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drawings/drawing2.xml" ContentType="application/vnd.openxmlformats-officedocument.drawing+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omments1.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omments2.xml" ContentType="application/vnd.openxmlformats-officedocument.spreadsheetml.comments+xml"/>
  <Override PartName="/xl/threadedComments/threadedComment2.xml" ContentType="application/vnd.ms-excel.threadedcomments+xml"/>
  <Override PartName="/xl/drawings/drawing4.xml" ContentType="application/vnd.openxmlformats-officedocument.drawing+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drawings/drawing5.xml" ContentType="application/vnd.openxmlformats-officedocument.drawing+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drawings/drawing6.xml" ContentType="application/vnd.openxmlformats-officedocument.drawing+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drawings/drawing7.xml" ContentType="application/vnd.openxmlformats-officedocument.drawing+xml"/>
  <Override PartName="/xl/ctrlProps/ctrlProp138.xml" ContentType="application/vnd.ms-excel.controlproperties+xml"/>
  <Override PartName="/xl/drawings/drawing8.xml" ContentType="application/vnd.openxmlformats-officedocument.drawing+xml"/>
  <Override PartName="/xl/ctrlProps/ctrlProp139.xml" ContentType="application/vnd.ms-excel.controlproperties+xml"/>
  <Override PartName="/xl/drawings/drawing9.xml" ContentType="application/vnd.openxmlformats-officedocument.drawing+xml"/>
  <Override PartName="/xl/ctrlProps/ctrlProp140.xml" ContentType="application/vnd.ms-excel.controlproperties+xml"/>
  <Override PartName="/xl/ctrlProps/ctrlProp141.xml" ContentType="application/vnd.ms-excel.controlproperties+xml"/>
  <Override PartName="/xl/drawings/drawing10.xml" ContentType="application/vnd.openxmlformats-officedocument.drawing+xml"/>
  <Override PartName="/xl/ctrlProps/ctrlProp142.xml" ContentType="application/vnd.ms-excel.controlproperties+xml"/>
  <Override PartName="/xl/drawings/drawing11.xml" ContentType="application/vnd.openxmlformats-officedocument.drawing+xml"/>
  <Override PartName="/xl/ctrlProps/ctrlProp143.xml" ContentType="application/vnd.ms-excel.controlproperties+xml"/>
  <Override PartName="/xl/ctrlProps/ctrlProp144.xml" ContentType="application/vnd.ms-excel.controlproperties+xml"/>
  <Override PartName="/xl/drawings/drawing12.xml" ContentType="application/vnd.openxmlformats-officedocument.drawing+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drawings/drawing13.xml" ContentType="application/vnd.openxmlformats-officedocument.drawing+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pivotTables/pivotTable4.xml" ContentType="application/vnd.openxmlformats-officedocument.spreadsheetml.pivotTable+xml"/>
  <Override PartName="/xl/pivotTables/pivotTable5.xml" ContentType="application/vnd.openxmlformats-officedocument.spreadsheetml.pivot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hidePivotFieldList="1"/>
  <mc:AlternateContent xmlns:mc="http://schemas.openxmlformats.org/markup-compatibility/2006">
    <mc:Choice Requires="x15">
      <x15ac:absPath xmlns:x15ac="http://schemas.microsoft.com/office/spreadsheetml/2010/11/ac" url="https://lrsumin-my.sharepoint.com/personal/jurate_pupinyte_sumin_lt/Documents/Darbalaukis/EISMO SAUGA/202607 PžP ir PFSA keitimas/"/>
    </mc:Choice>
  </mc:AlternateContent>
  <xr:revisionPtr revIDLastSave="0" documentId="8_{F846B4AC-6BCF-463A-9D43-571F71F03841}" xr6:coauthVersionLast="47" xr6:coauthVersionMax="47" xr10:uidLastSave="{00000000-0000-0000-0000-000000000000}"/>
  <bookViews>
    <workbookView xWindow="28680" yWindow="-120" windowWidth="29040" windowHeight="15720" firstSheet="2" activeTab="10" xr2:uid="{D0C5E3E8-015E-4330-A2A3-AD7C13D6CD34}"/>
  </bookViews>
  <sheets>
    <sheet name="Data1" sheetId="1" state="veryHidden" r:id="rId1"/>
    <sheet name="Data2" sheetId="2" state="veryHidden" r:id="rId2"/>
    <sheet name="Pradžia" sheetId="3" r:id="rId3"/>
    <sheet name="Alternatyva 1" sheetId="4" r:id="rId4"/>
    <sheet name="Alternatyva 2" sheetId="5" r:id="rId5"/>
    <sheet name="Alternatyva 3" sheetId="6" state="hidden" r:id="rId6"/>
    <sheet name="Alternatyva 4" sheetId="7" state="hidden" r:id="rId7"/>
    <sheet name="Alternatyva 5" sheetId="8" state="hidden" r:id="rId8"/>
    <sheet name="Rodikliai " sheetId="25" r:id="rId9"/>
    <sheet name="Prielaidos AB „Via Lietuva&quot;" sheetId="24" r:id="rId10"/>
    <sheet name="Prielaidos (LTGI)" sheetId="9" r:id="rId11"/>
    <sheet name="Prielaidos (LTGI) RAKS" sheetId="21" state="hidden" r:id="rId12"/>
    <sheet name="SNA" sheetId="10" r:id="rId13"/>
    <sheet name="SVA" sheetId="11" state="hidden" r:id="rId14"/>
    <sheet name="DA" sheetId="12" state="hidden" r:id="rId15"/>
    <sheet name="Poveikis VF" sheetId="13" r:id="rId16"/>
    <sheet name="Rezultatai" sheetId="14" r:id="rId17"/>
    <sheet name="Jautrumo analizė" sheetId="15" r:id="rId18"/>
    <sheet name="Scenarijų analizė" sheetId="16" r:id="rId19"/>
    <sheet name="Grafikas" sheetId="19" r:id="rId20"/>
    <sheet name="Data3" sheetId="18" state="veryHidden" r:id="rId21"/>
  </sheets>
  <externalReferences>
    <externalReference r:id="rId22"/>
    <externalReference r:id="rId23"/>
  </externalReferences>
  <definedNames>
    <definedName name="_xlnm._FilterDatabase" localSheetId="0" hidden="1">Data1!$A$1:$J$101</definedName>
    <definedName name="_xlnm._FilterDatabase" localSheetId="1" hidden="1">Data2!$A$1:$C$103</definedName>
    <definedName name="_Hlk97553603" localSheetId="8">'Rodikliai '!$A$3</definedName>
    <definedName name="A1_pav" localSheetId="11">[1]Pradžia!$D$29</definedName>
    <definedName name="A1_pav" localSheetId="9">#REF!</definedName>
    <definedName name="A1_pav" localSheetId="8">[2]Pradžia!$D$29</definedName>
    <definedName name="A1_pav">Pradžia!$D$29</definedName>
    <definedName name="A1_trukme" comment="Alternatyvos 1 įgyvendinimo trukmė" localSheetId="11">[1]Pradžia!$G$29</definedName>
    <definedName name="A1_trukme" comment="Alternatyvos 1 įgyvendinimo trukmė" localSheetId="9">#REF!</definedName>
    <definedName name="A1_trukme" comment="Alternatyvos 1 įgyvendinimo trukmė" localSheetId="8">[2]Pradžia!$G$29</definedName>
    <definedName name="A1_trukme" comment="Alternatyvos 1 įgyvendinimo trukmė">Pradžia!$G$29</definedName>
    <definedName name="A2_pav" localSheetId="11">[1]Pradžia!$D$31</definedName>
    <definedName name="A2_pav" localSheetId="9">#REF!</definedName>
    <definedName name="A2_pav" localSheetId="8">[2]Pradžia!$D$31</definedName>
    <definedName name="A2_pav">Pradžia!$D$31</definedName>
    <definedName name="A2_trukme" comment="Alternatyvos 2 įgyvendinimo trukme" localSheetId="11">[1]Pradžia!$G$31</definedName>
    <definedName name="A2_trukme" comment="Alternatyvos 2 įgyvendinimo trukme" localSheetId="9">#REF!</definedName>
    <definedName name="A2_trukme" comment="Alternatyvos 2 įgyvendinimo trukme" localSheetId="8">[2]Pradžia!$G$31</definedName>
    <definedName name="A2_trukme" comment="Alternatyvos 2 įgyvendinimo trukme">Pradžia!$G$31</definedName>
    <definedName name="A3_pav" localSheetId="11">[1]Pradžia!$D$33</definedName>
    <definedName name="A3_pav" localSheetId="9">#REF!</definedName>
    <definedName name="A3_pav" localSheetId="8">[2]Pradžia!$D$33</definedName>
    <definedName name="A3_pav">Pradžia!$D$33</definedName>
    <definedName name="A3_trukme" comment="Alternatyvos 3 įgyvendinimo trukmė" localSheetId="11">[1]Pradžia!$G$33</definedName>
    <definedName name="A3_trukme" comment="Alternatyvos 3 įgyvendinimo trukmė" localSheetId="9">#REF!</definedName>
    <definedName name="A3_trukme" comment="Alternatyvos 3 įgyvendinimo trukmė" localSheetId="8">[2]Pradžia!$G$33</definedName>
    <definedName name="A3_trukme" comment="Alternatyvos 3 įgyvendinimo trukmė">Pradžia!$G$33</definedName>
    <definedName name="A4_pav" localSheetId="11">[1]Pradžia!$D$35</definedName>
    <definedName name="A4_pav" localSheetId="9">#REF!</definedName>
    <definedName name="A4_pav" localSheetId="8">[2]Pradžia!$D$35</definedName>
    <definedName name="A4_pav">Pradžia!$D$35</definedName>
    <definedName name="A4_trukme" comment="Alternatyvos 4 įgyvendinimo trukmė" localSheetId="11">[1]Pradžia!$G$35</definedName>
    <definedName name="A4_trukme" comment="Alternatyvos 4 įgyvendinimo trukmė" localSheetId="9">#REF!</definedName>
    <definedName name="A4_trukme" comment="Alternatyvos 4 įgyvendinimo trukmė" localSheetId="8">[2]Pradžia!$G$35</definedName>
    <definedName name="A4_trukme" comment="Alternatyvos 4 įgyvendinimo trukmė">Pradžia!$G$35</definedName>
    <definedName name="A5_pav" localSheetId="11">[1]Pradžia!$D$37</definedName>
    <definedName name="A5_pav" localSheetId="9">#REF!</definedName>
    <definedName name="A5_pav" localSheetId="8">[2]Pradžia!$D$37</definedName>
    <definedName name="A5_pav">Pradžia!$D$37</definedName>
    <definedName name="A5_trukme" comment="Alternatyvos 5 įgyvendinimo trukmė" localSheetId="11">[1]Pradžia!$G$37</definedName>
    <definedName name="A5_trukme" comment="Alternatyvos 5 įgyvendinimo trukmė" localSheetId="9">#REF!</definedName>
    <definedName name="A5_trukme" comment="Alternatyvos 5 įgyvendinimo trukmė" localSheetId="8">[2]Pradžia!$G$37</definedName>
    <definedName name="A5_trukme" comment="Alternatyvos 5 įgyvendinimo trukmė">Pradžia!$G$37</definedName>
    <definedName name="DA1_rodiklis" localSheetId="11">[1]DA!$E$32</definedName>
    <definedName name="DA1_rodiklis" localSheetId="9">#REF!</definedName>
    <definedName name="DA1_rodiklis" localSheetId="8">[2]DA!$E$32</definedName>
    <definedName name="DA1_rodiklis">DA!$E$32</definedName>
    <definedName name="DA2_rodiklis" localSheetId="11">[1]DA!$E$45</definedName>
    <definedName name="DA2_rodiklis" localSheetId="9">#REF!</definedName>
    <definedName name="DA2_rodiklis" localSheetId="8">[2]DA!$E$45</definedName>
    <definedName name="DA2_rodiklis">DA!$E$45</definedName>
    <definedName name="DA3_rodiklis" localSheetId="11">[1]DA!$E$58</definedName>
    <definedName name="DA3_rodiklis" localSheetId="9">#REF!</definedName>
    <definedName name="DA3_rodiklis" localSheetId="8">[2]DA!$E$58</definedName>
    <definedName name="DA3_rodiklis">DA!$E$58</definedName>
    <definedName name="DA4_rodiklis" localSheetId="11">[1]DA!$E$71</definedName>
    <definedName name="DA4_rodiklis" localSheetId="9">#REF!</definedName>
    <definedName name="DA4_rodiklis" localSheetId="8">[2]DA!$E$71</definedName>
    <definedName name="DA4_rodiklis">DA!$E$71</definedName>
    <definedName name="DA5_rodiklis" localSheetId="11">[1]DA!$E$84</definedName>
    <definedName name="DA5_rodiklis" localSheetId="9">#REF!</definedName>
    <definedName name="DA5_rodiklis" localSheetId="8">[2]DA!$E$84</definedName>
    <definedName name="DA5_rodiklis">DA!$E$84</definedName>
    <definedName name="ENIS1" localSheetId="11">[1]SNA!$F$16</definedName>
    <definedName name="ENIS1" localSheetId="9">#REF!</definedName>
    <definedName name="ENIS1" localSheetId="8">[2]SNA!$F$16</definedName>
    <definedName name="ENIS1">SNA!$F$16</definedName>
    <definedName name="ENIS2" localSheetId="11">[1]SNA!$F$34</definedName>
    <definedName name="ENIS2" localSheetId="9">#REF!</definedName>
    <definedName name="ENIS2" localSheetId="8">[2]SNA!$F$34</definedName>
    <definedName name="ENIS2">SNA!$F$34</definedName>
    <definedName name="ENIS3" localSheetId="11">[1]SNA!$F$52</definedName>
    <definedName name="ENIS3" localSheetId="9">#REF!</definedName>
    <definedName name="ENIS3" localSheetId="8">[2]SNA!$F$52</definedName>
    <definedName name="ENIS3">SNA!$F$52</definedName>
    <definedName name="ENIS4" localSheetId="11">[1]SNA!$F$70</definedName>
    <definedName name="ENIS4" localSheetId="9">#REF!</definedName>
    <definedName name="ENIS4" localSheetId="8">[2]SNA!$F$70</definedName>
    <definedName name="ENIS4">SNA!$F$70</definedName>
    <definedName name="ENIS5" localSheetId="11">[1]SNA!$F$88</definedName>
    <definedName name="ENIS5" localSheetId="9">#REF!</definedName>
    <definedName name="ENIS5" localSheetId="8">[2]SNA!$F$88</definedName>
    <definedName name="ENIS5">SNA!$F$88</definedName>
    <definedName name="FA_1">SNA!$18:$22</definedName>
    <definedName name="FA_2">SNA!$C$36:$F$40</definedName>
    <definedName name="FA_3">SNA!$C$54:$F$58</definedName>
    <definedName name="FA_4">SNA!$C$72:$F$76</definedName>
    <definedName name="FA_5">SNA!$C$90:$F$94</definedName>
    <definedName name="FD" comment="Reali finansinė diskonto norma" localSheetId="11">[1]Pradžia!$E$39</definedName>
    <definedName name="FD" comment="Reali finansinė diskonto norma" localSheetId="9">#REF!</definedName>
    <definedName name="FD" comment="Reali finansinė diskonto norma" localSheetId="8">[2]Pradžia!$E$39</definedName>
    <definedName name="FD" comment="Reali finansinė diskonto norma">Pradžia!$E$39</definedName>
    <definedName name="Igyv_A1" comment="Alternatyvos 1 igyvendinimo laikotarpis" localSheetId="11">'[1]Alternatyva 1'!$H$20:INDEX('[1]Alternatyva 1'!$H$20:$DC$20,'Prielaidos (LTGI) RAKS'!A1_trukme+1),'[1]Alternatyva 1'!$H$31:INDEX('[1]Alternatyva 1'!$H$31:$DC$31,'Prielaidos (LTGI) RAKS'!A1_trukme+1),'[1]Alternatyva 1'!$H$42:INDEX('[1]Alternatyva 1'!$H$42:$DC$42,'Prielaidos (LTGI) RAKS'!A1_trukme+1),'[1]Alternatyva 1'!$H$54:INDEX('[1]Alternatyva 1'!$H$54:$DC$54,'Prielaidos (LTGI) RAKS'!A1_trukme+1),'[1]Alternatyva 1'!$H$65:INDEX('[1]Alternatyva 1'!$H$65:$DC$65,'Prielaidos (LTGI) RAKS'!A1_trukme+1),'[1]Alternatyva 1'!$H$76:INDEX('[1]Alternatyva 1'!$H$76:$DC$76,'Prielaidos (LTGI) RAKS'!A1_trukme+1),'[1]Alternatyva 1'!$H$87:INDEX('[1]Alternatyva 1'!$H$87:$DC$87,'Prielaidos (LTGI) RAKS'!A1_trukme+1)</definedName>
    <definedName name="Igyv_A1" comment="Alternatyvos 1 igyvendinimo laikotarpis" localSheetId="9">#REF!:INDEX(#REF!,'Prielaidos AB „Via Lietuva"'!A1_trukme+1),#REF!:INDEX(#REF!,'Prielaidos AB „Via Lietuva"'!A1_trukme+1),#REF!:INDEX(#REF!,'Prielaidos AB „Via Lietuva"'!A1_trukme+1),#REF!:INDEX(#REF!,'Prielaidos AB „Via Lietuva"'!A1_trukme+1),#REF!:INDEX(#REF!,'Prielaidos AB „Via Lietuva"'!A1_trukme+1),#REF!:INDEX(#REF!,'Prielaidos AB „Via Lietuva"'!A1_trukme+1),#REF!:INDEX(#REF!,'Prielaidos AB „Via Lietuva"'!A1_trukme+1)</definedName>
    <definedName name="Igyv_A1" comment="Alternatyvos 1 igyvendinimo laikotarpis" localSheetId="8">'[2]Alternatyva 1'!$H$20:INDEX('[2]Alternatyva 1'!$H$20:$DC$20,'Rodikliai '!A1_trukme+1),'[2]Alternatyva 1'!$H$31:INDEX('[2]Alternatyva 1'!$H$31:$DC$31,'Rodikliai '!A1_trukme+1),'[2]Alternatyva 1'!$H$42:INDEX('[2]Alternatyva 1'!$H$42:$DC$42,'Rodikliai '!A1_trukme+1),'[2]Alternatyva 1'!$H$53:INDEX('[2]Alternatyva 1'!$H$53:$DC$53,'Rodikliai '!A1_trukme+1),'[2]Alternatyva 1'!$H$64:INDEX('[2]Alternatyva 1'!$H$64:$DC$64,'Rodikliai '!A1_trukme+1),'[2]Alternatyva 1'!$H$75:INDEX('[2]Alternatyva 1'!$H$75:$DC$75,'Rodikliai '!A1_trukme+1),'[2]Alternatyva 1'!$H$86:INDEX('[2]Alternatyva 1'!$H$86:$DC$86,'Rodikliai '!A1_trukme+1)</definedName>
    <definedName name="Igyv_A1" comment="Alternatyvos 1 igyvendinimo laikotarpis">'Alternatyva 1'!$H$20:INDEX('Alternatyva 1'!$H$20:$DC$20,A1_trukme+1),'Alternatyva 1'!$H$31:INDEX('Alternatyva 1'!$H$31:$DC$31,A1_trukme+1),'Alternatyva 1'!$H$42:INDEX('Alternatyva 1'!$H$42:$DC$42,A1_trukme+1),'Alternatyva 1'!$H$53:INDEX('Alternatyva 1'!$H$53:$DC$53,A1_trukme+1),'Alternatyva 1'!$H$64:INDEX('Alternatyva 1'!$H$64:$DC$64,A1_trukme+1),'Alternatyva 1'!$H$75:INDEX('Alternatyva 1'!$H$75:$DC$75,A1_trukme+1),'Alternatyva 1'!$H$86:INDEX('Alternatyva 1'!$H$86:$DC$86,A1_trukme+1)</definedName>
    <definedName name="Igyv_A2" comment="Alternatyvos 2 igyvendinimo laikotarpis" localSheetId="11">'[1]Alternatyva 2'!$H$20:INDEX('[1]Alternatyva 2'!$H$20:$DC$20,'Prielaidos (LTGI) RAKS'!A2_trukme+1),'[1]Alternatyva 2'!$H$31:INDEX('[1]Alternatyva 2'!$H$31:$DC$31,'Prielaidos (LTGI) RAKS'!A2_trukme+1),'[1]Alternatyva 2'!$H$42:INDEX('[1]Alternatyva 2'!$H$42:$DC$42,'Prielaidos (LTGI) RAKS'!A2_trukme+1),'[1]Alternatyva 2'!$H$54:INDEX('[1]Alternatyva 2'!$H$54:$DC$54,'Prielaidos (LTGI) RAKS'!A2_trukme+1),'[1]Alternatyva 2'!$H$65:INDEX('[1]Alternatyva 2'!$H$65:$DC$65,'Prielaidos (LTGI) RAKS'!A2_trukme+1),'[1]Alternatyva 2'!$H$76:INDEX('[1]Alternatyva 2'!$H$76:$DC$76,'Prielaidos (LTGI) RAKS'!A2_trukme+1),'[1]Alternatyva 2'!$H$87:INDEX('[1]Alternatyva 2'!$H$87:$DC$87,'Prielaidos (LTGI) RAKS'!A2_trukme+1)</definedName>
    <definedName name="Igyv_A2" comment="Alternatyvos 2 igyvendinimo laikotarpis" localSheetId="9">#REF!:INDEX(#REF!,'Prielaidos AB „Via Lietuva"'!A2_trukme+1),#REF!:INDEX(#REF!,'Prielaidos AB „Via Lietuva"'!A2_trukme+1),#REF!:INDEX(#REF!,'Prielaidos AB „Via Lietuva"'!A2_trukme+1),#REF!:INDEX(#REF!,'Prielaidos AB „Via Lietuva"'!A2_trukme+1),#REF!:INDEX(#REF!,'Prielaidos AB „Via Lietuva"'!A2_trukme+1),#REF!:INDEX(#REF!,'Prielaidos AB „Via Lietuva"'!A2_trukme+1),#REF!:INDEX(#REF!,'Prielaidos AB „Via Lietuva"'!A2_trukme+1)</definedName>
    <definedName name="Igyv_A2" comment="Alternatyvos 2 igyvendinimo laikotarpis" localSheetId="8">'[2]Alternatyva 2'!$H$20:INDEX('[2]Alternatyva 2'!$H$20:$DC$20,'Rodikliai '!A2_trukme+1),'[2]Alternatyva 2'!$H$31:INDEX('[2]Alternatyva 2'!$H$31:$DC$31,'Rodikliai '!A2_trukme+1),'[2]Alternatyva 2'!$H$42:INDEX('[2]Alternatyva 2'!$H$42:$DC$42,'Rodikliai '!A2_trukme+1),'[2]Alternatyva 2'!$H$53:INDEX('[2]Alternatyva 2'!$H$53:$DC$53,'Rodikliai '!A2_trukme+1),'[2]Alternatyva 2'!$H$64:INDEX('[2]Alternatyva 2'!$H$64:$DC$64,'Rodikliai '!A2_trukme+1),'[2]Alternatyva 2'!$H$75:INDEX('[2]Alternatyva 2'!$H$75:$DC$75,'Rodikliai '!A2_trukme+1),'[2]Alternatyva 2'!$H$86:INDEX('[2]Alternatyva 2'!$H$86:$DC$86,'Rodikliai '!A2_trukme+1)</definedName>
    <definedName name="Igyv_A2" comment="Alternatyvos 2 igyvendinimo laikotarpis">'Alternatyva 2'!$H$20:INDEX('Alternatyva 2'!$H$20:$DC$20,A2_trukme+1),'Alternatyva 2'!$H$31:INDEX('Alternatyva 2'!$H$31:$DC$31,A2_trukme+1),'Alternatyva 2'!$H$42:INDEX('Alternatyva 2'!$H$42:$DC$42,A2_trukme+1),'Alternatyva 2'!$H$53:INDEX('Alternatyva 2'!$H$53:$DC$53,A2_trukme+1),'Alternatyva 2'!$H$64:INDEX('Alternatyva 2'!$H$64:$DC$64,A2_trukme+1),'Alternatyva 2'!$H$75:INDEX('Alternatyva 2'!$H$75:$DC$75,A2_trukme+1),'Alternatyva 2'!$H$86:INDEX('Alternatyva 2'!$H$86:$DC$86,A2_trukme+1)</definedName>
    <definedName name="Igyv_A3" comment="Alternatyvos 3 igyvendinimo laikotarpis" localSheetId="11">'[1]Alternatyva 3'!$H$20:INDEX('[1]Alternatyva 3'!$H$20:$DC$20,'Prielaidos (LTGI) RAKS'!A3_trukme+1),'[1]Alternatyva 3'!$H$31:INDEX('[1]Alternatyva 3'!$H$31:$DC$31,'Prielaidos (LTGI) RAKS'!A3_trukme+1),'[1]Alternatyva 3'!$H$42:INDEX('[1]Alternatyva 3'!$H$42:$DC$42,'Prielaidos (LTGI) RAKS'!A3_trukme+1),'[1]Alternatyva 3'!$H$54:INDEX('[1]Alternatyva 3'!$H$54:$DC$54,'Prielaidos (LTGI) RAKS'!A3_trukme+1),'[1]Alternatyva 3'!$H$65:INDEX('[1]Alternatyva 3'!$H$65:$DC$65,'Prielaidos (LTGI) RAKS'!A3_trukme+1),'[1]Alternatyva 3'!$H$76:INDEX('[1]Alternatyva 3'!$H$76:$DC$76,'Prielaidos (LTGI) RAKS'!A3_trukme+1),'[1]Alternatyva 3'!$H$87:INDEX('[1]Alternatyva 3'!$H$87:$DC$87,'Prielaidos (LTGI) RAKS'!A3_trukme+1)</definedName>
    <definedName name="Igyv_A3" comment="Alternatyvos 3 igyvendinimo laikotarpis" localSheetId="9">#REF!:INDEX(#REF!,'Prielaidos AB „Via Lietuva"'!A3_trukme+1),#REF!:INDEX(#REF!,'Prielaidos AB „Via Lietuva"'!A3_trukme+1),#REF!:INDEX(#REF!,'Prielaidos AB „Via Lietuva"'!A3_trukme+1),#REF!:INDEX(#REF!,'Prielaidos AB „Via Lietuva"'!A3_trukme+1),#REF!:INDEX(#REF!,'Prielaidos AB „Via Lietuva"'!A3_trukme+1),#REF!:INDEX(#REF!,'Prielaidos AB „Via Lietuva"'!A3_trukme+1),#REF!:INDEX(#REF!,'Prielaidos AB „Via Lietuva"'!A3_trukme+1)</definedName>
    <definedName name="Igyv_A3" comment="Alternatyvos 3 igyvendinimo laikotarpis" localSheetId="8">'[2]Alternatyva 3'!$H$20:INDEX('[2]Alternatyva 3'!$H$20:$DC$20,'Rodikliai '!A3_trukme+1),'[2]Alternatyva 3'!$H$31:INDEX('[2]Alternatyva 3'!$H$31:$DC$31,'Rodikliai '!A3_trukme+1),'[2]Alternatyva 3'!$H$42:INDEX('[2]Alternatyva 3'!$H$42:$DC$42,'Rodikliai '!A3_trukme+1),'[2]Alternatyva 3'!$H$54:INDEX('[2]Alternatyva 3'!$H$54:$DC$54,'Rodikliai '!A3_trukme+1),'[2]Alternatyva 3'!$H$65:INDEX('[2]Alternatyva 3'!$H$65:$DC$65,'Rodikliai '!A3_trukme+1),'[2]Alternatyva 3'!$H$76:INDEX('[2]Alternatyva 3'!$H$76:$DC$76,'Rodikliai '!A3_trukme+1),'[2]Alternatyva 3'!$H$87:INDEX('[2]Alternatyva 3'!$H$87:$DC$87,'Rodikliai '!A3_trukme+1)</definedName>
    <definedName name="Igyv_A3" comment="Alternatyvos 3 igyvendinimo laikotarpis">'Alternatyva 3'!$H$20:INDEX('Alternatyva 3'!$H$20:$DC$20,A3_trukme+1),'Alternatyva 3'!$H$31:INDEX('Alternatyva 3'!$H$31:$DC$31,A3_trukme+1),'Alternatyva 3'!$H$42:INDEX('Alternatyva 3'!$H$42:$DC$42,A3_trukme+1),'Alternatyva 3'!$H$54:INDEX('Alternatyva 3'!$H$54:$DC$54,A3_trukme+1),'Alternatyva 3'!$H$65:INDEX('Alternatyva 3'!$H$65:$DC$65,A3_trukme+1),'Alternatyva 3'!$H$76:INDEX('Alternatyva 3'!$H$76:$DC$76,A3_trukme+1),'Alternatyva 3'!$H$87:INDEX('Alternatyva 3'!$H$87:$DC$87,A3_trukme+1)</definedName>
    <definedName name="Igyv_A4" comment="Alternatyvos A4 igyvendinimo laikotarpis" localSheetId="11">'[1]Alternatyva 4'!$H$20:INDEX('[1]Alternatyva 4'!$H$20:$DC$20,'Prielaidos (LTGI) RAKS'!A4_trukme+1),'[1]Alternatyva 4'!$H$31:INDEX('[1]Alternatyva 4'!$H$31:$DC$31,'Prielaidos (LTGI) RAKS'!A4_trukme+1),'[1]Alternatyva 4'!$H$42:INDEX('[1]Alternatyva 4'!$H$42:$DC$42,'Prielaidos (LTGI) RAKS'!A4_trukme+1),'[1]Alternatyva 4'!$H$54:INDEX('[1]Alternatyva 4'!$H$54:$DC$54,'Prielaidos (LTGI) RAKS'!A4_trukme+1),'[1]Alternatyva 4'!$H$65:INDEX('[1]Alternatyva 4'!$H$65:$DC$65,'Prielaidos (LTGI) RAKS'!A4_trukme+1),'[1]Alternatyva 4'!$H$76:INDEX('[1]Alternatyva 4'!$H$76:$DC$76,'Prielaidos (LTGI) RAKS'!A4_trukme+1),'[1]Alternatyva 4'!$H$87:INDEX('[1]Alternatyva 4'!$H$87:$DC$87,'Prielaidos (LTGI) RAKS'!A4_trukme+1)</definedName>
    <definedName name="Igyv_A4" comment="Alternatyvos A4 igyvendinimo laikotarpis" localSheetId="9">#REF!:INDEX(#REF!,'Prielaidos AB „Via Lietuva"'!A4_trukme+1),#REF!:INDEX(#REF!,'Prielaidos AB „Via Lietuva"'!A4_trukme+1),#REF!:INDEX(#REF!,'Prielaidos AB „Via Lietuva"'!A4_trukme+1),#REF!:INDEX(#REF!,'Prielaidos AB „Via Lietuva"'!A4_trukme+1),#REF!:INDEX(#REF!,'Prielaidos AB „Via Lietuva"'!A4_trukme+1),#REF!:INDEX(#REF!,'Prielaidos AB „Via Lietuva"'!A4_trukme+1),#REF!:INDEX(#REF!,'Prielaidos AB „Via Lietuva"'!A4_trukme+1)</definedName>
    <definedName name="Igyv_A4" comment="Alternatyvos A4 igyvendinimo laikotarpis" localSheetId="8">'[2]Alternatyva 4'!$H$20:INDEX('[2]Alternatyva 4'!$H$20:$DC$20,'Rodikliai '!A4_trukme+1),'[2]Alternatyva 4'!$H$31:INDEX('[2]Alternatyva 4'!$H$31:$DC$31,'Rodikliai '!A4_trukme+1),'[2]Alternatyva 4'!$H$42:INDEX('[2]Alternatyva 4'!$H$42:$DC$42,'Rodikliai '!A4_trukme+1),'[2]Alternatyva 4'!$H$54:INDEX('[2]Alternatyva 4'!$H$54:$DC$54,'Rodikliai '!A4_trukme+1),'[2]Alternatyva 4'!$H$65:INDEX('[2]Alternatyva 4'!$H$65:$DC$65,'Rodikliai '!A4_trukme+1),'[2]Alternatyva 4'!$H$76:INDEX('[2]Alternatyva 4'!$H$76:$DC$76,'Rodikliai '!A4_trukme+1),'[2]Alternatyva 4'!$H$87:INDEX('[2]Alternatyva 4'!$H$87:$DC$87,'Rodikliai '!A4_trukme+1)</definedName>
    <definedName name="Igyv_A4" comment="Alternatyvos A4 igyvendinimo laikotarpis">'Alternatyva 4'!$H$20:INDEX('Alternatyva 4'!$H$20:$DC$20,A4_trukme+1),'Alternatyva 4'!$H$31:INDEX('Alternatyva 4'!$H$31:$DC$31,A4_trukme+1),'Alternatyva 4'!$H$42:INDEX('Alternatyva 4'!$H$42:$DC$42,A4_trukme+1),'Alternatyva 4'!$H$54:INDEX('Alternatyva 4'!$H$54:$DC$54,A4_trukme+1),'Alternatyva 4'!$H$65:INDEX('Alternatyva 4'!$H$65:$DC$65,A4_trukme+1),'Alternatyva 4'!$H$76:INDEX('Alternatyva 4'!$H$76:$DC$76,A4_trukme+1),'Alternatyva 4'!$H$87:INDEX('Alternatyva 4'!$H$87:$DC$87,A4_trukme+1)</definedName>
    <definedName name="Igyv_A5" comment="Alternatyva 5 igyvendinimas" localSheetId="11">'[1]Alternatyva 5'!$H$20:INDEX('[1]Alternatyva 5'!$H$20:$DC$20,'Prielaidos (LTGI) RAKS'!A5_trukme+1),'[1]Alternatyva 5'!$H$31:INDEX('[1]Alternatyva 5'!$H$31:$DC$31,'Prielaidos (LTGI) RAKS'!A5_trukme+1),'[1]Alternatyva 5'!$H$42:INDEX('[1]Alternatyva 5'!$H$42:$DC$42,'Prielaidos (LTGI) RAKS'!A5_trukme+1),'[1]Alternatyva 5'!$H$54:INDEX('[1]Alternatyva 5'!$H$54:$DC$54,'Prielaidos (LTGI) RAKS'!A5_trukme+1),'[1]Alternatyva 5'!$H$65:INDEX('[1]Alternatyva 5'!$H$65:$DC$65,'Prielaidos (LTGI) RAKS'!A5_trukme+1),'[1]Alternatyva 5'!$H$76:INDEX('[1]Alternatyva 5'!$H$76:$DC$76,'Prielaidos (LTGI) RAKS'!A5_trukme+1),'[1]Alternatyva 5'!$H$87:INDEX('[1]Alternatyva 5'!$H$87:$DC$87,'Prielaidos (LTGI) RAKS'!A5_trukme+1)</definedName>
    <definedName name="Igyv_A5" comment="Alternatyva 5 igyvendinimas" localSheetId="9">#REF!:INDEX(#REF!,'Prielaidos AB „Via Lietuva"'!A5_trukme+1),#REF!:INDEX(#REF!,'Prielaidos AB „Via Lietuva"'!A5_trukme+1),#REF!:INDEX(#REF!,'Prielaidos AB „Via Lietuva"'!A5_trukme+1),#REF!:INDEX(#REF!,'Prielaidos AB „Via Lietuva"'!A5_trukme+1),#REF!:INDEX(#REF!,'Prielaidos AB „Via Lietuva"'!A5_trukme+1),#REF!:INDEX(#REF!,'Prielaidos AB „Via Lietuva"'!A5_trukme+1),#REF!:INDEX(#REF!,'Prielaidos AB „Via Lietuva"'!A5_trukme+1)</definedName>
    <definedName name="Igyv_A5" comment="Alternatyva 5 igyvendinimas" localSheetId="8">'[2]Alternatyva 5'!$H$20:INDEX('[2]Alternatyva 5'!$H$20:$DC$20,'Rodikliai '!A5_trukme+1),'[2]Alternatyva 5'!$H$31:INDEX('[2]Alternatyva 5'!$H$31:$DC$31,'Rodikliai '!A5_trukme+1),'[2]Alternatyva 5'!$H$42:INDEX('[2]Alternatyva 5'!$H$42:$DC$42,'Rodikliai '!A5_trukme+1),'[2]Alternatyva 5'!$H$54:INDEX('[2]Alternatyva 5'!$H$54:$DC$54,'Rodikliai '!A5_trukme+1),'[2]Alternatyva 5'!$H$65:INDEX('[2]Alternatyva 5'!$H$65:$DC$65,'Rodikliai '!A5_trukme+1),'[2]Alternatyva 5'!$H$76:INDEX('[2]Alternatyva 5'!$H$76:$DC$76,'Rodikliai '!A5_trukme+1),'[2]Alternatyva 5'!$H$87:INDEX('[2]Alternatyva 5'!$H$87:$DC$87,'Rodikliai '!A5_trukme+1)</definedName>
    <definedName name="Igyv_A5" comment="Alternatyva 5 igyvendinimas">'Alternatyva 5'!$H$20:INDEX('Alternatyva 5'!$H$20:$DC$20,A5_trukme+1),'Alternatyva 5'!$H$31:INDEX('Alternatyva 5'!$H$31:$DC$31,A5_trukme+1),'Alternatyva 5'!$H$42:INDEX('Alternatyva 5'!$H$42:$DC$42,A5_trukme+1),'Alternatyva 5'!$H$54:INDEX('Alternatyva 5'!$H$54:$DC$54,A5_trukme+1),'Alternatyva 5'!$H$65:INDEX('Alternatyva 5'!$H$65:$DC$65,A5_trukme+1),'Alternatyva 5'!$H$76:INDEX('Alternatyva 5'!$H$76:$DC$76,A5_trukme+1),'Alternatyva 5'!$H$87:INDEX('Alternatyva 5'!$H$87:$DC$87,A5_trukme+1)</definedName>
    <definedName name="JA_GDV">'Jautrumo analizė'!$B$12:$F$129</definedName>
    <definedName name="JA_kodai">'Jautrumo analizė'!$B$168:$B$269</definedName>
    <definedName name="JA_proc" comment="Jautrumo analizeje naudojami -1, 0, 1 proc.">'Jautrumo analizė'!$DE$12:$DF$129</definedName>
    <definedName name="Likut_A1" localSheetId="11">INDEX('[1]Alternatyva 1'!$H$21:$DC$21,'Prielaidos (LTGI) RAKS'!PAL+1),INDEX('[1]Alternatyva 1'!$H$32:$DC$32,'Prielaidos (LTGI) RAKS'!PAL+1),INDEX('[1]Alternatyva 1'!$H$43:$DC$43,'Prielaidos (LTGI) RAKS'!PAL+1),INDEX('[1]Alternatyva 1'!$H$55:$DC$55,'Prielaidos (LTGI) RAKS'!PAL+1),INDEX('[1]Alternatyva 1'!$H$66:$DC$66,'Prielaidos (LTGI) RAKS'!PAL+1),INDEX('[1]Alternatyva 1'!$H$77:$DC$77,'Prielaidos (LTGI) RAKS'!PAL+1),INDEX('[1]Alternatyva 1'!$H$88:$DC$88,'Prielaidos (LTGI) RAKS'!PAL+1)</definedName>
    <definedName name="Likut_A1" localSheetId="9">INDEX(#REF!,'Prielaidos AB „Via Lietuva"'!PAL+1),INDEX(#REF!,'Prielaidos AB „Via Lietuva"'!PAL+1),INDEX(#REF!,'Prielaidos AB „Via Lietuva"'!PAL+1),INDEX(#REF!,'Prielaidos AB „Via Lietuva"'!PAL+1),INDEX(#REF!,'Prielaidos AB „Via Lietuva"'!PAL+1),INDEX(#REF!,'Prielaidos AB „Via Lietuva"'!PAL+1),INDEX(#REF!,'Prielaidos AB „Via Lietuva"'!PAL+1)</definedName>
    <definedName name="Likut_A1" localSheetId="8">INDEX('[2]Alternatyva 1'!$H$21:$DC$21,'Rodikliai '!PAL+1),INDEX('[2]Alternatyva 1'!$H$32:$DC$32,'Rodikliai '!PAL+1),INDEX('[2]Alternatyva 1'!$H$43:$DC$43,'Rodikliai '!PAL+1),INDEX('[2]Alternatyva 1'!$H$54:$DC$54,'Rodikliai '!PAL+1),INDEX('[2]Alternatyva 1'!$H$65:$DC$65,'Rodikliai '!PAL+1),INDEX('[2]Alternatyva 1'!$H$76:$DC$76,'Rodikliai '!PAL+1),INDEX('[2]Alternatyva 1'!$H$87:$DC$87,'Rodikliai '!PAL+1)</definedName>
    <definedName name="Likut_A1">INDEX('Alternatyva 1'!$H$21:$DC$21,PAL+1),INDEX('Alternatyva 1'!$H$32:$DC$32,PAL+1),INDEX('Alternatyva 1'!$H$43:$DC$43,PAL+1),INDEX('Alternatyva 1'!$H$54:$DC$54,PAL+1),INDEX('Alternatyva 1'!$H$65:$DC$65,PAL+1),INDEX('Alternatyva 1'!$H$76:$DC$76,PAL+1),INDEX('Alternatyva 1'!$H$87:$DC$87,PAL+1)</definedName>
    <definedName name="Likut_A2" comment="Likutine verte" localSheetId="11">INDEX('[1]Alternatyva 2'!$H$21:$DC$21,'Prielaidos (LTGI) RAKS'!PAL+1),INDEX('[1]Alternatyva 2'!$H$32:$DC$32,'Prielaidos (LTGI) RAKS'!PAL+1),INDEX('[1]Alternatyva 2'!$H$43:$DC$43,'Prielaidos (LTGI) RAKS'!PAL+1),INDEX('[1]Alternatyva 2'!$H$55:$DC$55,'Prielaidos (LTGI) RAKS'!PAL+1),INDEX('[1]Alternatyva 2'!$H$66:$DC$66,'Prielaidos (LTGI) RAKS'!PAL+1),INDEX('[1]Alternatyva 2'!$H$77:$DC$77,'Prielaidos (LTGI) RAKS'!PAL+1),INDEX('[1]Alternatyva 2'!$H$88:$DC$88,'Prielaidos (LTGI) RAKS'!PAL+1)</definedName>
    <definedName name="Likut_A2" comment="Likutine verte" localSheetId="9">INDEX(#REF!,'Prielaidos AB „Via Lietuva"'!PAL+1),INDEX(#REF!,'Prielaidos AB „Via Lietuva"'!PAL+1),INDEX(#REF!,'Prielaidos AB „Via Lietuva"'!PAL+1),INDEX(#REF!,'Prielaidos AB „Via Lietuva"'!PAL+1),INDEX(#REF!,'Prielaidos AB „Via Lietuva"'!PAL+1),INDEX(#REF!,'Prielaidos AB „Via Lietuva"'!PAL+1),INDEX(#REF!,'Prielaidos AB „Via Lietuva"'!PAL+1)</definedName>
    <definedName name="Likut_A2" comment="Likutine verte" localSheetId="8">INDEX('[2]Alternatyva 2'!$H$21:$DC$21,'Rodikliai '!PAL+1),INDEX('[2]Alternatyva 2'!$H$32:$DC$32,'Rodikliai '!PAL+1),INDEX('[2]Alternatyva 2'!$H$43:$DC$43,'Rodikliai '!PAL+1),INDEX('[2]Alternatyva 2'!$H$54:$DC$54,'Rodikliai '!PAL+1),INDEX('[2]Alternatyva 2'!$H$65:$DC$65,'Rodikliai '!PAL+1),INDEX('[2]Alternatyva 2'!$H$76:$DC$76,'Rodikliai '!PAL+1),INDEX('[2]Alternatyva 2'!$H$87:$DC$87,'Rodikliai '!PAL+1)</definedName>
    <definedName name="Likut_A2" comment="Likutine verte">INDEX('Alternatyva 2'!$H$21:$DC$21,PAL+1),INDEX('Alternatyva 2'!$H$32:$DC$32,PAL+1),INDEX('Alternatyva 2'!$H$43:$DC$43,PAL+1),INDEX('Alternatyva 2'!$H$54:$DC$54,PAL+1),INDEX('Alternatyva 2'!$H$65:$DC$65,PAL+1),INDEX('Alternatyva 2'!$H$76:$DC$76,PAL+1),INDEX('Alternatyva 2'!$H$87:$DC$87,PAL+1)</definedName>
    <definedName name="Likut_A3" comment="Alternatyvos 3 laikotarpis, kuriame neaktyvios celes ir neiseitu irasyti likutines vertes" localSheetId="11">INDEX('[1]Alternatyva 3'!$H$21:$DC$21,'Prielaidos (LTGI) RAKS'!PAL+1),INDEX('[1]Alternatyva 3'!$H$32:$DC$32,'Prielaidos (LTGI) RAKS'!PAL+1),INDEX('[1]Alternatyva 3'!$H$43:$DC$43,'Prielaidos (LTGI) RAKS'!PAL+1),INDEX('[1]Alternatyva 3'!$H$55:$DC$55,'Prielaidos (LTGI) RAKS'!PAL+1),INDEX('[1]Alternatyva 3'!$H$66:$DC$66,'Prielaidos (LTGI) RAKS'!PAL+1),INDEX('[1]Alternatyva 3'!$H$77:$DC$77,'Prielaidos (LTGI) RAKS'!PAL+1),INDEX('[1]Alternatyva 3'!$H$88:$DC$88,'Prielaidos (LTGI) RAKS'!PAL+1)</definedName>
    <definedName name="Likut_A3" comment="Alternatyvos 3 laikotarpis, kuriame neaktyvios celes ir neiseitu irasyti likutines vertes" localSheetId="9">INDEX(#REF!,'Prielaidos AB „Via Lietuva"'!PAL+1),INDEX(#REF!,'Prielaidos AB „Via Lietuva"'!PAL+1),INDEX(#REF!,'Prielaidos AB „Via Lietuva"'!PAL+1),INDEX(#REF!,'Prielaidos AB „Via Lietuva"'!PAL+1),INDEX(#REF!,'Prielaidos AB „Via Lietuva"'!PAL+1),INDEX(#REF!,'Prielaidos AB „Via Lietuva"'!PAL+1),INDEX(#REF!,'Prielaidos AB „Via Lietuva"'!PAL+1)</definedName>
    <definedName name="Likut_A3" comment="Alternatyvos 3 laikotarpis, kuriame neaktyvios celes ir neiseitu irasyti likutines vertes" localSheetId="8">INDEX('[2]Alternatyva 3'!$H$21:$DC$21,'Rodikliai '!PAL+1),INDEX('[2]Alternatyva 3'!$H$32:$DC$32,'Rodikliai '!PAL+1),INDEX('[2]Alternatyva 3'!$H$43:$DC$43,'Rodikliai '!PAL+1),INDEX('[2]Alternatyva 3'!$H$55:$DC$55,'Rodikliai '!PAL+1),INDEX('[2]Alternatyva 3'!$H$66:$DC$66,'Rodikliai '!PAL+1),INDEX('[2]Alternatyva 3'!$H$77:$DC$77,'Rodikliai '!PAL+1),INDEX('[2]Alternatyva 3'!$H$88:$DC$88,'Rodikliai '!PAL+1)</definedName>
    <definedName name="Likut_A3" comment="Alternatyvos 3 laikotarpis, kuriame neaktyvios celes ir neiseitu irasyti likutines vertes">INDEX('Alternatyva 3'!$H$21:$DC$21,PAL+1),INDEX('Alternatyva 3'!$H$32:$DC$32,PAL+1),INDEX('Alternatyva 3'!$H$43:$DC$43,PAL+1),INDEX('Alternatyva 3'!$H$55:$DC$55,PAL+1),INDEX('Alternatyva 3'!$H$66:$DC$66,PAL+1),INDEX('Alternatyva 3'!$H$77:$DC$77,PAL+1),INDEX('Alternatyva 3'!$H$88:$DC$88,PAL+1)</definedName>
    <definedName name="Likut_A4" comment="Alternatyvos 4 likutines vertes vieta" localSheetId="11">INDEX('[1]Alternatyva 4'!$H$21:$DC$21,'Prielaidos (LTGI) RAKS'!PAL+1),INDEX('[1]Alternatyva 4'!$H$32:$DC$32,'Prielaidos (LTGI) RAKS'!PAL+1),INDEX('[1]Alternatyva 4'!$H$43:$DC$43,'Prielaidos (LTGI) RAKS'!PAL+1),INDEX('[1]Alternatyva 4'!$H$55:$DC$55,'Prielaidos (LTGI) RAKS'!PAL+1),INDEX('[1]Alternatyva 4'!$H$66:$DC$66,'Prielaidos (LTGI) RAKS'!PAL+1),INDEX('[1]Alternatyva 4'!$H$77:$DC$77,'Prielaidos (LTGI) RAKS'!PAL+1),INDEX('[1]Alternatyva 4'!$H$88:$DC$88,'Prielaidos (LTGI) RAKS'!PAL+1)</definedName>
    <definedName name="Likut_A4" comment="Alternatyvos 4 likutines vertes vieta" localSheetId="9">INDEX(#REF!,'Prielaidos AB „Via Lietuva"'!PAL+1),INDEX(#REF!,'Prielaidos AB „Via Lietuva"'!PAL+1),INDEX(#REF!,'Prielaidos AB „Via Lietuva"'!PAL+1),INDEX(#REF!,'Prielaidos AB „Via Lietuva"'!PAL+1),INDEX(#REF!,'Prielaidos AB „Via Lietuva"'!PAL+1),INDEX(#REF!,'Prielaidos AB „Via Lietuva"'!PAL+1),INDEX(#REF!,'Prielaidos AB „Via Lietuva"'!PAL+1)</definedName>
    <definedName name="Likut_A4" comment="Alternatyvos 4 likutines vertes vieta" localSheetId="8">INDEX('[2]Alternatyva 4'!$H$21:$DC$21,'Rodikliai '!PAL+1),INDEX('[2]Alternatyva 4'!$H$32:$DC$32,'Rodikliai '!PAL+1),INDEX('[2]Alternatyva 4'!$H$43:$DC$43,'Rodikliai '!PAL+1),INDEX('[2]Alternatyva 4'!$H$55:$DC$55,'Rodikliai '!PAL+1),INDEX('[2]Alternatyva 4'!$H$66:$DC$66,'Rodikliai '!PAL+1),INDEX('[2]Alternatyva 4'!$H$77:$DC$77,'Rodikliai '!PAL+1),INDEX('[2]Alternatyva 4'!$H$88:$DC$88,'Rodikliai '!PAL+1)</definedName>
    <definedName name="Likut_A4" comment="Alternatyvos 4 likutines vertes vieta">INDEX('Alternatyva 4'!$H$21:$DC$21,PAL+1),INDEX('Alternatyva 4'!$H$32:$DC$32,PAL+1),INDEX('Alternatyva 4'!$H$43:$DC$43,PAL+1),INDEX('Alternatyva 4'!$H$55:$DC$55,PAL+1),INDEX('Alternatyva 4'!$H$66:$DC$66,PAL+1),INDEX('Alternatyva 4'!$H$77:$DC$77,PAL+1),INDEX('Alternatyva 4'!$H$88:$DC$88,PAL+1)</definedName>
    <definedName name="Likut_A5" comment="Alternatyva 5 likutines vertes vieta" localSheetId="11">INDEX('[1]Alternatyva 5'!$H$21:$DC$21,'Prielaidos (LTGI) RAKS'!PAL+1),INDEX('[1]Alternatyva 5'!$H$32:$DC$32,'Prielaidos (LTGI) RAKS'!PAL+1),INDEX('[1]Alternatyva 5'!$H$43:$DC$43,'Prielaidos (LTGI) RAKS'!PAL+1),INDEX('[1]Alternatyva 5'!$H$55:$DC$55,'Prielaidos (LTGI) RAKS'!PAL+1),INDEX('[1]Alternatyva 5'!$H$66:$DC$66,'Prielaidos (LTGI) RAKS'!PAL+1),INDEX('[1]Alternatyva 5'!$H$77:$DC$77,'Prielaidos (LTGI) RAKS'!PAL+1),INDEX('[1]Alternatyva 5'!$H$88:$DC$88,'Prielaidos (LTGI) RAKS'!PAL+1)</definedName>
    <definedName name="Likut_A5" comment="Alternatyva 5 likutines vertes vieta" localSheetId="9">INDEX(#REF!,'Prielaidos AB „Via Lietuva"'!PAL+1),INDEX(#REF!,'Prielaidos AB „Via Lietuva"'!PAL+1),INDEX(#REF!,'Prielaidos AB „Via Lietuva"'!PAL+1),INDEX(#REF!,'Prielaidos AB „Via Lietuva"'!PAL+1),INDEX(#REF!,'Prielaidos AB „Via Lietuva"'!PAL+1),INDEX(#REF!,'Prielaidos AB „Via Lietuva"'!PAL+1),INDEX(#REF!,'Prielaidos AB „Via Lietuva"'!PAL+1)</definedName>
    <definedName name="Likut_A5" comment="Alternatyva 5 likutines vertes vieta" localSheetId="8">INDEX('[2]Alternatyva 5'!$H$21:$DC$21,'Rodikliai '!PAL+1),INDEX('[2]Alternatyva 5'!$H$32:$DC$32,'Rodikliai '!PAL+1),INDEX('[2]Alternatyva 5'!$H$43:$DC$43,'Rodikliai '!PAL+1),INDEX('[2]Alternatyva 5'!$H$55:$DC$55,'Rodikliai '!PAL+1),INDEX('[2]Alternatyva 5'!$H$66:$DC$66,'Rodikliai '!PAL+1),INDEX('[2]Alternatyva 5'!$H$77:$DC$77,'Rodikliai '!PAL+1),INDEX('[2]Alternatyva 5'!$H$88:$DC$88,'Rodikliai '!PAL+1)</definedName>
    <definedName name="Likut_A5" comment="Alternatyva 5 likutines vertes vieta">INDEX('Alternatyva 5'!$H$21:$DC$21,PAL+1),INDEX('Alternatyva 5'!$H$32:$DC$32,PAL+1),INDEX('Alternatyva 5'!$H$43:$DC$43,PAL+1),INDEX('Alternatyva 5'!$H$55:$DC$55,PAL+1),INDEX('Alternatyva 5'!$H$66:$DC$66,PAL+1),INDEX('Alternatyva 5'!$H$77:$DC$77,PAL+1),INDEX('Alternatyva 5'!$H$88:$DC$88,PAL+1)</definedName>
    <definedName name="Likut1_GDV" comment="Likutinės vertės GDV" localSheetId="11">SUM('[1]Alternatyva 1'!$F$21,'[1]Alternatyva 1'!$F$32,'[1]Alternatyva 1'!$F$43,'[1]Alternatyva 1'!$F$55,'[1]Alternatyva 1'!$F$66,'[1]Alternatyva 1'!$F$77,'[1]Alternatyva 1'!$F$88)</definedName>
    <definedName name="Likut1_GDV" comment="Likutinės vertės GDV" localSheetId="9">SUM(#REF!,#REF!,#REF!,#REF!,#REF!,#REF!,#REF!)</definedName>
    <definedName name="Likut1_GDV" comment="Likutinės vertės GDV" localSheetId="8">SUM('[2]Alternatyva 1'!$F$21,'[2]Alternatyva 1'!$F$32,'[2]Alternatyva 1'!$F$43,'[2]Alternatyva 1'!$F$54,'[2]Alternatyva 1'!$F$65,'[2]Alternatyva 1'!$F$76,'[2]Alternatyva 1'!$F$87)</definedName>
    <definedName name="Likut1_GDV" comment="Likutinės vertės GDV">SUM('Alternatyva 1'!$F$21,'Alternatyva 1'!$F$32,'Alternatyva 1'!$F$43,'Alternatyva 1'!$F$54,'Alternatyva 1'!$F$65,'Alternatyva 1'!$F$76,'Alternatyva 1'!$F$87)</definedName>
    <definedName name="Likut2_GDV" localSheetId="11">SUM('[1]Alternatyva 2'!$F$21,'[1]Alternatyva 2'!$F$32,'[1]Alternatyva 2'!$F$43,'[1]Alternatyva 2'!$F$55,'[1]Alternatyva 2'!$F$66,'[1]Alternatyva 2'!$F$77,'[1]Alternatyva 2'!$F$88)</definedName>
    <definedName name="Likut2_GDV" localSheetId="9">SUM(#REF!,#REF!,#REF!,#REF!,#REF!,#REF!,#REF!)</definedName>
    <definedName name="Likut2_GDV" localSheetId="8">SUM('[2]Alternatyva 2'!$F$21,'[2]Alternatyva 2'!$F$32,'[2]Alternatyva 2'!$F$43,'[2]Alternatyva 2'!$F$54,'[2]Alternatyva 2'!$F$65,'[2]Alternatyva 2'!$F$76,'[2]Alternatyva 2'!$F$87)</definedName>
    <definedName name="Likut2_GDV">SUM('Alternatyva 2'!$F$21,'Alternatyva 2'!$F$32,'Alternatyva 2'!$F$43,'Alternatyva 2'!$F$54,'Alternatyva 2'!$F$65,'Alternatyva 2'!$F$76,'Alternatyva 2'!$F$87)</definedName>
    <definedName name="Likut3_GDV" comment="Likutines vertes GDV" localSheetId="11">SUM('[1]Alternatyva 3'!$F$21,'[1]Alternatyva 3'!$F$32,'[1]Alternatyva 3'!$F$43,'[1]Alternatyva 3'!$F$55,'[1]Alternatyva 3'!$F$66,'[1]Alternatyva 3'!$F$77,'[1]Alternatyva 3'!$F$88)</definedName>
    <definedName name="Likut3_GDV" comment="Likutines vertes GDV" localSheetId="9">SUM(#REF!,#REF!,#REF!,#REF!,#REF!,#REF!,#REF!)</definedName>
    <definedName name="Likut3_GDV" comment="Likutines vertes GDV" localSheetId="8">SUM('[2]Alternatyva 3'!$F$21,'[2]Alternatyva 3'!$F$32,'[2]Alternatyva 3'!$F$43,'[2]Alternatyva 3'!$F$55,'[2]Alternatyva 3'!$F$66,'[2]Alternatyva 3'!$F$77,'[2]Alternatyva 3'!$F$88)</definedName>
    <definedName name="Likut3_GDV" comment="Likutines vertes GDV">SUM('Alternatyva 3'!$F$21,'Alternatyva 3'!$F$32,'Alternatyva 3'!$F$43,'Alternatyva 3'!$F$55,'Alternatyva 3'!$F$66,'Alternatyva 3'!$F$77,'Alternatyva 3'!$F$88)</definedName>
    <definedName name="Likut4_GDV" comment="Likutines vertes GDV" localSheetId="11">SUM('[1]Alternatyva 4'!$F$21,'[1]Alternatyva 4'!$F$32,'[1]Alternatyva 4'!$F$43,'[1]Alternatyva 4'!$F$55,'[1]Alternatyva 4'!$F$66,'[1]Alternatyva 4'!$F$77,'[1]Alternatyva 4'!$F$88)</definedName>
    <definedName name="Likut4_GDV" comment="Likutines vertes GDV" localSheetId="9">SUM(#REF!,#REF!,#REF!,#REF!,#REF!,#REF!,#REF!)</definedName>
    <definedName name="Likut4_GDV" comment="Likutines vertes GDV" localSheetId="8">SUM('[2]Alternatyva 4'!$F$21,'[2]Alternatyva 4'!$F$32,'[2]Alternatyva 4'!$F$43,'[2]Alternatyva 4'!$F$55,'[2]Alternatyva 4'!$F$66,'[2]Alternatyva 4'!$F$77,'[2]Alternatyva 4'!$F$88)</definedName>
    <definedName name="Likut4_GDV" comment="Likutines vertes GDV">SUM('Alternatyva 4'!$F$21,'Alternatyva 4'!$F$32,'Alternatyva 4'!$F$43,'Alternatyva 4'!$F$55,'Alternatyva 4'!$F$66,'Alternatyva 4'!$F$77,'Alternatyva 4'!$F$88)</definedName>
    <definedName name="Likut5_GDV" comment="Likutines vertes GDV" localSheetId="11">SUM('[1]Alternatyva 5'!$F$21,'[1]Alternatyva 5'!$F$32,'[1]Alternatyva 5'!$F$43,'[1]Alternatyva 5'!$F$55,'[1]Alternatyva 5'!$F$66,'[1]Alternatyva 5'!$F$77,'[1]Alternatyva 5'!$F$88)</definedName>
    <definedName name="Likut5_GDV" comment="Likutines vertes GDV" localSheetId="9">SUM(#REF!,#REF!,#REF!,#REF!,#REF!,#REF!,#REF!)</definedName>
    <definedName name="Likut5_GDV" comment="Likutines vertes GDV" localSheetId="8">SUM('[2]Alternatyva 5'!$F$21,'[2]Alternatyva 5'!$F$32,'[2]Alternatyva 5'!$F$43,'[2]Alternatyva 5'!$F$55,'[2]Alternatyva 5'!$F$66,'[2]Alternatyva 5'!$F$77,'[2]Alternatyva 5'!$F$88)</definedName>
    <definedName name="Likut5_GDV" comment="Likutines vertes GDV">SUM('Alternatyva 5'!$F$21,'Alternatyva 5'!$F$32,'Alternatyva 5'!$F$43,'Alternatyva 5'!$F$55,'Alternatyva 5'!$F$66,'Alternatyva 5'!$F$77,'Alternatyva 5'!$F$88)</definedName>
    <definedName name="Naudos" comment="Pagal politikos sritis atrinktos naudos" localSheetId="11">IF([1]Data2!$B$2="N",OFFSET([1]Data2!$A$5,0,0,COUNTA([1]Data2!$A$5:$A$200)-1,1),"")</definedName>
    <definedName name="Naudos" comment="Pagal politikos sritis atrinktos naudos" localSheetId="9">IF(#REF!="N",OFFSET(#REF!,0,0,COUNTA(#REF!)-1,1),"")</definedName>
    <definedName name="Naudos" comment="Pagal politikos sritis atrinktos naudos" localSheetId="8">IF([2]Data2!$B$2="N",OFFSET([2]Data2!$A$5,0,0,COUNTA([2]Data2!$A$5:$A$200)-1,1),"")</definedName>
    <definedName name="Naudos" comment="Pagal politikos sritis atrinktos naudos">IF(Data2!$B$2="N",OFFSET(Data2!$A$5,0,0,COUNTA(Data2!$A$5:$A$200)-1,1),"")</definedName>
    <definedName name="NLikut_A1" comment="Alternatyvos 1 laikotarpis,kuriame neaktyvios celes irasyti likutine verte" localSheetId="11">'[1]Alternatyva 1'!$H$21:INDEX('[1]Alternatyva 1'!$H$21:$DC$21,'Prielaidos (LTGI) RAKS'!PAL),'[1]Alternatyva 1'!$H$32:INDEX('[1]Alternatyva 1'!$H$32:$DC$32,'Prielaidos (LTGI) RAKS'!PAL),'[1]Alternatyva 1'!$H$43:INDEX('[1]Alternatyva 1'!$H$43:$DC$43,'Prielaidos (LTGI) RAKS'!PAL),'[1]Alternatyva 1'!$H$55:INDEX('[1]Alternatyva 1'!$H$55:$DC$55,'Prielaidos (LTGI) RAKS'!PAL),'[1]Alternatyva 1'!$H$66:INDEX('[1]Alternatyva 1'!$H$66:$DC$66,'Prielaidos (LTGI) RAKS'!PAL),'[1]Alternatyva 1'!$H$77:INDEX('[1]Alternatyva 1'!$H$77:$DC$77,'Prielaidos (LTGI) RAKS'!PAL),'[1]Alternatyva 1'!$H$88:INDEX('[1]Alternatyva 1'!$H$88:$DC$88,'Prielaidos (LTGI) RAKS'!PAL)</definedName>
    <definedName name="NLikut_A1" comment="Alternatyvos 1 laikotarpis,kuriame neaktyvios celes irasyti likutine verte" localSheetId="9">#REF!:INDEX(#REF!,'Prielaidos AB „Via Lietuva"'!PAL),#REF!:INDEX(#REF!,'Prielaidos AB „Via Lietuva"'!PAL),#REF!:INDEX(#REF!,'Prielaidos AB „Via Lietuva"'!PAL),#REF!:INDEX(#REF!,'Prielaidos AB „Via Lietuva"'!PAL),#REF!:INDEX(#REF!,'Prielaidos AB „Via Lietuva"'!PAL),#REF!:INDEX(#REF!,'Prielaidos AB „Via Lietuva"'!PAL),#REF!:INDEX(#REF!,'Prielaidos AB „Via Lietuva"'!PAL)</definedName>
    <definedName name="NLikut_A1" comment="Alternatyvos 1 laikotarpis,kuriame neaktyvios celes irasyti likutine verte" localSheetId="8">'[2]Alternatyva 1'!$H$21:INDEX('[2]Alternatyva 1'!$H$21:$DC$21,'Rodikliai '!PAL),'[2]Alternatyva 1'!$H$32:INDEX('[2]Alternatyva 1'!$H$32:$DC$32,'Rodikliai '!PAL),'[2]Alternatyva 1'!$H$43:INDEX('[2]Alternatyva 1'!$H$43:$DC$43,'Rodikliai '!PAL),'[2]Alternatyva 1'!$H$54:INDEX('[2]Alternatyva 1'!$H$54:$DC$54,'Rodikliai '!PAL),'[2]Alternatyva 1'!$H$65:INDEX('[2]Alternatyva 1'!$H$65:$DC$65,'Rodikliai '!PAL),'[2]Alternatyva 1'!$H$76:INDEX('[2]Alternatyva 1'!$H$76:$DC$76,'Rodikliai '!PAL),'[2]Alternatyva 1'!$H$87:INDEX('[2]Alternatyva 1'!$H$87:$DC$87,'Rodikliai '!PAL)</definedName>
    <definedName name="NLikut_A1" comment="Alternatyvos 1 laikotarpis,kuriame neaktyvios celes irasyti likutine verte">'Alternatyva 1'!$H$21:INDEX('Alternatyva 1'!$H$21:$DC$21,PAL),'Alternatyva 1'!$H$32:INDEX('Alternatyva 1'!$H$32:$DC$32,PAL),'Alternatyva 1'!$H$43:INDEX('Alternatyva 1'!$H$43:$DC$43,PAL),'Alternatyva 1'!$H$54:INDEX('Alternatyva 1'!$H$54:$DC$54,PAL),'Alternatyva 1'!$H$65:INDEX('Alternatyva 1'!$H$65:$DC$65,PAL),'Alternatyva 1'!$H$76:INDEX('Alternatyva 1'!$H$76:$DC$76,PAL),'Alternatyva 1'!$H$87:INDEX('Alternatyva 1'!$H$87:$DC$87,PAL)</definedName>
    <definedName name="NLikut_A2" localSheetId="11">'[1]Alternatyva 2'!$H$21:INDEX('[1]Alternatyva 2'!$H$21:$DC$21,'Prielaidos (LTGI) RAKS'!PAL),'[1]Alternatyva 2'!$H$32:INDEX('[1]Alternatyva 2'!$H$32:$DC$32,'Prielaidos (LTGI) RAKS'!PAL),'[1]Alternatyva 2'!$H$43:INDEX('[1]Alternatyva 2'!$H$43:$DC$43,'Prielaidos (LTGI) RAKS'!PAL),'[1]Alternatyva 2'!$H$55:INDEX('[1]Alternatyva 2'!$H$55:$DC$55,'Prielaidos (LTGI) RAKS'!PAL),'[1]Alternatyva 2'!$H$66:INDEX('[1]Alternatyva 2'!$H$66:$DC$66,'Prielaidos (LTGI) RAKS'!PAL),'[1]Alternatyva 2'!$H$77:INDEX('[1]Alternatyva 2'!$H$77:$DC$77,'Prielaidos (LTGI) RAKS'!PAL),'[1]Alternatyva 2'!$H$88:INDEX('[1]Alternatyva 2'!$H$88:$DC$88,'Prielaidos (LTGI) RAKS'!PAL)</definedName>
    <definedName name="NLikut_A2" localSheetId="9">#REF!:INDEX(#REF!,'Prielaidos AB „Via Lietuva"'!PAL),#REF!:INDEX(#REF!,'Prielaidos AB „Via Lietuva"'!PAL),#REF!:INDEX(#REF!,'Prielaidos AB „Via Lietuva"'!PAL),#REF!:INDEX(#REF!,'Prielaidos AB „Via Lietuva"'!PAL),#REF!:INDEX(#REF!,'Prielaidos AB „Via Lietuva"'!PAL),#REF!:INDEX(#REF!,'Prielaidos AB „Via Lietuva"'!PAL),#REF!:INDEX(#REF!,'Prielaidos AB „Via Lietuva"'!PAL)</definedName>
    <definedName name="NLikut_A2" localSheetId="8">'[2]Alternatyva 2'!$H$21:INDEX('[2]Alternatyva 2'!$H$21:$DC$21,'Rodikliai '!PAL),'[2]Alternatyva 2'!$H$32:INDEX('[2]Alternatyva 2'!$H$32:$DC$32,'Rodikliai '!PAL),'[2]Alternatyva 2'!$H$43:INDEX('[2]Alternatyva 2'!$H$43:$DC$43,'Rodikliai '!PAL),'[2]Alternatyva 2'!$H$54:INDEX('[2]Alternatyva 2'!$H$54:$DC$54,'Rodikliai '!PAL),'[2]Alternatyva 2'!$H$65:INDEX('[2]Alternatyva 2'!$H$65:$DC$65,'Rodikliai '!PAL),'[2]Alternatyva 2'!$H$76:INDEX('[2]Alternatyva 2'!$H$76:$DC$76,'Rodikliai '!PAL),'[2]Alternatyva 2'!$H$87:INDEX('[2]Alternatyva 2'!$H$87:$DC$87,'Rodikliai '!PAL)</definedName>
    <definedName name="NLikut_A2">'Alternatyva 2'!$H$21:INDEX('Alternatyva 2'!$H$21:$DC$21,PAL),'Alternatyva 2'!$H$32:INDEX('Alternatyva 2'!$H$32:$DC$32,PAL),'Alternatyva 2'!$H$43:INDEX('Alternatyva 2'!$H$43:$DC$43,PAL),'Alternatyva 2'!$H$54:INDEX('Alternatyva 2'!$H$54:$DC$54,PAL),'Alternatyva 2'!$H$65:INDEX('Alternatyva 2'!$H$65:$DC$65,PAL),'Alternatyva 2'!$H$76:INDEX('Alternatyva 2'!$H$76:$DC$76,PAL),'Alternatyva 2'!$H$87:INDEX('Alternatyva 2'!$H$87:$DC$87,PAL)</definedName>
    <definedName name="NLikuT_A3" localSheetId="11">'[1]Alternatyva 3'!$H$21:INDEX('[1]Alternatyva 3'!$H$21:$DC$21,'Prielaidos (LTGI) RAKS'!PAL),'[1]Alternatyva 3'!$H$32:INDEX('[1]Alternatyva 3'!$H$32:$DC$32,'Prielaidos (LTGI) RAKS'!PAL),'[1]Alternatyva 3'!$H$43:INDEX('[1]Alternatyva 3'!$H$43:$DC$43,'Prielaidos (LTGI) RAKS'!PAL),'[1]Alternatyva 3'!$H$55:INDEX('[1]Alternatyva 3'!$H$55:$DC$55,'Prielaidos (LTGI) RAKS'!PAL),'[1]Alternatyva 3'!$H$66:INDEX('[1]Alternatyva 3'!$H$66:$DC$66,'Prielaidos (LTGI) RAKS'!PAL),'[1]Alternatyva 3'!$H$77:INDEX('[1]Alternatyva 3'!$H$77:$DC$77,'Prielaidos (LTGI) RAKS'!PAL),'[1]Alternatyva 3'!$H$88:INDEX('[1]Alternatyva 3'!$H$88:$DC$88,'Prielaidos (LTGI) RAKS'!PAL)</definedName>
    <definedName name="NLikuT_A3" localSheetId="9">#REF!:INDEX(#REF!,'Prielaidos AB „Via Lietuva"'!PAL),#REF!:INDEX(#REF!,'Prielaidos AB „Via Lietuva"'!PAL),#REF!:INDEX(#REF!,'Prielaidos AB „Via Lietuva"'!PAL),#REF!:INDEX(#REF!,'Prielaidos AB „Via Lietuva"'!PAL),#REF!:INDEX(#REF!,'Prielaidos AB „Via Lietuva"'!PAL),#REF!:INDEX(#REF!,'Prielaidos AB „Via Lietuva"'!PAL),#REF!:INDEX(#REF!,'Prielaidos AB „Via Lietuva"'!PAL)</definedName>
    <definedName name="NLikuT_A3" localSheetId="8">'[2]Alternatyva 3'!$H$21:INDEX('[2]Alternatyva 3'!$H$21:$DC$21,'Rodikliai '!PAL),'[2]Alternatyva 3'!$H$32:INDEX('[2]Alternatyva 3'!$H$32:$DC$32,'Rodikliai '!PAL),'[2]Alternatyva 3'!$H$43:INDEX('[2]Alternatyva 3'!$H$43:$DC$43,'Rodikliai '!PAL),'[2]Alternatyva 3'!$H$55:INDEX('[2]Alternatyva 3'!$H$55:$DC$55,'Rodikliai '!PAL),'[2]Alternatyva 3'!$H$66:INDEX('[2]Alternatyva 3'!$H$66:$DC$66,'Rodikliai '!PAL),'[2]Alternatyva 3'!$H$77:INDEX('[2]Alternatyva 3'!$H$77:$DC$77,'Rodikliai '!PAL),'[2]Alternatyva 3'!$H$88:INDEX('[2]Alternatyva 3'!$H$88:$DC$88,'Rodikliai '!PAL)</definedName>
    <definedName name="NLikuT_A3">'Alternatyva 3'!$H$21:INDEX('Alternatyva 3'!$H$21:$DC$21,PAL),'Alternatyva 3'!$H$32:INDEX('Alternatyva 3'!$H$32:$DC$32,PAL),'Alternatyva 3'!$H$43:INDEX('Alternatyva 3'!$H$43:$DC$43,PAL),'Alternatyva 3'!$H$55:INDEX('Alternatyva 3'!$H$55:$DC$55,PAL),'Alternatyva 3'!$H$66:INDEX('Alternatyva 3'!$H$66:$DC$66,PAL),'Alternatyva 3'!$H$77:INDEX('Alternatyva 3'!$H$77:$DC$77,PAL),'Alternatyva 3'!$H$88:INDEX('Alternatyva 3'!$H$88:$DC$88,PAL)</definedName>
    <definedName name="NLikut_A4" localSheetId="11">'[1]Alternatyva 4'!$H$21:INDEX('[1]Alternatyva 4'!$H$21:$DC$21,'Prielaidos (LTGI) RAKS'!PAL),'[1]Alternatyva 4'!$H$32:INDEX('[1]Alternatyva 4'!$H$32:$DC$32,'Prielaidos (LTGI) RAKS'!PAL),'[1]Alternatyva 4'!$H$43:INDEX('[1]Alternatyva 4'!$H$43:$DC$43,'Prielaidos (LTGI) RAKS'!PAL),'[1]Alternatyva 4'!$H$55:INDEX('[1]Alternatyva 4'!$H$55:$DC$55,'Prielaidos (LTGI) RAKS'!PAL),'[1]Alternatyva 4'!$H$66:INDEX('[1]Alternatyva 4'!$H$66:$DC$66,'Prielaidos (LTGI) RAKS'!PAL),'[1]Alternatyva 4'!$H$77:INDEX('[1]Alternatyva 4'!$H$77:$DC$77,'Prielaidos (LTGI) RAKS'!PAL),'[1]Alternatyva 4'!$H$88:INDEX('[1]Alternatyva 4'!$H$88:$DC$88,'Prielaidos (LTGI) RAKS'!PAL)</definedName>
    <definedName name="NLikut_A4" localSheetId="9">#REF!:INDEX(#REF!,'Prielaidos AB „Via Lietuva"'!PAL),#REF!:INDEX(#REF!,'Prielaidos AB „Via Lietuva"'!PAL),#REF!:INDEX(#REF!,'Prielaidos AB „Via Lietuva"'!PAL),#REF!:INDEX(#REF!,'Prielaidos AB „Via Lietuva"'!PAL),#REF!:INDEX(#REF!,'Prielaidos AB „Via Lietuva"'!PAL),#REF!:INDEX(#REF!,'Prielaidos AB „Via Lietuva"'!PAL),#REF!:INDEX(#REF!,'Prielaidos AB „Via Lietuva"'!PAL)</definedName>
    <definedName name="NLikut_A4" localSheetId="8">'[2]Alternatyva 4'!$H$21:INDEX('[2]Alternatyva 4'!$H$21:$DC$21,'Rodikliai '!PAL),'[2]Alternatyva 4'!$H$32:INDEX('[2]Alternatyva 4'!$H$32:$DC$32,'Rodikliai '!PAL),'[2]Alternatyva 4'!$H$43:INDEX('[2]Alternatyva 4'!$H$43:$DC$43,'Rodikliai '!PAL),'[2]Alternatyva 4'!$H$55:INDEX('[2]Alternatyva 4'!$H$55:$DC$55,'Rodikliai '!PAL),'[2]Alternatyva 4'!$H$66:INDEX('[2]Alternatyva 4'!$H$66:$DC$66,'Rodikliai '!PAL),'[2]Alternatyva 4'!$H$77:INDEX('[2]Alternatyva 4'!$H$77:$DC$77,'Rodikliai '!PAL),'[2]Alternatyva 4'!$H$88:INDEX('[2]Alternatyva 4'!$H$88:$DC$88,'Rodikliai '!PAL)</definedName>
    <definedName name="NLikut_A4">'Alternatyva 4'!$H$21:INDEX('Alternatyva 4'!$H$21:$DC$21,PAL),'Alternatyva 4'!$H$32:INDEX('Alternatyva 4'!$H$32:$DC$32,PAL),'Alternatyva 4'!$H$43:INDEX('Alternatyva 4'!$H$43:$DC$43,PAL),'Alternatyva 4'!$H$55:INDEX('Alternatyva 4'!$H$55:$DC$55,PAL),'Alternatyva 4'!$H$66:INDEX('Alternatyva 4'!$H$66:$DC$66,PAL),'Alternatyva 4'!$H$77:INDEX('Alternatyva 4'!$H$77:$DC$77,PAL),'Alternatyva 4'!$H$88:INDEX('Alternatyva 4'!$H$88:$DC$88,PAL)</definedName>
    <definedName name="NLikut_A5" localSheetId="11">'[1]Alternatyva 5'!$H$21:INDEX('[1]Alternatyva 5'!$H$21:$DC$21,'Prielaidos (LTGI) RAKS'!PAL),'[1]Alternatyva 5'!$H$32:INDEX('[1]Alternatyva 5'!$H$32:$DC$32,'Prielaidos (LTGI) RAKS'!PAL),'[1]Alternatyva 5'!$H$43:INDEX('[1]Alternatyva 5'!$H$43:$DC$43,'Prielaidos (LTGI) RAKS'!PAL),'[1]Alternatyva 5'!$H$55:INDEX('[1]Alternatyva 5'!$H$55:$DC$55,'Prielaidos (LTGI) RAKS'!PAL),'[1]Alternatyva 5'!$H$66:INDEX('[1]Alternatyva 5'!$H$66:$DC$66,'Prielaidos (LTGI) RAKS'!PAL),'[1]Alternatyva 5'!$H$77:INDEX('[1]Alternatyva 5'!$H$77:$DC$77,'Prielaidos (LTGI) RAKS'!PAL),'[1]Alternatyva 5'!$H$88:INDEX('[1]Alternatyva 5'!$H$88:$DC$88,'Prielaidos (LTGI) RAKS'!PAL)</definedName>
    <definedName name="NLikut_A5" localSheetId="9">#REF!:INDEX(#REF!,'Prielaidos AB „Via Lietuva"'!PAL),#REF!:INDEX(#REF!,'Prielaidos AB „Via Lietuva"'!PAL),#REF!:INDEX(#REF!,'Prielaidos AB „Via Lietuva"'!PAL),#REF!:INDEX(#REF!,'Prielaidos AB „Via Lietuva"'!PAL),#REF!:INDEX(#REF!,'Prielaidos AB „Via Lietuva"'!PAL),#REF!:INDEX(#REF!,'Prielaidos AB „Via Lietuva"'!PAL),#REF!:INDEX(#REF!,'Prielaidos AB „Via Lietuva"'!PAL)</definedName>
    <definedName name="NLikut_A5" localSheetId="8">'[2]Alternatyva 5'!$H$21:INDEX('[2]Alternatyva 5'!$H$21:$DC$21,'Rodikliai '!PAL),'[2]Alternatyva 5'!$H$32:INDEX('[2]Alternatyva 5'!$H$32:$DC$32,'Rodikliai '!PAL),'[2]Alternatyva 5'!$H$43:INDEX('[2]Alternatyva 5'!$H$43:$DC$43,'Rodikliai '!PAL),'[2]Alternatyva 5'!$H$55:INDEX('[2]Alternatyva 5'!$H$55:$DC$55,'Rodikliai '!PAL),'[2]Alternatyva 5'!$H$66:INDEX('[2]Alternatyva 5'!$H$66:$DC$66,'Rodikliai '!PAL),'[2]Alternatyva 5'!$H$77:INDEX('[2]Alternatyva 5'!$H$77:$DC$77,'Rodikliai '!PAL),'[2]Alternatyva 5'!$H$88:INDEX('[2]Alternatyva 5'!$H$88:$DC$88,'Rodikliai '!PAL)</definedName>
    <definedName name="NLikut_A5">'Alternatyva 5'!$H$21:INDEX('Alternatyva 5'!$H$21:$DC$21,PAL),'Alternatyva 5'!$H$32:INDEX('Alternatyva 5'!$H$32:$DC$32,PAL),'Alternatyva 5'!$H$43:INDEX('Alternatyva 5'!$H$43:$DC$43,PAL),'Alternatyva 5'!$H$55:INDEX('Alternatyva 5'!$H$55:$DC$55,PAL),'Alternatyva 5'!$H$66:INDEX('Alternatyva 5'!$H$66:$DC$66,PAL),'Alternatyva 5'!$H$77:INDEX('Alternatyva 5'!$H$77:$DC$77,PAL),'Alternatyva 5'!$H$88:INDEX('Alternatyva 5'!$H$88:$DC$88,PAL)</definedName>
    <definedName name="Norminiai" comment="Norminiai veiksmai">'Alternatyva 1'!$B$11:$B$21</definedName>
    <definedName name="Opt_alt" localSheetId="11">[1]Rezultatai!$F$6</definedName>
    <definedName name="Opt_alt" localSheetId="9">#REF!</definedName>
    <definedName name="Opt_alt" localSheetId="8">[2]Rezultatai!$F$6</definedName>
    <definedName name="Opt_alt">Rezultatai!$F$6</definedName>
    <definedName name="PAL" comment="Priemonės ataskaitinio laikotarpio trukme" localSheetId="11">[1]Pradžia!$E$12</definedName>
    <definedName name="PAL" comment="Priemonės ataskaitinio laikotarpio trukme" localSheetId="9">#REF!</definedName>
    <definedName name="PAL" comment="Priemonės ataskaitinio laikotarpio trukme" localSheetId="8">[2]Pradžia!$E$12</definedName>
    <definedName name="PAL" comment="Priemonės ataskaitinio laikotarpio trukme">Pradžia!$E$12</definedName>
    <definedName name="Pivot_alt">Data1!$M$1</definedName>
    <definedName name="_xlnm.Print_Titles" localSheetId="3">'Alternatyva 1'!$A:$F</definedName>
    <definedName name="_xlnm.Print_Titles" localSheetId="4">'Alternatyva 2'!$A:$E</definedName>
    <definedName name="_xlnm.Print_Titles" localSheetId="5">'Alternatyva 3'!$A:$E</definedName>
    <definedName name="_xlnm.Print_Titles" localSheetId="6">'Alternatyva 4'!$A:$E</definedName>
    <definedName name="_xlnm.Print_Titles" localSheetId="7">'Alternatyva 5'!$A:$E</definedName>
    <definedName name="_xlnm.Print_Titles" localSheetId="14">DA!$A:$E</definedName>
    <definedName name="_xlnm.Print_Titles" localSheetId="0">Data1!$A:$E</definedName>
    <definedName name="_xlnm.Print_Titles" localSheetId="1">Data2!$A:$C</definedName>
    <definedName name="_xlnm.Print_Titles" localSheetId="17">'Jautrumo analizė'!$A:$E</definedName>
    <definedName name="_xlnm.Print_Titles" localSheetId="15">'Poveikis VF'!$A:$F</definedName>
    <definedName name="_xlnm.Print_Titles" localSheetId="2">Pradžia!$A:$G</definedName>
    <definedName name="_xlnm.Print_Titles" localSheetId="10">'Prielaidos (LTGI)'!$A:$E</definedName>
    <definedName name="_xlnm.Print_Titles" localSheetId="11">'Prielaidos (LTGI) RAKS'!$A:$E</definedName>
    <definedName name="_xlnm.Print_Titles" localSheetId="18">'Scenarijų analizė'!$A:$E</definedName>
    <definedName name="_xlnm.Print_Titles" localSheetId="12">SNA!$A:$F</definedName>
    <definedName name="_xlnm.Print_Titles" localSheetId="13">SVA!$A:$E</definedName>
    <definedName name="PVP" comment="Priemonės vykdymo pradžia" localSheetId="11">[1]Pradžia!$E$10</definedName>
    <definedName name="PVP" comment="Priemonės vykdymo pradžia" localSheetId="9">#REF!</definedName>
    <definedName name="PVP" comment="Priemonės vykdymo pradžia" localSheetId="8">[2]Pradžia!$E$10</definedName>
    <definedName name="PVP" comment="Priemonės vykdymo pradžia">Pradžia!$E$10</definedName>
    <definedName name="Reinv_A1" comment="Alternatyvos 1 reinvesticiju eilute" localSheetId="11">INDEX('[1]Alternatyva 1'!$H$20:$DC$20,'Prielaidos (LTGI) RAKS'!A1_trukme+2):('[1]Alternatyva 1'!$DC$20),INDEX('[1]Alternatyva 1'!$H$31:$DC$31,'Prielaidos (LTGI) RAKS'!A1_trukme+2):'[1]Alternatyva 1'!$DC$31,INDEX('[1]Alternatyva 1'!$H$42:$DC$42,'Prielaidos (LTGI) RAKS'!A1_trukme+2):'[1]Alternatyva 1'!$DC$42,INDEX('[1]Alternatyva 1'!$H$54:$DC$54,'Prielaidos (LTGI) RAKS'!A1_trukme+2):'[1]Alternatyva 1'!$DC$54,INDEX('[1]Alternatyva 1'!$H$65:$DC$65,'Prielaidos (LTGI) RAKS'!A1_trukme+2):'[1]Alternatyva 1'!$DC$65,INDEX('[1]Alternatyva 1'!$H$76:$DC$76,'Prielaidos (LTGI) RAKS'!A1_trukme+2):'[1]Alternatyva 1'!$DC$76,INDEX('[1]Alternatyva 1'!$H$87:$DC$87,'Prielaidos (LTGI) RAKS'!A1_trukme+2):'[1]Alternatyva 1'!$DC$87</definedName>
    <definedName name="Reinv_A1" comment="Alternatyvos 1 reinvesticiju eilute" localSheetId="9">INDEX(#REF!,'Prielaidos AB „Via Lietuva"'!A1_trukme+2):(#REF!),INDEX(#REF!,'Prielaidos AB „Via Lietuva"'!A1_trukme+2):#REF!,INDEX(#REF!,'Prielaidos AB „Via Lietuva"'!A1_trukme+2):#REF!,INDEX(#REF!,'Prielaidos AB „Via Lietuva"'!A1_trukme+2):#REF!,INDEX(#REF!,'Prielaidos AB „Via Lietuva"'!A1_trukme+2):#REF!,INDEX(#REF!,'Prielaidos AB „Via Lietuva"'!A1_trukme+2):#REF!,INDEX(#REF!,'Prielaidos AB „Via Lietuva"'!A1_trukme+2):#REF!</definedName>
    <definedName name="Reinv_A1" comment="Alternatyvos 1 reinvesticiju eilute" localSheetId="8">INDEX('[2]Alternatyva 1'!$H$20:$DC$20,'Rodikliai '!A1_trukme+2):('[2]Alternatyva 1'!$DC$20),INDEX('[2]Alternatyva 1'!$H$31:$DC$31,'Rodikliai '!A1_trukme+2):'[2]Alternatyva 1'!$DC$31,INDEX('[2]Alternatyva 1'!$H$42:$DC$42,'Rodikliai '!A1_trukme+2):'[2]Alternatyva 1'!$DC$42,INDEX('[2]Alternatyva 1'!$H$53:$DC$53,'Rodikliai '!A1_trukme+2):'[2]Alternatyva 1'!$DC$53,INDEX('[2]Alternatyva 1'!$H$64:$DC$64,'Rodikliai '!A1_trukme+2):'[2]Alternatyva 1'!$DC$64,INDEX('[2]Alternatyva 1'!$H$75:$DC$75,'Rodikliai '!A1_trukme+2):'[2]Alternatyva 1'!$DC$75,INDEX('[2]Alternatyva 1'!$H$86:$DC$86,'Rodikliai '!A1_trukme+2):'[2]Alternatyva 1'!$DC$86</definedName>
    <definedName name="Reinv_A1" comment="Alternatyvos 1 reinvesticiju eilute">INDEX('Alternatyva 1'!$H$20:$DC$20,A1_trukme+2):('Alternatyva 1'!$DC$20),INDEX('Alternatyva 1'!$H$31:$DC$31,A1_trukme+2):'Alternatyva 1'!$DC$31,INDEX('Alternatyva 1'!$H$42:$DC$42,A1_trukme+2):'Alternatyva 1'!$DC$42,INDEX('Alternatyva 1'!$H$53:$DC$53,A1_trukme+2):'Alternatyva 1'!$DC$53,INDEX('Alternatyva 1'!$H$64:$DC$64,A1_trukme+2):'Alternatyva 1'!$DC$64,INDEX('Alternatyva 1'!$H$75:$DC$75,A1_trukme+2):'Alternatyva 1'!$DC$75,INDEX('Alternatyva 1'!$H$86:$DC$86,A1_trukme+2):'Alternatyva 1'!$DC$86</definedName>
    <definedName name="Reinv_A2" comment="Alternatyvos 2 reinvesticijos" localSheetId="11">INDEX('[1]Alternatyva 2'!$H$20:$DC$20,'Prielaidos (LTGI) RAKS'!A2_trukme+2):('[1]Alternatyva 2'!$DC$20),INDEX('[1]Alternatyva 2'!$H$31:$DC$31,'Prielaidos (LTGI) RAKS'!A2_trukme+2):'[1]Alternatyva 2'!$DC$31,INDEX('[1]Alternatyva 2'!$H$42:$DC$42,'Prielaidos (LTGI) RAKS'!A2_trukme+2):'[1]Alternatyva 2'!$DC$42,INDEX('[1]Alternatyva 2'!$H$54:$DC$54,'Prielaidos (LTGI) RAKS'!A2_trukme+2):'[1]Alternatyva 2'!$DC$54,INDEX('[1]Alternatyva 2'!$H$65:$DC$65,'Prielaidos (LTGI) RAKS'!A2_trukme+2):'[1]Alternatyva 2'!$DC$65,INDEX('[1]Alternatyva 2'!$H$76:$DC$76,'Prielaidos (LTGI) RAKS'!A2_trukme+2):'[1]Alternatyva 2'!$DC$76,INDEX('[1]Alternatyva 2'!$H$87:$DC$87,'Prielaidos (LTGI) RAKS'!A2_trukme+2):'[1]Alternatyva 2'!$DC$87</definedName>
    <definedName name="Reinv_A2" comment="Alternatyvos 2 reinvesticijos" localSheetId="9">INDEX(#REF!,'Prielaidos AB „Via Lietuva"'!A2_trukme+2):(#REF!),INDEX(#REF!,'Prielaidos AB „Via Lietuva"'!A2_trukme+2):#REF!,INDEX(#REF!,'Prielaidos AB „Via Lietuva"'!A2_trukme+2):#REF!,INDEX(#REF!,'Prielaidos AB „Via Lietuva"'!A2_trukme+2):#REF!,INDEX(#REF!,'Prielaidos AB „Via Lietuva"'!A2_trukme+2):#REF!,INDEX(#REF!,'Prielaidos AB „Via Lietuva"'!A2_trukme+2):#REF!,INDEX(#REF!,'Prielaidos AB „Via Lietuva"'!A2_trukme+2):#REF!</definedName>
    <definedName name="Reinv_A2" comment="Alternatyvos 2 reinvesticijos" localSheetId="8">INDEX('[2]Alternatyva 2'!$H$20:$DC$20,'Rodikliai '!A2_trukme+2):('[2]Alternatyva 2'!$DC$20),INDEX('[2]Alternatyva 2'!$H$31:$DC$31,'Rodikliai '!A2_trukme+2):'[2]Alternatyva 2'!$DC$31,INDEX('[2]Alternatyva 2'!$H$42:$DC$42,'Rodikliai '!A2_trukme+2):'[2]Alternatyva 2'!$DC$42,INDEX('[2]Alternatyva 2'!$H$53:$DC$53,'Rodikliai '!A2_trukme+2):'[2]Alternatyva 2'!$DC$53,INDEX('[2]Alternatyva 2'!$H$64:$DC$64,'Rodikliai '!A2_trukme+2):'[2]Alternatyva 2'!$DC$64,INDEX('[2]Alternatyva 2'!$H$75:$DC$75,'Rodikliai '!A2_trukme+2):'[2]Alternatyva 2'!$DC$75,INDEX('[2]Alternatyva 2'!$H$86:$DC$86,'Rodikliai '!A2_trukme+2):'[2]Alternatyva 2'!$DC$86</definedName>
    <definedName name="Reinv_A2" comment="Alternatyvos 2 reinvesticijos">INDEX('Alternatyva 2'!$H$20:$DC$20,A2_trukme+2):('Alternatyva 2'!$DC$20),INDEX('Alternatyva 2'!$H$31:$DC$31,A2_trukme+2):'Alternatyva 2'!$DC$31,INDEX('Alternatyva 2'!$H$42:$DC$42,A2_trukme+2):'Alternatyva 2'!$DC$42,INDEX('Alternatyva 2'!$H$53:$DC$53,A2_trukme+2):'Alternatyva 2'!$DC$53,INDEX('Alternatyva 2'!$H$64:$DC$64,A2_trukme+2):'Alternatyva 2'!$DC$64,INDEX('Alternatyva 2'!$H$75:$DC$75,A2_trukme+2):'Alternatyva 2'!$DC$75,INDEX('Alternatyva 2'!$H$86:$DC$86,A2_trukme+2):'Alternatyva 2'!$DC$86</definedName>
    <definedName name="Reinv_A3" comment="Alternatyvos A3 reinvesticijos" localSheetId="11">INDEX('[1]Alternatyva 3'!$H$20:$DC$20,'Prielaidos (LTGI) RAKS'!A3_trukme+2):('[1]Alternatyva 3'!$DC$20),INDEX('[1]Alternatyva 3'!$H$31:$DC$31,'Prielaidos (LTGI) RAKS'!A3_trukme+2):'[1]Alternatyva 3'!$DC$31,INDEX('[1]Alternatyva 3'!$H$42:$DC$42,'Prielaidos (LTGI) RAKS'!A3_trukme+2):'[1]Alternatyva 3'!$DC$42,INDEX('[1]Alternatyva 3'!$H$54:$DC$54,'Prielaidos (LTGI) RAKS'!A3_trukme+2):'[1]Alternatyva 3'!$DC$54,INDEX('[1]Alternatyva 3'!$H$65:$DC$65,'Prielaidos (LTGI) RAKS'!A3_trukme+2):'[1]Alternatyva 3'!$DC$65,INDEX('[1]Alternatyva 3'!$H$76:$DC$76,'Prielaidos (LTGI) RAKS'!A3_trukme+2):'[1]Alternatyva 3'!$DC$76,INDEX('[1]Alternatyva 3'!$H$87:$DC$87,'Prielaidos (LTGI) RAKS'!A3_trukme+2):'[1]Alternatyva 3'!$DC$87</definedName>
    <definedName name="Reinv_A3" comment="Alternatyvos A3 reinvesticijos" localSheetId="9">INDEX(#REF!,'Prielaidos AB „Via Lietuva"'!A3_trukme+2):(#REF!),INDEX(#REF!,'Prielaidos AB „Via Lietuva"'!A3_trukme+2):#REF!,INDEX(#REF!,'Prielaidos AB „Via Lietuva"'!A3_trukme+2):#REF!,INDEX(#REF!,'Prielaidos AB „Via Lietuva"'!A3_trukme+2):#REF!,INDEX(#REF!,'Prielaidos AB „Via Lietuva"'!A3_trukme+2):#REF!,INDEX(#REF!,'Prielaidos AB „Via Lietuva"'!A3_trukme+2):#REF!,INDEX(#REF!,'Prielaidos AB „Via Lietuva"'!A3_trukme+2):#REF!</definedName>
    <definedName name="Reinv_A3" comment="Alternatyvos A3 reinvesticijos" localSheetId="8">INDEX('[2]Alternatyva 3'!$H$20:$DC$20,'Rodikliai '!A3_trukme+2):('[2]Alternatyva 3'!$DC$20),INDEX('[2]Alternatyva 3'!$H$31:$DC$31,'Rodikliai '!A3_trukme+2):'[2]Alternatyva 3'!$DC$31,INDEX('[2]Alternatyva 3'!$H$42:$DC$42,'Rodikliai '!A3_trukme+2):'[2]Alternatyva 3'!$DC$42,INDEX('[2]Alternatyva 3'!$H$54:$DC$54,'Rodikliai '!A3_trukme+2):'[2]Alternatyva 3'!$DC$54,INDEX('[2]Alternatyva 3'!$H$65:$DC$65,'Rodikliai '!A3_trukme+2):'[2]Alternatyva 3'!$DC$65,INDEX('[2]Alternatyva 3'!$H$76:$DC$76,'Rodikliai '!A3_trukme+2):'[2]Alternatyva 3'!$DC$76,INDEX('[2]Alternatyva 3'!$H$87:$DC$87,'Rodikliai '!A3_trukme+2):'[2]Alternatyva 3'!$DC$87</definedName>
    <definedName name="Reinv_A3" comment="Alternatyvos A3 reinvesticijos">INDEX('Alternatyva 3'!$H$20:$DC$20,A3_trukme+2):('Alternatyva 3'!$DC$20),INDEX('Alternatyva 3'!$H$31:$DC$31,A3_trukme+2):'Alternatyva 3'!$DC$31,INDEX('Alternatyva 3'!$H$42:$DC$42,A3_trukme+2):'Alternatyva 3'!$DC$42,INDEX('Alternatyva 3'!$H$54:$DC$54,A3_trukme+2):'Alternatyva 3'!$DC$54,INDEX('Alternatyva 3'!$H$65:$DC$65,A3_trukme+2):'Alternatyva 3'!$DC$65,INDEX('Alternatyva 3'!$H$76:$DC$76,A3_trukme+2):'Alternatyva 3'!$DC$76,INDEX('Alternatyva 3'!$H$87:$DC$87,A3_trukme+2):'Alternatyva 3'!$DC$87</definedName>
    <definedName name="Reinv_A4" comment="Alternatyvos 4 reinvesticijos" localSheetId="11">INDEX('[1]Alternatyva 4'!$H$20:$DC$20,'Prielaidos (LTGI) RAKS'!A4_trukme+2):('[1]Alternatyva 4'!$DC$20),INDEX('[1]Alternatyva 4'!$H$31:$DC$31,'Prielaidos (LTGI) RAKS'!A4_trukme+2):'[1]Alternatyva 4'!$DC$31,INDEX('[1]Alternatyva 4'!$H$42:$DC$42,'Prielaidos (LTGI) RAKS'!A4_trukme+2):'[1]Alternatyva 4'!$DC$42,INDEX('[1]Alternatyva 4'!$H$54:$DC$54,'Prielaidos (LTGI) RAKS'!A4_trukme+2):'[1]Alternatyva 4'!$DC$54,INDEX('[1]Alternatyva 4'!$H$65:$DC$65,'Prielaidos (LTGI) RAKS'!A4_trukme+2):'[1]Alternatyva 4'!$DC$65,INDEX('[1]Alternatyva 4'!$H$76:$DC$76,'Prielaidos (LTGI) RAKS'!A4_trukme+2):'[1]Alternatyva 4'!$DC$76,INDEX('[1]Alternatyva 4'!$H$87:$DC$87,'Prielaidos (LTGI) RAKS'!A4_trukme+2):'[1]Alternatyva 4'!$DC$87</definedName>
    <definedName name="Reinv_A4" comment="Alternatyvos 4 reinvesticijos" localSheetId="9">INDEX(#REF!,'Prielaidos AB „Via Lietuva"'!A4_trukme+2):(#REF!),INDEX(#REF!,'Prielaidos AB „Via Lietuva"'!A4_trukme+2):#REF!,INDEX(#REF!,'Prielaidos AB „Via Lietuva"'!A4_trukme+2):#REF!,INDEX(#REF!,'Prielaidos AB „Via Lietuva"'!A4_trukme+2):#REF!,INDEX(#REF!,'Prielaidos AB „Via Lietuva"'!A4_trukme+2):#REF!,INDEX(#REF!,'Prielaidos AB „Via Lietuva"'!A4_trukme+2):#REF!,INDEX(#REF!,'Prielaidos AB „Via Lietuva"'!A4_trukme+2):#REF!</definedName>
    <definedName name="Reinv_A4" comment="Alternatyvos 4 reinvesticijos" localSheetId="8">INDEX('[2]Alternatyva 4'!$H$20:$DC$20,'Rodikliai '!A4_trukme+2):('[2]Alternatyva 4'!$DC$20),INDEX('[2]Alternatyva 4'!$H$31:$DC$31,'Rodikliai '!A4_trukme+2):'[2]Alternatyva 4'!$DC$31,INDEX('[2]Alternatyva 4'!$H$42:$DC$42,'Rodikliai '!A4_trukme+2):'[2]Alternatyva 4'!$DC$42,INDEX('[2]Alternatyva 4'!$H$54:$DC$54,'Rodikliai '!A4_trukme+2):'[2]Alternatyva 4'!$DC$54,INDEX('[2]Alternatyva 4'!$H$65:$DC$65,'Rodikliai '!A4_trukme+2):'[2]Alternatyva 4'!$DC$65,INDEX('[2]Alternatyva 4'!$H$76:$DC$76,'Rodikliai '!A4_trukme+2):'[2]Alternatyva 4'!$DC$76,INDEX('[2]Alternatyva 4'!$H$87:$DC$87,'Rodikliai '!A4_trukme+2):'[2]Alternatyva 4'!$DC$87</definedName>
    <definedName name="Reinv_A4" comment="Alternatyvos 4 reinvesticijos">INDEX('Alternatyva 4'!$H$20:$DC$20,A4_trukme+2):('Alternatyva 4'!$DC$20),INDEX('Alternatyva 4'!$H$31:$DC$31,A4_trukme+2):'Alternatyva 4'!$DC$31,INDEX('Alternatyva 4'!$H$42:$DC$42,A4_trukme+2):'Alternatyva 4'!$DC$42,INDEX('Alternatyva 4'!$H$54:$DC$54,A4_trukme+2):'Alternatyva 4'!$DC$54,INDEX('Alternatyva 4'!$H$65:$DC$65,A4_trukme+2):'Alternatyva 4'!$DC$65,INDEX('Alternatyva 4'!$H$76:$DC$76,A4_trukme+2):'Alternatyva 4'!$DC$76,INDEX('Alternatyva 4'!$H$87:$DC$87,A4_trukme+2):'Alternatyva 4'!$DC$87</definedName>
    <definedName name="Reinv_A5" comment="Alternatyvos 5 reinvesticijos" localSheetId="11">INDEX('[1]Alternatyva 5'!$H$20:$DC$20,'Prielaidos (LTGI) RAKS'!A5_trukme+2):('[1]Alternatyva 5'!$DC$20),INDEX('[1]Alternatyva 5'!$H$31:$DC$31,'Prielaidos (LTGI) RAKS'!A5_trukme+2):'[1]Alternatyva 5'!$DC$31,INDEX('[1]Alternatyva 5'!$H$42:$DC$42,'Prielaidos (LTGI) RAKS'!A5_trukme+2):'[1]Alternatyva 5'!$DC$42,INDEX('[1]Alternatyva 5'!$H$54:$DC$54,'Prielaidos (LTGI) RAKS'!A5_trukme+2):'[1]Alternatyva 5'!$DC$54,INDEX('[1]Alternatyva 5'!$H$65:$DC$65,'Prielaidos (LTGI) RAKS'!A5_trukme+2):'[1]Alternatyva 5'!$DC$65,INDEX('[1]Alternatyva 5'!$H$76:$DC$76,'Prielaidos (LTGI) RAKS'!A5_trukme+2):'[1]Alternatyva 5'!$DC$76,INDEX('[1]Alternatyva 5'!$H$87:$DC$87,'Prielaidos (LTGI) RAKS'!A5_trukme+2):'[1]Alternatyva 5'!$DC$87</definedName>
    <definedName name="Reinv_A5" comment="Alternatyvos 5 reinvesticijos" localSheetId="9">INDEX(#REF!,'Prielaidos AB „Via Lietuva"'!A5_trukme+2):(#REF!),INDEX(#REF!,'Prielaidos AB „Via Lietuva"'!A5_trukme+2):#REF!,INDEX(#REF!,'Prielaidos AB „Via Lietuva"'!A5_trukme+2):#REF!,INDEX(#REF!,'Prielaidos AB „Via Lietuva"'!A5_trukme+2):#REF!,INDEX(#REF!,'Prielaidos AB „Via Lietuva"'!A5_trukme+2):#REF!,INDEX(#REF!,'Prielaidos AB „Via Lietuva"'!A5_trukme+2):#REF!,INDEX(#REF!,'Prielaidos AB „Via Lietuva"'!A5_trukme+2):#REF!</definedName>
    <definedName name="Reinv_A5" comment="Alternatyvos 5 reinvesticijos" localSheetId="8">INDEX('[2]Alternatyva 5'!$H$20:$DC$20,'Rodikliai '!A5_trukme+2):('[2]Alternatyva 5'!$DC$20),INDEX('[2]Alternatyva 5'!$H$31:$DC$31,'Rodikliai '!A5_trukme+2):'[2]Alternatyva 5'!$DC$31,INDEX('[2]Alternatyva 5'!$H$42:$DC$42,'Rodikliai '!A5_trukme+2):'[2]Alternatyva 5'!$DC$42,INDEX('[2]Alternatyva 5'!$H$54:$DC$54,'Rodikliai '!A5_trukme+2):'[2]Alternatyva 5'!$DC$54,INDEX('[2]Alternatyva 5'!$H$65:$DC$65,'Rodikliai '!A5_trukme+2):'[2]Alternatyva 5'!$DC$65,INDEX('[2]Alternatyva 5'!$H$76:$DC$76,'Rodikliai '!A5_trukme+2):'[2]Alternatyva 5'!$DC$76,INDEX('[2]Alternatyva 5'!$H$87:$DC$87,'Rodikliai '!A5_trukme+2):'[2]Alternatyva 5'!$DC$87</definedName>
    <definedName name="Reinv_A5" comment="Alternatyvos 5 reinvesticijos">INDEX('Alternatyva 5'!$H$20:$DC$20,A5_trukme+2):('Alternatyva 5'!$DC$20),INDEX('Alternatyva 5'!$H$31:$DC$31,A5_trukme+2):'Alternatyva 5'!$DC$31,INDEX('Alternatyva 5'!$H$42:$DC$42,A5_trukme+2):'Alternatyva 5'!$DC$42,INDEX('Alternatyva 5'!$H$54:$DC$54,A5_trukme+2):'Alternatyva 5'!$DC$54,INDEX('Alternatyva 5'!$H$65:$DC$65,A5_trukme+2):'Alternatyva 5'!$DC$65,INDEX('Alternatyva 5'!$H$76:$DC$76,A5_trukme+2):'Alternatyva 5'!$DC$76,INDEX('Alternatyva 5'!$H$87:$DC$87,A5_trukme+2):'Alternatyva 5'!$DC$87</definedName>
    <definedName name="Result" localSheetId="11">[1]Pradžia!$E$24</definedName>
    <definedName name="Result" localSheetId="9">#REF!</definedName>
    <definedName name="Result" localSheetId="8">[2]Pradžia!$E$24</definedName>
    <definedName name="Result">Pradžia!$E$24</definedName>
    <definedName name="Result_mat" localSheetId="11">[1]Pradžia!$E$26</definedName>
    <definedName name="Result_mat" localSheetId="9">#REF!</definedName>
    <definedName name="Result_mat" localSheetId="8">[2]Pradžia!$E$26</definedName>
    <definedName name="Result_mat">Pradžia!$E$26</definedName>
    <definedName name="Rezult_alt">Data1!$I$2:$I$6</definedName>
    <definedName name="Rodikliai" comment="Alternatyvu ENIS" localSheetId="11">[1]DA!$H$9:$H$13</definedName>
    <definedName name="Rodikliai" comment="Alternatyvu ENIS" localSheetId="9">#REF!</definedName>
    <definedName name="Rodikliai" comment="Alternatyvu ENIS" localSheetId="8">[2]DA!$H$9:$H$13</definedName>
    <definedName name="Rodikliai" comment="Alternatyvu ENIS">DA!$H$9:$H$13</definedName>
    <definedName name="SA_kodai" localSheetId="18">'Scenarijų analizė'!$B$166:$B$267</definedName>
    <definedName name="SA_nr">'Scenarijų analizė'!$DF$6</definedName>
    <definedName name="scenarijai" localSheetId="11">'[1]Scenarijų analizė'!$B$166:$I$267</definedName>
    <definedName name="scenarijai" localSheetId="9">#REF!</definedName>
    <definedName name="scenarijai" localSheetId="8">'[2]Scenarijų analizė'!$B$166:$I$267</definedName>
    <definedName name="scenarijai">'Scenarijų analizė'!$B$166:$I$267</definedName>
    <definedName name="SD" comment="Socialinė diskonto norma" localSheetId="11">[1]Pradžia!$E$41</definedName>
    <definedName name="SD" comment="Socialinė diskonto norma" localSheetId="9">#REF!</definedName>
    <definedName name="SD" comment="Socialinė diskonto norma" localSheetId="8">[2]Pradžia!$E$41</definedName>
    <definedName name="SD" comment="Socialinė diskonto norma">Pradžia!$E$41</definedName>
    <definedName name="SocN1" comment="Socialines naudos sarasas">'Alternatyva 1'!$B$116:$C$128</definedName>
    <definedName name="SocN2" comment="Soc-ekon poveikis 2 alternatyvos">'Alternatyva 2'!$B$116:$C$128</definedName>
    <definedName name="SocN3" comment="Soc-eko poveikis 3 alternatyvos">'Alternatyva 3'!$B$117:$C$129</definedName>
    <definedName name="SocN4" comment="Soc - eko poveikis 4 alternatyvos">'Alternatyva 4'!$B$117:$C$129</definedName>
    <definedName name="SocN5" comment="Soc-eko poveikis 5 alternatyvos">'Alternatyva 5'!$B$117:$C$129</definedName>
    <definedName name="Sritis" comment="Pasirinktos politikos srities nr." localSheetId="11">OFFSET([1]Data2!$D$2,0,0,COUNTA([1]Data2!$D$2:$D$100),1)</definedName>
    <definedName name="Sritis" comment="Pasirinktos politikos srities nr." localSheetId="9">OFFSET(#REF!,0,0,COUNTA(#REF!),1)</definedName>
    <definedName name="Sritis" comment="Pasirinktos politikos srities nr." localSheetId="8">OFFSET([2]Data2!$D$2,0,0,COUNTA([2]Data2!$D$2:$D$100),1)</definedName>
    <definedName name="Sritis" comment="Pasirinktos politikos srities nr.">OFFSET(Data2!$D$2,0,0,COUNTA(Data2!$D$2:$D$100),1)</definedName>
    <definedName name="SVA_rodiklis" localSheetId="11">[1]SVA!$F$18:$F$22</definedName>
    <definedName name="SVA_rodiklis" localSheetId="9">#REF!</definedName>
    <definedName name="SVA_rodiklis" localSheetId="8">[2]SVA!$F$18:$F$22</definedName>
    <definedName name="SVA_rodiklis">SVA!$F$18:$F$22</definedName>
    <definedName name="Svoris" comment="Da (daugiakriterines analizes) svoriai" localSheetId="11">[1]DA!$B$8:$D$16</definedName>
    <definedName name="Svoris" comment="Da (daugiakriterines analizes) svoriai" localSheetId="9">#REF!</definedName>
    <definedName name="Svoris" comment="Da (daugiakriterines analizes) svoriai" localSheetId="8">[2]DA!$B$8:$D$16</definedName>
    <definedName name="Svoris" comment="Da (daugiakriterines analizes) svoriai">DA!$B$8:$D$16</definedName>
    <definedName name="VF_1" comment="Poveikis viesiesiems finansams 1 Alternatyvos">'Poveikis VF'!$B$6:E$11</definedName>
    <definedName name="VF_2" comment="Poveikis viesiesiems finansams 2 Alternatyvos  ">'Poveikis VF'!A$12:E$18</definedName>
    <definedName name="VF_3" comment="Poveikis viesiesiems finansams 3 alternatyva">'Poveikis VF'!$B$19:$F$25</definedName>
    <definedName name="VF_4" comment="Poveikis viesieisiems finansams 4 alternatyva">'Poveikis VF'!$B$26:$F$32</definedName>
    <definedName name="VF_5" comment="Poveikis viesiesiems finansams 5 alternatyvos">'Poveikis VF'!$B$33:$F$39</definedName>
    <definedName name="VMI" comment="Vidinė metinė infliacija" localSheetId="11">[1]Pradžia!$E$43</definedName>
    <definedName name="VMI" comment="Vidinė metinė infliacija" localSheetId="9">#REF!</definedName>
    <definedName name="VMI" comment="Vidinė metinė infliacija" localSheetId="8">[2]Pradžia!$E$43</definedName>
    <definedName name="VMI" comment="Vidinė metinė infliacija">Pradžia!$E$43</definedName>
    <definedName name="Z_B7831A28_C714_4DC9_BB36_A1304866CBB0_.wvu.Cols" localSheetId="3" hidden="1">'Alternatyva 1'!$DD:$DD</definedName>
    <definedName name="Z_B7831A28_C714_4DC9_BB36_A1304866CBB0_.wvu.Cols" localSheetId="4" hidden="1">'Alternatyva 2'!$DC:$DC</definedName>
    <definedName name="Z_B7831A28_C714_4DC9_BB36_A1304866CBB0_.wvu.Cols" localSheetId="5" hidden="1">'Alternatyva 3'!$DC:$DC</definedName>
    <definedName name="Z_B7831A28_C714_4DC9_BB36_A1304866CBB0_.wvu.Cols" localSheetId="6" hidden="1">'Alternatyva 4'!$DC:$DC</definedName>
    <definedName name="Z_B7831A28_C714_4DC9_BB36_A1304866CBB0_.wvu.Cols" localSheetId="7" hidden="1">'Alternatyva 5'!$DC:$DC</definedName>
    <definedName name="Z_B7831A28_C714_4DC9_BB36_A1304866CBB0_.wvu.Cols" localSheetId="14" hidden="1">DA!$DC:$DC</definedName>
    <definedName name="Z_B7831A28_C714_4DC9_BB36_A1304866CBB0_.wvu.Cols" localSheetId="17" hidden="1">'Jautrumo analizė'!$DC:$DC</definedName>
    <definedName name="Z_B7831A28_C714_4DC9_BB36_A1304866CBB0_.wvu.Cols" localSheetId="15" hidden="1">'Poveikis VF'!$DD:$DD</definedName>
    <definedName name="Z_B7831A28_C714_4DC9_BB36_A1304866CBB0_.wvu.Cols" localSheetId="18" hidden="1">'Scenarijų analizė'!$DC:$DC</definedName>
    <definedName name="Z_B7831A28_C714_4DC9_BB36_A1304866CBB0_.wvu.Cols" localSheetId="12" hidden="1">SNA!$DD:$DD</definedName>
    <definedName name="Z_B7831A28_C714_4DC9_BB36_A1304866CBB0_.wvu.Cols" localSheetId="13" hidden="1">SVA!$DD:$DD</definedName>
    <definedName name="Z_B7831A28_C714_4DC9_BB36_A1304866CBB0_.wvu.FilterData" localSheetId="0" hidden="1">Data1!$A$1:$J$101</definedName>
    <definedName name="Z_B7831A28_C714_4DC9_BB36_A1304866CBB0_.wvu.FilterData" localSheetId="1" hidden="1">Data2!$A$1:$C$103</definedName>
    <definedName name="Z_B7831A28_C714_4DC9_BB36_A1304866CBB0_.wvu.PrintTitles" localSheetId="3" hidden="1">'Alternatyva 1'!$A:$F</definedName>
    <definedName name="Z_B7831A28_C714_4DC9_BB36_A1304866CBB0_.wvu.PrintTitles" localSheetId="4" hidden="1">'Alternatyva 2'!$A:$E</definedName>
    <definedName name="Z_B7831A28_C714_4DC9_BB36_A1304866CBB0_.wvu.PrintTitles" localSheetId="5" hidden="1">'Alternatyva 3'!$A:$E</definedName>
    <definedName name="Z_B7831A28_C714_4DC9_BB36_A1304866CBB0_.wvu.PrintTitles" localSheetId="6" hidden="1">'Alternatyva 4'!$A:$E</definedName>
    <definedName name="Z_B7831A28_C714_4DC9_BB36_A1304866CBB0_.wvu.PrintTitles" localSheetId="7" hidden="1">'Alternatyva 5'!$A:$E</definedName>
    <definedName name="Z_B7831A28_C714_4DC9_BB36_A1304866CBB0_.wvu.PrintTitles" localSheetId="14" hidden="1">DA!$A:$E</definedName>
    <definedName name="Z_B7831A28_C714_4DC9_BB36_A1304866CBB0_.wvu.PrintTitles" localSheetId="0" hidden="1">Data1!$A:$E</definedName>
    <definedName name="Z_B7831A28_C714_4DC9_BB36_A1304866CBB0_.wvu.PrintTitles" localSheetId="1" hidden="1">Data2!$A:$C</definedName>
    <definedName name="Z_B7831A28_C714_4DC9_BB36_A1304866CBB0_.wvu.PrintTitles" localSheetId="17" hidden="1">'Jautrumo analizė'!$A:$E</definedName>
    <definedName name="Z_B7831A28_C714_4DC9_BB36_A1304866CBB0_.wvu.PrintTitles" localSheetId="15" hidden="1">'Poveikis VF'!$A:$F</definedName>
    <definedName name="Z_B7831A28_C714_4DC9_BB36_A1304866CBB0_.wvu.PrintTitles" localSheetId="2" hidden="1">Pradžia!$A:$G</definedName>
    <definedName name="Z_B7831A28_C714_4DC9_BB36_A1304866CBB0_.wvu.PrintTitles" localSheetId="10" hidden="1">'Prielaidos (LTGI)'!$A:$E</definedName>
    <definedName name="Z_B7831A28_C714_4DC9_BB36_A1304866CBB0_.wvu.PrintTitles" localSheetId="11" hidden="1">'Prielaidos (LTGI) RAKS'!$A:$E</definedName>
    <definedName name="Z_B7831A28_C714_4DC9_BB36_A1304866CBB0_.wvu.PrintTitles" localSheetId="18" hidden="1">'Scenarijų analizė'!$A:$E</definedName>
    <definedName name="Z_B7831A28_C714_4DC9_BB36_A1304866CBB0_.wvu.PrintTitles" localSheetId="12" hidden="1">SNA!$A:$F</definedName>
    <definedName name="Z_B7831A28_C714_4DC9_BB36_A1304866CBB0_.wvu.PrintTitles" localSheetId="13" hidden="1">SVA!$A:$E</definedName>
    <definedName name="Zalos" comment="Zalos, atrinktos pagal politikos sritis" localSheetId="11">IF([1]Data2!$G$2="Z",OFFSET([1]Data2!$F$5,0,0,COUNTA([1]Data2!$F$5:$F$200)-1,1),"")</definedName>
    <definedName name="Zalos" comment="Zalos, atrinktos pagal politikos sritis" localSheetId="9">IF(#REF!="Z",OFFSET(#REF!,0,0,COUNTA(#REF!)-1,1),"")</definedName>
    <definedName name="Zalos" comment="Zalos, atrinktos pagal politikos sritis" localSheetId="8">IF([2]Data2!$G$2="Z",OFFSET([2]Data2!$F$5,0,0,COUNTA([2]Data2!$F$5:$F$200)-1,1),"")</definedName>
    <definedName name="Zalos" comment="Zalos, atrinktos pagal politikos sritis">IF(Data2!$G$2="Z",OFFSET(Data2!$F$5,0,0,COUNTA(Data2!$F$5:$F$200)-1,1),"")</definedName>
  </definedNames>
  <calcPr calcId="191029"/>
  <customWorkbookViews>
    <customWorkbookView name="Jūratė Jockuvienė - Personal View" guid="{B7831A28-C714-4DC9-BB36-A1304866CBB0}" mergeInterval="0" personalView="1" maximized="1" xWindow="-8" yWindow="-8" windowWidth="1382" windowHeight="744" tabRatio="805" activeSheetId="4"/>
  </customWorkbookViews>
  <pivotCaches>
    <pivotCache cacheId="0" r:id="rId24"/>
    <pivotCache cacheId="1" r:id="rId25"/>
    <pivotCache cacheId="2" r:id="rId26"/>
    <pivotCache cacheId="3" r:id="rId2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95" i="24" l="1"/>
  <c r="H323" i="24" l="1"/>
  <c r="G323" i="24"/>
  <c r="M32" i="24" l="1"/>
  <c r="H63" i="24"/>
  <c r="J95" i="19"/>
  <c r="U164" i="24"/>
  <c r="W164" i="24"/>
  <c r="V164" i="24"/>
  <c r="AI68" i="24"/>
  <c r="R101" i="24" l="1"/>
  <c r="R105" i="24"/>
  <c r="R109" i="24"/>
  <c r="R331" i="24"/>
  <c r="R335" i="24"/>
  <c r="R339" i="24"/>
  <c r="AO53" i="5" l="1"/>
  <c r="AN53" i="5"/>
  <c r="AK53" i="5"/>
  <c r="AO53" i="4"/>
  <c r="AN53" i="4"/>
  <c r="AK53" i="4"/>
  <c r="AK280" i="24"/>
  <c r="AG280" i="24"/>
  <c r="E277" i="24"/>
  <c r="AK50" i="24"/>
  <c r="AG50" i="24"/>
  <c r="W163" i="24" l="1"/>
  <c r="V163" i="24"/>
  <c r="U163" i="24"/>
  <c r="W393" i="24"/>
  <c r="V393" i="24"/>
  <c r="U393" i="24"/>
  <c r="U395" i="24" s="1"/>
  <c r="G133" i="9"/>
  <c r="AL98" i="19"/>
  <c r="AH98" i="19"/>
  <c r="AD98" i="19"/>
  <c r="Z98" i="19"/>
  <c r="V98" i="19"/>
  <c r="R98" i="19"/>
  <c r="N98" i="19"/>
  <c r="J98" i="19"/>
  <c r="AD101" i="19"/>
  <c r="Z101" i="19"/>
  <c r="V101" i="19"/>
  <c r="L46" i="5"/>
  <c r="M46" i="5"/>
  <c r="N46" i="5"/>
  <c r="O46" i="5"/>
  <c r="P46" i="5"/>
  <c r="I118" i="5"/>
  <c r="H118" i="5"/>
  <c r="I48" i="5"/>
  <c r="J48" i="5"/>
  <c r="K48" i="5"/>
  <c r="L48" i="5"/>
  <c r="M48" i="5"/>
  <c r="N48" i="5"/>
  <c r="O48" i="5"/>
  <c r="P48" i="5"/>
  <c r="I49" i="5"/>
  <c r="J49" i="5"/>
  <c r="K49" i="5"/>
  <c r="L49" i="5"/>
  <c r="M49" i="5"/>
  <c r="N49" i="5"/>
  <c r="O49" i="5"/>
  <c r="P49" i="5"/>
  <c r="I51" i="5"/>
  <c r="J51" i="5"/>
  <c r="K51" i="5"/>
  <c r="L51" i="5"/>
  <c r="M51" i="5"/>
  <c r="N51" i="5"/>
  <c r="O51" i="5"/>
  <c r="P51" i="5"/>
  <c r="H51" i="5"/>
  <c r="H49" i="5"/>
  <c r="H48" i="5"/>
  <c r="I46" i="5"/>
  <c r="J46" i="5"/>
  <c r="K46" i="5"/>
  <c r="H46" i="5"/>
  <c r="I51" i="4"/>
  <c r="J51" i="4"/>
  <c r="K51" i="4"/>
  <c r="L51" i="4"/>
  <c r="M51" i="4"/>
  <c r="N51" i="4"/>
  <c r="O51" i="4"/>
  <c r="P51" i="4"/>
  <c r="H51" i="4"/>
  <c r="I48" i="4"/>
  <c r="J48" i="4"/>
  <c r="K48" i="4"/>
  <c r="L48" i="4"/>
  <c r="M48" i="4"/>
  <c r="N48" i="4"/>
  <c r="O48" i="4"/>
  <c r="P48" i="4"/>
  <c r="I49" i="4"/>
  <c r="J49" i="4"/>
  <c r="K49" i="4"/>
  <c r="L49" i="4"/>
  <c r="M49" i="4"/>
  <c r="N49" i="4"/>
  <c r="O49" i="4"/>
  <c r="P49" i="4"/>
  <c r="H49" i="4"/>
  <c r="H48" i="4"/>
  <c r="K46" i="4"/>
  <c r="L46" i="4"/>
  <c r="M46" i="4"/>
  <c r="N46" i="4"/>
  <c r="O46" i="4"/>
  <c r="P46" i="4"/>
  <c r="J46" i="4"/>
  <c r="I46" i="4"/>
  <c r="H46" i="4"/>
  <c r="I118" i="4"/>
  <c r="H118" i="4"/>
  <c r="D98" i="19" l="1"/>
  <c r="P10" i="24"/>
  <c r="P11" i="24"/>
  <c r="P12" i="24"/>
  <c r="P13" i="24"/>
  <c r="D14" i="24"/>
  <c r="G14" i="24"/>
  <c r="H14" i="24"/>
  <c r="I14" i="24"/>
  <c r="J14" i="24"/>
  <c r="K14" i="24"/>
  <c r="L14" i="24"/>
  <c r="M14" i="24"/>
  <c r="N14" i="24"/>
  <c r="O14" i="24"/>
  <c r="D19" i="24"/>
  <c r="G19" i="24"/>
  <c r="H19" i="24"/>
  <c r="I19" i="24"/>
  <c r="J19" i="24"/>
  <c r="K19" i="24"/>
  <c r="L19" i="24"/>
  <c r="M19" i="24"/>
  <c r="N19" i="24"/>
  <c r="O19" i="24"/>
  <c r="D20" i="24"/>
  <c r="G20" i="24"/>
  <c r="H20" i="24"/>
  <c r="I20" i="24"/>
  <c r="J20" i="24"/>
  <c r="K20" i="24"/>
  <c r="L20" i="24"/>
  <c r="M20" i="24"/>
  <c r="N20" i="24"/>
  <c r="O20" i="24"/>
  <c r="D21" i="24"/>
  <c r="G21" i="24"/>
  <c r="H21" i="24"/>
  <c r="I21" i="24"/>
  <c r="J21" i="24"/>
  <c r="K21" i="24"/>
  <c r="L21" i="24"/>
  <c r="M21" i="24"/>
  <c r="N21" i="24"/>
  <c r="O21" i="24"/>
  <c r="D22" i="24"/>
  <c r="AJ50" i="24" s="1"/>
  <c r="G22" i="24"/>
  <c r="H22" i="24"/>
  <c r="I22" i="24"/>
  <c r="J22" i="24"/>
  <c r="K22" i="24"/>
  <c r="L22" i="24"/>
  <c r="M22" i="24"/>
  <c r="N22" i="24"/>
  <c r="O22" i="24"/>
  <c r="D27" i="24"/>
  <c r="E27" i="24"/>
  <c r="F27" i="24"/>
  <c r="G27" i="24"/>
  <c r="H27" i="24"/>
  <c r="I27" i="24"/>
  <c r="J27" i="24"/>
  <c r="K27" i="24"/>
  <c r="L27" i="24"/>
  <c r="M28" i="24"/>
  <c r="M29" i="24"/>
  <c r="M30" i="24"/>
  <c r="D31" i="24"/>
  <c r="E31" i="24"/>
  <c r="F31" i="24"/>
  <c r="G31" i="24"/>
  <c r="H31" i="24"/>
  <c r="I31" i="24"/>
  <c r="J31" i="24"/>
  <c r="K31" i="24"/>
  <c r="L31" i="24"/>
  <c r="M33" i="24"/>
  <c r="M34" i="24"/>
  <c r="D35" i="24"/>
  <c r="E35" i="24"/>
  <c r="F35" i="24"/>
  <c r="G35" i="24"/>
  <c r="H35" i="24"/>
  <c r="I35" i="24"/>
  <c r="J35" i="24"/>
  <c r="K35" i="24"/>
  <c r="L35" i="24"/>
  <c r="M36" i="24"/>
  <c r="M37" i="24"/>
  <c r="E46" i="24"/>
  <c r="G60" i="24" s="1"/>
  <c r="E47" i="24"/>
  <c r="V63" i="24" s="1"/>
  <c r="AM69" i="24"/>
  <c r="AQ54" i="4" s="1"/>
  <c r="F80" i="24"/>
  <c r="F81" i="24"/>
  <c r="F82" i="24"/>
  <c r="D87" i="24"/>
  <c r="D89" i="24"/>
  <c r="D91" i="24"/>
  <c r="E93" i="24"/>
  <c r="F93" i="24"/>
  <c r="E76" i="24" s="1"/>
  <c r="I89" i="4" s="1"/>
  <c r="Q93" i="24"/>
  <c r="R93" i="24"/>
  <c r="S93" i="24"/>
  <c r="R76" i="24" s="1"/>
  <c r="V89" i="4" s="1"/>
  <c r="T93" i="24"/>
  <c r="U93" i="24"/>
  <c r="T76" i="24" s="1"/>
  <c r="X89" i="4" s="1"/>
  <c r="V93" i="24"/>
  <c r="W93" i="24"/>
  <c r="X93" i="24"/>
  <c r="W76" i="24" s="1"/>
  <c r="AA89" i="4" s="1"/>
  <c r="Y93" i="24"/>
  <c r="Z93" i="24"/>
  <c r="Y76" i="24" s="1"/>
  <c r="AC89" i="4" s="1"/>
  <c r="AA93" i="24"/>
  <c r="AB93" i="24"/>
  <c r="AC93" i="24"/>
  <c r="AB76" i="24" s="1"/>
  <c r="AF89" i="4" s="1"/>
  <c r="AD93" i="24"/>
  <c r="AE93" i="24"/>
  <c r="AD76" i="24" s="1"/>
  <c r="AH89" i="4" s="1"/>
  <c r="AF93" i="24"/>
  <c r="AG93" i="24"/>
  <c r="AH93" i="24"/>
  <c r="AG76" i="24" s="1"/>
  <c r="AK89" i="4" s="1"/>
  <c r="AI93" i="24"/>
  <c r="AJ93" i="24"/>
  <c r="AI76" i="24" s="1"/>
  <c r="AM89" i="4" s="1"/>
  <c r="AK93" i="24"/>
  <c r="AL93" i="24"/>
  <c r="AM93" i="24"/>
  <c r="AL76" i="24" s="1"/>
  <c r="AP89" i="4" s="1"/>
  <c r="AN93" i="24"/>
  <c r="D98" i="24"/>
  <c r="R99" i="24" s="1"/>
  <c r="H98" i="24"/>
  <c r="J98" i="24" s="1"/>
  <c r="L98" i="24" s="1"/>
  <c r="N98" i="24" s="1"/>
  <c r="P98" i="24" s="1"/>
  <c r="R98" i="24" s="1"/>
  <c r="D102" i="24"/>
  <c r="H103" i="24" s="1"/>
  <c r="H102" i="24"/>
  <c r="J102" i="24" s="1"/>
  <c r="L102" i="24" s="1"/>
  <c r="N102" i="24" s="1"/>
  <c r="P102" i="24" s="1"/>
  <c r="R102" i="24" s="1"/>
  <c r="D106" i="24"/>
  <c r="H106" i="24"/>
  <c r="J106" i="24" s="1"/>
  <c r="L106" i="24" s="1"/>
  <c r="N106" i="24" s="1"/>
  <c r="P106" i="24" s="1"/>
  <c r="R106" i="24" s="1"/>
  <c r="G117" i="24"/>
  <c r="I117" i="24"/>
  <c r="J117" i="24"/>
  <c r="K117" i="24"/>
  <c r="L117" i="24"/>
  <c r="M117" i="24"/>
  <c r="N117" i="24"/>
  <c r="O117" i="24"/>
  <c r="P117" i="24"/>
  <c r="Q117" i="24"/>
  <c r="R117" i="24"/>
  <c r="S117" i="24"/>
  <c r="T117" i="24"/>
  <c r="X117" i="24"/>
  <c r="G180" i="24" s="1"/>
  <c r="Y117" i="24"/>
  <c r="U118" i="24"/>
  <c r="V118" i="24"/>
  <c r="W118" i="24"/>
  <c r="U119" i="24"/>
  <c r="V119" i="24"/>
  <c r="W119" i="24"/>
  <c r="U120" i="24"/>
  <c r="V120" i="24"/>
  <c r="W120" i="24"/>
  <c r="U121" i="24"/>
  <c r="V121" i="24"/>
  <c r="W121" i="24"/>
  <c r="U122" i="24"/>
  <c r="V122" i="24"/>
  <c r="W122" i="24"/>
  <c r="U123" i="24"/>
  <c r="V123" i="24"/>
  <c r="W123" i="24"/>
  <c r="U124" i="24"/>
  <c r="V124" i="24"/>
  <c r="W124" i="24"/>
  <c r="U125" i="24"/>
  <c r="V125" i="24"/>
  <c r="W125" i="24"/>
  <c r="U126" i="24"/>
  <c r="V126" i="24"/>
  <c r="W126" i="24"/>
  <c r="U127" i="24"/>
  <c r="V127" i="24"/>
  <c r="W127" i="24"/>
  <c r="U128" i="24"/>
  <c r="V128" i="24"/>
  <c r="W128" i="24"/>
  <c r="U129" i="24"/>
  <c r="V129" i="24"/>
  <c r="W129" i="24"/>
  <c r="U130" i="24"/>
  <c r="V130" i="24"/>
  <c r="W130" i="24"/>
  <c r="U131" i="24"/>
  <c r="V131" i="24"/>
  <c r="W131" i="24"/>
  <c r="U132" i="24"/>
  <c r="V132" i="24"/>
  <c r="W132" i="24"/>
  <c r="U133" i="24"/>
  <c r="V133" i="24"/>
  <c r="W133" i="24"/>
  <c r="U134" i="24"/>
  <c r="V134" i="24"/>
  <c r="W134" i="24"/>
  <c r="U135" i="24"/>
  <c r="V135" i="24"/>
  <c r="W135" i="24"/>
  <c r="U136" i="24"/>
  <c r="V136" i="24"/>
  <c r="W136" i="24"/>
  <c r="U137" i="24"/>
  <c r="V137" i="24"/>
  <c r="W137" i="24"/>
  <c r="U138" i="24"/>
  <c r="V138" i="24"/>
  <c r="W138" i="24"/>
  <c r="U139" i="24"/>
  <c r="V139" i="24"/>
  <c r="W139" i="24"/>
  <c r="U140" i="24"/>
  <c r="V140" i="24"/>
  <c r="W140" i="24"/>
  <c r="U141" i="24"/>
  <c r="V141" i="24"/>
  <c r="W141" i="24"/>
  <c r="U142" i="24"/>
  <c r="V142" i="24"/>
  <c r="W142" i="24"/>
  <c r="U143" i="24"/>
  <c r="V143" i="24"/>
  <c r="W143" i="24"/>
  <c r="U144" i="24"/>
  <c r="V144" i="24"/>
  <c r="W144" i="24"/>
  <c r="U145" i="24"/>
  <c r="V145" i="24"/>
  <c r="W145" i="24"/>
  <c r="U146" i="24"/>
  <c r="V146" i="24"/>
  <c r="W146" i="24"/>
  <c r="U147" i="24"/>
  <c r="V147" i="24"/>
  <c r="W147" i="24"/>
  <c r="G148" i="24"/>
  <c r="I148" i="24"/>
  <c r="J148" i="24"/>
  <c r="K148" i="24"/>
  <c r="L148" i="24"/>
  <c r="M148" i="24"/>
  <c r="N148" i="24"/>
  <c r="O148" i="24"/>
  <c r="P148" i="24"/>
  <c r="Q148" i="24"/>
  <c r="R148" i="24"/>
  <c r="S148" i="24"/>
  <c r="T148" i="24"/>
  <c r="X148" i="24"/>
  <c r="G181" i="24" s="1"/>
  <c r="Y148" i="24"/>
  <c r="F181" i="24" s="1"/>
  <c r="F149" i="24"/>
  <c r="U149" i="24"/>
  <c r="V149" i="24"/>
  <c r="W149" i="24"/>
  <c r="F150" i="24"/>
  <c r="U150" i="24"/>
  <c r="V150" i="24"/>
  <c r="W150" i="24"/>
  <c r="F151" i="24"/>
  <c r="U151" i="24"/>
  <c r="V151" i="24"/>
  <c r="W151" i="24"/>
  <c r="U152" i="24"/>
  <c r="V152" i="24"/>
  <c r="W152" i="24"/>
  <c r="U153" i="24"/>
  <c r="V153" i="24"/>
  <c r="W153" i="24"/>
  <c r="U154" i="24"/>
  <c r="V154" i="24"/>
  <c r="W154" i="24"/>
  <c r="U155" i="24"/>
  <c r="V155" i="24"/>
  <c r="W155" i="24"/>
  <c r="U156" i="24"/>
  <c r="V156" i="24"/>
  <c r="W156" i="24"/>
  <c r="U157" i="24"/>
  <c r="V157" i="24"/>
  <c r="W157" i="24"/>
  <c r="H158" i="24"/>
  <c r="U160" i="24"/>
  <c r="U161" i="24" s="1"/>
  <c r="D182" i="24" s="1"/>
  <c r="V160" i="24"/>
  <c r="V161" i="24" s="1"/>
  <c r="E182" i="24" s="1"/>
  <c r="W160" i="24"/>
  <c r="W161" i="24" s="1"/>
  <c r="G161" i="24"/>
  <c r="H161" i="24"/>
  <c r="I161" i="24"/>
  <c r="J161" i="24"/>
  <c r="K161" i="24"/>
  <c r="L161" i="24"/>
  <c r="M161" i="24"/>
  <c r="N161" i="24"/>
  <c r="O161" i="24"/>
  <c r="P161" i="24"/>
  <c r="Q161" i="24"/>
  <c r="R161" i="24"/>
  <c r="S161" i="24"/>
  <c r="T161" i="24"/>
  <c r="X161" i="24"/>
  <c r="G182" i="24" s="1"/>
  <c r="Y161" i="24"/>
  <c r="F182" i="24" s="1"/>
  <c r="G165" i="24"/>
  <c r="H165" i="24"/>
  <c r="I165" i="24"/>
  <c r="J165" i="24"/>
  <c r="K165" i="24"/>
  <c r="L165" i="24"/>
  <c r="M165" i="24"/>
  <c r="N165" i="24"/>
  <c r="O165" i="24"/>
  <c r="P165" i="24"/>
  <c r="Q165" i="24"/>
  <c r="R165" i="24"/>
  <c r="S165" i="24"/>
  <c r="T165" i="24"/>
  <c r="X165" i="24"/>
  <c r="G183" i="24" s="1"/>
  <c r="Y165" i="24"/>
  <c r="F183" i="24" s="1"/>
  <c r="U167" i="24"/>
  <c r="V167" i="24"/>
  <c r="W167" i="24"/>
  <c r="U168" i="24"/>
  <c r="V168" i="24"/>
  <c r="W168" i="24"/>
  <c r="U169" i="24"/>
  <c r="V169" i="24"/>
  <c r="W169" i="24"/>
  <c r="G170" i="24"/>
  <c r="H170" i="24"/>
  <c r="I170" i="24"/>
  <c r="J170" i="24"/>
  <c r="K170" i="24"/>
  <c r="L170" i="24"/>
  <c r="M170" i="24"/>
  <c r="N170" i="24"/>
  <c r="O170" i="24"/>
  <c r="P170" i="24"/>
  <c r="Q170" i="24"/>
  <c r="R170" i="24"/>
  <c r="S170" i="24"/>
  <c r="T170" i="24"/>
  <c r="X170" i="24"/>
  <c r="G184" i="24" s="1"/>
  <c r="Y170" i="24"/>
  <c r="F184" i="24" s="1"/>
  <c r="P240" i="24"/>
  <c r="P241" i="24"/>
  <c r="P242" i="24"/>
  <c r="P243" i="24"/>
  <c r="D244" i="24"/>
  <c r="G244" i="24"/>
  <c r="H244" i="24"/>
  <c r="I244" i="24"/>
  <c r="J244" i="24"/>
  <c r="K244" i="24"/>
  <c r="L244" i="24"/>
  <c r="M244" i="24"/>
  <c r="N244" i="24"/>
  <c r="O244" i="24"/>
  <c r="D249" i="24"/>
  <c r="G249" i="24"/>
  <c r="H249" i="24"/>
  <c r="I249" i="24"/>
  <c r="J249" i="24"/>
  <c r="K249" i="24"/>
  <c r="L249" i="24"/>
  <c r="M249" i="24"/>
  <c r="N249" i="24"/>
  <c r="O249" i="24"/>
  <c r="D250" i="24"/>
  <c r="G250" i="24"/>
  <c r="H250" i="24"/>
  <c r="I250" i="24"/>
  <c r="J250" i="24"/>
  <c r="K250" i="24"/>
  <c r="L250" i="24"/>
  <c r="M250" i="24"/>
  <c r="N250" i="24"/>
  <c r="O250" i="24"/>
  <c r="D251" i="24"/>
  <c r="G251" i="24"/>
  <c r="H251" i="24"/>
  <c r="I251" i="24"/>
  <c r="J251" i="24"/>
  <c r="K251" i="24"/>
  <c r="L251" i="24"/>
  <c r="M251" i="24"/>
  <c r="N251" i="24"/>
  <c r="O251" i="24"/>
  <c r="D252" i="24"/>
  <c r="AJ280" i="24" s="1"/>
  <c r="G252" i="24"/>
  <c r="H252" i="24"/>
  <c r="I252" i="24"/>
  <c r="J252" i="24"/>
  <c r="K252" i="24"/>
  <c r="L252" i="24"/>
  <c r="M252" i="24"/>
  <c r="N252" i="24"/>
  <c r="O252" i="24"/>
  <c r="D257" i="24"/>
  <c r="E257" i="24"/>
  <c r="F257" i="24"/>
  <c r="G257" i="24"/>
  <c r="H257" i="24"/>
  <c r="I257" i="24"/>
  <c r="J257" i="24"/>
  <c r="K257" i="24"/>
  <c r="L257" i="24"/>
  <c r="M258" i="24"/>
  <c r="M259" i="24"/>
  <c r="M260" i="24"/>
  <c r="D261" i="24"/>
  <c r="E261" i="24"/>
  <c r="F261" i="24"/>
  <c r="G261" i="24"/>
  <c r="H261" i="24"/>
  <c r="I261" i="24"/>
  <c r="J261" i="24"/>
  <c r="K261" i="24"/>
  <c r="L261" i="24"/>
  <c r="M262" i="24"/>
  <c r="M263" i="24"/>
  <c r="M264" i="24"/>
  <c r="D265" i="24"/>
  <c r="E265" i="24"/>
  <c r="F265" i="24"/>
  <c r="G265" i="24"/>
  <c r="H265" i="24"/>
  <c r="I265" i="24"/>
  <c r="J265" i="24"/>
  <c r="K265" i="24"/>
  <c r="L265" i="24"/>
  <c r="M266" i="24"/>
  <c r="M267" i="24"/>
  <c r="E276" i="24"/>
  <c r="AM299" i="24"/>
  <c r="AQ54" i="5" s="1"/>
  <c r="F310" i="24"/>
  <c r="F311" i="24"/>
  <c r="F312" i="24"/>
  <c r="D317" i="24"/>
  <c r="D319" i="24"/>
  <c r="D321" i="24"/>
  <c r="E323" i="24"/>
  <c r="D306" i="24" s="1"/>
  <c r="H89" i="5" s="1"/>
  <c r="F323" i="24"/>
  <c r="E306" i="24" s="1"/>
  <c r="I89" i="5" s="1"/>
  <c r="Q323" i="24"/>
  <c r="R323" i="24"/>
  <c r="S323" i="24"/>
  <c r="R306" i="24" s="1"/>
  <c r="V89" i="5" s="1"/>
  <c r="T323" i="24"/>
  <c r="U323" i="24"/>
  <c r="T306" i="24" s="1"/>
  <c r="X89" i="5" s="1"/>
  <c r="V323" i="24"/>
  <c r="W323" i="24"/>
  <c r="X323" i="24"/>
  <c r="W306" i="24" s="1"/>
  <c r="AA89" i="5" s="1"/>
  <c r="Y323" i="24"/>
  <c r="Z323" i="24"/>
  <c r="Y306" i="24" s="1"/>
  <c r="AC89" i="5" s="1"/>
  <c r="AA323" i="24"/>
  <c r="AB323" i="24"/>
  <c r="AC323" i="24"/>
  <c r="AB306" i="24" s="1"/>
  <c r="AF89" i="5" s="1"/>
  <c r="AD323" i="24"/>
  <c r="AE323" i="24"/>
  <c r="AD306" i="24" s="1"/>
  <c r="AH89" i="5" s="1"/>
  <c r="AF323" i="24"/>
  <c r="AG323" i="24"/>
  <c r="AH323" i="24"/>
  <c r="AG306" i="24" s="1"/>
  <c r="AK89" i="5" s="1"/>
  <c r="AI323" i="24"/>
  <c r="AJ323" i="24"/>
  <c r="AI306" i="24" s="1"/>
  <c r="AM89" i="5" s="1"/>
  <c r="AK323" i="24"/>
  <c r="AL323" i="24"/>
  <c r="AM323" i="24"/>
  <c r="AL306" i="24" s="1"/>
  <c r="AP89" i="5" s="1"/>
  <c r="AN323" i="24"/>
  <c r="D328" i="24"/>
  <c r="J330" i="24" s="1"/>
  <c r="H328" i="24"/>
  <c r="J328" i="24" s="1"/>
  <c r="L328" i="24" s="1"/>
  <c r="N328" i="24" s="1"/>
  <c r="P328" i="24" s="1"/>
  <c r="R328" i="24" s="1"/>
  <c r="D332" i="24"/>
  <c r="H332" i="24"/>
  <c r="J332" i="24" s="1"/>
  <c r="L332" i="24" s="1"/>
  <c r="N332" i="24" s="1"/>
  <c r="P332" i="24" s="1"/>
  <c r="R332" i="24" s="1"/>
  <c r="D336" i="24"/>
  <c r="N338" i="24" s="1"/>
  <c r="H336" i="24"/>
  <c r="J336" i="24" s="1"/>
  <c r="L336" i="24" s="1"/>
  <c r="N336" i="24" s="1"/>
  <c r="P336" i="24" s="1"/>
  <c r="R336" i="24" s="1"/>
  <c r="G347" i="24"/>
  <c r="I347" i="24"/>
  <c r="J347" i="24"/>
  <c r="K347" i="24"/>
  <c r="L347" i="24"/>
  <c r="M347" i="24"/>
  <c r="N347" i="24"/>
  <c r="O347" i="24"/>
  <c r="P347" i="24"/>
  <c r="Q347" i="24"/>
  <c r="R347" i="24"/>
  <c r="S347" i="24"/>
  <c r="T347" i="24"/>
  <c r="X347" i="24"/>
  <c r="Y347" i="24"/>
  <c r="U348" i="24"/>
  <c r="V348" i="24"/>
  <c r="W348" i="24"/>
  <c r="U349" i="24"/>
  <c r="V349" i="24"/>
  <c r="W349" i="24"/>
  <c r="U350" i="24"/>
  <c r="V350" i="24"/>
  <c r="W350" i="24"/>
  <c r="U351" i="24"/>
  <c r="V351" i="24"/>
  <c r="W351" i="24"/>
  <c r="U352" i="24"/>
  <c r="V352" i="24"/>
  <c r="W352" i="24"/>
  <c r="U353" i="24"/>
  <c r="V353" i="24"/>
  <c r="W353" i="24"/>
  <c r="U354" i="24"/>
  <c r="V354" i="24"/>
  <c r="W354" i="24"/>
  <c r="U355" i="24"/>
  <c r="V355" i="24"/>
  <c r="W355" i="24"/>
  <c r="U356" i="24"/>
  <c r="V356" i="24"/>
  <c r="W356" i="24"/>
  <c r="U357" i="24"/>
  <c r="V357" i="24"/>
  <c r="W357" i="24"/>
  <c r="U358" i="24"/>
  <c r="V358" i="24"/>
  <c r="W358" i="24"/>
  <c r="U359" i="24"/>
  <c r="V359" i="24"/>
  <c r="W359" i="24"/>
  <c r="U360" i="24"/>
  <c r="V360" i="24"/>
  <c r="W360" i="24"/>
  <c r="U361" i="24"/>
  <c r="V361" i="24"/>
  <c r="W361" i="24"/>
  <c r="U362" i="24"/>
  <c r="V362" i="24"/>
  <c r="W362" i="24"/>
  <c r="U363" i="24"/>
  <c r="V363" i="24"/>
  <c r="W363" i="24"/>
  <c r="U364" i="24"/>
  <c r="V364" i="24"/>
  <c r="W364" i="24"/>
  <c r="U365" i="24"/>
  <c r="V365" i="24"/>
  <c r="W365" i="24"/>
  <c r="U366" i="24"/>
  <c r="V366" i="24"/>
  <c r="W366" i="24"/>
  <c r="U367" i="24"/>
  <c r="V367" i="24"/>
  <c r="W367" i="24"/>
  <c r="U368" i="24"/>
  <c r="V368" i="24"/>
  <c r="W368" i="24"/>
  <c r="U369" i="24"/>
  <c r="V369" i="24"/>
  <c r="W369" i="24"/>
  <c r="U370" i="24"/>
  <c r="V370" i="24"/>
  <c r="W370" i="24"/>
  <c r="U371" i="24"/>
  <c r="V371" i="24"/>
  <c r="W371" i="24"/>
  <c r="U372" i="24"/>
  <c r="V372" i="24"/>
  <c r="W372" i="24"/>
  <c r="U373" i="24"/>
  <c r="V373" i="24"/>
  <c r="W373" i="24"/>
  <c r="U374" i="24"/>
  <c r="V374" i="24"/>
  <c r="W374" i="24"/>
  <c r="U375" i="24"/>
  <c r="V375" i="24"/>
  <c r="W375" i="24"/>
  <c r="U376" i="24"/>
  <c r="V376" i="24"/>
  <c r="W376" i="24"/>
  <c r="U377" i="24"/>
  <c r="V377" i="24"/>
  <c r="W377" i="24"/>
  <c r="G378" i="24"/>
  <c r="I378" i="24"/>
  <c r="J378" i="24"/>
  <c r="K378" i="24"/>
  <c r="L378" i="24"/>
  <c r="M378" i="24"/>
  <c r="N378" i="24"/>
  <c r="O378" i="24"/>
  <c r="P378" i="24"/>
  <c r="Q378" i="24"/>
  <c r="R378" i="24"/>
  <c r="S378" i="24"/>
  <c r="T378" i="24"/>
  <c r="X378" i="24"/>
  <c r="G411" i="24" s="1"/>
  <c r="Y378" i="24"/>
  <c r="F411" i="24" s="1"/>
  <c r="F379" i="24"/>
  <c r="U379" i="24"/>
  <c r="V379" i="24"/>
  <c r="W379" i="24"/>
  <c r="F380" i="24"/>
  <c r="U380" i="24"/>
  <c r="V380" i="24"/>
  <c r="W380" i="24"/>
  <c r="F381" i="24"/>
  <c r="U381" i="24"/>
  <c r="V381" i="24"/>
  <c r="W381" i="24"/>
  <c r="U382" i="24"/>
  <c r="V382" i="24"/>
  <c r="W382" i="24"/>
  <c r="U383" i="24"/>
  <c r="V383" i="24"/>
  <c r="W383" i="24"/>
  <c r="U384" i="24"/>
  <c r="V384" i="24"/>
  <c r="W384" i="24"/>
  <c r="U385" i="24"/>
  <c r="V385" i="24"/>
  <c r="W385" i="24"/>
  <c r="U386" i="24"/>
  <c r="V386" i="24"/>
  <c r="W386" i="24"/>
  <c r="U387" i="24"/>
  <c r="V387" i="24"/>
  <c r="W387" i="24"/>
  <c r="H388" i="24"/>
  <c r="U390" i="24"/>
  <c r="U391" i="24" s="1"/>
  <c r="D412" i="24" s="1"/>
  <c r="M412" i="24" s="1"/>
  <c r="V390" i="24"/>
  <c r="V391" i="24" s="1"/>
  <c r="E412" i="24" s="1"/>
  <c r="W390" i="24"/>
  <c r="W391" i="24" s="1"/>
  <c r="G391" i="24"/>
  <c r="H391" i="24"/>
  <c r="I391" i="24"/>
  <c r="J391" i="24"/>
  <c r="K391" i="24"/>
  <c r="L391" i="24"/>
  <c r="M391" i="24"/>
  <c r="N391" i="24"/>
  <c r="O391" i="24"/>
  <c r="P391" i="24"/>
  <c r="Q391" i="24"/>
  <c r="R391" i="24"/>
  <c r="S391" i="24"/>
  <c r="T391" i="24"/>
  <c r="X391" i="24"/>
  <c r="G412" i="24" s="1"/>
  <c r="Y391" i="24"/>
  <c r="F412" i="24" s="1"/>
  <c r="G395" i="24"/>
  <c r="H395" i="24"/>
  <c r="J395" i="24"/>
  <c r="K395" i="24"/>
  <c r="L395" i="24"/>
  <c r="M395" i="24"/>
  <c r="N395" i="24"/>
  <c r="O395" i="24"/>
  <c r="P395" i="24"/>
  <c r="Q395" i="24"/>
  <c r="R395" i="24"/>
  <c r="S395" i="24"/>
  <c r="T395" i="24"/>
  <c r="X395" i="24"/>
  <c r="G413" i="24" s="1"/>
  <c r="Y395" i="24"/>
  <c r="F413" i="24" s="1"/>
  <c r="U397" i="24"/>
  <c r="V397" i="24"/>
  <c r="W397" i="24"/>
  <c r="U398" i="24"/>
  <c r="V398" i="24"/>
  <c r="W398" i="24"/>
  <c r="U399" i="24"/>
  <c r="V399" i="24"/>
  <c r="W399" i="24"/>
  <c r="G400" i="24"/>
  <c r="H400" i="24"/>
  <c r="I400" i="24"/>
  <c r="J400" i="24"/>
  <c r="K400" i="24"/>
  <c r="L400" i="24"/>
  <c r="M400" i="24"/>
  <c r="N400" i="24"/>
  <c r="O400" i="24"/>
  <c r="P400" i="24"/>
  <c r="Q400" i="24"/>
  <c r="R400" i="24"/>
  <c r="S400" i="24"/>
  <c r="T400" i="24"/>
  <c r="X400" i="24"/>
  <c r="G414" i="24" s="1"/>
  <c r="Y400" i="24"/>
  <c r="F414" i="24" s="1"/>
  <c r="L412" i="24" l="1"/>
  <c r="P412" i="24" s="1"/>
  <c r="E447" i="24" s="1"/>
  <c r="J38" i="24"/>
  <c r="K412" i="24"/>
  <c r="O412" i="24" s="1"/>
  <c r="AB446" i="24" s="1"/>
  <c r="G15" i="24"/>
  <c r="J412" i="24"/>
  <c r="N412" i="24" s="1"/>
  <c r="M445" i="24" s="1"/>
  <c r="J333" i="24"/>
  <c r="F333" i="24"/>
  <c r="M320" i="24"/>
  <c r="N320" i="24"/>
  <c r="O320" i="24"/>
  <c r="P320" i="24"/>
  <c r="H320" i="24"/>
  <c r="K320" i="24"/>
  <c r="G320" i="24"/>
  <c r="I320" i="24"/>
  <c r="J320" i="24"/>
  <c r="L320" i="24"/>
  <c r="G318" i="24"/>
  <c r="H318" i="24"/>
  <c r="I318" i="24"/>
  <c r="J318" i="24"/>
  <c r="K318" i="24"/>
  <c r="L318" i="24"/>
  <c r="M318" i="24"/>
  <c r="N318" i="24"/>
  <c r="O318" i="24"/>
  <c r="P318" i="24"/>
  <c r="P244" i="24"/>
  <c r="D76" i="24"/>
  <c r="H89" i="4" s="1"/>
  <c r="W445" i="24"/>
  <c r="AF295" i="24"/>
  <c r="Y293" i="24"/>
  <c r="U294" i="24"/>
  <c r="Q295" i="24"/>
  <c r="M296" i="24"/>
  <c r="AA296" i="24"/>
  <c r="W297" i="24"/>
  <c r="S298" i="24"/>
  <c r="K297" i="24"/>
  <c r="I293" i="24"/>
  <c r="M293" i="24"/>
  <c r="W294" i="24"/>
  <c r="S295" i="24"/>
  <c r="AC296" i="24"/>
  <c r="Y297" i="24"/>
  <c r="L296" i="24"/>
  <c r="V298" i="24"/>
  <c r="L293" i="24"/>
  <c r="AE298" i="24"/>
  <c r="AE294" i="24"/>
  <c r="Z293" i="24"/>
  <c r="V294" i="24"/>
  <c r="R295" i="24"/>
  <c r="N296" i="24"/>
  <c r="AB296" i="24"/>
  <c r="X297" i="24"/>
  <c r="T298" i="24"/>
  <c r="K296" i="24"/>
  <c r="J293" i="24"/>
  <c r="AA293" i="24"/>
  <c r="O296" i="24"/>
  <c r="U298" i="24"/>
  <c r="Z297" i="24"/>
  <c r="AF298" i="24"/>
  <c r="K293" i="24"/>
  <c r="AG298" i="24"/>
  <c r="N293" i="24"/>
  <c r="AB293" i="24"/>
  <c r="X294" i="24"/>
  <c r="T295" i="24"/>
  <c r="P296" i="24"/>
  <c r="AD296" i="24"/>
  <c r="J296" i="24"/>
  <c r="AI298" i="24"/>
  <c r="P293" i="24"/>
  <c r="AD293" i="24"/>
  <c r="Z294" i="24"/>
  <c r="V295" i="24"/>
  <c r="R296" i="24"/>
  <c r="N297" i="24"/>
  <c r="AB297" i="24"/>
  <c r="X298" i="24"/>
  <c r="K295" i="24"/>
  <c r="AE297" i="24"/>
  <c r="AE295" i="24"/>
  <c r="P294" i="24"/>
  <c r="U295" i="24"/>
  <c r="W296" i="24"/>
  <c r="AC297" i="24"/>
  <c r="AD298" i="24"/>
  <c r="O293" i="24"/>
  <c r="Q294" i="24"/>
  <c r="W295" i="24"/>
  <c r="X296" i="24"/>
  <c r="AD297" i="24"/>
  <c r="L298" i="24"/>
  <c r="Q293" i="24"/>
  <c r="R294" i="24"/>
  <c r="X295" i="24"/>
  <c r="Y296" i="24"/>
  <c r="M298" i="24"/>
  <c r="L297" i="24"/>
  <c r="R293" i="24"/>
  <c r="S294" i="24"/>
  <c r="Y295" i="24"/>
  <c r="Z296" i="24"/>
  <c r="N298" i="24"/>
  <c r="J295" i="24"/>
  <c r="S293" i="24"/>
  <c r="T294" i="24"/>
  <c r="Z295" i="24"/>
  <c r="M297" i="24"/>
  <c r="O298" i="24"/>
  <c r="L295" i="24"/>
  <c r="T293" i="24"/>
  <c r="Y294" i="24"/>
  <c r="AA295" i="24"/>
  <c r="O297" i="24"/>
  <c r="P298" i="24"/>
  <c r="I295" i="24"/>
  <c r="AH298" i="24"/>
  <c r="O294" i="24"/>
  <c r="T296" i="24"/>
  <c r="Y298" i="24"/>
  <c r="V293" i="24"/>
  <c r="R298" i="24"/>
  <c r="AF297" i="24"/>
  <c r="AA294" i="24"/>
  <c r="U296" i="24"/>
  <c r="Z298" i="24"/>
  <c r="AG297" i="24"/>
  <c r="AB294" i="24"/>
  <c r="V296" i="24"/>
  <c r="AA298" i="24"/>
  <c r="AH297" i="24"/>
  <c r="AC294" i="24"/>
  <c r="P297" i="24"/>
  <c r="AB298" i="24"/>
  <c r="M295" i="24"/>
  <c r="I294" i="24"/>
  <c r="AG296" i="24"/>
  <c r="N295" i="24"/>
  <c r="J294" i="24"/>
  <c r="O295" i="24"/>
  <c r="T297" i="24"/>
  <c r="K294" i="24"/>
  <c r="L294" i="24"/>
  <c r="W293" i="24"/>
  <c r="V297" i="24"/>
  <c r="X293" i="24"/>
  <c r="AC295" i="24"/>
  <c r="H293" i="24"/>
  <c r="G293" i="24"/>
  <c r="M294" i="24"/>
  <c r="Q296" i="24"/>
  <c r="S296" i="24"/>
  <c r="P295" i="24"/>
  <c r="W298" i="24"/>
  <c r="AE296" i="24"/>
  <c r="AD294" i="24"/>
  <c r="Q297" i="24"/>
  <c r="AC298" i="24"/>
  <c r="AF296" i="24"/>
  <c r="R297" i="24"/>
  <c r="S297" i="24"/>
  <c r="U293" i="24"/>
  <c r="U297" i="24"/>
  <c r="AB295" i="24"/>
  <c r="H294" i="24"/>
  <c r="AA297" i="24"/>
  <c r="AC293" i="24"/>
  <c r="AD295" i="24"/>
  <c r="Q298" i="24"/>
  <c r="N294" i="24"/>
  <c r="G290" i="24"/>
  <c r="J290" i="24"/>
  <c r="H290" i="24"/>
  <c r="I290" i="24"/>
  <c r="H291" i="24"/>
  <c r="L290" i="24"/>
  <c r="J291" i="24"/>
  <c r="K291" i="24"/>
  <c r="L291" i="24"/>
  <c r="M291" i="24"/>
  <c r="N291" i="24"/>
  <c r="O291" i="24"/>
  <c r="K290" i="24"/>
  <c r="M290" i="24"/>
  <c r="N290" i="24"/>
  <c r="F290" i="24"/>
  <c r="I291" i="24"/>
  <c r="G291" i="24"/>
  <c r="E38" i="24"/>
  <c r="K446" i="24"/>
  <c r="Y446" i="24"/>
  <c r="AM446" i="24"/>
  <c r="L446" i="24"/>
  <c r="N446" i="24"/>
  <c r="R447" i="24"/>
  <c r="AF447" i="24"/>
  <c r="S447" i="24"/>
  <c r="AG447" i="24"/>
  <c r="T447" i="24"/>
  <c r="AH447" i="24"/>
  <c r="AL447" i="24"/>
  <c r="K447" i="24"/>
  <c r="L447" i="24"/>
  <c r="AJ447" i="24"/>
  <c r="M447" i="24"/>
  <c r="AM447" i="24"/>
  <c r="N447" i="24"/>
  <c r="P447" i="24"/>
  <c r="H447" i="24"/>
  <c r="AB447" i="24"/>
  <c r="AD447" i="24"/>
  <c r="I322" i="24"/>
  <c r="J322" i="24"/>
  <c r="K322" i="24"/>
  <c r="L322" i="24"/>
  <c r="N322" i="24"/>
  <c r="O322" i="24"/>
  <c r="H322" i="24"/>
  <c r="M322" i="24"/>
  <c r="P322" i="24"/>
  <c r="G322" i="24"/>
  <c r="G245" i="24"/>
  <c r="L388" i="24"/>
  <c r="J388" i="24"/>
  <c r="K268" i="24"/>
  <c r="V395" i="24"/>
  <c r="E413" i="24" s="1"/>
  <c r="Q388" i="24"/>
  <c r="W400" i="24"/>
  <c r="P68" i="24"/>
  <c r="V65" i="24"/>
  <c r="K63" i="24"/>
  <c r="AH67" i="24"/>
  <c r="U65" i="24"/>
  <c r="P92" i="24"/>
  <c r="AG67" i="24"/>
  <c r="T65" i="24"/>
  <c r="H61" i="24"/>
  <c r="AF67" i="24"/>
  <c r="S65" i="24"/>
  <c r="G61" i="24"/>
  <c r="R67" i="24"/>
  <c r="K67" i="24"/>
  <c r="AB66" i="24"/>
  <c r="W63" i="24"/>
  <c r="Z68" i="24"/>
  <c r="AA66" i="24"/>
  <c r="U63" i="24"/>
  <c r="G38" i="24"/>
  <c r="AA64" i="24"/>
  <c r="AC66" i="24"/>
  <c r="L66" i="24"/>
  <c r="F38" i="24"/>
  <c r="J268" i="24"/>
  <c r="U165" i="24"/>
  <c r="D183" i="24" s="1"/>
  <c r="M183" i="24" s="1"/>
  <c r="W68" i="24"/>
  <c r="K66" i="24"/>
  <c r="N63" i="24"/>
  <c r="M27" i="24"/>
  <c r="AD64" i="24"/>
  <c r="M67" i="24"/>
  <c r="AB64" i="24"/>
  <c r="AG66" i="24"/>
  <c r="R64" i="24"/>
  <c r="O64" i="24"/>
  <c r="X68" i="24"/>
  <c r="T63" i="24"/>
  <c r="R68" i="24"/>
  <c r="AC65" i="24"/>
  <c r="L63" i="24"/>
  <c r="L88" i="24"/>
  <c r="N64" i="24"/>
  <c r="T158" i="24"/>
  <c r="U67" i="24"/>
  <c r="Z65" i="24"/>
  <c r="M64" i="24"/>
  <c r="M245" i="24"/>
  <c r="L268" i="24"/>
  <c r="S67" i="24"/>
  <c r="Y65" i="24"/>
  <c r="L64" i="24"/>
  <c r="O68" i="24"/>
  <c r="Z66" i="24"/>
  <c r="U64" i="24"/>
  <c r="G63" i="24"/>
  <c r="O388" i="24"/>
  <c r="Y388" i="24"/>
  <c r="G388" i="24"/>
  <c r="F268" i="24"/>
  <c r="I245" i="24"/>
  <c r="F410" i="24"/>
  <c r="P337" i="24"/>
  <c r="H245" i="24"/>
  <c r="L68" i="24"/>
  <c r="N66" i="24"/>
  <c r="S64" i="24"/>
  <c r="O61" i="24"/>
  <c r="M261" i="24"/>
  <c r="O15" i="24"/>
  <c r="G158" i="24"/>
  <c r="R388" i="24"/>
  <c r="W395" i="24"/>
  <c r="AF68" i="24"/>
  <c r="AA67" i="24"/>
  <c r="U66" i="24"/>
  <c r="N65" i="24"/>
  <c r="AC63" i="24"/>
  <c r="I388" i="24"/>
  <c r="P388" i="24"/>
  <c r="R100" i="24"/>
  <c r="AJ76" i="24" s="1"/>
  <c r="AN89" i="4" s="1"/>
  <c r="AD68" i="24"/>
  <c r="Y67" i="24"/>
  <c r="S66" i="24"/>
  <c r="K65" i="24"/>
  <c r="AA63" i="24"/>
  <c r="K60" i="24"/>
  <c r="K15" i="24"/>
  <c r="O158" i="24"/>
  <c r="X158" i="24"/>
  <c r="N158" i="24"/>
  <c r="M15" i="24"/>
  <c r="M158" i="24"/>
  <c r="O245" i="24"/>
  <c r="R158" i="24"/>
  <c r="K158" i="24"/>
  <c r="J99" i="24"/>
  <c r="AC68" i="24"/>
  <c r="X67" i="24"/>
  <c r="Q66" i="24"/>
  <c r="J65" i="24"/>
  <c r="Z63" i="24"/>
  <c r="I60" i="24"/>
  <c r="J15" i="24"/>
  <c r="I15" i="24"/>
  <c r="N15" i="24"/>
  <c r="N245" i="24"/>
  <c r="Q158" i="24"/>
  <c r="H99" i="24"/>
  <c r="E268" i="24"/>
  <c r="I158" i="24"/>
  <c r="Y68" i="24"/>
  <c r="T67" i="24"/>
  <c r="M66" i="24"/>
  <c r="AC64" i="24"/>
  <c r="H15" i="24"/>
  <c r="K38" i="24"/>
  <c r="G92" i="24"/>
  <c r="K88" i="24"/>
  <c r="N330" i="24"/>
  <c r="U170" i="24"/>
  <c r="D184" i="24" s="1"/>
  <c r="M184" i="24" s="1"/>
  <c r="W117" i="24"/>
  <c r="F338" i="24"/>
  <c r="L330" i="24"/>
  <c r="R337" i="24"/>
  <c r="F330" i="24"/>
  <c r="P249" i="24"/>
  <c r="L99" i="24"/>
  <c r="P99" i="24"/>
  <c r="F100" i="24"/>
  <c r="N100" i="24"/>
  <c r="J100" i="24"/>
  <c r="L100" i="24"/>
  <c r="F99" i="24"/>
  <c r="L334" i="24"/>
  <c r="D268" i="24"/>
  <c r="I92" i="24"/>
  <c r="P329" i="24"/>
  <c r="M88" i="24"/>
  <c r="O88" i="24"/>
  <c r="P88" i="24"/>
  <c r="H88" i="24"/>
  <c r="J88" i="24"/>
  <c r="N329" i="24"/>
  <c r="P250" i="24"/>
  <c r="N107" i="24"/>
  <c r="P107" i="24"/>
  <c r="U378" i="24"/>
  <c r="D411" i="24" s="1"/>
  <c r="M411" i="24" s="1"/>
  <c r="J334" i="24"/>
  <c r="J335" i="24" s="1"/>
  <c r="Q306" i="24" s="1"/>
  <c r="U89" i="5" s="1"/>
  <c r="J158" i="24"/>
  <c r="H92" i="24"/>
  <c r="Q63" i="24"/>
  <c r="M63" i="24"/>
  <c r="AB63" i="24"/>
  <c r="T64" i="24"/>
  <c r="L65" i="24"/>
  <c r="AB65" i="24"/>
  <c r="T66" i="24"/>
  <c r="L67" i="24"/>
  <c r="Z67" i="24"/>
  <c r="Q68" i="24"/>
  <c r="AE68" i="24"/>
  <c r="O63" i="24"/>
  <c r="AD63" i="24"/>
  <c r="W64" i="24"/>
  <c r="O65" i="24"/>
  <c r="AD65" i="24"/>
  <c r="V66" i="24"/>
  <c r="N67" i="24"/>
  <c r="AB67" i="24"/>
  <c r="S68" i="24"/>
  <c r="AG68" i="24"/>
  <c r="S63" i="24"/>
  <c r="K64" i="24"/>
  <c r="R65" i="24"/>
  <c r="Y66" i="24"/>
  <c r="V68" i="24"/>
  <c r="P63" i="24"/>
  <c r="I64" i="24"/>
  <c r="X64" i="24"/>
  <c r="P65" i="24"/>
  <c r="AE65" i="24"/>
  <c r="W66" i="24"/>
  <c r="O67" i="24"/>
  <c r="AC67" i="24"/>
  <c r="T68" i="24"/>
  <c r="AH68" i="24"/>
  <c r="R63" i="24"/>
  <c r="J64" i="24"/>
  <c r="Y64" i="24"/>
  <c r="Q65" i="24"/>
  <c r="AF65" i="24"/>
  <c r="X66" i="24"/>
  <c r="P67" i="24"/>
  <c r="AD67" i="24"/>
  <c r="U68" i="24"/>
  <c r="Z64" i="24"/>
  <c r="J66" i="24"/>
  <c r="Q67" i="24"/>
  <c r="AE67" i="24"/>
  <c r="I63" i="24"/>
  <c r="X63" i="24"/>
  <c r="P64" i="24"/>
  <c r="AE64" i="24"/>
  <c r="W65" i="24"/>
  <c r="O66" i="24"/>
  <c r="AD66" i="24"/>
  <c r="V67" i="24"/>
  <c r="M68" i="24"/>
  <c r="AA68" i="24"/>
  <c r="J63" i="24"/>
  <c r="Y63" i="24"/>
  <c r="Q64" i="24"/>
  <c r="I65" i="24"/>
  <c r="X65" i="24"/>
  <c r="P66" i="24"/>
  <c r="AE66" i="24"/>
  <c r="W67" i="24"/>
  <c r="N68" i="24"/>
  <c r="AB68" i="24"/>
  <c r="H329" i="24"/>
  <c r="U400" i="24"/>
  <c r="D414" i="24" s="1"/>
  <c r="M414" i="24" s="1"/>
  <c r="M388" i="24"/>
  <c r="N88" i="24"/>
  <c r="L158" i="24"/>
  <c r="L15" i="24"/>
  <c r="V165" i="24"/>
  <c r="E183" i="24" s="1"/>
  <c r="N60" i="24"/>
  <c r="I38" i="24"/>
  <c r="H38" i="24"/>
  <c r="G268" i="24"/>
  <c r="K245" i="24"/>
  <c r="W170" i="24"/>
  <c r="M60" i="24"/>
  <c r="W165" i="24"/>
  <c r="L38" i="24"/>
  <c r="K388" i="24"/>
  <c r="L245" i="24"/>
  <c r="D413" i="24"/>
  <c r="H268" i="24"/>
  <c r="V170" i="24"/>
  <c r="E184" i="24" s="1"/>
  <c r="L60" i="24"/>
  <c r="J60" i="24"/>
  <c r="K182" i="24"/>
  <c r="P252" i="24"/>
  <c r="G410" i="24"/>
  <c r="X388" i="24"/>
  <c r="M182" i="24"/>
  <c r="L182" i="24"/>
  <c r="N388" i="24"/>
  <c r="J108" i="24"/>
  <c r="N108" i="24"/>
  <c r="H107" i="24"/>
  <c r="J107" i="24"/>
  <c r="L107" i="24"/>
  <c r="R107" i="24"/>
  <c r="F107" i="24"/>
  <c r="F108" i="24"/>
  <c r="L108" i="24"/>
  <c r="R108" i="24"/>
  <c r="V117" i="24"/>
  <c r="E180" i="24" s="1"/>
  <c r="H90" i="24"/>
  <c r="I90" i="24"/>
  <c r="K90" i="24"/>
  <c r="G90" i="24"/>
  <c r="M90" i="24"/>
  <c r="O90" i="24"/>
  <c r="P90" i="24"/>
  <c r="J90" i="24"/>
  <c r="M257" i="24"/>
  <c r="U117" i="24"/>
  <c r="N90" i="24"/>
  <c r="F180" i="24"/>
  <c r="Y158" i="24"/>
  <c r="L90" i="24"/>
  <c r="V148" i="24"/>
  <c r="E181" i="24" s="1"/>
  <c r="W347" i="24"/>
  <c r="U148" i="24"/>
  <c r="D181" i="24" s="1"/>
  <c r="L181" i="24" s="1"/>
  <c r="P20" i="24"/>
  <c r="P21" i="24"/>
  <c r="U347" i="24"/>
  <c r="V400" i="24"/>
  <c r="E414" i="24" s="1"/>
  <c r="V347" i="24"/>
  <c r="E410" i="24" s="1"/>
  <c r="R334" i="24"/>
  <c r="H333" i="24"/>
  <c r="N333" i="24"/>
  <c r="N334" i="24"/>
  <c r="L333" i="24"/>
  <c r="P333" i="24"/>
  <c r="R333" i="24"/>
  <c r="F334" i="24"/>
  <c r="F103" i="24"/>
  <c r="R104" i="24"/>
  <c r="J103" i="24"/>
  <c r="N103" i="24"/>
  <c r="L103" i="24"/>
  <c r="P103" i="24"/>
  <c r="R103" i="24"/>
  <c r="F104" i="24"/>
  <c r="L104" i="24"/>
  <c r="J104" i="24"/>
  <c r="N104" i="24"/>
  <c r="J338" i="24"/>
  <c r="L338" i="24"/>
  <c r="F337" i="24"/>
  <c r="R338" i="24"/>
  <c r="H337" i="24"/>
  <c r="J337" i="24"/>
  <c r="N337" i="24"/>
  <c r="N339" i="24" s="1"/>
  <c r="AC306" i="24" s="1"/>
  <c r="AG89" i="5" s="1"/>
  <c r="L337" i="24"/>
  <c r="J182" i="24"/>
  <c r="W148" i="24"/>
  <c r="P22" i="24"/>
  <c r="W378" i="24"/>
  <c r="P158" i="24"/>
  <c r="V378" i="24"/>
  <c r="E411" i="24" s="1"/>
  <c r="T388" i="24"/>
  <c r="M265" i="24"/>
  <c r="S388" i="24"/>
  <c r="F329" i="24"/>
  <c r="R330" i="24"/>
  <c r="J329" i="24"/>
  <c r="L329" i="24"/>
  <c r="R329" i="24"/>
  <c r="P251" i="24"/>
  <c r="M31" i="24"/>
  <c r="J245" i="24"/>
  <c r="S158" i="24"/>
  <c r="I268" i="24"/>
  <c r="J92" i="24"/>
  <c r="K92" i="24"/>
  <c r="M92" i="24"/>
  <c r="L92" i="24"/>
  <c r="N92" i="24"/>
  <c r="O92" i="24"/>
  <c r="M35" i="24"/>
  <c r="P19" i="24"/>
  <c r="K61" i="24"/>
  <c r="F60" i="24"/>
  <c r="L61" i="24"/>
  <c r="H60" i="24"/>
  <c r="N61" i="24"/>
  <c r="G88" i="24"/>
  <c r="I88" i="24"/>
  <c r="M61" i="24"/>
  <c r="J61" i="24"/>
  <c r="P14" i="24"/>
  <c r="I61" i="24"/>
  <c r="D38" i="24"/>
  <c r="N99" i="24"/>
  <c r="AF66" i="24"/>
  <c r="R66" i="24"/>
  <c r="AA65" i="24"/>
  <c r="M65" i="24"/>
  <c r="V64" i="24"/>
  <c r="H64" i="24"/>
  <c r="AL445" i="24" l="1"/>
  <c r="AL446" i="24"/>
  <c r="I445" i="24"/>
  <c r="AH446" i="24"/>
  <c r="I446" i="24"/>
  <c r="AE447" i="24"/>
  <c r="AI446" i="24"/>
  <c r="AG446" i="24"/>
  <c r="AF446" i="24"/>
  <c r="AA447" i="24"/>
  <c r="AK447" i="24"/>
  <c r="H446" i="24"/>
  <c r="Z447" i="24"/>
  <c r="W447" i="24"/>
  <c r="AA446" i="24"/>
  <c r="AC447" i="24"/>
  <c r="U447" i="24"/>
  <c r="AC446" i="24"/>
  <c r="Y447" i="24"/>
  <c r="G447" i="24"/>
  <c r="Q445" i="24"/>
  <c r="E445" i="24"/>
  <c r="V447" i="24"/>
  <c r="X447" i="24"/>
  <c r="F445" i="24"/>
  <c r="Q447" i="24"/>
  <c r="J447" i="24"/>
  <c r="AI445" i="24"/>
  <c r="W446" i="24"/>
  <c r="E446" i="24"/>
  <c r="O447" i="24"/>
  <c r="I447" i="24"/>
  <c r="F447" i="24"/>
  <c r="AI447" i="24"/>
  <c r="G446" i="24"/>
  <c r="AA445" i="24"/>
  <c r="Z445" i="24"/>
  <c r="AH445" i="24"/>
  <c r="AD446" i="24"/>
  <c r="F446" i="24"/>
  <c r="V446" i="24"/>
  <c r="G445" i="24"/>
  <c r="G448" i="24" s="1"/>
  <c r="O446" i="24"/>
  <c r="Y445" i="24"/>
  <c r="T445" i="24"/>
  <c r="AJ446" i="24"/>
  <c r="Z446" i="24"/>
  <c r="X445" i="24"/>
  <c r="AG445" i="24"/>
  <c r="R445" i="24"/>
  <c r="P445" i="24"/>
  <c r="J411" i="24"/>
  <c r="N411" i="24" s="1"/>
  <c r="V445" i="24"/>
  <c r="N445" i="24"/>
  <c r="U446" i="24"/>
  <c r="Q446" i="24"/>
  <c r="T446" i="24"/>
  <c r="J446" i="24"/>
  <c r="AE446" i="24"/>
  <c r="X446" i="24"/>
  <c r="P446" i="24"/>
  <c r="S446" i="24"/>
  <c r="AK446" i="24"/>
  <c r="M446" i="24"/>
  <c r="R446" i="24"/>
  <c r="AK445" i="24"/>
  <c r="AD445" i="24"/>
  <c r="AM445" i="24"/>
  <c r="S445" i="24"/>
  <c r="U445" i="24"/>
  <c r="AE445" i="24"/>
  <c r="AJ445" i="24"/>
  <c r="AC445" i="24"/>
  <c r="L445" i="24"/>
  <c r="AF445" i="24"/>
  <c r="O445" i="24"/>
  <c r="K445" i="24"/>
  <c r="K448" i="24" s="1"/>
  <c r="H445" i="24"/>
  <c r="AB445" i="24"/>
  <c r="J445" i="24"/>
  <c r="L411" i="24"/>
  <c r="P411" i="24" s="1"/>
  <c r="L414" i="24"/>
  <c r="P414" i="24" s="1"/>
  <c r="J414" i="24"/>
  <c r="N414" i="24" s="1"/>
  <c r="R455" i="24" s="1"/>
  <c r="M181" i="24"/>
  <c r="P181" i="24" s="1"/>
  <c r="E212" i="24" s="1"/>
  <c r="K411" i="24"/>
  <c r="O411" i="24" s="1"/>
  <c r="K414" i="24"/>
  <c r="O414" i="24" s="1"/>
  <c r="J181" i="24"/>
  <c r="P245" i="24"/>
  <c r="K181" i="24"/>
  <c r="J413" i="24"/>
  <c r="K413" i="24"/>
  <c r="L413" i="24"/>
  <c r="M413" i="24"/>
  <c r="J331" i="24"/>
  <c r="P306" i="24" s="1"/>
  <c r="T89" i="5" s="1"/>
  <c r="L183" i="24"/>
  <c r="P183" i="24" s="1"/>
  <c r="E222" i="24" s="1"/>
  <c r="J183" i="24"/>
  <c r="N183" i="24" s="1"/>
  <c r="E220" i="24" s="1"/>
  <c r="N335" i="24"/>
  <c r="AA306" i="24" s="1"/>
  <c r="AE89" i="5" s="1"/>
  <c r="K183" i="24"/>
  <c r="O183" i="24" s="1"/>
  <c r="L109" i="24"/>
  <c r="X76" i="24" s="1"/>
  <c r="AB89" i="4" s="1"/>
  <c r="L184" i="24"/>
  <c r="P184" i="24" s="1"/>
  <c r="P15" i="24"/>
  <c r="W158" i="24"/>
  <c r="J101" i="24"/>
  <c r="P76" i="24" s="1"/>
  <c r="T89" i="4" s="1"/>
  <c r="L331" i="24"/>
  <c r="U306" i="24" s="1"/>
  <c r="Y89" i="5" s="1"/>
  <c r="J323" i="24"/>
  <c r="J184" i="24"/>
  <c r="N184" i="24" s="1"/>
  <c r="N323" i="24"/>
  <c r="M306" i="24" s="1"/>
  <c r="Q89" i="5" s="1"/>
  <c r="P323" i="24"/>
  <c r="O306" i="24" s="1"/>
  <c r="S89" i="5" s="1"/>
  <c r="K184" i="24"/>
  <c r="O184" i="24" s="1"/>
  <c r="H93" i="24"/>
  <c r="M323" i="24"/>
  <c r="W388" i="24"/>
  <c r="J93" i="24"/>
  <c r="I323" i="24"/>
  <c r="H306" i="24" s="1"/>
  <c r="L89" i="5" s="1"/>
  <c r="AM306" i="24"/>
  <c r="AQ89" i="5" s="1"/>
  <c r="M268" i="24"/>
  <c r="L323" i="24"/>
  <c r="O93" i="24"/>
  <c r="D318" i="24"/>
  <c r="L335" i="24"/>
  <c r="V306" i="24" s="1"/>
  <c r="Z89" i="5" s="1"/>
  <c r="O323" i="24"/>
  <c r="N93" i="24"/>
  <c r="M76" i="24" s="1"/>
  <c r="Q89" i="4" s="1"/>
  <c r="P93" i="24"/>
  <c r="O76" i="24" s="1"/>
  <c r="S89" i="4" s="1"/>
  <c r="F101" i="24"/>
  <c r="N331" i="24"/>
  <c r="Z306" i="24" s="1"/>
  <c r="AD89" i="5" s="1"/>
  <c r="L93" i="24"/>
  <c r="N109" i="24"/>
  <c r="AC76" i="24" s="1"/>
  <c r="AG89" i="4" s="1"/>
  <c r="D92" i="24"/>
  <c r="K323" i="24"/>
  <c r="J306" i="24" s="1"/>
  <c r="N89" i="5" s="1"/>
  <c r="D107" i="24"/>
  <c r="H108" i="24" s="1"/>
  <c r="H109" i="24" s="1"/>
  <c r="P182" i="24"/>
  <c r="L339" i="24"/>
  <c r="X306" i="24" s="1"/>
  <c r="AB89" i="5" s="1"/>
  <c r="J339" i="24"/>
  <c r="S306" i="24" s="1"/>
  <c r="W89" i="5" s="1"/>
  <c r="D320" i="24"/>
  <c r="M38" i="24"/>
  <c r="M93" i="24"/>
  <c r="AK76" i="24"/>
  <c r="AO89" i="4" s="1"/>
  <c r="D99" i="24"/>
  <c r="P100" i="24" s="1"/>
  <c r="P101" i="24" s="1"/>
  <c r="AE76" i="24" s="1"/>
  <c r="AI89" i="4" s="1"/>
  <c r="N105" i="24"/>
  <c r="AA76" i="24" s="1"/>
  <c r="AE89" i="4" s="1"/>
  <c r="L105" i="24"/>
  <c r="V76" i="24" s="1"/>
  <c r="Z89" i="4" s="1"/>
  <c r="L101" i="24"/>
  <c r="U76" i="24" s="1"/>
  <c r="Y89" i="4" s="1"/>
  <c r="N182" i="24"/>
  <c r="K93" i="24"/>
  <c r="J76" i="24" s="1"/>
  <c r="N89" i="4" s="1"/>
  <c r="AM76" i="24"/>
  <c r="AQ89" i="4" s="1"/>
  <c r="D322" i="24"/>
  <c r="V388" i="24"/>
  <c r="O182" i="24"/>
  <c r="E216" i="24" s="1"/>
  <c r="N101" i="24"/>
  <c r="Z76" i="24" s="1"/>
  <c r="AD89" i="4" s="1"/>
  <c r="F105" i="24"/>
  <c r="U158" i="24"/>
  <c r="D180" i="24"/>
  <c r="K180" i="24" s="1"/>
  <c r="D90" i="24"/>
  <c r="D337" i="24"/>
  <c r="F339" i="24"/>
  <c r="AJ306" i="24"/>
  <c r="AN89" i="5" s="1"/>
  <c r="AK306" i="24"/>
  <c r="AO89" i="5" s="1"/>
  <c r="D333" i="24"/>
  <c r="D103" i="24"/>
  <c r="D410" i="24"/>
  <c r="L410" i="24" s="1"/>
  <c r="U388" i="24"/>
  <c r="J105" i="24"/>
  <c r="Q76" i="24" s="1"/>
  <c r="U89" i="4" s="1"/>
  <c r="I93" i="24"/>
  <c r="H76" i="24" s="1"/>
  <c r="L89" i="4" s="1"/>
  <c r="D329" i="24"/>
  <c r="F331" i="24"/>
  <c r="V158" i="24"/>
  <c r="F109" i="24"/>
  <c r="D88" i="24"/>
  <c r="G93" i="24"/>
  <c r="F335" i="24"/>
  <c r="J109" i="24"/>
  <c r="S76" i="24" s="1"/>
  <c r="W89" i="4" s="1"/>
  <c r="AA217" i="24" l="1"/>
  <c r="E217" i="24"/>
  <c r="P215" i="24"/>
  <c r="E215" i="24"/>
  <c r="E218" i="24" s="1"/>
  <c r="T226" i="24"/>
  <c r="E226" i="24"/>
  <c r="R227" i="24"/>
  <c r="E227" i="24"/>
  <c r="I225" i="24"/>
  <c r="E225" i="24"/>
  <c r="H448" i="24"/>
  <c r="F448" i="24"/>
  <c r="I448" i="24"/>
  <c r="J455" i="24"/>
  <c r="E455" i="24"/>
  <c r="E458" i="24" s="1"/>
  <c r="P456" i="24"/>
  <c r="E456" i="24"/>
  <c r="H457" i="24"/>
  <c r="E457" i="24"/>
  <c r="J448" i="24"/>
  <c r="E448" i="24"/>
  <c r="V441" i="24"/>
  <c r="E441" i="24"/>
  <c r="AE442" i="24"/>
  <c r="E442" i="24"/>
  <c r="AL440" i="24"/>
  <c r="E440" i="24"/>
  <c r="Y221" i="24"/>
  <c r="E221" i="24"/>
  <c r="E223" i="24" s="1"/>
  <c r="Q440" i="24"/>
  <c r="N440" i="24"/>
  <c r="AC440" i="24"/>
  <c r="O440" i="24"/>
  <c r="AA440" i="24"/>
  <c r="I440" i="24"/>
  <c r="AK440" i="24"/>
  <c r="Z440" i="24"/>
  <c r="L440" i="24"/>
  <c r="T440" i="24"/>
  <c r="R440" i="24"/>
  <c r="M440" i="24"/>
  <c r="AG440" i="24"/>
  <c r="AM440" i="24"/>
  <c r="S440" i="24"/>
  <c r="X440" i="24"/>
  <c r="H440" i="24"/>
  <c r="J440" i="24"/>
  <c r="AF440" i="24"/>
  <c r="U440" i="24"/>
  <c r="AD440" i="24"/>
  <c r="P440" i="24"/>
  <c r="AE440" i="24"/>
  <c r="AI440" i="24"/>
  <c r="AB440" i="24"/>
  <c r="K440" i="24"/>
  <c r="AH440" i="24"/>
  <c r="W440" i="24"/>
  <c r="F440" i="24"/>
  <c r="AJ440" i="24"/>
  <c r="Y440" i="24"/>
  <c r="G440" i="24"/>
  <c r="V440" i="24"/>
  <c r="Z457" i="24"/>
  <c r="P457" i="24"/>
  <c r="AA457" i="24"/>
  <c r="G442" i="24"/>
  <c r="J457" i="24"/>
  <c r="AK457" i="24"/>
  <c r="I457" i="24"/>
  <c r="AB457" i="24"/>
  <c r="AH442" i="24"/>
  <c r="AG442" i="24"/>
  <c r="S442" i="24"/>
  <c r="X442" i="24"/>
  <c r="W442" i="24"/>
  <c r="T442" i="24"/>
  <c r="AD442" i="24"/>
  <c r="R442" i="24"/>
  <c r="Z442" i="24"/>
  <c r="U442" i="24"/>
  <c r="F442" i="24"/>
  <c r="L442" i="24"/>
  <c r="H442" i="24"/>
  <c r="AL442" i="24"/>
  <c r="Q442" i="24"/>
  <c r="AH456" i="24"/>
  <c r="U456" i="24"/>
  <c r="K442" i="24"/>
  <c r="P442" i="24"/>
  <c r="U457" i="24"/>
  <c r="W455" i="24"/>
  <c r="AJ442" i="24"/>
  <c r="AC442" i="24"/>
  <c r="L457" i="24"/>
  <c r="I455" i="24"/>
  <c r="J442" i="24"/>
  <c r="O442" i="24"/>
  <c r="G457" i="24"/>
  <c r="AH455" i="24"/>
  <c r="Y442" i="24"/>
  <c r="AI442" i="24"/>
  <c r="N442" i="24"/>
  <c r="AC457" i="24"/>
  <c r="T455" i="24"/>
  <c r="V442" i="24"/>
  <c r="I442" i="24"/>
  <c r="AD457" i="24"/>
  <c r="AG455" i="24"/>
  <c r="S455" i="24"/>
  <c r="M442" i="24"/>
  <c r="AA442" i="24"/>
  <c r="AI457" i="24"/>
  <c r="AF455" i="24"/>
  <c r="Z456" i="24"/>
  <c r="Y456" i="24"/>
  <c r="S456" i="24"/>
  <c r="V455" i="24"/>
  <c r="AA455" i="24"/>
  <c r="AD456" i="24"/>
  <c r="O457" i="24"/>
  <c r="Y455" i="24"/>
  <c r="R456" i="24"/>
  <c r="M457" i="24"/>
  <c r="Z455" i="24"/>
  <c r="AJ456" i="24"/>
  <c r="AL441" i="24"/>
  <c r="AK456" i="24"/>
  <c r="Q455" i="24"/>
  <c r="N455" i="24"/>
  <c r="W441" i="24"/>
  <c r="AI456" i="24"/>
  <c r="H441" i="24"/>
  <c r="H456" i="24"/>
  <c r="Q457" i="24"/>
  <c r="AM456" i="24"/>
  <c r="AD455" i="24"/>
  <c r="AM455" i="24"/>
  <c r="V456" i="24"/>
  <c r="M455" i="24"/>
  <c r="AG456" i="24"/>
  <c r="K455" i="24"/>
  <c r="F456" i="24"/>
  <c r="H455" i="24"/>
  <c r="AF441" i="24"/>
  <c r="J456" i="24"/>
  <c r="AF456" i="24"/>
  <c r="AC455" i="24"/>
  <c r="T456" i="24"/>
  <c r="AC456" i="24"/>
  <c r="K456" i="24"/>
  <c r="O456" i="24"/>
  <c r="AL456" i="24"/>
  <c r="AB456" i="24"/>
  <c r="AE456" i="24"/>
  <c r="N456" i="24"/>
  <c r="F455" i="24"/>
  <c r="G456" i="24"/>
  <c r="AB455" i="24"/>
  <c r="AL455" i="24"/>
  <c r="R441" i="24"/>
  <c r="Q441" i="24"/>
  <c r="U441" i="24"/>
  <c r="I441" i="24"/>
  <c r="P441" i="24"/>
  <c r="G441" i="24"/>
  <c r="AK441" i="24"/>
  <c r="O441" i="24"/>
  <c r="AH441" i="24"/>
  <c r="AB441" i="24"/>
  <c r="N441" i="24"/>
  <c r="T441" i="24"/>
  <c r="AA441" i="24"/>
  <c r="AM441" i="24"/>
  <c r="AG441" i="24"/>
  <c r="AH457" i="24"/>
  <c r="AM457" i="24"/>
  <c r="M441" i="24"/>
  <c r="Y441" i="24"/>
  <c r="S441" i="24"/>
  <c r="AF457" i="24"/>
  <c r="Y457" i="24"/>
  <c r="AI441" i="24"/>
  <c r="Z441" i="24"/>
  <c r="L441" i="24"/>
  <c r="K441" i="24"/>
  <c r="N181" i="24"/>
  <c r="AE457" i="24"/>
  <c r="X457" i="24"/>
  <c r="AE441" i="24"/>
  <c r="X441" i="24"/>
  <c r="F441" i="24"/>
  <c r="J441" i="24"/>
  <c r="R457" i="24"/>
  <c r="W457" i="24"/>
  <c r="AD441" i="24"/>
  <c r="AJ441" i="24"/>
  <c r="O181" i="24"/>
  <c r="AC441" i="24"/>
  <c r="F457" i="24"/>
  <c r="AJ457" i="24"/>
  <c r="AK455" i="24"/>
  <c r="AK212" i="24"/>
  <c r="AM212" i="24"/>
  <c r="AA212" i="24"/>
  <c r="G212" i="24"/>
  <c r="H212" i="24"/>
  <c r="AL212" i="24"/>
  <c r="O212" i="24"/>
  <c r="W212" i="24"/>
  <c r="Y212" i="24"/>
  <c r="L212" i="24"/>
  <c r="AE212" i="24"/>
  <c r="AI212" i="24"/>
  <c r="I212" i="24"/>
  <c r="M212" i="24"/>
  <c r="AF212" i="24"/>
  <c r="V212" i="24"/>
  <c r="S212" i="24"/>
  <c r="P212" i="24"/>
  <c r="U212" i="24"/>
  <c r="F212" i="24"/>
  <c r="Q212" i="24"/>
  <c r="AD212" i="24"/>
  <c r="J212" i="24"/>
  <c r="K212" i="24"/>
  <c r="AG212" i="24"/>
  <c r="Z212" i="24"/>
  <c r="N212" i="24"/>
  <c r="AH212" i="24"/>
  <c r="X212" i="24"/>
  <c r="AJ212" i="24"/>
  <c r="AB212" i="24"/>
  <c r="T212" i="24"/>
  <c r="R212" i="24"/>
  <c r="AC212" i="24"/>
  <c r="AJ455" i="24"/>
  <c r="AI455" i="24"/>
  <c r="T457" i="24"/>
  <c r="K457" i="24"/>
  <c r="L456" i="24"/>
  <c r="X456" i="24"/>
  <c r="AA456" i="24"/>
  <c r="L455" i="24"/>
  <c r="U455" i="24"/>
  <c r="AM442" i="24"/>
  <c r="AF442" i="24"/>
  <c r="AB442" i="24"/>
  <c r="S457" i="24"/>
  <c r="AL457" i="24"/>
  <c r="I456" i="24"/>
  <c r="W456" i="24"/>
  <c r="M456" i="24"/>
  <c r="AE455" i="24"/>
  <c r="G455" i="24"/>
  <c r="V457" i="24"/>
  <c r="P455" i="24"/>
  <c r="X455" i="24"/>
  <c r="AK442" i="24"/>
  <c r="AG457" i="24"/>
  <c r="N457" i="24"/>
  <c r="Q456" i="24"/>
  <c r="O455" i="24"/>
  <c r="I306" i="24"/>
  <c r="M89" i="5" s="1"/>
  <c r="F306" i="24"/>
  <c r="J89" i="5" s="1"/>
  <c r="N225" i="24"/>
  <c r="L225" i="24"/>
  <c r="AL211" i="24"/>
  <c r="AC225" i="24"/>
  <c r="G306" i="24"/>
  <c r="K89" i="5" s="1"/>
  <c r="AE226" i="24"/>
  <c r="P413" i="24"/>
  <c r="O413" i="24"/>
  <c r="E451" i="24" s="1"/>
  <c r="N413" i="24"/>
  <c r="E450" i="24" s="1"/>
  <c r="S225" i="24"/>
  <c r="T225" i="24"/>
  <c r="N76" i="24"/>
  <c r="R89" i="4" s="1"/>
  <c r="W222" i="24"/>
  <c r="T222" i="24"/>
  <c r="L222" i="24"/>
  <c r="L221" i="24"/>
  <c r="AK220" i="24"/>
  <c r="S220" i="24"/>
  <c r="AG222" i="24"/>
  <c r="AM221" i="24"/>
  <c r="P220" i="24"/>
  <c r="I220" i="24"/>
  <c r="T220" i="24"/>
  <c r="V220" i="24"/>
  <c r="N222" i="24"/>
  <c r="V222" i="24"/>
  <c r="AD222" i="24"/>
  <c r="AL222" i="24"/>
  <c r="T221" i="24"/>
  <c r="AF221" i="24"/>
  <c r="AI226" i="24"/>
  <c r="AC222" i="24"/>
  <c r="AF222" i="24"/>
  <c r="F222" i="24"/>
  <c r="AJ220" i="24"/>
  <c r="F226" i="24"/>
  <c r="AD225" i="24"/>
  <c r="K222" i="24"/>
  <c r="X222" i="24"/>
  <c r="AA220" i="24"/>
  <c r="H222" i="24"/>
  <c r="AD220" i="24"/>
  <c r="R221" i="24"/>
  <c r="J221" i="24"/>
  <c r="AM225" i="24"/>
  <c r="AB222" i="24"/>
  <c r="AE221" i="24"/>
  <c r="J222" i="24"/>
  <c r="AK221" i="24"/>
  <c r="AL220" i="24"/>
  <c r="O225" i="24"/>
  <c r="G222" i="24"/>
  <c r="O222" i="24"/>
  <c r="P222" i="24"/>
  <c r="Y222" i="24"/>
  <c r="Y220" i="24"/>
  <c r="U222" i="24"/>
  <c r="AJ222" i="24"/>
  <c r="AG225" i="24"/>
  <c r="R222" i="24"/>
  <c r="X221" i="24"/>
  <c r="O220" i="24"/>
  <c r="AH222" i="24"/>
  <c r="J220" i="24"/>
  <c r="J223" i="24" s="1"/>
  <c r="U220" i="24"/>
  <c r="S222" i="24"/>
  <c r="H220" i="24"/>
  <c r="H223" i="24" s="1"/>
  <c r="AM220" i="24"/>
  <c r="AF220" i="24"/>
  <c r="G220" i="24"/>
  <c r="AM222" i="24"/>
  <c r="Z222" i="24"/>
  <c r="G76" i="24"/>
  <c r="K89" i="4" s="1"/>
  <c r="F76" i="24"/>
  <c r="J89" i="4" s="1"/>
  <c r="M227" i="24"/>
  <c r="K227" i="24"/>
  <c r="AI220" i="24"/>
  <c r="AB220" i="24"/>
  <c r="I76" i="24"/>
  <c r="M89" i="4" s="1"/>
  <c r="F227" i="24"/>
  <c r="I222" i="24"/>
  <c r="AH220" i="24"/>
  <c r="F221" i="24"/>
  <c r="F220" i="24"/>
  <c r="AG220" i="24"/>
  <c r="R220" i="24"/>
  <c r="L220" i="24"/>
  <c r="AA221" i="24"/>
  <c r="W220" i="24"/>
  <c r="N220" i="24"/>
  <c r="M220" i="24"/>
  <c r="AE220" i="24"/>
  <c r="W221" i="24"/>
  <c r="Q220" i="24"/>
  <c r="K221" i="24"/>
  <c r="G221" i="24"/>
  <c r="O221" i="24"/>
  <c r="Q222" i="24"/>
  <c r="AD221" i="24"/>
  <c r="V221" i="24"/>
  <c r="AA222" i="24"/>
  <c r="M221" i="24"/>
  <c r="AB221" i="24"/>
  <c r="AJ221" i="24"/>
  <c r="AE222" i="24"/>
  <c r="AK222" i="24"/>
  <c r="Q221" i="24"/>
  <c r="P221" i="24"/>
  <c r="AI222" i="24"/>
  <c r="M222" i="24"/>
  <c r="S221" i="24"/>
  <c r="V227" i="24"/>
  <c r="O227" i="24"/>
  <c r="AC227" i="24"/>
  <c r="I227" i="24"/>
  <c r="AG227" i="24"/>
  <c r="S227" i="24"/>
  <c r="AL227" i="24"/>
  <c r="P227" i="24"/>
  <c r="AF217" i="24"/>
  <c r="G227" i="24"/>
  <c r="AB227" i="24"/>
  <c r="K220" i="24"/>
  <c r="K223" i="24" s="1"/>
  <c r="N227" i="24"/>
  <c r="AF227" i="24"/>
  <c r="AH227" i="24"/>
  <c r="X227" i="24"/>
  <c r="J227" i="24"/>
  <c r="Y227" i="24"/>
  <c r="Z220" i="24"/>
  <c r="AE225" i="24"/>
  <c r="R225" i="24"/>
  <c r="P225" i="24"/>
  <c r="AL225" i="24"/>
  <c r="F225" i="24"/>
  <c r="AK225" i="24"/>
  <c r="M225" i="24"/>
  <c r="L227" i="24"/>
  <c r="W227" i="24"/>
  <c r="AL221" i="24"/>
  <c r="Z221" i="24"/>
  <c r="N221" i="24"/>
  <c r="AC221" i="24"/>
  <c r="AI225" i="24"/>
  <c r="AA225" i="24"/>
  <c r="AD227" i="24"/>
  <c r="H227" i="24"/>
  <c r="AH221" i="24"/>
  <c r="X225" i="24"/>
  <c r="AB225" i="24"/>
  <c r="W225" i="24"/>
  <c r="Q225" i="24"/>
  <c r="K225" i="24"/>
  <c r="AK227" i="24"/>
  <c r="AI227" i="24"/>
  <c r="U221" i="24"/>
  <c r="H221" i="24"/>
  <c r="AC220" i="24"/>
  <c r="X220" i="24"/>
  <c r="Z225" i="24"/>
  <c r="T227" i="24"/>
  <c r="I221" i="24"/>
  <c r="AI221" i="24"/>
  <c r="AG221" i="24"/>
  <c r="AG226" i="24"/>
  <c r="V226" i="24"/>
  <c r="AB226" i="24"/>
  <c r="AD226" i="24"/>
  <c r="AA226" i="24"/>
  <c r="L226" i="24"/>
  <c r="AA227" i="24"/>
  <c r="I226" i="24"/>
  <c r="Q227" i="24"/>
  <c r="P226" i="24"/>
  <c r="N226" i="24"/>
  <c r="AM226" i="24"/>
  <c r="L215" i="24"/>
  <c r="AL226" i="24"/>
  <c r="AH225" i="24"/>
  <c r="AJ225" i="24"/>
  <c r="H225" i="24"/>
  <c r="AJ227" i="24"/>
  <c r="Y226" i="24"/>
  <c r="AF226" i="24"/>
  <c r="AK226" i="24"/>
  <c r="AJ226" i="24"/>
  <c r="W226" i="24"/>
  <c r="U225" i="24"/>
  <c r="AF225" i="24"/>
  <c r="AC215" i="24"/>
  <c r="R226" i="24"/>
  <c r="U226" i="24"/>
  <c r="J226" i="24"/>
  <c r="Q226" i="24"/>
  <c r="H226" i="24"/>
  <c r="V225" i="24"/>
  <c r="J225" i="24"/>
  <c r="O217" i="24"/>
  <c r="U227" i="24"/>
  <c r="O226" i="24"/>
  <c r="G226" i="24"/>
  <c r="Z226" i="24"/>
  <c r="AC226" i="24"/>
  <c r="H100" i="24"/>
  <c r="H101" i="24" s="1"/>
  <c r="K76" i="24" s="1"/>
  <c r="O89" i="4" s="1"/>
  <c r="K226" i="24"/>
  <c r="S226" i="24"/>
  <c r="X226" i="24"/>
  <c r="M226" i="24"/>
  <c r="AH226" i="24"/>
  <c r="AG217" i="24"/>
  <c r="Z227" i="24"/>
  <c r="AM227" i="24"/>
  <c r="Y225" i="24"/>
  <c r="G225" i="24"/>
  <c r="AE227" i="24"/>
  <c r="M217" i="24"/>
  <c r="Y217" i="24"/>
  <c r="AC217" i="24"/>
  <c r="Q217" i="24"/>
  <c r="P217" i="24"/>
  <c r="I217" i="24"/>
  <c r="Z217" i="24"/>
  <c r="F217" i="24"/>
  <c r="G217" i="24"/>
  <c r="V217" i="24"/>
  <c r="S217" i="24"/>
  <c r="AB217" i="24"/>
  <c r="P108" i="24"/>
  <c r="P109" i="24" s="1"/>
  <c r="L217" i="24"/>
  <c r="W217" i="24"/>
  <c r="H217" i="24"/>
  <c r="AD217" i="24"/>
  <c r="U217" i="24"/>
  <c r="AJ217" i="24"/>
  <c r="N217" i="24"/>
  <c r="AM217" i="24"/>
  <c r="AL217" i="24"/>
  <c r="AM215" i="24"/>
  <c r="AH217" i="24"/>
  <c r="K217" i="24"/>
  <c r="X217" i="24"/>
  <c r="J180" i="24"/>
  <c r="S215" i="24"/>
  <c r="T217" i="24"/>
  <c r="J217" i="24"/>
  <c r="R217" i="24"/>
  <c r="AI217" i="24"/>
  <c r="Z215" i="24"/>
  <c r="AJ215" i="24"/>
  <c r="AD215" i="24"/>
  <c r="U215" i="24"/>
  <c r="V215" i="24"/>
  <c r="F215" i="24"/>
  <c r="Y215" i="24"/>
  <c r="R215" i="24"/>
  <c r="D323" i="24"/>
  <c r="I215" i="24"/>
  <c r="H215" i="24"/>
  <c r="M215" i="24"/>
  <c r="AG215" i="24"/>
  <c r="W215" i="24"/>
  <c r="AK215" i="24"/>
  <c r="N215" i="24"/>
  <c r="T215" i="24"/>
  <c r="D93" i="24"/>
  <c r="G215" i="24"/>
  <c r="G218" i="24" s="1"/>
  <c r="AF215" i="24"/>
  <c r="AB215" i="24"/>
  <c r="AA215" i="24"/>
  <c r="Q215" i="24"/>
  <c r="AI215" i="24"/>
  <c r="AE215" i="24"/>
  <c r="K215" i="24"/>
  <c r="O215" i="24"/>
  <c r="AL215" i="24"/>
  <c r="J215" i="24"/>
  <c r="X215" i="24"/>
  <c r="AH215" i="24"/>
  <c r="AK217" i="24"/>
  <c r="AE217" i="24"/>
  <c r="H330" i="24"/>
  <c r="P330" i="24"/>
  <c r="P331" i="24" s="1"/>
  <c r="AE306" i="24" s="1"/>
  <c r="AI89" i="5" s="1"/>
  <c r="P334" i="24"/>
  <c r="P335" i="24" s="1"/>
  <c r="AF306" i="24" s="1"/>
  <c r="AJ89" i="5" s="1"/>
  <c r="H334" i="24"/>
  <c r="P216" i="24"/>
  <c r="AD216" i="24"/>
  <c r="L216" i="24"/>
  <c r="AA216" i="24"/>
  <c r="M216" i="24"/>
  <c r="AB216" i="24"/>
  <c r="Q216" i="24"/>
  <c r="AF216" i="24"/>
  <c r="V216" i="24"/>
  <c r="W216" i="24"/>
  <c r="F216" i="24"/>
  <c r="X216" i="24"/>
  <c r="H216" i="24"/>
  <c r="Z216" i="24"/>
  <c r="J216" i="24"/>
  <c r="AJ216" i="24"/>
  <c r="K216" i="24"/>
  <c r="AK216" i="24"/>
  <c r="N216" i="24"/>
  <c r="AL216" i="24"/>
  <c r="R216" i="24"/>
  <c r="S216" i="24"/>
  <c r="I216" i="24"/>
  <c r="AE216" i="24"/>
  <c r="AH216" i="24"/>
  <c r="AM216" i="24"/>
  <c r="O216" i="24"/>
  <c r="AI216" i="24"/>
  <c r="T216" i="24"/>
  <c r="U216" i="24"/>
  <c r="Y216" i="24"/>
  <c r="AC216" i="24"/>
  <c r="AG216" i="24"/>
  <c r="G216" i="24"/>
  <c r="P104" i="24"/>
  <c r="P105" i="24" s="1"/>
  <c r="AF76" i="24" s="1"/>
  <c r="AJ89" i="4" s="1"/>
  <c r="H104" i="24"/>
  <c r="J410" i="24"/>
  <c r="M410" i="24"/>
  <c r="P410" i="24" s="1"/>
  <c r="E438" i="24" s="1"/>
  <c r="K410" i="24"/>
  <c r="H338" i="24"/>
  <c r="P338" i="24"/>
  <c r="P339" i="24" s="1"/>
  <c r="AH306" i="24" s="1"/>
  <c r="AL89" i="5" s="1"/>
  <c r="M180" i="24"/>
  <c r="O180" i="24" s="1"/>
  <c r="E207" i="24" s="1"/>
  <c r="L180" i="24"/>
  <c r="P211" i="24" l="1"/>
  <c r="E211" i="24"/>
  <c r="S210" i="24"/>
  <c r="E210" i="24"/>
  <c r="H218" i="24"/>
  <c r="F218" i="24"/>
  <c r="I223" i="24"/>
  <c r="E228" i="24"/>
  <c r="I228" i="24"/>
  <c r="J228" i="24"/>
  <c r="H228" i="24"/>
  <c r="K228" i="24"/>
  <c r="M452" i="24"/>
  <c r="E452" i="24"/>
  <c r="E453" i="24" s="1"/>
  <c r="F458" i="24"/>
  <c r="K458" i="24"/>
  <c r="J458" i="24"/>
  <c r="AK458" i="24"/>
  <c r="M211" i="24"/>
  <c r="X211" i="24"/>
  <c r="G211" i="24"/>
  <c r="H211" i="24"/>
  <c r="Q211" i="24"/>
  <c r="AA452" i="24"/>
  <c r="S452" i="24"/>
  <c r="Z452" i="24"/>
  <c r="K452" i="24"/>
  <c r="W210" i="24"/>
  <c r="V452" i="24"/>
  <c r="AM452" i="24"/>
  <c r="W452" i="24"/>
  <c r="I452" i="24"/>
  <c r="N210" i="24"/>
  <c r="V210" i="24"/>
  <c r="AI211" i="24"/>
  <c r="M210" i="24"/>
  <c r="Y211" i="24"/>
  <c r="AF210" i="24"/>
  <c r="O211" i="24"/>
  <c r="G210" i="24"/>
  <c r="AD211" i="24"/>
  <c r="AB452" i="24"/>
  <c r="N452" i="24"/>
  <c r="S211" i="24"/>
  <c r="K210" i="24"/>
  <c r="U210" i="24"/>
  <c r="I210" i="24"/>
  <c r="L210" i="24"/>
  <c r="AI210" i="24"/>
  <c r="J210" i="24"/>
  <c r="AA210" i="24"/>
  <c r="AB210" i="24"/>
  <c r="AF211" i="24"/>
  <c r="F211" i="24"/>
  <c r="J211" i="24"/>
  <c r="K211" i="24"/>
  <c r="Q210" i="24"/>
  <c r="I211" i="24"/>
  <c r="L211" i="24"/>
  <c r="T211" i="24"/>
  <c r="AA211" i="24"/>
  <c r="AJ452" i="24"/>
  <c r="AH211" i="24"/>
  <c r="O210" i="24"/>
  <c r="AM211" i="24"/>
  <c r="AG211" i="24"/>
  <c r="AG210" i="24"/>
  <c r="P210" i="24"/>
  <c r="AJ210" i="24"/>
  <c r="Z210" i="24"/>
  <c r="AH210" i="24"/>
  <c r="H210" i="24"/>
  <c r="T210" i="24"/>
  <c r="Y210" i="24"/>
  <c r="X210" i="24"/>
  <c r="AB211" i="24"/>
  <c r="AM210" i="24"/>
  <c r="AC211" i="24"/>
  <c r="R211" i="24"/>
  <c r="AK210" i="24"/>
  <c r="AK211" i="24"/>
  <c r="AE452" i="24"/>
  <c r="AJ211" i="24"/>
  <c r="AC210" i="24"/>
  <c r="W211" i="24"/>
  <c r="V211" i="24"/>
  <c r="Z211" i="24"/>
  <c r="U211" i="24"/>
  <c r="AE210" i="24"/>
  <c r="AL210" i="24"/>
  <c r="R210" i="24"/>
  <c r="AE211" i="24"/>
  <c r="F210" i="24"/>
  <c r="N211" i="24"/>
  <c r="AD210" i="24"/>
  <c r="H452" i="24"/>
  <c r="AG452" i="24"/>
  <c r="U452" i="24"/>
  <c r="F452" i="24"/>
  <c r="AF452" i="24"/>
  <c r="L452" i="24"/>
  <c r="R452" i="24"/>
  <c r="X452" i="24"/>
  <c r="P452" i="24"/>
  <c r="J452" i="24"/>
  <c r="AC452" i="24"/>
  <c r="Y452" i="24"/>
  <c r="Q452" i="24"/>
  <c r="AL452" i="24"/>
  <c r="AD452" i="24"/>
  <c r="AK452" i="24"/>
  <c r="O452" i="24"/>
  <c r="AI452" i="24"/>
  <c r="AH452" i="24"/>
  <c r="T228" i="24"/>
  <c r="I438" i="24"/>
  <c r="W438" i="24"/>
  <c r="AK438" i="24"/>
  <c r="J438" i="24"/>
  <c r="X438" i="24"/>
  <c r="AL438" i="24"/>
  <c r="K438" i="24"/>
  <c r="Y438" i="24"/>
  <c r="AM438" i="24"/>
  <c r="L438" i="24"/>
  <c r="Z438" i="24"/>
  <c r="F438" i="24"/>
  <c r="N438" i="24"/>
  <c r="AB438" i="24"/>
  <c r="O438" i="24"/>
  <c r="AC438" i="24"/>
  <c r="V438" i="24"/>
  <c r="AA438" i="24"/>
  <c r="AD438" i="24"/>
  <c r="AE438" i="24"/>
  <c r="AF438" i="24"/>
  <c r="G438" i="24"/>
  <c r="AG438" i="24"/>
  <c r="S438" i="24"/>
  <c r="T438" i="24"/>
  <c r="U438" i="24"/>
  <c r="AH438" i="24"/>
  <c r="H438" i="24"/>
  <c r="M438" i="24"/>
  <c r="Q438" i="24"/>
  <c r="R438" i="24"/>
  <c r="AI438" i="24"/>
  <c r="AJ438" i="24"/>
  <c r="P438" i="24"/>
  <c r="G452" i="24"/>
  <c r="T452" i="24"/>
  <c r="S223" i="24"/>
  <c r="V223" i="24"/>
  <c r="G450" i="24"/>
  <c r="M450" i="24"/>
  <c r="AA450" i="24"/>
  <c r="H450" i="24"/>
  <c r="N450" i="24"/>
  <c r="V450" i="24"/>
  <c r="AB450" i="24"/>
  <c r="AC450" i="24"/>
  <c r="I450" i="24"/>
  <c r="AH450" i="24"/>
  <c r="W450" i="24"/>
  <c r="AI450" i="24"/>
  <c r="J450" i="24"/>
  <c r="Q450" i="24"/>
  <c r="AL450" i="24"/>
  <c r="F450" i="24"/>
  <c r="S450" i="24"/>
  <c r="U450" i="24"/>
  <c r="Y450" i="24"/>
  <c r="K450" i="24"/>
  <c r="K453" i="24" s="1"/>
  <c r="AK450" i="24"/>
  <c r="Z450" i="24"/>
  <c r="AG450" i="24"/>
  <c r="O450" i="24"/>
  <c r="AJ450" i="24"/>
  <c r="T450" i="24"/>
  <c r="P450" i="24"/>
  <c r="AD450" i="24"/>
  <c r="X450" i="24"/>
  <c r="AE450" i="24"/>
  <c r="R450" i="24"/>
  <c r="AF450" i="24"/>
  <c r="AM450" i="24"/>
  <c r="L450" i="24"/>
  <c r="O451" i="24"/>
  <c r="P451" i="24"/>
  <c r="R451" i="24"/>
  <c r="AF451" i="24"/>
  <c r="F451" i="24"/>
  <c r="AG451" i="24"/>
  <c r="AH451" i="24"/>
  <c r="U451" i="24"/>
  <c r="AI451" i="24"/>
  <c r="V451" i="24"/>
  <c r="AJ451" i="24"/>
  <c r="W451" i="24"/>
  <c r="X451" i="24"/>
  <c r="S451" i="24"/>
  <c r="T451" i="24"/>
  <c r="G451" i="24"/>
  <c r="H451" i="24"/>
  <c r="I451" i="24"/>
  <c r="J451" i="24"/>
  <c r="K451" i="24"/>
  <c r="Y451" i="24"/>
  <c r="AM451" i="24"/>
  <c r="M451" i="24"/>
  <c r="AA451" i="24"/>
  <c r="N451" i="24"/>
  <c r="AB451" i="24"/>
  <c r="AC451" i="24"/>
  <c r="AD451" i="24"/>
  <c r="Q451" i="24"/>
  <c r="AE451" i="24"/>
  <c r="AK451" i="24"/>
  <c r="AL451" i="24"/>
  <c r="L451" i="24"/>
  <c r="Z451" i="24"/>
  <c r="T223" i="24"/>
  <c r="O228" i="24"/>
  <c r="Y223" i="24"/>
  <c r="O223" i="24"/>
  <c r="AE223" i="24"/>
  <c r="AG228" i="24"/>
  <c r="T458" i="24"/>
  <c r="W458" i="24"/>
  <c r="L223" i="24"/>
  <c r="AD223" i="24"/>
  <c r="U458" i="24"/>
  <c r="AB223" i="24"/>
  <c r="G223" i="24"/>
  <c r="R223" i="24"/>
  <c r="F223" i="24"/>
  <c r="U228" i="24"/>
  <c r="F228" i="24"/>
  <c r="U223" i="24"/>
  <c r="X223" i="24"/>
  <c r="AM223" i="24"/>
  <c r="D100" i="24"/>
  <c r="AL223" i="24"/>
  <c r="AH458" i="24"/>
  <c r="AH223" i="24"/>
  <c r="P458" i="24"/>
  <c r="AK223" i="24"/>
  <c r="AF223" i="24"/>
  <c r="Y228" i="24"/>
  <c r="AK228" i="24"/>
  <c r="AD228" i="24"/>
  <c r="P223" i="24"/>
  <c r="AJ223" i="24"/>
  <c r="AE458" i="24"/>
  <c r="AC218" i="24"/>
  <c r="AB228" i="24"/>
  <c r="N223" i="24"/>
  <c r="AM458" i="24"/>
  <c r="AE228" i="24"/>
  <c r="AI458" i="24"/>
  <c r="V228" i="24"/>
  <c r="R458" i="24"/>
  <c r="AI228" i="24"/>
  <c r="Z223" i="24"/>
  <c r="AJ458" i="24"/>
  <c r="G458" i="24"/>
  <c r="Z458" i="24"/>
  <c r="M223" i="24"/>
  <c r="AC228" i="24"/>
  <c r="AF228" i="24"/>
  <c r="AH228" i="24"/>
  <c r="AD458" i="24"/>
  <c r="AA228" i="24"/>
  <c r="O458" i="24"/>
  <c r="W223" i="24"/>
  <c r="AA223" i="24"/>
  <c r="Q223" i="24"/>
  <c r="AG223" i="24"/>
  <c r="AI223" i="24"/>
  <c r="AC223" i="24"/>
  <c r="D109" i="24"/>
  <c r="AH76" i="24"/>
  <c r="AL89" i="4" s="1"/>
  <c r="G228" i="24"/>
  <c r="S228" i="24"/>
  <c r="R228" i="24"/>
  <c r="N228" i="24"/>
  <c r="L458" i="24"/>
  <c r="AL458" i="24"/>
  <c r="AL228" i="24"/>
  <c r="Q228" i="24"/>
  <c r="AA458" i="24"/>
  <c r="M458" i="24"/>
  <c r="M228" i="24"/>
  <c r="AC458" i="24"/>
  <c r="I458" i="24"/>
  <c r="W228" i="24"/>
  <c r="H458" i="24"/>
  <c r="AJ228" i="24"/>
  <c r="Y458" i="24"/>
  <c r="L228" i="24"/>
  <c r="AG458" i="24"/>
  <c r="N458" i="24"/>
  <c r="AF458" i="24"/>
  <c r="P228" i="24"/>
  <c r="V458" i="24"/>
  <c r="S458" i="24"/>
  <c r="X228" i="24"/>
  <c r="AB218" i="24"/>
  <c r="AK218" i="24"/>
  <c r="Z228" i="24"/>
  <c r="Q458" i="24"/>
  <c r="X458" i="24"/>
  <c r="O410" i="24"/>
  <c r="AB458" i="24"/>
  <c r="D101" i="24"/>
  <c r="AM228" i="24"/>
  <c r="K218" i="24"/>
  <c r="AA448" i="24"/>
  <c r="R218" i="24"/>
  <c r="AF448" i="24"/>
  <c r="AL218" i="24"/>
  <c r="N180" i="24"/>
  <c r="Q448" i="24"/>
  <c r="AK448" i="24"/>
  <c r="U448" i="24"/>
  <c r="M218" i="24"/>
  <c r="T448" i="24"/>
  <c r="Z448" i="24"/>
  <c r="AG218" i="24"/>
  <c r="Q218" i="24"/>
  <c r="Z218" i="24"/>
  <c r="AA218" i="24"/>
  <c r="U218" i="24"/>
  <c r="AH218" i="24"/>
  <c r="AB448" i="24"/>
  <c r="Y448" i="24"/>
  <c r="I218" i="24"/>
  <c r="R448" i="24"/>
  <c r="AH448" i="24"/>
  <c r="AI448" i="24"/>
  <c r="AF218" i="24"/>
  <c r="X448" i="24"/>
  <c r="Y218" i="24"/>
  <c r="L218" i="24"/>
  <c r="O448" i="24"/>
  <c r="W448" i="24"/>
  <c r="P218" i="24"/>
  <c r="AJ448" i="24"/>
  <c r="AL448" i="24"/>
  <c r="O218" i="24"/>
  <c r="AM218" i="24"/>
  <c r="AM448" i="24"/>
  <c r="AD218" i="24"/>
  <c r="AE218" i="24"/>
  <c r="S218" i="24"/>
  <c r="AJ218" i="24"/>
  <c r="N218" i="24"/>
  <c r="X218" i="24"/>
  <c r="AE448" i="24"/>
  <c r="M448" i="24"/>
  <c r="D108" i="24"/>
  <c r="P180" i="24"/>
  <c r="L448" i="24"/>
  <c r="AC448" i="24"/>
  <c r="T218" i="24"/>
  <c r="AG448" i="24"/>
  <c r="AI218" i="24"/>
  <c r="W218" i="24"/>
  <c r="AD448" i="24"/>
  <c r="J218" i="24"/>
  <c r="V218" i="24"/>
  <c r="S448" i="24"/>
  <c r="V448" i="24"/>
  <c r="P448" i="24"/>
  <c r="N448" i="24"/>
  <c r="R207" i="24"/>
  <c r="AF207" i="24"/>
  <c r="K207" i="24"/>
  <c r="Z207" i="24"/>
  <c r="L207" i="24"/>
  <c r="AA207" i="24"/>
  <c r="O207" i="24"/>
  <c r="AD207" i="24"/>
  <c r="N207" i="24"/>
  <c r="AH207" i="24"/>
  <c r="P207" i="24"/>
  <c r="AI207" i="24"/>
  <c r="Q207" i="24"/>
  <c r="AJ207" i="24"/>
  <c r="T207" i="24"/>
  <c r="AL207" i="24"/>
  <c r="I207" i="24"/>
  <c r="AM207" i="24"/>
  <c r="J207" i="24"/>
  <c r="S207" i="24"/>
  <c r="M207" i="24"/>
  <c r="U207" i="24"/>
  <c r="V207" i="24"/>
  <c r="AE207" i="24"/>
  <c r="H207" i="24"/>
  <c r="X207" i="24"/>
  <c r="AG207" i="24"/>
  <c r="AK207" i="24"/>
  <c r="G207" i="24"/>
  <c r="F207" i="24"/>
  <c r="W207" i="24"/>
  <c r="Y207" i="24"/>
  <c r="AC207" i="24"/>
  <c r="AB207" i="24"/>
  <c r="H331" i="24"/>
  <c r="D330" i="24"/>
  <c r="H105" i="24"/>
  <c r="D104" i="24"/>
  <c r="H339" i="24"/>
  <c r="D338" i="24"/>
  <c r="N410" i="24"/>
  <c r="H335" i="24"/>
  <c r="D334" i="24"/>
  <c r="S208" i="24" l="1"/>
  <c r="E208" i="24"/>
  <c r="F206" i="24"/>
  <c r="E206" i="24"/>
  <c r="E213" i="24" s="1"/>
  <c r="L453" i="24"/>
  <c r="E436" i="24"/>
  <c r="F436" i="24"/>
  <c r="E437" i="24"/>
  <c r="G437" i="24"/>
  <c r="M453" i="24"/>
  <c r="AB453" i="24"/>
  <c r="AD453" i="24"/>
  <c r="Q453" i="24"/>
  <c r="P453" i="24"/>
  <c r="W453" i="24"/>
  <c r="AE453" i="24"/>
  <c r="AJ453" i="24"/>
  <c r="H453" i="24"/>
  <c r="O453" i="24"/>
  <c r="AC453" i="24"/>
  <c r="J453" i="24"/>
  <c r="Z453" i="24"/>
  <c r="AG453" i="24"/>
  <c r="T453" i="24"/>
  <c r="AI453" i="24"/>
  <c r="F453" i="24"/>
  <c r="AL453" i="24"/>
  <c r="G453" i="24"/>
  <c r="V453" i="24"/>
  <c r="D339" i="24"/>
  <c r="N306" i="24"/>
  <c r="R89" i="5" s="1"/>
  <c r="D331" i="24"/>
  <c r="K306" i="24"/>
  <c r="O89" i="5" s="1"/>
  <c r="R453" i="24"/>
  <c r="D335" i="24"/>
  <c r="L306" i="24"/>
  <c r="P89" i="5" s="1"/>
  <c r="X453" i="24"/>
  <c r="N453" i="24"/>
  <c r="S436" i="24"/>
  <c r="AG436" i="24"/>
  <c r="T436" i="24"/>
  <c r="AH436" i="24"/>
  <c r="G436" i="24"/>
  <c r="U436" i="24"/>
  <c r="AI436" i="24"/>
  <c r="H436" i="24"/>
  <c r="V436" i="24"/>
  <c r="AJ436" i="24"/>
  <c r="J436" i="24"/>
  <c r="X436" i="24"/>
  <c r="AL436" i="24"/>
  <c r="K436" i="24"/>
  <c r="Y436" i="24"/>
  <c r="AM436" i="24"/>
  <c r="P436" i="24"/>
  <c r="Q436" i="24"/>
  <c r="R436" i="24"/>
  <c r="W436" i="24"/>
  <c r="Z436" i="24"/>
  <c r="AA436" i="24"/>
  <c r="I436" i="24"/>
  <c r="L436" i="24"/>
  <c r="AB436" i="24"/>
  <c r="AE436" i="24"/>
  <c r="AK436" i="24"/>
  <c r="M436" i="24"/>
  <c r="N436" i="24"/>
  <c r="O436" i="24"/>
  <c r="AC436" i="24"/>
  <c r="AD436" i="24"/>
  <c r="AF436" i="24"/>
  <c r="N437" i="24"/>
  <c r="AB437" i="24"/>
  <c r="O437" i="24"/>
  <c r="AC437" i="24"/>
  <c r="P437" i="24"/>
  <c r="AD437" i="24"/>
  <c r="Q437" i="24"/>
  <c r="AE437" i="24"/>
  <c r="S437" i="24"/>
  <c r="AG437" i="24"/>
  <c r="T437" i="24"/>
  <c r="AH437" i="24"/>
  <c r="I437" i="24"/>
  <c r="AI437" i="24"/>
  <c r="J437" i="24"/>
  <c r="AJ437" i="24"/>
  <c r="K437" i="24"/>
  <c r="AK437" i="24"/>
  <c r="L437" i="24"/>
  <c r="AL437" i="24"/>
  <c r="M437" i="24"/>
  <c r="AM437" i="24"/>
  <c r="R437" i="24"/>
  <c r="H437" i="24"/>
  <c r="U437" i="24"/>
  <c r="V437" i="24"/>
  <c r="W437" i="24"/>
  <c r="Z437" i="24"/>
  <c r="AA437" i="24"/>
  <c r="X437" i="24"/>
  <c r="Y437" i="24"/>
  <c r="F437" i="24"/>
  <c r="AF437" i="24"/>
  <c r="AH453" i="24"/>
  <c r="I453" i="24"/>
  <c r="Y453" i="24"/>
  <c r="AF453" i="24"/>
  <c r="U453" i="24"/>
  <c r="AA453" i="24"/>
  <c r="AK453" i="24"/>
  <c r="AM453" i="24"/>
  <c r="S453" i="24"/>
  <c r="P206" i="24"/>
  <c r="T206" i="24"/>
  <c r="AK206" i="24"/>
  <c r="AC206" i="24"/>
  <c r="AD206" i="24"/>
  <c r="O206" i="24"/>
  <c r="AL206" i="24"/>
  <c r="AM206" i="24"/>
  <c r="AJ206" i="24"/>
  <c r="R206" i="24"/>
  <c r="X206" i="24"/>
  <c r="Z206" i="24"/>
  <c r="J206" i="24"/>
  <c r="V206" i="24"/>
  <c r="D105" i="24"/>
  <c r="L76" i="24"/>
  <c r="P89" i="4" s="1"/>
  <c r="AF206" i="24"/>
  <c r="L206" i="24"/>
  <c r="AJ208" i="24"/>
  <c r="K206" i="24"/>
  <c r="AE208" i="24"/>
  <c r="AB206" i="24"/>
  <c r="U206" i="24"/>
  <c r="I206" i="24"/>
  <c r="G206" i="24"/>
  <c r="G213" i="24" s="1"/>
  <c r="W206" i="24"/>
  <c r="AH206" i="24"/>
  <c r="M206" i="24"/>
  <c r="AA206" i="24"/>
  <c r="AE206" i="24"/>
  <c r="AG206" i="24"/>
  <c r="S206" i="24"/>
  <c r="S213" i="24" s="1"/>
  <c r="S192" i="24" s="1"/>
  <c r="W118" i="4" s="1"/>
  <c r="AI206" i="24"/>
  <c r="Q206" i="24"/>
  <c r="H206" i="24"/>
  <c r="Y206" i="24"/>
  <c r="N206" i="24"/>
  <c r="AC208" i="24"/>
  <c r="AB208" i="24"/>
  <c r="AH208" i="24"/>
  <c r="AK208" i="24"/>
  <c r="AD208" i="24"/>
  <c r="T208" i="24"/>
  <c r="V208" i="24"/>
  <c r="I208" i="24"/>
  <c r="R208" i="24"/>
  <c r="H208" i="24"/>
  <c r="Y208" i="24"/>
  <c r="AL208" i="24"/>
  <c r="Q208" i="24"/>
  <c r="G208" i="24"/>
  <c r="AM208" i="24"/>
  <c r="AI208" i="24"/>
  <c r="M208" i="24"/>
  <c r="AA208" i="24"/>
  <c r="J208" i="24"/>
  <c r="K208" i="24"/>
  <c r="X208" i="24"/>
  <c r="AG208" i="24"/>
  <c r="W208" i="24"/>
  <c r="U208" i="24"/>
  <c r="AF208" i="24"/>
  <c r="Z208" i="24"/>
  <c r="P208" i="24"/>
  <c r="F208" i="24"/>
  <c r="F213" i="24" s="1"/>
  <c r="L208" i="24"/>
  <c r="O208" i="24"/>
  <c r="N208" i="24"/>
  <c r="E443" i="24" l="1"/>
  <c r="F443" i="24"/>
  <c r="F422" i="24" s="1"/>
  <c r="J118" i="5" s="1"/>
  <c r="AE213" i="24"/>
  <c r="AE192" i="24" s="1"/>
  <c r="AI118" i="4" s="1"/>
  <c r="Q443" i="24"/>
  <c r="Q422" i="24" s="1"/>
  <c r="U118" i="5" s="1"/>
  <c r="S443" i="24"/>
  <c r="S422" i="24" s="1"/>
  <c r="W118" i="5" s="1"/>
  <c r="AL443" i="24"/>
  <c r="AL422" i="24" s="1"/>
  <c r="AP118" i="5" s="1"/>
  <c r="I443" i="24"/>
  <c r="I422" i="24" s="1"/>
  <c r="M118" i="5" s="1"/>
  <c r="P213" i="24"/>
  <c r="P192" i="24" s="1"/>
  <c r="T118" i="4" s="1"/>
  <c r="R213" i="24"/>
  <c r="R192" i="24" s="1"/>
  <c r="V118" i="4" s="1"/>
  <c r="AC213" i="24"/>
  <c r="AC192" i="24" s="1"/>
  <c r="AG118" i="4" s="1"/>
  <c r="AF443" i="24"/>
  <c r="AF422" i="24" s="1"/>
  <c r="AJ118" i="5" s="1"/>
  <c r="AG443" i="24"/>
  <c r="AG422" i="24" s="1"/>
  <c r="AK118" i="5" s="1"/>
  <c r="W443" i="24"/>
  <c r="W422" i="24" s="1"/>
  <c r="AA118" i="5" s="1"/>
  <c r="N443" i="24"/>
  <c r="N422" i="24" s="1"/>
  <c r="R118" i="5" s="1"/>
  <c r="T213" i="24"/>
  <c r="T192" i="24" s="1"/>
  <c r="X118" i="4" s="1"/>
  <c r="Z213" i="24"/>
  <c r="Z192" i="24" s="1"/>
  <c r="AD118" i="4" s="1"/>
  <c r="AH443" i="24"/>
  <c r="AH422" i="24" s="1"/>
  <c r="AL118" i="5" s="1"/>
  <c r="J213" i="24"/>
  <c r="J192" i="24" s="1"/>
  <c r="N118" i="4" s="1"/>
  <c r="AK213" i="24"/>
  <c r="AK192" i="24" s="1"/>
  <c r="AO118" i="4" s="1"/>
  <c r="AA213" i="24"/>
  <c r="AA192" i="24" s="1"/>
  <c r="AE118" i="4" s="1"/>
  <c r="AK443" i="24"/>
  <c r="AK422" i="24" s="1"/>
  <c r="AO118" i="5" s="1"/>
  <c r="AJ213" i="24"/>
  <c r="AJ192" i="24" s="1"/>
  <c r="AN118" i="4" s="1"/>
  <c r="G443" i="24"/>
  <c r="G422" i="24" s="1"/>
  <c r="K118" i="5" s="1"/>
  <c r="AJ443" i="24"/>
  <c r="AJ422" i="24" s="1"/>
  <c r="AN118" i="5" s="1"/>
  <c r="F192" i="24"/>
  <c r="J118" i="4" s="1"/>
  <c r="AE443" i="24"/>
  <c r="AE422" i="24" s="1"/>
  <c r="AI118" i="5" s="1"/>
  <c r="X443" i="24"/>
  <c r="X422" i="24" s="1"/>
  <c r="AB118" i="5" s="1"/>
  <c r="M213" i="24"/>
  <c r="M192" i="24" s="1"/>
  <c r="Q118" i="4" s="1"/>
  <c r="M443" i="24"/>
  <c r="M422" i="24" s="1"/>
  <c r="Q118" i="5" s="1"/>
  <c r="K443" i="24"/>
  <c r="K422" i="24" s="1"/>
  <c r="O118" i="5" s="1"/>
  <c r="J443" i="24"/>
  <c r="J422" i="24" s="1"/>
  <c r="N118" i="5" s="1"/>
  <c r="I213" i="24"/>
  <c r="I192" i="24" s="1"/>
  <c r="M118" i="4" s="1"/>
  <c r="AM213" i="24"/>
  <c r="AM192" i="24" s="1"/>
  <c r="AQ118" i="4" s="1"/>
  <c r="AD443" i="24"/>
  <c r="AD422" i="24" s="1"/>
  <c r="AH118" i="5" s="1"/>
  <c r="V213" i="24"/>
  <c r="V192" i="24" s="1"/>
  <c r="Z118" i="4" s="1"/>
  <c r="L443" i="24"/>
  <c r="L422" i="24" s="1"/>
  <c r="P118" i="5" s="1"/>
  <c r="AF213" i="24"/>
  <c r="AF192" i="24" s="1"/>
  <c r="AJ118" i="4" s="1"/>
  <c r="AI443" i="24"/>
  <c r="AI422" i="24" s="1"/>
  <c r="AM118" i="5" s="1"/>
  <c r="H443" i="24"/>
  <c r="H422" i="24" s="1"/>
  <c r="L118" i="5" s="1"/>
  <c r="X213" i="24"/>
  <c r="X192" i="24" s="1"/>
  <c r="AB118" i="4" s="1"/>
  <c r="AL213" i="24"/>
  <c r="AL192" i="24" s="1"/>
  <c r="AP118" i="4" s="1"/>
  <c r="AD213" i="24"/>
  <c r="AD192" i="24" s="1"/>
  <c r="AH118" i="4" s="1"/>
  <c r="O213" i="24"/>
  <c r="O192" i="24" s="1"/>
  <c r="S118" i="4" s="1"/>
  <c r="AA443" i="24"/>
  <c r="AA422" i="24" s="1"/>
  <c r="AE118" i="5" s="1"/>
  <c r="K213" i="24"/>
  <c r="K192" i="24" s="1"/>
  <c r="O118" i="4" s="1"/>
  <c r="AC443" i="24"/>
  <c r="AC422" i="24" s="1"/>
  <c r="AG118" i="5" s="1"/>
  <c r="L213" i="24"/>
  <c r="L192" i="24" s="1"/>
  <c r="P118" i="4" s="1"/>
  <c r="Y443" i="24"/>
  <c r="Y422" i="24" s="1"/>
  <c r="AC118" i="5" s="1"/>
  <c r="O443" i="24"/>
  <c r="O422" i="24" s="1"/>
  <c r="S118" i="5" s="1"/>
  <c r="AH213" i="24"/>
  <c r="AH192" i="24" s="1"/>
  <c r="AL118" i="4" s="1"/>
  <c r="R443" i="24"/>
  <c r="R422" i="24" s="1"/>
  <c r="V118" i="5" s="1"/>
  <c r="Z443" i="24"/>
  <c r="Z422" i="24" s="1"/>
  <c r="AD118" i="5" s="1"/>
  <c r="V443" i="24"/>
  <c r="V422" i="24" s="1"/>
  <c r="Z118" i="5" s="1"/>
  <c r="AB213" i="24"/>
  <c r="AB192" i="24" s="1"/>
  <c r="AF118" i="4" s="1"/>
  <c r="U213" i="24"/>
  <c r="U192" i="24" s="1"/>
  <c r="Y118" i="4" s="1"/>
  <c r="P443" i="24"/>
  <c r="P422" i="24" s="1"/>
  <c r="T118" i="5" s="1"/>
  <c r="G192" i="24"/>
  <c r="K118" i="4" s="1"/>
  <c r="W213" i="24"/>
  <c r="W192" i="24" s="1"/>
  <c r="AA118" i="4" s="1"/>
  <c r="AG213" i="24"/>
  <c r="AG192" i="24" s="1"/>
  <c r="AK118" i="4" s="1"/>
  <c r="Q213" i="24"/>
  <c r="Q192" i="24" s="1"/>
  <c r="U118" i="4" s="1"/>
  <c r="AM443" i="24"/>
  <c r="AM422" i="24" s="1"/>
  <c r="AQ118" i="5" s="1"/>
  <c r="Y213" i="24"/>
  <c r="Y192" i="24" s="1"/>
  <c r="AC118" i="4" s="1"/>
  <c r="N213" i="24"/>
  <c r="N192" i="24" s="1"/>
  <c r="R118" i="4" s="1"/>
  <c r="AI213" i="24"/>
  <c r="AI192" i="24" s="1"/>
  <c r="AM118" i="4" s="1"/>
  <c r="AB443" i="24"/>
  <c r="AB422" i="24" s="1"/>
  <c r="AF118" i="5" s="1"/>
  <c r="U443" i="24"/>
  <c r="U422" i="24" s="1"/>
  <c r="Y118" i="5" s="1"/>
  <c r="H213" i="24"/>
  <c r="H192" i="24" s="1"/>
  <c r="L118" i="4" s="1"/>
  <c r="T443" i="24"/>
  <c r="T422" i="24" s="1"/>
  <c r="X118" i="5" s="1"/>
  <c r="O166" i="9"/>
  <c r="N166" i="9"/>
  <c r="C166" i="9"/>
  <c r="D153" i="9"/>
  <c r="J153" i="9" s="1"/>
  <c r="J146" i="9"/>
  <c r="Q146" i="9" s="1"/>
  <c r="Q158" i="9" s="1"/>
  <c r="I124" i="9"/>
  <c r="G128" i="9" s="1"/>
  <c r="I125" i="9"/>
  <c r="G129" i="9" s="1"/>
  <c r="I123" i="9"/>
  <c r="U53" i="4" l="1"/>
  <c r="V53" i="4"/>
  <c r="W53" i="4"/>
  <c r="X53" i="4"/>
  <c r="Y53" i="4"/>
  <c r="Z53" i="4"/>
  <c r="AA53" i="4"/>
  <c r="AB53" i="4"/>
  <c r="AC53" i="4"/>
  <c r="AF53" i="4"/>
  <c r="AG53" i="4"/>
  <c r="AI53" i="4"/>
  <c r="AJ53" i="4"/>
  <c r="AL53" i="4"/>
  <c r="AM53" i="4"/>
  <c r="AQ53" i="4"/>
  <c r="S53" i="4"/>
  <c r="E6" i="9"/>
  <c r="E7" i="9" l="1"/>
  <c r="D7" i="9"/>
  <c r="C15" i="9" s="1"/>
  <c r="F191" i="9"/>
  <c r="H184" i="9" s="1"/>
  <c r="J149" i="9" l="1"/>
  <c r="N149" i="9" s="1"/>
  <c r="D6" i="9"/>
  <c r="C19" i="9" s="1"/>
  <c r="L19" i="9" s="1"/>
  <c r="K85" i="9"/>
  <c r="J47" i="5"/>
  <c r="I47" i="5"/>
  <c r="J161" i="9"/>
  <c r="Q161" i="9" s="1"/>
  <c r="J160" i="9"/>
  <c r="Q160" i="9" s="1"/>
  <c r="J157" i="9"/>
  <c r="O157" i="9" s="1"/>
  <c r="P157" i="9" s="1"/>
  <c r="J156" i="9"/>
  <c r="O156" i="9" s="1"/>
  <c r="P156" i="9" s="1"/>
  <c r="J155" i="9"/>
  <c r="O155" i="9" s="1"/>
  <c r="P155" i="9" s="1"/>
  <c r="J154" i="9"/>
  <c r="O154" i="9" s="1"/>
  <c r="P154" i="9" s="1"/>
  <c r="J152" i="9"/>
  <c r="O152" i="9" s="1"/>
  <c r="P152" i="9" s="1"/>
  <c r="J151" i="9"/>
  <c r="O151" i="9" s="1"/>
  <c r="P151" i="9" s="1"/>
  <c r="J150" i="9"/>
  <c r="N150" i="9" s="1"/>
  <c r="F5" i="9"/>
  <c r="G5" i="9"/>
  <c r="I47" i="4" s="1"/>
  <c r="H5" i="9"/>
  <c r="J47" i="4" s="1"/>
  <c r="I5" i="9"/>
  <c r="K47" i="4" s="1"/>
  <c r="J5" i="9"/>
  <c r="L47" i="4" s="1"/>
  <c r="K5" i="9"/>
  <c r="M47" i="4" s="1"/>
  <c r="L5" i="9"/>
  <c r="N47" i="4" s="1"/>
  <c r="E8" i="9"/>
  <c r="E5" i="9" s="1"/>
  <c r="E9" i="9"/>
  <c r="E10" i="9"/>
  <c r="D10" i="9" s="1"/>
  <c r="C18" i="9" s="1"/>
  <c r="D9" i="9" l="1"/>
  <c r="C17" i="9" s="1"/>
  <c r="Q17" i="9"/>
  <c r="G18" i="9"/>
  <c r="H18" i="9" s="1"/>
  <c r="D8" i="9"/>
  <c r="C16" i="9" s="1"/>
  <c r="AA16" i="9"/>
  <c r="AA15" i="9"/>
  <c r="H47" i="4"/>
  <c r="AB15" i="9" l="1"/>
  <c r="AC15" i="9" s="1"/>
  <c r="AD15" i="9" s="1"/>
  <c r="AE15" i="9" s="1"/>
  <c r="AF15" i="9" s="1"/>
  <c r="AG15" i="9" s="1"/>
  <c r="AH15" i="9" s="1"/>
  <c r="AI15" i="9" s="1"/>
  <c r="AJ15" i="9" s="1"/>
  <c r="AK15" i="9" s="1"/>
  <c r="AL15" i="9" s="1"/>
  <c r="AM15" i="9" s="1"/>
  <c r="D5" i="9"/>
  <c r="D105" i="9" s="1"/>
  <c r="AE19" i="9"/>
  <c r="AE21" i="9" s="1"/>
  <c r="AH53" i="4" s="1"/>
  <c r="AB16" i="9"/>
  <c r="AB17" i="9"/>
  <c r="R17" i="9"/>
  <c r="S17" i="9" s="1"/>
  <c r="T17" i="9" s="1"/>
  <c r="U17" i="9" s="1"/>
  <c r="V17" i="9" s="1"/>
  <c r="W17" i="9" s="1"/>
  <c r="X17" i="9" s="1"/>
  <c r="Y17" i="9" s="1"/>
  <c r="Z17" i="9" s="1"/>
  <c r="AA17" i="9" s="1"/>
  <c r="Q21" i="9"/>
  <c r="T53" i="4" s="1"/>
  <c r="AK121" i="4"/>
  <c r="P90" i="4"/>
  <c r="Q90" i="4"/>
  <c r="R90" i="4"/>
  <c r="S90" i="4"/>
  <c r="T90" i="4"/>
  <c r="U90" i="4"/>
  <c r="V90" i="4"/>
  <c r="W90" i="4"/>
  <c r="X90" i="4"/>
  <c r="Y90" i="4"/>
  <c r="Z90" i="4"/>
  <c r="AA90" i="4"/>
  <c r="AF90" i="4"/>
  <c r="AG90" i="4"/>
  <c r="AH90" i="4"/>
  <c r="AI90" i="4"/>
  <c r="AJ90" i="4"/>
  <c r="AK90" i="4"/>
  <c r="AL90" i="4"/>
  <c r="AM90" i="4"/>
  <c r="AN90" i="4"/>
  <c r="AO90" i="4"/>
  <c r="AP90" i="4"/>
  <c r="AQ90" i="4"/>
  <c r="Z91" i="4"/>
  <c r="AP91" i="4"/>
  <c r="AQ91" i="4"/>
  <c r="A18" i="19"/>
  <c r="A62" i="19"/>
  <c r="A61" i="19"/>
  <c r="M19" i="9" l="1"/>
  <c r="AF19" i="9"/>
  <c r="AN15" i="9"/>
  <c r="G15" i="9"/>
  <c r="AB21" i="9"/>
  <c r="AE53" i="4" s="1"/>
  <c r="AC17" i="9"/>
  <c r="AD17" i="9" s="1"/>
  <c r="AE17" i="9" s="1"/>
  <c r="AF17" i="9" s="1"/>
  <c r="AG17" i="9" s="1"/>
  <c r="AH17" i="9" s="1"/>
  <c r="AI17" i="9" s="1"/>
  <c r="AJ17" i="9" s="1"/>
  <c r="AK17" i="9" s="1"/>
  <c r="AL17" i="9" s="1"/>
  <c r="AM17" i="9"/>
  <c r="H15" i="9" l="1"/>
  <c r="AG19" i="9"/>
  <c r="N19" i="9"/>
  <c r="AM21" i="9"/>
  <c r="AP53" i="4" s="1"/>
  <c r="AN17" i="9"/>
  <c r="I15" i="9" l="1"/>
  <c r="O19" i="9"/>
  <c r="AH19" i="9"/>
  <c r="J15" i="9" l="1"/>
  <c r="AI19" i="9"/>
  <c r="P19" i="9"/>
  <c r="Q19" i="9" l="1"/>
  <c r="AJ19" i="9"/>
  <c r="AK19" i="9" l="1"/>
  <c r="R19" i="9"/>
  <c r="AL19" i="9" l="1"/>
  <c r="S19" i="9"/>
  <c r="T19" i="9" l="1"/>
  <c r="AM19" i="9"/>
  <c r="AN19" i="9" l="1"/>
  <c r="U19" i="9"/>
  <c r="F143" i="15"/>
  <c r="F144" i="15"/>
  <c r="G147" i="15"/>
  <c r="V19" i="9" l="1"/>
  <c r="F143" i="16"/>
  <c r="F144" i="16"/>
  <c r="G147" i="16"/>
  <c r="W19" i="9" l="1"/>
  <c r="X19" i="9" l="1"/>
  <c r="Y19" i="9" l="1"/>
  <c r="Z19" i="9" l="1"/>
  <c r="AA19" i="9" l="1"/>
  <c r="AB19" i="9" l="1"/>
  <c r="AC19" i="9" l="1"/>
  <c r="AD19" i="9" l="1"/>
  <c r="G49" i="4" l="1"/>
  <c r="I219" i="9" l="1"/>
  <c r="I220" i="9"/>
  <c r="I221" i="9"/>
  <c r="I222" i="9"/>
  <c r="I223" i="9"/>
  <c r="I224" i="9"/>
  <c r="I225" i="9"/>
  <c r="I226" i="9"/>
  <c r="I227" i="9"/>
  <c r="I218" i="9"/>
  <c r="I63" i="9"/>
  <c r="I64" i="9"/>
  <c r="I65" i="9"/>
  <c r="I66" i="9"/>
  <c r="I67" i="9"/>
  <c r="I68" i="9"/>
  <c r="I69" i="9"/>
  <c r="I70" i="9"/>
  <c r="I71" i="9"/>
  <c r="I62" i="9"/>
  <c r="I72" i="9" l="1"/>
  <c r="AR121" i="5"/>
  <c r="AS121" i="5"/>
  <c r="AT121" i="5"/>
  <c r="AU121" i="5"/>
  <c r="AV121" i="5"/>
  <c r="AW121" i="5"/>
  <c r="AX121" i="5"/>
  <c r="AY121" i="5"/>
  <c r="AZ121" i="5"/>
  <c r="BA121" i="5"/>
  <c r="BB121" i="5"/>
  <c r="BC121" i="5"/>
  <c r="BD121" i="5"/>
  <c r="BE121" i="5"/>
  <c r="BF121" i="5"/>
  <c r="BG121" i="5"/>
  <c r="BH121" i="5"/>
  <c r="BI121" i="5"/>
  <c r="BJ121" i="5"/>
  <c r="BK121" i="5"/>
  <c r="BL121" i="5"/>
  <c r="BM121" i="5"/>
  <c r="BN121" i="5"/>
  <c r="BO121" i="5"/>
  <c r="BP121" i="5"/>
  <c r="BQ121" i="5"/>
  <c r="BR121" i="5"/>
  <c r="BS121" i="5"/>
  <c r="BT121" i="5"/>
  <c r="BU121" i="5"/>
  <c r="BV121" i="5"/>
  <c r="BW121" i="5"/>
  <c r="BX121" i="5"/>
  <c r="BY121" i="5"/>
  <c r="BZ121" i="5"/>
  <c r="CA121" i="5"/>
  <c r="CB121" i="5"/>
  <c r="CC121" i="5"/>
  <c r="CD121" i="5"/>
  <c r="CE121" i="5"/>
  <c r="CF121" i="5"/>
  <c r="CG121" i="5"/>
  <c r="CH121" i="5"/>
  <c r="CI121" i="5"/>
  <c r="CJ121" i="5"/>
  <c r="CK121" i="5"/>
  <c r="CL121" i="5"/>
  <c r="CM121" i="5"/>
  <c r="CN121" i="5"/>
  <c r="CO121" i="5"/>
  <c r="CP121" i="5"/>
  <c r="CQ121" i="5"/>
  <c r="CR121" i="5"/>
  <c r="CS121" i="5"/>
  <c r="CT121" i="5"/>
  <c r="CU121" i="5"/>
  <c r="CV121" i="5"/>
  <c r="CW121" i="5"/>
  <c r="CX121" i="5"/>
  <c r="CY121" i="5"/>
  <c r="CZ121" i="5"/>
  <c r="DA121" i="5"/>
  <c r="DB121" i="5"/>
  <c r="DC121" i="5"/>
  <c r="AR122" i="5"/>
  <c r="AS122" i="5"/>
  <c r="AT122" i="5"/>
  <c r="AU122" i="5"/>
  <c r="AV122" i="5"/>
  <c r="AW122" i="5"/>
  <c r="AX122" i="5"/>
  <c r="AY122" i="5"/>
  <c r="AZ122" i="5"/>
  <c r="BA122" i="5"/>
  <c r="BB122" i="5"/>
  <c r="BC122" i="5"/>
  <c r="BD122" i="5"/>
  <c r="BE122" i="5"/>
  <c r="BF122" i="5"/>
  <c r="BG122" i="5"/>
  <c r="BH122" i="5"/>
  <c r="BI122" i="5"/>
  <c r="BJ122" i="5"/>
  <c r="BK122" i="5"/>
  <c r="BL122" i="5"/>
  <c r="BM122" i="5"/>
  <c r="BN122" i="5"/>
  <c r="BO122" i="5"/>
  <c r="BP122" i="5"/>
  <c r="BQ122" i="5"/>
  <c r="BR122" i="5"/>
  <c r="BS122" i="5"/>
  <c r="BT122" i="5"/>
  <c r="BU122" i="5"/>
  <c r="BV122" i="5"/>
  <c r="BW122" i="5"/>
  <c r="BX122" i="5"/>
  <c r="BY122" i="5"/>
  <c r="BZ122" i="5"/>
  <c r="CA122" i="5"/>
  <c r="CB122" i="5"/>
  <c r="CC122" i="5"/>
  <c r="CD122" i="5"/>
  <c r="CE122" i="5"/>
  <c r="CF122" i="5"/>
  <c r="CG122" i="5"/>
  <c r="CH122" i="5"/>
  <c r="CI122" i="5"/>
  <c r="CJ122" i="5"/>
  <c r="CK122" i="5"/>
  <c r="CL122" i="5"/>
  <c r="CM122" i="5"/>
  <c r="CN122" i="5"/>
  <c r="CO122" i="5"/>
  <c r="CP122" i="5"/>
  <c r="CQ122" i="5"/>
  <c r="CR122" i="5"/>
  <c r="CS122" i="5"/>
  <c r="CT122" i="5"/>
  <c r="CU122" i="5"/>
  <c r="CV122" i="5"/>
  <c r="CW122" i="5"/>
  <c r="CX122" i="5"/>
  <c r="CY122" i="5"/>
  <c r="CZ122" i="5"/>
  <c r="DA122" i="5"/>
  <c r="DB122" i="5"/>
  <c r="DC122" i="5"/>
  <c r="AQ91" i="5"/>
  <c r="AQ90" i="5"/>
  <c r="AR91" i="4"/>
  <c r="AS91" i="4"/>
  <c r="AT91" i="4"/>
  <c r="AU91" i="4"/>
  <c r="AV91" i="4"/>
  <c r="AW91" i="4"/>
  <c r="AX91" i="4"/>
  <c r="AY91" i="4"/>
  <c r="AZ91" i="4"/>
  <c r="BA91" i="4"/>
  <c r="BB91" i="4"/>
  <c r="BC91" i="4"/>
  <c r="BD91" i="4"/>
  <c r="BE91" i="4"/>
  <c r="BF91" i="4"/>
  <c r="BG91" i="4"/>
  <c r="BH91" i="4"/>
  <c r="BI91" i="4"/>
  <c r="BJ91" i="4"/>
  <c r="BK91" i="4"/>
  <c r="BL91" i="4"/>
  <c r="BM91" i="4"/>
  <c r="BN91" i="4"/>
  <c r="BO91" i="4"/>
  <c r="BP91" i="4"/>
  <c r="BQ91" i="4"/>
  <c r="BR91" i="4"/>
  <c r="BS91" i="4"/>
  <c r="BT91" i="4"/>
  <c r="BU91" i="4"/>
  <c r="BV91" i="4"/>
  <c r="BW91" i="4"/>
  <c r="BX91" i="4"/>
  <c r="BY91" i="4"/>
  <c r="BZ91" i="4"/>
  <c r="CA91" i="4"/>
  <c r="CB91" i="4"/>
  <c r="CC91" i="4"/>
  <c r="CD91" i="4"/>
  <c r="CE91" i="4"/>
  <c r="CF91" i="4"/>
  <c r="CG91" i="4"/>
  <c r="CH91" i="4"/>
  <c r="CI91" i="4"/>
  <c r="CJ91" i="4"/>
  <c r="CK91" i="4"/>
  <c r="CL91" i="4"/>
  <c r="CM91" i="4"/>
  <c r="CN91" i="4"/>
  <c r="CO91" i="4"/>
  <c r="CP91" i="4"/>
  <c r="CQ91" i="4"/>
  <c r="CR91" i="4"/>
  <c r="CS91" i="4"/>
  <c r="CT91" i="4"/>
  <c r="CU91" i="4"/>
  <c r="CV91" i="4"/>
  <c r="CW91" i="4"/>
  <c r="CX91" i="4"/>
  <c r="CY91" i="4"/>
  <c r="CZ91" i="4"/>
  <c r="DA91" i="4"/>
  <c r="DB91" i="4"/>
  <c r="DC91" i="4"/>
  <c r="J121" i="4" l="1"/>
  <c r="J98" i="4"/>
  <c r="J96" i="4"/>
  <c r="AE121" i="4" l="1"/>
  <c r="Q121" i="5"/>
  <c r="R121" i="5"/>
  <c r="T121" i="5"/>
  <c r="U121" i="5"/>
  <c r="K121" i="5"/>
  <c r="S121" i="5"/>
  <c r="M121" i="5"/>
  <c r="P121" i="5"/>
  <c r="AN241" i="9"/>
  <c r="AO241" i="9"/>
  <c r="AP241" i="9"/>
  <c r="AQ241" i="9"/>
  <c r="AO85" i="9"/>
  <c r="AP85" i="9"/>
  <c r="AQ85" i="9"/>
  <c r="AR85" i="9"/>
  <c r="I244" i="9"/>
  <c r="H244" i="9"/>
  <c r="G244" i="9"/>
  <c r="F244" i="9"/>
  <c r="E244" i="9"/>
  <c r="D244" i="9"/>
  <c r="C244" i="9"/>
  <c r="AM241" i="9"/>
  <c r="AL241" i="9"/>
  <c r="AK241" i="9"/>
  <c r="AJ241" i="9"/>
  <c r="AI241" i="9"/>
  <c r="AH241" i="9"/>
  <c r="AG241" i="9"/>
  <c r="AF241" i="9"/>
  <c r="AE241" i="9"/>
  <c r="AD241" i="9"/>
  <c r="AC241" i="9"/>
  <c r="AB241" i="9"/>
  <c r="AA241" i="9"/>
  <c r="Z241" i="9"/>
  <c r="Y241" i="9"/>
  <c r="X241" i="9"/>
  <c r="W241" i="9"/>
  <c r="V241" i="9"/>
  <c r="U241" i="9"/>
  <c r="T241" i="9"/>
  <c r="S241" i="9"/>
  <c r="R241" i="9"/>
  <c r="Q241" i="9"/>
  <c r="P241" i="9"/>
  <c r="O241" i="9"/>
  <c r="N241" i="9"/>
  <c r="M241" i="9"/>
  <c r="L241" i="9"/>
  <c r="K241" i="9"/>
  <c r="J241" i="9"/>
  <c r="I235" i="9"/>
  <c r="H235" i="9"/>
  <c r="G235" i="9"/>
  <c r="F235" i="9"/>
  <c r="E235" i="9"/>
  <c r="D235" i="9"/>
  <c r="C235" i="9"/>
  <c r="I228" i="9"/>
  <c r="H228" i="9"/>
  <c r="G228" i="9"/>
  <c r="Y247" i="9" s="1"/>
  <c r="F228" i="9"/>
  <c r="F230" i="9" s="1"/>
  <c r="G230" i="9" s="1"/>
  <c r="C208" i="9"/>
  <c r="C210" i="9" s="1"/>
  <c r="D210" i="9" s="1"/>
  <c r="H198" i="9"/>
  <c r="H197" i="9"/>
  <c r="C174" i="9"/>
  <c r="C175" i="9" s="1"/>
  <c r="C179" i="9" s="1"/>
  <c r="P166" i="9"/>
  <c r="Q166" i="9" s="1"/>
  <c r="R166" i="9" s="1"/>
  <c r="S166" i="9" s="1"/>
  <c r="T166" i="9" s="1"/>
  <c r="U166" i="9" s="1"/>
  <c r="V166" i="9" s="1"/>
  <c r="W166" i="9" s="1"/>
  <c r="X166" i="9" s="1"/>
  <c r="Y166" i="9" s="1"/>
  <c r="Z166" i="9" s="1"/>
  <c r="AA166" i="9" s="1"/>
  <c r="AB166" i="9" s="1"/>
  <c r="AC166" i="9" s="1"/>
  <c r="AD166" i="9" s="1"/>
  <c r="AE166" i="9" s="1"/>
  <c r="AF166" i="9" s="1"/>
  <c r="AG166" i="9" s="1"/>
  <c r="AH166" i="9" s="1"/>
  <c r="AI166" i="9" s="1"/>
  <c r="AJ166" i="9" s="1"/>
  <c r="AK166" i="9" s="1"/>
  <c r="AL166" i="9" s="1"/>
  <c r="AM166" i="9" s="1"/>
  <c r="AN166" i="9" s="1"/>
  <c r="AO166" i="9" s="1"/>
  <c r="AP166" i="9" s="1"/>
  <c r="G161" i="9"/>
  <c r="G160" i="9"/>
  <c r="D159" i="9"/>
  <c r="J159" i="9" s="1"/>
  <c r="Q159" i="9" s="1"/>
  <c r="Q162" i="9" s="1"/>
  <c r="N47" i="5" s="1"/>
  <c r="G157" i="9"/>
  <c r="G156" i="9"/>
  <c r="G155" i="9"/>
  <c r="G154" i="9"/>
  <c r="O153" i="9"/>
  <c r="O158" i="9" s="1"/>
  <c r="G152" i="9"/>
  <c r="G151" i="9"/>
  <c r="D148" i="9"/>
  <c r="J148" i="9" s="1"/>
  <c r="I88" i="9"/>
  <c r="H88" i="9"/>
  <c r="G88" i="9"/>
  <c r="F88" i="9"/>
  <c r="E88" i="9"/>
  <c r="D88" i="9"/>
  <c r="C88" i="9"/>
  <c r="AN85" i="9"/>
  <c r="AM85" i="9"/>
  <c r="AL85" i="9"/>
  <c r="AK85" i="9"/>
  <c r="AJ85" i="9"/>
  <c r="AI85" i="9"/>
  <c r="AH85" i="9"/>
  <c r="AG85" i="9"/>
  <c r="AF85" i="9"/>
  <c r="AE85" i="9"/>
  <c r="AD85" i="9"/>
  <c r="AC85" i="9"/>
  <c r="AB85" i="9"/>
  <c r="AA85" i="9"/>
  <c r="Z85" i="9"/>
  <c r="Y85" i="9"/>
  <c r="X85" i="9"/>
  <c r="W85" i="9"/>
  <c r="V85" i="9"/>
  <c r="U85" i="9"/>
  <c r="T85" i="9"/>
  <c r="S85" i="9"/>
  <c r="R85" i="9"/>
  <c r="Q85" i="9"/>
  <c r="P85" i="9"/>
  <c r="O85" i="9"/>
  <c r="N85" i="9"/>
  <c r="M85" i="9"/>
  <c r="L85" i="9"/>
  <c r="I79" i="9"/>
  <c r="H79" i="9"/>
  <c r="G79" i="9"/>
  <c r="F79" i="9"/>
  <c r="E79" i="9"/>
  <c r="D79" i="9"/>
  <c r="C79" i="9"/>
  <c r="H72" i="9"/>
  <c r="AG78" i="9" s="1"/>
  <c r="G72" i="9"/>
  <c r="F72" i="9"/>
  <c r="K49" i="9"/>
  <c r="K48" i="9"/>
  <c r="G33" i="9"/>
  <c r="G34" i="9" s="1"/>
  <c r="G36" i="9" s="1"/>
  <c r="D33" i="9"/>
  <c r="D34" i="9" s="1"/>
  <c r="D36" i="9" s="1"/>
  <c r="B41" i="9" s="1"/>
  <c r="B18" i="9"/>
  <c r="J158" i="9" l="1"/>
  <c r="J162" i="9" s="1"/>
  <c r="N148" i="9"/>
  <c r="N158" i="9" s="1"/>
  <c r="N162" i="9" s="1"/>
  <c r="AG128" i="9"/>
  <c r="AG132" i="9" s="1"/>
  <c r="Y128" i="9"/>
  <c r="Y132" i="9" s="1"/>
  <c r="Q128" i="9"/>
  <c r="Q132" i="9" s="1"/>
  <c r="I128" i="9"/>
  <c r="I132" i="9" s="1"/>
  <c r="AJ128" i="9"/>
  <c r="AJ132" i="9" s="1"/>
  <c r="AN128" i="9"/>
  <c r="AN132" i="9" s="1"/>
  <c r="AF128" i="9"/>
  <c r="AF132" i="9" s="1"/>
  <c r="X128" i="9"/>
  <c r="X132" i="9" s="1"/>
  <c r="P128" i="9"/>
  <c r="P132" i="9" s="1"/>
  <c r="H128" i="9"/>
  <c r="H132" i="9" s="1"/>
  <c r="U128" i="9"/>
  <c r="U132" i="9" s="1"/>
  <c r="T128" i="9"/>
  <c r="T132" i="9" s="1"/>
  <c r="AM128" i="9"/>
  <c r="AM132" i="9" s="1"/>
  <c r="AE128" i="9"/>
  <c r="AE132" i="9" s="1"/>
  <c r="W128" i="9"/>
  <c r="W132" i="9" s="1"/>
  <c r="O128" i="9"/>
  <c r="L128" i="9"/>
  <c r="L132" i="9" s="1"/>
  <c r="AL128" i="9"/>
  <c r="AL132" i="9" s="1"/>
  <c r="AD128" i="9"/>
  <c r="AD132" i="9" s="1"/>
  <c r="V128" i="9"/>
  <c r="V132" i="9" s="1"/>
  <c r="N128" i="9"/>
  <c r="N132" i="9" s="1"/>
  <c r="AK128" i="9"/>
  <c r="AK132" i="9" s="1"/>
  <c r="AC128" i="9"/>
  <c r="AC132" i="9" s="1"/>
  <c r="M128" i="9"/>
  <c r="M132" i="9" s="1"/>
  <c r="AB128" i="9"/>
  <c r="AB132" i="9" s="1"/>
  <c r="AI128" i="9"/>
  <c r="AI132" i="9" s="1"/>
  <c r="AA128" i="9"/>
  <c r="AA132" i="9" s="1"/>
  <c r="S128" i="9"/>
  <c r="S132" i="9" s="1"/>
  <c r="K128" i="9"/>
  <c r="AH128" i="9"/>
  <c r="AH132" i="9" s="1"/>
  <c r="Z128" i="9"/>
  <c r="Z132" i="9" s="1"/>
  <c r="R128" i="9"/>
  <c r="R132" i="9" s="1"/>
  <c r="J128" i="9"/>
  <c r="J132" i="9" s="1"/>
  <c r="AN129" i="9"/>
  <c r="AN133" i="9" s="1"/>
  <c r="AF129" i="9"/>
  <c r="AF133" i="9" s="1"/>
  <c r="X129" i="9"/>
  <c r="X133" i="9" s="1"/>
  <c r="P129" i="9"/>
  <c r="P133" i="9" s="1"/>
  <c r="H129" i="9"/>
  <c r="H133" i="9" s="1"/>
  <c r="AM129" i="9"/>
  <c r="AM133" i="9" s="1"/>
  <c r="AE129" i="9"/>
  <c r="AE133" i="9" s="1"/>
  <c r="W129" i="9"/>
  <c r="W133" i="9" s="1"/>
  <c r="O129" i="9"/>
  <c r="O133" i="9" s="1"/>
  <c r="AI129" i="9"/>
  <c r="S129" i="9"/>
  <c r="K129" i="9"/>
  <c r="K133" i="9" s="1"/>
  <c r="AL129" i="9"/>
  <c r="AL133" i="9" s="1"/>
  <c r="AD129" i="9"/>
  <c r="AD133" i="9" s="1"/>
  <c r="V129" i="9"/>
  <c r="V133" i="9" s="1"/>
  <c r="N129" i="9"/>
  <c r="N133" i="9" s="1"/>
  <c r="AA129" i="9"/>
  <c r="AA133" i="9" s="1"/>
  <c r="AK129" i="9"/>
  <c r="AK133" i="9" s="1"/>
  <c r="AC129" i="9"/>
  <c r="AC133" i="9" s="1"/>
  <c r="U129" i="9"/>
  <c r="U133" i="9" s="1"/>
  <c r="M129" i="9"/>
  <c r="M133" i="9" s="1"/>
  <c r="AJ129" i="9"/>
  <c r="AJ133" i="9" s="1"/>
  <c r="AB129" i="9"/>
  <c r="AB133" i="9" s="1"/>
  <c r="T129" i="9"/>
  <c r="T133" i="9" s="1"/>
  <c r="L129" i="9"/>
  <c r="L133" i="9" s="1"/>
  <c r="AH129" i="9"/>
  <c r="AH133" i="9" s="1"/>
  <c r="Z129" i="9"/>
  <c r="Z133" i="9" s="1"/>
  <c r="R129" i="9"/>
  <c r="R133" i="9" s="1"/>
  <c r="J129" i="9"/>
  <c r="J133" i="9" s="1"/>
  <c r="AG129" i="9"/>
  <c r="AG133" i="9" s="1"/>
  <c r="Y129" i="9"/>
  <c r="Y133" i="9" s="1"/>
  <c r="Q129" i="9"/>
  <c r="Q133" i="9" s="1"/>
  <c r="I129" i="9"/>
  <c r="I133" i="9" s="1"/>
  <c r="O162" i="9"/>
  <c r="L47" i="5" s="1"/>
  <c r="P153" i="9"/>
  <c r="K47" i="5"/>
  <c r="AL234" i="9"/>
  <c r="J235" i="9"/>
  <c r="G148" i="9"/>
  <c r="Q247" i="9"/>
  <c r="X247" i="9"/>
  <c r="L247" i="9"/>
  <c r="L248" i="9" s="1"/>
  <c r="N95" i="5"/>
  <c r="V95" i="5"/>
  <c r="AD95" i="5"/>
  <c r="AL95" i="5"/>
  <c r="K95" i="5"/>
  <c r="O95" i="5"/>
  <c r="W95" i="5"/>
  <c r="AE95" i="5"/>
  <c r="AM95" i="5"/>
  <c r="P95" i="5"/>
  <c r="X95" i="5"/>
  <c r="AF95" i="5"/>
  <c r="AN95" i="5"/>
  <c r="Q95" i="5"/>
  <c r="Y95" i="5"/>
  <c r="AG95" i="5"/>
  <c r="AO95" i="5"/>
  <c r="R95" i="5"/>
  <c r="Z95" i="5"/>
  <c r="AH95" i="5"/>
  <c r="AP95" i="5"/>
  <c r="S95" i="5"/>
  <c r="AA95" i="5"/>
  <c r="AI95" i="5"/>
  <c r="AQ95" i="5"/>
  <c r="T95" i="5"/>
  <c r="AB95" i="5"/>
  <c r="AJ95" i="5"/>
  <c r="L95" i="5"/>
  <c r="U95" i="5"/>
  <c r="AC95" i="5"/>
  <c r="AK95" i="5"/>
  <c r="M95" i="5"/>
  <c r="AP247" i="9"/>
  <c r="AP248" i="9" s="1"/>
  <c r="AH247" i="9"/>
  <c r="O94" i="5"/>
  <c r="W94" i="5"/>
  <c r="AE94" i="5"/>
  <c r="AM94" i="5"/>
  <c r="P94" i="5"/>
  <c r="X94" i="5"/>
  <c r="AF94" i="5"/>
  <c r="AN94" i="5"/>
  <c r="Q94" i="5"/>
  <c r="Y94" i="5"/>
  <c r="AG94" i="5"/>
  <c r="AO94" i="5"/>
  <c r="R94" i="5"/>
  <c r="Z94" i="5"/>
  <c r="AH94" i="5"/>
  <c r="AP94" i="5"/>
  <c r="S94" i="5"/>
  <c r="AA94" i="5"/>
  <c r="AI94" i="5"/>
  <c r="AQ94" i="5"/>
  <c r="T94" i="5"/>
  <c r="AB94" i="5"/>
  <c r="AJ94" i="5"/>
  <c r="L94" i="5"/>
  <c r="U94" i="5"/>
  <c r="AC94" i="5"/>
  <c r="AK94" i="5"/>
  <c r="M94" i="5"/>
  <c r="N94" i="5"/>
  <c r="V94" i="5"/>
  <c r="AD94" i="5"/>
  <c r="AL94" i="5"/>
  <c r="K94" i="5"/>
  <c r="AD247" i="9"/>
  <c r="O235" i="9"/>
  <c r="AB121" i="4"/>
  <c r="AJ235" i="9"/>
  <c r="H199" i="9"/>
  <c r="H201" i="9" s="1"/>
  <c r="J201" i="9" s="1"/>
  <c r="X234" i="9"/>
  <c r="AG235" i="9"/>
  <c r="V247" i="9"/>
  <c r="AB121" i="5"/>
  <c r="AK121" i="5"/>
  <c r="AQ121" i="5"/>
  <c r="AA235" i="9"/>
  <c r="Y121" i="5"/>
  <c r="AC121" i="5"/>
  <c r="AI121" i="5"/>
  <c r="AC121" i="4"/>
  <c r="AA121" i="5"/>
  <c r="AE121" i="5"/>
  <c r="AJ121" i="5"/>
  <c r="AP121" i="5"/>
  <c r="AA121" i="4"/>
  <c r="AH121" i="4"/>
  <c r="AD121" i="4"/>
  <c r="Y235" i="9"/>
  <c r="AQ234" i="9"/>
  <c r="W235" i="9"/>
  <c r="AP234" i="9"/>
  <c r="P235" i="9"/>
  <c r="AJ247" i="9"/>
  <c r="AG121" i="4"/>
  <c r="AH121" i="5"/>
  <c r="AO121" i="5"/>
  <c r="Z121" i="4"/>
  <c r="Z121" i="5"/>
  <c r="AG121" i="5"/>
  <c r="AN121" i="5"/>
  <c r="AF121" i="4"/>
  <c r="AK235" i="9"/>
  <c r="AF121" i="5"/>
  <c r="AL121" i="5"/>
  <c r="L235" i="9"/>
  <c r="P234" i="9"/>
  <c r="AM121" i="5"/>
  <c r="AD121" i="5"/>
  <c r="X121" i="5"/>
  <c r="W121" i="5"/>
  <c r="O121" i="5"/>
  <c r="V121" i="5"/>
  <c r="L121" i="5"/>
  <c r="N121" i="5"/>
  <c r="J121" i="5"/>
  <c r="G153" i="9"/>
  <c r="AN234" i="9"/>
  <c r="AI235" i="9"/>
  <c r="X235" i="9"/>
  <c r="M235" i="9"/>
  <c r="AL247" i="9"/>
  <c r="T247" i="9"/>
  <c r="AQ235" i="9"/>
  <c r="AF235" i="9"/>
  <c r="U235" i="9"/>
  <c r="K235" i="9"/>
  <c r="AO235" i="9"/>
  <c r="AE235" i="9"/>
  <c r="T235" i="9"/>
  <c r="AG247" i="9"/>
  <c r="AN235" i="9"/>
  <c r="AC235" i="9"/>
  <c r="S235" i="9"/>
  <c r="AM235" i="9"/>
  <c r="AB235" i="9"/>
  <c r="Q235" i="9"/>
  <c r="AN91" i="9"/>
  <c r="AN92" i="9" s="1"/>
  <c r="AK91" i="9"/>
  <c r="AK92" i="9" s="1"/>
  <c r="AO91" i="9"/>
  <c r="AO92" i="9" s="1"/>
  <c r="K50" i="9"/>
  <c r="K54" i="9" s="1"/>
  <c r="O247" i="9"/>
  <c r="W247" i="9"/>
  <c r="AE247" i="9"/>
  <c r="AM247" i="9"/>
  <c r="K247" i="9"/>
  <c r="K248" i="9" s="1"/>
  <c r="S247" i="9"/>
  <c r="AA247" i="9"/>
  <c r="AI247" i="9"/>
  <c r="AQ247" i="9"/>
  <c r="AQ248" i="9" s="1"/>
  <c r="M247" i="9"/>
  <c r="U247" i="9"/>
  <c r="AC247" i="9"/>
  <c r="AK247" i="9"/>
  <c r="AO247" i="9"/>
  <c r="AO248" i="9" s="1"/>
  <c r="AB247" i="9"/>
  <c r="P247" i="9"/>
  <c r="AC16" i="9"/>
  <c r="AP91" i="9"/>
  <c r="AP92" i="9" s="1"/>
  <c r="AN247" i="9"/>
  <c r="AN248" i="9" s="1"/>
  <c r="Z247" i="9"/>
  <c r="N247" i="9"/>
  <c r="M64" i="9"/>
  <c r="Y91" i="9"/>
  <c r="Y92" i="9" s="1"/>
  <c r="U91" i="9"/>
  <c r="U92" i="9" s="1"/>
  <c r="J247" i="9"/>
  <c r="J248" i="9" s="1"/>
  <c r="AF247" i="9"/>
  <c r="R247" i="9"/>
  <c r="AO234" i="9"/>
  <c r="AL235" i="9"/>
  <c r="AD235" i="9"/>
  <c r="V235" i="9"/>
  <c r="N235" i="9"/>
  <c r="AP235" i="9"/>
  <c r="AH235" i="9"/>
  <c r="Z235" i="9"/>
  <c r="R235" i="9"/>
  <c r="AO78" i="9"/>
  <c r="AO79" i="9" s="1"/>
  <c r="M91" i="9"/>
  <c r="M92" i="9" s="1"/>
  <c r="AC91" i="9"/>
  <c r="AC92" i="9" s="1"/>
  <c r="AF234" i="9"/>
  <c r="AR78" i="9"/>
  <c r="AR79" i="9" s="1"/>
  <c r="AR91" i="9"/>
  <c r="AR92" i="9" s="1"/>
  <c r="AP78" i="9"/>
  <c r="AP79" i="9" s="1"/>
  <c r="Q91" i="9"/>
  <c r="Q92" i="9" s="1"/>
  <c r="AG91" i="9"/>
  <c r="AG92" i="9" s="1"/>
  <c r="G159" i="9"/>
  <c r="AQ78" i="9"/>
  <c r="AQ79" i="9" s="1"/>
  <c r="AQ91" i="9"/>
  <c r="AQ92" i="9" s="1"/>
  <c r="G16" i="9"/>
  <c r="N91" i="9"/>
  <c r="N92" i="9" s="1"/>
  <c r="V91" i="9"/>
  <c r="V92" i="9" s="1"/>
  <c r="AD91" i="9"/>
  <c r="AD92" i="9" s="1"/>
  <c r="AL91" i="9"/>
  <c r="AL92" i="9" s="1"/>
  <c r="G132" i="9"/>
  <c r="O132" i="9"/>
  <c r="K234" i="9"/>
  <c r="S234" i="9"/>
  <c r="AA234" i="9"/>
  <c r="AI234" i="9"/>
  <c r="L234" i="9"/>
  <c r="T234" i="9"/>
  <c r="AB234" i="9"/>
  <c r="AJ234" i="9"/>
  <c r="Q78" i="9"/>
  <c r="D158" i="9"/>
  <c r="D162" i="9" s="1"/>
  <c r="R91" i="9"/>
  <c r="R92" i="9" s="1"/>
  <c r="Z91" i="9"/>
  <c r="Z92" i="9" s="1"/>
  <c r="AH91" i="9"/>
  <c r="AH92" i="9" s="1"/>
  <c r="K132" i="9"/>
  <c r="O234" i="9"/>
  <c r="W234" i="9"/>
  <c r="AE234" i="9"/>
  <c r="AM234" i="9"/>
  <c r="AN78" i="9"/>
  <c r="AJ78" i="9"/>
  <c r="AF78" i="9"/>
  <c r="AB78" i="9"/>
  <c r="X78" i="9"/>
  <c r="T78" i="9"/>
  <c r="P78" i="9"/>
  <c r="L78" i="9"/>
  <c r="AM78" i="9"/>
  <c r="AI78" i="9"/>
  <c r="AE78" i="9"/>
  <c r="AA78" i="9"/>
  <c r="W78" i="9"/>
  <c r="S78" i="9"/>
  <c r="O78" i="9"/>
  <c r="K78" i="9"/>
  <c r="AL78" i="9"/>
  <c r="AH78" i="9"/>
  <c r="AD78" i="9"/>
  <c r="Z78" i="9"/>
  <c r="V78" i="9"/>
  <c r="R78" i="9"/>
  <c r="N78" i="9"/>
  <c r="AK78" i="9"/>
  <c r="Y78" i="9"/>
  <c r="AG79" i="9"/>
  <c r="M65" i="9"/>
  <c r="U78" i="9"/>
  <c r="AA18" i="9"/>
  <c r="AA21" i="9" s="1"/>
  <c r="AD53" i="4" s="1"/>
  <c r="I18" i="9"/>
  <c r="J18" i="9" s="1"/>
  <c r="K18" i="9" s="1"/>
  <c r="L18" i="9" s="1"/>
  <c r="M18" i="9" s="1"/>
  <c r="N18" i="9" s="1"/>
  <c r="O18" i="9" s="1"/>
  <c r="P18" i="9" s="1"/>
  <c r="Q18" i="9" s="1"/>
  <c r="R18" i="9" s="1"/>
  <c r="S18" i="9" s="1"/>
  <c r="T18" i="9" s="1"/>
  <c r="U18" i="9" s="1"/>
  <c r="V18" i="9" s="1"/>
  <c r="W18" i="9" s="1"/>
  <c r="X18" i="9" s="1"/>
  <c r="Y18" i="9" s="1"/>
  <c r="Z18" i="9" s="1"/>
  <c r="M78" i="9"/>
  <c r="AC78" i="9"/>
  <c r="G17" i="9"/>
  <c r="H17" i="9" s="1"/>
  <c r="I17" i="9" s="1"/>
  <c r="J17" i="9" s="1"/>
  <c r="K17" i="9" s="1"/>
  <c r="L17" i="9" s="1"/>
  <c r="M17" i="9" s="1"/>
  <c r="N17" i="9" s="1"/>
  <c r="O17" i="9" s="1"/>
  <c r="P17" i="9" s="1"/>
  <c r="M63" i="9"/>
  <c r="R63" i="9" s="1"/>
  <c r="S63" i="9" s="1"/>
  <c r="K91" i="9"/>
  <c r="K92" i="9" s="1"/>
  <c r="O91" i="9"/>
  <c r="O92" i="9" s="1"/>
  <c r="S91" i="9"/>
  <c r="S92" i="9" s="1"/>
  <c r="W91" i="9"/>
  <c r="W92" i="9" s="1"/>
  <c r="AA91" i="9"/>
  <c r="AA92" i="9" s="1"/>
  <c r="AE91" i="9"/>
  <c r="AE92" i="9" s="1"/>
  <c r="AI91" i="9"/>
  <c r="AI92" i="9" s="1"/>
  <c r="AM91" i="9"/>
  <c r="AM92" i="9" s="1"/>
  <c r="L91" i="9"/>
  <c r="L92" i="9" s="1"/>
  <c r="P91" i="9"/>
  <c r="P92" i="9" s="1"/>
  <c r="T91" i="9"/>
  <c r="T92" i="9" s="1"/>
  <c r="X91" i="9"/>
  <c r="X92" i="9" s="1"/>
  <c r="AB91" i="9"/>
  <c r="AB92" i="9" s="1"/>
  <c r="AF91" i="9"/>
  <c r="AF92" i="9" s="1"/>
  <c r="AJ91" i="9"/>
  <c r="AJ92" i="9" s="1"/>
  <c r="S133" i="9"/>
  <c r="AI133" i="9"/>
  <c r="M234" i="9"/>
  <c r="Q234" i="9"/>
  <c r="U234" i="9"/>
  <c r="Y234" i="9"/>
  <c r="AC234" i="9"/>
  <c r="AG234" i="9"/>
  <c r="AK234" i="9"/>
  <c r="J234" i="9"/>
  <c r="N234" i="9"/>
  <c r="R234" i="9"/>
  <c r="V234" i="9"/>
  <c r="Z234" i="9"/>
  <c r="AD234" i="9"/>
  <c r="AH234" i="9"/>
  <c r="P158" i="9" l="1"/>
  <c r="P162" i="9" s="1"/>
  <c r="M47" i="5" s="1"/>
  <c r="AO21" i="9"/>
  <c r="AA22" i="9"/>
  <c r="G158" i="9"/>
  <c r="G162" i="9" s="1"/>
  <c r="H16" i="9"/>
  <c r="G22" i="9"/>
  <c r="AD16" i="9"/>
  <c r="G134" i="9"/>
  <c r="J120" i="4" s="1"/>
  <c r="AJ134" i="9"/>
  <c r="AM120" i="4" s="1"/>
  <c r="K96" i="5"/>
  <c r="X134" i="9"/>
  <c r="AA120" i="5" s="1"/>
  <c r="AG134" i="9"/>
  <c r="AJ120" i="4" s="1"/>
  <c r="L134" i="9"/>
  <c r="O120" i="4" s="1"/>
  <c r="AB134" i="9"/>
  <c r="AE120" i="4" s="1"/>
  <c r="J134" i="9"/>
  <c r="M120" i="5" s="1"/>
  <c r="AL134" i="9"/>
  <c r="AO120" i="4" s="1"/>
  <c r="M134" i="9"/>
  <c r="P120" i="4" s="1"/>
  <c r="P134" i="9"/>
  <c r="S120" i="5" s="1"/>
  <c r="AK134" i="9"/>
  <c r="AN120" i="5" s="1"/>
  <c r="AH134" i="9"/>
  <c r="AM93" i="9"/>
  <c r="AM95" i="9" s="1"/>
  <c r="AM96" i="9" s="1"/>
  <c r="AP93" i="9"/>
  <c r="AP95" i="9" s="1"/>
  <c r="AP96" i="9" s="1"/>
  <c r="AN94" i="4"/>
  <c r="AF94" i="4"/>
  <c r="X94" i="4"/>
  <c r="P94" i="4"/>
  <c r="AM94" i="4"/>
  <c r="AE94" i="4"/>
  <c r="W94" i="4"/>
  <c r="O94" i="4"/>
  <c r="AL94" i="4"/>
  <c r="AD94" i="4"/>
  <c r="V94" i="4"/>
  <c r="N94" i="4"/>
  <c r="AK94" i="4"/>
  <c r="AC94" i="4"/>
  <c r="U94" i="4"/>
  <c r="M94" i="4"/>
  <c r="AJ94" i="4"/>
  <c r="AB94" i="4"/>
  <c r="T94" i="4"/>
  <c r="L94" i="4"/>
  <c r="AQ94" i="4"/>
  <c r="AI94" i="4"/>
  <c r="AA94" i="4"/>
  <c r="S94" i="4"/>
  <c r="K94" i="4"/>
  <c r="AP94" i="4"/>
  <c r="AH94" i="4"/>
  <c r="Z94" i="4"/>
  <c r="R94" i="4"/>
  <c r="J94" i="4"/>
  <c r="AO94" i="4"/>
  <c r="AG94" i="4"/>
  <c r="Y94" i="4"/>
  <c r="Q94" i="4"/>
  <c r="O41" i="9"/>
  <c r="AP95" i="4"/>
  <c r="AH95" i="4"/>
  <c r="Z95" i="4"/>
  <c r="R95" i="4"/>
  <c r="J95" i="4"/>
  <c r="AO95" i="4"/>
  <c r="AG95" i="4"/>
  <c r="Y95" i="4"/>
  <c r="Q95" i="4"/>
  <c r="AN95" i="4"/>
  <c r="AF95" i="4"/>
  <c r="X95" i="4"/>
  <c r="P95" i="4"/>
  <c r="AM95" i="4"/>
  <c r="AE95" i="4"/>
  <c r="W95" i="4"/>
  <c r="O95" i="4"/>
  <c r="AL95" i="4"/>
  <c r="AD95" i="4"/>
  <c r="V95" i="4"/>
  <c r="N95" i="4"/>
  <c r="AK95" i="4"/>
  <c r="AC95" i="4"/>
  <c r="U95" i="4"/>
  <c r="M95" i="4"/>
  <c r="AJ95" i="4"/>
  <c r="AB95" i="4"/>
  <c r="T95" i="4"/>
  <c r="L95" i="4"/>
  <c r="AQ95" i="4"/>
  <c r="AI95" i="4"/>
  <c r="AA95" i="4"/>
  <c r="S95" i="4"/>
  <c r="K95" i="4"/>
  <c r="H134" i="9"/>
  <c r="L249" i="9"/>
  <c r="J249" i="9"/>
  <c r="W93" i="9"/>
  <c r="W95" i="9" s="1"/>
  <c r="W96" i="9" s="1"/>
  <c r="AF134" i="9"/>
  <c r="K249" i="9"/>
  <c r="AN134" i="9"/>
  <c r="AM134" i="9"/>
  <c r="AO249" i="9"/>
  <c r="AN249" i="9"/>
  <c r="AA134" i="9"/>
  <c r="AP249" i="9"/>
  <c r="AQ249" i="9"/>
  <c r="AQ93" i="9"/>
  <c r="AR93" i="9"/>
  <c r="AO93" i="9"/>
  <c r="T134" i="9"/>
  <c r="AD134" i="9"/>
  <c r="I134" i="9"/>
  <c r="V134" i="9"/>
  <c r="Q134" i="9"/>
  <c r="S134" i="9"/>
  <c r="R134" i="9"/>
  <c r="AC134" i="9"/>
  <c r="W134" i="9"/>
  <c r="AI134" i="9"/>
  <c r="O134" i="9"/>
  <c r="AE134" i="9"/>
  <c r="Q79" i="9"/>
  <c r="N134" i="9"/>
  <c r="K134" i="9"/>
  <c r="Y134" i="9"/>
  <c r="AJ93" i="9"/>
  <c r="AJ94" i="9" s="1"/>
  <c r="T93" i="9"/>
  <c r="T95" i="9" s="1"/>
  <c r="T96" i="9" s="1"/>
  <c r="Z134" i="9"/>
  <c r="U134" i="9"/>
  <c r="AC93" i="9"/>
  <c r="Y93" i="9"/>
  <c r="M93" i="9"/>
  <c r="R93" i="9"/>
  <c r="AK93" i="9"/>
  <c r="P93" i="9"/>
  <c r="AI93" i="9"/>
  <c r="S93" i="9"/>
  <c r="R64" i="9"/>
  <c r="S64" i="9" s="1"/>
  <c r="U64" i="9" s="1"/>
  <c r="X64" i="9" s="1"/>
  <c r="Y79" i="9"/>
  <c r="AL79" i="9"/>
  <c r="X79" i="9"/>
  <c r="AN79" i="9"/>
  <c r="U93" i="9"/>
  <c r="AB93" i="9"/>
  <c r="L93" i="9"/>
  <c r="AE93" i="9"/>
  <c r="O93" i="9"/>
  <c r="AH93" i="9"/>
  <c r="AK79" i="9"/>
  <c r="Z79" i="9"/>
  <c r="K79" i="9"/>
  <c r="AA79" i="9"/>
  <c r="L79" i="9"/>
  <c r="AB79" i="9"/>
  <c r="V93" i="9"/>
  <c r="Q93" i="9"/>
  <c r="M79" i="9"/>
  <c r="U79" i="9"/>
  <c r="AL93" i="9"/>
  <c r="R79" i="9"/>
  <c r="AH79" i="9"/>
  <c r="S79" i="9"/>
  <c r="AI79" i="9"/>
  <c r="T79" i="9"/>
  <c r="AJ79" i="9"/>
  <c r="AF93" i="9"/>
  <c r="AB18" i="9"/>
  <c r="R65" i="9"/>
  <c r="S65" i="9" s="1"/>
  <c r="V79" i="9"/>
  <c r="W79" i="9"/>
  <c r="AM79" i="9"/>
  <c r="AD93" i="9"/>
  <c r="M248" i="9"/>
  <c r="M249" i="9" s="1"/>
  <c r="X93" i="9"/>
  <c r="AA93" i="9"/>
  <c r="K93" i="9"/>
  <c r="AC79" i="9"/>
  <c r="Z93" i="9"/>
  <c r="N79" i="9"/>
  <c r="AD79" i="9"/>
  <c r="O79" i="9"/>
  <c r="AE79" i="9"/>
  <c r="P79" i="9"/>
  <c r="AF79" i="9"/>
  <c r="N93" i="9"/>
  <c r="AN93" i="9"/>
  <c r="AG93" i="9"/>
  <c r="M120" i="4" l="1"/>
  <c r="AJ120" i="5"/>
  <c r="AA120" i="4"/>
  <c r="AM120" i="5"/>
  <c r="AE16" i="9"/>
  <c r="I16" i="9"/>
  <c r="H22" i="9"/>
  <c r="AC18" i="9"/>
  <c r="AB22" i="9"/>
  <c r="AE120" i="5"/>
  <c r="BP96" i="5"/>
  <c r="AC96" i="5"/>
  <c r="CO96" i="5"/>
  <c r="BJ96" i="5"/>
  <c r="AE96" i="5"/>
  <c r="CQ96" i="5"/>
  <c r="BL96" i="5"/>
  <c r="AG96" i="5"/>
  <c r="CS96" i="5"/>
  <c r="BN96" i="5"/>
  <c r="AI96" i="5"/>
  <c r="CU96" i="5"/>
  <c r="BX96" i="5"/>
  <c r="AK96" i="5"/>
  <c r="CW96" i="5"/>
  <c r="BR96" i="5"/>
  <c r="AM96" i="5"/>
  <c r="CY96" i="5"/>
  <c r="BT96" i="5"/>
  <c r="AO96" i="5"/>
  <c r="DA96" i="5"/>
  <c r="BV96" i="5"/>
  <c r="AQ96" i="5"/>
  <c r="DC96" i="5"/>
  <c r="BD96" i="5"/>
  <c r="T96" i="5"/>
  <c r="CF96" i="5"/>
  <c r="AS96" i="5"/>
  <c r="N96" i="5"/>
  <c r="BZ96" i="5"/>
  <c r="AU96" i="5"/>
  <c r="P96" i="5"/>
  <c r="CB96" i="5"/>
  <c r="AW96" i="5"/>
  <c r="R96" i="5"/>
  <c r="CD96" i="5"/>
  <c r="AY96" i="5"/>
  <c r="BH96" i="5"/>
  <c r="AB96" i="5"/>
  <c r="CN96" i="5"/>
  <c r="BA96" i="5"/>
  <c r="V96" i="5"/>
  <c r="CH96" i="5"/>
  <c r="BC96" i="5"/>
  <c r="X96" i="5"/>
  <c r="CJ96" i="5"/>
  <c r="BE96" i="5"/>
  <c r="Z96" i="5"/>
  <c r="CL96" i="5"/>
  <c r="BG96" i="5"/>
  <c r="BB96" i="5"/>
  <c r="CM96" i="5"/>
  <c r="AJ96" i="5"/>
  <c r="CV96" i="5"/>
  <c r="BI96" i="5"/>
  <c r="AD96" i="5"/>
  <c r="CP96" i="5"/>
  <c r="BK96" i="5"/>
  <c r="AF96" i="5"/>
  <c r="CR96" i="5"/>
  <c r="BM96" i="5"/>
  <c r="AH96" i="5"/>
  <c r="CT96" i="5"/>
  <c r="BO96" i="5"/>
  <c r="W96" i="5"/>
  <c r="AR96" i="5"/>
  <c r="L96" i="5"/>
  <c r="BQ96" i="5"/>
  <c r="AL96" i="5"/>
  <c r="CX96" i="5"/>
  <c r="BS96" i="5"/>
  <c r="AN96" i="5"/>
  <c r="CZ96" i="5"/>
  <c r="BU96" i="5"/>
  <c r="AP96" i="5"/>
  <c r="DB96" i="5"/>
  <c r="BW96" i="5"/>
  <c r="CG96" i="5"/>
  <c r="AZ96" i="5"/>
  <c r="M96" i="5"/>
  <c r="BY96" i="5"/>
  <c r="AT96" i="5"/>
  <c r="O96" i="5"/>
  <c r="CA96" i="5"/>
  <c r="AV96" i="5"/>
  <c r="Q96" i="5"/>
  <c r="CC96" i="5"/>
  <c r="AX96" i="5"/>
  <c r="S96" i="5"/>
  <c r="CE96" i="5"/>
  <c r="U96" i="5"/>
  <c r="CI96" i="5"/>
  <c r="Y96" i="5"/>
  <c r="CK96" i="5"/>
  <c r="BF96" i="5"/>
  <c r="AA96" i="5"/>
  <c r="O120" i="5"/>
  <c r="AO120" i="5"/>
  <c r="P120" i="5"/>
  <c r="S120" i="4"/>
  <c r="AN120" i="4"/>
  <c r="AM94" i="9"/>
  <c r="AP94" i="9"/>
  <c r="R120" i="5"/>
  <c r="R120" i="4"/>
  <c r="K120" i="5"/>
  <c r="K120" i="4"/>
  <c r="X120" i="4"/>
  <c r="X120" i="5"/>
  <c r="AH120" i="5"/>
  <c r="AH120" i="4"/>
  <c r="Y120" i="4"/>
  <c r="Y120" i="5"/>
  <c r="AP120" i="5"/>
  <c r="AP120" i="4"/>
  <c r="AQ120" i="5"/>
  <c r="AQ120" i="4"/>
  <c r="Z120" i="5"/>
  <c r="Z120" i="4"/>
  <c r="L120" i="4"/>
  <c r="L120" i="5"/>
  <c r="AI120" i="5"/>
  <c r="AI120" i="4"/>
  <c r="AB120" i="4"/>
  <c r="AB120" i="5"/>
  <c r="AF120" i="4"/>
  <c r="AF120" i="5"/>
  <c r="AG120" i="4"/>
  <c r="AG120" i="5"/>
  <c r="AL120" i="4"/>
  <c r="AL120" i="5"/>
  <c r="N120" i="4"/>
  <c r="N120" i="5"/>
  <c r="U120" i="4"/>
  <c r="U120" i="5"/>
  <c r="W120" i="4"/>
  <c r="W120" i="5"/>
  <c r="AD120" i="4"/>
  <c r="AD120" i="5"/>
  <c r="AC120" i="4"/>
  <c r="AC120" i="5"/>
  <c r="Q120" i="4"/>
  <c r="Q120" i="5"/>
  <c r="V120" i="4"/>
  <c r="V120" i="5"/>
  <c r="T120" i="4"/>
  <c r="T120" i="5"/>
  <c r="AK120" i="4"/>
  <c r="AK120" i="5"/>
  <c r="W94" i="9"/>
  <c r="AJ95" i="9"/>
  <c r="AJ96" i="9" s="1"/>
  <c r="T94" i="9"/>
  <c r="AN236" i="9"/>
  <c r="AP236" i="9"/>
  <c r="AQ236" i="9"/>
  <c r="AO236" i="9"/>
  <c r="AP251" i="9"/>
  <c r="AP252" i="9" s="1"/>
  <c r="AP250" i="9"/>
  <c r="AQ251" i="9"/>
  <c r="AQ252" i="9" s="1"/>
  <c r="AQ250" i="9"/>
  <c r="AO251" i="9"/>
  <c r="AO252" i="9" s="1"/>
  <c r="AO250" i="9"/>
  <c r="AN251" i="9"/>
  <c r="AN252" i="9" s="1"/>
  <c r="AN250" i="9"/>
  <c r="AQ95" i="9"/>
  <c r="AQ96" i="9" s="1"/>
  <c r="AQ94" i="9"/>
  <c r="AR95" i="9"/>
  <c r="AR96" i="9" s="1"/>
  <c r="AR94" i="9"/>
  <c r="AP80" i="9"/>
  <c r="AR80" i="9"/>
  <c r="AO80" i="9"/>
  <c r="AQ80" i="9"/>
  <c r="AO95" i="9"/>
  <c r="AO96" i="9" s="1"/>
  <c r="AO94" i="9"/>
  <c r="AN94" i="9"/>
  <c r="AN95" i="9"/>
  <c r="AN96" i="9" s="1"/>
  <c r="AA95" i="9"/>
  <c r="AA96" i="9" s="1"/>
  <c r="AA94" i="9"/>
  <c r="AD95" i="9"/>
  <c r="AD96" i="9" s="1"/>
  <c r="AD94" i="9"/>
  <c r="V95" i="9"/>
  <c r="V96" i="9" s="1"/>
  <c r="V94" i="9"/>
  <c r="AB94" i="9"/>
  <c r="AB95" i="9"/>
  <c r="AB96" i="9" s="1"/>
  <c r="AI95" i="9"/>
  <c r="AI96" i="9" s="1"/>
  <c r="AI94" i="9"/>
  <c r="AC94" i="9"/>
  <c r="AC95" i="9"/>
  <c r="AC96" i="9" s="1"/>
  <c r="N95" i="9"/>
  <c r="N96" i="9" s="1"/>
  <c r="N94" i="9"/>
  <c r="Z95" i="9"/>
  <c r="Z96" i="9" s="1"/>
  <c r="Z94" i="9"/>
  <c r="AF94" i="9"/>
  <c r="AF95" i="9"/>
  <c r="AF96" i="9" s="1"/>
  <c r="AL95" i="9"/>
  <c r="AL96" i="9" s="1"/>
  <c r="AL94" i="9"/>
  <c r="O95" i="9"/>
  <c r="O96" i="9" s="1"/>
  <c r="O94" i="9"/>
  <c r="P95" i="9"/>
  <c r="P96" i="9" s="1"/>
  <c r="P94" i="9"/>
  <c r="R95" i="9"/>
  <c r="R96" i="9" s="1"/>
  <c r="R94" i="9"/>
  <c r="AA64" i="9"/>
  <c r="Z64" i="9"/>
  <c r="AK94" i="9"/>
  <c r="AK95" i="9"/>
  <c r="AK96" i="9" s="1"/>
  <c r="M95" i="9"/>
  <c r="M96" i="9" s="1"/>
  <c r="M94" i="9"/>
  <c r="N248" i="9"/>
  <c r="N249" i="9" s="1"/>
  <c r="U65" i="9"/>
  <c r="X65" i="9" s="1"/>
  <c r="Z65" i="9" s="1"/>
  <c r="M236" i="9"/>
  <c r="AL80" i="9"/>
  <c r="V80" i="9"/>
  <c r="AE236" i="9"/>
  <c r="N80" i="9"/>
  <c r="U236" i="9"/>
  <c r="Z80" i="9"/>
  <c r="AH80" i="9"/>
  <c r="R80" i="9"/>
  <c r="AD80" i="9"/>
  <c r="W80" i="9"/>
  <c r="L80" i="9"/>
  <c r="AB80" i="9"/>
  <c r="Q236" i="9"/>
  <c r="AC236" i="9"/>
  <c r="AM236" i="9"/>
  <c r="S236" i="9"/>
  <c r="V236" i="9"/>
  <c r="K80" i="9"/>
  <c r="AI80" i="9"/>
  <c r="U80" i="9"/>
  <c r="AK80" i="9"/>
  <c r="N236" i="9"/>
  <c r="X236" i="9"/>
  <c r="M80" i="9"/>
  <c r="AC80" i="9"/>
  <c r="O80" i="9"/>
  <c r="Q80" i="9"/>
  <c r="AG80" i="9"/>
  <c r="AD236" i="9"/>
  <c r="AM80" i="9"/>
  <c r="P80" i="9"/>
  <c r="AF80" i="9"/>
  <c r="Z236" i="9"/>
  <c r="Y236" i="9"/>
  <c r="AH236" i="9"/>
  <c r="O236" i="9"/>
  <c r="AL236" i="9"/>
  <c r="R236" i="9"/>
  <c r="S80" i="9"/>
  <c r="P236" i="9"/>
  <c r="Y80" i="9"/>
  <c r="L236" i="9"/>
  <c r="AI236" i="9"/>
  <c r="T80" i="9"/>
  <c r="AJ80" i="9"/>
  <c r="AJ236" i="9"/>
  <c r="AK236" i="9"/>
  <c r="AB236" i="9"/>
  <c r="K236" i="9"/>
  <c r="K238" i="9" s="1"/>
  <c r="AF236" i="9"/>
  <c r="AA80" i="9"/>
  <c r="T236" i="9"/>
  <c r="X80" i="9"/>
  <c r="AN80" i="9"/>
  <c r="AG236" i="9"/>
  <c r="W236" i="9"/>
  <c r="AA236" i="9"/>
  <c r="J236" i="9"/>
  <c r="AE80" i="9"/>
  <c r="K15" i="9"/>
  <c r="AH95" i="9"/>
  <c r="AH96" i="9" s="1"/>
  <c r="AH94" i="9"/>
  <c r="AE95" i="9"/>
  <c r="AE96" i="9" s="1"/>
  <c r="AE94" i="9"/>
  <c r="U95" i="9"/>
  <c r="U96" i="9" s="1"/>
  <c r="U94" i="9"/>
  <c r="AG95" i="9"/>
  <c r="AG96" i="9" s="1"/>
  <c r="AG94" i="9"/>
  <c r="K95" i="9"/>
  <c r="K96" i="9" s="1"/>
  <c r="K94" i="9"/>
  <c r="X95" i="9"/>
  <c r="X96" i="9" s="1"/>
  <c r="X94" i="9"/>
  <c r="Q94" i="9"/>
  <c r="Q95" i="9"/>
  <c r="Q96" i="9" s="1"/>
  <c r="L95" i="9"/>
  <c r="L96" i="9" s="1"/>
  <c r="L94" i="9"/>
  <c r="S95" i="9"/>
  <c r="S96" i="9" s="1"/>
  <c r="S94" i="9"/>
  <c r="Y94" i="9"/>
  <c r="Y95" i="9"/>
  <c r="Y96" i="9" s="1"/>
  <c r="AF16" i="9" l="1"/>
  <c r="J16" i="9"/>
  <c r="I22" i="9"/>
  <c r="AD18" i="9"/>
  <c r="AC22" i="9"/>
  <c r="J237" i="9"/>
  <c r="J238" i="9"/>
  <c r="AN238" i="9"/>
  <c r="AN237" i="9"/>
  <c r="AO238" i="9"/>
  <c r="AO237" i="9"/>
  <c r="AQ238" i="9"/>
  <c r="AQ237" i="9"/>
  <c r="AP237" i="9"/>
  <c r="AP238" i="9"/>
  <c r="AQ82" i="9"/>
  <c r="AQ81" i="9"/>
  <c r="AO81" i="9"/>
  <c r="AO82" i="9"/>
  <c r="AP82" i="9"/>
  <c r="AP81" i="9"/>
  <c r="AR82" i="9"/>
  <c r="AR81" i="9"/>
  <c r="K251" i="9"/>
  <c r="K252" i="9" s="1"/>
  <c r="K250" i="9"/>
  <c r="AB238" i="9"/>
  <c r="AB237" i="9"/>
  <c r="AJ238" i="9"/>
  <c r="AJ237" i="9"/>
  <c r="R237" i="9"/>
  <c r="R238" i="9"/>
  <c r="AF82" i="9"/>
  <c r="AF81" i="9"/>
  <c r="AD237" i="9"/>
  <c r="AD238" i="9"/>
  <c r="AC82" i="9"/>
  <c r="AC81" i="9"/>
  <c r="V237" i="9"/>
  <c r="V238" i="9"/>
  <c r="AB82" i="9"/>
  <c r="AB81" i="9"/>
  <c r="U238" i="9"/>
  <c r="U237" i="9"/>
  <c r="O248" i="9"/>
  <c r="J250" i="9"/>
  <c r="J251" i="9"/>
  <c r="J252" i="9" s="1"/>
  <c r="L15" i="9"/>
  <c r="W237" i="9"/>
  <c r="W238" i="9"/>
  <c r="AJ82" i="9"/>
  <c r="AJ81" i="9"/>
  <c r="Y82" i="9"/>
  <c r="Y81" i="9"/>
  <c r="Y238" i="9"/>
  <c r="Y237" i="9"/>
  <c r="P82" i="9"/>
  <c r="P81" i="9"/>
  <c r="M82" i="9"/>
  <c r="M81" i="9"/>
  <c r="L82" i="9"/>
  <c r="L81" i="9"/>
  <c r="N250" i="9"/>
  <c r="N251" i="9"/>
  <c r="N252" i="9" s="1"/>
  <c r="AN82" i="9"/>
  <c r="AN81" i="9"/>
  <c r="AF238" i="9"/>
  <c r="AF237" i="9"/>
  <c r="T82" i="9"/>
  <c r="T81" i="9"/>
  <c r="P238" i="9"/>
  <c r="P237" i="9"/>
  <c r="O237" i="9"/>
  <c r="O238" i="9"/>
  <c r="AM81" i="9"/>
  <c r="AM82" i="9"/>
  <c r="Q82" i="9"/>
  <c r="Q81" i="9"/>
  <c r="X238" i="9"/>
  <c r="X237" i="9"/>
  <c r="AI81" i="9"/>
  <c r="AI82" i="9"/>
  <c r="S237" i="9"/>
  <c r="S238" i="9"/>
  <c r="AH81" i="9"/>
  <c r="AH82" i="9"/>
  <c r="N81" i="9"/>
  <c r="N82" i="9"/>
  <c r="M238" i="9"/>
  <c r="M237" i="9"/>
  <c r="L251" i="9"/>
  <c r="L252" i="9" s="1"/>
  <c r="L250" i="9"/>
  <c r="T238" i="9"/>
  <c r="T237" i="9"/>
  <c r="L238" i="9"/>
  <c r="L237" i="9"/>
  <c r="AK82" i="9"/>
  <c r="AK81" i="9"/>
  <c r="AD81" i="9"/>
  <c r="AD82" i="9"/>
  <c r="V81" i="9"/>
  <c r="V82" i="9"/>
  <c r="M250" i="9"/>
  <c r="M251" i="9"/>
  <c r="M252" i="9" s="1"/>
  <c r="AE81" i="9"/>
  <c r="AE82" i="9"/>
  <c r="AA81" i="9"/>
  <c r="AA82" i="9"/>
  <c r="AL237" i="9"/>
  <c r="AL238" i="9"/>
  <c r="AG82" i="9"/>
  <c r="AG81" i="9"/>
  <c r="U82" i="9"/>
  <c r="U81" i="9"/>
  <c r="AC238" i="9"/>
  <c r="AC237" i="9"/>
  <c r="R81" i="9"/>
  <c r="R82" i="9"/>
  <c r="AL81" i="9"/>
  <c r="AL82" i="9"/>
  <c r="AA237" i="9"/>
  <c r="AA238" i="9"/>
  <c r="AG238" i="9"/>
  <c r="AG237" i="9"/>
  <c r="X82" i="9"/>
  <c r="X81" i="9"/>
  <c r="K237" i="9"/>
  <c r="AK238" i="9"/>
  <c r="AK237" i="9"/>
  <c r="AI237" i="9"/>
  <c r="AI238" i="9"/>
  <c r="S81" i="9"/>
  <c r="S82" i="9"/>
  <c r="AH237" i="9"/>
  <c r="AH238" i="9"/>
  <c r="Z237" i="9"/>
  <c r="Z238" i="9"/>
  <c r="O81" i="9"/>
  <c r="O82" i="9"/>
  <c r="N237" i="9"/>
  <c r="N238" i="9"/>
  <c r="K81" i="9"/>
  <c r="K82" i="9"/>
  <c r="AM237" i="9"/>
  <c r="AM238" i="9"/>
  <c r="Q238" i="9"/>
  <c r="Q237" i="9"/>
  <c r="W81" i="9"/>
  <c r="W82" i="9"/>
  <c r="Z81" i="9"/>
  <c r="Z82" i="9"/>
  <c r="AE237" i="9"/>
  <c r="AE238" i="9"/>
  <c r="AE18" i="9" l="1"/>
  <c r="AD22" i="9"/>
  <c r="AG16" i="9"/>
  <c r="K87" i="9"/>
  <c r="K86" i="9"/>
  <c r="K16" i="9"/>
  <c r="J22" i="9"/>
  <c r="J243" i="9"/>
  <c r="J242" i="9"/>
  <c r="AQ243" i="9"/>
  <c r="AQ242" i="9"/>
  <c r="AP243" i="9"/>
  <c r="AP242" i="9"/>
  <c r="AO243" i="9"/>
  <c r="AO242" i="9"/>
  <c r="AN243" i="9"/>
  <c r="AN242" i="9"/>
  <c r="O249" i="9"/>
  <c r="O251" i="9" s="1"/>
  <c r="O252" i="9" s="1"/>
  <c r="AQ87" i="9"/>
  <c r="AQ86" i="9"/>
  <c r="AR87" i="9"/>
  <c r="AR86" i="9"/>
  <c r="AO87" i="9"/>
  <c r="AO86" i="9"/>
  <c r="AP86" i="9"/>
  <c r="AP87" i="9"/>
  <c r="AE243" i="9"/>
  <c r="AE242" i="9"/>
  <c r="W87" i="9"/>
  <c r="W86" i="9"/>
  <c r="K243" i="9"/>
  <c r="K242" i="9"/>
  <c r="AA87" i="9"/>
  <c r="AA86" i="9"/>
  <c r="V87" i="9"/>
  <c r="V86" i="9"/>
  <c r="P242" i="9"/>
  <c r="P243" i="9"/>
  <c r="AF242" i="9"/>
  <c r="AF243" i="9"/>
  <c r="P86" i="9"/>
  <c r="P87" i="9"/>
  <c r="R243" i="9"/>
  <c r="R242" i="9"/>
  <c r="AG242" i="9"/>
  <c r="AG243" i="9"/>
  <c r="U86" i="9"/>
  <c r="U87" i="9"/>
  <c r="AG86" i="9"/>
  <c r="AG87" i="9"/>
  <c r="L242" i="9"/>
  <c r="L243" i="9"/>
  <c r="T242" i="9"/>
  <c r="T243" i="9"/>
  <c r="AH87" i="9"/>
  <c r="AH86" i="9"/>
  <c r="S243" i="9"/>
  <c r="S242" i="9"/>
  <c r="O243" i="9"/>
  <c r="O242" i="9"/>
  <c r="U242" i="9"/>
  <c r="U243" i="9"/>
  <c r="AC86" i="9"/>
  <c r="AC87" i="9"/>
  <c r="AF86" i="9"/>
  <c r="AF87" i="9"/>
  <c r="AB242" i="9"/>
  <c r="AB243" i="9"/>
  <c r="Z87" i="9"/>
  <c r="Z86" i="9"/>
  <c r="AM243" i="9"/>
  <c r="AM242" i="9"/>
  <c r="N243" i="9"/>
  <c r="N242" i="9"/>
  <c r="Z243" i="9"/>
  <c r="Z242" i="9"/>
  <c r="AH243" i="9"/>
  <c r="AH242" i="9"/>
  <c r="AI243" i="9"/>
  <c r="AI242" i="9"/>
  <c r="AA243" i="9"/>
  <c r="AA242" i="9"/>
  <c r="AL87" i="9"/>
  <c r="AL86" i="9"/>
  <c r="R87" i="9"/>
  <c r="R86" i="9"/>
  <c r="AE87" i="9"/>
  <c r="AE86" i="9"/>
  <c r="AD87" i="9"/>
  <c r="AD86" i="9"/>
  <c r="M242" i="9"/>
  <c r="M243" i="9"/>
  <c r="X242" i="9"/>
  <c r="X243" i="9"/>
  <c r="Q86" i="9"/>
  <c r="Q87" i="9"/>
  <c r="T86" i="9"/>
  <c r="T87" i="9"/>
  <c r="AN86" i="9"/>
  <c r="AN87" i="9"/>
  <c r="L86" i="9"/>
  <c r="L87" i="9"/>
  <c r="M86" i="9"/>
  <c r="M87" i="9"/>
  <c r="Y242" i="9"/>
  <c r="Y243" i="9"/>
  <c r="AJ86" i="9"/>
  <c r="AJ87" i="9"/>
  <c r="M15" i="9"/>
  <c r="V243" i="9"/>
  <c r="V242" i="9"/>
  <c r="AD243" i="9"/>
  <c r="AD242" i="9"/>
  <c r="O87" i="9"/>
  <c r="O86" i="9"/>
  <c r="S87" i="9"/>
  <c r="S86" i="9"/>
  <c r="AL243" i="9"/>
  <c r="AL242" i="9"/>
  <c r="Y86" i="9"/>
  <c r="Y87" i="9"/>
  <c r="Q242" i="9"/>
  <c r="Q243" i="9"/>
  <c r="AK242" i="9"/>
  <c r="AK243" i="9"/>
  <c r="X86" i="9"/>
  <c r="X87" i="9"/>
  <c r="AC242" i="9"/>
  <c r="AC243" i="9"/>
  <c r="AK86" i="9"/>
  <c r="AK87" i="9"/>
  <c r="N87" i="9"/>
  <c r="N86" i="9"/>
  <c r="AI87" i="9"/>
  <c r="AI86" i="9"/>
  <c r="AM87" i="9"/>
  <c r="AM86" i="9"/>
  <c r="W243" i="9"/>
  <c r="W242" i="9"/>
  <c r="P248" i="9"/>
  <c r="AB86" i="9"/>
  <c r="AB87" i="9"/>
  <c r="AJ242" i="9"/>
  <c r="AJ243" i="9"/>
  <c r="K88" i="9" l="1"/>
  <c r="K98" i="9" s="1"/>
  <c r="J119" i="4" s="1"/>
  <c r="L16" i="9"/>
  <c r="K22" i="9"/>
  <c r="AF18" i="9"/>
  <c r="AE22" i="9"/>
  <c r="AH16" i="9"/>
  <c r="J244" i="9"/>
  <c r="J254" i="9" s="1"/>
  <c r="AJ88" i="9"/>
  <c r="AJ98" i="9" s="1"/>
  <c r="AI119" i="4" s="1"/>
  <c r="Q244" i="9"/>
  <c r="X88" i="9"/>
  <c r="X98" i="9" s="1"/>
  <c r="W119" i="4" s="1"/>
  <c r="M88" i="9"/>
  <c r="T88" i="9"/>
  <c r="T98" i="9" s="1"/>
  <c r="S119" i="4" s="1"/>
  <c r="AO244" i="9"/>
  <c r="AO254" i="9" s="1"/>
  <c r="AO119" i="5" s="1"/>
  <c r="AK88" i="9"/>
  <c r="AK98" i="9" s="1"/>
  <c r="AJ119" i="4" s="1"/>
  <c r="AN244" i="9"/>
  <c r="AN254" i="9" s="1"/>
  <c r="AN119" i="5" s="1"/>
  <c r="Y88" i="9"/>
  <c r="Y98" i="9" s="1"/>
  <c r="X119" i="4" s="1"/>
  <c r="Y244" i="9"/>
  <c r="AN88" i="9"/>
  <c r="AN98" i="9" s="1"/>
  <c r="AM119" i="4" s="1"/>
  <c r="AP244" i="9"/>
  <c r="AP254" i="9" s="1"/>
  <c r="AP119" i="5" s="1"/>
  <c r="AK244" i="9"/>
  <c r="L88" i="9"/>
  <c r="L98" i="9" s="1"/>
  <c r="K119" i="4" s="1"/>
  <c r="Q88" i="9"/>
  <c r="Q98" i="9" s="1"/>
  <c r="P119" i="4" s="1"/>
  <c r="AP88" i="9"/>
  <c r="AP98" i="9" s="1"/>
  <c r="AO119" i="4" s="1"/>
  <c r="AJ244" i="9"/>
  <c r="AB88" i="9"/>
  <c r="AB98" i="9" s="1"/>
  <c r="AA119" i="4" s="1"/>
  <c r="AE244" i="9"/>
  <c r="AQ88" i="9"/>
  <c r="AQ98" i="9" s="1"/>
  <c r="AP119" i="4" s="1"/>
  <c r="P249" i="9"/>
  <c r="P251" i="9" s="1"/>
  <c r="P252" i="9" s="1"/>
  <c r="AC244" i="9"/>
  <c r="O250" i="9"/>
  <c r="AQ244" i="9"/>
  <c r="AQ254" i="9" s="1"/>
  <c r="AQ119" i="5" s="1"/>
  <c r="AO88" i="9"/>
  <c r="AO98" i="9" s="1"/>
  <c r="AN119" i="4" s="1"/>
  <c r="X244" i="9"/>
  <c r="S244" i="9"/>
  <c r="O244" i="9"/>
  <c r="O254" i="9" s="1"/>
  <c r="O119" i="5" s="1"/>
  <c r="R244" i="9"/>
  <c r="K244" i="9"/>
  <c r="K254" i="9" s="1"/>
  <c r="AR88" i="9"/>
  <c r="AR98" i="9" s="1"/>
  <c r="AQ119" i="4" s="1"/>
  <c r="AA88" i="9"/>
  <c r="AA98" i="9" s="1"/>
  <c r="Z119" i="4" s="1"/>
  <c r="AH88" i="9"/>
  <c r="AH98" i="9" s="1"/>
  <c r="AG119" i="4" s="1"/>
  <c r="V88" i="9"/>
  <c r="V98" i="9" s="1"/>
  <c r="U119" i="4" s="1"/>
  <c r="W88" i="9"/>
  <c r="W98" i="9" s="1"/>
  <c r="V119" i="4" s="1"/>
  <c r="AB244" i="9"/>
  <c r="AC88" i="9"/>
  <c r="AC98" i="9" s="1"/>
  <c r="AB119" i="4" s="1"/>
  <c r="M244" i="9"/>
  <c r="M254" i="9" s="1"/>
  <c r="AF88" i="9"/>
  <c r="AF98" i="9" s="1"/>
  <c r="AE119" i="4" s="1"/>
  <c r="U244" i="9"/>
  <c r="W244" i="9"/>
  <c r="AI88" i="9"/>
  <c r="AI98" i="9" s="1"/>
  <c r="AH119" i="4" s="1"/>
  <c r="S88" i="9"/>
  <c r="S98" i="9" s="1"/>
  <c r="R119" i="4" s="1"/>
  <c r="V244" i="9"/>
  <c r="AE88" i="9"/>
  <c r="AE98" i="9" s="1"/>
  <c r="AD119" i="4" s="1"/>
  <c r="R88" i="9"/>
  <c r="R98" i="9" s="1"/>
  <c r="Q119" i="4" s="1"/>
  <c r="AA244" i="9"/>
  <c r="AH244" i="9"/>
  <c r="AM244" i="9"/>
  <c r="T244" i="9"/>
  <c r="U88" i="9"/>
  <c r="U98" i="9" s="1"/>
  <c r="T119" i="4" s="1"/>
  <c r="P88" i="9"/>
  <c r="P98" i="9" s="1"/>
  <c r="O119" i="4" s="1"/>
  <c r="P244" i="9"/>
  <c r="Q248" i="9"/>
  <c r="AM88" i="9"/>
  <c r="AM98" i="9" s="1"/>
  <c r="AL119" i="4" s="1"/>
  <c r="N88" i="9"/>
  <c r="N98" i="9" s="1"/>
  <c r="M119" i="4" s="1"/>
  <c r="AL244" i="9"/>
  <c r="O88" i="9"/>
  <c r="O98" i="9" s="1"/>
  <c r="N119" i="4" s="1"/>
  <c r="AD244" i="9"/>
  <c r="N15" i="9"/>
  <c r="AD88" i="9"/>
  <c r="AD98" i="9" s="1"/>
  <c r="AC119" i="4" s="1"/>
  <c r="AL88" i="9"/>
  <c r="AL98" i="9" s="1"/>
  <c r="AK119" i="4" s="1"/>
  <c r="AI244" i="9"/>
  <c r="Z244" i="9"/>
  <c r="N244" i="9"/>
  <c r="N254" i="9" s="1"/>
  <c r="N119" i="5" s="1"/>
  <c r="Z88" i="9"/>
  <c r="Z98" i="9" s="1"/>
  <c r="Y119" i="4" s="1"/>
  <c r="L244" i="9"/>
  <c r="L254" i="9" s="1"/>
  <c r="AG88" i="9"/>
  <c r="AG98" i="9" s="1"/>
  <c r="AF119" i="4" s="1"/>
  <c r="AG244" i="9"/>
  <c r="AF244" i="9"/>
  <c r="AS49" i="15"/>
  <c r="BG119" i="15"/>
  <c r="BV101" i="15"/>
  <c r="CU128" i="15"/>
  <c r="AA28" i="15"/>
  <c r="BI74" i="15"/>
  <c r="AQ46" i="15"/>
  <c r="CL63" i="15"/>
  <c r="AD83" i="15"/>
  <c r="Q61" i="15"/>
  <c r="BN93" i="15"/>
  <c r="BR18" i="15"/>
  <c r="CE12" i="15"/>
  <c r="CX122" i="15"/>
  <c r="BZ18" i="15"/>
  <c r="CC21" i="15"/>
  <c r="L74" i="15"/>
  <c r="AF84" i="15"/>
  <c r="BD84" i="15"/>
  <c r="BA102" i="15"/>
  <c r="AF49" i="15"/>
  <c r="AG31" i="15"/>
  <c r="CW128" i="15"/>
  <c r="DA53" i="15"/>
  <c r="AJ18" i="15"/>
  <c r="AD64" i="15"/>
  <c r="CT63" i="15"/>
  <c r="AK127" i="15"/>
  <c r="CE30" i="15"/>
  <c r="BQ81" i="15"/>
  <c r="BO50" i="15"/>
  <c r="BS94" i="15"/>
  <c r="CG48" i="15"/>
  <c r="BR70" i="15"/>
  <c r="N105" i="15"/>
  <c r="BN60" i="15"/>
  <c r="CE19" i="15"/>
  <c r="AW40" i="15"/>
  <c r="AL69" i="15"/>
  <c r="AE50" i="15"/>
  <c r="BF34" i="15"/>
  <c r="AC129" i="15"/>
  <c r="BL69" i="15"/>
  <c r="CC50" i="15"/>
  <c r="CZ102" i="15"/>
  <c r="CO37" i="15"/>
  <c r="BK110" i="15"/>
  <c r="CY16" i="15"/>
  <c r="AS41" i="15"/>
  <c r="L24" i="15"/>
  <c r="AG37" i="15"/>
  <c r="AD49" i="15"/>
  <c r="BG81" i="15"/>
  <c r="BJ93" i="15"/>
  <c r="BR106" i="15"/>
  <c r="CU64" i="15"/>
  <c r="BU47" i="15"/>
  <c r="BI85" i="15"/>
  <c r="CM76" i="15"/>
  <c r="BL47" i="15"/>
  <c r="CD70" i="15"/>
  <c r="AD25" i="15"/>
  <c r="AI46" i="15"/>
  <c r="CB15" i="15"/>
  <c r="AG52" i="15"/>
  <c r="BV91" i="15"/>
  <c r="M53" i="15"/>
  <c r="CW76" i="15"/>
  <c r="BN50" i="15"/>
  <c r="AB34" i="15"/>
  <c r="AB24" i="15"/>
  <c r="BP59" i="15"/>
  <c r="CS40" i="15"/>
  <c r="N74" i="15"/>
  <c r="CF51" i="15"/>
  <c r="CK120" i="15"/>
  <c r="Y28" i="15"/>
  <c r="K109" i="15"/>
  <c r="AU38" i="15"/>
  <c r="BV104" i="15"/>
  <c r="Z30" i="15"/>
  <c r="CW32" i="15"/>
  <c r="I103" i="15"/>
  <c r="BN63" i="15"/>
  <c r="AA29" i="15"/>
  <c r="CX24" i="15"/>
  <c r="M101" i="15"/>
  <c r="CI110" i="15"/>
  <c r="BG43" i="15"/>
  <c r="BM106" i="15"/>
  <c r="CV107" i="15"/>
  <c r="CS64" i="15"/>
  <c r="W57" i="15"/>
  <c r="M109" i="15"/>
  <c r="CO104" i="15"/>
  <c r="AL101" i="15"/>
  <c r="BL42" i="15"/>
  <c r="CU54" i="15"/>
  <c r="DC24" i="15"/>
  <c r="BJ101" i="15"/>
  <c r="BM76" i="15"/>
  <c r="CP40" i="15"/>
  <c r="BP62" i="15"/>
  <c r="BS86" i="15"/>
  <c r="AX16" i="15"/>
  <c r="AP41" i="15"/>
  <c r="BH80" i="15"/>
  <c r="CO21" i="15"/>
  <c r="CB109" i="15"/>
  <c r="AA32" i="15"/>
  <c r="Y25" i="15"/>
  <c r="AH26" i="15"/>
  <c r="BG35" i="15"/>
  <c r="CJ12" i="15"/>
  <c r="CM106" i="15"/>
  <c r="O41" i="15"/>
  <c r="N76" i="15"/>
  <c r="CY63" i="15"/>
  <c r="BI18" i="15"/>
  <c r="BS51" i="15"/>
  <c r="BW52" i="15"/>
  <c r="BR74" i="15"/>
  <c r="CT51" i="15"/>
  <c r="CJ30" i="15"/>
  <c r="AB61" i="15"/>
  <c r="BR59" i="15"/>
  <c r="BG59" i="15"/>
  <c r="Q79" i="15"/>
  <c r="BW48" i="15"/>
  <c r="K28" i="15"/>
  <c r="CM95" i="15"/>
  <c r="AO15" i="15"/>
  <c r="AK60" i="15"/>
  <c r="BS31" i="15"/>
  <c r="CQ36" i="15"/>
  <c r="K54" i="15"/>
  <c r="AZ48" i="15"/>
  <c r="CN47" i="15"/>
  <c r="DC104" i="15"/>
  <c r="BV26" i="15"/>
  <c r="BG79" i="15"/>
  <c r="BF43" i="15"/>
  <c r="BN83" i="15"/>
  <c r="BH90" i="15"/>
  <c r="BK43" i="15"/>
  <c r="J39" i="15"/>
  <c r="K21" i="15"/>
  <c r="AK83" i="15"/>
  <c r="S53" i="15"/>
  <c r="Q49" i="15"/>
  <c r="CZ110" i="15"/>
  <c r="Z73" i="15"/>
  <c r="AZ98" i="15"/>
  <c r="BD50" i="15"/>
  <c r="CW31" i="15"/>
  <c r="Y50" i="15"/>
  <c r="CC104" i="15"/>
  <c r="BS24" i="15"/>
  <c r="AY23" i="15"/>
  <c r="DB28" i="15"/>
  <c r="BW108" i="15"/>
  <c r="R110" i="15"/>
  <c r="Q81" i="15"/>
  <c r="BH76" i="15"/>
  <c r="BH40" i="15"/>
  <c r="CE79" i="15"/>
  <c r="X24" i="15"/>
  <c r="AL14" i="15"/>
  <c r="CZ98" i="15"/>
  <c r="AU82" i="15"/>
  <c r="CU124" i="15"/>
  <c r="AT64" i="15"/>
  <c r="AX101" i="15"/>
  <c r="AT91" i="15"/>
  <c r="CL65" i="15"/>
  <c r="BR75" i="15"/>
  <c r="P39" i="15"/>
  <c r="R86" i="15"/>
  <c r="AL32" i="15"/>
  <c r="AQ38" i="15"/>
  <c r="AU18" i="15"/>
  <c r="CC93" i="15"/>
  <c r="CP29" i="15"/>
  <c r="AP129" i="15"/>
  <c r="Z23" i="15"/>
  <c r="AP42" i="15"/>
  <c r="X62" i="15"/>
  <c r="AJ37" i="15"/>
  <c r="Q16" i="15"/>
  <c r="M16" i="15"/>
  <c r="AR12" i="15"/>
  <c r="AC86" i="15"/>
  <c r="BK96" i="15"/>
  <c r="CH84" i="15"/>
  <c r="CF65" i="15"/>
  <c r="CC48" i="15"/>
  <c r="Y65" i="15"/>
  <c r="BL26" i="15"/>
  <c r="AY98" i="15"/>
  <c r="AY39" i="15"/>
  <c r="CM105" i="15"/>
  <c r="BU48" i="15"/>
  <c r="Q60" i="15"/>
  <c r="BH13" i="15"/>
  <c r="CG82" i="15"/>
  <c r="V105" i="15"/>
  <c r="AC16" i="15"/>
  <c r="BD74" i="15"/>
  <c r="BY47" i="15"/>
  <c r="R82" i="15"/>
  <c r="BR79" i="15"/>
  <c r="K15" i="15"/>
  <c r="AQ14" i="15"/>
  <c r="CQ109" i="15"/>
  <c r="AD82" i="15"/>
  <c r="BH83" i="15"/>
  <c r="AN76" i="15"/>
  <c r="V37" i="15"/>
  <c r="BK98" i="15"/>
  <c r="DA37" i="15"/>
  <c r="CN29" i="15"/>
  <c r="AI18" i="15"/>
  <c r="CB108" i="15"/>
  <c r="CT32" i="15"/>
  <c r="M29" i="15"/>
  <c r="BG29" i="15"/>
  <c r="Q32" i="15"/>
  <c r="BU94" i="15"/>
  <c r="BB39" i="15"/>
  <c r="AH84" i="15"/>
  <c r="DA93" i="15"/>
  <c r="AA68" i="15"/>
  <c r="BN64" i="15"/>
  <c r="BT63" i="15"/>
  <c r="BL95" i="15"/>
  <c r="CH58" i="15"/>
  <c r="M103" i="15"/>
  <c r="AL79" i="15"/>
  <c r="BV43" i="15"/>
  <c r="DA75" i="15"/>
  <c r="CG54" i="15"/>
  <c r="BC82" i="15"/>
  <c r="M70" i="15"/>
  <c r="AM62" i="15"/>
  <c r="AR13" i="15"/>
  <c r="BF124" i="15"/>
  <c r="CN59" i="15"/>
  <c r="BS15" i="15"/>
  <c r="CE105" i="15"/>
  <c r="CS25" i="15"/>
  <c r="BN41" i="15"/>
  <c r="AW106" i="15"/>
  <c r="BU70" i="15"/>
  <c r="K53" i="15"/>
  <c r="DB96" i="15"/>
  <c r="CL19" i="15"/>
  <c r="CF48" i="15"/>
  <c r="BU71" i="15"/>
  <c r="P61" i="15"/>
  <c r="CZ61" i="15"/>
  <c r="BR128" i="15"/>
  <c r="BW69" i="15"/>
  <c r="AZ127" i="15"/>
  <c r="AZ91" i="15"/>
  <c r="CM73" i="15"/>
  <c r="V95" i="15"/>
  <c r="CD41" i="15"/>
  <c r="BS91" i="15"/>
  <c r="O101" i="15"/>
  <c r="AZ52" i="15"/>
  <c r="AP109" i="15"/>
  <c r="AD68" i="15"/>
  <c r="BA104" i="15"/>
  <c r="M26" i="15"/>
  <c r="DC129" i="15"/>
  <c r="BM41" i="15"/>
  <c r="AH129" i="15"/>
  <c r="BM43" i="15"/>
  <c r="CI42" i="15"/>
  <c r="AG129" i="15"/>
  <c r="CD95" i="15"/>
  <c r="Y42" i="15"/>
  <c r="Q19" i="15"/>
  <c r="R48" i="15"/>
  <c r="CR21" i="15"/>
  <c r="BO60" i="15"/>
  <c r="BX103" i="15"/>
  <c r="BE47" i="15"/>
  <c r="O32" i="15"/>
  <c r="AP104" i="15"/>
  <c r="AH127" i="15"/>
  <c r="AW48" i="15"/>
  <c r="BU31" i="15"/>
  <c r="CO94" i="15"/>
  <c r="AZ50" i="15"/>
  <c r="AO39" i="15"/>
  <c r="DA128" i="15"/>
  <c r="H98" i="15"/>
  <c r="AU46" i="15"/>
  <c r="CP28" i="15"/>
  <c r="AB57" i="15"/>
  <c r="BS46" i="15"/>
  <c r="AK73" i="15"/>
  <c r="DA36" i="15"/>
  <c r="BV120" i="15"/>
  <c r="S57" i="15"/>
  <c r="BO36" i="15"/>
  <c r="CL124" i="15"/>
  <c r="DB13" i="15"/>
  <c r="T34" i="15"/>
  <c r="CL91" i="15"/>
  <c r="BG54" i="15"/>
  <c r="AA58" i="15"/>
  <c r="AK122" i="15"/>
  <c r="CB54" i="15"/>
  <c r="CR65" i="15"/>
  <c r="AN107" i="15"/>
  <c r="S52" i="15"/>
  <c r="AJ38" i="15"/>
  <c r="CP85" i="15"/>
  <c r="AR47" i="15"/>
  <c r="L59" i="15"/>
  <c r="DC79" i="15"/>
  <c r="BZ123" i="15"/>
  <c r="AJ16" i="15"/>
  <c r="DC14" i="15"/>
  <c r="BF94" i="15"/>
  <c r="AD47" i="15"/>
  <c r="CA95" i="15"/>
  <c r="CV93" i="15"/>
  <c r="AC80" i="15"/>
  <c r="N70" i="15"/>
  <c r="BF82" i="15"/>
  <c r="CO40" i="15"/>
  <c r="BG94" i="15"/>
  <c r="CP81" i="15"/>
  <c r="BO21" i="15"/>
  <c r="CX72" i="15"/>
  <c r="V106" i="15"/>
  <c r="CL94" i="15"/>
  <c r="CF127" i="15"/>
  <c r="AW71" i="15"/>
  <c r="CN84" i="15"/>
  <c r="BN40" i="15"/>
  <c r="CB87" i="15"/>
  <c r="BL123" i="15"/>
  <c r="AI102" i="15"/>
  <c r="AW29" i="15"/>
  <c r="CM49" i="15"/>
  <c r="CF17" i="15"/>
  <c r="T86" i="15"/>
  <c r="BQ127" i="15"/>
  <c r="R37" i="15"/>
  <c r="AX69" i="15"/>
  <c r="H58" i="15"/>
  <c r="BF38" i="15"/>
  <c r="CB124" i="15"/>
  <c r="AK15" i="15"/>
  <c r="AY37" i="15"/>
  <c r="AQ12" i="15"/>
  <c r="BM124" i="15"/>
  <c r="CJ32" i="15"/>
  <c r="CF41" i="15"/>
  <c r="BV39" i="15"/>
  <c r="BY98" i="15"/>
  <c r="AB102" i="15"/>
  <c r="CH95" i="15"/>
  <c r="CH102" i="15"/>
  <c r="CM65" i="15"/>
  <c r="AH64" i="15"/>
  <c r="AY92" i="15"/>
  <c r="BI109" i="15"/>
  <c r="M58" i="15"/>
  <c r="AJ43" i="15"/>
  <c r="AR83" i="15"/>
  <c r="CY34" i="15"/>
  <c r="BJ97" i="15"/>
  <c r="BG106" i="15"/>
  <c r="J41" i="15"/>
  <c r="CL81" i="15"/>
  <c r="H27" i="15"/>
  <c r="CS19" i="15"/>
  <c r="CY82" i="15"/>
  <c r="BQ29" i="15"/>
  <c r="CA41" i="15"/>
  <c r="AO105" i="15"/>
  <c r="BO35" i="15"/>
  <c r="AV59" i="15"/>
  <c r="CW106" i="15"/>
  <c r="AN61" i="15"/>
  <c r="K47" i="15"/>
  <c r="BI61" i="15"/>
  <c r="BV62" i="15"/>
  <c r="AR105" i="15"/>
  <c r="AK128" i="15"/>
  <c r="BD123" i="15"/>
  <c r="BT50" i="15"/>
  <c r="CQ83" i="15"/>
  <c r="AT105" i="15"/>
  <c r="CQ108" i="15"/>
  <c r="AL74" i="15"/>
  <c r="AY63" i="15"/>
  <c r="CB43" i="15"/>
  <c r="BX34" i="15"/>
  <c r="CZ49" i="15"/>
  <c r="T48" i="15"/>
  <c r="CZ34" i="15"/>
  <c r="BN32" i="15"/>
  <c r="AI41" i="15"/>
  <c r="BZ76" i="15"/>
  <c r="BB80" i="15"/>
  <c r="CQ119" i="15"/>
  <c r="CQ128" i="15"/>
  <c r="CB105" i="15"/>
  <c r="BI30" i="15"/>
  <c r="Z106" i="15"/>
  <c r="AE58" i="15"/>
  <c r="CZ14" i="15"/>
  <c r="AR51" i="15"/>
  <c r="CC96" i="15"/>
  <c r="CL86" i="15"/>
  <c r="AQ80" i="15"/>
  <c r="CH49" i="15"/>
  <c r="BW95" i="15"/>
  <c r="T61" i="15"/>
  <c r="BC32" i="15"/>
  <c r="Y108" i="15"/>
  <c r="CV74" i="15"/>
  <c r="AT35" i="15"/>
  <c r="CR35" i="15"/>
  <c r="BT122" i="15"/>
  <c r="BY24" i="15"/>
  <c r="N19" i="15"/>
  <c r="BO24" i="15"/>
  <c r="U71" i="15"/>
  <c r="AF12" i="15"/>
  <c r="CG85" i="15"/>
  <c r="BU34" i="15"/>
  <c r="BQ60" i="15"/>
  <c r="BO29" i="15"/>
  <c r="M39" i="15"/>
  <c r="BC60" i="15"/>
  <c r="AK48" i="15"/>
  <c r="T104" i="15"/>
  <c r="CU36" i="15"/>
  <c r="CN129" i="15"/>
  <c r="AH76" i="15"/>
  <c r="H72" i="15"/>
  <c r="CF69" i="15"/>
  <c r="AC54" i="15"/>
  <c r="BH38" i="15"/>
  <c r="CK61" i="15"/>
  <c r="DA107" i="15"/>
  <c r="BL37" i="15"/>
  <c r="S18" i="15"/>
  <c r="CV65" i="15"/>
  <c r="AS120" i="15"/>
  <c r="AN109" i="15"/>
  <c r="BY50" i="15"/>
  <c r="BG39" i="15"/>
  <c r="BO18" i="15"/>
  <c r="AG74" i="15"/>
  <c r="AN101" i="15"/>
  <c r="AV50" i="15"/>
  <c r="CW60" i="15"/>
  <c r="J123" i="15"/>
  <c r="BV119" i="15"/>
  <c r="AK13" i="15"/>
  <c r="X26" i="15"/>
  <c r="W64" i="15"/>
  <c r="Z84" i="15"/>
  <c r="R34" i="15"/>
  <c r="AS75" i="15"/>
  <c r="BP91" i="15"/>
  <c r="AZ26" i="15"/>
  <c r="DA69" i="15"/>
  <c r="AU76" i="15"/>
  <c r="CF39" i="15"/>
  <c r="BU90" i="15"/>
  <c r="BJ121" i="15"/>
  <c r="BP110" i="15"/>
  <c r="BA20" i="15"/>
  <c r="BO13" i="15"/>
  <c r="CP47" i="15"/>
  <c r="BA108" i="15"/>
  <c r="BI48" i="15"/>
  <c r="CE84" i="15"/>
  <c r="AT74" i="15"/>
  <c r="H103" i="15"/>
  <c r="AE84" i="15"/>
  <c r="CW105" i="15"/>
  <c r="Q27" i="15"/>
  <c r="I109" i="15"/>
  <c r="BO40" i="15"/>
  <c r="AN70" i="15"/>
  <c r="BL28" i="15"/>
  <c r="CM64" i="15"/>
  <c r="I42" i="15"/>
  <c r="AM107" i="15"/>
  <c r="AS69" i="15"/>
  <c r="BH42" i="15"/>
  <c r="L75" i="15"/>
  <c r="CS75" i="15"/>
  <c r="AK74" i="15"/>
  <c r="I30" i="15"/>
  <c r="BZ102" i="15"/>
  <c r="BF29" i="15"/>
  <c r="H38" i="15"/>
  <c r="BS107" i="15"/>
  <c r="AE54" i="15"/>
  <c r="CA15" i="15"/>
  <c r="X28" i="15"/>
  <c r="T25" i="15"/>
  <c r="BO121" i="15"/>
  <c r="AA42" i="15"/>
  <c r="CX106" i="15"/>
  <c r="W15" i="15"/>
  <c r="CM36" i="15"/>
  <c r="CA46" i="15"/>
  <c r="AX39" i="15"/>
  <c r="AQ109" i="15"/>
  <c r="CT31" i="15"/>
  <c r="CQ47" i="15"/>
  <c r="CA123" i="15"/>
  <c r="J54" i="15"/>
  <c r="CB95" i="15"/>
  <c r="BS30" i="15"/>
  <c r="CP92" i="15"/>
  <c r="BL97" i="15"/>
  <c r="AC76" i="15"/>
  <c r="BN16" i="15"/>
  <c r="AJ47" i="15"/>
  <c r="CJ85" i="15"/>
  <c r="AG35" i="15"/>
  <c r="AG102" i="15"/>
  <c r="CK122" i="15"/>
  <c r="BV54" i="15"/>
  <c r="AE82" i="15"/>
  <c r="AI85" i="15"/>
  <c r="BY38" i="15"/>
  <c r="BL75" i="15"/>
  <c r="AV79" i="15"/>
  <c r="BR68" i="15"/>
  <c r="AF129" i="15"/>
  <c r="CV24" i="15"/>
  <c r="BJ19" i="15"/>
  <c r="J75" i="15"/>
  <c r="BW72" i="15"/>
  <c r="AK95" i="15"/>
  <c r="X38" i="15"/>
  <c r="CH42" i="15"/>
  <c r="CF54" i="15"/>
  <c r="CB37" i="15"/>
  <c r="BH16" i="15"/>
  <c r="P38" i="15"/>
  <c r="AT84" i="15"/>
  <c r="N37" i="15"/>
  <c r="H93" i="15"/>
  <c r="CO57" i="15"/>
  <c r="AT75" i="15"/>
  <c r="AE110" i="15"/>
  <c r="AK29" i="15"/>
  <c r="CF61" i="15"/>
  <c r="AJ31" i="15"/>
  <c r="DA38" i="15"/>
  <c r="AD62" i="15"/>
  <c r="P53" i="15"/>
  <c r="AS93" i="15"/>
  <c r="CO50" i="15"/>
  <c r="CO85" i="15"/>
  <c r="AU80" i="15"/>
  <c r="CK42" i="15"/>
  <c r="AX87" i="15"/>
  <c r="AT59" i="15"/>
  <c r="M20" i="15"/>
  <c r="CT110" i="15"/>
  <c r="CG86" i="15"/>
  <c r="CI94" i="15"/>
  <c r="BJ18" i="15"/>
  <c r="AJ110" i="15"/>
  <c r="AG104" i="15"/>
  <c r="AB68" i="15"/>
  <c r="H59" i="15"/>
  <c r="R38" i="15"/>
  <c r="CX123" i="15"/>
  <c r="AF106" i="15"/>
  <c r="CA38" i="15"/>
  <c r="BR81" i="15"/>
  <c r="BH17" i="15"/>
  <c r="AX41" i="15"/>
  <c r="BE62" i="15"/>
  <c r="AG26" i="15"/>
  <c r="BL31" i="15"/>
  <c r="Y51" i="15"/>
  <c r="BF40" i="15"/>
  <c r="DA121" i="15"/>
  <c r="AL41" i="15"/>
  <c r="BI70" i="15"/>
  <c r="CB79" i="15"/>
  <c r="AK52" i="15"/>
  <c r="BB36" i="15"/>
  <c r="BR92" i="15"/>
  <c r="DC42" i="15"/>
  <c r="Q73" i="15"/>
  <c r="CO49" i="15"/>
  <c r="BF73" i="15"/>
  <c r="CQ21" i="15"/>
  <c r="AI24" i="15"/>
  <c r="AW97" i="15"/>
  <c r="AL64" i="15"/>
  <c r="AJ106" i="15"/>
  <c r="CM109" i="15"/>
  <c r="CO35" i="15"/>
  <c r="AC20" i="15"/>
  <c r="BV19" i="15"/>
  <c r="CE127" i="15"/>
  <c r="R54" i="15"/>
  <c r="BA58" i="15"/>
  <c r="CM103" i="15"/>
  <c r="AR127" i="15"/>
  <c r="W109" i="15"/>
  <c r="CL73" i="15"/>
  <c r="J74" i="15"/>
  <c r="BT52" i="15"/>
  <c r="AY27" i="15"/>
  <c r="AE105" i="15"/>
  <c r="AS20" i="15"/>
  <c r="L43" i="15"/>
  <c r="V68" i="15"/>
  <c r="AQ82" i="15"/>
  <c r="T59" i="15"/>
  <c r="AC43" i="15"/>
  <c r="CA71" i="15"/>
  <c r="CE103" i="15"/>
  <c r="BW60" i="15"/>
  <c r="BH12" i="15"/>
  <c r="O20" i="15"/>
  <c r="BL59" i="15"/>
  <c r="BN128" i="15"/>
  <c r="AE49" i="15"/>
  <c r="S79" i="15"/>
  <c r="W68" i="15"/>
  <c r="H52" i="15"/>
  <c r="BB129" i="15"/>
  <c r="J53" i="15"/>
  <c r="P75" i="15"/>
  <c r="AM18" i="15"/>
  <c r="BZ43" i="15"/>
  <c r="AE106" i="15"/>
  <c r="CM15" i="15"/>
  <c r="BE29" i="15"/>
  <c r="H54" i="15"/>
  <c r="AF110" i="15"/>
  <c r="CJ62" i="15"/>
  <c r="AD35" i="15"/>
  <c r="CP61" i="15"/>
  <c r="P15" i="15"/>
  <c r="AI76" i="15"/>
  <c r="CU72" i="15"/>
  <c r="BB58" i="15"/>
  <c r="R76" i="15"/>
  <c r="CN17" i="15"/>
  <c r="CI96" i="15"/>
  <c r="AD50" i="15"/>
  <c r="L29" i="15"/>
  <c r="CJ129" i="15"/>
  <c r="DA96" i="15"/>
  <c r="CN102" i="15"/>
  <c r="S75" i="15"/>
  <c r="N38" i="15"/>
  <c r="CH93" i="15"/>
  <c r="AW108" i="15"/>
  <c r="BV72" i="15"/>
  <c r="CZ63" i="15"/>
  <c r="BJ50" i="15"/>
  <c r="CA36" i="15"/>
  <c r="CH98" i="15"/>
  <c r="N110" i="15"/>
  <c r="BH69" i="15"/>
  <c r="CF52" i="15"/>
  <c r="CI28" i="15"/>
  <c r="AE104" i="15"/>
  <c r="CJ24" i="15"/>
  <c r="CA122" i="15"/>
  <c r="CD101" i="15"/>
  <c r="CU65" i="15"/>
  <c r="BO54" i="15"/>
  <c r="BG69" i="15"/>
  <c r="AP43" i="15"/>
  <c r="CP129" i="15"/>
  <c r="CO25" i="15"/>
  <c r="AF52" i="15"/>
  <c r="CS95" i="15"/>
  <c r="CT47" i="15"/>
  <c r="CJ41" i="15"/>
  <c r="CG87" i="15"/>
  <c r="CQ58" i="15"/>
  <c r="AV42" i="15"/>
  <c r="Z35" i="15"/>
  <c r="AM82" i="15"/>
  <c r="CF25" i="15"/>
  <c r="BR103" i="15"/>
  <c r="Y59" i="15"/>
  <c r="AY18" i="15"/>
  <c r="X71" i="15"/>
  <c r="H121" i="15"/>
  <c r="BQ82" i="15"/>
  <c r="BF30" i="15"/>
  <c r="L48" i="15"/>
  <c r="BE60" i="15"/>
  <c r="H107" i="15"/>
  <c r="AI12" i="15"/>
  <c r="AN65" i="15"/>
  <c r="W60" i="15"/>
  <c r="AH52" i="15"/>
  <c r="AD57" i="15"/>
  <c r="CE106" i="15"/>
  <c r="CE69" i="15"/>
  <c r="CM16" i="15"/>
  <c r="CU35" i="15"/>
  <c r="AI42" i="15"/>
  <c r="BP80" i="15"/>
  <c r="CN80" i="15"/>
  <c r="CU68" i="15"/>
  <c r="Z21" i="15"/>
  <c r="BZ101" i="15"/>
  <c r="BJ95" i="15"/>
  <c r="BE46" i="15"/>
  <c r="CH101" i="15"/>
  <c r="BM32" i="15"/>
  <c r="CZ92" i="15"/>
  <c r="CX50" i="15"/>
  <c r="AT46" i="15"/>
  <c r="BC52" i="15"/>
  <c r="AQ27" i="15"/>
  <c r="CV109" i="15"/>
  <c r="AQ91" i="15"/>
  <c r="AK47" i="15"/>
  <c r="CL37" i="15"/>
  <c r="CS53" i="15"/>
  <c r="AA37" i="15"/>
  <c r="BH102" i="15"/>
  <c r="Z29" i="15"/>
  <c r="BE79" i="15"/>
  <c r="AS64" i="15"/>
  <c r="CT93" i="15"/>
  <c r="AT62" i="15"/>
  <c r="BW31" i="15"/>
  <c r="CK31" i="15"/>
  <c r="BC119" i="15"/>
  <c r="AW59" i="15"/>
  <c r="H17" i="15"/>
  <c r="AK59" i="15"/>
  <c r="BZ75" i="15"/>
  <c r="R75" i="15"/>
  <c r="CZ58" i="15"/>
  <c r="O71" i="15"/>
  <c r="AG23" i="15"/>
  <c r="BH87" i="15"/>
  <c r="L84" i="15"/>
  <c r="AT13" i="15"/>
  <c r="W28" i="15"/>
  <c r="CO70" i="15"/>
  <c r="AT26" i="15"/>
  <c r="BE48" i="15"/>
  <c r="L63" i="15"/>
  <c r="BX43" i="15"/>
  <c r="K75" i="15"/>
  <c r="DB95" i="15"/>
  <c r="J51" i="15"/>
  <c r="AT71" i="15"/>
  <c r="AU84" i="15"/>
  <c r="AW32" i="15"/>
  <c r="DC109" i="15"/>
  <c r="BO124" i="15"/>
  <c r="DB38" i="15"/>
  <c r="CA48" i="15"/>
  <c r="DC43" i="15"/>
  <c r="CU121" i="15"/>
  <c r="DC74" i="15"/>
  <c r="CS92" i="15"/>
  <c r="Y48" i="15"/>
  <c r="BR95" i="15"/>
  <c r="CE15" i="15"/>
  <c r="N109" i="15"/>
  <c r="CE32" i="15"/>
  <c r="BZ40" i="15"/>
  <c r="BP79" i="15"/>
  <c r="AC15" i="15"/>
  <c r="DC84" i="15"/>
  <c r="CQ79" i="15"/>
  <c r="BC46" i="15"/>
  <c r="CQ90" i="15"/>
  <c r="O42" i="15"/>
  <c r="CS80" i="15"/>
  <c r="K39" i="15"/>
  <c r="CN122" i="15"/>
  <c r="BT90" i="15"/>
  <c r="AL23" i="15"/>
  <c r="BE71" i="15"/>
  <c r="AY60" i="15"/>
  <c r="AP25" i="15"/>
  <c r="BX97" i="15"/>
  <c r="AD27" i="15"/>
  <c r="BL129" i="15"/>
  <c r="CH85" i="15"/>
  <c r="O37" i="15"/>
  <c r="CL20" i="15"/>
  <c r="AJ128" i="15"/>
  <c r="K30" i="15"/>
  <c r="CY76" i="15"/>
  <c r="BI68" i="15"/>
  <c r="BL30" i="15"/>
  <c r="BZ12" i="15"/>
  <c r="BG104" i="15"/>
  <c r="BZ17" i="15"/>
  <c r="AR101" i="15"/>
  <c r="N36" i="15"/>
  <c r="AL21" i="15"/>
  <c r="S87" i="15"/>
  <c r="CA76" i="15"/>
  <c r="BR98" i="15"/>
  <c r="CU47" i="15"/>
  <c r="AV62" i="15"/>
  <c r="CE28" i="15"/>
  <c r="CK76" i="15"/>
  <c r="CJ84" i="15"/>
  <c r="BU14" i="15"/>
  <c r="CJ97" i="15"/>
  <c r="CT120" i="15"/>
  <c r="K63" i="15"/>
  <c r="CY30" i="15"/>
  <c r="DB82" i="15"/>
  <c r="BJ14" i="15"/>
  <c r="AD103" i="15"/>
  <c r="BE108" i="15"/>
  <c r="CZ85" i="15"/>
  <c r="BH20" i="15"/>
  <c r="CZ17" i="15"/>
  <c r="BX26" i="15"/>
  <c r="DB129" i="15"/>
  <c r="AQ106" i="15"/>
  <c r="T17" i="15"/>
  <c r="CJ18" i="15"/>
  <c r="AG30" i="15"/>
  <c r="AJ74" i="15"/>
  <c r="AU52" i="15"/>
  <c r="AS73" i="15"/>
  <c r="I71" i="15"/>
  <c r="AK129" i="15"/>
  <c r="BS59" i="15"/>
  <c r="CC109" i="15"/>
  <c r="CX75" i="15"/>
  <c r="T64" i="15"/>
  <c r="AB71" i="15"/>
  <c r="U15" i="15"/>
  <c r="AR108" i="15"/>
  <c r="AY17" i="15"/>
  <c r="DB81" i="15"/>
  <c r="AJ29" i="15"/>
  <c r="S42" i="15"/>
  <c r="BT75" i="15"/>
  <c r="AC128" i="15"/>
  <c r="AN43" i="15"/>
  <c r="DA123" i="15"/>
  <c r="CX38" i="15"/>
  <c r="AA65" i="15"/>
  <c r="AT101" i="15"/>
  <c r="I123" i="15"/>
  <c r="BR27" i="15"/>
  <c r="AV26" i="15"/>
  <c r="BC92" i="15"/>
  <c r="AE13" i="15"/>
  <c r="T102" i="15"/>
  <c r="Q59" i="15"/>
  <c r="BU60" i="15"/>
  <c r="CG46" i="15"/>
  <c r="CV129" i="15"/>
  <c r="H31" i="15"/>
  <c r="CK124" i="15"/>
  <c r="BG103" i="15"/>
  <c r="BI13" i="15"/>
  <c r="BX63" i="15"/>
  <c r="BZ25" i="15"/>
  <c r="T69" i="15"/>
  <c r="BT84" i="15"/>
  <c r="CS36" i="15"/>
  <c r="BT68" i="15"/>
  <c r="BQ46" i="15"/>
  <c r="S64" i="15"/>
  <c r="J65" i="15"/>
  <c r="Y35" i="15"/>
  <c r="BN106" i="15"/>
  <c r="BA59" i="15"/>
  <c r="CO53" i="15"/>
  <c r="BU108" i="15"/>
  <c r="BV12" i="15"/>
  <c r="CY87" i="15"/>
  <c r="CE93" i="15"/>
  <c r="CQ73" i="15"/>
  <c r="O48" i="15"/>
  <c r="BL87" i="15"/>
  <c r="BD16" i="15"/>
  <c r="BK69" i="15"/>
  <c r="BN65" i="15"/>
  <c r="BI40" i="15"/>
  <c r="AM85" i="15"/>
  <c r="S107" i="15"/>
  <c r="AQ101" i="15"/>
  <c r="AW82" i="15"/>
  <c r="BY49" i="15"/>
  <c r="CN42" i="15"/>
  <c r="AB110" i="15"/>
  <c r="BQ70" i="15"/>
  <c r="S127" i="15"/>
  <c r="CX42" i="15"/>
  <c r="BW119" i="15"/>
  <c r="H124" i="15"/>
  <c r="CQ61" i="15"/>
  <c r="AE59" i="15"/>
  <c r="CG97" i="15"/>
  <c r="BT128" i="15"/>
  <c r="AW13" i="15"/>
  <c r="AU69" i="15"/>
  <c r="CE76" i="15"/>
  <c r="AP31" i="15"/>
  <c r="BA83" i="15"/>
  <c r="I84" i="15"/>
  <c r="K87" i="15"/>
  <c r="CJ75" i="15"/>
  <c r="CO120" i="15"/>
  <c r="AN12" i="15"/>
  <c r="AS105" i="15"/>
  <c r="BU27" i="15"/>
  <c r="CE62" i="15"/>
  <c r="K103" i="15"/>
  <c r="AR46" i="15"/>
  <c r="BE68" i="15"/>
  <c r="AW50" i="15"/>
  <c r="AY49" i="15"/>
  <c r="AW34" i="15"/>
  <c r="CN38" i="15"/>
  <c r="AT31" i="15"/>
  <c r="CO119" i="15"/>
  <c r="BG76" i="15"/>
  <c r="U50" i="15"/>
  <c r="CR110" i="15"/>
  <c r="CQ71" i="15"/>
  <c r="CR38" i="15"/>
  <c r="CH70" i="15"/>
  <c r="J60" i="15"/>
  <c r="CY101" i="15"/>
  <c r="DB80" i="15"/>
  <c r="CY84" i="15"/>
  <c r="BA119" i="15"/>
  <c r="AA73" i="15"/>
  <c r="BF72" i="15"/>
  <c r="W62" i="15"/>
  <c r="CH46" i="15"/>
  <c r="CT30" i="15"/>
  <c r="M59" i="15"/>
  <c r="BG108" i="15"/>
  <c r="BC47" i="15"/>
  <c r="CU18" i="15"/>
  <c r="CB12" i="15"/>
  <c r="BK92" i="15"/>
  <c r="CG102" i="15"/>
  <c r="BX32" i="15"/>
  <c r="AP69" i="15"/>
  <c r="L41" i="15"/>
  <c r="CG71" i="15"/>
  <c r="CQ69" i="15"/>
  <c r="BO101" i="15"/>
  <c r="CB42" i="15"/>
  <c r="CH21" i="15"/>
  <c r="AF68" i="15"/>
  <c r="V86" i="15"/>
  <c r="AO108" i="15"/>
  <c r="L106" i="15"/>
  <c r="AH28" i="15"/>
  <c r="S129" i="15"/>
  <c r="BI101" i="15"/>
  <c r="AA35" i="15"/>
  <c r="AP82" i="15"/>
  <c r="DC40" i="15"/>
  <c r="AP108" i="15"/>
  <c r="CI97" i="15"/>
  <c r="BE73" i="15"/>
  <c r="Z68" i="15"/>
  <c r="AV40" i="15"/>
  <c r="BR105" i="15"/>
  <c r="L86" i="15"/>
  <c r="DA71" i="15"/>
  <c r="AY95" i="15"/>
  <c r="AD86" i="15"/>
  <c r="BG93" i="15"/>
  <c r="U64" i="15"/>
  <c r="AV94" i="15"/>
  <c r="Z85" i="15"/>
  <c r="R128" i="15"/>
  <c r="BM87" i="15"/>
  <c r="W43" i="15"/>
  <c r="AQ41" i="15"/>
  <c r="CP30" i="15"/>
  <c r="Y81" i="15"/>
  <c r="CA129" i="15"/>
  <c r="BJ81" i="15"/>
  <c r="O21" i="15"/>
  <c r="CV71" i="15"/>
  <c r="AL25" i="15"/>
  <c r="BI20" i="15"/>
  <c r="BA64" i="15"/>
  <c r="BT46" i="15"/>
  <c r="BZ80" i="15"/>
  <c r="CJ27" i="15"/>
  <c r="BT82" i="15"/>
  <c r="CO12" i="15"/>
  <c r="AS12" i="15"/>
  <c r="BQ106" i="15"/>
  <c r="K124" i="15"/>
  <c r="BF120" i="15"/>
  <c r="BG123" i="15"/>
  <c r="AZ96" i="15"/>
  <c r="CN27" i="15"/>
  <c r="AU43" i="15"/>
  <c r="AZ92" i="15"/>
  <c r="AG18" i="15"/>
  <c r="BO20" i="15"/>
  <c r="CH51" i="15"/>
  <c r="CN32" i="15"/>
  <c r="CW54" i="15"/>
  <c r="AF20" i="15"/>
  <c r="CZ82" i="15"/>
  <c r="BX109" i="15"/>
  <c r="P32" i="15"/>
  <c r="AE40" i="15"/>
  <c r="AM16" i="15"/>
  <c r="AZ83" i="15"/>
  <c r="R26" i="15"/>
  <c r="BX15" i="15"/>
  <c r="CD46" i="15"/>
  <c r="BF39" i="15"/>
  <c r="M61" i="15"/>
  <c r="BC87" i="15"/>
  <c r="O85" i="15"/>
  <c r="BI62" i="15"/>
  <c r="BH64" i="15"/>
  <c r="AH108" i="15"/>
  <c r="CC65" i="15"/>
  <c r="BR31" i="15"/>
  <c r="CB17" i="15"/>
  <c r="CR83" i="15"/>
  <c r="AQ86" i="15"/>
  <c r="P109" i="15"/>
  <c r="BR30" i="15"/>
  <c r="BV103" i="15"/>
  <c r="CE81" i="15"/>
  <c r="CA79" i="15"/>
  <c r="CC107" i="15"/>
  <c r="AL110" i="15"/>
  <c r="AT54" i="15"/>
  <c r="CU30" i="15"/>
  <c r="Z51" i="15"/>
  <c r="AZ110" i="15"/>
  <c r="CK81" i="15"/>
  <c r="CZ96" i="15"/>
  <c r="BZ53" i="15"/>
  <c r="R42" i="15"/>
  <c r="CB76" i="15"/>
  <c r="AU83" i="15"/>
  <c r="AI74" i="15"/>
  <c r="CO105" i="15"/>
  <c r="AQ81" i="15"/>
  <c r="AH34" i="15"/>
  <c r="CF74" i="15"/>
  <c r="AQ29" i="15"/>
  <c r="I75" i="15"/>
  <c r="K91" i="15"/>
  <c r="AO75" i="15"/>
  <c r="AP59" i="15"/>
  <c r="BM96" i="15"/>
  <c r="R101" i="15"/>
  <c r="BE104" i="15"/>
  <c r="BJ80" i="15"/>
  <c r="CC38" i="15"/>
  <c r="I96" i="15"/>
  <c r="U42" i="15"/>
  <c r="BE70" i="15"/>
  <c r="H34" i="15"/>
  <c r="AH73" i="15"/>
  <c r="BJ73" i="15"/>
  <c r="CI34" i="15"/>
  <c r="CT95" i="15"/>
  <c r="CG129" i="15"/>
  <c r="CM51" i="15"/>
  <c r="P85" i="15"/>
  <c r="AS83" i="15"/>
  <c r="AH13" i="15"/>
  <c r="BJ38" i="15"/>
  <c r="W83" i="15"/>
  <c r="CP24" i="15"/>
  <c r="V80" i="15"/>
  <c r="BO47" i="15"/>
  <c r="CJ47" i="15"/>
  <c r="CF80" i="15"/>
  <c r="CZ35" i="15"/>
  <c r="DA29" i="15"/>
  <c r="BN38" i="15"/>
  <c r="Q63" i="15"/>
  <c r="CG84" i="15"/>
  <c r="BM108" i="15"/>
  <c r="CR103" i="15"/>
  <c r="CQ32" i="15"/>
  <c r="BP105" i="15"/>
  <c r="BS61" i="15"/>
  <c r="U46" i="15"/>
  <c r="BP25" i="15"/>
  <c r="AM17" i="15"/>
  <c r="BX70" i="15"/>
  <c r="BB110" i="15"/>
  <c r="AP58" i="15"/>
  <c r="CC98" i="15"/>
  <c r="N23" i="15"/>
  <c r="CE53" i="15"/>
  <c r="R127" i="15"/>
  <c r="AU42" i="15"/>
  <c r="BN94" i="15"/>
  <c r="CE39" i="15"/>
  <c r="BA110" i="15"/>
  <c r="AA23" i="15"/>
  <c r="CV69" i="15"/>
  <c r="I61" i="15"/>
  <c r="CC15" i="15"/>
  <c r="AW15" i="15"/>
  <c r="AQ28" i="15"/>
  <c r="I34" i="15"/>
  <c r="BK127" i="15"/>
  <c r="DB17" i="15"/>
  <c r="AL20" i="15"/>
  <c r="AC35" i="15"/>
  <c r="S29" i="15"/>
  <c r="O17" i="15"/>
  <c r="AO47" i="15"/>
  <c r="CS14" i="15"/>
  <c r="AW60" i="15"/>
  <c r="V60" i="15"/>
  <c r="AC31" i="15"/>
  <c r="CT86" i="15"/>
  <c r="CR85" i="15"/>
  <c r="CQ120" i="15"/>
  <c r="P106" i="15"/>
  <c r="Y58" i="15"/>
  <c r="S32" i="15"/>
  <c r="Q106" i="15"/>
  <c r="CQ87" i="15"/>
  <c r="DC69" i="15"/>
  <c r="CZ83" i="15"/>
  <c r="CK18" i="15"/>
  <c r="BD68" i="15"/>
  <c r="CB127" i="15"/>
  <c r="BI80" i="15"/>
  <c r="BD122" i="15"/>
  <c r="BO71" i="15"/>
  <c r="K110" i="15"/>
  <c r="K84" i="15"/>
  <c r="AF86" i="15"/>
  <c r="BY123" i="15"/>
  <c r="BN96" i="15"/>
  <c r="AF30" i="15"/>
  <c r="CX36" i="15"/>
  <c r="CX18" i="15"/>
  <c r="AA107" i="15"/>
  <c r="AM46" i="15"/>
  <c r="BR123" i="15"/>
  <c r="AU97" i="15"/>
  <c r="U70" i="15"/>
  <c r="BJ90" i="15"/>
  <c r="BT102" i="15"/>
  <c r="Z17" i="15"/>
  <c r="CZ41" i="15"/>
  <c r="BU87" i="15"/>
  <c r="O105" i="15"/>
  <c r="L123" i="15"/>
  <c r="CA47" i="15"/>
  <c r="BO86" i="15"/>
  <c r="AK43" i="15"/>
  <c r="BG40" i="15"/>
  <c r="AN80" i="15"/>
  <c r="CE83" i="15"/>
  <c r="I51" i="15"/>
  <c r="BL50" i="15"/>
  <c r="DB101" i="15"/>
  <c r="CU86" i="15"/>
  <c r="J79" i="15"/>
  <c r="BS21" i="15"/>
  <c r="BN81" i="15"/>
  <c r="AC108" i="15"/>
  <c r="CB119" i="15"/>
  <c r="DB12" i="15"/>
  <c r="DB59" i="15"/>
  <c r="S39" i="15"/>
  <c r="CE98" i="15"/>
  <c r="AE52" i="15"/>
  <c r="CN62" i="15"/>
  <c r="AT65" i="15"/>
  <c r="AQ40" i="15"/>
  <c r="AW58" i="15"/>
  <c r="AI62" i="15"/>
  <c r="CP90" i="15"/>
  <c r="CS104" i="15"/>
  <c r="AE57" i="15"/>
  <c r="AX48" i="15"/>
  <c r="AS97" i="15"/>
  <c r="CS94" i="15"/>
  <c r="CG32" i="15"/>
  <c r="I25" i="15"/>
  <c r="CZ103" i="15"/>
  <c r="R39" i="15"/>
  <c r="CQ30" i="15"/>
  <c r="CR97" i="15"/>
  <c r="BT97" i="15"/>
  <c r="S19" i="15"/>
  <c r="Q36" i="15"/>
  <c r="BB120" i="15"/>
  <c r="AZ85" i="15"/>
  <c r="CA61" i="15"/>
  <c r="CN52" i="15"/>
  <c r="AW63" i="15"/>
  <c r="AX53" i="15"/>
  <c r="AY41" i="15"/>
  <c r="CH57" i="15"/>
  <c r="BU120" i="15"/>
  <c r="Z43" i="15"/>
  <c r="CI109" i="15"/>
  <c r="BA121" i="15"/>
  <c r="K58" i="15"/>
  <c r="BE105" i="15"/>
  <c r="BP38" i="15"/>
  <c r="L12" i="15"/>
  <c r="AU102" i="15"/>
  <c r="J87" i="15"/>
  <c r="BA79" i="15"/>
  <c r="BA91" i="15"/>
  <c r="AM110" i="15"/>
  <c r="AE47" i="15"/>
  <c r="CR17" i="15"/>
  <c r="CT40" i="15"/>
  <c r="O26" i="15"/>
  <c r="Q39" i="15"/>
  <c r="BC63" i="15"/>
  <c r="CP36" i="15"/>
  <c r="CL58" i="15"/>
  <c r="BP20" i="15"/>
  <c r="BW37" i="15"/>
  <c r="I87" i="15"/>
  <c r="T87" i="15"/>
  <c r="CC103" i="15"/>
  <c r="CO102" i="15"/>
  <c r="AX35" i="15"/>
  <c r="AO36" i="15"/>
  <c r="AO122" i="15"/>
  <c r="AQ23" i="15"/>
  <c r="CU73" i="15"/>
  <c r="BT37" i="15"/>
  <c r="AR65" i="15"/>
  <c r="CN28" i="15"/>
  <c r="BK91" i="15"/>
  <c r="CM35" i="15"/>
  <c r="BN109" i="15"/>
  <c r="AO69" i="15"/>
  <c r="U29" i="15"/>
  <c r="CY79" i="15"/>
  <c r="AB41" i="15"/>
  <c r="AW81" i="15"/>
  <c r="BO85" i="15"/>
  <c r="V71" i="15"/>
  <c r="AL29" i="15"/>
  <c r="AU110" i="15"/>
  <c r="BF60" i="15"/>
  <c r="BL17" i="15"/>
  <c r="BX122" i="15"/>
  <c r="AQ128" i="15"/>
  <c r="CP82" i="15"/>
  <c r="AR70" i="15"/>
  <c r="AQ61" i="15"/>
  <c r="CL21" i="15"/>
  <c r="AZ20" i="15"/>
  <c r="Q28" i="15"/>
  <c r="CS47" i="15"/>
  <c r="AF43" i="15"/>
  <c r="AZ109" i="15"/>
  <c r="BB127" i="15"/>
  <c r="BU30" i="15"/>
  <c r="AN127" i="15"/>
  <c r="BN47" i="15"/>
  <c r="BQ87" i="15"/>
  <c r="AQ104" i="15"/>
  <c r="AQ60" i="15"/>
  <c r="L102" i="15"/>
  <c r="CH91" i="15"/>
  <c r="BT74" i="15"/>
  <c r="BA86" i="15"/>
  <c r="CO101" i="15"/>
  <c r="CR101" i="15"/>
  <c r="AI104" i="15"/>
  <c r="I120" i="15"/>
  <c r="BQ124" i="15"/>
  <c r="AF41" i="15"/>
  <c r="BC69" i="15"/>
  <c r="V102" i="15"/>
  <c r="BQ108" i="15"/>
  <c r="N39" i="15"/>
  <c r="BW39" i="15"/>
  <c r="CC59" i="15"/>
  <c r="BL79" i="15"/>
  <c r="BO92" i="15"/>
  <c r="BE75" i="15"/>
  <c r="AD14" i="15"/>
  <c r="CQ25" i="15"/>
  <c r="AU13" i="15"/>
  <c r="AX49" i="15"/>
  <c r="I85" i="15"/>
  <c r="AI95" i="15"/>
  <c r="AE19" i="15"/>
  <c r="CN94" i="15"/>
  <c r="DB29" i="15"/>
  <c r="BW109" i="15"/>
  <c r="T52" i="15"/>
  <c r="U57" i="15"/>
  <c r="CX103" i="15"/>
  <c r="W39" i="15"/>
  <c r="V128" i="15"/>
  <c r="AE80" i="15"/>
  <c r="CO41" i="15"/>
  <c r="BS39" i="15"/>
  <c r="BI21" i="15"/>
  <c r="BE61" i="15"/>
  <c r="BY29" i="15"/>
  <c r="DB46" i="15"/>
  <c r="X63" i="15"/>
  <c r="AI108" i="15"/>
  <c r="AM105" i="15"/>
  <c r="M83" i="15"/>
  <c r="BA87" i="15"/>
  <c r="CN25" i="15"/>
  <c r="BD27" i="15"/>
  <c r="BL81" i="15"/>
  <c r="J80" i="15"/>
  <c r="Z101" i="15"/>
  <c r="BS29" i="15"/>
  <c r="CW75" i="15"/>
  <c r="BE65" i="15"/>
  <c r="V69" i="15"/>
  <c r="AN106" i="15"/>
  <c r="BV107" i="15"/>
  <c r="U21" i="15"/>
  <c r="AQ62" i="15"/>
  <c r="BK32" i="15"/>
  <c r="BG102" i="15"/>
  <c r="AE14" i="15"/>
  <c r="AI21" i="15"/>
  <c r="BR69" i="15"/>
  <c r="AV74" i="15"/>
  <c r="P107" i="15"/>
  <c r="CE31" i="15"/>
  <c r="BV40" i="15"/>
  <c r="BR108" i="15"/>
  <c r="DA57" i="15"/>
  <c r="BN121" i="15"/>
  <c r="CR74" i="15"/>
  <c r="AV128" i="15"/>
  <c r="CV103" i="15"/>
  <c r="BG51" i="15"/>
  <c r="O65" i="15"/>
  <c r="AS96" i="15"/>
  <c r="CN72" i="15"/>
  <c r="BI119" i="15"/>
  <c r="AY107" i="15"/>
  <c r="CV82" i="15"/>
  <c r="AA20" i="15"/>
  <c r="BR60" i="15"/>
  <c r="CF90" i="15"/>
  <c r="Y70" i="15"/>
  <c r="Q103" i="15"/>
  <c r="AV64" i="15"/>
  <c r="CM47" i="15"/>
  <c r="CR52" i="15"/>
  <c r="Z38" i="15"/>
  <c r="AG101" i="15"/>
  <c r="Q65" i="15"/>
  <c r="CU37" i="15"/>
  <c r="BT23" i="15"/>
  <c r="CU119" i="15"/>
  <c r="X129" i="15"/>
  <c r="AB53" i="15"/>
  <c r="BU84" i="15"/>
  <c r="P90" i="15"/>
  <c r="CQ50" i="15"/>
  <c r="P83" i="15"/>
  <c r="Q95" i="15"/>
  <c r="AV90" i="15"/>
  <c r="AV31" i="15"/>
  <c r="W72" i="15"/>
  <c r="BQ37" i="15"/>
  <c r="AH29" i="15"/>
  <c r="BD124" i="15"/>
  <c r="CR32" i="15"/>
  <c r="CU31" i="15"/>
  <c r="AA75" i="15"/>
  <c r="BC105" i="15"/>
  <c r="AV87" i="15"/>
  <c r="AF51" i="15"/>
  <c r="J27" i="15"/>
  <c r="DC38" i="15"/>
  <c r="T46" i="15"/>
  <c r="CU94" i="15"/>
  <c r="AP38" i="15"/>
  <c r="AB127" i="15"/>
  <c r="N122" i="15"/>
  <c r="U60" i="15"/>
  <c r="AQ90" i="15"/>
  <c r="AG28" i="15"/>
  <c r="K68" i="15"/>
  <c r="BI41" i="15"/>
  <c r="Z129" i="15"/>
  <c r="O52" i="15"/>
  <c r="CD17" i="15"/>
  <c r="BX79" i="15"/>
  <c r="AR58" i="15"/>
  <c r="BK63" i="15"/>
  <c r="DB48" i="15"/>
  <c r="CX64" i="15"/>
  <c r="CT42" i="15"/>
  <c r="CJ13" i="15"/>
  <c r="BW97" i="15"/>
  <c r="V53" i="15"/>
  <c r="CV90" i="15"/>
  <c r="BT51" i="15"/>
  <c r="AR80" i="15"/>
  <c r="DC37" i="15"/>
  <c r="BO32" i="15"/>
  <c r="BP18" i="15"/>
  <c r="S105" i="15"/>
  <c r="BB23" i="15"/>
  <c r="AF18" i="15"/>
  <c r="AK86" i="15"/>
  <c r="CN31" i="15"/>
  <c r="R41" i="15"/>
  <c r="DC127" i="15"/>
  <c r="AY52" i="15"/>
  <c r="Z90" i="15"/>
  <c r="DB42" i="15"/>
  <c r="AP49" i="15"/>
  <c r="BA21" i="15"/>
  <c r="CE59" i="15"/>
  <c r="CJ76" i="15"/>
  <c r="BI49" i="15"/>
  <c r="BS42" i="15"/>
  <c r="BJ68" i="15"/>
  <c r="BA16" i="15"/>
  <c r="CK121" i="15"/>
  <c r="BA101" i="15"/>
  <c r="AW107" i="15"/>
  <c r="BK17" i="15"/>
  <c r="AD21" i="15"/>
  <c r="AN25" i="15"/>
  <c r="BF49" i="15"/>
  <c r="CL96" i="15"/>
  <c r="AY71" i="15"/>
  <c r="DC25" i="15"/>
  <c r="AP79" i="15"/>
  <c r="AA95" i="15"/>
  <c r="V19" i="15"/>
  <c r="S108" i="15"/>
  <c r="CZ97" i="15"/>
  <c r="AG64" i="15"/>
  <c r="BB18" i="15"/>
  <c r="CL69" i="15"/>
  <c r="CP25" i="15"/>
  <c r="Y60" i="15"/>
  <c r="AK49" i="15"/>
  <c r="I24" i="15"/>
  <c r="CC105" i="15"/>
  <c r="AM106" i="15"/>
  <c r="AR48" i="15"/>
  <c r="AI86" i="15"/>
  <c r="AA39" i="15"/>
  <c r="BR41" i="15"/>
  <c r="CQ64" i="15"/>
  <c r="BG85" i="15"/>
  <c r="CU70" i="15"/>
  <c r="U16" i="15"/>
  <c r="N71" i="15"/>
  <c r="CO129" i="15"/>
  <c r="I90" i="15"/>
  <c r="BN15" i="15"/>
  <c r="CT101" i="15"/>
  <c r="AJ51" i="15"/>
  <c r="AN84" i="15"/>
  <c r="AH38" i="15"/>
  <c r="BZ61" i="15"/>
  <c r="DB102" i="15"/>
  <c r="Z103" i="15"/>
  <c r="AE107" i="15"/>
  <c r="BV24" i="15"/>
  <c r="BZ73" i="15"/>
  <c r="U72" i="15"/>
  <c r="CN85" i="15"/>
  <c r="AZ19" i="15"/>
  <c r="BB30" i="15"/>
  <c r="CG127" i="15"/>
  <c r="BR58" i="15"/>
  <c r="K98" i="15"/>
  <c r="CK30" i="15"/>
  <c r="U108" i="15"/>
  <c r="L15" i="15"/>
  <c r="BE38" i="15"/>
  <c r="CR59" i="15"/>
  <c r="CV57" i="15"/>
  <c r="CH82" i="15"/>
  <c r="AO42" i="15"/>
  <c r="AQ68" i="15"/>
  <c r="CF29" i="15"/>
  <c r="W102" i="15"/>
  <c r="I59" i="15"/>
  <c r="AH79" i="15"/>
  <c r="L122" i="15"/>
  <c r="BY36" i="15"/>
  <c r="BN74" i="15"/>
  <c r="AV96" i="15"/>
  <c r="BL105" i="15"/>
  <c r="BV37" i="15"/>
  <c r="BR104" i="15"/>
  <c r="BT119" i="15"/>
  <c r="CG109" i="15"/>
  <c r="DC47" i="15"/>
  <c r="BH46" i="15"/>
  <c r="AO101" i="15"/>
  <c r="CK83" i="15"/>
  <c r="BW83" i="15"/>
  <c r="U52" i="15"/>
  <c r="AN110" i="15"/>
  <c r="AY85" i="15"/>
  <c r="AZ57" i="15"/>
  <c r="Y80" i="15"/>
  <c r="CS87" i="15"/>
  <c r="BY69" i="15"/>
  <c r="CE46" i="15"/>
  <c r="BZ94" i="15"/>
  <c r="CM120" i="15"/>
  <c r="BS83" i="15"/>
  <c r="CZ53" i="15"/>
  <c r="AE74" i="15"/>
  <c r="P104" i="15"/>
  <c r="AV124" i="15"/>
  <c r="AG110" i="15"/>
  <c r="AY121" i="15"/>
  <c r="I119" i="15"/>
  <c r="AQ24" i="15"/>
  <c r="AR96" i="15"/>
  <c r="AE63" i="15"/>
  <c r="CK35" i="15"/>
  <c r="CR93" i="15"/>
  <c r="K105" i="15"/>
  <c r="V26" i="15"/>
  <c r="Y76" i="15"/>
  <c r="AB83" i="15"/>
  <c r="X85" i="15"/>
  <c r="CF122" i="15"/>
  <c r="BX62" i="15"/>
  <c r="M34" i="15"/>
  <c r="CJ96" i="15"/>
  <c r="AD23" i="15"/>
  <c r="Y53" i="15"/>
  <c r="AY42" i="15"/>
  <c r="BH36" i="15"/>
  <c r="BB21" i="15"/>
  <c r="V110" i="15"/>
  <c r="Q64" i="15"/>
  <c r="T29" i="15"/>
  <c r="CA119" i="15"/>
  <c r="AF63" i="15"/>
  <c r="P27" i="15"/>
  <c r="CJ14" i="15"/>
  <c r="BS54" i="15"/>
  <c r="BE41" i="15"/>
  <c r="BM24" i="15"/>
  <c r="Q17" i="15"/>
  <c r="DA101" i="15"/>
  <c r="Z107" i="15"/>
  <c r="AH15" i="15"/>
  <c r="AE81" i="15"/>
  <c r="AN58" i="15"/>
  <c r="BJ84" i="15"/>
  <c r="AH70" i="15"/>
  <c r="BA48" i="15"/>
  <c r="W101" i="15"/>
  <c r="BJ29" i="15"/>
  <c r="BE19" i="15"/>
  <c r="CW58" i="15"/>
  <c r="CD32" i="15"/>
  <c r="BG105" i="15"/>
  <c r="AY13" i="15"/>
  <c r="BH97" i="15"/>
  <c r="AR76" i="15"/>
  <c r="AC17" i="15"/>
  <c r="CB80" i="15"/>
  <c r="AS68" i="15"/>
  <c r="BL60" i="15"/>
  <c r="CA37" i="15"/>
  <c r="Z47" i="15"/>
  <c r="CB65" i="15"/>
  <c r="AZ58" i="15"/>
  <c r="AK69" i="15"/>
  <c r="CE23" i="15"/>
  <c r="H86" i="15"/>
  <c r="CF121" i="15"/>
  <c r="CG25" i="15"/>
  <c r="K57" i="15"/>
  <c r="AS108" i="15"/>
  <c r="AT122" i="15"/>
  <c r="BN21" i="15"/>
  <c r="BE83" i="15"/>
  <c r="R32" i="15"/>
  <c r="K31" i="15"/>
  <c r="CD62" i="15"/>
  <c r="CK62" i="15"/>
  <c r="CN15" i="15"/>
  <c r="M38" i="15"/>
  <c r="CF49" i="15"/>
  <c r="AR102" i="15"/>
  <c r="L110" i="15"/>
  <c r="BB85" i="15"/>
  <c r="I129" i="15"/>
  <c r="BK107" i="15"/>
  <c r="AR57" i="15"/>
  <c r="BD47" i="15"/>
  <c r="CG43" i="15"/>
  <c r="BF14" i="15"/>
  <c r="BW54" i="15"/>
  <c r="BY94" i="15"/>
  <c r="CA104" i="15"/>
  <c r="AV58" i="15"/>
  <c r="AL104" i="15"/>
  <c r="AS15" i="15"/>
  <c r="X27" i="15"/>
  <c r="S15" i="15"/>
  <c r="CC122" i="15"/>
  <c r="CF30" i="15"/>
  <c r="CP73" i="15"/>
  <c r="BO17" i="15"/>
  <c r="CK26" i="15"/>
  <c r="DC123" i="15"/>
  <c r="CH105" i="15"/>
  <c r="CJ128" i="15"/>
  <c r="BP61" i="15"/>
  <c r="BH123" i="15"/>
  <c r="BO27" i="15"/>
  <c r="AS62" i="15"/>
  <c r="CX128" i="15"/>
  <c r="CO72" i="15"/>
  <c r="AX108" i="15"/>
  <c r="BX110" i="15"/>
  <c r="AE46" i="15"/>
  <c r="AB65" i="15"/>
  <c r="H84" i="15"/>
  <c r="AW94" i="15"/>
  <c r="BV129" i="15"/>
  <c r="CR63" i="15"/>
  <c r="AK75" i="15"/>
  <c r="X58" i="15"/>
  <c r="AT80" i="15"/>
  <c r="AK101" i="15"/>
  <c r="AX12" i="15"/>
  <c r="BM98" i="15"/>
  <c r="CV23" i="15"/>
  <c r="BD91" i="15"/>
  <c r="BD75" i="15"/>
  <c r="AP18" i="15"/>
  <c r="AN52" i="15"/>
  <c r="BO46" i="15"/>
  <c r="BT32" i="15"/>
  <c r="CD109" i="15"/>
  <c r="BW70" i="15"/>
  <c r="BU105" i="15"/>
  <c r="DB69" i="15"/>
  <c r="BY17" i="15"/>
  <c r="CB83" i="15"/>
  <c r="AF13" i="15"/>
  <c r="BS71" i="15"/>
  <c r="CP101" i="15"/>
  <c r="AT104" i="15"/>
  <c r="AV60" i="15"/>
  <c r="BB28" i="15"/>
  <c r="CJ68" i="15"/>
  <c r="CU76" i="15"/>
  <c r="BQ63" i="15"/>
  <c r="AQ35" i="15"/>
  <c r="AS90" i="15"/>
  <c r="AJ39" i="15"/>
  <c r="AQ76" i="15"/>
  <c r="CH83" i="15"/>
  <c r="Y27" i="15"/>
  <c r="S37" i="15"/>
  <c r="AJ105" i="15"/>
  <c r="CX19" i="15"/>
  <c r="CR73" i="15"/>
  <c r="J30" i="15"/>
  <c r="J34" i="15"/>
  <c r="CW19" i="15"/>
  <c r="W58" i="15"/>
  <c r="CD124" i="15"/>
  <c r="AE34" i="15"/>
  <c r="BO76" i="15"/>
  <c r="CJ122" i="15"/>
  <c r="AZ72" i="15"/>
  <c r="BV51" i="15"/>
  <c r="DB15" i="15"/>
  <c r="BF52" i="15"/>
  <c r="V84" i="15"/>
  <c r="Q68" i="15"/>
  <c r="AY26" i="15"/>
  <c r="BI121" i="15"/>
  <c r="BZ50" i="15"/>
  <c r="CJ37" i="15"/>
  <c r="CS129" i="15"/>
  <c r="CU106" i="15"/>
  <c r="CA96" i="15"/>
  <c r="BT101" i="15"/>
  <c r="BO72" i="15"/>
  <c r="CC92" i="15"/>
  <c r="CH108" i="15"/>
  <c r="BK123" i="15"/>
  <c r="BP64" i="15"/>
  <c r="Y83" i="15"/>
  <c r="AT103" i="15"/>
  <c r="S61" i="15"/>
  <c r="CY86" i="15"/>
  <c r="CF24" i="15"/>
  <c r="CK14" i="15"/>
  <c r="CL79" i="15"/>
  <c r="AB101" i="15"/>
  <c r="BV36" i="15"/>
  <c r="J16" i="15"/>
  <c r="BJ42" i="15"/>
  <c r="CC40" i="15"/>
  <c r="CO51" i="15"/>
  <c r="CY24" i="15"/>
  <c r="AH12" i="15"/>
  <c r="AJ70" i="15"/>
  <c r="BC81" i="15"/>
  <c r="BS65" i="15"/>
  <c r="AE27" i="15"/>
  <c r="T47" i="15"/>
  <c r="BN90" i="15"/>
  <c r="BP42" i="15"/>
  <c r="CI123" i="15"/>
  <c r="M128" i="15"/>
  <c r="AZ128" i="15"/>
  <c r="S26" i="15"/>
  <c r="K127" i="15"/>
  <c r="CB13" i="15"/>
  <c r="CR95" i="15"/>
  <c r="S28" i="15"/>
  <c r="BD31" i="15"/>
  <c r="AR63" i="15"/>
  <c r="BQ84" i="15"/>
  <c r="BK40" i="15"/>
  <c r="BD95" i="15"/>
  <c r="T109" i="15"/>
  <c r="BA103" i="15"/>
  <c r="AD41" i="15"/>
  <c r="CX73" i="15"/>
  <c r="BJ53" i="15"/>
  <c r="R91" i="15"/>
  <c r="CW95" i="15"/>
  <c r="BY51" i="15"/>
  <c r="X108" i="15"/>
  <c r="CA98" i="15"/>
  <c r="CD50" i="15"/>
  <c r="AW57" i="15"/>
  <c r="AN79" i="15"/>
  <c r="BU104" i="15"/>
  <c r="CA80" i="15"/>
  <c r="Z31" i="15"/>
  <c r="CN108" i="15"/>
  <c r="AN57" i="15"/>
  <c r="AM75" i="15"/>
  <c r="AR52" i="15"/>
  <c r="BO107" i="15"/>
  <c r="AL37" i="15"/>
  <c r="AO79" i="15"/>
  <c r="S69" i="15"/>
  <c r="BA65" i="15"/>
  <c r="CT58" i="15"/>
  <c r="BL94" i="15"/>
  <c r="CR19" i="15"/>
  <c r="AD129" i="15"/>
  <c r="BU23" i="15"/>
  <c r="CA29" i="15"/>
  <c r="CW110" i="15"/>
  <c r="BT47" i="15"/>
  <c r="CV87" i="15"/>
  <c r="CY127" i="15"/>
  <c r="AV102" i="15"/>
  <c r="CT109" i="15"/>
  <c r="BQ17" i="15"/>
  <c r="BQ64" i="15"/>
  <c r="AJ53" i="15"/>
  <c r="CZ95" i="15"/>
  <c r="DC36" i="15"/>
  <c r="CO84" i="15"/>
  <c r="DA73" i="15"/>
  <c r="AL82" i="15"/>
  <c r="BL91" i="15"/>
  <c r="V41" i="15"/>
  <c r="AG47" i="15"/>
  <c r="CH94" i="15"/>
  <c r="AW86" i="15"/>
  <c r="AW79" i="15"/>
  <c r="CA59" i="15"/>
  <c r="BC34" i="15"/>
  <c r="BI82" i="15"/>
  <c r="AL15" i="15"/>
  <c r="AY65" i="15"/>
  <c r="J108" i="15"/>
  <c r="AP107" i="15"/>
  <c r="CC57" i="15"/>
  <c r="AX20" i="15"/>
  <c r="CN14" i="15"/>
  <c r="BB49" i="15"/>
  <c r="BA92" i="15"/>
  <c r="AX68" i="15"/>
  <c r="I73" i="15"/>
  <c r="AX97" i="15"/>
  <c r="AR123" i="15"/>
  <c r="Z59" i="15"/>
  <c r="BG74" i="15"/>
  <c r="BM79" i="15"/>
  <c r="CP63" i="15"/>
  <c r="O68" i="15"/>
  <c r="P19" i="15"/>
  <c r="BH29" i="15"/>
  <c r="BH98" i="15"/>
  <c r="CY91" i="15"/>
  <c r="BK24" i="15"/>
  <c r="BW82" i="15"/>
  <c r="AR72" i="15"/>
  <c r="CG93" i="15"/>
  <c r="CN95" i="15"/>
  <c r="CZ59" i="15"/>
  <c r="AJ54" i="15"/>
  <c r="BD51" i="15"/>
  <c r="DB36" i="15"/>
  <c r="CU13" i="15"/>
  <c r="CY28" i="15"/>
  <c r="CV122" i="15"/>
  <c r="AH41" i="15"/>
  <c r="DC76" i="15"/>
  <c r="BO68" i="15"/>
  <c r="CC129" i="15"/>
  <c r="T37" i="15"/>
  <c r="CP79" i="15"/>
  <c r="BS92" i="15"/>
  <c r="AO109" i="15"/>
  <c r="CF38" i="15"/>
  <c r="BE122" i="15"/>
  <c r="AB82" i="15"/>
  <c r="CC119" i="15"/>
  <c r="CN34" i="15"/>
  <c r="BX57" i="15"/>
  <c r="BE96" i="15"/>
  <c r="AD69" i="15"/>
  <c r="BU85" i="15"/>
  <c r="BI71" i="15"/>
  <c r="K42" i="15"/>
  <c r="BO74" i="15"/>
  <c r="X35" i="15"/>
  <c r="BH129" i="15"/>
  <c r="BP35" i="15"/>
  <c r="Z127" i="15"/>
  <c r="AH27" i="15"/>
  <c r="AO71" i="15"/>
  <c r="AK41" i="15"/>
  <c r="CM30" i="15"/>
  <c r="BN73" i="15"/>
  <c r="AF27" i="15"/>
  <c r="BH110" i="15"/>
  <c r="CL39" i="15"/>
  <c r="BD49" i="15"/>
  <c r="BX106" i="15"/>
  <c r="BT96" i="15"/>
  <c r="AY97" i="15"/>
  <c r="AW96" i="15"/>
  <c r="H26" i="15"/>
  <c r="CF84" i="15"/>
  <c r="T13" i="15"/>
  <c r="CT54" i="15"/>
  <c r="BH105" i="15"/>
  <c r="CE91" i="15"/>
  <c r="DB90" i="15"/>
  <c r="BA17" i="15"/>
  <c r="AE15" i="15"/>
  <c r="CT37" i="15"/>
  <c r="R69" i="15"/>
  <c r="BY72" i="15"/>
  <c r="AC21" i="15"/>
  <c r="CP27" i="15"/>
  <c r="AI38" i="15"/>
  <c r="BY87" i="15"/>
  <c r="O30" i="15"/>
  <c r="BX91" i="15"/>
  <c r="CN50" i="15"/>
  <c r="CK127" i="15"/>
  <c r="AP36" i="15"/>
  <c r="DB106" i="15"/>
  <c r="BT92" i="15"/>
  <c r="BT62" i="15"/>
  <c r="BF20" i="15"/>
  <c r="BC104" i="15"/>
  <c r="AZ35" i="15"/>
  <c r="CO122" i="15"/>
  <c r="BN49" i="15"/>
  <c r="CC62" i="15"/>
  <c r="CW57" i="15"/>
  <c r="CN81" i="15"/>
  <c r="DB41" i="15"/>
  <c r="Y69" i="15"/>
  <c r="AY25" i="15"/>
  <c r="Q76" i="15"/>
  <c r="J124" i="15"/>
  <c r="CS24" i="15"/>
  <c r="DC18" i="15"/>
  <c r="CX83" i="15"/>
  <c r="CH26" i="15"/>
  <c r="AW110" i="15"/>
  <c r="M71" i="15"/>
  <c r="CW36" i="15"/>
  <c r="BQ25" i="15"/>
  <c r="BG96" i="15"/>
  <c r="CR48" i="15"/>
  <c r="AR53" i="15"/>
  <c r="AC81" i="15"/>
  <c r="BW43" i="15"/>
  <c r="AN54" i="15"/>
  <c r="BB60" i="15"/>
  <c r="K123" i="15"/>
  <c r="BD106" i="15"/>
  <c r="W49" i="15"/>
  <c r="CV91" i="15"/>
  <c r="CJ36" i="15"/>
  <c r="AK19" i="15"/>
  <c r="BD32" i="15"/>
  <c r="BL40" i="15"/>
  <c r="CA83" i="15"/>
  <c r="BV49" i="15"/>
  <c r="R85" i="15"/>
  <c r="AY43" i="15"/>
  <c r="AM65" i="15"/>
  <c r="BL104" i="15"/>
  <c r="AH103" i="15"/>
  <c r="CW68" i="15"/>
  <c r="CV80" i="15"/>
  <c r="BJ43" i="15"/>
  <c r="CP13" i="15"/>
  <c r="AR110" i="15"/>
  <c r="CG64" i="15"/>
  <c r="AX71" i="15"/>
  <c r="CC34" i="15"/>
  <c r="CG101" i="15"/>
  <c r="DB39" i="15"/>
  <c r="CU69" i="15"/>
  <c r="BG109" i="15"/>
  <c r="AV91" i="15"/>
  <c r="V12" i="15"/>
  <c r="H74" i="15"/>
  <c r="AI106" i="15"/>
  <c r="H108" i="15"/>
  <c r="CL31" i="15"/>
  <c r="AA26" i="15"/>
  <c r="BI28" i="15"/>
  <c r="AT19" i="15"/>
  <c r="CH34" i="15"/>
  <c r="AF58" i="15"/>
  <c r="CQ84" i="15"/>
  <c r="AG84" i="15"/>
  <c r="CR61" i="15"/>
  <c r="CH13" i="15"/>
  <c r="CD48" i="15"/>
  <c r="AS65" i="15"/>
  <c r="CE61" i="15"/>
  <c r="CH16" i="15"/>
  <c r="CP17" i="15"/>
  <c r="AK62" i="15"/>
  <c r="P41" i="15"/>
  <c r="CK57" i="15"/>
  <c r="Z105" i="15"/>
  <c r="AC24" i="15"/>
  <c r="BY92" i="15"/>
  <c r="DB19" i="15"/>
  <c r="AA81" i="15"/>
  <c r="AX107" i="15"/>
  <c r="CH106" i="15"/>
  <c r="BM90" i="15"/>
  <c r="CM79" i="15"/>
  <c r="AR21" i="15"/>
  <c r="CY41" i="15"/>
  <c r="BK46" i="15"/>
  <c r="J57" i="15"/>
  <c r="BP54" i="15"/>
  <c r="BQ120" i="15"/>
  <c r="AE102" i="15"/>
  <c r="H57" i="15"/>
  <c r="BG34" i="15"/>
  <c r="BI122" i="15"/>
  <c r="CX98" i="15"/>
  <c r="CG35" i="15"/>
  <c r="AD60" i="15"/>
  <c r="BE51" i="15"/>
  <c r="CS128" i="15"/>
  <c r="BD61" i="15"/>
  <c r="CU60" i="15"/>
  <c r="AZ24" i="15"/>
  <c r="AO50" i="15"/>
  <c r="AX31" i="15"/>
  <c r="BC58" i="15"/>
  <c r="AL129" i="15"/>
  <c r="DC54" i="15"/>
  <c r="DB27" i="15"/>
  <c r="CG42" i="15"/>
  <c r="AE48" i="15"/>
  <c r="BC70" i="15"/>
  <c r="P80" i="15"/>
  <c r="CT74" i="15"/>
  <c r="AG80" i="15"/>
  <c r="P51" i="15"/>
  <c r="X53" i="15"/>
  <c r="H97" i="15"/>
  <c r="CF31" i="15"/>
  <c r="BY15" i="15"/>
  <c r="AZ29" i="15"/>
  <c r="CS122" i="15"/>
  <c r="CN13" i="15"/>
  <c r="BD34" i="15"/>
  <c r="AR41" i="15"/>
  <c r="AM64" i="15"/>
  <c r="CZ86" i="15"/>
  <c r="BH122" i="15"/>
  <c r="N84" i="15"/>
  <c r="BC59" i="15"/>
  <c r="CS91" i="15"/>
  <c r="BL102" i="15"/>
  <c r="DC15" i="15"/>
  <c r="BX75" i="15"/>
  <c r="AS39" i="15"/>
  <c r="BL58" i="15"/>
  <c r="BR50" i="15"/>
  <c r="X54" i="15"/>
  <c r="AE87" i="15"/>
  <c r="J102" i="15"/>
  <c r="CX31" i="15"/>
  <c r="BB35" i="15"/>
  <c r="BF51" i="15"/>
  <c r="BQ102" i="15"/>
  <c r="BZ81" i="15"/>
  <c r="BU91" i="15"/>
  <c r="BD42" i="15"/>
  <c r="BN80" i="15"/>
  <c r="CV42" i="15"/>
  <c r="AC37" i="15"/>
  <c r="K101" i="15"/>
  <c r="CL76" i="15"/>
  <c r="AS29" i="15"/>
  <c r="V30" i="15"/>
  <c r="H48" i="15"/>
  <c r="W35" i="15"/>
  <c r="P17" i="15"/>
  <c r="CE102" i="15"/>
  <c r="AO127" i="15"/>
  <c r="AH71" i="15"/>
  <c r="CH104" i="15"/>
  <c r="AZ21" i="15"/>
  <c r="AL109" i="15"/>
  <c r="CY47" i="15"/>
  <c r="BN39" i="15"/>
  <c r="AM32" i="15"/>
  <c r="AQ43" i="15"/>
  <c r="CG18" i="15"/>
  <c r="BD59" i="15"/>
  <c r="H51" i="15"/>
  <c r="AU103" i="15"/>
  <c r="K64" i="15"/>
  <c r="AE21" i="15"/>
  <c r="AX95" i="15"/>
  <c r="CY72" i="15"/>
  <c r="CS110" i="15"/>
  <c r="BG95" i="15"/>
  <c r="BF90" i="15"/>
  <c r="CJ20" i="15"/>
  <c r="J13" i="15"/>
  <c r="BA74" i="15"/>
  <c r="BJ103" i="15"/>
  <c r="BQ90" i="15"/>
  <c r="P59" i="15"/>
  <c r="BT91" i="15"/>
  <c r="AB73" i="15"/>
  <c r="I23" i="15"/>
  <c r="N69" i="15"/>
  <c r="CB92" i="15"/>
  <c r="BK119" i="15"/>
  <c r="BI23" i="15"/>
  <c r="I86" i="15"/>
  <c r="CA43" i="15"/>
  <c r="P103" i="15"/>
  <c r="AZ39" i="15"/>
  <c r="BP16" i="15"/>
  <c r="CJ103" i="15"/>
  <c r="AM51" i="15"/>
  <c r="CM123" i="15"/>
  <c r="I91" i="15"/>
  <c r="P14" i="15"/>
  <c r="CU21" i="15"/>
  <c r="S90" i="15"/>
  <c r="BL57" i="15"/>
  <c r="AR26" i="15"/>
  <c r="BN105" i="15"/>
  <c r="BW65" i="15"/>
  <c r="AI75" i="15"/>
  <c r="AL73" i="15"/>
  <c r="BP13" i="15"/>
  <c r="AB42" i="15"/>
  <c r="CB82" i="15"/>
  <c r="BS103" i="15"/>
  <c r="V57" i="15"/>
  <c r="AZ36" i="15"/>
  <c r="AS61" i="15"/>
  <c r="AD39" i="15"/>
  <c r="W21" i="15"/>
  <c r="AM68" i="15"/>
  <c r="BP14" i="15"/>
  <c r="BT93" i="15"/>
  <c r="AM41" i="15"/>
  <c r="BR52" i="15"/>
  <c r="CP120" i="15"/>
  <c r="CW93" i="15"/>
  <c r="BT86" i="15"/>
  <c r="AZ16" i="15"/>
  <c r="BJ54" i="15"/>
  <c r="AD18" i="15"/>
  <c r="AK42" i="15"/>
  <c r="CV52" i="15"/>
  <c r="BF62" i="15"/>
  <c r="U27" i="15"/>
  <c r="J40" i="15"/>
  <c r="S60" i="15"/>
  <c r="BB72" i="15"/>
  <c r="AE68" i="15"/>
  <c r="BT18" i="15"/>
  <c r="AX30" i="15"/>
  <c r="BD85" i="15"/>
  <c r="AW84" i="15"/>
  <c r="N83" i="15"/>
  <c r="CM94" i="15"/>
  <c r="BI50" i="15"/>
  <c r="AZ105" i="15"/>
  <c r="W18" i="15"/>
  <c r="CD47" i="15"/>
  <c r="CB19" i="15"/>
  <c r="BG24" i="15"/>
  <c r="AM15" i="15"/>
  <c r="L39" i="15"/>
  <c r="Y57" i="15"/>
  <c r="CS103" i="15"/>
  <c r="CM69" i="15"/>
  <c r="BO110" i="15"/>
  <c r="AJ83" i="15"/>
  <c r="CJ94" i="15"/>
  <c r="BH53" i="15"/>
  <c r="AZ79" i="15"/>
  <c r="CG14" i="15"/>
  <c r="BH48" i="15"/>
  <c r="CR96" i="15"/>
  <c r="AP57" i="15"/>
  <c r="CZ69" i="15"/>
  <c r="Z34" i="15"/>
  <c r="Y49" i="15"/>
  <c r="BN69" i="15"/>
  <c r="K82" i="15"/>
  <c r="BW38" i="15"/>
  <c r="AX17" i="15"/>
  <c r="BH95" i="15"/>
  <c r="AR90" i="15"/>
  <c r="AG43" i="15"/>
  <c r="CB71" i="15"/>
  <c r="BO87" i="15"/>
  <c r="AH90" i="15"/>
  <c r="AX72" i="15"/>
  <c r="X109" i="15"/>
  <c r="AD15" i="15"/>
  <c r="S104" i="15"/>
  <c r="BL51" i="15"/>
  <c r="I101" i="15"/>
  <c r="AE25" i="15"/>
  <c r="AS37" i="15"/>
  <c r="BI65" i="15"/>
  <c r="BE53" i="15"/>
  <c r="O82" i="15"/>
  <c r="CX74" i="15"/>
  <c r="BQ72" i="15"/>
  <c r="K81" i="15"/>
  <c r="R61" i="15"/>
  <c r="BX24" i="15"/>
  <c r="CO15" i="15"/>
  <c r="AZ51" i="15"/>
  <c r="CQ62" i="15"/>
  <c r="CJ49" i="15"/>
  <c r="BN97" i="15"/>
  <c r="L103" i="15"/>
  <c r="BK30" i="15"/>
  <c r="AN108" i="15"/>
  <c r="AT129" i="15"/>
  <c r="CG47" i="15"/>
  <c r="AL43" i="15"/>
  <c r="AO26" i="15"/>
  <c r="CU49" i="15"/>
  <c r="BJ72" i="15"/>
  <c r="CJ110" i="15"/>
  <c r="CT79" i="15"/>
  <c r="AV103" i="15"/>
  <c r="CZ51" i="15"/>
  <c r="CS105" i="15"/>
  <c r="CW49" i="15"/>
  <c r="BZ32" i="15"/>
  <c r="CB58" i="15"/>
  <c r="CT107" i="15"/>
  <c r="AF47" i="15"/>
  <c r="AO104" i="15"/>
  <c r="CX62" i="15"/>
  <c r="BO120" i="15"/>
  <c r="CM63" i="15"/>
  <c r="AY47" i="15"/>
  <c r="R53" i="15"/>
  <c r="J96" i="15"/>
  <c r="AW19" i="15"/>
  <c r="CI85" i="15"/>
  <c r="AJ57" i="15"/>
  <c r="CX39" i="15"/>
  <c r="BX39" i="15"/>
  <c r="BW76" i="15"/>
  <c r="BM102" i="15"/>
  <c r="U49" i="15"/>
  <c r="BM119" i="15"/>
  <c r="AG75" i="15"/>
  <c r="BW24" i="15"/>
  <c r="P12" i="15"/>
  <c r="Y62" i="15"/>
  <c r="BZ38" i="15"/>
  <c r="CJ23" i="15"/>
  <c r="BZ42" i="15"/>
  <c r="BC94" i="15"/>
  <c r="BI15" i="15"/>
  <c r="CK34" i="15"/>
  <c r="M27" i="15"/>
  <c r="AT30" i="15"/>
  <c r="M75" i="15"/>
  <c r="BW23" i="15"/>
  <c r="AC19" i="15"/>
  <c r="CL105" i="15"/>
  <c r="AX86" i="15"/>
  <c r="BM75" i="15"/>
  <c r="AE83" i="15"/>
  <c r="AP101" i="15"/>
  <c r="J109" i="15"/>
  <c r="BN120" i="15"/>
  <c r="BR38" i="15"/>
  <c r="BA15" i="15"/>
  <c r="CB85" i="15"/>
  <c r="BM94" i="15"/>
  <c r="CO98" i="15"/>
  <c r="CX58" i="15"/>
  <c r="K129" i="15"/>
  <c r="AX54" i="15"/>
  <c r="BJ105" i="15"/>
  <c r="X86" i="15"/>
  <c r="CP106" i="15"/>
  <c r="AL60" i="15"/>
  <c r="AB32" i="15"/>
  <c r="DA18" i="15"/>
  <c r="AB21" i="15"/>
  <c r="BL96" i="15"/>
  <c r="AN128" i="15"/>
  <c r="BW98" i="15"/>
  <c r="CT46" i="15"/>
  <c r="R19" i="15"/>
  <c r="AR122" i="15"/>
  <c r="CB14" i="15"/>
  <c r="DB47" i="15"/>
  <c r="BM13" i="15"/>
  <c r="BM86" i="15"/>
  <c r="AH82" i="15"/>
  <c r="CE41" i="15"/>
  <c r="BF74" i="15"/>
  <c r="L52" i="15"/>
  <c r="BY16" i="15"/>
  <c r="Q38" i="15"/>
  <c r="BY107" i="15"/>
  <c r="BE85" i="15"/>
  <c r="M42" i="15"/>
  <c r="BE119" i="15"/>
  <c r="AK106" i="15"/>
  <c r="I95" i="15"/>
  <c r="BW124" i="15"/>
  <c r="CT64" i="15"/>
  <c r="BW104" i="15"/>
  <c r="BQ59" i="15"/>
  <c r="AC23" i="15"/>
  <c r="DB107" i="15"/>
  <c r="BX42" i="15"/>
  <c r="L36" i="15"/>
  <c r="R84" i="15"/>
  <c r="AO129" i="15"/>
  <c r="O61" i="15"/>
  <c r="Z53" i="15"/>
  <c r="BX18" i="15"/>
  <c r="AO58" i="15"/>
  <c r="AJ62" i="15"/>
  <c r="CM53" i="15"/>
  <c r="CQ26" i="15"/>
  <c r="CA82" i="15"/>
  <c r="V16" i="15"/>
  <c r="BG60" i="15"/>
  <c r="BC50" i="15"/>
  <c r="AZ53" i="15"/>
  <c r="BO14" i="15"/>
  <c r="P26" i="15"/>
  <c r="BD109" i="15"/>
  <c r="BR80" i="15"/>
  <c r="DB120" i="15"/>
  <c r="DA16" i="15"/>
  <c r="Z122" i="15"/>
  <c r="Q24" i="15"/>
  <c r="K59" i="15"/>
  <c r="CL48" i="15"/>
  <c r="DB16" i="15"/>
  <c r="J127" i="15"/>
  <c r="I92" i="15"/>
  <c r="S34" i="15"/>
  <c r="DC124" i="15"/>
  <c r="BR51" i="15"/>
  <c r="AN82" i="15"/>
  <c r="BP37" i="15"/>
  <c r="BV87" i="15"/>
  <c r="BU102" i="15"/>
  <c r="P128" i="15"/>
  <c r="CZ122" i="15"/>
  <c r="DC35" i="15"/>
  <c r="BE52" i="15"/>
  <c r="BR15" i="15"/>
  <c r="BJ36" i="15"/>
  <c r="Z24" i="15"/>
  <c r="BM82" i="15"/>
  <c r="R87" i="15"/>
  <c r="CF73" i="15"/>
  <c r="CJ87" i="15"/>
  <c r="BO53" i="15"/>
  <c r="BH85" i="15"/>
  <c r="CL54" i="15"/>
  <c r="BD26" i="15"/>
  <c r="CQ74" i="15"/>
  <c r="S128" i="15"/>
  <c r="CV16" i="15"/>
  <c r="CT21" i="15"/>
  <c r="BK39" i="15"/>
  <c r="AL90" i="15"/>
  <c r="DB123" i="15"/>
  <c r="AN39" i="15"/>
  <c r="BG16" i="15"/>
  <c r="DA23" i="15"/>
  <c r="CM19" i="15"/>
  <c r="N24" i="15"/>
  <c r="N81" i="15"/>
  <c r="CW85" i="15"/>
  <c r="CK25" i="15"/>
  <c r="AU37" i="15"/>
  <c r="BK34" i="15"/>
  <c r="V70" i="15"/>
  <c r="BM30" i="15"/>
  <c r="BX60" i="15"/>
  <c r="AI82" i="15"/>
  <c r="BY90" i="15"/>
  <c r="M82" i="15"/>
  <c r="AR119" i="15"/>
  <c r="AT79" i="15"/>
  <c r="BJ98" i="15"/>
  <c r="L46" i="15"/>
  <c r="DB62" i="15"/>
  <c r="AK108" i="15"/>
  <c r="BA18" i="15"/>
  <c r="DA58" i="15"/>
  <c r="CO93" i="15"/>
  <c r="AU40" i="15"/>
  <c r="CS127" i="15"/>
  <c r="BZ39" i="15"/>
  <c r="BH81" i="15"/>
  <c r="CC72" i="15"/>
  <c r="CG12" i="15"/>
  <c r="CC46" i="15"/>
  <c r="AK27" i="15"/>
  <c r="AQ52" i="15"/>
  <c r="BB29" i="15"/>
  <c r="AI58" i="15"/>
  <c r="CK93" i="15"/>
  <c r="CH87" i="15"/>
  <c r="BW127" i="15"/>
  <c r="V29" i="15"/>
  <c r="CB46" i="15"/>
  <c r="AX63" i="15"/>
  <c r="X15" i="15"/>
  <c r="CC39" i="15"/>
  <c r="AQ49" i="15"/>
  <c r="CI129" i="15"/>
  <c r="AE36" i="15"/>
  <c r="AZ81" i="15"/>
  <c r="BX83" i="15"/>
  <c r="BU96" i="15"/>
  <c r="CJ72" i="15"/>
  <c r="BL72" i="15"/>
  <c r="T51" i="15"/>
  <c r="CS97" i="15"/>
  <c r="AK26" i="15"/>
  <c r="AZ37" i="15"/>
  <c r="AC28" i="15"/>
  <c r="BP19" i="15"/>
  <c r="BP106" i="15"/>
  <c r="CN46" i="15"/>
  <c r="BW93" i="15"/>
  <c r="AY94" i="15"/>
  <c r="BX27" i="15"/>
  <c r="CO80" i="15"/>
  <c r="AK110" i="15"/>
  <c r="AD37" i="15"/>
  <c r="AQ30" i="15"/>
  <c r="AH63" i="15"/>
  <c r="AK30" i="15"/>
  <c r="BZ119" i="15"/>
  <c r="CA20" i="15"/>
  <c r="BJ41" i="15"/>
  <c r="BR48" i="15"/>
  <c r="AV18" i="15"/>
  <c r="CD79" i="15"/>
  <c r="AN64" i="15"/>
  <c r="BJ52" i="15"/>
  <c r="K71" i="15"/>
  <c r="K25" i="15"/>
  <c r="DC12" i="15"/>
  <c r="Z57" i="15"/>
  <c r="BJ106" i="15"/>
  <c r="J28" i="15"/>
  <c r="BN29" i="15"/>
  <c r="CH17" i="15"/>
  <c r="AG36" i="15"/>
  <c r="CT16" i="15"/>
  <c r="BD39" i="15"/>
  <c r="AY29" i="15"/>
  <c r="M73" i="15"/>
  <c r="DA63" i="15"/>
  <c r="CM21" i="15"/>
  <c r="AW85" i="15"/>
  <c r="W26" i="15"/>
  <c r="AT108" i="15"/>
  <c r="CO87" i="15"/>
  <c r="I52" i="15"/>
  <c r="W128" i="15"/>
  <c r="I70" i="15"/>
  <c r="AB69" i="15"/>
  <c r="CU105" i="15"/>
  <c r="BC20" i="15"/>
  <c r="AU81" i="15"/>
  <c r="CB18" i="15"/>
  <c r="CX35" i="15"/>
  <c r="BF59" i="15"/>
  <c r="CV46" i="15"/>
  <c r="BG82" i="15"/>
  <c r="BE31" i="15"/>
  <c r="CS49" i="15"/>
  <c r="AE73" i="15"/>
  <c r="CP98" i="15"/>
  <c r="BK120" i="15"/>
  <c r="BT108" i="15"/>
  <c r="BV92" i="15"/>
  <c r="BL54" i="15"/>
  <c r="AU108" i="15"/>
  <c r="AM21" i="15"/>
  <c r="I94" i="15"/>
  <c r="X57" i="15"/>
  <c r="S65" i="15"/>
  <c r="AE39" i="15"/>
  <c r="AO85" i="15"/>
  <c r="BY52" i="15"/>
  <c r="CU79" i="15"/>
  <c r="AU91" i="15"/>
  <c r="BE39" i="15"/>
  <c r="CE25" i="15"/>
  <c r="T41" i="15"/>
  <c r="AV82" i="15"/>
  <c r="DA21" i="15"/>
  <c r="BZ104" i="15"/>
  <c r="BR25" i="15"/>
  <c r="CT60" i="15"/>
  <c r="U95" i="15"/>
  <c r="BA32" i="15"/>
  <c r="AC62" i="15"/>
  <c r="CR42" i="15"/>
  <c r="AH85" i="15"/>
  <c r="CG123" i="15"/>
  <c r="CZ71" i="15"/>
  <c r="CM54" i="15"/>
  <c r="CR39" i="15"/>
  <c r="CQ76" i="15"/>
  <c r="CN39" i="15"/>
  <c r="CB93" i="15"/>
  <c r="P70" i="15"/>
  <c r="BJ91" i="15"/>
  <c r="BE37" i="15"/>
  <c r="CK52" i="15"/>
  <c r="Q101" i="15"/>
  <c r="S58" i="15"/>
  <c r="Z69" i="15"/>
  <c r="BR76" i="15"/>
  <c r="BN104" i="15"/>
  <c r="AR61" i="15"/>
  <c r="CA17" i="15"/>
  <c r="AI47" i="15"/>
  <c r="BP53" i="15"/>
  <c r="BJ48" i="15"/>
  <c r="AU27" i="15"/>
  <c r="BF17" i="15"/>
  <c r="I40" i="15"/>
  <c r="AZ27" i="15"/>
  <c r="AN81" i="15"/>
  <c r="AA121" i="15"/>
  <c r="AB81" i="15"/>
  <c r="BW102" i="15"/>
  <c r="BU122" i="15"/>
  <c r="V82" i="15"/>
  <c r="BC16" i="15"/>
  <c r="AX74" i="15"/>
  <c r="CY109" i="15"/>
  <c r="M23" i="15"/>
  <c r="BY86" i="15"/>
  <c r="CD57" i="15"/>
  <c r="AK51" i="15"/>
  <c r="BF12" i="15"/>
  <c r="AI28" i="15"/>
  <c r="AO19" i="15"/>
  <c r="BV73" i="15"/>
  <c r="CO65" i="15"/>
  <c r="AB122" i="15"/>
  <c r="CE95" i="15"/>
  <c r="BE86" i="15"/>
  <c r="AW16" i="15"/>
  <c r="U62" i="15"/>
  <c r="AW68" i="15"/>
  <c r="BC96" i="15"/>
  <c r="X14" i="15"/>
  <c r="X46" i="15"/>
  <c r="N72" i="15"/>
  <c r="BE12" i="15"/>
  <c r="CA62" i="15"/>
  <c r="CZ127" i="15"/>
  <c r="CR87" i="15"/>
  <c r="H102" i="15"/>
  <c r="X104" i="15"/>
  <c r="X23" i="15"/>
  <c r="L32" i="15"/>
  <c r="BP50" i="15"/>
  <c r="CA86" i="15"/>
  <c r="CU82" i="15"/>
  <c r="AM58" i="15"/>
  <c r="CV81" i="15"/>
  <c r="CC79" i="15"/>
  <c r="DC65" i="15"/>
  <c r="M43" i="15"/>
  <c r="BZ36" i="15"/>
  <c r="CF123" i="15"/>
  <c r="CV92" i="15"/>
  <c r="M49" i="15"/>
  <c r="BV52" i="15"/>
  <c r="CL43" i="15"/>
  <c r="AV71" i="15"/>
  <c r="CI38" i="15"/>
  <c r="R28" i="15"/>
  <c r="L76" i="15"/>
  <c r="T36" i="15"/>
  <c r="AC69" i="15"/>
  <c r="AJ58" i="15"/>
  <c r="AF31" i="15"/>
  <c r="AR91" i="15"/>
  <c r="AZ12" i="15"/>
  <c r="AH32" i="15"/>
  <c r="BK48" i="15"/>
  <c r="AM121" i="15"/>
  <c r="BU41" i="15"/>
  <c r="BQ39" i="15"/>
  <c r="AT16" i="15"/>
  <c r="H122" i="15"/>
  <c r="AJ24" i="15"/>
  <c r="V34" i="15"/>
  <c r="BI12" i="15"/>
  <c r="CR123" i="15"/>
  <c r="K46" i="15"/>
  <c r="BC38" i="15"/>
  <c r="BW40" i="15"/>
  <c r="BM58" i="15"/>
  <c r="BM104" i="15"/>
  <c r="CI27" i="15"/>
  <c r="AV35" i="15"/>
  <c r="T57" i="15"/>
  <c r="AL127" i="15"/>
  <c r="BI35" i="15"/>
  <c r="AH20" i="15"/>
  <c r="BO16" i="15"/>
  <c r="AI79" i="15"/>
  <c r="AP27" i="15"/>
  <c r="X39" i="15"/>
  <c r="CO121" i="15"/>
  <c r="CH41" i="15"/>
  <c r="CH59" i="15"/>
  <c r="BC101" i="15"/>
  <c r="DB76" i="15"/>
  <c r="CL29" i="15"/>
  <c r="P20" i="15"/>
  <c r="BX14" i="15"/>
  <c r="L70" i="15"/>
  <c r="CN90" i="15"/>
  <c r="CI128" i="15"/>
  <c r="BH26" i="15"/>
  <c r="AX105" i="15"/>
  <c r="DA34" i="15"/>
  <c r="DA98" i="15"/>
  <c r="BZ57" i="15"/>
  <c r="BZ79" i="15"/>
  <c r="N82" i="15"/>
  <c r="AE37" i="15"/>
  <c r="CZ29" i="15"/>
  <c r="BN54" i="15"/>
  <c r="BJ75" i="15"/>
  <c r="BB61" i="15"/>
  <c r="X21" i="15"/>
  <c r="BU106" i="15"/>
  <c r="W129" i="15"/>
  <c r="Z25" i="15"/>
  <c r="BY121" i="15"/>
  <c r="CK129" i="15"/>
  <c r="R31" i="15"/>
  <c r="BB20" i="15"/>
  <c r="DA122" i="15"/>
  <c r="AL42" i="15"/>
  <c r="AS40" i="15"/>
  <c r="I29" i="15"/>
  <c r="BK41" i="15"/>
  <c r="P121" i="15"/>
  <c r="AV121" i="15"/>
  <c r="BL43" i="15"/>
  <c r="P50" i="15"/>
  <c r="AQ53" i="15"/>
  <c r="AQ84" i="15"/>
  <c r="CA90" i="15"/>
  <c r="CV17" i="15"/>
  <c r="CA87" i="15"/>
  <c r="S63" i="15"/>
  <c r="S47" i="15"/>
  <c r="CG19" i="15"/>
  <c r="AR40" i="15"/>
  <c r="Q86" i="15"/>
  <c r="AY64" i="15"/>
  <c r="I57" i="15"/>
  <c r="AG16" i="15"/>
  <c r="AH128" i="15"/>
  <c r="P101" i="15"/>
  <c r="O127" i="15"/>
  <c r="BR107" i="15"/>
  <c r="CA57" i="15"/>
  <c r="AL48" i="15"/>
  <c r="AX61" i="15"/>
  <c r="Y75" i="15"/>
  <c r="K27" i="15"/>
  <c r="DC26" i="15"/>
  <c r="BN85" i="15"/>
  <c r="BT72" i="15"/>
  <c r="BJ62" i="15"/>
  <c r="AZ102" i="15"/>
  <c r="BP68" i="15"/>
  <c r="CD86" i="15"/>
  <c r="CZ91" i="15"/>
  <c r="CF20" i="15"/>
  <c r="AO128" i="15"/>
  <c r="AJ121" i="15"/>
  <c r="BH93" i="15"/>
  <c r="CX90" i="15"/>
  <c r="AS59" i="15"/>
  <c r="AS26" i="15"/>
  <c r="CH39" i="15"/>
  <c r="CW121" i="15"/>
  <c r="BR91" i="15"/>
  <c r="BN53" i="15"/>
  <c r="AF107" i="15"/>
  <c r="AS48" i="15"/>
  <c r="CY128" i="15"/>
  <c r="BK18" i="15"/>
  <c r="S59" i="15"/>
  <c r="BZ93" i="15"/>
  <c r="DB18" i="15"/>
  <c r="AT60" i="15"/>
  <c r="BV85" i="15"/>
  <c r="AD34" i="15"/>
  <c r="H46" i="15"/>
  <c r="S36" i="15"/>
  <c r="BQ51" i="15"/>
  <c r="AT82" i="15"/>
  <c r="CJ90" i="15"/>
  <c r="BS41" i="15"/>
  <c r="CX92" i="15"/>
  <c r="CD93" i="15"/>
  <c r="U74" i="15"/>
  <c r="AA21" i="15"/>
  <c r="BJ127" i="15"/>
  <c r="CL106" i="15"/>
  <c r="R121" i="15"/>
  <c r="AY84" i="15"/>
  <c r="CO123" i="15"/>
  <c r="R15" i="15"/>
  <c r="AU48" i="15"/>
  <c r="CK110" i="15"/>
  <c r="BD62" i="15"/>
  <c r="BB51" i="15"/>
  <c r="CB110" i="15"/>
  <c r="AG58" i="15"/>
  <c r="BT29" i="15"/>
  <c r="Y17" i="15"/>
  <c r="T127" i="15"/>
  <c r="V62" i="15"/>
  <c r="CJ42" i="15"/>
  <c r="CT128" i="15"/>
  <c r="CG73" i="15"/>
  <c r="BH63" i="15"/>
  <c r="BK16" i="15"/>
  <c r="AR38" i="15"/>
  <c r="AF127" i="15"/>
  <c r="AY93" i="15"/>
  <c r="CE71" i="15"/>
  <c r="AC79" i="15"/>
  <c r="BT94" i="15"/>
  <c r="BJ96" i="15"/>
  <c r="Q110" i="15"/>
  <c r="BO104" i="15"/>
  <c r="AA76" i="15"/>
  <c r="AM84" i="15"/>
  <c r="AJ80" i="15"/>
  <c r="AY110" i="15"/>
  <c r="L105" i="15"/>
  <c r="O80" i="15"/>
  <c r="CO18" i="15"/>
  <c r="DA87" i="15"/>
  <c r="M41" i="15"/>
  <c r="CQ70" i="15"/>
  <c r="AG32" i="15"/>
  <c r="M52" i="15"/>
  <c r="BB123" i="15"/>
  <c r="R81" i="15"/>
  <c r="CW29" i="15"/>
  <c r="CC19" i="15"/>
  <c r="Z42" i="15"/>
  <c r="AQ21" i="15"/>
  <c r="BX73" i="15"/>
  <c r="K37" i="15"/>
  <c r="CC16" i="15"/>
  <c r="BC26" i="15"/>
  <c r="CN121" i="15"/>
  <c r="T70" i="15"/>
  <c r="CX13" i="15"/>
  <c r="CC14" i="15"/>
  <c r="AG106" i="15"/>
  <c r="CT15" i="15"/>
  <c r="Q54" i="15"/>
  <c r="BL27" i="15"/>
  <c r="CM127" i="15"/>
  <c r="BS20" i="15"/>
  <c r="CM121" i="15"/>
  <c r="CJ124" i="15"/>
  <c r="BB48" i="15"/>
  <c r="BB73" i="15"/>
  <c r="AE62" i="15"/>
  <c r="L58" i="15"/>
  <c r="AO25" i="15"/>
  <c r="CO76" i="15"/>
  <c r="BF15" i="15"/>
  <c r="CE108" i="15"/>
  <c r="AZ82" i="15"/>
  <c r="O109" i="15"/>
  <c r="AZ60" i="15"/>
  <c r="BA60" i="15"/>
  <c r="AG49" i="15"/>
  <c r="BW84" i="15"/>
  <c r="AR129" i="15"/>
  <c r="AF24" i="15"/>
  <c r="AI129" i="15"/>
  <c r="CV51" i="15"/>
  <c r="CH75" i="15"/>
  <c r="AB106" i="15"/>
  <c r="BZ72" i="15"/>
  <c r="CP18" i="15"/>
  <c r="BV123" i="15"/>
  <c r="BI29" i="15"/>
  <c r="AL83" i="15"/>
  <c r="BT95" i="15"/>
  <c r="BN95" i="15"/>
  <c r="CH110" i="15"/>
  <c r="BC121" i="15"/>
  <c r="BM73" i="15"/>
  <c r="CZ15" i="15"/>
  <c r="AR68" i="15"/>
  <c r="CB27" i="15"/>
  <c r="AH47" i="15"/>
  <c r="CV40" i="15"/>
  <c r="AI121" i="15"/>
  <c r="CC94" i="15"/>
  <c r="H37" i="15"/>
  <c r="AY83" i="15"/>
  <c r="BY73" i="15"/>
  <c r="CR31" i="15"/>
  <c r="BF64" i="15"/>
  <c r="AX85" i="15"/>
  <c r="AM27" i="15"/>
  <c r="AD46" i="15"/>
  <c r="CB81" i="15"/>
  <c r="BG21" i="15"/>
  <c r="J43" i="15"/>
  <c r="DA108" i="15"/>
  <c r="CF46" i="15"/>
  <c r="AH50" i="15"/>
  <c r="AG20" i="15"/>
  <c r="AC109" i="15"/>
  <c r="BA30" i="15"/>
  <c r="BR17" i="15"/>
  <c r="AT18" i="15"/>
  <c r="AJ107" i="15"/>
  <c r="CX91" i="15"/>
  <c r="CI13" i="15"/>
  <c r="CM86" i="15"/>
  <c r="BW80" i="15"/>
  <c r="AL108" i="15"/>
  <c r="CL42" i="15"/>
  <c r="CH43" i="15"/>
  <c r="BK27" i="15"/>
  <c r="AG85" i="15"/>
  <c r="DB23" i="15"/>
  <c r="U76" i="15"/>
  <c r="BV59" i="15"/>
  <c r="CX15" i="15"/>
  <c r="BQ71" i="15"/>
  <c r="L93" i="15"/>
  <c r="U36" i="15"/>
  <c r="BL63" i="15"/>
  <c r="AD26" i="15"/>
  <c r="H42" i="15"/>
  <c r="CY40" i="15"/>
  <c r="DA13" i="15"/>
  <c r="CH122" i="15"/>
  <c r="O104" i="15"/>
  <c r="CO90" i="15"/>
  <c r="AG48" i="15"/>
  <c r="BG25" i="15"/>
  <c r="BH50" i="15"/>
  <c r="BV79" i="15"/>
  <c r="BX86" i="15"/>
  <c r="BJ70" i="15"/>
  <c r="J37" i="15"/>
  <c r="CK27" i="15"/>
  <c r="AW75" i="15"/>
  <c r="CY95" i="15"/>
  <c r="CE48" i="15"/>
  <c r="CM87" i="15"/>
  <c r="CD74" i="15"/>
  <c r="BH108" i="15"/>
  <c r="BD12" i="15"/>
  <c r="CK39" i="15"/>
  <c r="BZ121" i="15"/>
  <c r="DA72" i="15"/>
  <c r="CU107" i="15"/>
  <c r="S48" i="15"/>
  <c r="DC70" i="15"/>
  <c r="CZ42" i="15"/>
  <c r="BF75" i="15"/>
  <c r="AH61" i="15"/>
  <c r="CE47" i="15"/>
  <c r="W65" i="15"/>
  <c r="CX21" i="15"/>
  <c r="N62" i="15"/>
  <c r="AT52" i="15"/>
  <c r="X84" i="15"/>
  <c r="O63" i="15"/>
  <c r="AN60" i="15"/>
  <c r="BQ123" i="15"/>
  <c r="AN72" i="15"/>
  <c r="BC122" i="15"/>
  <c r="AE20" i="15"/>
  <c r="AA13" i="15"/>
  <c r="T83" i="15"/>
  <c r="BE94" i="15"/>
  <c r="AD70" i="15"/>
  <c r="AC83" i="15"/>
  <c r="BM71" i="15"/>
  <c r="BM29" i="15"/>
  <c r="L28" i="15"/>
  <c r="AK50" i="15"/>
  <c r="J17" i="15"/>
  <c r="AH16" i="15"/>
  <c r="BP121" i="15"/>
  <c r="BP75" i="15"/>
  <c r="CA60" i="15"/>
  <c r="BN30" i="15"/>
  <c r="AC27" i="15"/>
  <c r="AX102" i="15"/>
  <c r="CR20" i="15"/>
  <c r="CJ123" i="15"/>
  <c r="BM18" i="15"/>
  <c r="BK72" i="15"/>
  <c r="CF95" i="15"/>
  <c r="AO65" i="15"/>
  <c r="CQ34" i="15"/>
  <c r="CR81" i="15"/>
  <c r="CI71" i="15"/>
  <c r="BH61" i="15"/>
  <c r="CY94" i="15"/>
  <c r="CX68" i="15"/>
  <c r="M79" i="15"/>
  <c r="BO96" i="15"/>
  <c r="H110" i="15"/>
  <c r="BL12" i="15"/>
  <c r="Q109" i="15"/>
  <c r="AI64" i="15"/>
  <c r="AW95" i="15"/>
  <c r="CM70" i="15"/>
  <c r="BQ85" i="15"/>
  <c r="CR102" i="15"/>
  <c r="X103" i="15"/>
  <c r="BO23" i="15"/>
  <c r="DB92" i="15"/>
  <c r="U34" i="15"/>
  <c r="I37" i="15"/>
  <c r="AR16" i="15"/>
  <c r="J73" i="15"/>
  <c r="CQ40" i="15"/>
  <c r="U39" i="15"/>
  <c r="CU15" i="15"/>
  <c r="CI120" i="15"/>
  <c r="DA49" i="15"/>
  <c r="L121" i="15"/>
  <c r="AC121" i="15"/>
  <c r="BR97" i="15"/>
  <c r="BV53" i="15"/>
  <c r="CN87" i="15"/>
  <c r="O93" i="15"/>
  <c r="DB52" i="15"/>
  <c r="BK15" i="15"/>
  <c r="AS35" i="15"/>
  <c r="CJ121" i="15"/>
  <c r="CJ29" i="15"/>
  <c r="BJ40" i="15"/>
  <c r="BF53" i="15"/>
  <c r="BA40" i="15"/>
  <c r="CY119" i="15"/>
  <c r="AK23" i="15"/>
  <c r="AO121" i="15"/>
  <c r="CL110" i="15"/>
  <c r="L128" i="15"/>
  <c r="CH76" i="15"/>
  <c r="AJ103" i="15"/>
  <c r="CP128" i="15"/>
  <c r="AU32" i="15"/>
  <c r="AS52" i="15"/>
  <c r="CJ48" i="15"/>
  <c r="AL58" i="15"/>
  <c r="K50" i="15"/>
  <c r="AF38" i="15"/>
  <c r="DB58" i="15"/>
  <c r="BA93" i="15"/>
  <c r="AB84" i="15"/>
  <c r="CV70" i="15"/>
  <c r="Z83" i="15"/>
  <c r="CX32" i="15"/>
  <c r="BY54" i="15"/>
  <c r="AN87" i="15"/>
  <c r="AO17" i="15"/>
  <c r="T49" i="15"/>
  <c r="R80" i="15"/>
  <c r="AI25" i="15"/>
  <c r="CQ95" i="15"/>
  <c r="AO57" i="15"/>
  <c r="AH83" i="15"/>
  <c r="AR32" i="15"/>
  <c r="CL25" i="15"/>
  <c r="T128" i="15"/>
  <c r="Y16" i="15"/>
  <c r="AY54" i="15"/>
  <c r="L40" i="15"/>
  <c r="M31" i="15"/>
  <c r="CD64" i="15"/>
  <c r="AV27" i="15"/>
  <c r="CE97" i="15"/>
  <c r="CC87" i="15"/>
  <c r="CD85" i="15"/>
  <c r="BO127" i="15"/>
  <c r="CD39" i="15"/>
  <c r="CY54" i="15"/>
  <c r="DC119" i="15"/>
  <c r="H49" i="15"/>
  <c r="BG13" i="15"/>
  <c r="CI73" i="15"/>
  <c r="CI14" i="15"/>
  <c r="AY21" i="15"/>
  <c r="DB108" i="15"/>
  <c r="CT34" i="15"/>
  <c r="I50" i="15"/>
  <c r="AU94" i="15"/>
  <c r="CJ43" i="15"/>
  <c r="BW110" i="15"/>
  <c r="BB92" i="15"/>
  <c r="AY38" i="15"/>
  <c r="AY70" i="15"/>
  <c r="CQ93" i="15"/>
  <c r="CB73" i="15"/>
  <c r="BP57" i="15"/>
  <c r="I47" i="15"/>
  <c r="CB70" i="15"/>
  <c r="AT110" i="15"/>
  <c r="AB54" i="15"/>
  <c r="O73" i="15"/>
  <c r="DA43" i="15"/>
  <c r="BY13" i="15"/>
  <c r="BA82" i="15"/>
  <c r="BJ82" i="15"/>
  <c r="AJ69" i="15"/>
  <c r="AK36" i="15"/>
  <c r="AO86" i="15"/>
  <c r="CS48" i="15"/>
  <c r="P81" i="15"/>
  <c r="BS16" i="15"/>
  <c r="BI64" i="15"/>
  <c r="Z82" i="15"/>
  <c r="AQ42" i="15"/>
  <c r="CY124" i="15"/>
  <c r="BD17" i="15"/>
  <c r="CI58" i="15"/>
  <c r="DB94" i="15"/>
  <c r="BA12" i="15"/>
  <c r="BJ65" i="15"/>
  <c r="I19" i="15"/>
  <c r="CR23" i="15"/>
  <c r="CI39" i="15"/>
  <c r="AO107" i="15"/>
  <c r="BY30" i="15"/>
  <c r="AY50" i="15"/>
  <c r="AW61" i="15"/>
  <c r="Z71" i="15"/>
  <c r="O46" i="15"/>
  <c r="AZ119" i="15"/>
  <c r="BL74" i="15"/>
  <c r="CQ57" i="15"/>
  <c r="X72" i="15"/>
  <c r="AO52" i="15"/>
  <c r="DC59" i="15"/>
  <c r="BZ16" i="15"/>
  <c r="BF27" i="15"/>
  <c r="CV98" i="15"/>
  <c r="L62" i="15"/>
  <c r="CR14" i="15"/>
  <c r="AB36" i="15"/>
  <c r="Y61" i="15"/>
  <c r="CD26" i="15"/>
  <c r="BC14" i="15"/>
  <c r="BL19" i="15"/>
  <c r="AF42" i="15"/>
  <c r="CD60" i="15"/>
  <c r="CJ21" i="15"/>
  <c r="N14" i="15"/>
  <c r="O43" i="15"/>
  <c r="BS129" i="15"/>
  <c r="U128" i="15"/>
  <c r="CM101" i="15"/>
  <c r="BJ129" i="15"/>
  <c r="BV21" i="15"/>
  <c r="BK121" i="15"/>
  <c r="BJ59" i="15"/>
  <c r="BX120" i="15"/>
  <c r="Q108" i="15"/>
  <c r="CG128" i="15"/>
  <c r="BS43" i="15"/>
  <c r="AS47" i="15"/>
  <c r="AS31" i="15"/>
  <c r="AG73" i="15"/>
  <c r="BS12" i="15"/>
  <c r="BP97" i="15"/>
  <c r="BC35" i="15"/>
  <c r="CL32" i="15"/>
  <c r="BG28" i="15"/>
  <c r="AU63" i="15"/>
  <c r="P60" i="15"/>
  <c r="V18" i="15"/>
  <c r="BB32" i="15"/>
  <c r="BS64" i="15"/>
  <c r="AB86" i="15"/>
  <c r="CI65" i="15"/>
  <c r="CC120" i="15"/>
  <c r="CS90" i="15"/>
  <c r="DB65" i="15"/>
  <c r="O86" i="15"/>
  <c r="BY80" i="15"/>
  <c r="BQ36" i="15"/>
  <c r="CS41" i="15"/>
  <c r="AB74" i="15"/>
  <c r="BY31" i="15"/>
  <c r="BV90" i="15"/>
  <c r="DC101" i="15"/>
  <c r="L26" i="15"/>
  <c r="BT85" i="15"/>
  <c r="BN108" i="15"/>
  <c r="CL95" i="15"/>
  <c r="BU95" i="15"/>
  <c r="U87" i="15"/>
  <c r="CK48" i="15"/>
  <c r="CI69" i="15"/>
  <c r="CI76" i="15"/>
  <c r="CM108" i="15"/>
  <c r="CA84" i="15"/>
  <c r="AF76" i="15"/>
  <c r="AW28" i="15"/>
  <c r="CW104" i="15"/>
  <c r="BX107" i="15"/>
  <c r="O15" i="15"/>
  <c r="BP94" i="15"/>
  <c r="CF96" i="15"/>
  <c r="BG17" i="15"/>
  <c r="AS129" i="15"/>
  <c r="CI68" i="15"/>
  <c r="CN24" i="15"/>
  <c r="AR54" i="15"/>
  <c r="I62" i="15"/>
  <c r="X59" i="15"/>
  <c r="R73" i="15"/>
  <c r="AS71" i="15"/>
  <c r="AP29" i="15"/>
  <c r="AO103" i="15"/>
  <c r="BF102" i="15"/>
  <c r="BW79" i="15"/>
  <c r="BC24" i="15"/>
  <c r="CM80" i="15"/>
  <c r="CZ30" i="15"/>
  <c r="R35" i="15"/>
  <c r="AU123" i="15"/>
  <c r="CG34" i="15"/>
  <c r="AJ75" i="15"/>
  <c r="CG94" i="15"/>
  <c r="CG69" i="15"/>
  <c r="AN103" i="15"/>
  <c r="V122" i="15"/>
  <c r="BP29" i="15"/>
  <c r="AF46" i="15"/>
  <c r="AB12" i="15"/>
  <c r="BO82" i="15"/>
  <c r="CF97" i="15"/>
  <c r="V73" i="15"/>
  <c r="AE64" i="15"/>
  <c r="BS96" i="15"/>
  <c r="CQ54" i="15"/>
  <c r="AR18" i="15"/>
  <c r="BZ13" i="15"/>
  <c r="BG15" i="15"/>
  <c r="DC50" i="15"/>
  <c r="CW48" i="15"/>
  <c r="BO34" i="15"/>
  <c r="AE35" i="15"/>
  <c r="CG120" i="15"/>
  <c r="BY109" i="15"/>
  <c r="AD31" i="15"/>
  <c r="Q72" i="15"/>
  <c r="Y23" i="15"/>
  <c r="AL70" i="15"/>
  <c r="Z121" i="15"/>
  <c r="V51" i="15"/>
  <c r="CF76" i="15"/>
  <c r="BN27" i="15"/>
  <c r="BC29" i="15"/>
  <c r="AB107" i="15"/>
  <c r="N101" i="15"/>
  <c r="BB84" i="15"/>
  <c r="BL23" i="15"/>
  <c r="AU23" i="15"/>
  <c r="AB37" i="15"/>
  <c r="AM61" i="15"/>
  <c r="CP107" i="15"/>
  <c r="AL72" i="15"/>
  <c r="DB64" i="15"/>
  <c r="BU68" i="15"/>
  <c r="Y15" i="15"/>
  <c r="BZ71" i="15"/>
  <c r="AU101" i="15"/>
  <c r="BU50" i="15"/>
  <c r="CU84" i="15"/>
  <c r="L68" i="15"/>
  <c r="BD98" i="15"/>
  <c r="CL61" i="15"/>
  <c r="N58" i="15"/>
  <c r="AX129" i="15"/>
  <c r="BW27" i="15"/>
  <c r="BS62" i="15"/>
  <c r="AI60" i="15"/>
  <c r="AP51" i="15"/>
  <c r="CD90" i="15"/>
  <c r="AD80" i="15"/>
  <c r="BC28" i="15"/>
  <c r="BG42" i="15"/>
  <c r="AT121" i="15"/>
  <c r="BA90" i="15"/>
  <c r="I43" i="15"/>
  <c r="AX82" i="15"/>
  <c r="AU87" i="15"/>
  <c r="Q87" i="15"/>
  <c r="DB110" i="15"/>
  <c r="CW47" i="15"/>
  <c r="Q26" i="15"/>
  <c r="DC21" i="15"/>
  <c r="BX96" i="15"/>
  <c r="BU32" i="15"/>
  <c r="BF105" i="15"/>
  <c r="BI39" i="15"/>
  <c r="BB121" i="15"/>
  <c r="BM129" i="15"/>
  <c r="BX25" i="15"/>
  <c r="AW27" i="15"/>
  <c r="H35" i="15"/>
  <c r="BP71" i="15"/>
  <c r="BN61" i="15"/>
  <c r="L124" i="15"/>
  <c r="CP19" i="15"/>
  <c r="R18" i="15"/>
  <c r="Y127" i="15"/>
  <c r="CR109" i="15"/>
  <c r="O58" i="15"/>
  <c r="BY57" i="15"/>
  <c r="BD129" i="15"/>
  <c r="Z20" i="15"/>
  <c r="CO30" i="15"/>
  <c r="BL122" i="15"/>
  <c r="BY41" i="15"/>
  <c r="T58" i="15"/>
  <c r="CA109" i="15"/>
  <c r="W50" i="15"/>
  <c r="AA34" i="15"/>
  <c r="AG53" i="15"/>
  <c r="CY75" i="15"/>
  <c r="M50" i="15"/>
  <c r="N20" i="15"/>
  <c r="BY23" i="15"/>
  <c r="BV94" i="15"/>
  <c r="AS124" i="15"/>
  <c r="BJ120" i="15"/>
  <c r="DB50" i="15"/>
  <c r="BC37" i="15"/>
  <c r="P34" i="15"/>
  <c r="L109" i="15"/>
  <c r="BV96" i="15"/>
  <c r="BK103" i="15"/>
  <c r="Y107" i="15"/>
  <c r="J46" i="15"/>
  <c r="CN92" i="15"/>
  <c r="AJ104" i="15"/>
  <c r="AC42" i="15"/>
  <c r="CE34" i="15"/>
  <c r="BO98" i="15"/>
  <c r="CI16" i="15"/>
  <c r="H53" i="15"/>
  <c r="BS105" i="15"/>
  <c r="AB20" i="15"/>
  <c r="CW41" i="15"/>
  <c r="DC46" i="15"/>
  <c r="CK119" i="15"/>
  <c r="AU57" i="15"/>
  <c r="BX40" i="15"/>
  <c r="T23" i="15"/>
  <c r="CH30" i="15"/>
  <c r="CV15" i="15"/>
  <c r="W104" i="15"/>
  <c r="AI37" i="15"/>
  <c r="AR120" i="15"/>
  <c r="CC97" i="15"/>
  <c r="N49" i="15"/>
  <c r="AA59" i="15"/>
  <c r="BK81" i="15"/>
  <c r="DA32" i="15"/>
  <c r="AI17" i="15"/>
  <c r="CB98" i="15"/>
  <c r="BA31" i="15"/>
  <c r="AQ87" i="15"/>
  <c r="AB23" i="15"/>
  <c r="CN21" i="15"/>
  <c r="Y74" i="15"/>
  <c r="BS102" i="15"/>
  <c r="AT119" i="15"/>
  <c r="BE107" i="15"/>
  <c r="CQ31" i="15"/>
  <c r="CH12" i="15"/>
  <c r="AV107" i="15"/>
  <c r="BG72" i="15"/>
  <c r="BA80" i="15"/>
  <c r="AQ58" i="15"/>
  <c r="U32" i="15"/>
  <c r="AV73" i="15"/>
  <c r="BX95" i="15"/>
  <c r="AT39" i="15"/>
  <c r="CS121" i="15"/>
  <c r="L79" i="15"/>
  <c r="O102" i="15"/>
  <c r="AH121" i="15"/>
  <c r="BC90" i="15"/>
  <c r="BI53" i="15"/>
  <c r="DB34" i="15"/>
  <c r="CP93" i="15"/>
  <c r="CW52" i="15"/>
  <c r="BU28" i="15"/>
  <c r="BF127" i="15"/>
  <c r="CW26" i="15"/>
  <c r="CG119" i="15"/>
  <c r="CA75" i="15"/>
  <c r="BG31" i="15"/>
  <c r="AX80" i="15"/>
  <c r="BK97" i="15"/>
  <c r="N87" i="15"/>
  <c r="DC13" i="15"/>
  <c r="CY74" i="15"/>
  <c r="AM104" i="15"/>
  <c r="AO70" i="15"/>
  <c r="CN43" i="15"/>
  <c r="BK106" i="15"/>
  <c r="CI103" i="15"/>
  <c r="CQ92" i="15"/>
  <c r="BI79" i="15"/>
  <c r="L87" i="15"/>
  <c r="AV19" i="15"/>
  <c r="BU75" i="15"/>
  <c r="CI43" i="15"/>
  <c r="CS72" i="15"/>
  <c r="BM50" i="15"/>
  <c r="BT57" i="15"/>
  <c r="BX50" i="15"/>
  <c r="S71" i="15"/>
  <c r="W122" i="15"/>
  <c r="AN14" i="15"/>
  <c r="BD97" i="15"/>
  <c r="CY17" i="15"/>
  <c r="CF36" i="15"/>
  <c r="BA53" i="15"/>
  <c r="AV95" i="15"/>
  <c r="AM101" i="15"/>
  <c r="BT73" i="15"/>
  <c r="BD37" i="15"/>
  <c r="BL80" i="15"/>
  <c r="DC31" i="15"/>
  <c r="BS18" i="15"/>
  <c r="BN36" i="15"/>
  <c r="AN85" i="15"/>
  <c r="U103" i="15"/>
  <c r="AY120" i="15"/>
  <c r="BW30" i="15"/>
  <c r="CC68" i="15"/>
  <c r="AX119" i="15"/>
  <c r="AI59" i="15"/>
  <c r="CT97" i="15"/>
  <c r="CA72" i="15"/>
  <c r="BM70" i="15"/>
  <c r="BA36" i="15"/>
  <c r="BG97" i="15"/>
  <c r="BB50" i="15"/>
  <c r="Z14" i="15"/>
  <c r="AF15" i="15"/>
  <c r="BM91" i="15"/>
  <c r="R106" i="15"/>
  <c r="CB69" i="15"/>
  <c r="AL68" i="15"/>
  <c r="CF68" i="15"/>
  <c r="AG81" i="15"/>
  <c r="I76" i="15"/>
  <c r="AI57" i="15"/>
  <c r="W61" i="15"/>
  <c r="DA127" i="15"/>
  <c r="BR122" i="15"/>
  <c r="AI16" i="15"/>
  <c r="CH127" i="15"/>
  <c r="AC47" i="15"/>
  <c r="AI43" i="15"/>
  <c r="BS40" i="15"/>
  <c r="Z74" i="15"/>
  <c r="BG62" i="15"/>
  <c r="O50" i="15"/>
  <c r="BA46" i="15"/>
  <c r="T82" i="15"/>
  <c r="BT27" i="15"/>
  <c r="AX50" i="15"/>
  <c r="BL93" i="15"/>
  <c r="X79" i="15"/>
  <c r="Y109" i="15"/>
  <c r="AO24" i="15"/>
  <c r="DA28" i="15"/>
  <c r="CH29" i="15"/>
  <c r="AM129" i="15"/>
  <c r="AL95" i="15"/>
  <c r="BQ38" i="15"/>
  <c r="AM72" i="15"/>
  <c r="CU92" i="15"/>
  <c r="CV62" i="15"/>
  <c r="AQ26" i="15"/>
  <c r="AU129" i="15"/>
  <c r="BX85" i="15"/>
  <c r="AD71" i="15"/>
  <c r="CU27" i="15"/>
  <c r="DB60" i="15"/>
  <c r="AX93" i="15"/>
  <c r="M69" i="15"/>
  <c r="BE102" i="15"/>
  <c r="U23" i="15"/>
  <c r="CK21" i="15"/>
  <c r="I21" i="15"/>
  <c r="BM92" i="15"/>
  <c r="CQ41" i="15"/>
  <c r="BY101" i="15"/>
  <c r="CP123" i="15"/>
  <c r="BU123" i="15"/>
  <c r="DB31" i="15"/>
  <c r="CQ91" i="15"/>
  <c r="CA128" i="15"/>
  <c r="AX23" i="15"/>
  <c r="Q48" i="15"/>
  <c r="CY12" i="15"/>
  <c r="AU25" i="15"/>
  <c r="M80" i="15"/>
  <c r="CT84" i="15"/>
  <c r="CT70" i="15"/>
  <c r="CE72" i="15"/>
  <c r="L18" i="15"/>
  <c r="AF87" i="15"/>
  <c r="BB46" i="15"/>
  <c r="V65" i="15"/>
  <c r="AU98" i="15"/>
  <c r="L20" i="15"/>
  <c r="BK75" i="15"/>
  <c r="AX21" i="15"/>
  <c r="Z49" i="15"/>
  <c r="BH37" i="15"/>
  <c r="BQ93" i="15"/>
  <c r="AX47" i="15"/>
  <c r="AX64" i="15"/>
  <c r="AQ17" i="15"/>
  <c r="CL53" i="15"/>
  <c r="Z28" i="15"/>
  <c r="CF53" i="15"/>
  <c r="U104" i="15"/>
  <c r="O31" i="15"/>
  <c r="Z95" i="15"/>
  <c r="BJ32" i="15"/>
  <c r="CO62" i="15"/>
  <c r="CX79" i="15"/>
  <c r="AU15" i="15"/>
  <c r="AM20" i="15"/>
  <c r="AN15" i="15"/>
  <c r="CW73" i="15"/>
  <c r="AQ79" i="15"/>
  <c r="H129" i="15"/>
  <c r="AG29" i="15"/>
  <c r="T103" i="15"/>
  <c r="CV25" i="15"/>
  <c r="CV47" i="15"/>
  <c r="BG122" i="15"/>
  <c r="AG62" i="15"/>
  <c r="AA86" i="15"/>
  <c r="L13" i="15"/>
  <c r="CI82" i="15"/>
  <c r="BP104" i="15"/>
  <c r="CM81" i="15"/>
  <c r="BF91" i="15"/>
  <c r="BE17" i="15"/>
  <c r="BW49" i="15"/>
  <c r="AJ81" i="15"/>
  <c r="CP124" i="15"/>
  <c r="AS36" i="15"/>
  <c r="BQ107" i="15"/>
  <c r="BC42" i="15"/>
  <c r="CZ87" i="15"/>
  <c r="AB39" i="15"/>
  <c r="AJ102" i="15"/>
  <c r="Z108" i="15"/>
  <c r="BS53" i="15"/>
  <c r="BY27" i="15"/>
  <c r="CA25" i="15"/>
  <c r="M95" i="15"/>
  <c r="AU60" i="15"/>
  <c r="AT81" i="15"/>
  <c r="BZ107" i="15"/>
  <c r="BB27" i="15"/>
  <c r="BM121" i="15"/>
  <c r="CZ106" i="15"/>
  <c r="BL73" i="15"/>
  <c r="AS84" i="15"/>
  <c r="AE28" i="15"/>
  <c r="BS58" i="15"/>
  <c r="CP23" i="15"/>
  <c r="AX92" i="15"/>
  <c r="BD63" i="15"/>
  <c r="CH37" i="15"/>
  <c r="X106" i="15"/>
  <c r="S17" i="15"/>
  <c r="J68" i="15"/>
  <c r="AY123" i="15"/>
  <c r="BJ31" i="15"/>
  <c r="CT41" i="15"/>
  <c r="BC51" i="15"/>
  <c r="CJ98" i="15"/>
  <c r="CX40" i="15"/>
  <c r="CB72" i="15"/>
  <c r="BJ20" i="15"/>
  <c r="BD128" i="15"/>
  <c r="L81" i="15"/>
  <c r="BU127" i="15"/>
  <c r="DC53" i="15"/>
  <c r="CL129" i="15"/>
  <c r="BQ129" i="15"/>
  <c r="AK104" i="15"/>
  <c r="CA81" i="15"/>
  <c r="AB19" i="15"/>
  <c r="BW36" i="15"/>
  <c r="AO12" i="15"/>
  <c r="DB61" i="15"/>
  <c r="BK79" i="15"/>
  <c r="U109" i="15"/>
  <c r="T76" i="15"/>
  <c r="DC95" i="15"/>
  <c r="CF94" i="15"/>
  <c r="CN109" i="15"/>
  <c r="CL30" i="15"/>
  <c r="BW96" i="15"/>
  <c r="AU20" i="15"/>
  <c r="CL35" i="15"/>
  <c r="BD15" i="15"/>
  <c r="AC61" i="15"/>
  <c r="CR84" i="15"/>
  <c r="BV31" i="15"/>
  <c r="BS127" i="15"/>
  <c r="BX35" i="15"/>
  <c r="CL103" i="15"/>
  <c r="W30" i="15"/>
  <c r="BQ58" i="15"/>
  <c r="AC122" i="15"/>
  <c r="AJ34" i="15"/>
  <c r="AR28" i="15"/>
  <c r="AT53" i="15"/>
  <c r="CU19" i="15"/>
  <c r="AS98" i="15"/>
  <c r="CC27" i="15"/>
  <c r="V46" i="15"/>
  <c r="BJ128" i="15"/>
  <c r="BA106" i="15"/>
  <c r="CM46" i="15"/>
  <c r="CE49" i="15"/>
  <c r="CX30" i="15"/>
  <c r="DC75" i="15"/>
  <c r="BX127" i="15"/>
  <c r="DA42" i="15"/>
  <c r="I60" i="15"/>
  <c r="BQ83" i="15"/>
  <c r="CA32" i="15"/>
  <c r="AA71" i="15"/>
  <c r="CK17" i="15"/>
  <c r="AK16" i="15"/>
  <c r="AA54" i="15"/>
  <c r="BD13" i="15"/>
  <c r="BM110" i="15"/>
  <c r="N27" i="15"/>
  <c r="BD43" i="15"/>
  <c r="AJ50" i="15"/>
  <c r="CZ80" i="15"/>
  <c r="R57" i="15"/>
  <c r="X31" i="15"/>
  <c r="CL70" i="15"/>
  <c r="BA62" i="15"/>
  <c r="BL90" i="15"/>
  <c r="DA40" i="15"/>
  <c r="Q37" i="15"/>
  <c r="BA28" i="15"/>
  <c r="J69" i="15"/>
  <c r="S16" i="15"/>
  <c r="AM90" i="15"/>
  <c r="BP98" i="15"/>
  <c r="AF81" i="15"/>
  <c r="DC23" i="15"/>
  <c r="AT40" i="15"/>
  <c r="CL104" i="15"/>
  <c r="CG39" i="15"/>
  <c r="BA120" i="15"/>
  <c r="BQ57" i="15"/>
  <c r="X41" i="15"/>
  <c r="CY25" i="15"/>
  <c r="W106" i="15"/>
  <c r="Q62" i="15"/>
  <c r="CS71" i="15"/>
  <c r="AG51" i="15"/>
  <c r="CH129" i="15"/>
  <c r="CW74" i="15"/>
  <c r="BK21" i="15"/>
  <c r="O122" i="15"/>
  <c r="CA12" i="15"/>
  <c r="BN84" i="15"/>
  <c r="BF16" i="15"/>
  <c r="AH35" i="15"/>
  <c r="BG26" i="15"/>
  <c r="BC75" i="15"/>
  <c r="AA70" i="15"/>
  <c r="K17" i="15"/>
  <c r="AB59" i="15"/>
  <c r="J83" i="15"/>
  <c r="AH62" i="15"/>
  <c r="AE85" i="15"/>
  <c r="CP34" i="15"/>
  <c r="BL85" i="15"/>
  <c r="AG15" i="15"/>
  <c r="BG128" i="15"/>
  <c r="CE35" i="15"/>
  <c r="AD13" i="15"/>
  <c r="Q129" i="15"/>
  <c r="BT58" i="15"/>
  <c r="CQ27" i="15"/>
  <c r="BP36" i="15"/>
  <c r="CI49" i="15"/>
  <c r="CR57" i="15"/>
  <c r="BN14" i="15"/>
  <c r="BD121" i="15"/>
  <c r="BO63" i="15"/>
  <c r="U121" i="15"/>
  <c r="CR122" i="15"/>
  <c r="CN124" i="15"/>
  <c r="BI108" i="15"/>
  <c r="J58" i="15"/>
  <c r="CQ23" i="15"/>
  <c r="BR121" i="15"/>
  <c r="AE108" i="15"/>
  <c r="DC48" i="15"/>
  <c r="CM57" i="15"/>
  <c r="O18" i="15"/>
  <c r="AP32" i="15"/>
  <c r="AT42" i="15"/>
  <c r="CG59" i="15"/>
  <c r="J50" i="15"/>
  <c r="BM49" i="15"/>
  <c r="BO62" i="15"/>
  <c r="BG92" i="15"/>
  <c r="CK29" i="15"/>
  <c r="BF21" i="15"/>
  <c r="AV120" i="15"/>
  <c r="O94" i="15"/>
  <c r="BA35" i="15"/>
  <c r="AJ63" i="15"/>
  <c r="CL101" i="15"/>
  <c r="BY106" i="15"/>
  <c r="BW47" i="15"/>
  <c r="AJ17" i="15"/>
  <c r="BW62" i="15"/>
  <c r="CM60" i="15"/>
  <c r="CD80" i="15"/>
  <c r="CR129" i="15"/>
  <c r="CU32" i="15"/>
  <c r="V32" i="15"/>
  <c r="Q122" i="15"/>
  <c r="K97" i="15"/>
  <c r="CU34" i="15"/>
  <c r="T16" i="15"/>
  <c r="AA18" i="15"/>
  <c r="BI52" i="15"/>
  <c r="CV105" i="15"/>
  <c r="BY102" i="15"/>
  <c r="BM21" i="15"/>
  <c r="BN87" i="15"/>
  <c r="V14" i="15"/>
  <c r="CQ37" i="15"/>
  <c r="DB124" i="15"/>
  <c r="X16" i="15"/>
  <c r="BY28" i="15"/>
  <c r="BL39" i="15"/>
  <c r="BP90" i="15"/>
  <c r="AT47" i="15"/>
  <c r="V58" i="15"/>
  <c r="BI95" i="15"/>
  <c r="BK58" i="15"/>
  <c r="CD58" i="15"/>
  <c r="CE26" i="15"/>
  <c r="CN86" i="15"/>
  <c r="R49" i="15"/>
  <c r="CC128" i="15"/>
  <c r="AA69" i="15"/>
  <c r="CJ80" i="15"/>
  <c r="BL119" i="15"/>
  <c r="BO79" i="15"/>
  <c r="AV80" i="15"/>
  <c r="CL98" i="15"/>
  <c r="CD106" i="15"/>
  <c r="BZ63" i="15"/>
  <c r="N12" i="15"/>
  <c r="T21" i="15"/>
  <c r="CW35" i="15"/>
  <c r="BK42" i="15"/>
  <c r="BL20" i="15"/>
  <c r="CG31" i="15"/>
  <c r="AC110" i="15"/>
  <c r="CG106" i="15"/>
  <c r="X51" i="15"/>
  <c r="BQ61" i="15"/>
  <c r="DB30" i="15"/>
  <c r="BH24" i="15"/>
  <c r="BE82" i="15"/>
  <c r="BX36" i="15"/>
  <c r="CF12" i="15"/>
  <c r="DC16" i="15"/>
  <c r="CR34" i="15"/>
  <c r="CK86" i="15"/>
  <c r="AO106" i="15"/>
  <c r="BF84" i="15"/>
  <c r="CQ65" i="15"/>
  <c r="BK19" i="15"/>
  <c r="CM91" i="15"/>
  <c r="BX108" i="15"/>
  <c r="AF37" i="15"/>
  <c r="BS123" i="15"/>
  <c r="AT58" i="15"/>
  <c r="AW120" i="15"/>
  <c r="CY93" i="15"/>
  <c r="Z70" i="15"/>
  <c r="AX58" i="15"/>
  <c r="N65" i="15"/>
  <c r="CF86" i="15"/>
  <c r="BS26" i="15"/>
  <c r="CL128" i="15"/>
  <c r="K36" i="15"/>
  <c r="R107" i="15"/>
  <c r="Y43" i="15"/>
  <c r="Q83" i="15"/>
  <c r="P102" i="15"/>
  <c r="T73" i="15"/>
  <c r="BX93" i="15"/>
  <c r="CM18" i="15"/>
  <c r="CB53" i="15"/>
  <c r="X32" i="15"/>
  <c r="N25" i="15"/>
  <c r="AV97" i="15"/>
  <c r="BO49" i="15"/>
  <c r="BU37" i="15"/>
  <c r="N68" i="15"/>
  <c r="AB75" i="15"/>
  <c r="CQ38" i="15"/>
  <c r="DC27" i="15"/>
  <c r="BQ105" i="15"/>
  <c r="CH123" i="15"/>
  <c r="BW13" i="15"/>
  <c r="BG75" i="15"/>
  <c r="CR68" i="15"/>
  <c r="BV27" i="15"/>
  <c r="CM43" i="15"/>
  <c r="BC98" i="15"/>
  <c r="BF41" i="15"/>
  <c r="CT12" i="15"/>
  <c r="BP124" i="15"/>
  <c r="BR62" i="15"/>
  <c r="AJ14" i="15"/>
  <c r="BP87" i="15"/>
  <c r="AR69" i="15"/>
  <c r="BV48" i="15"/>
  <c r="BY103" i="15"/>
  <c r="CO43" i="15"/>
  <c r="CI90" i="15"/>
  <c r="CD105" i="15"/>
  <c r="AP63" i="15"/>
  <c r="AC49" i="15"/>
  <c r="BT17" i="15"/>
  <c r="CS28" i="15"/>
  <c r="BF36" i="15"/>
  <c r="CP42" i="15"/>
  <c r="AP19" i="15"/>
  <c r="AN75" i="15"/>
  <c r="R14" i="15"/>
  <c r="AK21" i="15"/>
  <c r="U31" i="15"/>
  <c r="AI71" i="15"/>
  <c r="CF19" i="15"/>
  <c r="BC54" i="15"/>
  <c r="T32" i="15"/>
  <c r="BR86" i="15"/>
  <c r="AD109" i="15"/>
  <c r="CI46" i="15"/>
  <c r="BP120" i="15"/>
  <c r="CQ35" i="15"/>
  <c r="BU65" i="15"/>
  <c r="CT48" i="15"/>
  <c r="AP95" i="15"/>
  <c r="AT90" i="15"/>
  <c r="CG28" i="15"/>
  <c r="CA53" i="15"/>
  <c r="T108" i="15"/>
  <c r="AV122" i="15"/>
  <c r="BJ92" i="15"/>
  <c r="CD28" i="15"/>
  <c r="Z75" i="15"/>
  <c r="CG103" i="15"/>
  <c r="H95" i="15"/>
  <c r="CK38" i="15"/>
  <c r="L21" i="15"/>
  <c r="CZ24" i="15"/>
  <c r="BI83" i="15"/>
  <c r="BV20" i="15"/>
  <c r="AB46" i="15"/>
  <c r="Z79" i="15"/>
  <c r="CE122" i="15"/>
  <c r="AX76" i="15"/>
  <c r="AM24" i="15"/>
  <c r="U20" i="15"/>
  <c r="AV84" i="15"/>
  <c r="CC60" i="15"/>
  <c r="BX52" i="15"/>
  <c r="CT123" i="15"/>
  <c r="CD20" i="15"/>
  <c r="BT109" i="15"/>
  <c r="CE54" i="15"/>
  <c r="BH109" i="15"/>
  <c r="AP71" i="15"/>
  <c r="CB32" i="15"/>
  <c r="I65" i="15"/>
  <c r="CD68" i="15"/>
  <c r="AU128" i="15"/>
  <c r="BL25" i="15"/>
  <c r="AV38" i="15"/>
  <c r="H101" i="15"/>
  <c r="CZ123" i="15"/>
  <c r="CW23" i="15"/>
  <c r="AA87" i="15"/>
  <c r="AA90" i="15"/>
  <c r="BJ71" i="15"/>
  <c r="N32" i="15"/>
  <c r="BH35" i="15"/>
  <c r="BU107" i="15"/>
  <c r="CP74" i="15"/>
  <c r="BR28" i="15"/>
  <c r="AI15" i="15"/>
  <c r="U47" i="15"/>
  <c r="BZ58" i="15"/>
  <c r="BH25" i="15"/>
  <c r="AQ19" i="15"/>
  <c r="AQ69" i="15"/>
  <c r="BE25" i="15"/>
  <c r="BX90" i="15"/>
  <c r="CB51" i="15"/>
  <c r="AH80" i="15"/>
  <c r="DA27" i="15"/>
  <c r="BW107" i="15"/>
  <c r="BU58" i="15"/>
  <c r="CV41" i="15"/>
  <c r="Q84" i="15"/>
  <c r="CY73" i="15"/>
  <c r="AZ104" i="15"/>
  <c r="Q74" i="15"/>
  <c r="BX59" i="15"/>
  <c r="CU97" i="15"/>
  <c r="AA48" i="15"/>
  <c r="AN46" i="15"/>
  <c r="O34" i="15"/>
  <c r="CK40" i="15"/>
  <c r="Q34" i="15"/>
  <c r="AR121" i="15"/>
  <c r="AO51" i="15"/>
  <c r="Y32" i="15"/>
  <c r="CV38" i="15"/>
  <c r="BR21" i="15"/>
  <c r="BP86" i="15"/>
  <c r="O69" i="15"/>
  <c r="AR74" i="15"/>
  <c r="CI83" i="15"/>
  <c r="BE40" i="15"/>
  <c r="V121" i="15"/>
  <c r="AE90" i="15"/>
  <c r="CK104" i="15"/>
  <c r="AJ60" i="15"/>
  <c r="AB80" i="15"/>
  <c r="AH25" i="15"/>
  <c r="CD87" i="15"/>
  <c r="Q127" i="15"/>
  <c r="AK57" i="15"/>
  <c r="CQ129" i="15"/>
  <c r="CA85" i="15"/>
  <c r="AB64" i="15"/>
  <c r="BD108" i="15"/>
  <c r="CD40" i="15"/>
  <c r="BY81" i="15"/>
  <c r="DC91" i="15"/>
  <c r="BF46" i="15"/>
  <c r="CN93" i="15"/>
  <c r="CS50" i="15"/>
  <c r="CY29" i="15"/>
  <c r="R51" i="15"/>
  <c r="R21" i="15"/>
  <c r="L71" i="15"/>
  <c r="Y36" i="15"/>
  <c r="AI20" i="15"/>
  <c r="AG90" i="15"/>
  <c r="CE86" i="15"/>
  <c r="U18" i="15"/>
  <c r="BU18" i="15"/>
  <c r="X13" i="15"/>
  <c r="BE28" i="15"/>
  <c r="AQ127" i="15"/>
  <c r="DA90" i="15"/>
  <c r="Q53" i="15"/>
  <c r="AS46" i="15"/>
  <c r="P30" i="15"/>
  <c r="AH86" i="15"/>
  <c r="U122" i="15"/>
  <c r="X52" i="15"/>
  <c r="BG71" i="15"/>
  <c r="W70" i="15"/>
  <c r="CA102" i="15"/>
  <c r="CK41" i="15"/>
  <c r="AJ19" i="15"/>
  <c r="M51" i="15"/>
  <c r="BV122" i="15"/>
  <c r="DC98" i="15"/>
  <c r="Y31" i="15"/>
  <c r="BJ74" i="15"/>
  <c r="AW101" i="15"/>
  <c r="AD90" i="15"/>
  <c r="Y101" i="15"/>
  <c r="CK105" i="15"/>
  <c r="BK76" i="15"/>
  <c r="BD90" i="15"/>
  <c r="AP21" i="15"/>
  <c r="BH57" i="15"/>
  <c r="BX123" i="15"/>
  <c r="BR47" i="15"/>
  <c r="AY12" i="15"/>
  <c r="CL38" i="15"/>
  <c r="BF128" i="15"/>
  <c r="CT98" i="15"/>
  <c r="CA24" i="15"/>
  <c r="X37" i="15"/>
  <c r="BO83" i="15"/>
  <c r="CW97" i="15"/>
  <c r="AR62" i="15"/>
  <c r="CV79" i="15"/>
  <c r="AD85" i="15"/>
  <c r="AP121" i="15"/>
  <c r="AQ18" i="15"/>
  <c r="BF81" i="15"/>
  <c r="BG36" i="15"/>
  <c r="CH48" i="15"/>
  <c r="V64" i="15"/>
  <c r="AY40" i="15"/>
  <c r="U80" i="15"/>
  <c r="CV37" i="15"/>
  <c r="CS38" i="15"/>
  <c r="CV95" i="15"/>
  <c r="CZ21" i="15"/>
  <c r="AD127" i="15"/>
  <c r="AG61" i="15"/>
  <c r="AZ95" i="15"/>
  <c r="Y64" i="15"/>
  <c r="CN54" i="15"/>
  <c r="CY110" i="15"/>
  <c r="CS101" i="15"/>
  <c r="AO27" i="15"/>
  <c r="AC104" i="15"/>
  <c r="CW129" i="15"/>
  <c r="AK102" i="15"/>
  <c r="CY23" i="15"/>
  <c r="I31" i="15"/>
  <c r="AC102" i="15"/>
  <c r="BZ122" i="15"/>
  <c r="K107" i="15"/>
  <c r="AU58" i="15"/>
  <c r="BN24" i="15"/>
  <c r="I27" i="15"/>
  <c r="X107" i="15"/>
  <c r="AU35" i="15"/>
  <c r="U61" i="15"/>
  <c r="W108" i="15"/>
  <c r="CU42" i="15"/>
  <c r="BJ87" i="15"/>
  <c r="CD53" i="15"/>
  <c r="CX85" i="15"/>
  <c r="BV128" i="15"/>
  <c r="BT43" i="15"/>
  <c r="AQ39" i="15"/>
  <c r="CS84" i="15"/>
  <c r="AY51" i="15"/>
  <c r="H23" i="15"/>
  <c r="CR27" i="15"/>
  <c r="CQ98" i="15"/>
  <c r="CC102" i="15"/>
  <c r="BC120" i="15"/>
  <c r="BV23" i="15"/>
  <c r="BR65" i="15"/>
  <c r="BO69" i="15"/>
  <c r="AC46" i="15"/>
  <c r="CM102" i="15"/>
  <c r="Z58" i="15"/>
  <c r="AF75" i="15"/>
  <c r="BZ109" i="15"/>
  <c r="AV47" i="15"/>
  <c r="BF50" i="15"/>
  <c r="AE18" i="15"/>
  <c r="AP102" i="15"/>
  <c r="BV70" i="15"/>
  <c r="BJ25" i="15"/>
  <c r="BE110" i="15"/>
  <c r="AL53" i="15"/>
  <c r="BA34" i="15"/>
  <c r="BX119" i="15"/>
  <c r="BY85" i="15"/>
  <c r="BY19" i="15"/>
  <c r="BB104" i="15"/>
  <c r="AZ71" i="15"/>
  <c r="Y34" i="15"/>
  <c r="BF32" i="15"/>
  <c r="Y21" i="15"/>
  <c r="CC24" i="15"/>
  <c r="CM104" i="15"/>
  <c r="CM85" i="15"/>
  <c r="BK61" i="15"/>
  <c r="Q75" i="15"/>
  <c r="U58" i="15"/>
  <c r="AM109" i="15"/>
  <c r="CV75" i="15"/>
  <c r="U63" i="15"/>
  <c r="BS13" i="15"/>
  <c r="BB43" i="15"/>
  <c r="CV84" i="15"/>
  <c r="DA80" i="15"/>
  <c r="BX69" i="15"/>
  <c r="AS42" i="15"/>
  <c r="CC123" i="15"/>
  <c r="U81" i="15"/>
  <c r="CZ105" i="15"/>
  <c r="CR15" i="15"/>
  <c r="BL70" i="15"/>
  <c r="CD94" i="15"/>
  <c r="CK49" i="15"/>
  <c r="BU59" i="15"/>
  <c r="M106" i="15"/>
  <c r="CC84" i="15"/>
  <c r="T95" i="15"/>
  <c r="CP70" i="15"/>
  <c r="BY122" i="15"/>
  <c r="BQ110" i="15"/>
  <c r="CF23" i="15"/>
  <c r="Y71" i="15"/>
  <c r="CR58" i="15"/>
  <c r="BY62" i="15"/>
  <c r="CP84" i="15"/>
  <c r="CE14" i="15"/>
  <c r="K83" i="15"/>
  <c r="J91" i="15"/>
  <c r="W37" i="15"/>
  <c r="M12" i="15"/>
  <c r="CY104" i="15"/>
  <c r="BP95" i="15"/>
  <c r="CD107" i="15"/>
  <c r="CO16" i="15"/>
  <c r="R20" i="15"/>
  <c r="AS28" i="15"/>
  <c r="BA69" i="15"/>
  <c r="CU50" i="15"/>
  <c r="BS36" i="15"/>
  <c r="CK98" i="15"/>
  <c r="CD30" i="15"/>
  <c r="X105" i="15"/>
  <c r="BY97" i="15"/>
  <c r="K23" i="15"/>
  <c r="BW128" i="15"/>
  <c r="S101" i="15"/>
  <c r="CD43" i="15"/>
  <c r="BM28" i="15"/>
  <c r="CQ19" i="15"/>
  <c r="AQ25" i="15"/>
  <c r="CK60" i="15"/>
  <c r="CQ49" i="15"/>
  <c r="CA74" i="15"/>
  <c r="BG98" i="15"/>
  <c r="AN122" i="15"/>
  <c r="BP43" i="15"/>
  <c r="CQ80" i="15"/>
  <c r="AY57" i="15"/>
  <c r="DC28" i="15"/>
  <c r="CK84" i="15"/>
  <c r="BJ104" i="15"/>
  <c r="CF32" i="15"/>
  <c r="BB128" i="15"/>
  <c r="BS98" i="15"/>
  <c r="M63" i="15"/>
  <c r="CG13" i="15"/>
  <c r="BY42" i="15"/>
  <c r="M47" i="15"/>
  <c r="AE121" i="15"/>
  <c r="CY107" i="15"/>
  <c r="AF91" i="15"/>
  <c r="AT95" i="15"/>
  <c r="AQ36" i="15"/>
  <c r="BJ24" i="15"/>
  <c r="BO103" i="15"/>
  <c r="BT107" i="15"/>
  <c r="BC128" i="15"/>
  <c r="CP20" i="15"/>
  <c r="BZ64" i="15"/>
  <c r="AF103" i="15"/>
  <c r="BZ68" i="15"/>
  <c r="AZ94" i="15"/>
  <c r="CJ52" i="15"/>
  <c r="CL14" i="15"/>
  <c r="H82" i="15"/>
  <c r="V76" i="15"/>
  <c r="BZ128" i="15"/>
  <c r="BI69" i="15"/>
  <c r="AZ40" i="15"/>
  <c r="S109" i="15"/>
  <c r="BW35" i="15"/>
  <c r="CK16" i="15"/>
  <c r="BS108" i="15"/>
  <c r="CL71" i="15"/>
  <c r="M32" i="15"/>
  <c r="BZ103" i="15"/>
  <c r="AE103" i="15"/>
  <c r="AD61" i="15"/>
  <c r="BI54" i="15"/>
  <c r="CO54" i="15"/>
  <c r="BP74" i="15"/>
  <c r="BA57" i="15"/>
  <c r="CZ101" i="15"/>
  <c r="W34" i="15"/>
  <c r="BK109" i="15"/>
  <c r="AP12" i="15"/>
  <c r="H96" i="15"/>
  <c r="T71" i="15"/>
  <c r="BL106" i="15"/>
  <c r="N35" i="15"/>
  <c r="AJ73" i="15"/>
  <c r="CK47" i="15"/>
  <c r="CF27" i="15"/>
  <c r="AG103" i="15"/>
  <c r="H79" i="15"/>
  <c r="BO122" i="15"/>
  <c r="AW46" i="15"/>
  <c r="BJ28" i="15"/>
  <c r="CQ52" i="15"/>
  <c r="BP52" i="15"/>
  <c r="BA52" i="15"/>
  <c r="CZ40" i="15"/>
  <c r="AC105" i="15"/>
  <c r="BP17" i="15"/>
  <c r="BH30" i="15"/>
  <c r="AG39" i="15"/>
  <c r="DB73" i="15"/>
  <c r="AD40" i="15"/>
  <c r="X122" i="15"/>
  <c r="N90" i="15"/>
  <c r="DC61" i="15"/>
  <c r="BT105" i="15"/>
  <c r="AK81" i="15"/>
  <c r="BM60" i="15"/>
  <c r="AX121" i="15"/>
  <c r="I81" i="15"/>
  <c r="BQ86" i="15"/>
  <c r="AM87" i="15"/>
  <c r="AW21" i="15"/>
  <c r="BK50" i="15"/>
  <c r="AA122" i="15"/>
  <c r="BO73" i="15"/>
  <c r="BX76" i="15"/>
  <c r="BK86" i="15"/>
  <c r="BJ108" i="15"/>
  <c r="CL84" i="15"/>
  <c r="AR97" i="15"/>
  <c r="CL57" i="15"/>
  <c r="AW92" i="15"/>
  <c r="BG50" i="15"/>
  <c r="AZ63" i="15"/>
  <c r="AT73" i="15"/>
  <c r="AR35" i="15"/>
  <c r="BV16" i="15"/>
  <c r="AZ97" i="15"/>
  <c r="AU36" i="15"/>
  <c r="AE38" i="15"/>
  <c r="AL63" i="15"/>
  <c r="BL86" i="15"/>
  <c r="CD42" i="15"/>
  <c r="AH91" i="15"/>
  <c r="CS68" i="15"/>
  <c r="BS124" i="15"/>
  <c r="AQ20" i="15"/>
  <c r="CJ104" i="15"/>
  <c r="M81" i="15"/>
  <c r="T101" i="15"/>
  <c r="BB101" i="15"/>
  <c r="CO91" i="15"/>
  <c r="CS61" i="15"/>
  <c r="AU106" i="15"/>
  <c r="CF43" i="15"/>
  <c r="AX110" i="15"/>
  <c r="CK50" i="15"/>
  <c r="CS109" i="15"/>
  <c r="AI52" i="15"/>
  <c r="O106" i="15"/>
  <c r="S20" i="15"/>
  <c r="BM95" i="15"/>
  <c r="CC25" i="15"/>
  <c r="I104" i="15"/>
  <c r="Y121" i="15"/>
  <c r="BJ94" i="15"/>
  <c r="AW47" i="15"/>
  <c r="AF70" i="15"/>
  <c r="DA105" i="15"/>
  <c r="CP64" i="15"/>
  <c r="H73" i="15"/>
  <c r="CR51" i="15"/>
  <c r="BN102" i="15"/>
  <c r="CX102" i="15"/>
  <c r="AW38" i="15"/>
  <c r="CC31" i="15"/>
  <c r="AS58" i="15"/>
  <c r="BF129" i="15"/>
  <c r="R71" i="15"/>
  <c r="CW25" i="15"/>
  <c r="CT38" i="15"/>
  <c r="BP73" i="15"/>
  <c r="U86" i="15"/>
  <c r="AH107" i="15"/>
  <c r="BO57" i="15"/>
  <c r="AY108" i="15"/>
  <c r="CW124" i="15"/>
  <c r="BX74" i="15"/>
  <c r="DB79" i="15"/>
  <c r="BS82" i="15"/>
  <c r="CG53" i="15"/>
  <c r="AG76" i="15"/>
  <c r="CX108" i="15"/>
  <c r="CD122" i="15"/>
  <c r="BQ50" i="15"/>
  <c r="DC73" i="15"/>
  <c r="CD81" i="15"/>
  <c r="BX105" i="15"/>
  <c r="K128" i="15"/>
  <c r="AJ23" i="15"/>
  <c r="BI75" i="15"/>
  <c r="BB14" i="15"/>
  <c r="CV108" i="15"/>
  <c r="BY60" i="15"/>
  <c r="CJ34" i="15"/>
  <c r="DA46" i="15"/>
  <c r="BK14" i="15"/>
  <c r="DC83" i="15"/>
  <c r="BM61" i="15"/>
  <c r="T35" i="15"/>
  <c r="P16" i="15"/>
  <c r="CC30" i="15"/>
  <c r="M15" i="15"/>
  <c r="CW12" i="15"/>
  <c r="AK32" i="15"/>
  <c r="CZ43" i="15"/>
  <c r="K62" i="15"/>
  <c r="BL83" i="15"/>
  <c r="DA92" i="15"/>
  <c r="AV110" i="15"/>
  <c r="S41" i="15"/>
  <c r="AJ122" i="15"/>
  <c r="BR23" i="15"/>
  <c r="U14" i="15"/>
  <c r="AX51" i="15"/>
  <c r="CZ90" i="15"/>
  <c r="BV28" i="15"/>
  <c r="CM71" i="15"/>
  <c r="CJ19" i="15"/>
  <c r="BV124" i="15"/>
  <c r="AY124" i="15"/>
  <c r="CW50" i="15"/>
  <c r="CA28" i="15"/>
  <c r="I64" i="15"/>
  <c r="CQ13" i="15"/>
  <c r="AV108" i="15"/>
  <c r="H87" i="15"/>
  <c r="BI26" i="15"/>
  <c r="AE76" i="15"/>
  <c r="J86" i="15"/>
  <c r="BW29" i="15"/>
  <c r="J31" i="15"/>
  <c r="AW31" i="15"/>
  <c r="BF108" i="15"/>
  <c r="AU62" i="15"/>
  <c r="DB109" i="15"/>
  <c r="R64" i="15"/>
  <c r="W19" i="15"/>
  <c r="CG16" i="15"/>
  <c r="BS90" i="15"/>
  <c r="CW107" i="15"/>
  <c r="BT121" i="15"/>
  <c r="AU85" i="15"/>
  <c r="N53" i="15"/>
  <c r="BG101" i="15"/>
  <c r="CI98" i="15"/>
  <c r="K90" i="15"/>
  <c r="CO23" i="15"/>
  <c r="CM40" i="15"/>
  <c r="CB38" i="15"/>
  <c r="BB70" i="15"/>
  <c r="BQ43" i="15"/>
  <c r="AV63" i="15"/>
  <c r="DA68" i="15"/>
  <c r="CJ81" i="15"/>
  <c r="BA41" i="15"/>
  <c r="AT68" i="15"/>
  <c r="K18" i="15"/>
  <c r="AT15" i="15"/>
  <c r="AY87" i="15"/>
  <c r="AE109" i="15"/>
  <c r="CW24" i="15"/>
  <c r="AU31" i="15"/>
  <c r="BA50" i="15"/>
  <c r="CS16" i="15"/>
  <c r="BU36" i="15"/>
  <c r="AN129" i="15"/>
  <c r="CJ28" i="15"/>
  <c r="CY105" i="15"/>
  <c r="CD18" i="15"/>
  <c r="DB70" i="15"/>
  <c r="AG24" i="15"/>
  <c r="CT119" i="15"/>
  <c r="BM46" i="15"/>
  <c r="BS75" i="15"/>
  <c r="CS35" i="15"/>
  <c r="AL80" i="15"/>
  <c r="BO97" i="15"/>
  <c r="U69" i="15"/>
  <c r="BY83" i="15"/>
  <c r="T60" i="15"/>
  <c r="AN40" i="15"/>
  <c r="L64" i="15"/>
  <c r="AK82" i="15"/>
  <c r="AL85" i="15"/>
  <c r="CH81" i="15"/>
  <c r="BQ49" i="15"/>
  <c r="AM59" i="15"/>
  <c r="AL107" i="15"/>
  <c r="AA63" i="15"/>
  <c r="AD52" i="15"/>
  <c r="O54" i="15"/>
  <c r="AG82" i="15"/>
  <c r="BF80" i="15"/>
  <c r="AV70" i="15"/>
  <c r="O13" i="15"/>
  <c r="BV108" i="15"/>
  <c r="BT31" i="15"/>
  <c r="AQ85" i="15"/>
  <c r="DC103" i="15"/>
  <c r="R63" i="15"/>
  <c r="AB72" i="15"/>
  <c r="W87" i="15"/>
  <c r="BF24" i="15"/>
  <c r="J38" i="15"/>
  <c r="AG54" i="15"/>
  <c r="J93" i="15"/>
  <c r="S72" i="15"/>
  <c r="CP72" i="15"/>
  <c r="AA24" i="15"/>
  <c r="BP63" i="15"/>
  <c r="AX94" i="15"/>
  <c r="AR92" i="15"/>
  <c r="DA25" i="15"/>
  <c r="CL17" i="15"/>
  <c r="AH102" i="15"/>
  <c r="BP123" i="15"/>
  <c r="CU95" i="15"/>
  <c r="CC83" i="15"/>
  <c r="CQ102" i="15"/>
  <c r="AO72" i="15"/>
  <c r="AX15" i="15"/>
  <c r="BJ15" i="15"/>
  <c r="L49" i="15"/>
  <c r="CL85" i="15"/>
  <c r="CN12" i="15"/>
  <c r="CG105" i="15"/>
  <c r="BP26" i="15"/>
  <c r="R30" i="15"/>
  <c r="AX75" i="15"/>
  <c r="AQ63" i="15"/>
  <c r="BG61" i="15"/>
  <c r="CX121" i="15"/>
  <c r="N51" i="15"/>
  <c r="CG49" i="15"/>
  <c r="CV39" i="15"/>
  <c r="AE65" i="15"/>
  <c r="CL60" i="15"/>
  <c r="P127" i="15"/>
  <c r="V49" i="15"/>
  <c r="AV25" i="15"/>
  <c r="BF31" i="15"/>
  <c r="AS128" i="15"/>
  <c r="CY129" i="15"/>
  <c r="CB123" i="15"/>
  <c r="W31" i="15"/>
  <c r="BN23" i="15"/>
  <c r="CQ63" i="15"/>
  <c r="CI91" i="15"/>
  <c r="U25" i="15"/>
  <c r="CA121" i="15"/>
  <c r="CE82" i="15"/>
  <c r="CT106" i="15"/>
  <c r="AC60" i="15"/>
  <c r="BQ32" i="15"/>
  <c r="AI83" i="15"/>
  <c r="CN65" i="15"/>
  <c r="CZ27" i="15"/>
  <c r="AC53" i="15"/>
  <c r="AK109" i="15"/>
  <c r="BT59" i="15"/>
  <c r="AT92" i="15"/>
  <c r="CT35" i="15"/>
  <c r="BW59" i="15"/>
  <c r="CV102" i="15"/>
  <c r="AC30" i="15"/>
  <c r="AH46" i="15"/>
  <c r="CO108" i="15"/>
  <c r="CP91" i="15"/>
  <c r="N85" i="15"/>
  <c r="CO97" i="15"/>
  <c r="AI50" i="15"/>
  <c r="AM128" i="15"/>
  <c r="CK103" i="15"/>
  <c r="AB16" i="15"/>
  <c r="CV59" i="15"/>
  <c r="BF104" i="15"/>
  <c r="J62" i="15"/>
  <c r="CU14" i="15"/>
  <c r="AA43" i="15"/>
  <c r="BR19" i="15"/>
  <c r="CI62" i="15"/>
  <c r="AI61" i="15"/>
  <c r="CY39" i="15"/>
  <c r="I28" i="15"/>
  <c r="Q128" i="15"/>
  <c r="AN37" i="15"/>
  <c r="CX81" i="15"/>
  <c r="CP68" i="15"/>
  <c r="DB98" i="15"/>
  <c r="W46" i="15"/>
  <c r="AS86" i="15"/>
  <c r="W63" i="15"/>
  <c r="CG95" i="15"/>
  <c r="CA52" i="15"/>
  <c r="AS21" i="15"/>
  <c r="CE121" i="15"/>
  <c r="BW74" i="15"/>
  <c r="Y46" i="15"/>
  <c r="M90" i="15"/>
  <c r="BY119" i="15"/>
  <c r="AQ15" i="15"/>
  <c r="CY21" i="15"/>
  <c r="AM108" i="15"/>
  <c r="CT104" i="15"/>
  <c r="P62" i="15"/>
  <c r="BS27" i="15"/>
  <c r="H62" i="15"/>
  <c r="CP14" i="15"/>
  <c r="H120" i="15"/>
  <c r="M35" i="15"/>
  <c r="CO13" i="15"/>
  <c r="AZ14" i="15"/>
  <c r="BA25" i="15"/>
  <c r="CE13" i="15"/>
  <c r="CZ52" i="15"/>
  <c r="BU52" i="15"/>
  <c r="BR16" i="15"/>
  <c r="AL36" i="15"/>
  <c r="BE18" i="15"/>
  <c r="AV81" i="15"/>
  <c r="I107" i="15"/>
  <c r="CF106" i="15"/>
  <c r="AC70" i="15"/>
  <c r="AI23" i="15"/>
  <c r="BH121" i="15"/>
  <c r="BT26" i="15"/>
  <c r="Q102" i="15"/>
  <c r="W90" i="15"/>
  <c r="AJ48" i="15"/>
  <c r="V129" i="15"/>
  <c r="CL62" i="15"/>
  <c r="DB119" i="15"/>
  <c r="CS107" i="15"/>
  <c r="BX21" i="15"/>
  <c r="AR79" i="15"/>
  <c r="BB94" i="15"/>
  <c r="CR26" i="15"/>
  <c r="DA62" i="15"/>
  <c r="Y122" i="15"/>
  <c r="R68" i="15"/>
  <c r="BD82" i="15"/>
  <c r="BG110" i="15"/>
  <c r="AX104" i="15"/>
  <c r="AX128" i="15"/>
  <c r="AM25" i="15"/>
  <c r="CF40" i="15"/>
  <c r="AY30" i="15"/>
  <c r="CK69" i="15"/>
  <c r="CV27" i="15"/>
  <c r="BF109" i="15"/>
  <c r="DC39" i="15"/>
  <c r="AZ54" i="15"/>
  <c r="AT102" i="15"/>
  <c r="J42" i="15"/>
  <c r="T110" i="15"/>
  <c r="AR95" i="15"/>
  <c r="AG69" i="15"/>
  <c r="AG46" i="15"/>
  <c r="BD57" i="15"/>
  <c r="DC128" i="15"/>
  <c r="N80" i="15"/>
  <c r="BT123" i="15"/>
  <c r="CF64" i="15"/>
  <c r="K85" i="15"/>
  <c r="S35" i="15"/>
  <c r="M72" i="15"/>
  <c r="CH20" i="15"/>
  <c r="BV98" i="15"/>
  <c r="BS69" i="15"/>
  <c r="CF110" i="15"/>
  <c r="W40" i="15"/>
  <c r="O79" i="15"/>
  <c r="AP83" i="15"/>
  <c r="BO119" i="15"/>
  <c r="CD121" i="15"/>
  <c r="AE72" i="15"/>
  <c r="BN57" i="15"/>
  <c r="BE121" i="15"/>
  <c r="J107" i="15"/>
  <c r="BW18" i="15"/>
  <c r="BK93" i="15"/>
  <c r="O75" i="15"/>
  <c r="CU103" i="15"/>
  <c r="BB90" i="15"/>
  <c r="M37" i="15"/>
  <c r="AU65" i="15"/>
  <c r="S121" i="15"/>
  <c r="CI102" i="15"/>
  <c r="BB26" i="15"/>
  <c r="CX20" i="15"/>
  <c r="Y84" i="15"/>
  <c r="CO96" i="15"/>
  <c r="BK108" i="15"/>
  <c r="BP72" i="15"/>
  <c r="BE59" i="15"/>
  <c r="J29" i="15"/>
  <c r="AJ72" i="15"/>
  <c r="AD16" i="15"/>
  <c r="BD105" i="15"/>
  <c r="BM48" i="15"/>
  <c r="BN48" i="15"/>
  <c r="BE34" i="15"/>
  <c r="BR129" i="15"/>
  <c r="AP24" i="15"/>
  <c r="BC18" i="15"/>
  <c r="BP46" i="15"/>
  <c r="AO87" i="15"/>
  <c r="BH59" i="15"/>
  <c r="BY18" i="15"/>
  <c r="Z39" i="15"/>
  <c r="I20" i="15"/>
  <c r="AQ59" i="15"/>
  <c r="BU43" i="15"/>
  <c r="I121" i="15"/>
  <c r="BX81" i="15"/>
  <c r="BO106" i="15"/>
  <c r="CY57" i="15"/>
  <c r="H39" i="15"/>
  <c r="BN70" i="15"/>
  <c r="V74" i="15"/>
  <c r="X82" i="15"/>
  <c r="BV15" i="15"/>
  <c r="H60" i="15"/>
  <c r="BY79" i="15"/>
  <c r="AG121" i="15"/>
  <c r="CB59" i="15"/>
  <c r="O53" i="15"/>
  <c r="CI84" i="15"/>
  <c r="BJ21" i="15"/>
  <c r="X69" i="15"/>
  <c r="AR86" i="15"/>
  <c r="CH72" i="15"/>
  <c r="CV21" i="15"/>
  <c r="BK26" i="15"/>
  <c r="CU85" i="15"/>
  <c r="CE92" i="15"/>
  <c r="L90" i="15"/>
  <c r="H16" i="15"/>
  <c r="BA95" i="15"/>
  <c r="M85" i="15"/>
  <c r="AY80" i="15"/>
  <c r="BO65" i="15"/>
  <c r="M86" i="15"/>
  <c r="CT122" i="15"/>
  <c r="BQ48" i="15"/>
  <c r="DC51" i="15"/>
  <c r="AP16" i="15"/>
  <c r="BB40" i="15"/>
  <c r="AN36" i="15"/>
  <c r="Z102" i="15"/>
  <c r="CD72" i="15"/>
  <c r="AF121" i="15"/>
  <c r="CZ129" i="15"/>
  <c r="AB70" i="15"/>
  <c r="CU101" i="15"/>
  <c r="CZ18" i="15"/>
  <c r="BP12" i="15"/>
  <c r="J105" i="15"/>
  <c r="CI70" i="15"/>
  <c r="BE93" i="15"/>
  <c r="CF104" i="15"/>
  <c r="CW30" i="15"/>
  <c r="CB91" i="15"/>
  <c r="BN98" i="15"/>
  <c r="Q13" i="15"/>
  <c r="H13" i="15"/>
  <c r="CX69" i="15"/>
  <c r="DC90" i="15"/>
  <c r="CL127" i="15"/>
  <c r="CS124" i="15"/>
  <c r="U37" i="15"/>
  <c r="CJ53" i="15"/>
  <c r="AE23" i="15"/>
  <c r="BQ16" i="15"/>
  <c r="X34" i="15"/>
  <c r="AY103" i="15"/>
  <c r="CZ26" i="15"/>
  <c r="BT104" i="15"/>
  <c r="W13" i="15"/>
  <c r="AF34" i="15"/>
  <c r="H40" i="15"/>
  <c r="U53" i="15"/>
  <c r="K24" i="15"/>
  <c r="CW18" i="15"/>
  <c r="BR29" i="15"/>
  <c r="CX80" i="15"/>
  <c r="M107" i="15"/>
  <c r="N48" i="15"/>
  <c r="R122" i="15"/>
  <c r="CK87" i="15"/>
  <c r="AO123" i="15"/>
  <c r="CI108" i="15"/>
  <c r="BF98" i="15"/>
  <c r="CE68" i="15"/>
  <c r="BA107" i="15"/>
  <c r="AY15" i="15"/>
  <c r="CN73" i="15"/>
  <c r="AT70" i="15"/>
  <c r="L14" i="15"/>
  <c r="AH53" i="15"/>
  <c r="X121" i="15"/>
  <c r="V13" i="15"/>
  <c r="CT73" i="15"/>
  <c r="AV36" i="15"/>
  <c r="BA123" i="15"/>
  <c r="DC85" i="15"/>
  <c r="BG90" i="15"/>
  <c r="BS79" i="15"/>
  <c r="BZ82" i="15"/>
  <c r="M48" i="15"/>
  <c r="AP122" i="15"/>
  <c r="BA105" i="15"/>
  <c r="CQ97" i="15"/>
  <c r="I106" i="15"/>
  <c r="CC76" i="15"/>
  <c r="BD79" i="15"/>
  <c r="AI81" i="15"/>
  <c r="AZ62" i="15"/>
  <c r="CB25" i="15"/>
  <c r="BH60" i="15"/>
  <c r="CG122" i="15"/>
  <c r="CV86" i="15"/>
  <c r="CK36" i="15"/>
  <c r="BC91" i="15"/>
  <c r="AW49" i="15"/>
  <c r="L42" i="15"/>
  <c r="CB60" i="15"/>
  <c r="AY104" i="15"/>
  <c r="BC12" i="15"/>
  <c r="BH49" i="15"/>
  <c r="DB32" i="15"/>
  <c r="AW53" i="15"/>
  <c r="BY124" i="15"/>
  <c r="BK122" i="15"/>
  <c r="CM23" i="15"/>
  <c r="BM52" i="15"/>
  <c r="AX32" i="15"/>
  <c r="AS92" i="15"/>
  <c r="CN64" i="15"/>
  <c r="BK87" i="15"/>
  <c r="AZ80" i="15"/>
  <c r="CZ13" i="15"/>
  <c r="AV30" i="15"/>
  <c r="AU50" i="15"/>
  <c r="AI14" i="15"/>
  <c r="AC95" i="15"/>
  <c r="K52" i="15"/>
  <c r="BN101" i="15"/>
  <c r="CO124" i="15"/>
  <c r="BF110" i="15"/>
  <c r="AM79" i="15"/>
  <c r="BQ31" i="15"/>
  <c r="BM123" i="15"/>
  <c r="BD94" i="15"/>
  <c r="AF53" i="15"/>
  <c r="BD83" i="15"/>
  <c r="Y12" i="15"/>
  <c r="AL128" i="15"/>
  <c r="CU24" i="15"/>
  <c r="BW16" i="15"/>
  <c r="R129" i="15"/>
  <c r="CV60" i="15"/>
  <c r="CI124" i="15"/>
  <c r="CV85" i="15"/>
  <c r="Q70" i="15"/>
  <c r="BJ63" i="15"/>
  <c r="BL13" i="15"/>
  <c r="BB38" i="15"/>
  <c r="O38" i="15"/>
  <c r="BT30" i="15"/>
  <c r="CQ42" i="15"/>
  <c r="CG15" i="15"/>
  <c r="BU98" i="15"/>
  <c r="CM34" i="15"/>
  <c r="DC107" i="15"/>
  <c r="CJ46" i="15"/>
  <c r="CN96" i="15"/>
  <c r="AI26" i="15"/>
  <c r="CT75" i="15"/>
  <c r="BT98" i="15"/>
  <c r="AP39" i="15"/>
  <c r="AI36" i="15"/>
  <c r="Y41" i="15"/>
  <c r="CR108" i="15"/>
  <c r="BV50" i="15"/>
  <c r="I12" i="15"/>
  <c r="BU21" i="15"/>
  <c r="BS14" i="15"/>
  <c r="BA61" i="15"/>
  <c r="BJ109" i="15"/>
  <c r="U106" i="15"/>
  <c r="DB84" i="15"/>
  <c r="AK17" i="15"/>
  <c r="H30" i="15"/>
  <c r="AC65" i="15"/>
  <c r="N52" i="15"/>
  <c r="CI86" i="15"/>
  <c r="BY95" i="15"/>
  <c r="BN13" i="15"/>
  <c r="CR12" i="15"/>
  <c r="CW71" i="15"/>
  <c r="DA20" i="15"/>
  <c r="BA70" i="15"/>
  <c r="BI72" i="15"/>
  <c r="Y95" i="15"/>
  <c r="CU53" i="15"/>
  <c r="BR40" i="15"/>
  <c r="CN104" i="15"/>
  <c r="CA73" i="15"/>
  <c r="N21" i="15"/>
  <c r="CS46" i="15"/>
  <c r="CI12" i="15"/>
  <c r="BE81" i="15"/>
  <c r="X80" i="15"/>
  <c r="AM70" i="15"/>
  <c r="CG23" i="15"/>
  <c r="DA17" i="15"/>
  <c r="BH32" i="15"/>
  <c r="BW57" i="15"/>
  <c r="BP60" i="15"/>
  <c r="BC57" i="15"/>
  <c r="AV129" i="15"/>
  <c r="AL27" i="15"/>
  <c r="CT83" i="15"/>
  <c r="BG30" i="15"/>
  <c r="BM39" i="15"/>
  <c r="AU68" i="15"/>
  <c r="CX82" i="15"/>
  <c r="CM27" i="15"/>
  <c r="CR47" i="15"/>
  <c r="CS81" i="15"/>
  <c r="AU79" i="15"/>
  <c r="J103" i="15"/>
  <c r="P108" i="15"/>
  <c r="BS23" i="15"/>
  <c r="AF85" i="15"/>
  <c r="M124" i="15"/>
  <c r="BF95" i="15"/>
  <c r="AE17" i="15"/>
  <c r="BS85" i="15"/>
  <c r="O47" i="15"/>
  <c r="BE80" i="15"/>
  <c r="CI48" i="15"/>
  <c r="S122" i="15"/>
  <c r="Y90" i="15"/>
  <c r="CX61" i="15"/>
  <c r="AA129" i="15"/>
  <c r="CF109" i="15"/>
  <c r="O59" i="15"/>
  <c r="AO34" i="15"/>
  <c r="BV82" i="15"/>
  <c r="BN91" i="15"/>
  <c r="AF64" i="15"/>
  <c r="CN105" i="15"/>
  <c r="AC75" i="15"/>
  <c r="CW65" i="15"/>
  <c r="AE60" i="15"/>
  <c r="CR29" i="15"/>
  <c r="N104" i="15"/>
  <c r="H64" i="15"/>
  <c r="CW13" i="15"/>
  <c r="CY31" i="15"/>
  <c r="K26" i="15"/>
  <c r="R90" i="15"/>
  <c r="BF70" i="15"/>
  <c r="T122" i="15"/>
  <c r="N75" i="15"/>
  <c r="AO18" i="15"/>
  <c r="BN42" i="15"/>
  <c r="BE72" i="15"/>
  <c r="CT124" i="15"/>
  <c r="CN82" i="15"/>
  <c r="BB69" i="15"/>
  <c r="AQ34" i="15"/>
  <c r="Z81" i="15"/>
  <c r="CR41" i="15"/>
  <c r="BB24" i="15"/>
  <c r="CN58" i="15"/>
  <c r="AA102" i="15"/>
  <c r="CQ94" i="15"/>
  <c r="AN63" i="15"/>
  <c r="X50" i="15"/>
  <c r="BI32" i="15"/>
  <c r="CW127" i="15"/>
  <c r="AD32" i="15"/>
  <c r="BP41" i="15"/>
  <c r="AS16" i="15"/>
  <c r="Z91" i="15"/>
  <c r="H29" i="15"/>
  <c r="BD53" i="15"/>
  <c r="BV38" i="15"/>
  <c r="AV37" i="15"/>
  <c r="BD70" i="15"/>
  <c r="CY61" i="15"/>
  <c r="AV23" i="15"/>
  <c r="CZ50" i="15"/>
  <c r="BK95" i="15"/>
  <c r="AD81" i="15"/>
  <c r="AJ26" i="15"/>
  <c r="BH19" i="15"/>
  <c r="CC73" i="15"/>
  <c r="BX41" i="15"/>
  <c r="CP52" i="15"/>
  <c r="AA53" i="15"/>
  <c r="BL128" i="15"/>
  <c r="BR32" i="15"/>
  <c r="L91" i="15"/>
  <c r="BL52" i="15"/>
  <c r="AJ108" i="15"/>
  <c r="AJ109" i="15"/>
  <c r="AX43" i="15"/>
  <c r="CD49" i="15"/>
  <c r="AL76" i="15"/>
  <c r="AR31" i="15"/>
  <c r="CA23" i="15"/>
  <c r="AT63" i="15"/>
  <c r="K74" i="15"/>
  <c r="BQ98" i="15"/>
  <c r="CJ105" i="15"/>
  <c r="AY68" i="15"/>
  <c r="CU91" i="15"/>
  <c r="K41" i="15"/>
  <c r="CE123" i="15"/>
  <c r="CE50" i="15"/>
  <c r="BF65" i="15"/>
  <c r="CU83" i="15"/>
  <c r="R36" i="15"/>
  <c r="CO24" i="15"/>
  <c r="CO110" i="15"/>
  <c r="BV41" i="15"/>
  <c r="BU76" i="15"/>
  <c r="W81" i="15"/>
  <c r="AN31" i="15"/>
  <c r="AX127" i="15"/>
  <c r="DA84" i="15"/>
  <c r="BY82" i="15"/>
  <c r="BA51" i="15"/>
  <c r="CF60" i="15"/>
  <c r="AQ71" i="15"/>
  <c r="CO46" i="15"/>
  <c r="BJ17" i="15"/>
  <c r="CN37" i="15"/>
  <c r="N128" i="15"/>
  <c r="AH23" i="15"/>
  <c r="CF59" i="15"/>
  <c r="BI57" i="15"/>
  <c r="BX30" i="15"/>
  <c r="AR71" i="15"/>
  <c r="U73" i="15"/>
  <c r="CI53" i="15"/>
  <c r="AZ123" i="15"/>
  <c r="CF79" i="15"/>
  <c r="BD35" i="15"/>
  <c r="BL120" i="15"/>
  <c r="CD35" i="15"/>
  <c r="BD107" i="15"/>
  <c r="AJ27" i="15"/>
  <c r="BS25" i="15"/>
  <c r="AZ69" i="15"/>
  <c r="V109" i="15"/>
  <c r="BO39" i="15"/>
  <c r="AG17" i="15"/>
  <c r="L27" i="15"/>
  <c r="BI51" i="15"/>
  <c r="CS79" i="15"/>
  <c r="AX123" i="15"/>
  <c r="AL61" i="15"/>
  <c r="BC23" i="15"/>
  <c r="AF54" i="15"/>
  <c r="CB74" i="15"/>
  <c r="CJ50" i="15"/>
  <c r="CF50" i="15"/>
  <c r="AU73" i="15"/>
  <c r="AP53" i="15"/>
  <c r="CT26" i="15"/>
  <c r="I72" i="15"/>
  <c r="CU16" i="15"/>
  <c r="CJ93" i="15"/>
  <c r="CV121" i="15"/>
  <c r="CI74" i="15"/>
  <c r="BW20" i="15"/>
  <c r="AZ32" i="15"/>
  <c r="AL26" i="15"/>
  <c r="I63" i="15"/>
  <c r="BB13" i="15"/>
  <c r="CK64" i="15"/>
  <c r="BJ64" i="15"/>
  <c r="BX61" i="15"/>
  <c r="AH18" i="15"/>
  <c r="BQ19" i="15"/>
  <c r="CW61" i="15"/>
  <c r="AH72" i="15"/>
  <c r="CR91" i="15"/>
  <c r="AA84" i="15"/>
  <c r="CT129" i="15"/>
  <c r="BU129" i="15"/>
  <c r="K122" i="15"/>
  <c r="BH70" i="15"/>
  <c r="CY20" i="15"/>
  <c r="DB53" i="15"/>
  <c r="W76" i="15"/>
  <c r="BK71" i="15"/>
  <c r="CM93" i="15"/>
  <c r="BU63" i="15"/>
  <c r="BG27" i="15"/>
  <c r="AO76" i="15"/>
  <c r="AX65" i="15"/>
  <c r="AH40" i="15"/>
  <c r="BH82" i="15"/>
  <c r="CG41" i="15"/>
  <c r="BS68" i="15"/>
  <c r="CS98" i="15"/>
  <c r="AT14" i="15"/>
  <c r="CS96" i="15"/>
  <c r="BQ91" i="15"/>
  <c r="M65" i="15"/>
  <c r="CQ127" i="15"/>
  <c r="BV71" i="15"/>
  <c r="BX82" i="15"/>
  <c r="L35" i="15"/>
  <c r="CQ72" i="15"/>
  <c r="AP52" i="15"/>
  <c r="BK104" i="15"/>
  <c r="BK53" i="15"/>
  <c r="AH95" i="15"/>
  <c r="AW70" i="15"/>
  <c r="BK65" i="15"/>
  <c r="CR70" i="15"/>
  <c r="CE110" i="15"/>
  <c r="W127" i="15"/>
  <c r="CL87" i="15"/>
  <c r="AX109" i="15"/>
  <c r="CJ54" i="15"/>
  <c r="CJ16" i="15"/>
  <c r="CB24" i="15"/>
  <c r="DC49" i="15"/>
  <c r="AX91" i="15"/>
  <c r="CP51" i="15"/>
  <c r="BT35" i="15"/>
  <c r="BK49" i="15"/>
  <c r="CL108" i="15"/>
  <c r="AY90" i="15"/>
  <c r="BP39" i="15"/>
  <c r="AO40" i="15"/>
  <c r="DC58" i="15"/>
  <c r="CN18" i="15"/>
  <c r="DA24" i="15"/>
  <c r="BM20" i="15"/>
  <c r="O62" i="15"/>
  <c r="CH119" i="15"/>
  <c r="CU75" i="15"/>
  <c r="BY32" i="15"/>
  <c r="W85" i="15"/>
  <c r="BS93" i="15"/>
  <c r="BK60" i="15"/>
  <c r="AH74" i="15"/>
  <c r="BQ97" i="15"/>
  <c r="BZ14" i="15"/>
  <c r="CF13" i="15"/>
  <c r="BR87" i="15"/>
  <c r="CS21" i="15"/>
  <c r="BR46" i="15"/>
  <c r="AE122" i="15"/>
  <c r="Y128" i="15"/>
  <c r="BE63" i="15"/>
  <c r="BU24" i="15"/>
  <c r="AM74" i="15"/>
  <c r="CC58" i="15"/>
  <c r="BS60" i="15"/>
  <c r="AO31" i="15"/>
  <c r="I128" i="15"/>
  <c r="W71" i="15"/>
  <c r="BA14" i="15"/>
  <c r="CE24" i="15"/>
  <c r="DB87" i="15"/>
  <c r="AX46" i="15"/>
  <c r="L98" i="15"/>
  <c r="CO83" i="15"/>
  <c r="AT94" i="15"/>
  <c r="AW119" i="15"/>
  <c r="CF87" i="15"/>
  <c r="BR83" i="15"/>
  <c r="CV54" i="15"/>
  <c r="BB122" i="15"/>
  <c r="BZ35" i="15"/>
  <c r="BC41" i="15"/>
  <c r="BM23" i="15"/>
  <c r="BM54" i="15"/>
  <c r="BP102" i="15"/>
  <c r="J14" i="15"/>
  <c r="BK84" i="15"/>
  <c r="AD20" i="15"/>
  <c r="CW42" i="15"/>
  <c r="BI47" i="15"/>
  <c r="BU51" i="15"/>
  <c r="CF129" i="15"/>
  <c r="AV32" i="15"/>
  <c r="CP57" i="15"/>
  <c r="BD40" i="15"/>
  <c r="AZ93" i="15"/>
  <c r="CU74" i="15"/>
  <c r="V48" i="15"/>
  <c r="DB54" i="15"/>
  <c r="BP108" i="15"/>
  <c r="J122" i="15"/>
  <c r="Z61" i="15"/>
  <c r="BX65" i="15"/>
  <c r="BN19" i="15"/>
  <c r="BI38" i="15"/>
  <c r="X49" i="15"/>
  <c r="BY108" i="15"/>
  <c r="CZ76" i="15"/>
  <c r="CQ103" i="15"/>
  <c r="AU90" i="15"/>
  <c r="AL46" i="15"/>
  <c r="AA57" i="15"/>
  <c r="N31" i="15"/>
  <c r="O95" i="15"/>
  <c r="U54" i="15"/>
  <c r="X60" i="15"/>
  <c r="CG80" i="15"/>
  <c r="S43" i="15"/>
  <c r="BQ104" i="15"/>
  <c r="T85" i="15"/>
  <c r="CH71" i="15"/>
  <c r="I53" i="15"/>
  <c r="CG70" i="15"/>
  <c r="AX84" i="15"/>
  <c r="CS52" i="15"/>
  <c r="P64" i="15"/>
  <c r="AU109" i="15"/>
  <c r="BN37" i="15"/>
  <c r="AS91" i="15"/>
  <c r="CI17" i="15"/>
  <c r="CW20" i="15"/>
  <c r="BR24" i="15"/>
  <c r="BC48" i="15"/>
  <c r="AH68" i="15"/>
  <c r="BI123" i="15"/>
  <c r="BA109" i="15"/>
  <c r="CL27" i="15"/>
  <c r="AG108" i="15"/>
  <c r="BB86" i="15"/>
  <c r="BI105" i="15"/>
  <c r="N29" i="15"/>
  <c r="BV29" i="15"/>
  <c r="CU26" i="15"/>
  <c r="CD127" i="15"/>
  <c r="BZ108" i="15"/>
  <c r="AL86" i="15"/>
  <c r="AF21" i="15"/>
  <c r="Z32" i="15"/>
  <c r="BG41" i="15"/>
  <c r="CF119" i="15"/>
  <c r="CM28" i="15"/>
  <c r="CR98" i="15"/>
  <c r="AS23" i="15"/>
  <c r="AJ15" i="15"/>
  <c r="AT127" i="15"/>
  <c r="BS120" i="15"/>
  <c r="AW18" i="15"/>
  <c r="BG57" i="15"/>
  <c r="CI80" i="15"/>
  <c r="AZ68" i="15"/>
  <c r="CD65" i="15"/>
  <c r="CB84" i="15"/>
  <c r="DA91" i="15"/>
  <c r="CD69" i="15"/>
  <c r="CB103" i="15"/>
  <c r="BN107" i="15"/>
  <c r="CJ109" i="15"/>
  <c r="CY80" i="15"/>
  <c r="J36" i="15"/>
  <c r="BA47" i="15"/>
  <c r="CG62" i="15"/>
  <c r="U28" i="15"/>
  <c r="BT54" i="15"/>
  <c r="AN121" i="15"/>
  <c r="BF122" i="15"/>
  <c r="AW124" i="15"/>
  <c r="BB54" i="15"/>
  <c r="BQ65" i="15"/>
  <c r="BS34" i="15"/>
  <c r="CD82" i="15"/>
  <c r="AZ124" i="15"/>
  <c r="CT85" i="15"/>
  <c r="AJ42" i="15"/>
  <c r="BU35" i="15"/>
  <c r="AV21" i="15"/>
  <c r="BZ24" i="15"/>
  <c r="CX63" i="15"/>
  <c r="BY25" i="15"/>
  <c r="AM83" i="15"/>
  <c r="CL51" i="15"/>
  <c r="CP103" i="15"/>
  <c r="BK74" i="15"/>
  <c r="BM103" i="15"/>
  <c r="L25" i="15"/>
  <c r="CL119" i="15"/>
  <c r="BM105" i="15"/>
  <c r="BU92" i="15"/>
  <c r="CN68" i="15"/>
  <c r="N94" i="15"/>
  <c r="BR110" i="15"/>
  <c r="AM34" i="15"/>
  <c r="CD25" i="15"/>
  <c r="BQ34" i="15"/>
  <c r="AM69" i="15"/>
  <c r="P43" i="15"/>
  <c r="CI60" i="15"/>
  <c r="CY19" i="15"/>
  <c r="CK79" i="15"/>
  <c r="BJ86" i="15"/>
  <c r="CL93" i="15"/>
  <c r="M13" i="15"/>
  <c r="AR109" i="15"/>
  <c r="CB107" i="15"/>
  <c r="CI21" i="15"/>
  <c r="U12" i="15"/>
  <c r="AU24" i="15"/>
  <c r="M105" i="15"/>
  <c r="BW25" i="15"/>
  <c r="L85" i="15"/>
  <c r="CP94" i="15"/>
  <c r="N63" i="15"/>
  <c r="CX59" i="15"/>
  <c r="AV92" i="15"/>
  <c r="CW83" i="15"/>
  <c r="CU110" i="15"/>
  <c r="BB82" i="15"/>
  <c r="AA52" i="15"/>
  <c r="BC27" i="15"/>
  <c r="CN106" i="15"/>
  <c r="CA108" i="15"/>
  <c r="BC15" i="15"/>
  <c r="AE128" i="15"/>
  <c r="AV98" i="15"/>
  <c r="BU103" i="15"/>
  <c r="CW94" i="15"/>
  <c r="AU39" i="15"/>
  <c r="BY12" i="15"/>
  <c r="CK63" i="15"/>
  <c r="AC48" i="15"/>
  <c r="AE61" i="15"/>
  <c r="CW79" i="15"/>
  <c r="CM74" i="15"/>
  <c r="BA26" i="15"/>
  <c r="BL36" i="15"/>
  <c r="O12" i="15"/>
  <c r="BH27" i="15"/>
  <c r="L54" i="15"/>
  <c r="H25" i="15"/>
  <c r="H71" i="15"/>
  <c r="DA19" i="15"/>
  <c r="Y38" i="15"/>
  <c r="AQ32" i="15"/>
  <c r="BH104" i="15"/>
  <c r="CU62" i="15"/>
  <c r="AF48" i="15"/>
  <c r="CQ75" i="15"/>
  <c r="AX14" i="15"/>
  <c r="P76" i="15"/>
  <c r="AO64" i="15"/>
  <c r="CV61" i="15"/>
  <c r="BW17" i="15"/>
  <c r="BQ79" i="15"/>
  <c r="CG108" i="15"/>
  <c r="CK85" i="15"/>
  <c r="Y30" i="15"/>
  <c r="AS19" i="15"/>
  <c r="AT20" i="15"/>
  <c r="AN23" i="15"/>
  <c r="CX119" i="15"/>
  <c r="AG86" i="15"/>
  <c r="AM127" i="15"/>
  <c r="AN41" i="15"/>
  <c r="AN24" i="15"/>
  <c r="AD91" i="15"/>
  <c r="CV128" i="15"/>
  <c r="CW87" i="15"/>
  <c r="CS27" i="15"/>
  <c r="S38" i="15"/>
  <c r="T28" i="15"/>
  <c r="K73" i="15"/>
  <c r="BQ23" i="15"/>
  <c r="CI95" i="15"/>
  <c r="AV28" i="15"/>
  <c r="BU25" i="15"/>
  <c r="AX70" i="15"/>
  <c r="BI98" i="15"/>
  <c r="H24" i="15"/>
  <c r="BY40" i="15"/>
  <c r="BJ76" i="15"/>
  <c r="BV42" i="15"/>
  <c r="CC61" i="15"/>
  <c r="H41" i="15"/>
  <c r="AA25" i="15"/>
  <c r="K104" i="15"/>
  <c r="H19" i="15"/>
  <c r="CH36" i="15"/>
  <c r="AS70" i="15"/>
  <c r="P129" i="15"/>
  <c r="CO27" i="15"/>
  <c r="CZ93" i="15"/>
  <c r="CA94" i="15"/>
  <c r="CM68" i="15"/>
  <c r="AA47" i="15"/>
  <c r="Z41" i="15"/>
  <c r="BA38" i="15"/>
  <c r="CE43" i="15"/>
  <c r="BS104" i="15"/>
  <c r="CW98" i="15"/>
  <c r="AH122" i="15"/>
  <c r="AK54" i="15"/>
  <c r="Q91" i="15"/>
  <c r="BG49" i="15"/>
  <c r="AC39" i="15"/>
  <c r="AG12" i="15"/>
  <c r="V79" i="15"/>
  <c r="CB121" i="15"/>
  <c r="CG20" i="15"/>
  <c r="AY76" i="15"/>
  <c r="AQ74" i="15"/>
  <c r="Q42" i="15"/>
  <c r="AP50" i="15"/>
  <c r="BQ96" i="15"/>
  <c r="BS74" i="15"/>
  <c r="AU26" i="15"/>
  <c r="CO74" i="15"/>
  <c r="AE95" i="15"/>
  <c r="AD54" i="15"/>
  <c r="W107" i="15"/>
  <c r="AK28" i="15"/>
  <c r="BZ127" i="15"/>
  <c r="BD80" i="15"/>
  <c r="Q47" i="15"/>
  <c r="CM37" i="15"/>
  <c r="J81" i="15"/>
  <c r="BY104" i="15"/>
  <c r="I32" i="15"/>
  <c r="AO54" i="15"/>
  <c r="BT20" i="15"/>
  <c r="DA81" i="15"/>
  <c r="AA19" i="15"/>
  <c r="BP23" i="15"/>
  <c r="BH54" i="15"/>
  <c r="BT103" i="15"/>
  <c r="AP110" i="15"/>
  <c r="CT87" i="15"/>
  <c r="BD18" i="15"/>
  <c r="DA124" i="15"/>
  <c r="L65" i="15"/>
  <c r="X29" i="15"/>
  <c r="CI61" i="15"/>
  <c r="AS123" i="15"/>
  <c r="CV94" i="15"/>
  <c r="CE51" i="15"/>
  <c r="AY91" i="15"/>
  <c r="AW123" i="15"/>
  <c r="BD127" i="15"/>
  <c r="T90" i="15"/>
  <c r="Q71" i="15"/>
  <c r="X76" i="15"/>
  <c r="BF19" i="15"/>
  <c r="M87" i="15"/>
  <c r="BY64" i="15"/>
  <c r="CX105" i="15"/>
  <c r="BG38" i="15"/>
  <c r="AP20" i="15"/>
  <c r="BN51" i="15"/>
  <c r="BE84" i="15"/>
  <c r="AS85" i="15"/>
  <c r="CD31" i="15"/>
  <c r="BX71" i="15"/>
  <c r="BC71" i="15"/>
  <c r="AE30" i="15"/>
  <c r="CD38" i="15"/>
  <c r="AQ72" i="15"/>
  <c r="N30" i="15"/>
  <c r="BG63" i="15"/>
  <c r="AT85" i="15"/>
  <c r="CN16" i="15"/>
  <c r="AU107" i="15"/>
  <c r="CE96" i="15"/>
  <c r="BI128" i="15"/>
  <c r="CZ36" i="15"/>
  <c r="BC97" i="15"/>
  <c r="BF13" i="15"/>
  <c r="AT43" i="15"/>
  <c r="BI94" i="15"/>
  <c r="P72" i="15"/>
  <c r="V107" i="15"/>
  <c r="CD52" i="15"/>
  <c r="BS57" i="15"/>
  <c r="J21" i="15"/>
  <c r="AB30" i="15"/>
  <c r="N108" i="15"/>
  <c r="AQ108" i="15"/>
  <c r="BE26" i="15"/>
  <c r="AO90" i="15"/>
  <c r="W36" i="15"/>
  <c r="CP15" i="15"/>
  <c r="S30" i="15"/>
  <c r="CM97" i="15"/>
  <c r="BD71" i="15"/>
  <c r="AM50" i="15"/>
  <c r="AQ37" i="15"/>
  <c r="S23" i="15"/>
  <c r="AF19" i="15"/>
  <c r="BE50" i="15"/>
  <c r="AW62" i="15"/>
  <c r="CF128" i="15"/>
  <c r="CN61" i="15"/>
  <c r="P49" i="15"/>
  <c r="AA83" i="15"/>
  <c r="BK62" i="15"/>
  <c r="CO81" i="15"/>
  <c r="BU110" i="15"/>
  <c r="BC83" i="15"/>
  <c r="BS122" i="15"/>
  <c r="CG63" i="15"/>
  <c r="AI110" i="15"/>
  <c r="BE49" i="15"/>
  <c r="AH75" i="15"/>
  <c r="BQ41" i="15"/>
  <c r="AT123" i="15"/>
  <c r="BO64" i="15"/>
  <c r="BB106" i="15"/>
  <c r="CG74" i="15"/>
  <c r="BC85" i="15"/>
  <c r="BR124" i="15"/>
  <c r="BZ41" i="15"/>
  <c r="U102" i="15"/>
  <c r="BE69" i="15"/>
  <c r="BO28" i="15"/>
  <c r="CD54" i="15"/>
  <c r="BK47" i="15"/>
  <c r="CD21" i="15"/>
  <c r="BI93" i="15"/>
  <c r="Z40" i="15"/>
  <c r="AX98" i="15"/>
  <c r="CT65" i="15"/>
  <c r="CZ119" i="15"/>
  <c r="AK37" i="15"/>
  <c r="BI104" i="15"/>
  <c r="BM68" i="15"/>
  <c r="CN49" i="15"/>
  <c r="BS95" i="15"/>
  <c r="CN35" i="15"/>
  <c r="DC81" i="15"/>
  <c r="Z72" i="15"/>
  <c r="CS32" i="15"/>
  <c r="AU124" i="15"/>
  <c r="AB31" i="15"/>
  <c r="BB96" i="15"/>
  <c r="AK14" i="15"/>
  <c r="BO84" i="15"/>
  <c r="N97" i="15"/>
  <c r="N34" i="15"/>
  <c r="W48" i="15"/>
  <c r="Y29" i="15"/>
  <c r="AG60" i="15"/>
  <c r="CH103" i="15"/>
  <c r="BI76" i="15"/>
  <c r="AQ107" i="15"/>
  <c r="T39" i="15"/>
  <c r="AD58" i="15"/>
  <c r="CY121" i="15"/>
  <c r="M28" i="15"/>
  <c r="DB72" i="15"/>
  <c r="BA124" i="15"/>
  <c r="CX93" i="15"/>
  <c r="CR18" i="15"/>
  <c r="Z12" i="15"/>
  <c r="O121" i="15"/>
  <c r="CK54" i="15"/>
  <c r="AL87" i="15"/>
  <c r="AV20" i="15"/>
  <c r="BA76" i="15"/>
  <c r="AC90" i="15"/>
  <c r="P13" i="15"/>
  <c r="AM76" i="15"/>
  <c r="S46" i="15"/>
  <c r="CY81" i="15"/>
  <c r="BD76" i="15"/>
  <c r="CF85" i="15"/>
  <c r="BH128" i="15"/>
  <c r="CP58" i="15"/>
  <c r="BM38" i="15"/>
  <c r="AY28" i="15"/>
  <c r="AJ35" i="15"/>
  <c r="CC42" i="15"/>
  <c r="BJ27" i="15"/>
  <c r="CI52" i="15"/>
  <c r="N96" i="15"/>
  <c r="CN120" i="15"/>
  <c r="CR30" i="15"/>
  <c r="AN51" i="15"/>
  <c r="AW41" i="15"/>
  <c r="CH63" i="15"/>
  <c r="AU120" i="15"/>
  <c r="CU93" i="15"/>
  <c r="AX124" i="15"/>
  <c r="AN19" i="15"/>
  <c r="CA40" i="15"/>
  <c r="BD93" i="15"/>
  <c r="CJ25" i="15"/>
  <c r="BO108" i="15"/>
  <c r="S12" i="15"/>
  <c r="AP40" i="15"/>
  <c r="BR36" i="15"/>
  <c r="AM122" i="15"/>
  <c r="AW102" i="15"/>
  <c r="AD28" i="15"/>
  <c r="BP107" i="15"/>
  <c r="BR64" i="15"/>
  <c r="CH19" i="15"/>
  <c r="CJ58" i="15"/>
  <c r="AK121" i="15"/>
  <c r="BW58" i="15"/>
  <c r="CZ62" i="15"/>
  <c r="M110" i="15"/>
  <c r="AY101" i="15"/>
  <c r="AA14" i="15"/>
  <c r="AY62" i="15"/>
  <c r="T106" i="15"/>
  <c r="CE129" i="15"/>
  <c r="CQ105" i="15"/>
  <c r="BH51" i="15"/>
  <c r="U101" i="15"/>
  <c r="CW63" i="15"/>
  <c r="BP103" i="15"/>
  <c r="AC85" i="15"/>
  <c r="BX12" i="15"/>
  <c r="CX96" i="15"/>
  <c r="BX102" i="15"/>
  <c r="CE90" i="15"/>
  <c r="AE79" i="15"/>
  <c r="BE43" i="15"/>
  <c r="CG57" i="15"/>
  <c r="BW123" i="15"/>
  <c r="AN68" i="15"/>
  <c r="AI69" i="15"/>
  <c r="CR75" i="15"/>
  <c r="DC105" i="15"/>
  <c r="AU75" i="15"/>
  <c r="CA18" i="15"/>
  <c r="CP80" i="15"/>
  <c r="AB58" i="15"/>
  <c r="BF47" i="15"/>
  <c r="CF120" i="15"/>
  <c r="N129" i="15"/>
  <c r="CO68" i="15"/>
  <c r="CA27" i="15"/>
  <c r="CZ12" i="15"/>
  <c r="AJ28" i="15"/>
  <c r="CY103" i="15"/>
  <c r="AM40" i="15"/>
  <c r="M25" i="15"/>
  <c r="BZ84" i="15"/>
  <c r="M76" i="15"/>
  <c r="AS104" i="15"/>
  <c r="CM62" i="15"/>
  <c r="BK124" i="15"/>
  <c r="AI27" i="15"/>
  <c r="CI23" i="15"/>
  <c r="AX28" i="15"/>
  <c r="AV65" i="15"/>
  <c r="AS24" i="15"/>
  <c r="CP31" i="15"/>
  <c r="V50" i="15"/>
  <c r="AL17" i="15"/>
  <c r="O24" i="15"/>
  <c r="Y86" i="15"/>
  <c r="AI128" i="15"/>
  <c r="CO106" i="15"/>
  <c r="CX49" i="15"/>
  <c r="AL28" i="15"/>
  <c r="BC25" i="15"/>
  <c r="AD12" i="15"/>
  <c r="BD58" i="15"/>
  <c r="AV104" i="15"/>
  <c r="AZ120" i="15"/>
  <c r="BE14" i="15"/>
  <c r="CA70" i="15"/>
  <c r="BU81" i="15"/>
  <c r="AE42" i="15"/>
  <c r="CC52" i="15"/>
  <c r="N54" i="15"/>
  <c r="AD104" i="15"/>
  <c r="CI25" i="15"/>
  <c r="BD23" i="15"/>
  <c r="AI70" i="15"/>
  <c r="O107" i="15"/>
  <c r="J101" i="15"/>
  <c r="P42" i="15"/>
  <c r="Q40" i="15"/>
  <c r="BG47" i="15"/>
  <c r="CS39" i="15"/>
  <c r="BB98" i="15"/>
  <c r="O29" i="15"/>
  <c r="BE58" i="15"/>
  <c r="AC13" i="15"/>
  <c r="BI124" i="15"/>
  <c r="AL18" i="15"/>
  <c r="O49" i="15"/>
  <c r="CM39" i="15"/>
  <c r="CR127" i="15"/>
  <c r="CR64" i="15"/>
  <c r="CY35" i="15"/>
  <c r="BD102" i="15"/>
  <c r="AU72" i="15"/>
  <c r="CD128" i="15"/>
  <c r="R60" i="15"/>
  <c r="DC62" i="15"/>
  <c r="BX47" i="15"/>
  <c r="DA47" i="15"/>
  <c r="CG104" i="15"/>
  <c r="CP86" i="15"/>
  <c r="CF102" i="15"/>
  <c r="BT14" i="15"/>
  <c r="BE98" i="15"/>
  <c r="BG124" i="15"/>
  <c r="U17" i="15"/>
  <c r="AT29" i="15"/>
  <c r="CL68" i="15"/>
  <c r="Y68" i="15"/>
  <c r="AR23" i="15"/>
  <c r="BW120" i="15"/>
  <c r="Q15" i="15"/>
  <c r="Z19" i="15"/>
  <c r="CS70" i="15"/>
  <c r="CF71" i="15"/>
  <c r="CF108" i="15"/>
  <c r="W53" i="15"/>
  <c r="Z64" i="15"/>
  <c r="BD29" i="15"/>
  <c r="CV26" i="15"/>
  <c r="BW64" i="15"/>
  <c r="CD29" i="15"/>
  <c r="CF70" i="15"/>
  <c r="AK80" i="15"/>
  <c r="AV123" i="15"/>
  <c r="CS74" i="15"/>
  <c r="AL51" i="15"/>
  <c r="BK13" i="15"/>
  <c r="R27" i="15"/>
  <c r="BD73" i="15"/>
  <c r="BN110" i="15"/>
  <c r="AP74" i="15"/>
  <c r="BR73" i="15"/>
  <c r="O81" i="15"/>
  <c r="AL40" i="15"/>
  <c r="BV80" i="15"/>
  <c r="CH124" i="15"/>
  <c r="AW20" i="15"/>
  <c r="AF17" i="15"/>
  <c r="BF68" i="15"/>
  <c r="AN47" i="15"/>
  <c r="CM24" i="15"/>
  <c r="CS13" i="15"/>
  <c r="BE30" i="15"/>
  <c r="BI96" i="15"/>
  <c r="CU25" i="15"/>
  <c r="CT18" i="15"/>
  <c r="AO81" i="15"/>
  <c r="AT69" i="15"/>
  <c r="BY91" i="15"/>
  <c r="AI54" i="15"/>
  <c r="CZ109" i="15"/>
  <c r="BO48" i="15"/>
  <c r="CP65" i="15"/>
  <c r="P54" i="15"/>
  <c r="BR102" i="15"/>
  <c r="P21" i="15"/>
  <c r="CI101" i="15"/>
  <c r="BL15" i="15"/>
  <c r="CX71" i="15"/>
  <c r="BP40" i="15"/>
  <c r="AI127" i="15"/>
  <c r="BU128" i="15"/>
  <c r="AH81" i="15"/>
  <c r="BA122" i="15"/>
  <c r="BW46" i="15"/>
  <c r="K76" i="15"/>
  <c r="AV61" i="15"/>
  <c r="AO48" i="15"/>
  <c r="BF42" i="15"/>
  <c r="BE109" i="15"/>
  <c r="CQ104" i="15"/>
  <c r="CT13" i="15"/>
  <c r="CO39" i="15"/>
  <c r="P91" i="15"/>
  <c r="AR50" i="15"/>
  <c r="CB64" i="15"/>
  <c r="BD14" i="15"/>
  <c r="BK20" i="15"/>
  <c r="AA51" i="15"/>
  <c r="CD13" i="15"/>
  <c r="CK102" i="15"/>
  <c r="N98" i="15"/>
  <c r="AO16" i="15"/>
  <c r="BA19" i="15"/>
  <c r="AZ64" i="15"/>
  <c r="O91" i="15"/>
  <c r="CX95" i="15"/>
  <c r="BS50" i="15"/>
  <c r="BO81" i="15"/>
  <c r="AF57" i="15"/>
  <c r="AV109" i="15"/>
  <c r="AJ41" i="15"/>
  <c r="CB94" i="15"/>
  <c r="T43" i="15"/>
  <c r="CP104" i="15"/>
  <c r="AJ61" i="15"/>
  <c r="BW92" i="15"/>
  <c r="AJ95" i="15"/>
  <c r="CU80" i="15"/>
  <c r="AL30" i="15"/>
  <c r="AB128" i="15"/>
  <c r="CU57" i="15"/>
  <c r="CC32" i="15"/>
  <c r="BP84" i="15"/>
  <c r="DA95" i="15"/>
  <c r="CA30" i="15"/>
  <c r="U30" i="15"/>
  <c r="BI17" i="15"/>
  <c r="AB123" i="15"/>
  <c r="BT64" i="15"/>
  <c r="BZ105" i="15"/>
  <c r="CT102" i="15"/>
  <c r="BP34" i="15"/>
  <c r="BA24" i="15"/>
  <c r="AI80" i="15"/>
  <c r="BN52" i="15"/>
  <c r="M60" i="15"/>
  <c r="CX124" i="15"/>
  <c r="AP60" i="15"/>
  <c r="L82" i="15"/>
  <c r="BR119" i="15"/>
  <c r="BV61" i="15"/>
  <c r="AW26" i="15"/>
  <c r="BK90" i="15"/>
  <c r="N102" i="15"/>
  <c r="AV49" i="15"/>
  <c r="AJ59" i="15"/>
  <c r="AS109" i="15"/>
  <c r="AA46" i="15"/>
  <c r="AT41" i="15"/>
  <c r="BN103" i="15"/>
  <c r="AH43" i="15"/>
  <c r="BT39" i="15"/>
  <c r="DC32" i="15"/>
  <c r="CK107" i="15"/>
  <c r="AD53" i="15"/>
  <c r="CD16" i="15"/>
  <c r="CH121" i="15"/>
  <c r="DA14" i="15"/>
  <c r="BL35" i="15"/>
  <c r="AK65" i="15"/>
  <c r="CX14" i="15"/>
  <c r="T42" i="15"/>
  <c r="K14" i="15"/>
  <c r="CW21" i="15"/>
  <c r="BD81" i="15"/>
  <c r="AC59" i="15"/>
  <c r="CD37" i="15"/>
  <c r="CI29" i="15"/>
  <c r="DB97" i="15"/>
  <c r="AL12" i="15"/>
  <c r="CJ120" i="15"/>
  <c r="S49" i="15"/>
  <c r="AN16" i="15"/>
  <c r="AS43" i="15"/>
  <c r="AP34" i="15"/>
  <c r="BU73" i="15"/>
  <c r="CB39" i="15"/>
  <c r="CL64" i="15"/>
  <c r="H12" i="15"/>
  <c r="I68" i="15"/>
  <c r="N79" i="15"/>
  <c r="CL50" i="15"/>
  <c r="AE75" i="15"/>
  <c r="BH86" i="15"/>
  <c r="R40" i="15"/>
  <c r="BP21" i="15"/>
  <c r="CF21" i="15"/>
  <c r="CC26" i="15"/>
  <c r="CP32" i="15"/>
  <c r="BG80" i="15"/>
  <c r="CV104" i="15"/>
  <c r="DA82" i="15"/>
  <c r="BC86" i="15"/>
  <c r="CM82" i="15"/>
  <c r="BF26" i="15"/>
  <c r="AM23" i="15"/>
  <c r="P28" i="15"/>
  <c r="AB129" i="15"/>
  <c r="BC84" i="15"/>
  <c r="AN71" i="15"/>
  <c r="I26" i="15"/>
  <c r="AW17" i="15"/>
  <c r="BT69" i="15"/>
  <c r="AS107" i="15"/>
  <c r="BU109" i="15"/>
  <c r="AB95" i="15"/>
  <c r="CB128" i="15"/>
  <c r="BV127" i="15"/>
  <c r="K106" i="15"/>
  <c r="BL64" i="15"/>
  <c r="CI79" i="15"/>
  <c r="BR127" i="15"/>
  <c r="BT53" i="15"/>
  <c r="BT127" i="15"/>
  <c r="J26" i="15"/>
  <c r="BO93" i="15"/>
  <c r="BZ106" i="15"/>
  <c r="BG12" i="15"/>
  <c r="BG84" i="15"/>
  <c r="I110" i="15"/>
  <c r="BG32" i="15"/>
  <c r="Y72" i="15"/>
  <c r="CL46" i="15"/>
  <c r="CS18" i="15"/>
  <c r="CL123" i="15"/>
  <c r="AJ25" i="15"/>
  <c r="AV15" i="15"/>
  <c r="AI63" i="15"/>
  <c r="CC90" i="15"/>
  <c r="AF71" i="15"/>
  <c r="AC101" i="15"/>
  <c r="BN18" i="15"/>
  <c r="CW91" i="15"/>
  <c r="BC108" i="15"/>
  <c r="CF47" i="15"/>
  <c r="AU49" i="15"/>
  <c r="BI37" i="15"/>
  <c r="CL16" i="15"/>
  <c r="BW91" i="15"/>
  <c r="DB37" i="15"/>
  <c r="BL41" i="15"/>
  <c r="CL122" i="15"/>
  <c r="BM47" i="15"/>
  <c r="AK34" i="15"/>
  <c r="AL57" i="15"/>
  <c r="AO41" i="15"/>
  <c r="BO38" i="15"/>
  <c r="BW75" i="15"/>
  <c r="BB68" i="15"/>
  <c r="CM72" i="15"/>
  <c r="AH49" i="15"/>
  <c r="BO128" i="15"/>
  <c r="O72" i="15"/>
  <c r="AV39" i="15"/>
  <c r="DB75" i="15"/>
  <c r="AG72" i="15"/>
  <c r="CG36" i="15"/>
  <c r="CN110" i="15"/>
  <c r="AP81" i="15"/>
  <c r="BK80" i="15"/>
  <c r="BR14" i="15"/>
  <c r="O74" i="15"/>
  <c r="CR128" i="15"/>
  <c r="CN74" i="15"/>
  <c r="AZ30" i="15"/>
  <c r="W95" i="15"/>
  <c r="BI25" i="15"/>
  <c r="AG25" i="15"/>
  <c r="BV58" i="15"/>
  <c r="AC84" i="15"/>
  <c r="AH31" i="15"/>
  <c r="AZ75" i="15"/>
  <c r="BJ39" i="15"/>
  <c r="AI39" i="15"/>
  <c r="CL12" i="15"/>
  <c r="AO21" i="15"/>
  <c r="BC127" i="15"/>
  <c r="BX92" i="15"/>
  <c r="BK105" i="15"/>
  <c r="CI50" i="15"/>
  <c r="BR63" i="15"/>
  <c r="AG68" i="15"/>
  <c r="J23" i="15"/>
  <c r="AF79" i="15"/>
  <c r="BG20" i="15"/>
  <c r="Y13" i="15"/>
  <c r="J20" i="15"/>
  <c r="AG21" i="15"/>
  <c r="S83" i="15"/>
  <c r="CA58" i="15"/>
  <c r="DB63" i="15"/>
  <c r="BC65" i="15"/>
  <c r="BE16" i="15"/>
  <c r="L94" i="15"/>
  <c r="AK72" i="15"/>
  <c r="CS123" i="15"/>
  <c r="BK64" i="15"/>
  <c r="CZ84" i="15"/>
  <c r="CG107" i="15"/>
  <c r="AW69" i="15"/>
  <c r="BP93" i="15"/>
  <c r="AD59" i="15"/>
  <c r="BW101" i="15"/>
  <c r="CU29" i="15"/>
  <c r="CX46" i="15"/>
  <c r="AT34" i="15"/>
  <c r="BU64" i="15"/>
  <c r="J94" i="15"/>
  <c r="AN27" i="15"/>
  <c r="CY50" i="15"/>
  <c r="CQ101" i="15"/>
  <c r="Z110" i="15"/>
  <c r="AC57" i="15"/>
  <c r="CT24" i="15"/>
  <c r="BD20" i="15"/>
  <c r="BZ69" i="15"/>
  <c r="BZ96" i="15"/>
  <c r="BX37" i="15"/>
  <c r="BA54" i="15"/>
  <c r="CI106" i="15"/>
  <c r="AU29" i="15"/>
  <c r="BG52" i="15"/>
  <c r="CS69" i="15"/>
  <c r="AW103" i="15"/>
  <c r="BP65" i="15"/>
  <c r="BM85" i="15"/>
  <c r="AH59" i="15"/>
  <c r="CT81" i="15"/>
  <c r="CB106" i="15"/>
  <c r="H15" i="15"/>
  <c r="CB34" i="15"/>
  <c r="BR120" i="15"/>
  <c r="CU120" i="15"/>
  <c r="CG50" i="15"/>
  <c r="AP84" i="15"/>
  <c r="BV47" i="15"/>
  <c r="AP30" i="15"/>
  <c r="CN76" i="15"/>
  <c r="CB120" i="15"/>
  <c r="AA104" i="15"/>
  <c r="AR49" i="15"/>
  <c r="Y18" i="15"/>
  <c r="BN31" i="15"/>
  <c r="CI40" i="15"/>
  <c r="AY129" i="15"/>
  <c r="CN30" i="15"/>
  <c r="BP81" i="15"/>
  <c r="DB127" i="15"/>
  <c r="AP91" i="15"/>
  <c r="BK37" i="15"/>
  <c r="AN53" i="15"/>
  <c r="BQ68" i="15"/>
  <c r="CW59" i="15"/>
  <c r="AI31" i="15"/>
  <c r="AV119" i="15"/>
  <c r="U43" i="15"/>
  <c r="AF95" i="15"/>
  <c r="CA103" i="15"/>
  <c r="AT61" i="15"/>
  <c r="CR107" i="15"/>
  <c r="CC43" i="15"/>
  <c r="CN119" i="15"/>
  <c r="DB57" i="15"/>
  <c r="BO19" i="15"/>
  <c r="AS54" i="15"/>
  <c r="BG127" i="15"/>
  <c r="H104" i="15"/>
  <c r="AZ65" i="15"/>
  <c r="Q69" i="15"/>
  <c r="CY42" i="15"/>
  <c r="CI57" i="15"/>
  <c r="BV14" i="15"/>
  <c r="J106" i="15"/>
  <c r="CA13" i="15"/>
  <c r="AB49" i="15"/>
  <c r="AS119" i="15"/>
  <c r="BM62" i="15"/>
  <c r="AU30" i="15"/>
  <c r="AU74" i="15"/>
  <c r="W12" i="15"/>
  <c r="BT110" i="15"/>
  <c r="BH101" i="15"/>
  <c r="CP48" i="15"/>
  <c r="BQ13" i="15"/>
  <c r="BS35" i="15"/>
  <c r="CA42" i="15"/>
  <c r="AU51" i="15"/>
  <c r="BI127" i="15"/>
  <c r="BR90" i="15"/>
  <c r="CB30" i="15"/>
  <c r="CF107" i="15"/>
  <c r="BZ124" i="15"/>
  <c r="AK24" i="15"/>
  <c r="CO82" i="15"/>
  <c r="BH84" i="15"/>
  <c r="BW14" i="15"/>
  <c r="CK128" i="15"/>
  <c r="BF48" i="15"/>
  <c r="H105" i="15"/>
  <c r="CT52" i="15"/>
  <c r="BT61" i="15"/>
  <c r="V43" i="15"/>
  <c r="W69" i="15"/>
  <c r="CG29" i="15"/>
  <c r="AP35" i="15"/>
  <c r="BW12" i="15"/>
  <c r="BK28" i="15"/>
  <c r="Q57" i="15"/>
  <c r="CW39" i="15"/>
  <c r="AG14" i="15"/>
  <c r="DA61" i="15"/>
  <c r="H81" i="15"/>
  <c r="CD51" i="15"/>
  <c r="AS122" i="15"/>
  <c r="AF62" i="15"/>
  <c r="DA85" i="15"/>
  <c r="AY46" i="15"/>
  <c r="CN57" i="15"/>
  <c r="BW28" i="15"/>
  <c r="U41" i="15"/>
  <c r="BF96" i="15"/>
  <c r="CX29" i="15"/>
  <c r="AH36" i="15"/>
  <c r="BE97" i="15"/>
  <c r="AK90" i="15"/>
  <c r="AQ102" i="15"/>
  <c r="CV28" i="15"/>
  <c r="AD42" i="15"/>
  <c r="CU63" i="15"/>
  <c r="H20" i="15"/>
  <c r="BK52" i="15"/>
  <c r="BB93" i="15"/>
  <c r="BV95" i="15"/>
  <c r="CP127" i="15"/>
  <c r="CT39" i="15"/>
  <c r="BQ101" i="15"/>
  <c r="AH48" i="15"/>
  <c r="BO102" i="15"/>
  <c r="AU122" i="15"/>
  <c r="BU13" i="15"/>
  <c r="BH94" i="15"/>
  <c r="Z87" i="15"/>
  <c r="BZ83" i="15"/>
  <c r="BH124" i="15"/>
  <c r="Q35" i="15"/>
  <c r="CK58" i="15"/>
  <c r="AY69" i="15"/>
  <c r="CW40" i="15"/>
  <c r="CW90" i="15"/>
  <c r="CI122" i="15"/>
  <c r="AV48" i="15"/>
  <c r="CG51" i="15"/>
  <c r="CY69" i="15"/>
  <c r="BU93" i="15"/>
  <c r="AG70" i="15"/>
  <c r="BE36" i="15"/>
  <c r="CT19" i="15"/>
  <c r="BQ80" i="15"/>
  <c r="CS12" i="15"/>
  <c r="BS38" i="15"/>
  <c r="BW121" i="15"/>
  <c r="AZ25" i="15"/>
  <c r="CZ128" i="15"/>
  <c r="BT28" i="15"/>
  <c r="AC68" i="15"/>
  <c r="BX101" i="15"/>
  <c r="BE129" i="15"/>
  <c r="BQ103" i="15"/>
  <c r="BZ120" i="15"/>
  <c r="AU119" i="15"/>
  <c r="AT72" i="15"/>
  <c r="DA83" i="15"/>
  <c r="BK94" i="15"/>
  <c r="CS31" i="15"/>
  <c r="DC30" i="15"/>
  <c r="BB12" i="15"/>
  <c r="CT105" i="15"/>
  <c r="AV68" i="15"/>
  <c r="BD30" i="15"/>
  <c r="T30" i="15"/>
  <c r="CD120" i="15"/>
  <c r="M84" i="15"/>
  <c r="BQ52" i="15"/>
  <c r="CO92" i="15"/>
  <c r="BI27" i="15"/>
  <c r="BI59" i="15"/>
  <c r="BD120" i="15"/>
  <c r="AT28" i="15"/>
  <c r="BW53" i="15"/>
  <c r="AF36" i="15"/>
  <c r="CM13" i="15"/>
  <c r="AN17" i="15"/>
  <c r="AY35" i="15"/>
  <c r="BL49" i="15"/>
  <c r="U51" i="15"/>
  <c r="Y110" i="15"/>
  <c r="CW15" i="15"/>
  <c r="CH96" i="15"/>
  <c r="BL107" i="15"/>
  <c r="H50" i="15"/>
  <c r="BC40" i="15"/>
  <c r="V15" i="15"/>
  <c r="V36" i="15"/>
  <c r="AB105" i="15"/>
  <c r="CL102" i="15"/>
  <c r="BL14" i="15"/>
  <c r="AT109" i="15"/>
  <c r="J98" i="15"/>
  <c r="Z27" i="15"/>
  <c r="N47" i="15"/>
  <c r="AM57" i="15"/>
  <c r="BI97" i="15"/>
  <c r="BD110" i="15"/>
  <c r="DA64" i="15"/>
  <c r="BO58" i="15"/>
  <c r="S14" i="15"/>
  <c r="AM63" i="15"/>
  <c r="AG38" i="15"/>
  <c r="CB26" i="15"/>
  <c r="BZ65" i="15"/>
  <c r="CP69" i="15"/>
  <c r="AY79" i="15"/>
  <c r="L38" i="15"/>
  <c r="AB28" i="15"/>
  <c r="AB35" i="15"/>
  <c r="AG83" i="15"/>
  <c r="CQ60" i="15"/>
  <c r="AW109" i="15"/>
  <c r="CL23" i="15"/>
  <c r="BJ51" i="15"/>
  <c r="X47" i="15"/>
  <c r="AJ65" i="15"/>
  <c r="H119" i="15"/>
  <c r="BY84" i="15"/>
  <c r="AV75" i="15"/>
  <c r="AE69" i="15"/>
  <c r="DC80" i="15"/>
  <c r="L53" i="15"/>
  <c r="AN73" i="15"/>
  <c r="BL53" i="15"/>
  <c r="CX34" i="15"/>
  <c r="AR93" i="15"/>
  <c r="CR90" i="15"/>
  <c r="BX46" i="15"/>
  <c r="CX76" i="15"/>
  <c r="CW80" i="15"/>
  <c r="U83" i="15"/>
  <c r="CY92" i="15"/>
  <c r="AC91" i="15"/>
  <c r="AW129" i="15"/>
  <c r="BH103" i="15"/>
  <c r="CU81" i="15"/>
  <c r="AV106" i="15"/>
  <c r="AO53" i="15"/>
  <c r="BM101" i="15"/>
  <c r="X18" i="15"/>
  <c r="BB63" i="15"/>
  <c r="CQ59" i="15"/>
  <c r="BR85" i="15"/>
  <c r="T72" i="15"/>
  <c r="BF121" i="15"/>
  <c r="CS73" i="15"/>
  <c r="CY18" i="15"/>
  <c r="H127" i="15"/>
  <c r="T80" i="15"/>
  <c r="BX104" i="15"/>
  <c r="BQ54" i="15"/>
  <c r="AL59" i="15"/>
  <c r="CS20" i="15"/>
  <c r="BT120" i="15"/>
  <c r="CL82" i="15"/>
  <c r="J19" i="15"/>
  <c r="CG37" i="15"/>
  <c r="AU59" i="15"/>
  <c r="BT70" i="15"/>
  <c r="M123" i="15"/>
  <c r="CK65" i="15"/>
  <c r="CT59" i="15"/>
  <c r="T63" i="15"/>
  <c r="AW74" i="15"/>
  <c r="CE52" i="15"/>
  <c r="CY85" i="15"/>
  <c r="CP87" i="15"/>
  <c r="DC68" i="15"/>
  <c r="AW93" i="15"/>
  <c r="N61" i="15"/>
  <c r="O129" i="15"/>
  <c r="CU109" i="15"/>
  <c r="Q29" i="15"/>
  <c r="CP39" i="15"/>
  <c r="I122" i="15"/>
  <c r="BO41" i="15"/>
  <c r="CB49" i="15"/>
  <c r="AD106" i="15"/>
  <c r="BM25" i="15"/>
  <c r="AD110" i="15"/>
  <c r="AG27" i="15"/>
  <c r="P122" i="15"/>
  <c r="BY70" i="15"/>
  <c r="BM57" i="15"/>
  <c r="AZ34" i="15"/>
  <c r="R46" i="15"/>
  <c r="CE29" i="15"/>
  <c r="CT53" i="15"/>
  <c r="CM50" i="15"/>
  <c r="BI84" i="15"/>
  <c r="CC110" i="15"/>
  <c r="BG70" i="15"/>
  <c r="AI49" i="15"/>
  <c r="V63" i="15"/>
  <c r="AO49" i="15"/>
  <c r="DC102" i="15"/>
  <c r="CW122" i="15"/>
  <c r="CJ79" i="15"/>
  <c r="I54" i="15"/>
  <c r="CI47" i="15"/>
  <c r="CR79" i="15"/>
  <c r="AM12" i="15"/>
  <c r="AH30" i="15"/>
  <c r="CV110" i="15"/>
  <c r="BS52" i="15"/>
  <c r="K60" i="15"/>
  <c r="AR104" i="15"/>
  <c r="BU40" i="15"/>
  <c r="AH21" i="15"/>
  <c r="AY119" i="15"/>
  <c r="CW120" i="15"/>
  <c r="V108" i="15"/>
  <c r="Q46" i="15"/>
  <c r="I97" i="15"/>
  <c r="BJ30" i="15"/>
  <c r="CF101" i="15"/>
  <c r="BJ69" i="15"/>
  <c r="CC81" i="15"/>
  <c r="CL75" i="15"/>
  <c r="AP106" i="15"/>
  <c r="CI63" i="15"/>
  <c r="BH62" i="15"/>
  <c r="BH21" i="15"/>
  <c r="AG122" i="15"/>
  <c r="W82" i="15"/>
  <c r="CQ82" i="15"/>
  <c r="CD98" i="15"/>
  <c r="K65" i="15"/>
  <c r="U107" i="15"/>
  <c r="BY46" i="15"/>
  <c r="CZ124" i="15"/>
  <c r="CS29" i="15"/>
  <c r="BW42" i="15"/>
  <c r="BJ119" i="15"/>
  <c r="AA110" i="15"/>
  <c r="BP109" i="15"/>
  <c r="L73" i="15"/>
  <c r="BT24" i="15"/>
  <c r="I82" i="15"/>
  <c r="K121" i="15"/>
  <c r="T121" i="15"/>
  <c r="CV20" i="15"/>
  <c r="AY53" i="15"/>
  <c r="CO26" i="15"/>
  <c r="CH60" i="15"/>
  <c r="BB119" i="15"/>
  <c r="BM122" i="15"/>
  <c r="J76" i="15"/>
  <c r="BM80" i="15"/>
  <c r="V25" i="15"/>
  <c r="BB87" i="15"/>
  <c r="AF102" i="15"/>
  <c r="CD12" i="15"/>
  <c r="AN49" i="15"/>
  <c r="AH37" i="15"/>
  <c r="AX57" i="15"/>
  <c r="CO59" i="15"/>
  <c r="I80" i="15"/>
  <c r="AB52" i="15"/>
  <c r="CV123" i="15"/>
  <c r="L23" i="15"/>
  <c r="T50" i="15"/>
  <c r="AV76" i="15"/>
  <c r="N50" i="15"/>
  <c r="AB63" i="15"/>
  <c r="AQ31" i="15"/>
  <c r="CA21" i="15"/>
  <c r="AE26" i="15"/>
  <c r="BX53" i="15"/>
  <c r="AO80" i="15"/>
  <c r="AA128" i="15"/>
  <c r="AD74" i="15"/>
  <c r="BC76" i="15"/>
  <c r="CS85" i="15"/>
  <c r="BM107" i="15"/>
  <c r="CM83" i="15"/>
  <c r="CB75" i="15"/>
  <c r="W86" i="15"/>
  <c r="AC51" i="15"/>
  <c r="U48" i="15"/>
  <c r="CY90" i="15"/>
  <c r="O90" i="15"/>
  <c r="AC106" i="15"/>
  <c r="CM90" i="15"/>
  <c r="BG19" i="15"/>
  <c r="AX62" i="15"/>
  <c r="CL34" i="15"/>
  <c r="BC19" i="15"/>
  <c r="AX81" i="15"/>
  <c r="AH54" i="15"/>
  <c r="T12" i="15"/>
  <c r="BQ109" i="15"/>
  <c r="BM42" i="15"/>
  <c r="AA31" i="15"/>
  <c r="Q21" i="15"/>
  <c r="V90" i="15"/>
  <c r="AD24" i="15"/>
  <c r="AD29" i="15"/>
  <c r="BA127" i="15"/>
  <c r="BB91" i="15"/>
  <c r="AR19" i="15"/>
  <c r="CD34" i="15"/>
  <c r="BS63" i="15"/>
  <c r="AX19" i="15"/>
  <c r="BA75" i="15"/>
  <c r="AM86" i="15"/>
  <c r="AL103" i="15"/>
  <c r="BA71" i="15"/>
  <c r="CR49" i="15"/>
  <c r="AA60" i="15"/>
  <c r="CT43" i="15"/>
  <c r="H91" i="15"/>
  <c r="U68" i="15"/>
  <c r="BZ23" i="15"/>
  <c r="BX23" i="15"/>
  <c r="CQ85" i="15"/>
  <c r="P57" i="15"/>
  <c r="R50" i="15"/>
  <c r="AB50" i="15"/>
  <c r="BU121" i="15"/>
  <c r="CB102" i="15"/>
  <c r="AX122" i="15"/>
  <c r="K16" i="15"/>
  <c r="I79" i="15"/>
  <c r="BW51" i="15"/>
  <c r="BM127" i="15"/>
  <c r="BG73" i="15"/>
  <c r="BX128" i="15"/>
  <c r="AH110" i="15"/>
  <c r="AE127" i="15"/>
  <c r="I46" i="15"/>
  <c r="CZ121" i="15"/>
  <c r="CB36" i="15"/>
  <c r="BF123" i="15"/>
  <c r="CE64" i="15"/>
  <c r="CC23" i="15"/>
  <c r="AN30" i="15"/>
  <c r="W38" i="15"/>
  <c r="CJ35" i="15"/>
  <c r="AK79" i="15"/>
  <c r="CE101" i="15"/>
  <c r="CE16" i="15"/>
  <c r="BS97" i="15"/>
  <c r="CG83" i="15"/>
  <c r="AO30" i="15"/>
  <c r="Z65" i="15"/>
  <c r="Y123" i="15"/>
  <c r="BF103" i="15"/>
  <c r="AY31" i="15"/>
  <c r="BX48" i="15"/>
  <c r="AP17" i="15"/>
  <c r="AW73" i="15"/>
  <c r="AW105" i="15"/>
  <c r="BS80" i="15"/>
  <c r="CJ107" i="15"/>
  <c r="AK58" i="15"/>
  <c r="V124" i="15"/>
  <c r="CU96" i="15"/>
  <c r="L83" i="15"/>
  <c r="CZ37" i="15"/>
  <c r="CQ106" i="15"/>
  <c r="AO62" i="15"/>
  <c r="BR12" i="15"/>
  <c r="BS47" i="15"/>
  <c r="M46" i="15"/>
  <c r="AK103" i="15"/>
  <c r="AV17" i="15"/>
  <c r="AJ21" i="15"/>
  <c r="BZ27" i="15"/>
  <c r="CK123" i="15"/>
  <c r="M92" i="15"/>
  <c r="V59" i="15"/>
  <c r="L30" i="15"/>
  <c r="BP127" i="15"/>
  <c r="P58" i="15"/>
  <c r="BS70" i="15"/>
  <c r="BK70" i="15"/>
  <c r="M57" i="15"/>
  <c r="S84" i="15"/>
  <c r="J121" i="15"/>
  <c r="K61" i="15"/>
  <c r="CB57" i="15"/>
  <c r="AR107" i="15"/>
  <c r="J64" i="15"/>
  <c r="AO82" i="15"/>
  <c r="BM74" i="15"/>
  <c r="H83" i="15"/>
  <c r="DC52" i="15"/>
  <c r="BF61" i="15"/>
  <c r="AG127" i="15"/>
  <c r="N40" i="15"/>
  <c r="AZ17" i="15"/>
  <c r="BU46" i="15"/>
  <c r="BC109" i="15"/>
  <c r="CQ24" i="15"/>
  <c r="BB105" i="15"/>
  <c r="AL121" i="15"/>
  <c r="CQ20" i="15"/>
  <c r="BB107" i="15"/>
  <c r="CQ53" i="15"/>
  <c r="M24" i="15"/>
  <c r="BZ87" i="15"/>
  <c r="BM93" i="15"/>
  <c r="I35" i="15"/>
  <c r="CK80" i="15"/>
  <c r="AF61" i="15"/>
  <c r="AJ64" i="15"/>
  <c r="BL84" i="15"/>
  <c r="CP12" i="15"/>
  <c r="AE16" i="15"/>
  <c r="CZ20" i="15"/>
  <c r="BK51" i="15"/>
  <c r="Y40" i="15"/>
  <c r="CW28" i="15"/>
  <c r="R16" i="15"/>
  <c r="CQ81" i="15"/>
  <c r="CK15" i="15"/>
  <c r="M36" i="15"/>
  <c r="AC63" i="15"/>
  <c r="BF58" i="15"/>
  <c r="BZ29" i="15"/>
  <c r="AQ103" i="15"/>
  <c r="M21" i="15"/>
  <c r="AM14" i="15"/>
  <c r="CU104" i="15"/>
  <c r="AI13" i="15"/>
  <c r="BZ85" i="15"/>
  <c r="CA65" i="15"/>
  <c r="CY48" i="15"/>
  <c r="AR17" i="15"/>
  <c r="BD41" i="15"/>
  <c r="CI26" i="15"/>
  <c r="CI35" i="15"/>
  <c r="CM58" i="15"/>
  <c r="BW50" i="15"/>
  <c r="O103" i="15"/>
  <c r="CU52" i="15"/>
  <c r="CQ124" i="15"/>
  <c r="K92" i="15"/>
  <c r="BI90" i="15"/>
  <c r="R72" i="15"/>
  <c r="BB83" i="15"/>
  <c r="BL46" i="15"/>
  <c r="BN17" i="15"/>
  <c r="CK82" i="15"/>
  <c r="BC30" i="15"/>
  <c r="CW69" i="15"/>
  <c r="CC28" i="15"/>
  <c r="DA76" i="15"/>
  <c r="DB71" i="15"/>
  <c r="Y39" i="15"/>
  <c r="CG65" i="15"/>
  <c r="AR84" i="15"/>
  <c r="BL121" i="15"/>
  <c r="K79" i="15"/>
  <c r="T68" i="15"/>
  <c r="BW90" i="15"/>
  <c r="CQ110" i="15"/>
  <c r="CN71" i="15"/>
  <c r="BZ28" i="15"/>
  <c r="BH72" i="15"/>
  <c r="AV127" i="15"/>
  <c r="BG65" i="15"/>
  <c r="AW121" i="15"/>
  <c r="AA36" i="15"/>
  <c r="DA110" i="15"/>
  <c r="CV76" i="15"/>
  <c r="CC29" i="15"/>
  <c r="P98" i="15"/>
  <c r="BC53" i="15"/>
  <c r="BK82" i="15"/>
  <c r="CA106" i="15"/>
  <c r="BJ85" i="15"/>
  <c r="CR53" i="15"/>
  <c r="CY49" i="15"/>
  <c r="O84" i="15"/>
  <c r="AZ13" i="15"/>
  <c r="BW129" i="15"/>
  <c r="DB83" i="15"/>
  <c r="J63" i="15"/>
  <c r="CP53" i="15"/>
  <c r="CV18" i="15"/>
  <c r="CM25" i="15"/>
  <c r="BH96" i="15"/>
  <c r="CO69" i="15"/>
  <c r="AR103" i="15"/>
  <c r="N92" i="15"/>
  <c r="CN60" i="15"/>
  <c r="BZ52" i="15"/>
  <c r="AF59" i="15"/>
  <c r="AU92" i="15"/>
  <c r="DB26" i="15"/>
  <c r="DA39" i="15"/>
  <c r="CN53" i="15"/>
  <c r="CZ104" i="15"/>
  <c r="BZ91" i="15"/>
  <c r="CL80" i="15"/>
  <c r="AR75" i="15"/>
  <c r="BQ15" i="15"/>
  <c r="U35" i="15"/>
  <c r="CX70" i="15"/>
  <c r="AR25" i="15"/>
  <c r="BU101" i="15"/>
  <c r="V103" i="15"/>
  <c r="AQ65" i="15"/>
  <c r="N127" i="15"/>
  <c r="BC43" i="15"/>
  <c r="P71" i="15"/>
  <c r="AN28" i="15"/>
  <c r="AJ82" i="15"/>
  <c r="CC101" i="15"/>
  <c r="AZ61" i="15"/>
  <c r="CN23" i="15"/>
  <c r="AK70" i="15"/>
  <c r="BL48" i="15"/>
  <c r="CC121" i="15"/>
  <c r="CS102" i="15"/>
  <c r="Z86" i="15"/>
  <c r="CA120" i="15"/>
  <c r="AX103" i="15"/>
  <c r="CY26" i="15"/>
  <c r="AN69" i="15"/>
  <c r="CA105" i="15"/>
  <c r="AS14" i="15"/>
  <c r="AX90" i="15"/>
  <c r="CS43" i="15"/>
  <c r="T20" i="15"/>
  <c r="BF25" i="15"/>
  <c r="BJ12" i="15"/>
  <c r="CG110" i="15"/>
  <c r="AB18" i="15"/>
  <c r="CT76" i="15"/>
  <c r="CC54" i="15"/>
  <c r="BY26" i="15"/>
  <c r="R47" i="15"/>
  <c r="CC37" i="15"/>
  <c r="AA74" i="15"/>
  <c r="BY43" i="15"/>
  <c r="AK63" i="15"/>
  <c r="AS80" i="15"/>
  <c r="CY123" i="15"/>
  <c r="K93" i="15"/>
  <c r="CL47" i="15"/>
  <c r="BI60" i="15"/>
  <c r="CA91" i="15"/>
  <c r="CI75" i="15"/>
  <c r="CZ23" i="15"/>
  <c r="H94" i="15"/>
  <c r="CG79" i="15"/>
  <c r="Q14" i="15"/>
  <c r="N64" i="15"/>
  <c r="L95" i="15"/>
  <c r="CE73" i="15"/>
  <c r="K29" i="15"/>
  <c r="V35" i="15"/>
  <c r="CQ86" i="15"/>
  <c r="BT129" i="15"/>
  <c r="BY120" i="15"/>
  <c r="DB43" i="15"/>
  <c r="AO110" i="15"/>
  <c r="CM128" i="15"/>
  <c r="CO95" i="15"/>
  <c r="CB104" i="15"/>
  <c r="AM49" i="15"/>
  <c r="CI92" i="15"/>
  <c r="DC29" i="15"/>
  <c r="CK37" i="15"/>
  <c r="AU21" i="15"/>
  <c r="Y129" i="15"/>
  <c r="W23" i="15"/>
  <c r="AY102" i="15"/>
  <c r="Z50" i="15"/>
  <c r="H14" i="15"/>
  <c r="CS59" i="15"/>
  <c r="AL38" i="15"/>
  <c r="BI73" i="15"/>
  <c r="BP129" i="15"/>
  <c r="DC41" i="15"/>
  <c r="BC107" i="15"/>
  <c r="CQ12" i="15"/>
  <c r="AA127" i="15"/>
  <c r="AX24" i="15"/>
  <c r="BS128" i="15"/>
  <c r="AA80" i="15"/>
  <c r="O76" i="15"/>
  <c r="AM73" i="15"/>
  <c r="DA106" i="15"/>
  <c r="CD96" i="15"/>
  <c r="BV63" i="15"/>
  <c r="BE35" i="15"/>
  <c r="BQ28" i="15"/>
  <c r="BF71" i="15"/>
  <c r="AI30" i="15"/>
  <c r="BX28" i="15"/>
  <c r="Q23" i="15"/>
  <c r="CE18" i="15"/>
  <c r="Y20" i="15"/>
  <c r="CC91" i="15"/>
  <c r="CB23" i="15"/>
  <c r="BH127" i="15"/>
  <c r="BF107" i="15"/>
  <c r="CA19" i="15"/>
  <c r="AF25" i="15"/>
  <c r="BV25" i="15"/>
  <c r="BS19" i="15"/>
  <c r="Y102" i="15"/>
  <c r="CZ60" i="15"/>
  <c r="BV17" i="15"/>
  <c r="BI92" i="15"/>
  <c r="BS73" i="15"/>
  <c r="CL13" i="15"/>
  <c r="K34" i="15"/>
  <c r="BJ13" i="15"/>
  <c r="AZ87" i="15"/>
  <c r="AW83" i="15"/>
  <c r="CG96" i="15"/>
  <c r="CW64" i="15"/>
  <c r="CF16" i="15"/>
  <c r="Q30" i="15"/>
  <c r="CF14" i="15"/>
  <c r="AI105" i="15"/>
  <c r="AK64" i="15"/>
  <c r="AB109" i="15"/>
  <c r="CY102" i="15"/>
  <c r="W80" i="15"/>
  <c r="CG68" i="15"/>
  <c r="BZ47" i="15"/>
  <c r="BW106" i="15"/>
  <c r="X64" i="15"/>
  <c r="CZ108" i="15"/>
  <c r="H68" i="15"/>
  <c r="J18" i="15"/>
  <c r="T54" i="15"/>
  <c r="CO36" i="15"/>
  <c r="CK20" i="15"/>
  <c r="DB103" i="15"/>
  <c r="AP105" i="15"/>
  <c r="BT40" i="15"/>
  <c r="AE71" i="15"/>
  <c r="CL24" i="15"/>
  <c r="BK31" i="15"/>
  <c r="AI87" i="15"/>
  <c r="BW41" i="15"/>
  <c r="CH109" i="15"/>
  <c r="BN123" i="15"/>
  <c r="CC18" i="15"/>
  <c r="U19" i="15"/>
  <c r="BJ107" i="15"/>
  <c r="BV110" i="15"/>
  <c r="BQ12" i="15"/>
  <c r="CN51" i="15"/>
  <c r="CM26" i="15"/>
  <c r="BU97" i="15"/>
  <c r="BQ42" i="15"/>
  <c r="CC74" i="15"/>
  <c r="DB105" i="15"/>
  <c r="CB48" i="15"/>
  <c r="AA15" i="15"/>
  <c r="CD110" i="15"/>
  <c r="AZ90" i="15"/>
  <c r="CT94" i="15"/>
  <c r="CP122" i="15"/>
  <c r="Y26" i="15"/>
  <c r="BE13" i="15"/>
  <c r="BT76" i="15"/>
  <c r="BV30" i="15"/>
  <c r="CC41" i="15"/>
  <c r="CM98" i="15"/>
  <c r="CX84" i="15"/>
  <c r="N60" i="15"/>
  <c r="CS119" i="15"/>
  <c r="CM32" i="15"/>
  <c r="AX40" i="15"/>
  <c r="BF86" i="15"/>
  <c r="BY58" i="15"/>
  <c r="AH39" i="15"/>
  <c r="CP121" i="15"/>
  <c r="AF23" i="15"/>
  <c r="BM120" i="15"/>
  <c r="BS109" i="15"/>
  <c r="CM96" i="15"/>
  <c r="N73" i="15"/>
  <c r="AT107" i="15"/>
  <c r="AC52" i="15"/>
  <c r="AY122" i="15"/>
  <c r="AE43" i="15"/>
  <c r="CJ17" i="15"/>
  <c r="AS102" i="15"/>
  <c r="CM122" i="15"/>
  <c r="AS81" i="15"/>
  <c r="CJ57" i="15"/>
  <c r="AM19" i="15"/>
  <c r="CN75" i="15"/>
  <c r="AZ47" i="15"/>
  <c r="CE17" i="15"/>
  <c r="CW84" i="15"/>
  <c r="CV53" i="15"/>
  <c r="BA63" i="15"/>
  <c r="CS120" i="15"/>
  <c r="CH54" i="15"/>
  <c r="X48" i="15"/>
  <c r="BN12" i="15"/>
  <c r="AD36" i="15"/>
  <c r="AQ122" i="15"/>
  <c r="BP47" i="15"/>
  <c r="W32" i="15"/>
  <c r="CZ46" i="15"/>
  <c r="BV32" i="15"/>
  <c r="CS30" i="15"/>
  <c r="AS13" i="15"/>
  <c r="CU43" i="15"/>
  <c r="AW25" i="15"/>
  <c r="BI86" i="15"/>
  <c r="CY64" i="15"/>
  <c r="BB52" i="15"/>
  <c r="V17" i="15"/>
  <c r="BP101" i="15"/>
  <c r="V83" i="15"/>
  <c r="BE20" i="15"/>
  <c r="CJ71" i="15"/>
  <c r="I108" i="15"/>
  <c r="CE42" i="15"/>
  <c r="CN40" i="15"/>
  <c r="AH17" i="15"/>
  <c r="BF35" i="15"/>
  <c r="L50" i="15"/>
  <c r="BL82" i="15"/>
  <c r="AI32" i="15"/>
  <c r="AF28" i="15"/>
  <c r="AS106" i="15"/>
  <c r="BT12" i="15"/>
  <c r="CH24" i="15"/>
  <c r="CK91" i="15"/>
  <c r="R108" i="15"/>
  <c r="AI91" i="15"/>
  <c r="BZ59" i="15"/>
  <c r="CG124" i="15"/>
  <c r="BD25" i="15"/>
  <c r="BN129" i="15"/>
  <c r="CY68" i="15"/>
  <c r="AC14" i="15"/>
  <c r="AV57" i="15"/>
  <c r="CU102" i="15"/>
  <c r="BE106" i="15"/>
  <c r="AK38" i="15"/>
  <c r="BA97" i="15"/>
  <c r="BD69" i="15"/>
  <c r="H61" i="15"/>
  <c r="O35" i="15"/>
  <c r="AM47" i="15"/>
  <c r="AH19" i="15"/>
  <c r="CA68" i="15"/>
  <c r="CH65" i="15"/>
  <c r="BJ57" i="15"/>
  <c r="AB90" i="15"/>
  <c r="CC82" i="15"/>
  <c r="AP14" i="15"/>
  <c r="CK101" i="15"/>
  <c r="X19" i="15"/>
  <c r="BN25" i="15"/>
  <c r="CM38" i="15"/>
  <c r="AE91" i="15"/>
  <c r="AX120" i="15"/>
  <c r="AF65" i="15"/>
  <c r="BR61" i="15"/>
  <c r="AA16" i="15"/>
  <c r="BJ34" i="15"/>
  <c r="CB101" i="15"/>
  <c r="BP82" i="15"/>
  <c r="CD59" i="15"/>
  <c r="BN76" i="15"/>
  <c r="DC72" i="15"/>
  <c r="T62" i="15"/>
  <c r="CI54" i="15"/>
  <c r="CV72" i="15"/>
  <c r="BQ62" i="15"/>
  <c r="BM59" i="15"/>
  <c r="CS17" i="15"/>
  <c r="CR106" i="15"/>
  <c r="CR28" i="15"/>
  <c r="AC25" i="15"/>
  <c r="BG83" i="15"/>
  <c r="AV14" i="15"/>
  <c r="CR13" i="15"/>
  <c r="CY46" i="15"/>
  <c r="T31" i="15"/>
  <c r="BZ110" i="15"/>
  <c r="BQ76" i="15"/>
  <c r="V42" i="15"/>
  <c r="R13" i="15"/>
  <c r="AY73" i="15"/>
  <c r="BN127" i="15"/>
  <c r="CV31" i="15"/>
  <c r="AL34" i="15"/>
  <c r="BO59" i="15"/>
  <c r="AS51" i="15"/>
  <c r="AZ49" i="15"/>
  <c r="CW37" i="15"/>
  <c r="CX53" i="15"/>
  <c r="BA98" i="15"/>
  <c r="L69" i="15"/>
  <c r="W79" i="15"/>
  <c r="CS76" i="15"/>
  <c r="AB76" i="15"/>
  <c r="V75" i="15"/>
  <c r="BO75" i="15"/>
  <c r="CX107" i="15"/>
  <c r="M121" i="15"/>
  <c r="CP60" i="15"/>
  <c r="CB50" i="15"/>
  <c r="BV65" i="15"/>
  <c r="BY35" i="15"/>
  <c r="BW85" i="15"/>
  <c r="W59" i="15"/>
  <c r="AI68" i="15"/>
  <c r="CE109" i="15"/>
  <c r="X65" i="15"/>
  <c r="CK75" i="15"/>
  <c r="CS82" i="15"/>
  <c r="CO52" i="15"/>
  <c r="BZ34" i="15"/>
  <c r="AR42" i="15"/>
  <c r="CZ70" i="15"/>
  <c r="BM27" i="15"/>
  <c r="Q41" i="15"/>
  <c r="Y54" i="15"/>
  <c r="BY127" i="15"/>
  <c r="Y79" i="15"/>
  <c r="CU129" i="15"/>
  <c r="BB25" i="15"/>
  <c r="BF76" i="15"/>
  <c r="CT72" i="15"/>
  <c r="AB48" i="15"/>
  <c r="S51" i="15"/>
  <c r="AU28" i="15"/>
  <c r="CV68" i="15"/>
  <c r="BN86" i="15"/>
  <c r="AG87" i="15"/>
  <c r="CX41" i="15"/>
  <c r="AS110" i="15"/>
  <c r="R29" i="15"/>
  <c r="J25" i="15"/>
  <c r="AT97" i="15"/>
  <c r="AO46" i="15"/>
  <c r="BI102" i="15"/>
  <c r="BR96" i="15"/>
  <c r="CQ16" i="15"/>
  <c r="BV35" i="15"/>
  <c r="CD27" i="15"/>
  <c r="AZ18" i="15"/>
  <c r="CH97" i="15"/>
  <c r="BM83" i="15"/>
  <c r="AH24" i="15"/>
  <c r="CC64" i="15"/>
  <c r="AY59" i="15"/>
  <c r="CI107" i="15"/>
  <c r="AB85" i="15"/>
  <c r="Q25" i="15"/>
  <c r="CE124" i="15"/>
  <c r="S85" i="15"/>
  <c r="BC61" i="15"/>
  <c r="AN102" i="15"/>
  <c r="BH91" i="15"/>
  <c r="BE57" i="15"/>
  <c r="BC129" i="15"/>
  <c r="BF54" i="15"/>
  <c r="CD119" i="15"/>
  <c r="CN48" i="15"/>
  <c r="AA40" i="15"/>
  <c r="BS101" i="15"/>
  <c r="AW37" i="15"/>
  <c r="W54" i="15"/>
  <c r="DB35" i="15"/>
  <c r="Y103" i="15"/>
  <c r="BG23" i="15"/>
  <c r="AB79" i="15"/>
  <c r="CO109" i="15"/>
  <c r="CH31" i="15"/>
  <c r="U85" i="15"/>
  <c r="AX52" i="15"/>
  <c r="AC29" i="15"/>
  <c r="AZ28" i="15"/>
  <c r="CN20" i="15"/>
  <c r="BH92" i="15"/>
  <c r="CY51" i="15"/>
  <c r="CF81" i="15"/>
  <c r="AT124" i="15"/>
  <c r="O36" i="15"/>
  <c r="X127" i="15"/>
  <c r="AT106" i="15"/>
  <c r="J48" i="15"/>
  <c r="CM129" i="15"/>
  <c r="CQ43" i="15"/>
  <c r="CZ79" i="15"/>
  <c r="BO105" i="15"/>
  <c r="H65" i="15"/>
  <c r="CW14" i="15"/>
  <c r="BE21" i="15"/>
  <c r="BQ20" i="15"/>
  <c r="BV81" i="15"/>
  <c r="AF128" i="15"/>
  <c r="AP37" i="15"/>
  <c r="CR60" i="15"/>
  <c r="BD104" i="15"/>
  <c r="R23" i="15"/>
  <c r="BF83" i="15"/>
  <c r="BE92" i="15"/>
  <c r="AD65" i="15"/>
  <c r="X36" i="15"/>
  <c r="CU17" i="15"/>
  <c r="O28" i="15"/>
  <c r="V23" i="15"/>
  <c r="CI51" i="15"/>
  <c r="J128" i="15"/>
  <c r="BC124" i="15"/>
  <c r="N41" i="15"/>
  <c r="U129" i="15"/>
  <c r="AB47" i="15"/>
  <c r="CO86" i="15"/>
  <c r="I41" i="15"/>
  <c r="BZ86" i="15"/>
  <c r="CR86" i="15"/>
  <c r="W17" i="15"/>
  <c r="CA124" i="15"/>
  <c r="AK25" i="15"/>
  <c r="CB16" i="15"/>
  <c r="DA104" i="15"/>
  <c r="BD48" i="15"/>
  <c r="BC110" i="15"/>
  <c r="DC86" i="15"/>
  <c r="AL16" i="15"/>
  <c r="CK109" i="15"/>
  <c r="BY34" i="15"/>
  <c r="CK90" i="15"/>
  <c r="BT21" i="15"/>
  <c r="CS26" i="15"/>
  <c r="L104" i="15"/>
  <c r="AN32" i="15"/>
  <c r="AJ20" i="15"/>
  <c r="DA54" i="15"/>
  <c r="P105" i="15"/>
  <c r="AQ64" i="15"/>
  <c r="CF35" i="15"/>
  <c r="CG40" i="15"/>
  <c r="CP43" i="15"/>
  <c r="DA35" i="15"/>
  <c r="CR124" i="15"/>
  <c r="AV54" i="15"/>
  <c r="S31" i="15"/>
  <c r="BR37" i="15"/>
  <c r="P95" i="15"/>
  <c r="S50" i="15"/>
  <c r="CV34" i="15"/>
  <c r="AR36" i="15"/>
  <c r="AK61" i="15"/>
  <c r="BI106" i="15"/>
  <c r="CH50" i="15"/>
  <c r="BJ37" i="15"/>
  <c r="R70" i="15"/>
  <c r="CG58" i="15"/>
  <c r="BC80" i="15"/>
  <c r="AD43" i="15"/>
  <c r="U79" i="15"/>
  <c r="CV83" i="15"/>
  <c r="AJ129" i="15"/>
  <c r="BC95" i="15"/>
  <c r="AR59" i="15"/>
  <c r="CW82" i="15"/>
  <c r="AN105" i="15"/>
  <c r="CR62" i="15"/>
  <c r="CK94" i="15"/>
  <c r="R43" i="15"/>
  <c r="AC32" i="15"/>
  <c r="CT92" i="15"/>
  <c r="BJ110" i="15"/>
  <c r="CG81" i="15"/>
  <c r="BA81" i="15"/>
  <c r="DA60" i="15"/>
  <c r="AV41" i="15"/>
  <c r="AK40" i="15"/>
  <c r="P87" i="15"/>
  <c r="CA14" i="15"/>
  <c r="AW43" i="15"/>
  <c r="CY70" i="15"/>
  <c r="AS72" i="15"/>
  <c r="BQ40" i="15"/>
  <c r="CZ16" i="15"/>
  <c r="CH15" i="15"/>
  <c r="AD123" i="15"/>
  <c r="R65" i="15"/>
  <c r="AO59" i="15"/>
  <c r="BI14" i="15"/>
  <c r="BP69" i="15"/>
  <c r="O57" i="15"/>
  <c r="CN127" i="15"/>
  <c r="X87" i="15"/>
  <c r="CY37" i="15"/>
  <c r="BO95" i="15"/>
  <c r="BP128" i="15"/>
  <c r="CE40" i="15"/>
  <c r="CG90" i="15"/>
  <c r="BT42" i="15"/>
  <c r="CZ57" i="15"/>
  <c r="CT29" i="15"/>
  <c r="CK97" i="15"/>
  <c r="BC17" i="15"/>
  <c r="CN123" i="15"/>
  <c r="BP48" i="15"/>
  <c r="W75" i="15"/>
  <c r="CA127" i="15"/>
  <c r="L19" i="15"/>
  <c r="T40" i="15"/>
  <c r="AL105" i="15"/>
  <c r="J61" i="15"/>
  <c r="CU122" i="15"/>
  <c r="BP32" i="15"/>
  <c r="BI91" i="15"/>
  <c r="BS48" i="15"/>
  <c r="CZ64" i="15"/>
  <c r="CO73" i="15"/>
  <c r="AC103" i="15"/>
  <c r="CK70" i="15"/>
  <c r="Z62" i="15"/>
  <c r="CY13" i="15"/>
  <c r="AS38" i="15"/>
  <c r="CR105" i="15"/>
  <c r="AG41" i="15"/>
  <c r="BR101" i="15"/>
  <c r="BG58" i="15"/>
  <c r="DB86" i="15"/>
  <c r="BP30" i="15"/>
  <c r="J12" i="15"/>
  <c r="AX26" i="15"/>
  <c r="AR85" i="15"/>
  <c r="CQ107" i="15"/>
  <c r="CD83" i="15"/>
  <c r="AA27" i="15"/>
  <c r="BD54" i="15"/>
  <c r="AS32" i="15"/>
  <c r="AM81" i="15"/>
  <c r="AU127" i="15"/>
  <c r="BU42" i="15"/>
  <c r="CU46" i="15"/>
  <c r="AA106" i="15"/>
  <c r="AX73" i="15"/>
  <c r="AA72" i="15"/>
  <c r="H90" i="15"/>
  <c r="CB97" i="15"/>
  <c r="U26" i="15"/>
  <c r="V31" i="15"/>
  <c r="CF124" i="15"/>
  <c r="BU82" i="15"/>
  <c r="AS34" i="15"/>
  <c r="Z60" i="15"/>
  <c r="BU39" i="15"/>
  <c r="BM51" i="15"/>
  <c r="T19" i="15"/>
  <c r="CQ17" i="15"/>
  <c r="BY76" i="15"/>
  <c r="BH58" i="15"/>
  <c r="CF15" i="15"/>
  <c r="AD122" i="15"/>
  <c r="CV14" i="15"/>
  <c r="T15" i="15"/>
  <c r="J129" i="15"/>
  <c r="AP47" i="15"/>
  <c r="CE37" i="15"/>
  <c r="S74" i="15"/>
  <c r="AN50" i="15"/>
  <c r="H18" i="15"/>
  <c r="BU69" i="15"/>
  <c r="BB81" i="15"/>
  <c r="CH120" i="15"/>
  <c r="CW96" i="15"/>
  <c r="AC58" i="15"/>
  <c r="CW101" i="15"/>
  <c r="BZ30" i="15"/>
  <c r="DC93" i="15"/>
  <c r="AR128" i="15"/>
  <c r="AN26" i="15"/>
  <c r="M14" i="15"/>
  <c r="BE124" i="15"/>
  <c r="Q12" i="15"/>
  <c r="CT20" i="15"/>
  <c r="W74" i="15"/>
  <c r="K20" i="15"/>
  <c r="AT57" i="15"/>
  <c r="CX120" i="15"/>
  <c r="AJ46" i="15"/>
  <c r="DA41" i="15"/>
  <c r="K95" i="15"/>
  <c r="Q80" i="15"/>
  <c r="Y52" i="15"/>
  <c r="AG34" i="15"/>
  <c r="P110" i="15"/>
  <c r="BN46" i="15"/>
  <c r="X123" i="15"/>
  <c r="AC12" i="15"/>
  <c r="BK129" i="15"/>
  <c r="AH51" i="15"/>
  <c r="BB79" i="15"/>
  <c r="BT65" i="15"/>
  <c r="BG87" i="15"/>
  <c r="BH39" i="15"/>
  <c r="CE74" i="15"/>
  <c r="BL92" i="15"/>
  <c r="CI81" i="15"/>
  <c r="AX25" i="15"/>
  <c r="W25" i="15"/>
  <c r="U59" i="15"/>
  <c r="BB75" i="15"/>
  <c r="S25" i="15"/>
  <c r="AJ13" i="15"/>
  <c r="AM29" i="15"/>
  <c r="CN97" i="15"/>
  <c r="AP61" i="15"/>
  <c r="Z76" i="15"/>
  <c r="CF72" i="15"/>
  <c r="AI103" i="15"/>
  <c r="BH71" i="15"/>
  <c r="CY59" i="15"/>
  <c r="R103" i="15"/>
  <c r="BC79" i="15"/>
  <c r="CC63" i="15"/>
  <c r="AA105" i="15"/>
  <c r="BU26" i="15"/>
  <c r="BH79" i="15"/>
  <c r="S13" i="15"/>
  <c r="BJ61" i="15"/>
  <c r="BV68" i="15"/>
  <c r="AP123" i="15"/>
  <c r="CD24" i="15"/>
  <c r="BY129" i="15"/>
  <c r="S24" i="15"/>
  <c r="CH47" i="15"/>
  <c r="BV34" i="15"/>
  <c r="L80" i="15"/>
  <c r="AJ86" i="15"/>
  <c r="AE32" i="15"/>
  <c r="I38" i="15"/>
  <c r="CF75" i="15"/>
  <c r="K12" i="15"/>
  <c r="AN83" i="15"/>
  <c r="CF63" i="15"/>
  <c r="BA43" i="15"/>
  <c r="DA31" i="15"/>
  <c r="AS27" i="15"/>
  <c r="BT15" i="15"/>
  <c r="DB25" i="15"/>
  <c r="Z52" i="15"/>
  <c r="CF83" i="15"/>
  <c r="CL109" i="15"/>
  <c r="CR37" i="15"/>
  <c r="AJ52" i="15"/>
  <c r="Y19" i="15"/>
  <c r="BT38" i="15"/>
  <c r="BN92" i="15"/>
  <c r="AS53" i="15"/>
  <c r="CD76" i="15"/>
  <c r="CE104" i="15"/>
  <c r="BV74" i="15"/>
  <c r="M94" i="15"/>
  <c r="CX94" i="15"/>
  <c r="BF85" i="15"/>
  <c r="AN59" i="15"/>
  <c r="AV24" i="15"/>
  <c r="AO84" i="15"/>
  <c r="BN26" i="15"/>
  <c r="CD91" i="15"/>
  <c r="DC20" i="15"/>
  <c r="CH38" i="15"/>
  <c r="AJ68" i="15"/>
  <c r="BB34" i="15"/>
  <c r="AG79" i="15"/>
  <c r="N107" i="15"/>
  <c r="AI109" i="15"/>
  <c r="BI87" i="15"/>
  <c r="AA30" i="15"/>
  <c r="CY98" i="15"/>
  <c r="BZ92" i="15"/>
  <c r="AY82" i="15"/>
  <c r="AE24" i="15"/>
  <c r="BD103" i="15"/>
  <c r="S103" i="15"/>
  <c r="M62" i="15"/>
  <c r="CB31" i="15"/>
  <c r="AR39" i="15"/>
  <c r="BT49" i="15"/>
  <c r="BE15" i="15"/>
  <c r="BX19" i="15"/>
  <c r="AN13" i="15"/>
  <c r="AH104" i="15"/>
  <c r="P52" i="15"/>
  <c r="CL92" i="15"/>
  <c r="AW35" i="15"/>
  <c r="CL36" i="15"/>
  <c r="H80" i="15"/>
  <c r="AR82" i="15"/>
  <c r="AQ70" i="15"/>
  <c r="K49" i="15"/>
  <c r="CH52" i="15"/>
  <c r="AS103" i="15"/>
  <c r="BM37" i="15"/>
  <c r="BJ23" i="15"/>
  <c r="CG52" i="15"/>
  <c r="L51" i="15"/>
  <c r="CC17" i="15"/>
  <c r="CE120" i="15"/>
  <c r="Q82" i="15"/>
  <c r="AA108" i="15"/>
  <c r="BL21" i="15"/>
  <c r="CO127" i="15"/>
  <c r="BT83" i="15"/>
  <c r="BF63" i="15"/>
  <c r="BU74" i="15"/>
  <c r="AJ40" i="15"/>
  <c r="CC20" i="15"/>
  <c r="I48" i="15"/>
  <c r="BJ49" i="15"/>
  <c r="BA129" i="15"/>
  <c r="BD21" i="15"/>
  <c r="CH80" i="15"/>
  <c r="BA85" i="15"/>
  <c r="AF109" i="15"/>
  <c r="BK83" i="15"/>
  <c r="AD107" i="15"/>
  <c r="BJ124" i="15"/>
  <c r="BW86" i="15"/>
  <c r="CJ51" i="15"/>
  <c r="I102" i="15"/>
  <c r="AT120" i="15"/>
  <c r="BM26" i="15"/>
  <c r="I49" i="15"/>
  <c r="AD105" i="15"/>
  <c r="AX106" i="15"/>
  <c r="I36" i="15"/>
  <c r="AP70" i="15"/>
  <c r="BO31" i="15"/>
  <c r="BX80" i="15"/>
  <c r="CL90" i="15"/>
  <c r="L72" i="15"/>
  <c r="Y106" i="15"/>
  <c r="AW122" i="15"/>
  <c r="AA50" i="15"/>
  <c r="BI42" i="15"/>
  <c r="BV13" i="15"/>
  <c r="BF92" i="15"/>
  <c r="CM14" i="15"/>
  <c r="Y104" i="15"/>
  <c r="BZ51" i="15"/>
  <c r="BP83" i="15"/>
  <c r="N123" i="15"/>
  <c r="BK59" i="15"/>
  <c r="CV29" i="15"/>
  <c r="CV64" i="15"/>
  <c r="AS87" i="15"/>
  <c r="AQ105" i="15"/>
  <c r="BW122" i="15"/>
  <c r="AF40" i="15"/>
  <c r="AQ48" i="15"/>
  <c r="Y37" i="15"/>
  <c r="CM124" i="15"/>
  <c r="AD19" i="15"/>
  <c r="BM69" i="15"/>
  <c r="AM71" i="15"/>
  <c r="BN119" i="15"/>
  <c r="CK71" i="15"/>
  <c r="BZ19" i="15"/>
  <c r="CE75" i="15"/>
  <c r="BL34" i="15"/>
  <c r="H69" i="15"/>
  <c r="BF119" i="15"/>
  <c r="T53" i="15"/>
  <c r="AP128" i="15"/>
  <c r="CV35" i="15"/>
  <c r="CN41" i="15"/>
  <c r="O87" i="15"/>
  <c r="BY61" i="15"/>
  <c r="H63" i="15"/>
  <c r="CQ15" i="15"/>
  <c r="BQ18" i="15"/>
  <c r="AD72" i="15"/>
  <c r="W14" i="15"/>
  <c r="AT25" i="15"/>
  <c r="V20" i="15"/>
  <c r="M19" i="15"/>
  <c r="CV63" i="15"/>
  <c r="CB52" i="15"/>
  <c r="BG107" i="15"/>
  <c r="H36" i="15"/>
  <c r="CQ121" i="15"/>
  <c r="AZ23" i="15"/>
  <c r="BO42" i="15"/>
  <c r="O83" i="15"/>
  <c r="BE95" i="15"/>
  <c r="AT96" i="15"/>
  <c r="BS72" i="15"/>
  <c r="AC82" i="15"/>
  <c r="CI37" i="15"/>
  <c r="U13" i="15"/>
  <c r="AY36" i="15"/>
  <c r="BR57" i="15"/>
  <c r="AV72" i="15"/>
  <c r="CZ19" i="15"/>
  <c r="CR71" i="15"/>
  <c r="CH27" i="15"/>
  <c r="AF122" i="15"/>
  <c r="AW23" i="15"/>
  <c r="BB17" i="15"/>
  <c r="CG27" i="15"/>
  <c r="BN82" i="15"/>
  <c r="V39" i="15"/>
  <c r="CG76" i="15"/>
  <c r="K102" i="15"/>
  <c r="BE27" i="15"/>
  <c r="CI87" i="15"/>
  <c r="BA73" i="15"/>
  <c r="CS60" i="15"/>
  <c r="AB38" i="15"/>
  <c r="CU127" i="15"/>
  <c r="CI72" i="15"/>
  <c r="BN43" i="15"/>
  <c r="BX124" i="15"/>
  <c r="CX16" i="15"/>
  <c r="BN34" i="15"/>
  <c r="AA64" i="15"/>
  <c r="AZ108" i="15"/>
  <c r="AX83" i="15"/>
  <c r="BT48" i="15"/>
  <c r="AK31" i="15"/>
  <c r="T91" i="15"/>
  <c r="AU71" i="15"/>
  <c r="BE87" i="15"/>
  <c r="BM72" i="15"/>
  <c r="N28" i="15"/>
  <c r="AN86" i="15"/>
  <c r="AY19" i="15"/>
  <c r="BQ35" i="15"/>
  <c r="AF101" i="15"/>
  <c r="L17" i="15"/>
  <c r="CT80" i="15"/>
  <c r="Q20" i="15"/>
  <c r="BT19" i="15"/>
  <c r="AN35" i="15"/>
  <c r="BX68" i="15"/>
  <c r="I39" i="15"/>
  <c r="P65" i="15"/>
  <c r="K70" i="15"/>
  <c r="CJ92" i="15"/>
  <c r="AK39" i="15"/>
  <c r="BB16" i="15"/>
  <c r="BB65" i="15"/>
  <c r="BD72" i="15"/>
  <c r="BN71" i="15"/>
  <c r="CF18" i="15"/>
  <c r="AQ16" i="15"/>
  <c r="AL62" i="15"/>
  <c r="BN79" i="15"/>
  <c r="X95" i="15"/>
  <c r="AW128" i="15"/>
  <c r="AA41" i="15"/>
  <c r="K94" i="15"/>
  <c r="CQ14" i="15"/>
  <c r="CT28" i="15"/>
  <c r="CX28" i="15"/>
  <c r="BB97" i="15"/>
  <c r="AT76" i="15"/>
  <c r="BH65" i="15"/>
  <c r="CL52" i="15"/>
  <c r="CL74" i="15"/>
  <c r="BF97" i="15"/>
  <c r="BT80" i="15"/>
  <c r="J52" i="15"/>
  <c r="AI35" i="15"/>
  <c r="CC51" i="15"/>
  <c r="BV18" i="15"/>
  <c r="CU90" i="15"/>
  <c r="X101" i="15"/>
  <c r="CY58" i="15"/>
  <c r="S70" i="15"/>
  <c r="P35" i="15"/>
  <c r="CM84" i="15"/>
  <c r="CE20" i="15"/>
  <c r="BT60" i="15"/>
  <c r="BH34" i="15"/>
  <c r="BD36" i="15"/>
  <c r="M108" i="15"/>
  <c r="AI51" i="15"/>
  <c r="BY75" i="15"/>
  <c r="AB87" i="15"/>
  <c r="S27" i="15"/>
  <c r="L61" i="15"/>
  <c r="BC21" i="15"/>
  <c r="CV30" i="15"/>
  <c r="M129" i="15"/>
  <c r="BI24" i="15"/>
  <c r="BX29" i="15"/>
  <c r="CY106" i="15"/>
  <c r="J82" i="15"/>
  <c r="BX58" i="15"/>
  <c r="CB20" i="15"/>
  <c r="AL39" i="15"/>
  <c r="CD73" i="15"/>
  <c r="CZ120" i="15"/>
  <c r="CJ70" i="15"/>
  <c r="BK73" i="15"/>
  <c r="DB14" i="15"/>
  <c r="AB40" i="15"/>
  <c r="CH86" i="15"/>
  <c r="AW72" i="15"/>
  <c r="CH35" i="15"/>
  <c r="BI36" i="15"/>
  <c r="Q31" i="15"/>
  <c r="CA64" i="15"/>
  <c r="CJ91" i="15"/>
  <c r="BG91" i="15"/>
  <c r="CF37" i="15"/>
  <c r="CA34" i="15"/>
  <c r="DC63" i="15"/>
  <c r="DA119" i="15"/>
  <c r="BS17" i="15"/>
  <c r="V104" i="15"/>
  <c r="M98" i="15"/>
  <c r="CJ119" i="15"/>
  <c r="CA92" i="15"/>
  <c r="N46" i="15"/>
  <c r="CI36" i="15"/>
  <c r="S62" i="15"/>
  <c r="BM15" i="15"/>
  <c r="CP41" i="15"/>
  <c r="AA109" i="15"/>
  <c r="CU28" i="15"/>
  <c r="CJ59" i="15"/>
  <c r="AP72" i="15"/>
  <c r="AZ76" i="15"/>
  <c r="CZ31" i="15"/>
  <c r="BX51" i="15"/>
  <c r="CW34" i="15"/>
  <c r="CC36" i="15"/>
  <c r="P24" i="15"/>
  <c r="CB129" i="15"/>
  <c r="I83" i="15"/>
  <c r="J32" i="15"/>
  <c r="CV13" i="15"/>
  <c r="AO63" i="15"/>
  <c r="CW46" i="15"/>
  <c r="BJ47" i="15"/>
  <c r="AR106" i="15"/>
  <c r="AK107" i="15"/>
  <c r="CW86" i="15"/>
  <c r="BY68" i="15"/>
  <c r="CC70" i="15"/>
  <c r="AH42" i="15"/>
  <c r="AO61" i="15"/>
  <c r="AM80" i="15"/>
  <c r="BJ122" i="15"/>
  <c r="AJ12" i="15"/>
  <c r="AV53" i="15"/>
  <c r="CX37" i="15"/>
  <c r="BL110" i="15"/>
  <c r="AE53" i="15"/>
  <c r="I14" i="15"/>
  <c r="AN104" i="15"/>
  <c r="BZ129" i="15"/>
  <c r="CK74" i="15"/>
  <c r="DA74" i="15"/>
  <c r="AZ46" i="15"/>
  <c r="DA12" i="15"/>
  <c r="CT62" i="15"/>
  <c r="CE60" i="15"/>
  <c r="BL124" i="15"/>
  <c r="Z16" i="15"/>
  <c r="CK46" i="15"/>
  <c r="CG61" i="15"/>
  <c r="AY72" i="15"/>
  <c r="AL84" i="15"/>
  <c r="BH75" i="15"/>
  <c r="AY48" i="15"/>
  <c r="BY63" i="15"/>
  <c r="CX47" i="15"/>
  <c r="AZ86" i="15"/>
  <c r="CD14" i="15"/>
  <c r="AL102" i="15"/>
  <c r="BI110" i="15"/>
  <c r="AT51" i="15"/>
  <c r="BN35" i="15"/>
  <c r="CE87" i="15"/>
  <c r="BL32" i="15"/>
  <c r="CU39" i="15"/>
  <c r="AA17" i="15"/>
  <c r="S76" i="15"/>
  <c r="BT41" i="15"/>
  <c r="CA26" i="15"/>
  <c r="AY128" i="15"/>
  <c r="AF82" i="15"/>
  <c r="BW63" i="15"/>
  <c r="BB95" i="15"/>
  <c r="CD104" i="15"/>
  <c r="BW105" i="15"/>
  <c r="BV86" i="15"/>
  <c r="S81" i="15"/>
  <c r="T65" i="15"/>
  <c r="N15" i="15"/>
  <c r="BZ97" i="15"/>
  <c r="CP54" i="15"/>
  <c r="CX86" i="15"/>
  <c r="CQ28" i="15"/>
  <c r="BS81" i="15"/>
  <c r="BZ37" i="15"/>
  <c r="AM35" i="15"/>
  <c r="BB42" i="15"/>
  <c r="AT21" i="15"/>
  <c r="AH58" i="15"/>
  <c r="N42" i="15"/>
  <c r="AK84" i="15"/>
  <c r="AW36" i="15"/>
  <c r="BC39" i="15"/>
  <c r="CK92" i="15"/>
  <c r="AY75" i="15"/>
  <c r="CT127" i="15"/>
  <c r="AE129" i="15"/>
  <c r="BX54" i="15"/>
  <c r="CR54" i="15"/>
  <c r="CG121" i="15"/>
  <c r="CO58" i="15"/>
  <c r="BT25" i="15"/>
  <c r="CN98" i="15"/>
  <c r="CT14" i="15"/>
  <c r="DC87" i="15"/>
  <c r="S80" i="15"/>
  <c r="CY38" i="15"/>
  <c r="CC127" i="15"/>
  <c r="AE41" i="15"/>
  <c r="W52" i="15"/>
  <c r="W20" i="15"/>
  <c r="CR24" i="15"/>
  <c r="BP76" i="15"/>
  <c r="AU93" i="15"/>
  <c r="BL24" i="15"/>
  <c r="AZ121" i="15"/>
  <c r="BR49" i="15"/>
  <c r="CK59" i="15"/>
  <c r="T18" i="15"/>
  <c r="BG14" i="15"/>
  <c r="BP28" i="15"/>
  <c r="CR69" i="15"/>
  <c r="BY110" i="15"/>
  <c r="K13" i="15"/>
  <c r="BE76" i="15"/>
  <c r="CW53" i="15"/>
  <c r="CM52" i="15"/>
  <c r="DA15" i="15"/>
  <c r="CW16" i="15"/>
  <c r="T14" i="15"/>
  <c r="AY105" i="15"/>
  <c r="BK35" i="15"/>
  <c r="AP124" i="15"/>
  <c r="U124" i="15"/>
  <c r="U91" i="15"/>
  <c r="CP50" i="15"/>
  <c r="BM34" i="15"/>
  <c r="J59" i="15"/>
  <c r="BR39" i="15"/>
  <c r="BM109" i="15"/>
  <c r="BT79" i="15"/>
  <c r="CX27" i="15"/>
  <c r="BQ21" i="15"/>
  <c r="AQ123" i="15"/>
  <c r="K35" i="15"/>
  <c r="AB14" i="15"/>
  <c r="AE124" i="15"/>
  <c r="CP21" i="15"/>
  <c r="BN28" i="15"/>
  <c r="AC34" i="15"/>
  <c r="AO73" i="15"/>
  <c r="BY14" i="15"/>
  <c r="CF57" i="15"/>
  <c r="CI64" i="15"/>
  <c r="AD102" i="15"/>
  <c r="Y63" i="15"/>
  <c r="BX94" i="15"/>
  <c r="I124" i="15"/>
  <c r="BQ30" i="15"/>
  <c r="BB57" i="15"/>
  <c r="CX129" i="15"/>
  <c r="BT36" i="15"/>
  <c r="CO103" i="15"/>
  <c r="CW123" i="15"/>
  <c r="AF108" i="15"/>
  <c r="CZ38" i="15"/>
  <c r="CJ86" i="15"/>
  <c r="BU49" i="15"/>
  <c r="AS82" i="15"/>
  <c r="BE127" i="15"/>
  <c r="CL59" i="15"/>
  <c r="H43" i="15"/>
  <c r="L47" i="15"/>
  <c r="BU17" i="15"/>
  <c r="Q121" i="15"/>
  <c r="BI19" i="15"/>
  <c r="CP16" i="15"/>
  <c r="AZ122" i="15"/>
  <c r="AG123" i="15"/>
  <c r="AL71" i="15"/>
  <c r="R95" i="15"/>
  <c r="BZ21" i="15"/>
  <c r="AO102" i="15"/>
  <c r="CQ68" i="15"/>
  <c r="CO75" i="15"/>
  <c r="BH68" i="15"/>
  <c r="AM60" i="15"/>
  <c r="CQ48" i="15"/>
  <c r="BS121" i="15"/>
  <c r="CN19" i="15"/>
  <c r="BH52" i="15"/>
  <c r="CH128" i="15"/>
  <c r="AR29" i="15"/>
  <c r="AS50" i="15"/>
  <c r="BA72" i="15"/>
  <c r="BA37" i="15"/>
  <c r="BA68" i="15"/>
  <c r="CR76" i="15"/>
  <c r="BE42" i="15"/>
  <c r="BD38" i="15"/>
  <c r="BY37" i="15"/>
  <c r="O110" i="15"/>
  <c r="AD101" i="15"/>
  <c r="AV101" i="15"/>
  <c r="BM19" i="15"/>
  <c r="CL107" i="15"/>
  <c r="AT32" i="15"/>
  <c r="BK54" i="15"/>
  <c r="CJ64" i="15"/>
  <c r="CJ73" i="15"/>
  <c r="AV85" i="15"/>
  <c r="CA110" i="15"/>
  <c r="AI53" i="15"/>
  <c r="AF105" i="15"/>
  <c r="BL65" i="15"/>
  <c r="CR104" i="15"/>
  <c r="AD79" i="15"/>
  <c r="BO129" i="15"/>
  <c r="T38" i="15"/>
  <c r="BD19" i="15"/>
  <c r="CC80" i="15"/>
  <c r="BY65" i="15"/>
  <c r="AC18" i="15"/>
  <c r="CY83" i="15"/>
  <c r="BU16" i="15"/>
  <c r="AX34" i="15"/>
  <c r="AI90" i="15"/>
  <c r="AU61" i="15"/>
  <c r="P31" i="15"/>
  <c r="CG91" i="15"/>
  <c r="I58" i="15"/>
  <c r="CT103" i="15"/>
  <c r="AY106" i="15"/>
  <c r="CH62" i="15"/>
  <c r="CC47" i="15"/>
  <c r="CV32" i="15"/>
  <c r="CK43" i="15"/>
  <c r="BD28" i="15"/>
  <c r="CT25" i="15"/>
  <c r="BT71" i="15"/>
  <c r="DC71" i="15"/>
  <c r="CR121" i="15"/>
  <c r="N59" i="15"/>
  <c r="AQ47" i="15"/>
  <c r="J92" i="15"/>
  <c r="L92" i="15"/>
  <c r="BW81" i="15"/>
  <c r="CA93" i="15"/>
  <c r="CH64" i="15"/>
  <c r="AO35" i="15"/>
  <c r="AG59" i="15"/>
  <c r="AE29" i="15"/>
  <c r="CC49" i="15"/>
  <c r="Z128" i="15"/>
  <c r="CE70" i="15"/>
  <c r="BW68" i="15"/>
  <c r="CW103" i="15"/>
  <c r="CZ81" i="15"/>
  <c r="BB62" i="15"/>
  <c r="P37" i="15"/>
  <c r="BX72" i="15"/>
  <c r="W121" i="15"/>
  <c r="H85" i="15"/>
  <c r="DB40" i="15"/>
  <c r="AS79" i="15"/>
  <c r="O70" i="15"/>
  <c r="P29" i="15"/>
  <c r="CP119" i="15"/>
  <c r="AO74" i="15"/>
  <c r="CS106" i="15"/>
  <c r="I13" i="15"/>
  <c r="BQ26" i="15"/>
  <c r="CO32" i="15"/>
  <c r="BO61" i="15"/>
  <c r="U75" i="15"/>
  <c r="CX104" i="15"/>
  <c r="DB128" i="15"/>
  <c r="AR24" i="15"/>
  <c r="BW87" i="15"/>
  <c r="CH90" i="15"/>
  <c r="CF82" i="15"/>
  <c r="CZ47" i="15"/>
  <c r="CB96" i="15"/>
  <c r="CA39" i="15"/>
  <c r="AS30" i="15"/>
  <c r="BZ70" i="15"/>
  <c r="BL109" i="15"/>
  <c r="BW21" i="15"/>
  <c r="M91" i="15"/>
  <c r="CP76" i="15"/>
  <c r="DA50" i="15"/>
  <c r="AR14" i="15"/>
  <c r="CM20" i="15"/>
  <c r="AA38" i="15"/>
  <c r="AC124" i="15"/>
  <c r="S124" i="15"/>
  <c r="Y124" i="15"/>
  <c r="BG120" i="15"/>
  <c r="CP38" i="15"/>
  <c r="AV69" i="15"/>
  <c r="CI104" i="15"/>
  <c r="BO90" i="15"/>
  <c r="AN21" i="15"/>
  <c r="AC74" i="15"/>
  <c r="DC19" i="15"/>
  <c r="CT61" i="15"/>
  <c r="BF69" i="15"/>
  <c r="AV29" i="15"/>
  <c r="BR71" i="15"/>
  <c r="CH73" i="15"/>
  <c r="W124" i="15"/>
  <c r="DA52" i="15"/>
  <c r="CI127" i="15"/>
  <c r="CX101" i="15"/>
  <c r="BH119" i="15"/>
  <c r="CO38" i="15"/>
  <c r="AE123" i="15"/>
  <c r="CH79" i="15"/>
  <c r="BD119" i="15"/>
  <c r="CE21" i="15"/>
  <c r="AD73" i="15"/>
  <c r="U84" i="15"/>
  <c r="AJ79" i="15"/>
  <c r="CI93" i="15"/>
  <c r="CN103" i="15"/>
  <c r="AM26" i="15"/>
  <c r="BQ74" i="15"/>
  <c r="AB103" i="15"/>
  <c r="AI122" i="15"/>
  <c r="AZ31" i="15"/>
  <c r="AS94" i="15"/>
  <c r="CZ25" i="15"/>
  <c r="AL75" i="15"/>
  <c r="AW42" i="15"/>
  <c r="H32" i="15"/>
  <c r="BW26" i="15"/>
  <c r="J110" i="15"/>
  <c r="CB35" i="15"/>
  <c r="BZ20" i="15"/>
  <c r="AL65" i="15"/>
  <c r="CW81" i="15"/>
  <c r="M30" i="15"/>
  <c r="CX25" i="15"/>
  <c r="CK12" i="15"/>
  <c r="BL68" i="15"/>
  <c r="BY48" i="15"/>
  <c r="BU20" i="15"/>
  <c r="AP86" i="15"/>
  <c r="BR82" i="15"/>
  <c r="R24" i="15"/>
  <c r="CP97" i="15"/>
  <c r="CZ73" i="15"/>
  <c r="Y24" i="15"/>
  <c r="BC49" i="15"/>
  <c r="CS51" i="15"/>
  <c r="CD108" i="15"/>
  <c r="AU17" i="15"/>
  <c r="CS37" i="15"/>
  <c r="BN62" i="15"/>
  <c r="H28" i="15"/>
  <c r="U105" i="15"/>
  <c r="AL106" i="15"/>
  <c r="AJ85" i="15"/>
  <c r="AH57" i="15"/>
  <c r="CO107" i="15"/>
  <c r="BA23" i="15"/>
  <c r="CM119" i="15"/>
  <c r="T81" i="15"/>
  <c r="BM128" i="15"/>
  <c r="CR94" i="15"/>
  <c r="BS119" i="15"/>
  <c r="AT24" i="15"/>
  <c r="P93" i="15"/>
  <c r="AB60" i="15"/>
  <c r="J47" i="15"/>
  <c r="AA82" i="15"/>
  <c r="J72" i="15"/>
  <c r="AK12" i="15"/>
  <c r="Y87" i="15"/>
  <c r="BL103" i="15"/>
  <c r="BW34" i="15"/>
  <c r="CK13" i="15"/>
  <c r="BW15" i="15"/>
  <c r="CT96" i="15"/>
  <c r="BW19" i="15"/>
  <c r="BA42" i="15"/>
  <c r="AH65" i="15"/>
  <c r="AW14" i="15"/>
  <c r="P73" i="15"/>
  <c r="CU58" i="15"/>
  <c r="CK73" i="15"/>
  <c r="CU71" i="15"/>
  <c r="CU48" i="15"/>
  <c r="CV120" i="15"/>
  <c r="U40" i="15"/>
  <c r="O16" i="15"/>
  <c r="AI107" i="15"/>
  <c r="CD63" i="15"/>
  <c r="AM52" i="15"/>
  <c r="BV97" i="15"/>
  <c r="K96" i="15"/>
  <c r="AQ129" i="15"/>
  <c r="P25" i="15"/>
  <c r="CZ107" i="15"/>
  <c r="M127" i="15"/>
  <c r="L127" i="15"/>
  <c r="AP73" i="15"/>
  <c r="CY15" i="15"/>
  <c r="DB85" i="15"/>
  <c r="CF42" i="15"/>
  <c r="M17" i="15"/>
  <c r="BY21" i="15"/>
  <c r="BT16" i="15"/>
  <c r="AJ49" i="15"/>
  <c r="BP58" i="15"/>
  <c r="CO64" i="15"/>
  <c r="U82" i="15"/>
  <c r="AN29" i="15"/>
  <c r="BA49" i="15"/>
  <c r="BO52" i="15"/>
  <c r="BI81" i="15"/>
  <c r="CV50" i="15"/>
  <c r="BX20" i="15"/>
  <c r="AT49" i="15"/>
  <c r="V52" i="15"/>
  <c r="CL97" i="15"/>
  <c r="AL81" i="15"/>
  <c r="AT86" i="15"/>
  <c r="CI32" i="15"/>
  <c r="CZ75" i="15"/>
  <c r="CW38" i="15"/>
  <c r="CY97" i="15"/>
  <c r="AS17" i="15"/>
  <c r="W47" i="15"/>
  <c r="BR42" i="15"/>
  <c r="AI73" i="15"/>
  <c r="CM42" i="15"/>
  <c r="AI34" i="15"/>
  <c r="S91" i="15"/>
  <c r="BB59" i="15"/>
  <c r="CV101" i="15"/>
  <c r="CZ39" i="15"/>
  <c r="BU79" i="15"/>
  <c r="X83" i="15"/>
  <c r="J84" i="15"/>
  <c r="P79" i="15"/>
  <c r="P36" i="15"/>
  <c r="AI101" i="15"/>
  <c r="H109" i="15"/>
  <c r="BY71" i="15"/>
  <c r="CO29" i="15"/>
  <c r="L16" i="15"/>
  <c r="R109" i="15"/>
  <c r="CT82" i="15"/>
  <c r="CJ65" i="15"/>
  <c r="AZ41" i="15"/>
  <c r="AG63" i="15"/>
  <c r="L96" i="15"/>
  <c r="BY74" i="15"/>
  <c r="N18" i="15"/>
  <c r="BG53" i="15"/>
  <c r="CH23" i="15"/>
  <c r="Z18" i="15"/>
  <c r="AM124" i="15"/>
  <c r="W123" i="15"/>
  <c r="AH124" i="15"/>
  <c r="AA123" i="15"/>
  <c r="CA50" i="15"/>
  <c r="M64" i="15"/>
  <c r="M96" i="15"/>
  <c r="BE32" i="15"/>
  <c r="AQ83" i="15"/>
  <c r="AI19" i="15"/>
  <c r="I16" i="15"/>
  <c r="AX37" i="15"/>
  <c r="AQ124" i="15"/>
  <c r="CZ54" i="15"/>
  <c r="AD76" i="15"/>
  <c r="AL124" i="15"/>
  <c r="AD30" i="15"/>
  <c r="BX129" i="15"/>
  <c r="AW51" i="15"/>
  <c r="Q51" i="15"/>
  <c r="AU19" i="15"/>
  <c r="X40" i="15"/>
  <c r="BC93" i="15"/>
  <c r="V27" i="15"/>
  <c r="CE119" i="15"/>
  <c r="AY34" i="15"/>
  <c r="AO43" i="15"/>
  <c r="R58" i="15"/>
  <c r="BR53" i="15"/>
  <c r="AN74" i="15"/>
  <c r="Y105" i="15"/>
  <c r="AL47" i="15"/>
  <c r="T84" i="15"/>
  <c r="CJ74" i="15"/>
  <c r="BW94" i="15"/>
  <c r="BV76" i="15"/>
  <c r="BC74" i="15"/>
  <c r="CY27" i="15"/>
  <c r="BZ46" i="15"/>
  <c r="DA102" i="15"/>
  <c r="BY105" i="15"/>
  <c r="K19" i="15"/>
  <c r="DA86" i="15"/>
  <c r="S40" i="15"/>
  <c r="AO14" i="15"/>
  <c r="CL121" i="15"/>
  <c r="CS62" i="15"/>
  <c r="CL18" i="15"/>
  <c r="BH14" i="15"/>
  <c r="BV93" i="15"/>
  <c r="BH120" i="15"/>
  <c r="CD129" i="15"/>
  <c r="J35" i="15"/>
  <c r="AQ50" i="15"/>
  <c r="CG75" i="15"/>
  <c r="X81" i="15"/>
  <c r="CY14" i="15"/>
  <c r="W51" i="15"/>
  <c r="AR81" i="15"/>
  <c r="CX48" i="15"/>
  <c r="AS76" i="15"/>
  <c r="V72" i="15"/>
  <c r="R52" i="15"/>
  <c r="AG91" i="15"/>
  <c r="CM59" i="15"/>
  <c r="AR94" i="15"/>
  <c r="CC85" i="15"/>
  <c r="AU12" i="15"/>
  <c r="BD86" i="15"/>
  <c r="CY108" i="15"/>
  <c r="X20" i="15"/>
  <c r="CT57" i="15"/>
  <c r="J97" i="15"/>
  <c r="AT93" i="15"/>
  <c r="CT108" i="15"/>
  <c r="AT87" i="15"/>
  <c r="AC73" i="15"/>
  <c r="BZ48" i="15"/>
  <c r="BJ60" i="15"/>
  <c r="AE31" i="15"/>
  <c r="CM17" i="15"/>
  <c r="AX60" i="15"/>
  <c r="BB19" i="15"/>
  <c r="CY52" i="15"/>
  <c r="T107" i="15"/>
  <c r="CR16" i="15"/>
  <c r="BQ24" i="15"/>
  <c r="CR82" i="15"/>
  <c r="BO109" i="15"/>
  <c r="BS49" i="15"/>
  <c r="DC34" i="15"/>
  <c r="Z36" i="15"/>
  <c r="CU12" i="15"/>
  <c r="CP37" i="15"/>
  <c r="CH74" i="15"/>
  <c r="BL98" i="15"/>
  <c r="AU14" i="15"/>
  <c r="BX87" i="15"/>
  <c r="AE51" i="15"/>
  <c r="CR43" i="15"/>
  <c r="BQ128" i="15"/>
  <c r="W16" i="15"/>
  <c r="CO63" i="15"/>
  <c r="CD102" i="15"/>
  <c r="AM13" i="15"/>
  <c r="M93" i="15"/>
  <c r="AP76" i="15"/>
  <c r="CN91" i="15"/>
  <c r="CS34" i="15"/>
  <c r="BE64" i="15"/>
  <c r="AC87" i="15"/>
  <c r="DA65" i="15"/>
  <c r="AP68" i="15"/>
  <c r="BV121" i="15"/>
  <c r="AR37" i="15"/>
  <c r="DC64" i="15"/>
  <c r="AZ84" i="15"/>
  <c r="AL50" i="15"/>
  <c r="AX36" i="15"/>
  <c r="BQ121" i="15"/>
  <c r="AF60" i="15"/>
  <c r="R12" i="15"/>
  <c r="Z37" i="15"/>
  <c r="BE90" i="15"/>
  <c r="T75" i="15"/>
  <c r="CY71" i="15"/>
  <c r="BR72" i="15"/>
  <c r="CZ94" i="15"/>
  <c r="DB122" i="15"/>
  <c r="CJ127" i="15"/>
  <c r="P68" i="15"/>
  <c r="S106" i="15"/>
  <c r="AO124" i="15"/>
  <c r="V127" i="15"/>
  <c r="O97" i="15"/>
  <c r="AF35" i="15"/>
  <c r="CS57" i="15"/>
  <c r="V38" i="15"/>
  <c r="AZ42" i="15"/>
  <c r="BU86" i="15"/>
  <c r="AJ101" i="15"/>
  <c r="AK35" i="15"/>
  <c r="DA51" i="15"/>
  <c r="BI43" i="15"/>
  <c r="CS54" i="15"/>
  <c r="CR36" i="15"/>
  <c r="CM61" i="15"/>
  <c r="W27" i="15"/>
  <c r="DC106" i="15"/>
  <c r="CV12" i="15"/>
  <c r="CO14" i="15"/>
  <c r="CP35" i="15"/>
  <c r="AS60" i="15"/>
  <c r="AF39" i="15"/>
  <c r="AY14" i="15"/>
  <c r="X12" i="15"/>
  <c r="AY109" i="15"/>
  <c r="CA16" i="15"/>
  <c r="BK57" i="15"/>
  <c r="AU64" i="15"/>
  <c r="Y47" i="15"/>
  <c r="BS106" i="15"/>
  <c r="CB47" i="15"/>
  <c r="CD97" i="15"/>
  <c r="R105" i="15"/>
  <c r="AE101" i="15"/>
  <c r="CT90" i="15"/>
  <c r="R104" i="15"/>
  <c r="BW71" i="15"/>
  <c r="CW109" i="15"/>
  <c r="CM29" i="15"/>
  <c r="BY128" i="15"/>
  <c r="BB64" i="15"/>
  <c r="CN69" i="15"/>
  <c r="BR109" i="15"/>
  <c r="H106" i="15"/>
  <c r="AB51" i="15"/>
  <c r="BG48" i="15"/>
  <c r="AB25" i="15"/>
  <c r="S82" i="15"/>
  <c r="BZ90" i="15"/>
  <c r="BO123" i="15"/>
  <c r="AK71" i="15"/>
  <c r="DC92" i="15"/>
  <c r="CL41" i="15"/>
  <c r="AY16" i="15"/>
  <c r="AH123" i="15"/>
  <c r="CH18" i="15"/>
  <c r="BP122" i="15"/>
  <c r="AT36" i="15"/>
  <c r="CK96" i="15"/>
  <c r="AR27" i="15"/>
  <c r="AW24" i="15"/>
  <c r="CA63" i="15"/>
  <c r="BL38" i="15"/>
  <c r="CG21" i="15"/>
  <c r="BO80" i="15"/>
  <c r="M104" i="15"/>
  <c r="CQ96" i="15"/>
  <c r="BZ15" i="15"/>
  <c r="CG98" i="15"/>
  <c r="BL61" i="15"/>
  <c r="CZ48" i="15"/>
  <c r="BX84" i="15"/>
  <c r="AQ110" i="15"/>
  <c r="BH43" i="15"/>
  <c r="CC35" i="15"/>
  <c r="AP48" i="15"/>
  <c r="X74" i="15"/>
  <c r="BH18" i="15"/>
  <c r="CI15" i="15"/>
  <c r="CV19" i="15"/>
  <c r="CA54" i="15"/>
  <c r="BG68" i="15"/>
  <c r="CA107" i="15"/>
  <c r="BO30" i="15"/>
  <c r="Z48" i="15"/>
  <c r="BS28" i="15"/>
  <c r="AF69" i="15"/>
  <c r="CW108" i="15"/>
  <c r="CS58" i="15"/>
  <c r="CH68" i="15"/>
  <c r="CM48" i="15"/>
  <c r="BV102" i="15"/>
  <c r="K38" i="15"/>
  <c r="P18" i="15"/>
  <c r="CJ101" i="15"/>
  <c r="BD92" i="15"/>
  <c r="Q90" i="15"/>
  <c r="I93" i="15"/>
  <c r="H47" i="15"/>
  <c r="AZ74" i="15"/>
  <c r="AG128" i="15"/>
  <c r="I17" i="15"/>
  <c r="CW62" i="15"/>
  <c r="AC38" i="15"/>
  <c r="AP62" i="15"/>
  <c r="DB104" i="15"/>
  <c r="BJ102" i="15"/>
  <c r="O96" i="15"/>
  <c r="CK51" i="15"/>
  <c r="BD46" i="15"/>
  <c r="CE58" i="15"/>
  <c r="AM38" i="15"/>
  <c r="CV36" i="15"/>
  <c r="BU57" i="15"/>
  <c r="AU70" i="15"/>
  <c r="BE103" i="15"/>
  <c r="N86" i="15"/>
  <c r="CH40" i="15"/>
  <c r="BK29" i="15"/>
  <c r="AU121" i="15"/>
  <c r="AJ30" i="15"/>
  <c r="AQ57" i="15"/>
  <c r="CJ69" i="15"/>
  <c r="AR87" i="15"/>
  <c r="CW51" i="15"/>
  <c r="AR64" i="15"/>
  <c r="X110" i="15"/>
  <c r="U38" i="15"/>
  <c r="BX64" i="15"/>
  <c r="AY61" i="15"/>
  <c r="O27" i="15"/>
  <c r="AJ32" i="15"/>
  <c r="BL18" i="15"/>
  <c r="AA49" i="15"/>
  <c r="AB29" i="15"/>
  <c r="BH31" i="15"/>
  <c r="AD17" i="15"/>
  <c r="Q124" i="15"/>
  <c r="CZ68" i="15"/>
  <c r="BE74" i="15"/>
  <c r="AO37" i="15"/>
  <c r="AW76" i="15"/>
  <c r="AU41" i="15"/>
  <c r="CQ39" i="15"/>
  <c r="AC71" i="15"/>
  <c r="T24" i="15"/>
  <c r="R74" i="15"/>
  <c r="AU34" i="15"/>
  <c r="BI58" i="15"/>
  <c r="CH28" i="15"/>
  <c r="CW27" i="15"/>
  <c r="BG121" i="15"/>
  <c r="AP85" i="15"/>
  <c r="BB76" i="15"/>
  <c r="BZ62" i="15"/>
  <c r="BC64" i="15"/>
  <c r="AR43" i="15"/>
  <c r="CX52" i="15"/>
  <c r="CS83" i="15"/>
  <c r="BQ47" i="15"/>
  <c r="BB53" i="15"/>
  <c r="BE123" i="15"/>
  <c r="AM42" i="15"/>
  <c r="S110" i="15"/>
  <c r="AM53" i="15"/>
  <c r="CK95" i="15"/>
  <c r="BB71" i="15"/>
  <c r="BH107" i="15"/>
  <c r="BH74" i="15"/>
  <c r="DC110" i="15"/>
  <c r="CP96" i="15"/>
  <c r="CG24" i="15"/>
  <c r="AF26" i="15"/>
  <c r="AT37" i="15"/>
  <c r="BX38" i="15"/>
  <c r="I18" i="15"/>
  <c r="V101" i="15"/>
  <c r="BB37" i="15"/>
  <c r="BM17" i="15"/>
  <c r="BR43" i="15"/>
  <c r="Q18" i="15"/>
  <c r="CI119" i="15"/>
  <c r="BN75" i="15"/>
  <c r="BY39" i="15"/>
  <c r="Q123" i="15"/>
  <c r="BM63" i="15"/>
  <c r="CF58" i="15"/>
  <c r="CL49" i="15"/>
  <c r="AV13" i="15"/>
  <c r="BR94" i="15"/>
  <c r="CP46" i="15"/>
  <c r="AN34" i="15"/>
  <c r="BE91" i="15"/>
  <c r="BS37" i="15"/>
  <c r="CH32" i="15"/>
  <c r="I15" i="15"/>
  <c r="AG71" i="15"/>
  <c r="BC13" i="15"/>
  <c r="BB102" i="15"/>
  <c r="P23" i="15"/>
  <c r="CV58" i="15"/>
  <c r="BX13" i="15"/>
  <c r="BT81" i="15"/>
  <c r="CN83" i="15"/>
  <c r="DB20" i="15"/>
  <c r="CC95" i="15"/>
  <c r="CL40" i="15"/>
  <c r="BP119" i="15"/>
  <c r="BV57" i="15"/>
  <c r="BY20" i="15"/>
  <c r="CS65" i="15"/>
  <c r="AC26" i="15"/>
  <c r="U127" i="15"/>
  <c r="CD61" i="15"/>
  <c r="CE65" i="15"/>
  <c r="K48" i="15"/>
  <c r="AQ75" i="15"/>
  <c r="Q107" i="15"/>
  <c r="BD65" i="15"/>
  <c r="L129" i="15"/>
  <c r="P94" i="15"/>
  <c r="AY86" i="15"/>
  <c r="CX65" i="15"/>
  <c r="N17" i="15"/>
  <c r="CY43" i="15"/>
  <c r="BK68" i="15"/>
  <c r="O92" i="15"/>
  <c r="CM75" i="15"/>
  <c r="BD64" i="15"/>
  <c r="AM36" i="15"/>
  <c r="CC86" i="15"/>
  <c r="DB21" i="15"/>
  <c r="BE120" i="15"/>
  <c r="AL54" i="15"/>
  <c r="DC17" i="15"/>
  <c r="AI84" i="15"/>
  <c r="DA48" i="15"/>
  <c r="W42" i="15"/>
  <c r="AR20" i="15"/>
  <c r="CX26" i="15"/>
  <c r="U24" i="15"/>
  <c r="V85" i="15"/>
  <c r="AP54" i="15"/>
  <c r="AG40" i="15"/>
  <c r="CH107" i="15"/>
  <c r="CQ51" i="15"/>
  <c r="BD96" i="15"/>
  <c r="BM97" i="15"/>
  <c r="AP26" i="15"/>
  <c r="W73" i="15"/>
  <c r="CB29" i="15"/>
  <c r="CV127" i="15"/>
  <c r="BU12" i="15"/>
  <c r="N43" i="15"/>
  <c r="BH15" i="15"/>
  <c r="AJ36" i="15"/>
  <c r="AG65" i="15"/>
  <c r="N91" i="15"/>
  <c r="AF74" i="15"/>
  <c r="CU51" i="15"/>
  <c r="W110" i="15"/>
  <c r="CT69" i="15"/>
  <c r="AM30" i="15"/>
  <c r="BV84" i="15"/>
  <c r="P40" i="15"/>
  <c r="P63" i="15"/>
  <c r="CQ29" i="15"/>
  <c r="BZ98" i="15"/>
  <c r="CR46" i="15"/>
  <c r="DC97" i="15"/>
  <c r="DA129" i="15"/>
  <c r="CV48" i="15"/>
  <c r="CP59" i="15"/>
  <c r="H70" i="15"/>
  <c r="BP27" i="15"/>
  <c r="AK68" i="15"/>
  <c r="W41" i="15"/>
  <c r="L57" i="15"/>
  <c r="AV46" i="15"/>
  <c r="AQ51" i="15"/>
  <c r="BM14" i="15"/>
  <c r="AM103" i="15"/>
  <c r="AN62" i="15"/>
  <c r="CP110" i="15"/>
  <c r="CT23" i="15"/>
  <c r="BZ95" i="15"/>
  <c r="T129" i="15"/>
  <c r="AD95" i="15"/>
  <c r="AX29" i="15"/>
  <c r="CN26" i="15"/>
  <c r="CG30" i="15"/>
  <c r="BD52" i="15"/>
  <c r="CP109" i="15"/>
  <c r="CX127" i="15"/>
  <c r="AN38" i="15"/>
  <c r="CE94" i="15"/>
  <c r="O25" i="15"/>
  <c r="V87" i="15"/>
  <c r="AL19" i="15"/>
  <c r="BO26" i="15"/>
  <c r="Y85" i="15"/>
  <c r="BC102" i="15"/>
  <c r="Q85" i="15"/>
  <c r="AS63" i="15"/>
  <c r="CW70" i="15"/>
  <c r="AJ76" i="15"/>
  <c r="BO37" i="15"/>
  <c r="AU96" i="15"/>
  <c r="BJ123" i="15"/>
  <c r="CC71" i="15"/>
  <c r="AQ121" i="15"/>
  <c r="AO32" i="15"/>
  <c r="CZ74" i="15"/>
  <c r="BM31" i="15"/>
  <c r="L107" i="15"/>
  <c r="AV105" i="15"/>
  <c r="CQ123" i="15"/>
  <c r="AG50" i="15"/>
  <c r="AJ127" i="15"/>
  <c r="AA62" i="15"/>
  <c r="AJ84" i="15"/>
  <c r="CC12" i="15"/>
  <c r="CO31" i="15"/>
  <c r="CO28" i="15"/>
  <c r="Z26" i="15"/>
  <c r="BV69" i="15"/>
  <c r="BM12" i="15"/>
  <c r="P47" i="15"/>
  <c r="CY65" i="15"/>
  <c r="CI121" i="15"/>
  <c r="BQ119" i="15"/>
  <c r="AP127" i="15"/>
  <c r="P48" i="15"/>
  <c r="CU108" i="15"/>
  <c r="AT50" i="15"/>
  <c r="CU61" i="15"/>
  <c r="BJ16" i="15"/>
  <c r="AK105" i="15"/>
  <c r="AL35" i="15"/>
  <c r="AT12" i="15"/>
  <c r="X70" i="15"/>
  <c r="AZ38" i="15"/>
  <c r="BS87" i="15"/>
  <c r="AW52" i="15"/>
  <c r="BJ26" i="15"/>
  <c r="CB21" i="15"/>
  <c r="K51" i="15"/>
  <c r="AV52" i="15"/>
  <c r="AM95" i="15"/>
  <c r="AC50" i="15"/>
  <c r="AP28" i="15"/>
  <c r="X17" i="15"/>
  <c r="AU54" i="15"/>
  <c r="CU98" i="15"/>
  <c r="BO91" i="15"/>
  <c r="CN36" i="15"/>
  <c r="CR92" i="15"/>
  <c r="CS93" i="15"/>
  <c r="Y14" i="15"/>
  <c r="BJ79" i="15"/>
  <c r="O51" i="15"/>
  <c r="AW64" i="15"/>
  <c r="Z15" i="15"/>
  <c r="Z54" i="15"/>
  <c r="CY62" i="15"/>
  <c r="CV73" i="15"/>
  <c r="CD84" i="15"/>
  <c r="CO128" i="15"/>
  <c r="BC123" i="15"/>
  <c r="CF98" i="15"/>
  <c r="O60" i="15"/>
  <c r="CR72" i="15"/>
  <c r="X43" i="15"/>
  <c r="BC36" i="15"/>
  <c r="CI30" i="15"/>
  <c r="AV16" i="15"/>
  <c r="AK18" i="15"/>
  <c r="DB49" i="15"/>
  <c r="BZ60" i="15"/>
  <c r="BR54" i="15"/>
  <c r="BV75" i="15"/>
  <c r="BR84" i="15"/>
  <c r="CB62" i="15"/>
  <c r="AW87" i="15"/>
  <c r="W105" i="15"/>
  <c r="X102" i="15"/>
  <c r="CM107" i="15"/>
  <c r="BX17" i="15"/>
  <c r="BL101" i="15"/>
  <c r="AB91" i="15"/>
  <c r="P69" i="15"/>
  <c r="CV49" i="15"/>
  <c r="O108" i="15"/>
  <c r="BQ69" i="15"/>
  <c r="DB74" i="15"/>
  <c r="BC31" i="15"/>
  <c r="AG124" i="15"/>
  <c r="AI124" i="15"/>
  <c r="P96" i="15"/>
  <c r="O123" i="15"/>
  <c r="BL16" i="15"/>
  <c r="BA84" i="15"/>
  <c r="CO47" i="15"/>
  <c r="R59" i="15"/>
  <c r="AD108" i="15"/>
  <c r="AX13" i="15"/>
  <c r="AB43" i="15"/>
  <c r="AT48" i="15"/>
  <c r="CW102" i="15"/>
  <c r="CI20" i="15"/>
  <c r="BF28" i="15"/>
  <c r="BP92" i="15"/>
  <c r="BQ75" i="15"/>
  <c r="BB124" i="15"/>
  <c r="CT36" i="15"/>
  <c r="AL49" i="15"/>
  <c r="DA26" i="15"/>
  <c r="BF23" i="15"/>
  <c r="CU40" i="15"/>
  <c r="CX17" i="15"/>
  <c r="X90" i="15"/>
  <c r="CY53" i="15"/>
  <c r="CJ15" i="15"/>
  <c r="J71" i="15"/>
  <c r="CT49" i="15"/>
  <c r="AS57" i="15"/>
  <c r="X75" i="15"/>
  <c r="CH92" i="15"/>
  <c r="CF103" i="15"/>
  <c r="AU47" i="15"/>
  <c r="BH47" i="15"/>
  <c r="N106" i="15"/>
  <c r="CT17" i="15"/>
  <c r="CY122" i="15"/>
  <c r="H76" i="15"/>
  <c r="J104" i="15"/>
  <c r="AY127" i="15"/>
  <c r="BC106" i="15"/>
  <c r="AO29" i="15"/>
  <c r="T105" i="15"/>
  <c r="AP90" i="15"/>
  <c r="BF79" i="15"/>
  <c r="AV51" i="15"/>
  <c r="BI46" i="15"/>
  <c r="CW17" i="15"/>
  <c r="CL83" i="15"/>
  <c r="CE38" i="15"/>
  <c r="CY32" i="15"/>
  <c r="BX121" i="15"/>
  <c r="O14" i="15"/>
  <c r="AS25" i="15"/>
  <c r="CH25" i="15"/>
  <c r="BZ74" i="15"/>
  <c r="K72" i="15"/>
  <c r="T26" i="15"/>
  <c r="BG46" i="15"/>
  <c r="V28" i="15"/>
  <c r="DC120" i="15"/>
  <c r="AI72" i="15"/>
  <c r="BV83" i="15"/>
  <c r="BW32" i="15"/>
  <c r="CQ18" i="15"/>
  <c r="BB15" i="15"/>
  <c r="X30" i="15"/>
  <c r="AM31" i="15"/>
  <c r="CP71" i="15"/>
  <c r="S95" i="15"/>
  <c r="CZ28" i="15"/>
  <c r="CA31" i="15"/>
  <c r="BN58" i="15"/>
  <c r="AD51" i="15"/>
  <c r="AV43" i="15"/>
  <c r="X61" i="15"/>
  <c r="CU20" i="15"/>
  <c r="BG129" i="15"/>
  <c r="AR30" i="15"/>
  <c r="AX27" i="15"/>
  <c r="CW72" i="15"/>
  <c r="AK76" i="15"/>
  <c r="AK85" i="15"/>
  <c r="V81" i="15"/>
  <c r="DC94" i="15"/>
  <c r="CD123" i="15"/>
  <c r="BM16" i="15"/>
  <c r="X73" i="15"/>
  <c r="AV93" i="15"/>
  <c r="CT50" i="15"/>
  <c r="BI120" i="15"/>
  <c r="K69" i="15"/>
  <c r="CK24" i="15"/>
  <c r="CS108" i="15"/>
  <c r="BH106" i="15"/>
  <c r="AM54" i="15"/>
  <c r="AL31" i="15"/>
  <c r="CD75" i="15"/>
  <c r="BY93" i="15"/>
  <c r="X128" i="15"/>
  <c r="BZ26" i="15"/>
  <c r="DA30" i="15"/>
  <c r="BU15" i="15"/>
  <c r="CR120" i="15"/>
  <c r="AC72" i="15"/>
  <c r="AA61" i="15"/>
  <c r="CT71" i="15"/>
  <c r="BU61" i="15"/>
  <c r="BI103" i="15"/>
  <c r="AF90" i="15"/>
  <c r="BP51" i="15"/>
  <c r="AW127" i="15"/>
  <c r="BQ53" i="15"/>
  <c r="BS76" i="15"/>
  <c r="AR15" i="15"/>
  <c r="CX87" i="15"/>
  <c r="CK108" i="15"/>
  <c r="CD36" i="15"/>
  <c r="AV83" i="15"/>
  <c r="CO61" i="15"/>
  <c r="BZ49" i="15"/>
  <c r="AW98" i="15"/>
  <c r="CC108" i="15"/>
  <c r="BO25" i="15"/>
  <c r="DC57" i="15"/>
  <c r="CP62" i="15"/>
  <c r="AN20" i="15"/>
  <c r="W84" i="15"/>
  <c r="BF57" i="15"/>
  <c r="CP102" i="15"/>
  <c r="Q105" i="15"/>
  <c r="CM41" i="15"/>
  <c r="CZ65" i="15"/>
  <c r="BV46" i="15"/>
  <c r="BA128" i="15"/>
  <c r="DC108" i="15"/>
  <c r="BC68" i="15"/>
  <c r="AO20" i="15"/>
  <c r="R83" i="15"/>
  <c r="V61" i="15"/>
  <c r="AP75" i="15"/>
  <c r="CR40" i="15"/>
  <c r="BW103" i="15"/>
  <c r="DA120" i="15"/>
  <c r="CN63" i="15"/>
  <c r="CX97" i="15"/>
  <c r="T27" i="15"/>
  <c r="BQ73" i="15"/>
  <c r="BA39" i="15"/>
  <c r="AF29" i="15"/>
  <c r="CF26" i="15"/>
  <c r="BQ95" i="15"/>
  <c r="CY120" i="15"/>
  <c r="N26" i="15"/>
  <c r="CT27" i="15"/>
  <c r="Y73" i="15"/>
  <c r="I74" i="15"/>
  <c r="AA101" i="15"/>
  <c r="BG86" i="15"/>
  <c r="H21" i="15"/>
  <c r="CE128" i="15"/>
  <c r="BC73" i="15"/>
  <c r="BM36" i="15"/>
  <c r="CF28" i="15"/>
  <c r="AM37" i="15"/>
  <c r="CM31" i="15"/>
  <c r="AX42" i="15"/>
  <c r="AN18" i="15"/>
  <c r="CN107" i="15"/>
  <c r="AD121" i="15"/>
  <c r="BA96" i="15"/>
  <c r="AV12" i="15"/>
  <c r="CD23" i="15"/>
  <c r="AB108" i="15"/>
  <c r="BF18" i="15"/>
  <c r="AG107" i="15"/>
  <c r="AK123" i="15"/>
  <c r="CV119" i="15"/>
  <c r="CC53" i="15"/>
  <c r="BY53" i="15"/>
  <c r="AN123" i="15"/>
  <c r="AY81" i="15"/>
  <c r="AX18" i="15"/>
  <c r="BP49" i="15"/>
  <c r="CL72" i="15"/>
  <c r="AG13" i="15"/>
  <c r="CX51" i="15"/>
  <c r="BK85" i="15"/>
  <c r="L60" i="15"/>
  <c r="AT23" i="15"/>
  <c r="T79" i="15"/>
  <c r="CX110" i="15"/>
  <c r="CW119" i="15"/>
  <c r="AL24" i="15"/>
  <c r="AB15" i="15"/>
  <c r="AD38" i="15"/>
  <c r="AZ73" i="15"/>
  <c r="BB47" i="15"/>
  <c r="J49" i="15"/>
  <c r="CN70" i="15"/>
  <c r="DA59" i="15"/>
  <c r="BY96" i="15"/>
  <c r="BB108" i="15"/>
  <c r="AX59" i="15"/>
  <c r="AF16" i="15"/>
  <c r="CA97" i="15"/>
  <c r="AQ73" i="15"/>
  <c r="AZ107" i="15"/>
  <c r="CE80" i="15"/>
  <c r="AH60" i="15"/>
  <c r="BR26" i="15"/>
  <c r="CX54" i="15"/>
  <c r="BK36" i="15"/>
  <c r="BB41" i="15"/>
  <c r="BA13" i="15"/>
  <c r="AA79" i="15"/>
  <c r="K80" i="15"/>
  <c r="AO38" i="15"/>
  <c r="BU53" i="15"/>
  <c r="S86" i="15"/>
  <c r="CK53" i="15"/>
  <c r="BA27" i="15"/>
  <c r="P92" i="15"/>
  <c r="CB86" i="15"/>
  <c r="CM12" i="15"/>
  <c r="V123" i="15"/>
  <c r="AU53" i="15"/>
  <c r="DC96" i="15"/>
  <c r="X25" i="15"/>
  <c r="AH109" i="15"/>
  <c r="DB93" i="15"/>
  <c r="CA101" i="15"/>
  <c r="AW80" i="15"/>
  <c r="BN20" i="15"/>
  <c r="AW91" i="15"/>
  <c r="AM43" i="15"/>
  <c r="N93" i="15"/>
  <c r="BL62" i="15"/>
  <c r="J15" i="15"/>
  <c r="S54" i="15"/>
  <c r="X68" i="15"/>
  <c r="BO15" i="15"/>
  <c r="AL52" i="15"/>
  <c r="CE85" i="15"/>
  <c r="AR34" i="15"/>
  <c r="V21" i="15"/>
  <c r="CI41" i="15"/>
  <c r="CO48" i="15"/>
  <c r="CJ40" i="15"/>
  <c r="AE86" i="15"/>
  <c r="BU54" i="15"/>
  <c r="AG95" i="15"/>
  <c r="BX16" i="15"/>
  <c r="J95" i="15"/>
  <c r="BI129" i="15"/>
  <c r="AN95" i="15"/>
  <c r="AY96" i="15"/>
  <c r="CA49" i="15"/>
  <c r="CK68" i="15"/>
  <c r="AG57" i="15"/>
  <c r="CR25" i="15"/>
  <c r="AU104" i="15"/>
  <c r="CS15" i="15"/>
  <c r="BC103" i="15"/>
  <c r="BG64" i="15"/>
  <c r="BZ54" i="15"/>
  <c r="H128" i="15"/>
  <c r="T123" i="15"/>
  <c r="M68" i="15"/>
  <c r="R25" i="15"/>
  <c r="CV97" i="15"/>
  <c r="J70" i="15"/>
  <c r="BU62" i="15"/>
  <c r="Z123" i="15"/>
  <c r="BJ58" i="15"/>
  <c r="U90" i="15"/>
  <c r="BE23" i="15"/>
  <c r="AB13" i="15"/>
  <c r="CX60" i="15"/>
  <c r="AP80" i="15"/>
  <c r="CI105" i="15"/>
  <c r="BF101" i="15"/>
  <c r="BD101" i="15"/>
  <c r="BM53" i="15"/>
  <c r="BD24" i="15"/>
  <c r="CD71" i="15"/>
  <c r="AC107" i="15"/>
  <c r="BE54" i="15"/>
  <c r="CP26" i="15"/>
  <c r="AS101" i="15"/>
  <c r="T74" i="15"/>
  <c r="Z46" i="15"/>
  <c r="AW104" i="15"/>
  <c r="CC13" i="15"/>
  <c r="CH53" i="15"/>
  <c r="BE24" i="15"/>
  <c r="J85" i="15"/>
  <c r="CJ108" i="15"/>
  <c r="CD103" i="15"/>
  <c r="CP83" i="15"/>
  <c r="BK101" i="15"/>
  <c r="AS95" i="15"/>
  <c r="AF50" i="15"/>
  <c r="S73" i="15"/>
  <c r="AW65" i="15"/>
  <c r="BS32" i="15"/>
  <c r="CO19" i="15"/>
  <c r="AI40" i="15"/>
  <c r="AD128" i="15"/>
  <c r="CO20" i="15"/>
  <c r="U123" i="15"/>
  <c r="BK12" i="15"/>
  <c r="H92" i="15"/>
  <c r="O23" i="15"/>
  <c r="CB28" i="15"/>
  <c r="AZ103" i="15"/>
  <c r="BI16" i="15"/>
  <c r="M40" i="15"/>
  <c r="O19" i="15"/>
  <c r="BT106" i="15"/>
  <c r="AY20" i="15"/>
  <c r="CO42" i="15"/>
  <c r="BF106" i="15"/>
  <c r="I98" i="15"/>
  <c r="CF92" i="15"/>
  <c r="BF37" i="15"/>
  <c r="CK72" i="15"/>
  <c r="BN72" i="15"/>
  <c r="CX23" i="15"/>
  <c r="K108" i="15"/>
  <c r="CD15" i="15"/>
  <c r="BE101" i="15"/>
  <c r="W29" i="15"/>
  <c r="CI31" i="15"/>
  <c r="CE27" i="15"/>
  <c r="DC121" i="15"/>
  <c r="BS84" i="15"/>
  <c r="AF73" i="15"/>
  <c r="AZ101" i="15"/>
  <c r="CM92" i="15"/>
  <c r="DA97" i="15"/>
  <c r="CA69" i="15"/>
  <c r="BN124" i="15"/>
  <c r="AK20" i="15"/>
  <c r="AM102" i="15"/>
  <c r="AP46" i="15"/>
  <c r="CY96" i="15"/>
  <c r="CF93" i="15"/>
  <c r="AO83" i="15"/>
  <c r="AC64" i="15"/>
  <c r="CO79" i="15"/>
  <c r="CJ106" i="15"/>
  <c r="BG37" i="15"/>
  <c r="BM64" i="15"/>
  <c r="AI29" i="15"/>
  <c r="CU123" i="15"/>
  <c r="CP108" i="15"/>
  <c r="AF72" i="15"/>
  <c r="BP85" i="15"/>
  <c r="BR13" i="15"/>
  <c r="AD87" i="15"/>
  <c r="CA51" i="15"/>
  <c r="AH105" i="15"/>
  <c r="CE36" i="15"/>
  <c r="DC82" i="15"/>
  <c r="CG17" i="15"/>
  <c r="U65" i="15"/>
  <c r="Q43" i="15"/>
  <c r="BT124" i="15"/>
  <c r="BP96" i="15"/>
  <c r="CE107" i="15"/>
  <c r="CM110" i="15"/>
  <c r="CP105" i="15"/>
  <c r="BR20" i="15"/>
  <c r="AQ13" i="15"/>
  <c r="O40" i="15"/>
  <c r="V54" i="15"/>
  <c r="J24" i="15"/>
  <c r="AD63" i="15"/>
  <c r="BT34" i="15"/>
  <c r="CS42" i="15"/>
  <c r="DA79" i="15"/>
  <c r="AQ95" i="15"/>
  <c r="AF123" i="15"/>
  <c r="AF104" i="15"/>
  <c r="CJ82" i="15"/>
  <c r="BC62" i="15"/>
  <c r="AS74" i="15"/>
  <c r="AU86" i="15"/>
  <c r="AZ43" i="15"/>
  <c r="AP103" i="15"/>
  <c r="AT17" i="15"/>
  <c r="Z104" i="15"/>
  <c r="BQ94" i="15"/>
  <c r="BV60" i="15"/>
  <c r="AO60" i="15"/>
  <c r="CO60" i="15"/>
  <c r="CV124" i="15"/>
  <c r="AJ91" i="15"/>
  <c r="T124" i="15"/>
  <c r="N95" i="15"/>
  <c r="CB61" i="15"/>
  <c r="N124" i="15"/>
  <c r="BN68" i="15"/>
  <c r="P124" i="15"/>
  <c r="CB90" i="15"/>
  <c r="BA29" i="15"/>
  <c r="AR124" i="15"/>
  <c r="AA124" i="15"/>
  <c r="S68" i="15"/>
  <c r="AX96" i="15"/>
  <c r="R17" i="15"/>
  <c r="CA35" i="15"/>
  <c r="AN124" i="15"/>
  <c r="AW39" i="15"/>
  <c r="DA103" i="15"/>
  <c r="AS127" i="15"/>
  <c r="AA12" i="15"/>
  <c r="CN79" i="15"/>
  <c r="AT27" i="15"/>
  <c r="AF80" i="15"/>
  <c r="Y82" i="15"/>
  <c r="DC60" i="15"/>
  <c r="BB31" i="15"/>
  <c r="CI59" i="15"/>
  <c r="BH23" i="15"/>
  <c r="N57" i="15"/>
  <c r="CX12" i="15"/>
  <c r="CZ72" i="15"/>
  <c r="AW90" i="15"/>
  <c r="BR93" i="15"/>
  <c r="AR98" i="15"/>
  <c r="AB104" i="15"/>
  <c r="CI18" i="15"/>
  <c r="BV106" i="15"/>
  <c r="BK38" i="15"/>
  <c r="AB121" i="15"/>
  <c r="BO94" i="15"/>
  <c r="AI65" i="15"/>
  <c r="BL76" i="15"/>
  <c r="Z13" i="15"/>
  <c r="AE70" i="15"/>
  <c r="CC106" i="15"/>
  <c r="BH28" i="15"/>
  <c r="BI31" i="15"/>
  <c r="P46" i="15"/>
  <c r="AC41" i="15"/>
  <c r="AR73" i="15"/>
  <c r="N103" i="15"/>
  <c r="AB17" i="15"/>
  <c r="Z124" i="15"/>
  <c r="Z63" i="15"/>
  <c r="AJ124" i="15"/>
  <c r="BJ46" i="15"/>
  <c r="AM123" i="15"/>
  <c r="N16" i="15"/>
  <c r="AW54" i="15"/>
  <c r="AC36" i="15"/>
  <c r="CJ60" i="15"/>
  <c r="CB68" i="15"/>
  <c r="CG60" i="15"/>
  <c r="AD84" i="15"/>
  <c r="CR119" i="15"/>
  <c r="AR60" i="15"/>
  <c r="CU59" i="15"/>
  <c r="AO68" i="15"/>
  <c r="CF105" i="15"/>
  <c r="CP95" i="15"/>
  <c r="CJ63" i="15"/>
  <c r="V47" i="15"/>
  <c r="BM35" i="15"/>
  <c r="CK106" i="15"/>
  <c r="Q50" i="15"/>
  <c r="CQ46" i="15"/>
  <c r="BS110" i="15"/>
  <c r="BU29" i="15"/>
  <c r="L31" i="15"/>
  <c r="H123" i="15"/>
  <c r="CS23" i="15"/>
  <c r="CK32" i="15"/>
  <c r="AX79" i="15"/>
  <c r="L108" i="15"/>
  <c r="Q104" i="15"/>
  <c r="AH69" i="15"/>
  <c r="BK25" i="15"/>
  <c r="BO43" i="15"/>
  <c r="BQ92" i="15"/>
  <c r="AL122" i="15"/>
  <c r="AP13" i="15"/>
  <c r="DB68" i="15"/>
  <c r="AX38" i="15"/>
  <c r="S21" i="15"/>
  <c r="M54" i="15"/>
  <c r="N13" i="15"/>
  <c r="AL123" i="15"/>
  <c r="AO23" i="15"/>
  <c r="Q92" i="15"/>
  <c r="X124" i="15"/>
  <c r="AF14" i="15"/>
  <c r="BU72" i="15"/>
  <c r="BP70" i="15"/>
  <c r="Q94" i="15"/>
  <c r="AP23" i="15"/>
  <c r="AW30" i="15"/>
  <c r="CL28" i="15"/>
  <c r="BW73" i="15"/>
  <c r="BQ27" i="15"/>
  <c r="R123" i="15"/>
  <c r="DB91" i="15"/>
  <c r="DB51" i="15"/>
  <c r="M18" i="15"/>
  <c r="BJ83" i="15"/>
  <c r="CH69" i="15"/>
  <c r="AZ59" i="15"/>
  <c r="AK87" i="15"/>
  <c r="AB26" i="15"/>
  <c r="CJ31" i="15"/>
  <c r="AG105" i="15"/>
  <c r="CO17" i="15"/>
  <c r="BN122" i="15"/>
  <c r="BD87" i="15"/>
  <c r="DB121" i="15"/>
  <c r="BP31" i="15"/>
  <c r="BU119" i="15"/>
  <c r="AT98" i="15"/>
  <c r="CG38" i="15"/>
  <c r="AY58" i="15"/>
  <c r="BO70" i="15"/>
  <c r="AA85" i="15"/>
  <c r="X42" i="15"/>
  <c r="CN128" i="15"/>
  <c r="CT91" i="15"/>
  <c r="AO95" i="15"/>
  <c r="CH61" i="15"/>
  <c r="BV109" i="15"/>
  <c r="CX109" i="15"/>
  <c r="BB109" i="15"/>
  <c r="BX49" i="15"/>
  <c r="BM81" i="15"/>
  <c r="AJ90" i="15"/>
  <c r="AH14" i="15"/>
  <c r="CF34" i="15"/>
  <c r="BZ31" i="15"/>
  <c r="BW61" i="15"/>
  <c r="BI63" i="15"/>
  <c r="CR80" i="15"/>
  <c r="AE12" i="15"/>
  <c r="Q98" i="15"/>
  <c r="AA103" i="15"/>
  <c r="CJ38" i="15"/>
  <c r="AT83" i="15"/>
  <c r="CS86" i="15"/>
  <c r="BK128" i="15"/>
  <c r="BL29" i="15"/>
  <c r="AL13" i="15"/>
  <c r="CI24" i="15"/>
  <c r="AI123" i="15"/>
  <c r="CL15" i="15"/>
  <c r="O128" i="15"/>
  <c r="AF124" i="15"/>
  <c r="M122" i="15"/>
  <c r="AM28" i="15"/>
  <c r="AO13" i="15"/>
  <c r="J90" i="15"/>
  <c r="BR34" i="15"/>
  <c r="AG19" i="15"/>
  <c r="AV34" i="15"/>
  <c r="CJ39" i="15"/>
  <c r="DB24" i="15"/>
  <c r="BR35" i="15"/>
  <c r="CD92" i="15"/>
  <c r="BL108" i="15"/>
  <c r="BI34" i="15"/>
  <c r="AP64" i="15"/>
  <c r="AW12" i="15"/>
  <c r="DA109" i="15"/>
  <c r="AT38" i="15"/>
  <c r="AM39" i="15"/>
  <c r="CH14" i="15"/>
  <c r="N121" i="15"/>
  <c r="M74" i="15"/>
  <c r="CV43" i="15"/>
  <c r="V24" i="15"/>
  <c r="BK23" i="15"/>
  <c r="AH101" i="15"/>
  <c r="BT87" i="15"/>
  <c r="CC124" i="15"/>
  <c r="AJ71" i="15"/>
  <c r="CO34" i="15"/>
  <c r="BN59" i="15"/>
  <c r="CJ61" i="15"/>
  <c r="S123" i="15"/>
  <c r="AD124" i="15"/>
  <c r="CJ26" i="15"/>
  <c r="CF62" i="15"/>
  <c r="AB124" i="15"/>
  <c r="AC123" i="15"/>
  <c r="Q93" i="15"/>
  <c r="Q58" i="15"/>
  <c r="R102" i="15"/>
  <c r="CG26" i="15"/>
  <c r="BB103" i="15"/>
  <c r="BO51" i="15"/>
  <c r="BP24" i="15"/>
  <c r="AC40" i="15"/>
  <c r="AY32" i="15"/>
  <c r="AZ129" i="15"/>
  <c r="W24" i="15"/>
  <c r="AI48" i="15"/>
  <c r="BU80" i="15"/>
  <c r="O64" i="15"/>
  <c r="M102" i="15"/>
  <c r="CJ102" i="15"/>
  <c r="CG72" i="15"/>
  <c r="I127" i="15"/>
  <c r="BP15" i="15"/>
  <c r="AG42" i="15"/>
  <c r="U110" i="15"/>
  <c r="H75" i="15"/>
  <c r="CV96" i="15"/>
  <c r="BL71" i="15"/>
  <c r="BU38" i="15"/>
  <c r="CT121" i="15"/>
  <c r="AZ106" i="15"/>
  <c r="P123" i="15"/>
  <c r="L34" i="15"/>
  <c r="AC127" i="15"/>
  <c r="CY60" i="15"/>
  <c r="BM65" i="15"/>
  <c r="AU105" i="15"/>
  <c r="BH73" i="15"/>
  <c r="AK53" i="15"/>
  <c r="AN90" i="15"/>
  <c r="BF87" i="15"/>
  <c r="CX43" i="15"/>
  <c r="AJ123" i="15"/>
  <c r="AD48" i="15"/>
  <c r="AH87" i="15"/>
  <c r="AN42" i="15"/>
  <c r="AF83" i="15"/>
  <c r="BJ35" i="15"/>
  <c r="AU95" i="15"/>
  <c r="AB27" i="15"/>
  <c r="DA94" i="15"/>
  <c r="BU83" i="15"/>
  <c r="K40" i="15"/>
  <c r="BV64" i="15"/>
  <c r="AS18" i="15"/>
  <c r="AV86" i="15"/>
  <c r="Z80" i="15"/>
  <c r="DC122" i="15"/>
  <c r="BV105" i="15"/>
  <c r="BT13" i="15"/>
  <c r="CU38" i="15"/>
  <c r="K86" i="15"/>
  <c r="CW43" i="15"/>
  <c r="CS63" i="15"/>
  <c r="BK102" i="15"/>
  <c r="CL26" i="15"/>
  <c r="CB41" i="15"/>
  <c r="P86" i="15"/>
  <c r="BH41" i="15"/>
  <c r="AZ15" i="15"/>
  <c r="P82" i="15"/>
  <c r="CK23" i="15"/>
  <c r="AP15" i="15"/>
  <c r="BB74" i="15"/>
  <c r="BU124" i="15"/>
  <c r="W103" i="15"/>
  <c r="AA91" i="15"/>
  <c r="P74" i="15"/>
  <c r="Z109" i="15"/>
  <c r="CK28" i="15"/>
  <c r="CU41" i="15"/>
  <c r="O98" i="15"/>
  <c r="M97" i="15"/>
  <c r="BO12" i="15"/>
  <c r="O124" i="15"/>
  <c r="CN101" i="15"/>
  <c r="CR50" i="15"/>
  <c r="CU87" i="15"/>
  <c r="BC72" i="15"/>
  <c r="K32" i="15"/>
  <c r="AU16" i="15"/>
  <c r="CI19" i="15"/>
  <c r="CQ122" i="15"/>
  <c r="Q52" i="15"/>
  <c r="CT68" i="15"/>
  <c r="CC75" i="15"/>
  <c r="AY24" i="15"/>
  <c r="AK46" i="15"/>
  <c r="CJ95" i="15"/>
  <c r="R62" i="15"/>
  <c r="L101" i="15"/>
  <c r="AN48" i="15"/>
  <c r="DA70" i="15"/>
  <c r="BX31" i="15"/>
  <c r="CW92" i="15"/>
  <c r="BF93" i="15"/>
  <c r="BD60" i="15"/>
  <c r="BQ14" i="15"/>
  <c r="CE63" i="15"/>
  <c r="CP49" i="15"/>
  <c r="AZ70" i="15"/>
  <c r="CX57" i="15"/>
  <c r="CU23" i="15"/>
  <c r="CV106" i="15"/>
  <c r="O39" i="15"/>
  <c r="AP87" i="15"/>
  <c r="AM48" i="15"/>
  <c r="BI107" i="15"/>
  <c r="AS121" i="15"/>
  <c r="S102" i="15"/>
  <c r="BU19" i="15"/>
  <c r="AH106" i="15"/>
  <c r="P84" i="15"/>
  <c r="AG109" i="15"/>
  <c r="K43" i="15"/>
  <c r="I69" i="15"/>
  <c r="BG18" i="15"/>
  <c r="CE57" i="15"/>
  <c r="CB63" i="15"/>
  <c r="BY59" i="15"/>
  <c r="AD75" i="15"/>
  <c r="CB40" i="15"/>
  <c r="CG92" i="15"/>
  <c r="CJ83" i="15"/>
  <c r="BM40" i="15"/>
  <c r="CF91" i="15"/>
  <c r="AY74" i="15"/>
  <c r="AP65" i="15"/>
  <c r="CZ32" i="15"/>
  <c r="R79" i="15"/>
  <c r="CC69" i="15"/>
  <c r="CY36" i="15"/>
  <c r="AJ87" i="15"/>
  <c r="BQ122" i="15"/>
  <c r="AT128" i="15"/>
  <c r="CO71" i="15"/>
  <c r="I105" i="15"/>
  <c r="BL127" i="15"/>
  <c r="CD19" i="15"/>
  <c r="CB122" i="15"/>
  <c r="L97" i="15"/>
  <c r="BA94" i="15"/>
  <c r="BX98" i="15"/>
  <c r="AK124" i="15"/>
  <c r="L37" i="15"/>
  <c r="R124" i="15"/>
  <c r="V40" i="15"/>
  <c r="CP75" i="15"/>
  <c r="P97" i="15"/>
  <c r="BE128" i="15"/>
  <c r="AB62" i="15"/>
  <c r="AO28" i="15"/>
  <c r="CL120" i="15"/>
  <c r="BM84" i="15"/>
  <c r="AF32" i="15"/>
  <c r="CK19" i="15"/>
  <c r="AF120" i="15"/>
  <c r="W120" i="15"/>
  <c r="T120" i="15"/>
  <c r="AB120" i="15"/>
  <c r="AM119" i="15"/>
  <c r="AL120" i="15"/>
  <c r="S120" i="15"/>
  <c r="M119" i="15"/>
  <c r="AF119" i="15"/>
  <c r="L120" i="15"/>
  <c r="R94" i="15"/>
  <c r="X119" i="15"/>
  <c r="Y119" i="15"/>
  <c r="U120" i="15"/>
  <c r="AI119" i="15"/>
  <c r="J120" i="15"/>
  <c r="V119" i="15"/>
  <c r="AD119" i="15"/>
  <c r="S119" i="15"/>
  <c r="R92" i="15"/>
  <c r="AO119" i="15"/>
  <c r="AG119" i="15"/>
  <c r="Q97" i="15"/>
  <c r="AK119" i="15"/>
  <c r="R120" i="15"/>
  <c r="AJ120" i="15"/>
  <c r="AI120" i="15"/>
  <c r="AA119" i="15"/>
  <c r="J119" i="15"/>
  <c r="W119" i="15"/>
  <c r="AL119" i="15"/>
  <c r="Z119" i="15"/>
  <c r="AB119" i="15"/>
  <c r="P119" i="15"/>
  <c r="K120" i="15"/>
  <c r="K119" i="15"/>
  <c r="R119" i="15"/>
  <c r="R93" i="15"/>
  <c r="AC120" i="15"/>
  <c r="O120" i="15"/>
  <c r="V91" i="15"/>
  <c r="AG120" i="15"/>
  <c r="AK120" i="15"/>
  <c r="AP119" i="15"/>
  <c r="N120" i="15"/>
  <c r="AJ119" i="15"/>
  <c r="AK91" i="15"/>
  <c r="AH119" i="15"/>
  <c r="AC119" i="15"/>
  <c r="M120" i="15"/>
  <c r="Y120" i="15"/>
  <c r="N119" i="15"/>
  <c r="AN119" i="15"/>
  <c r="Q120" i="15"/>
  <c r="R98" i="15"/>
  <c r="T119" i="15"/>
  <c r="AN120" i="15"/>
  <c r="AP120" i="15"/>
  <c r="AE120" i="15"/>
  <c r="AA120" i="15"/>
  <c r="AQ119" i="15"/>
  <c r="AQ120" i="15"/>
  <c r="Q119" i="15"/>
  <c r="X120" i="15"/>
  <c r="P120" i="15"/>
  <c r="AM120" i="15"/>
  <c r="AH120" i="15"/>
  <c r="V120" i="15"/>
  <c r="AE119" i="15"/>
  <c r="O119" i="15"/>
  <c r="AD120" i="15"/>
  <c r="Z120" i="15"/>
  <c r="Q96" i="15"/>
  <c r="AO120" i="15"/>
  <c r="U119" i="15"/>
  <c r="BL126" i="15" l="1"/>
  <c r="R78" i="15"/>
  <c r="CE56" i="15"/>
  <c r="CU22" i="15"/>
  <c r="CX56" i="15"/>
  <c r="L100" i="15"/>
  <c r="AK45" i="15"/>
  <c r="CT67" i="15"/>
  <c r="CN100" i="15"/>
  <c r="CK22" i="15"/>
  <c r="AC126" i="15"/>
  <c r="L33" i="15"/>
  <c r="F75" i="15"/>
  <c r="G75" i="15"/>
  <c r="I126" i="15"/>
  <c r="CO33" i="15"/>
  <c r="AH100" i="15"/>
  <c r="BK22" i="15"/>
  <c r="BI33" i="15"/>
  <c r="AV33" i="15"/>
  <c r="BR33" i="15"/>
  <c r="CF33" i="15"/>
  <c r="AP22" i="15"/>
  <c r="AO22" i="15"/>
  <c r="DB67" i="15"/>
  <c r="AX78" i="15"/>
  <c r="CS22" i="15"/>
  <c r="G123" i="15"/>
  <c r="F123" i="15"/>
  <c r="CQ45" i="15"/>
  <c r="AO67" i="15"/>
  <c r="CB67" i="15"/>
  <c r="BJ45" i="15"/>
  <c r="P45" i="15"/>
  <c r="N56" i="15"/>
  <c r="N44" i="15" s="1"/>
  <c r="BH22" i="15"/>
  <c r="CN78" i="15"/>
  <c r="AS126" i="15"/>
  <c r="S67" i="15"/>
  <c r="BN67" i="15"/>
  <c r="DA78" i="15"/>
  <c r="BT33" i="15"/>
  <c r="BR8" i="15"/>
  <c r="BR11" i="15"/>
  <c r="CO78" i="15"/>
  <c r="AP45" i="15"/>
  <c r="AK11" i="15"/>
  <c r="AK8" i="15"/>
  <c r="AZ100" i="15"/>
  <c r="BE100" i="15"/>
  <c r="CX22" i="15"/>
  <c r="AY11" i="15"/>
  <c r="AY8" i="15"/>
  <c r="O22" i="15"/>
  <c r="CO11" i="15"/>
  <c r="CO8" i="15"/>
  <c r="BK100" i="15"/>
  <c r="Z45" i="15"/>
  <c r="AS100" i="15"/>
  <c r="BD100" i="15"/>
  <c r="BF100" i="15"/>
  <c r="BE22" i="15"/>
  <c r="M67" i="15"/>
  <c r="F128" i="15"/>
  <c r="G128" i="15"/>
  <c r="AG56" i="15"/>
  <c r="CK67" i="15"/>
  <c r="AR33" i="15"/>
  <c r="X67" i="15"/>
  <c r="BN8" i="15"/>
  <c r="BN11" i="15"/>
  <c r="CA100" i="15"/>
  <c r="AA78" i="15"/>
  <c r="T78" i="15"/>
  <c r="AT22" i="15"/>
  <c r="CD22" i="15"/>
  <c r="F21" i="15"/>
  <c r="G21" i="15"/>
  <c r="AA100" i="15"/>
  <c r="AO11" i="15"/>
  <c r="AO8" i="15"/>
  <c r="BC67" i="15"/>
  <c r="BV45" i="15"/>
  <c r="BF56" i="15"/>
  <c r="AN8" i="15"/>
  <c r="AN11" i="15"/>
  <c r="DC56" i="15"/>
  <c r="AW126" i="15"/>
  <c r="CU8" i="15"/>
  <c r="CU11" i="15"/>
  <c r="BG45" i="15"/>
  <c r="BI45" i="15"/>
  <c r="BF78" i="15"/>
  <c r="AY126" i="15"/>
  <c r="G76" i="15"/>
  <c r="F76" i="15"/>
  <c r="AS56" i="15"/>
  <c r="BF22" i="15"/>
  <c r="CI8" i="15"/>
  <c r="CI11" i="15"/>
  <c r="BL100" i="15"/>
  <c r="BJ78" i="15"/>
  <c r="AP126" i="15"/>
  <c r="AJ126" i="15"/>
  <c r="CX126" i="15"/>
  <c r="CT22" i="15"/>
  <c r="AV45" i="15"/>
  <c r="L56" i="15"/>
  <c r="AK67" i="15"/>
  <c r="G70" i="15"/>
  <c r="F70" i="15"/>
  <c r="CR45" i="15"/>
  <c r="CV126" i="15"/>
  <c r="AR8" i="15"/>
  <c r="AR11" i="15"/>
  <c r="BK67" i="15"/>
  <c r="U126" i="15"/>
  <c r="BY8" i="15"/>
  <c r="BY11" i="15"/>
  <c r="BY10" i="15" s="1"/>
  <c r="BV56" i="15"/>
  <c r="DB8" i="15"/>
  <c r="DB11" i="15"/>
  <c r="P22" i="15"/>
  <c r="AN33" i="15"/>
  <c r="CP45" i="15"/>
  <c r="V100" i="15"/>
  <c r="AU33" i="15"/>
  <c r="CZ67" i="15"/>
  <c r="AQ56" i="15"/>
  <c r="BU56" i="15"/>
  <c r="BD45" i="15"/>
  <c r="BD44" i="15" s="1"/>
  <c r="F47" i="15"/>
  <c r="G47" i="15"/>
  <c r="CJ100" i="15"/>
  <c r="CH67" i="15"/>
  <c r="BG67" i="15"/>
  <c r="G106" i="15"/>
  <c r="F106" i="15"/>
  <c r="AE100" i="15"/>
  <c r="BK56" i="15"/>
  <c r="AJ100" i="15"/>
  <c r="CS56" i="15"/>
  <c r="V126" i="15"/>
  <c r="P67" i="15"/>
  <c r="CJ126" i="15"/>
  <c r="AP67" i="15"/>
  <c r="CS33" i="15"/>
  <c r="DC33" i="15"/>
  <c r="CT56" i="15"/>
  <c r="X11" i="15"/>
  <c r="X8" i="15"/>
  <c r="BZ45" i="15"/>
  <c r="AY33" i="15"/>
  <c r="CH22" i="15"/>
  <c r="G109" i="15"/>
  <c r="F109" i="15"/>
  <c r="AI100" i="15"/>
  <c r="P78" i="15"/>
  <c r="BU78" i="15"/>
  <c r="CV100" i="15"/>
  <c r="AI33" i="15"/>
  <c r="BX8" i="15"/>
  <c r="BX11" i="15"/>
  <c r="L126" i="15"/>
  <c r="M126" i="15"/>
  <c r="BW33" i="15"/>
  <c r="BA22" i="15"/>
  <c r="BA10" i="15" s="1"/>
  <c r="BA9" i="15" s="1"/>
  <c r="AH56" i="15"/>
  <c r="G28" i="15"/>
  <c r="F28" i="15"/>
  <c r="BU11" i="15"/>
  <c r="BU8" i="15"/>
  <c r="BL67" i="15"/>
  <c r="BZ8" i="15"/>
  <c r="BZ11" i="15"/>
  <c r="F32" i="15"/>
  <c r="G32" i="15"/>
  <c r="AJ78" i="15"/>
  <c r="CH78" i="15"/>
  <c r="CX100" i="15"/>
  <c r="CI126" i="15"/>
  <c r="CM11" i="15"/>
  <c r="CM8" i="15"/>
  <c r="AS78" i="15"/>
  <c r="G85" i="15"/>
  <c r="F85" i="15"/>
  <c r="BW67" i="15"/>
  <c r="AX33" i="15"/>
  <c r="AD78" i="15"/>
  <c r="AV100" i="15"/>
  <c r="AD100" i="15"/>
  <c r="BA67" i="15"/>
  <c r="BH67" i="15"/>
  <c r="CQ67" i="15"/>
  <c r="G43" i="15"/>
  <c r="F43" i="15"/>
  <c r="BE126" i="15"/>
  <c r="BB56" i="15"/>
  <c r="CF56" i="15"/>
  <c r="AC33" i="15"/>
  <c r="BT78" i="15"/>
  <c r="BM33" i="15"/>
  <c r="BM10" i="15" s="1"/>
  <c r="W11" i="15"/>
  <c r="W10" i="15" s="1"/>
  <c r="W8" i="15"/>
  <c r="CC126" i="15"/>
  <c r="CT126" i="15"/>
  <c r="CK45" i="15"/>
  <c r="AZ45" i="15"/>
  <c r="BY67" i="15"/>
  <c r="CW45" i="15"/>
  <c r="CW33" i="15"/>
  <c r="N45" i="15"/>
  <c r="CA33" i="15"/>
  <c r="CB8" i="15"/>
  <c r="CB11" i="15"/>
  <c r="CB10" i="15" s="1"/>
  <c r="CB9" i="15" s="1"/>
  <c r="BH33" i="15"/>
  <c r="CE8" i="15"/>
  <c r="CE11" i="15"/>
  <c r="X100" i="15"/>
  <c r="BN78" i="15"/>
  <c r="BX67" i="15"/>
  <c r="Q8" i="15"/>
  <c r="Q11" i="15"/>
  <c r="AF100" i="15"/>
  <c r="BN33" i="15"/>
  <c r="CU126" i="15"/>
  <c r="AW22" i="15"/>
  <c r="BR56" i="15"/>
  <c r="AZ22" i="15"/>
  <c r="G36" i="15"/>
  <c r="F36" i="15"/>
  <c r="V11" i="15"/>
  <c r="V8" i="15"/>
  <c r="F63" i="15"/>
  <c r="G63" i="15"/>
  <c r="F69" i="15"/>
  <c r="G69" i="15"/>
  <c r="BL33" i="15"/>
  <c r="CC11" i="15"/>
  <c r="CC10" i="15" s="1"/>
  <c r="CC8" i="15"/>
  <c r="CO126" i="15"/>
  <c r="BJ22" i="15"/>
  <c r="F80" i="15"/>
  <c r="G80" i="15"/>
  <c r="AG78" i="15"/>
  <c r="BB33" i="15"/>
  <c r="AJ67" i="15"/>
  <c r="DC8" i="15"/>
  <c r="DC11" i="15"/>
  <c r="BV33" i="15"/>
  <c r="BV67" i="15"/>
  <c r="BH78" i="15"/>
  <c r="BC78" i="15"/>
  <c r="BB78" i="15"/>
  <c r="BN45" i="15"/>
  <c r="AG33" i="15"/>
  <c r="AJ45" i="15"/>
  <c r="AT56" i="15"/>
  <c r="K11" i="15"/>
  <c r="K8" i="15"/>
  <c r="CT8" i="15"/>
  <c r="CT11" i="15"/>
  <c r="CW100" i="15"/>
  <c r="G18" i="15"/>
  <c r="F18" i="15"/>
  <c r="AS33" i="15"/>
  <c r="F90" i="15"/>
  <c r="G90" i="15"/>
  <c r="CU45" i="15"/>
  <c r="AU126" i="15"/>
  <c r="BR100" i="15"/>
  <c r="CA126" i="15"/>
  <c r="CZ56" i="15"/>
  <c r="CN126" i="15"/>
  <c r="O56" i="15"/>
  <c r="O44" i="15" s="1"/>
  <c r="U78" i="15"/>
  <c r="CV33" i="15"/>
  <c r="AJ11" i="15"/>
  <c r="AJ8" i="15"/>
  <c r="BY33" i="15"/>
  <c r="V22" i="15"/>
  <c r="R22" i="15"/>
  <c r="BQ8" i="15"/>
  <c r="BQ11" i="15"/>
  <c r="G65" i="15"/>
  <c r="F65" i="15"/>
  <c r="CZ78" i="15"/>
  <c r="X126" i="15"/>
  <c r="CN8" i="15"/>
  <c r="CN11" i="15"/>
  <c r="AB78" i="15"/>
  <c r="BG22" i="15"/>
  <c r="BS100" i="15"/>
  <c r="BE56" i="15"/>
  <c r="AO45" i="15"/>
  <c r="CV67" i="15"/>
  <c r="Y78" i="15"/>
  <c r="BY126" i="15"/>
  <c r="BZ33" i="15"/>
  <c r="BZ10" i="15" s="1"/>
  <c r="AI67" i="15"/>
  <c r="W78" i="15"/>
  <c r="AL33" i="15"/>
  <c r="BN126" i="15"/>
  <c r="CY45" i="15"/>
  <c r="CB100" i="15"/>
  <c r="BJ33" i="15"/>
  <c r="CK100" i="15"/>
  <c r="BJ56" i="15"/>
  <c r="CA67" i="15"/>
  <c r="G61" i="15"/>
  <c r="F61" i="15"/>
  <c r="AV56" i="15"/>
  <c r="CY67" i="15"/>
  <c r="BE11" i="15"/>
  <c r="BE8" i="15"/>
  <c r="BP100" i="15"/>
  <c r="CZ45" i="15"/>
  <c r="CJ56" i="15"/>
  <c r="AF22" i="15"/>
  <c r="CK11" i="15"/>
  <c r="CK8" i="15"/>
  <c r="F68" i="15"/>
  <c r="G68" i="15"/>
  <c r="H67" i="15"/>
  <c r="CG67" i="15"/>
  <c r="K33" i="15"/>
  <c r="BH126" i="15"/>
  <c r="CB22" i="15"/>
  <c r="Y8" i="15"/>
  <c r="Y11" i="15"/>
  <c r="Q22" i="15"/>
  <c r="AA126" i="15"/>
  <c r="F14" i="15"/>
  <c r="G14" i="15"/>
  <c r="W22" i="15"/>
  <c r="CG78" i="15"/>
  <c r="CZ22" i="15"/>
  <c r="T11" i="15"/>
  <c r="T8" i="15"/>
  <c r="CN22" i="15"/>
  <c r="CC100" i="15"/>
  <c r="N126" i="15"/>
  <c r="BU100" i="15"/>
  <c r="AV126" i="15"/>
  <c r="T67" i="15"/>
  <c r="K78" i="15"/>
  <c r="BL45" i="15"/>
  <c r="CZ11" i="15"/>
  <c r="CZ8" i="15"/>
  <c r="CQ11" i="15"/>
  <c r="CQ8" i="15"/>
  <c r="BU45" i="15"/>
  <c r="AG126" i="15"/>
  <c r="F83" i="15"/>
  <c r="G83" i="15"/>
  <c r="CB56" i="15"/>
  <c r="M56" i="15"/>
  <c r="BP126" i="15"/>
  <c r="M45" i="15"/>
  <c r="M44" i="15" s="1"/>
  <c r="CE100" i="15"/>
  <c r="AK78" i="15"/>
  <c r="CC22" i="15"/>
  <c r="I45" i="15"/>
  <c r="AE126" i="15"/>
  <c r="BM126" i="15"/>
  <c r="I78" i="15"/>
  <c r="P56" i="15"/>
  <c r="BX22" i="15"/>
  <c r="BZ22" i="15"/>
  <c r="U67" i="15"/>
  <c r="CD33" i="15"/>
  <c r="BA126" i="15"/>
  <c r="CL33" i="15"/>
  <c r="L22" i="15"/>
  <c r="AX56" i="15"/>
  <c r="CV11" i="15"/>
  <c r="CV8" i="15"/>
  <c r="BY45" i="15"/>
  <c r="CF100" i="15"/>
  <c r="Q45" i="15"/>
  <c r="CR78" i="15"/>
  <c r="CJ78" i="15"/>
  <c r="R45" i="15"/>
  <c r="AZ33" i="15"/>
  <c r="BM56" i="15"/>
  <c r="DC67" i="15"/>
  <c r="CS11" i="15"/>
  <c r="CS8" i="15"/>
  <c r="H126" i="15"/>
  <c r="G127" i="15"/>
  <c r="F127" i="15"/>
  <c r="BM100" i="15"/>
  <c r="BX45" i="15"/>
  <c r="CX33" i="15"/>
  <c r="CL22" i="15"/>
  <c r="CL10" i="15" s="1"/>
  <c r="CL9" i="15" s="1"/>
  <c r="AY78" i="15"/>
  <c r="AM56" i="15"/>
  <c r="F50" i="15"/>
  <c r="G50" i="15"/>
  <c r="AV67" i="15"/>
  <c r="BX100" i="15"/>
  <c r="AC67" i="15"/>
  <c r="BQ100" i="15"/>
  <c r="CP126" i="15"/>
  <c r="G20" i="15"/>
  <c r="H11" i="15"/>
  <c r="F20" i="15"/>
  <c r="F11" i="15" s="1"/>
  <c r="F8" i="15"/>
  <c r="H8" i="15"/>
  <c r="CN56" i="15"/>
  <c r="AY45" i="15"/>
  <c r="G81" i="15"/>
  <c r="F81" i="15"/>
  <c r="Q56" i="15"/>
  <c r="F105" i="15"/>
  <c r="G105" i="15"/>
  <c r="BI126" i="15"/>
  <c r="BH100" i="15"/>
  <c r="CI56" i="15"/>
  <c r="F104" i="15"/>
  <c r="G104" i="15"/>
  <c r="BG126" i="15"/>
  <c r="DB56" i="15"/>
  <c r="BQ67" i="15"/>
  <c r="DB126" i="15"/>
  <c r="CB33" i="15"/>
  <c r="F15" i="15"/>
  <c r="G15" i="15"/>
  <c r="BD11" i="15"/>
  <c r="BD8" i="15"/>
  <c r="AC56" i="15"/>
  <c r="CQ100" i="15"/>
  <c r="AT33" i="15"/>
  <c r="CX45" i="15"/>
  <c r="BW100" i="15"/>
  <c r="J11" i="15"/>
  <c r="J8" i="15"/>
  <c r="BG8" i="15"/>
  <c r="BG11" i="15"/>
  <c r="AF78" i="15"/>
  <c r="J22" i="15"/>
  <c r="AG67" i="15"/>
  <c r="BC126" i="15"/>
  <c r="BB67" i="15"/>
  <c r="AL56" i="15"/>
  <c r="AK33" i="15"/>
  <c r="AC100" i="15"/>
  <c r="CL45" i="15"/>
  <c r="BT126" i="15"/>
  <c r="BR126" i="15"/>
  <c r="CI78" i="15"/>
  <c r="BV126" i="15"/>
  <c r="AM22" i="15"/>
  <c r="N78" i="15"/>
  <c r="I67" i="15"/>
  <c r="G67" i="15" s="1"/>
  <c r="F12" i="15"/>
  <c r="G12" i="15"/>
  <c r="AP33" i="15"/>
  <c r="AA45" i="15"/>
  <c r="BP33" i="15"/>
  <c r="CU56" i="15"/>
  <c r="AF56" i="15"/>
  <c r="BK11" i="15"/>
  <c r="BK8" i="15"/>
  <c r="BW45" i="15"/>
  <c r="AI126" i="15"/>
  <c r="CI100" i="15"/>
  <c r="BF67" i="15"/>
  <c r="AW8" i="15"/>
  <c r="AW11" i="15"/>
  <c r="AR22" i="15"/>
  <c r="AR10" i="15" s="1"/>
  <c r="Y67" i="15"/>
  <c r="CL67" i="15"/>
  <c r="CR126" i="15"/>
  <c r="J100" i="15"/>
  <c r="BD22" i="15"/>
  <c r="CI22" i="15"/>
  <c r="CO67" i="15"/>
  <c r="AN67" i="15"/>
  <c r="AN44" i="15" s="1"/>
  <c r="CG56" i="15"/>
  <c r="AE78" i="15"/>
  <c r="U100" i="15"/>
  <c r="AY100" i="15"/>
  <c r="S45" i="15"/>
  <c r="AV8" i="15"/>
  <c r="AV11" i="15"/>
  <c r="N33" i="15"/>
  <c r="BM67" i="15"/>
  <c r="S22" i="15"/>
  <c r="BS56" i="15"/>
  <c r="AP11" i="15"/>
  <c r="AP8" i="15"/>
  <c r="BD126" i="15"/>
  <c r="BP22" i="15"/>
  <c r="BT11" i="15"/>
  <c r="BT8" i="15"/>
  <c r="BZ126" i="15"/>
  <c r="CG11" i="15"/>
  <c r="CG8" i="15"/>
  <c r="V78" i="15"/>
  <c r="CM67" i="15"/>
  <c r="G19" i="15"/>
  <c r="F19" i="15"/>
  <c r="G41" i="15"/>
  <c r="F41" i="15"/>
  <c r="G24" i="15"/>
  <c r="F24" i="15"/>
  <c r="BQ22" i="15"/>
  <c r="AM126" i="15"/>
  <c r="AN22" i="15"/>
  <c r="AT8" i="15"/>
  <c r="AT11" i="15"/>
  <c r="BQ78" i="15"/>
  <c r="G71" i="15"/>
  <c r="F71" i="15"/>
  <c r="F67" i="15" s="1"/>
  <c r="G25" i="15"/>
  <c r="F25" i="15"/>
  <c r="CW78" i="15"/>
  <c r="CK78" i="15"/>
  <c r="BQ33" i="15"/>
  <c r="AM33" i="15"/>
  <c r="CN67" i="15"/>
  <c r="BS33" i="15"/>
  <c r="AZ67" i="15"/>
  <c r="BG56" i="15"/>
  <c r="AT126" i="15"/>
  <c r="AS22" i="15"/>
  <c r="CD126" i="15"/>
  <c r="AH67" i="15"/>
  <c r="CW11" i="15"/>
  <c r="CW8" i="15"/>
  <c r="AA56" i="15"/>
  <c r="AL45" i="15"/>
  <c r="CP56" i="15"/>
  <c r="AD11" i="15"/>
  <c r="AD8" i="15"/>
  <c r="BM22" i="15"/>
  <c r="AX45" i="15"/>
  <c r="BR45" i="15"/>
  <c r="BR44" i="15" s="1"/>
  <c r="BM11" i="15"/>
  <c r="BM8" i="15"/>
  <c r="W126" i="15"/>
  <c r="CQ126" i="15"/>
  <c r="BS67" i="15"/>
  <c r="CY8" i="15"/>
  <c r="CY11" i="15"/>
  <c r="BW8" i="15"/>
  <c r="BW11" i="15"/>
  <c r="BC22" i="15"/>
  <c r="CS78" i="15"/>
  <c r="CF78" i="15"/>
  <c r="BI56" i="15"/>
  <c r="AH22" i="15"/>
  <c r="CO45" i="15"/>
  <c r="AX126" i="15"/>
  <c r="AY67" i="15"/>
  <c r="CA22" i="15"/>
  <c r="AV22" i="15"/>
  <c r="G29" i="15"/>
  <c r="F29" i="15"/>
  <c r="CW126" i="15"/>
  <c r="AQ33" i="15"/>
  <c r="F64" i="15"/>
  <c r="G64" i="15"/>
  <c r="AO33" i="15"/>
  <c r="AO10" i="15" s="1"/>
  <c r="BS22" i="15"/>
  <c r="AU78" i="15"/>
  <c r="AU67" i="15"/>
  <c r="BC56" i="15"/>
  <c r="BW56" i="15"/>
  <c r="CG22" i="15"/>
  <c r="CS45" i="15"/>
  <c r="DA11" i="15"/>
  <c r="DA8" i="15"/>
  <c r="F30" i="15"/>
  <c r="G30" i="15"/>
  <c r="CJ45" i="15"/>
  <c r="CM33" i="15"/>
  <c r="AM78" i="15"/>
  <c r="BN100" i="15"/>
  <c r="CM22" i="15"/>
  <c r="BD78" i="15"/>
  <c r="BS78" i="15"/>
  <c r="CE67" i="15"/>
  <c r="G40" i="15"/>
  <c r="F40" i="15"/>
  <c r="AF33" i="15"/>
  <c r="AF10" i="15" s="1"/>
  <c r="X33" i="15"/>
  <c r="AE22" i="15"/>
  <c r="CL126" i="15"/>
  <c r="F13" i="15"/>
  <c r="G13" i="15"/>
  <c r="CU100" i="15"/>
  <c r="G16" i="15"/>
  <c r="F16" i="15"/>
  <c r="BY78" i="15"/>
  <c r="G60" i="15"/>
  <c r="F60" i="15"/>
  <c r="G39" i="15"/>
  <c r="F39" i="15"/>
  <c r="CY56" i="15"/>
  <c r="I11" i="15"/>
  <c r="I8" i="15"/>
  <c r="BP45" i="15"/>
  <c r="BE33" i="15"/>
  <c r="CX8" i="15"/>
  <c r="CX11" i="15"/>
  <c r="BN56" i="15"/>
  <c r="BN44" i="15" s="1"/>
  <c r="O78" i="15"/>
  <c r="CH8" i="15"/>
  <c r="CH11" i="15"/>
  <c r="BD56" i="15"/>
  <c r="AG45" i="15"/>
  <c r="AG44" i="15" s="1"/>
  <c r="R67" i="15"/>
  <c r="AR78" i="15"/>
  <c r="AI22" i="15"/>
  <c r="G62" i="15"/>
  <c r="F62" i="15"/>
  <c r="Y45" i="15"/>
  <c r="W45" i="15"/>
  <c r="CP67" i="15"/>
  <c r="AH45" i="15"/>
  <c r="AH44" i="15" s="1"/>
  <c r="BN22" i="15"/>
  <c r="BN10" i="15" s="1"/>
  <c r="BN9" i="15" s="1"/>
  <c r="P126" i="15"/>
  <c r="BM45" i="15"/>
  <c r="BM44" i="15" s="1"/>
  <c r="AT67" i="15"/>
  <c r="DA67" i="15"/>
  <c r="CO22" i="15"/>
  <c r="CO10" i="15" s="1"/>
  <c r="BG100" i="15"/>
  <c r="F87" i="15"/>
  <c r="G87" i="15"/>
  <c r="BR22" i="15"/>
  <c r="DA45" i="15"/>
  <c r="CJ33" i="15"/>
  <c r="AJ22" i="15"/>
  <c r="DB78" i="15"/>
  <c r="BO56" i="15"/>
  <c r="F73" i="15"/>
  <c r="G73" i="15"/>
  <c r="S11" i="15"/>
  <c r="S8" i="15"/>
  <c r="BB100" i="15"/>
  <c r="T100" i="15"/>
  <c r="AQ11" i="15"/>
  <c r="CS67" i="15"/>
  <c r="CL56" i="15"/>
  <c r="CL44" i="15" s="1"/>
  <c r="AW45" i="15"/>
  <c r="G79" i="15"/>
  <c r="H78" i="15"/>
  <c r="G78" i="15" s="1"/>
  <c r="F79" i="15"/>
  <c r="W33" i="15"/>
  <c r="CZ100" i="15"/>
  <c r="BA56" i="15"/>
  <c r="F82" i="15"/>
  <c r="G82" i="15"/>
  <c r="BZ67" i="15"/>
  <c r="CP11" i="15"/>
  <c r="CP8" i="15"/>
  <c r="AY56" i="15"/>
  <c r="S100" i="15"/>
  <c r="K22" i="15"/>
  <c r="K10" i="15" s="1"/>
  <c r="R11" i="15"/>
  <c r="R8" i="15"/>
  <c r="CF22" i="15"/>
  <c r="Y33" i="15"/>
  <c r="BA33" i="15"/>
  <c r="AC45" i="15"/>
  <c r="BV22" i="15"/>
  <c r="G23" i="15"/>
  <c r="F23" i="15"/>
  <c r="H22" i="15"/>
  <c r="CY22" i="15"/>
  <c r="CS100" i="15"/>
  <c r="AD126" i="15"/>
  <c r="CV78" i="15"/>
  <c r="BH56" i="15"/>
  <c r="Y100" i="15"/>
  <c r="AW100" i="15"/>
  <c r="AS45" i="15"/>
  <c r="AQ126" i="15"/>
  <c r="AI8" i="15"/>
  <c r="AI11" i="15"/>
  <c r="BF45" i="15"/>
  <c r="BF44" i="15" s="1"/>
  <c r="AK56" i="15"/>
  <c r="Q126" i="15"/>
  <c r="Q33" i="15"/>
  <c r="O33" i="15"/>
  <c r="AN45" i="15"/>
  <c r="CW22" i="15"/>
  <c r="F101" i="15"/>
  <c r="H100" i="15"/>
  <c r="G101" i="15"/>
  <c r="CD67" i="15"/>
  <c r="CD8" i="15"/>
  <c r="CD11" i="15"/>
  <c r="CD10" i="15" s="1"/>
  <c r="U8" i="15"/>
  <c r="U11" i="15"/>
  <c r="Z78" i="15"/>
  <c r="AB45" i="15"/>
  <c r="BV8" i="15"/>
  <c r="BV11" i="15"/>
  <c r="F95" i="15"/>
  <c r="G95" i="15"/>
  <c r="CI45" i="15"/>
  <c r="CR67" i="15"/>
  <c r="N67" i="15"/>
  <c r="CR33" i="15"/>
  <c r="BL11" i="15"/>
  <c r="BL8" i="15"/>
  <c r="BO78" i="15"/>
  <c r="CU33" i="15"/>
  <c r="CL100" i="15"/>
  <c r="CM56" i="15"/>
  <c r="CQ22" i="15"/>
  <c r="CR56" i="15"/>
  <c r="CP33" i="15"/>
  <c r="BQ56" i="15"/>
  <c r="DC22" i="15"/>
  <c r="R56" i="15"/>
  <c r="BX126" i="15"/>
  <c r="CM45" i="15"/>
  <c r="CM44" i="15" s="1"/>
  <c r="V45" i="15"/>
  <c r="AJ33" i="15"/>
  <c r="BS126" i="15"/>
  <c r="AU11" i="15"/>
  <c r="AU8" i="15"/>
  <c r="BK78" i="15"/>
  <c r="BU126" i="15"/>
  <c r="BJ11" i="15"/>
  <c r="BJ8" i="15"/>
  <c r="J67" i="15"/>
  <c r="CP22" i="15"/>
  <c r="F129" i="15"/>
  <c r="G129" i="15"/>
  <c r="AQ78" i="15"/>
  <c r="AM11" i="15"/>
  <c r="AM8" i="15"/>
  <c r="CX78" i="15"/>
  <c r="L8" i="15"/>
  <c r="L11" i="15"/>
  <c r="BB45" i="15"/>
  <c r="AX22" i="15"/>
  <c r="BY100" i="15"/>
  <c r="U22" i="15"/>
  <c r="X78" i="15"/>
  <c r="BA45" i="15"/>
  <c r="BA44" i="15" s="1"/>
  <c r="CH126" i="15"/>
  <c r="DA126" i="15"/>
  <c r="AI56" i="15"/>
  <c r="CF67" i="15"/>
  <c r="AL67" i="15"/>
  <c r="CC67" i="15"/>
  <c r="AM100" i="15"/>
  <c r="BT56" i="15"/>
  <c r="BI78" i="15"/>
  <c r="BF126" i="15"/>
  <c r="DB33" i="15"/>
  <c r="L78" i="15"/>
  <c r="AB22" i="15"/>
  <c r="T22" i="15"/>
  <c r="AU56" i="15"/>
  <c r="DC45" i="15"/>
  <c r="AB11" i="15"/>
  <c r="AB8" i="15"/>
  <c r="G53" i="15"/>
  <c r="F53" i="15"/>
  <c r="CE33" i="15"/>
  <c r="CE10" i="15" s="1"/>
  <c r="J45" i="15"/>
  <c r="P33" i="15"/>
  <c r="BY22" i="15"/>
  <c r="N8" i="15"/>
  <c r="N11" i="15"/>
  <c r="AA33" i="15"/>
  <c r="Z8" i="15"/>
  <c r="Z11" i="15"/>
  <c r="BY56" i="15"/>
  <c r="Y126" i="15"/>
  <c r="G35" i="15"/>
  <c r="F35" i="15"/>
  <c r="F33" i="15" s="1"/>
  <c r="L67" i="15"/>
  <c r="AU100" i="15"/>
  <c r="BU67" i="15"/>
  <c r="BU44" i="15" s="1"/>
  <c r="AU22" i="15"/>
  <c r="BL22" i="15"/>
  <c r="N100" i="15"/>
  <c r="Y22" i="15"/>
  <c r="BO33" i="15"/>
  <c r="AF45" i="15"/>
  <c r="CG33" i="15"/>
  <c r="BW78" i="15"/>
  <c r="CI67" i="15"/>
  <c r="CI44" i="15" s="1"/>
  <c r="DC100" i="15"/>
  <c r="CM100" i="15"/>
  <c r="CQ56" i="15"/>
  <c r="O45" i="15"/>
  <c r="CR22" i="15"/>
  <c r="BP56" i="15"/>
  <c r="CT33" i="15"/>
  <c r="G49" i="15"/>
  <c r="F49" i="15"/>
  <c r="BO126" i="15"/>
  <c r="AO56" i="15"/>
  <c r="AO44" i="15" s="1"/>
  <c r="AK22" i="15"/>
  <c r="U33" i="15"/>
  <c r="BO22" i="15"/>
  <c r="BO10" i="15" s="1"/>
  <c r="F110" i="15"/>
  <c r="G110" i="15"/>
  <c r="M78" i="15"/>
  <c r="CX67" i="15"/>
  <c r="CQ33" i="15"/>
  <c r="CR8" i="15"/>
  <c r="CR11" i="15"/>
  <c r="AE11" i="15"/>
  <c r="AE8" i="15"/>
  <c r="BV78" i="15"/>
  <c r="F42" i="15"/>
  <c r="G42" i="15"/>
  <c r="DB22" i="15"/>
  <c r="AG11" i="15"/>
  <c r="AG8" i="15"/>
  <c r="CF45" i="15"/>
  <c r="AD45" i="15"/>
  <c r="G37" i="15"/>
  <c r="F37" i="15"/>
  <c r="AR67" i="15"/>
  <c r="BS8" i="15"/>
  <c r="BS11" i="15"/>
  <c r="BS10" i="15" s="1"/>
  <c r="CM126" i="15"/>
  <c r="AC78" i="15"/>
  <c r="AF126" i="15"/>
  <c r="T126" i="15"/>
  <c r="BJ126" i="15"/>
  <c r="F46" i="15"/>
  <c r="H45" i="15"/>
  <c r="G46" i="15"/>
  <c r="AD33" i="15"/>
  <c r="CF11" i="15"/>
  <c r="CF8" i="15"/>
  <c r="BP67" i="15"/>
  <c r="BP44" i="15" s="1"/>
  <c r="CA56" i="15"/>
  <c r="O126" i="15"/>
  <c r="F126" i="15" s="1"/>
  <c r="P100" i="15"/>
  <c r="I56" i="15"/>
  <c r="BB8" i="15"/>
  <c r="BB11" i="15"/>
  <c r="BZ78" i="15"/>
  <c r="BZ56" i="15"/>
  <c r="DA33" i="15"/>
  <c r="P11" i="15"/>
  <c r="P8" i="15"/>
  <c r="BC100" i="15"/>
  <c r="AI78" i="15"/>
  <c r="AH8" i="15"/>
  <c r="AH11" i="15"/>
  <c r="AL126" i="15"/>
  <c r="T56" i="15"/>
  <c r="K45" i="15"/>
  <c r="V33" i="15"/>
  <c r="G122" i="15"/>
  <c r="F122" i="15"/>
  <c r="CC78" i="15"/>
  <c r="X22" i="15"/>
  <c r="X10" i="15" s="1"/>
  <c r="G102" i="15"/>
  <c r="G100" i="15" s="1"/>
  <c r="F102" i="15"/>
  <c r="CZ126" i="15"/>
  <c r="X45" i="15"/>
  <c r="AW67" i="15"/>
  <c r="CD56" i="15"/>
  <c r="M22" i="15"/>
  <c r="Q100" i="15"/>
  <c r="CU78" i="15"/>
  <c r="X56" i="15"/>
  <c r="CV45" i="15"/>
  <c r="BC8" i="15"/>
  <c r="BC11" i="15"/>
  <c r="BC10" i="15" s="1"/>
  <c r="BC9" i="15" s="1"/>
  <c r="Z56" i="15"/>
  <c r="CD78" i="15"/>
  <c r="CA8" i="15"/>
  <c r="CA11" i="15"/>
  <c r="CA10" i="15" s="1"/>
  <c r="CN45" i="15"/>
  <c r="CN44" i="15" s="1"/>
  <c r="CB45" i="15"/>
  <c r="CB44" i="15" s="1"/>
  <c r="BW126" i="15"/>
  <c r="CC45" i="15"/>
  <c r="CC44" i="15" s="1"/>
  <c r="CC9" i="15" s="1"/>
  <c r="CS126" i="15"/>
  <c r="L45" i="15"/>
  <c r="AT78" i="15"/>
  <c r="BK33" i="15"/>
  <c r="BK10" i="15" s="1"/>
  <c r="BK9" i="15" s="1"/>
  <c r="DA22" i="15"/>
  <c r="S33" i="15"/>
  <c r="S10" i="15" s="1"/>
  <c r="J126" i="15"/>
  <c r="AC22" i="15"/>
  <c r="CT45" i="15"/>
  <c r="AP100" i="15"/>
  <c r="BW22" i="15"/>
  <c r="CK33" i="15"/>
  <c r="CJ22" i="15"/>
  <c r="AJ56" i="15"/>
  <c r="CT78" i="15"/>
  <c r="I100" i="15"/>
  <c r="Z33" i="15"/>
  <c r="AP56" i="15"/>
  <c r="AP44" i="15" s="1"/>
  <c r="AZ78" i="15"/>
  <c r="Y56" i="15"/>
  <c r="AE67" i="15"/>
  <c r="AM67" i="15"/>
  <c r="V56" i="15"/>
  <c r="BL56" i="15"/>
  <c r="BI22" i="15"/>
  <c r="I22" i="15"/>
  <c r="CJ8" i="15"/>
  <c r="CJ11" i="15"/>
  <c r="CJ10" i="15" s="1"/>
  <c r="F51" i="15"/>
  <c r="G51" i="15"/>
  <c r="AO126" i="15"/>
  <c r="F48" i="15"/>
  <c r="G48" i="15"/>
  <c r="K100" i="15"/>
  <c r="BD33" i="15"/>
  <c r="BG33" i="15"/>
  <c r="G57" i="15"/>
  <c r="H56" i="15"/>
  <c r="F57" i="15"/>
  <c r="F56" i="15" s="1"/>
  <c r="J56" i="15"/>
  <c r="J44" i="15" s="1"/>
  <c r="BK45" i="15"/>
  <c r="BK44" i="15" s="1"/>
  <c r="CM78" i="15"/>
  <c r="CK56" i="15"/>
  <c r="CH33" i="15"/>
  <c r="F108" i="15"/>
  <c r="G108" i="15"/>
  <c r="F74" i="15"/>
  <c r="G74" i="15"/>
  <c r="CG100" i="15"/>
  <c r="CC33" i="15"/>
  <c r="CW67" i="15"/>
  <c r="CW56" i="15"/>
  <c r="BF11" i="15"/>
  <c r="BF8" i="15"/>
  <c r="CK126" i="15"/>
  <c r="F26" i="15"/>
  <c r="G26" i="15"/>
  <c r="Z126" i="15"/>
  <c r="BX56" i="15"/>
  <c r="CN33" i="15"/>
  <c r="CP78" i="15"/>
  <c r="BO67" i="15"/>
  <c r="O67" i="15"/>
  <c r="BM78" i="15"/>
  <c r="AX67" i="15"/>
  <c r="AX11" i="15"/>
  <c r="AX8" i="15"/>
  <c r="CC56" i="15"/>
  <c r="BC33" i="15"/>
  <c r="AW78" i="15"/>
  <c r="CY126" i="15"/>
  <c r="BU22" i="15"/>
  <c r="AO78" i="15"/>
  <c r="AN56" i="15"/>
  <c r="AN78" i="15"/>
  <c r="AW56" i="15"/>
  <c r="K126" i="15"/>
  <c r="AB100" i="15"/>
  <c r="CL78" i="15"/>
  <c r="BT100" i="15"/>
  <c r="Q67" i="15"/>
  <c r="AE33" i="15"/>
  <c r="J33" i="15"/>
  <c r="CJ67" i="15"/>
  <c r="CP100" i="15"/>
  <c r="BO45" i="15"/>
  <c r="CV22" i="15"/>
  <c r="CV10" i="15" s="1"/>
  <c r="AK100" i="15"/>
  <c r="F84" i="15"/>
  <c r="G84" i="15"/>
  <c r="AE45" i="15"/>
  <c r="AR56" i="15"/>
  <c r="K56" i="15"/>
  <c r="G86" i="15"/>
  <c r="F86" i="15"/>
  <c r="CE22" i="15"/>
  <c r="AS67" i="15"/>
  <c r="W100" i="15"/>
  <c r="DA100" i="15"/>
  <c r="AD22" i="15"/>
  <c r="AD10" i="15" s="1"/>
  <c r="M33" i="15"/>
  <c r="CE45" i="15"/>
  <c r="CE44" i="15" s="1"/>
  <c r="AZ56" i="15"/>
  <c r="AO100" i="15"/>
  <c r="BH45" i="15"/>
  <c r="AH78" i="15"/>
  <c r="AQ67" i="15"/>
  <c r="CV56" i="15"/>
  <c r="CG126" i="15"/>
  <c r="CT100" i="15"/>
  <c r="AP78" i="15"/>
  <c r="BA100" i="15"/>
  <c r="BJ67" i="15"/>
  <c r="DC126" i="15"/>
  <c r="BB22" i="15"/>
  <c r="BB10" i="15" s="1"/>
  <c r="BX78" i="15"/>
  <c r="K67" i="15"/>
  <c r="AB126" i="15"/>
  <c r="T45" i="15"/>
  <c r="BT22" i="15"/>
  <c r="BT10" i="15" s="1"/>
  <c r="AG100" i="15"/>
  <c r="AA11" i="15"/>
  <c r="AA8" i="15"/>
  <c r="DA56" i="15"/>
  <c r="DA44" i="15" s="1"/>
  <c r="Z100" i="15"/>
  <c r="DB45" i="15"/>
  <c r="DB44" i="15" s="1"/>
  <c r="U56" i="15"/>
  <c r="BL78" i="15"/>
  <c r="CR100" i="15"/>
  <c r="CO100" i="15"/>
  <c r="AN126" i="15"/>
  <c r="BB126" i="15"/>
  <c r="AZ11" i="15"/>
  <c r="AZ10" i="15" s="1"/>
  <c r="AZ8" i="15"/>
  <c r="CY78" i="15"/>
  <c r="AQ22" i="15"/>
  <c r="AQ10" i="15" s="1"/>
  <c r="BP8" i="15"/>
  <c r="BP11" i="15"/>
  <c r="BP10" i="15" s="1"/>
  <c r="BA78" i="15"/>
  <c r="CH56" i="15"/>
  <c r="AE56" i="15"/>
  <c r="J78" i="15"/>
  <c r="DB100" i="15"/>
  <c r="AM45" i="15"/>
  <c r="AM44" i="15" s="1"/>
  <c r="CB126" i="15"/>
  <c r="BD67" i="15"/>
  <c r="AL11" i="15"/>
  <c r="AL10" i="15" s="1"/>
  <c r="AL8" i="15"/>
  <c r="BK126" i="15"/>
  <c r="I33" i="15"/>
  <c r="G33" i="15" s="1"/>
  <c r="AA22" i="15"/>
  <c r="R126" i="15"/>
  <c r="N22" i="15"/>
  <c r="U45" i="15"/>
  <c r="CI33" i="15"/>
  <c r="F34" i="15"/>
  <c r="G34" i="15"/>
  <c r="H33" i="15"/>
  <c r="R100" i="15"/>
  <c r="AH33" i="15"/>
  <c r="AH10" i="15" s="1"/>
  <c r="AH9" i="15" s="1"/>
  <c r="CA78" i="15"/>
  <c r="CD45" i="15"/>
  <c r="AF8" i="15"/>
  <c r="AF11" i="15"/>
  <c r="BO11" i="15"/>
  <c r="BO8" i="15"/>
  <c r="BT45" i="15"/>
  <c r="BI11" i="15"/>
  <c r="BI10" i="15" s="1"/>
  <c r="BI8" i="15"/>
  <c r="Z67" i="15"/>
  <c r="BI100" i="15"/>
  <c r="AF67" i="15"/>
  <c r="AF44" i="15" s="1"/>
  <c r="BO100" i="15"/>
  <c r="CH45" i="15"/>
  <c r="CH44" i="15" s="1"/>
  <c r="CY100" i="15"/>
  <c r="AW33" i="15"/>
  <c r="BE67" i="15"/>
  <c r="AR45" i="15"/>
  <c r="G124" i="15"/>
  <c r="F124" i="15"/>
  <c r="S126" i="15"/>
  <c r="AQ100" i="15"/>
  <c r="BQ45" i="15"/>
  <c r="BT67" i="15"/>
  <c r="BT44" i="15" s="1"/>
  <c r="G31" i="15"/>
  <c r="F31" i="15"/>
  <c r="F22" i="15" s="1"/>
  <c r="CG45" i="15"/>
  <c r="AT100" i="15"/>
  <c r="BH8" i="15"/>
  <c r="BH11" i="15"/>
  <c r="BH10" i="15" s="1"/>
  <c r="AR100" i="15"/>
  <c r="BI67" i="15"/>
  <c r="BI44" i="15" s="1"/>
  <c r="CL8" i="15"/>
  <c r="CL11" i="15"/>
  <c r="AL22" i="15"/>
  <c r="BC45" i="15"/>
  <c r="BC44" i="15" s="1"/>
  <c r="CQ78" i="15"/>
  <c r="BP78" i="15"/>
  <c r="AG22" i="15"/>
  <c r="F17" i="15"/>
  <c r="G17" i="15"/>
  <c r="BE78" i="15"/>
  <c r="AT45" i="15"/>
  <c r="CH100" i="15"/>
  <c r="BE45" i="15"/>
  <c r="BZ100" i="15"/>
  <c r="CU67" i="15"/>
  <c r="CU44" i="15" s="1"/>
  <c r="AD56" i="15"/>
  <c r="AD44" i="15" s="1"/>
  <c r="F107" i="15"/>
  <c r="F100" i="15" s="1"/>
  <c r="G107" i="15"/>
  <c r="G121" i="15"/>
  <c r="F121" i="15"/>
  <c r="CD100" i="15"/>
  <c r="G52" i="15"/>
  <c r="F52" i="15"/>
  <c r="W67" i="15"/>
  <c r="W44" i="15" s="1"/>
  <c r="S78" i="15"/>
  <c r="O8" i="15"/>
  <c r="O11" i="15"/>
  <c r="O10" i="15" s="1"/>
  <c r="V67" i="15"/>
  <c r="V44" i="15" s="1"/>
  <c r="AS11" i="15"/>
  <c r="AS8" i="15"/>
  <c r="AR126" i="15"/>
  <c r="CE126" i="15"/>
  <c r="AC8" i="15"/>
  <c r="AC11" i="15"/>
  <c r="CB78" i="15"/>
  <c r="F59" i="15"/>
  <c r="G59" i="15"/>
  <c r="AB67" i="15"/>
  <c r="M11" i="15"/>
  <c r="M10" i="15" s="1"/>
  <c r="M8" i="15"/>
  <c r="CO56" i="15"/>
  <c r="BR67" i="15"/>
  <c r="AV78" i="15"/>
  <c r="CA45" i="15"/>
  <c r="G38" i="15"/>
  <c r="F38" i="15"/>
  <c r="F103" i="15"/>
  <c r="G103" i="15"/>
  <c r="BA8" i="15"/>
  <c r="BA11" i="15"/>
  <c r="R33" i="15"/>
  <c r="R10" i="15" s="1"/>
  <c r="AN100" i="15"/>
  <c r="G72" i="15"/>
  <c r="F72" i="15"/>
  <c r="BU33" i="15"/>
  <c r="CZ33" i="15"/>
  <c r="BX33" i="15"/>
  <c r="BX10" i="15" s="1"/>
  <c r="G27" i="15"/>
  <c r="F27" i="15"/>
  <c r="CY33" i="15"/>
  <c r="G58" i="15"/>
  <c r="F58" i="15"/>
  <c r="BQ126" i="15"/>
  <c r="CF126" i="15"/>
  <c r="DC78" i="15"/>
  <c r="T33" i="15"/>
  <c r="S56" i="15"/>
  <c r="BS45" i="15"/>
  <c r="AB56" i="15"/>
  <c r="AU45" i="15"/>
  <c r="AH126" i="15"/>
  <c r="AD67" i="15"/>
  <c r="O100" i="15"/>
  <c r="AZ126" i="15"/>
  <c r="AL78" i="15"/>
  <c r="AA67" i="15"/>
  <c r="BR78" i="15"/>
  <c r="Z22" i="15"/>
  <c r="Z10" i="15" s="1"/>
  <c r="AX100" i="15"/>
  <c r="CE78" i="15"/>
  <c r="AY22" i="15"/>
  <c r="AY10" i="15" s="1"/>
  <c r="BG78" i="15"/>
  <c r="Q78" i="15"/>
  <c r="BJ100" i="15"/>
  <c r="AL100" i="15"/>
  <c r="W56" i="15"/>
  <c r="M100" i="15"/>
  <c r="AB33" i="15"/>
  <c r="AB10" i="15" s="1"/>
  <c r="AI45" i="15"/>
  <c r="BF33" i="15"/>
  <c r="BF10" i="15" s="1"/>
  <c r="AK126" i="15"/>
  <c r="BV100" i="15"/>
  <c r="P44" i="15"/>
  <c r="BJ44" i="15"/>
  <c r="CF44" i="15"/>
  <c r="Q10" i="15"/>
  <c r="CZ44" i="15"/>
  <c r="DC10" i="15"/>
  <c r="AI44" i="15"/>
  <c r="AL44" i="15"/>
  <c r="J10" i="15"/>
  <c r="CS10" i="15"/>
  <c r="BW44" i="15"/>
  <c r="CG10" i="15"/>
  <c r="BB44" i="15"/>
  <c r="BB9" i="15" s="1"/>
  <c r="BD10" i="15"/>
  <c r="BQ44" i="15"/>
  <c r="R44" i="15"/>
  <c r="R9" i="15" s="1"/>
  <c r="AZ44" i="15"/>
  <c r="AV44" i="15"/>
  <c r="BG44" i="15"/>
  <c r="AJ44" i="15"/>
  <c r="BJ10" i="15"/>
  <c r="AX44" i="15"/>
  <c r="CK10" i="15"/>
  <c r="AR44" i="15"/>
  <c r="AR9" i="15" s="1"/>
  <c r="CT44" i="15"/>
  <c r="BO44" i="15"/>
  <c r="BO9" i="15" s="1"/>
  <c r="BH44" i="15"/>
  <c r="BH9" i="15" s="1"/>
  <c r="CF10" i="15"/>
  <c r="AG10" i="15"/>
  <c r="AU44" i="15"/>
  <c r="BL44" i="15"/>
  <c r="CY44" i="15"/>
  <c r="H44" i="15"/>
  <c r="V10" i="15"/>
  <c r="L10" i="15"/>
  <c r="AB44" i="15"/>
  <c r="L44" i="15"/>
  <c r="BZ44" i="15"/>
  <c r="AY44" i="15"/>
  <c r="AY9" i="15" s="1"/>
  <c r="BE44" i="15"/>
  <c r="CA44" i="15"/>
  <c r="CA9" i="15" s="1"/>
  <c r="CP44" i="15"/>
  <c r="CZ10" i="15"/>
  <c r="BY44" i="15"/>
  <c r="BL10" i="15"/>
  <c r="CI10" i="15"/>
  <c r="CX44" i="15"/>
  <c r="Y10" i="15"/>
  <c r="AT44" i="15"/>
  <c r="BG10" i="15"/>
  <c r="F78" i="15"/>
  <c r="CX10" i="15"/>
  <c r="T10" i="15"/>
  <c r="AV10" i="15"/>
  <c r="AV9" i="15" s="1"/>
  <c r="CU10" i="15"/>
  <c r="AA10" i="15"/>
  <c r="BS44" i="15"/>
  <c r="AE44" i="15"/>
  <c r="AX10" i="15"/>
  <c r="AU10" i="15"/>
  <c r="K44" i="15"/>
  <c r="Q44" i="15"/>
  <c r="CV44" i="15"/>
  <c r="CW10" i="15"/>
  <c r="CG44" i="15"/>
  <c r="BU10" i="15"/>
  <c r="BU9" i="15" s="1"/>
  <c r="BX44" i="15"/>
  <c r="N10" i="15"/>
  <c r="CK44" i="15"/>
  <c r="AK10" i="15"/>
  <c r="Y44" i="15"/>
  <c r="BR10" i="15"/>
  <c r="AC10" i="15"/>
  <c r="U44" i="15"/>
  <c r="DC44" i="15"/>
  <c r="BV10" i="15"/>
  <c r="G126" i="15"/>
  <c r="Z44" i="15"/>
  <c r="CY10" i="15"/>
  <c r="CP10" i="15"/>
  <c r="AW44" i="15"/>
  <c r="BQ10" i="15"/>
  <c r="AZ9" i="15"/>
  <c r="BM9" i="15"/>
  <c r="M98" i="9"/>
  <c r="L119" i="4" s="1"/>
  <c r="M16" i="9"/>
  <c r="L22" i="9"/>
  <c r="AI16" i="9"/>
  <c r="AG18" i="9"/>
  <c r="AF22" i="9"/>
  <c r="F120" i="15"/>
  <c r="G120" i="15"/>
  <c r="P250" i="9"/>
  <c r="Q249" i="9"/>
  <c r="Q251" i="9" s="1"/>
  <c r="Q252" i="9" s="1"/>
  <c r="Q254" i="9" s="1"/>
  <c r="Q119" i="5" s="1"/>
  <c r="P254" i="9"/>
  <c r="P119" i="5" s="1"/>
  <c r="R248" i="9"/>
  <c r="O15" i="9"/>
  <c r="R96" i="15"/>
  <c r="S93" i="15"/>
  <c r="W91" i="15"/>
  <c r="S98" i="15"/>
  <c r="S92" i="15"/>
  <c r="R97" i="15"/>
  <c r="S94" i="15"/>
  <c r="AL91" i="15"/>
  <c r="L119" i="15"/>
  <c r="AN9" i="15" l="1"/>
  <c r="X9" i="15"/>
  <c r="AM9" i="15"/>
  <c r="CI9" i="15"/>
  <c r="CT9" i="15"/>
  <c r="AS10" i="15"/>
  <c r="AS9" i="15" s="1"/>
  <c r="U10" i="15"/>
  <c r="CT10" i="15"/>
  <c r="BV44" i="15"/>
  <c r="BV9" i="15"/>
  <c r="BS9" i="15"/>
  <c r="BD9" i="15"/>
  <c r="P10" i="15"/>
  <c r="P9" i="15" s="1"/>
  <c r="AE10" i="15"/>
  <c r="AE9" i="15" s="1"/>
  <c r="CR44" i="15"/>
  <c r="CS44" i="15"/>
  <c r="CS9" i="15" s="1"/>
  <c r="DA10" i="15"/>
  <c r="DA9" i="15" s="1"/>
  <c r="AM10" i="15"/>
  <c r="X44" i="15"/>
  <c r="AA9" i="15"/>
  <c r="CR10" i="15"/>
  <c r="BW10" i="15"/>
  <c r="AT10" i="15"/>
  <c r="BY9" i="15"/>
  <c r="AC44" i="15"/>
  <c r="AC9" i="15" s="1"/>
  <c r="AK44" i="15"/>
  <c r="AK9" i="15" s="1"/>
  <c r="AW9" i="15"/>
  <c r="CV9" i="15"/>
  <c r="G11" i="15"/>
  <c r="I44" i="15"/>
  <c r="CJ44" i="15"/>
  <c r="CJ9" i="15" s="1"/>
  <c r="CW44" i="15"/>
  <c r="CW9" i="15" s="1"/>
  <c r="CQ44" i="15"/>
  <c r="U9" i="15"/>
  <c r="AI10" i="15"/>
  <c r="AI9" i="15" s="1"/>
  <c r="G22" i="15"/>
  <c r="CK9" i="15"/>
  <c r="DC9" i="15"/>
  <c r="I10" i="15"/>
  <c r="H10" i="15"/>
  <c r="CD44" i="15"/>
  <c r="CD9" i="15" s="1"/>
  <c r="T44" i="15"/>
  <c r="T9" i="15" s="1"/>
  <c r="S44" i="15"/>
  <c r="S9" i="15" s="1"/>
  <c r="BR9" i="15"/>
  <c r="AT9" i="15"/>
  <c r="BW9" i="15"/>
  <c r="AW10" i="15"/>
  <c r="CH10" i="15"/>
  <c r="CH9" i="15" s="1"/>
  <c r="AA44" i="15"/>
  <c r="G56" i="15"/>
  <c r="DB10" i="15"/>
  <c r="DB9" i="15" s="1"/>
  <c r="CM10" i="15"/>
  <c r="CM9" i="15" s="1"/>
  <c r="CO44" i="15"/>
  <c r="CO9" i="15" s="1"/>
  <c r="AP10" i="15"/>
  <c r="AP9" i="15" s="1"/>
  <c r="CQ10" i="15"/>
  <c r="CQ9" i="15" s="1"/>
  <c r="BE10" i="15"/>
  <c r="BE9" i="15" s="1"/>
  <c r="CN10" i="15"/>
  <c r="CN9" i="15" s="1"/>
  <c r="AJ10" i="15"/>
  <c r="AJ9" i="15" s="1"/>
  <c r="AN10" i="15"/>
  <c r="J9" i="15"/>
  <c r="AS44" i="15"/>
  <c r="H9" i="15"/>
  <c r="BJ9" i="15"/>
  <c r="AO9" i="15"/>
  <c r="W9" i="15"/>
  <c r="V9" i="15"/>
  <c r="Q9" i="15"/>
  <c r="CF9" i="15"/>
  <c r="CZ9" i="15"/>
  <c r="AB9" i="15"/>
  <c r="AL9" i="15"/>
  <c r="BQ9" i="15"/>
  <c r="K9" i="15"/>
  <c r="BZ9" i="15"/>
  <c r="CG9" i="15"/>
  <c r="BG9" i="15"/>
  <c r="CY9" i="15"/>
  <c r="BL9" i="15"/>
  <c r="L9" i="15"/>
  <c r="O9" i="15"/>
  <c r="CX9" i="15"/>
  <c r="BI9" i="15"/>
  <c r="AU9" i="15"/>
  <c r="AX9" i="15"/>
  <c r="M9" i="15"/>
  <c r="CP9" i="15"/>
  <c r="BX9" i="15"/>
  <c r="Z9" i="15"/>
  <c r="AG9" i="15"/>
  <c r="I9" i="15"/>
  <c r="CU9" i="15"/>
  <c r="AD9" i="15"/>
  <c r="Y9" i="15"/>
  <c r="AF9" i="15"/>
  <c r="BT9" i="15"/>
  <c r="BP9" i="15"/>
  <c r="N9" i="15"/>
  <c r="F10" i="15"/>
  <c r="CE9" i="15"/>
  <c r="BF9" i="15"/>
  <c r="F119" i="15"/>
  <c r="G119" i="15"/>
  <c r="AH18" i="9"/>
  <c r="AG22" i="9"/>
  <c r="AJ16" i="9"/>
  <c r="N16" i="9"/>
  <c r="M22" i="9"/>
  <c r="R249" i="9"/>
  <c r="R251" i="9" s="1"/>
  <c r="R252" i="9" s="1"/>
  <c r="R254" i="9" s="1"/>
  <c r="R119" i="5" s="1"/>
  <c r="Q250" i="9"/>
  <c r="P15" i="9"/>
  <c r="S248" i="9"/>
  <c r="CR9" i="15" l="1"/>
  <c r="G10" i="15"/>
  <c r="O16" i="9"/>
  <c r="N22" i="9"/>
  <c r="AK16" i="9"/>
  <c r="AI18" i="9"/>
  <c r="AH22" i="9"/>
  <c r="R250" i="9"/>
  <c r="S249" i="9"/>
  <c r="S251" i="9" s="1"/>
  <c r="S252" i="9" s="1"/>
  <c r="S254" i="9" s="1"/>
  <c r="S119" i="5" s="1"/>
  <c r="Q15" i="9"/>
  <c r="T248" i="9"/>
  <c r="S96" i="15"/>
  <c r="X91" i="15"/>
  <c r="T92" i="15"/>
  <c r="AM91" i="15"/>
  <c r="T98" i="15"/>
  <c r="Y91" i="15"/>
  <c r="T93" i="15"/>
  <c r="S97" i="15"/>
  <c r="T94" i="15"/>
  <c r="AJ18" i="9" l="1"/>
  <c r="AI22" i="9"/>
  <c r="AL16" i="9"/>
  <c r="P16" i="9"/>
  <c r="O22" i="9"/>
  <c r="T249" i="9"/>
  <c r="T251" i="9" s="1"/>
  <c r="T252" i="9" s="1"/>
  <c r="T254" i="9" s="1"/>
  <c r="T119" i="5" s="1"/>
  <c r="S250" i="9"/>
  <c r="U248" i="9"/>
  <c r="R15" i="9"/>
  <c r="AO91" i="15"/>
  <c r="U98" i="15"/>
  <c r="T96" i="15"/>
  <c r="AN91" i="15"/>
  <c r="U93" i="15"/>
  <c r="U94" i="15"/>
  <c r="T97" i="15"/>
  <c r="U92" i="15"/>
  <c r="Q16" i="9" l="1"/>
  <c r="P22" i="9"/>
  <c r="AM16" i="9"/>
  <c r="AK18" i="9"/>
  <c r="AJ22" i="9"/>
  <c r="G91" i="15"/>
  <c r="F91" i="15"/>
  <c r="U249" i="9"/>
  <c r="U251" i="9" s="1"/>
  <c r="U252" i="9" s="1"/>
  <c r="U254" i="9" s="1"/>
  <c r="U119" i="5" s="1"/>
  <c r="T250" i="9"/>
  <c r="V248" i="9"/>
  <c r="S15" i="9"/>
  <c r="V92" i="15"/>
  <c r="U96" i="15"/>
  <c r="V98" i="15"/>
  <c r="V94" i="15"/>
  <c r="U97" i="15"/>
  <c r="V93" i="15"/>
  <c r="AL18" i="9" l="1"/>
  <c r="AK22" i="9"/>
  <c r="AN16" i="9"/>
  <c r="R16" i="9"/>
  <c r="Q22" i="9"/>
  <c r="V249" i="9"/>
  <c r="V251" i="9" s="1"/>
  <c r="V252" i="9" s="1"/>
  <c r="V254" i="9" s="1"/>
  <c r="V119" i="5" s="1"/>
  <c r="U250" i="9"/>
  <c r="T15" i="9"/>
  <c r="W248" i="9"/>
  <c r="V96" i="15"/>
  <c r="V97" i="15"/>
  <c r="W93" i="15"/>
  <c r="W92" i="15"/>
  <c r="W94" i="15"/>
  <c r="W98" i="15"/>
  <c r="S16" i="9" l="1"/>
  <c r="R22" i="9"/>
  <c r="AM18" i="9"/>
  <c r="AL22" i="9"/>
  <c r="W249" i="9"/>
  <c r="W251" i="9" s="1"/>
  <c r="W252" i="9" s="1"/>
  <c r="W254" i="9" s="1"/>
  <c r="W119" i="5" s="1"/>
  <c r="V250" i="9"/>
  <c r="X248" i="9"/>
  <c r="U15" i="9"/>
  <c r="X94" i="15"/>
  <c r="X92" i="15"/>
  <c r="W97" i="15"/>
  <c r="X98" i="15"/>
  <c r="X93" i="15"/>
  <c r="W96" i="15"/>
  <c r="AN18" i="9" l="1"/>
  <c r="AN22" i="9" s="1"/>
  <c r="AM22" i="9"/>
  <c r="T16" i="9"/>
  <c r="S22" i="9"/>
  <c r="V15" i="9"/>
  <c r="X249" i="9"/>
  <c r="X251" i="9" s="1"/>
  <c r="X252" i="9" s="1"/>
  <c r="X254" i="9" s="1"/>
  <c r="X119" i="5" s="1"/>
  <c r="W250" i="9"/>
  <c r="Y248" i="9"/>
  <c r="Y98" i="15"/>
  <c r="Y94" i="15"/>
  <c r="X96" i="15"/>
  <c r="X97" i="15"/>
  <c r="Y92" i="15"/>
  <c r="Y93" i="15"/>
  <c r="U16" i="9" l="1"/>
  <c r="T22" i="9"/>
  <c r="W15" i="9"/>
  <c r="Y249" i="9"/>
  <c r="Y251" i="9" s="1"/>
  <c r="Y252" i="9" s="1"/>
  <c r="Y254" i="9" s="1"/>
  <c r="Y119" i="5" s="1"/>
  <c r="X250" i="9"/>
  <c r="Z248" i="9"/>
  <c r="Z93" i="15"/>
  <c r="Z92" i="15"/>
  <c r="Z94" i="15"/>
  <c r="Y96" i="15"/>
  <c r="Z98" i="15"/>
  <c r="Y97" i="15"/>
  <c r="V16" i="9" l="1"/>
  <c r="U22" i="9"/>
  <c r="X15" i="9"/>
  <c r="Z249" i="9"/>
  <c r="Z251" i="9" s="1"/>
  <c r="Z252" i="9" s="1"/>
  <c r="Z254" i="9" s="1"/>
  <c r="Z119" i="5" s="1"/>
  <c r="Y250" i="9"/>
  <c r="AA248" i="9"/>
  <c r="AA94" i="15"/>
  <c r="Z96" i="15"/>
  <c r="AA93" i="15"/>
  <c r="AA92" i="15"/>
  <c r="AA98" i="15"/>
  <c r="Z97" i="15"/>
  <c r="W16" i="9" l="1"/>
  <c r="V22" i="9"/>
  <c r="Y15" i="9"/>
  <c r="AA249" i="9"/>
  <c r="AA251" i="9" s="1"/>
  <c r="AA252" i="9" s="1"/>
  <c r="AA254" i="9" s="1"/>
  <c r="AA119" i="5" s="1"/>
  <c r="Z250" i="9"/>
  <c r="AB248" i="9"/>
  <c r="AB94" i="15"/>
  <c r="AB98" i="15"/>
  <c r="AB93" i="15"/>
  <c r="AQ54" i="15"/>
  <c r="AA97" i="15"/>
  <c r="AA96" i="15"/>
  <c r="AB92" i="15"/>
  <c r="X16" i="9" l="1"/>
  <c r="W22" i="9"/>
  <c r="Z15" i="9"/>
  <c r="AQ45" i="15"/>
  <c r="AQ8" i="15"/>
  <c r="G8" i="15" s="1"/>
  <c r="F54" i="15"/>
  <c r="F45" i="15" s="1"/>
  <c r="F44" i="15" s="1"/>
  <c r="F9" i="15" s="1"/>
  <c r="G54" i="15"/>
  <c r="AA250" i="9"/>
  <c r="AB249" i="9"/>
  <c r="AB251" i="9" s="1"/>
  <c r="AB252" i="9" s="1"/>
  <c r="AB254" i="9" s="1"/>
  <c r="AB119" i="5" s="1"/>
  <c r="AC248" i="9"/>
  <c r="AB96" i="15"/>
  <c r="AC92" i="15"/>
  <c r="AC93" i="15"/>
  <c r="AC98" i="15"/>
  <c r="AB97" i="15"/>
  <c r="AC94" i="15"/>
  <c r="Y16" i="9" l="1"/>
  <c r="X22" i="9"/>
  <c r="AQ44" i="15"/>
  <c r="G45" i="15"/>
  <c r="AC249" i="9"/>
  <c r="AC251" i="9" s="1"/>
  <c r="AC252" i="9" s="1"/>
  <c r="AC254" i="9" s="1"/>
  <c r="AC119" i="5" s="1"/>
  <c r="AB250" i="9"/>
  <c r="AD248" i="9"/>
  <c r="AC97" i="15"/>
  <c r="AC96" i="15"/>
  <c r="AD92" i="15"/>
  <c r="AD93" i="15"/>
  <c r="AD98" i="15"/>
  <c r="AD94" i="15"/>
  <c r="Z16" i="9" l="1"/>
  <c r="Z22" i="9" s="1"/>
  <c r="Y22" i="9"/>
  <c r="AQ9" i="15"/>
  <c r="G9" i="15" s="1"/>
  <c r="G44" i="15"/>
  <c r="AD249" i="9"/>
  <c r="AD251" i="9" s="1"/>
  <c r="AD252" i="9" s="1"/>
  <c r="AD254" i="9" s="1"/>
  <c r="AD119" i="5" s="1"/>
  <c r="AC250" i="9"/>
  <c r="AE248" i="9"/>
  <c r="AE93" i="15"/>
  <c r="AE94" i="15"/>
  <c r="AD96" i="15"/>
  <c r="AE92" i="15"/>
  <c r="AE98" i="15"/>
  <c r="AD97" i="15"/>
  <c r="AO22" i="9" l="1"/>
  <c r="AD250" i="9"/>
  <c r="AE249" i="9"/>
  <c r="AE251" i="9" s="1"/>
  <c r="AE252" i="9" s="1"/>
  <c r="AE254" i="9" s="1"/>
  <c r="AE119" i="5" s="1"/>
  <c r="AF248" i="9"/>
  <c r="AF93" i="15"/>
  <c r="AF92" i="15"/>
  <c r="AE96" i="15"/>
  <c r="AF98" i="15"/>
  <c r="AE97" i="15"/>
  <c r="AF94" i="15"/>
  <c r="AF249" i="9" l="1"/>
  <c r="AF251" i="9" s="1"/>
  <c r="AF252" i="9" s="1"/>
  <c r="AF254" i="9" s="1"/>
  <c r="AF119" i="5" s="1"/>
  <c r="AE250" i="9"/>
  <c r="AG248" i="9"/>
  <c r="AF96" i="15"/>
  <c r="AG94" i="15"/>
  <c r="AG98" i="15"/>
  <c r="AG92" i="15"/>
  <c r="AG93" i="15"/>
  <c r="AF97" i="15"/>
  <c r="AF250" i="9" l="1"/>
  <c r="AG249" i="9"/>
  <c r="AG251" i="9" s="1"/>
  <c r="AG252" i="9" s="1"/>
  <c r="AG254" i="9" s="1"/>
  <c r="AG119" i="5" s="1"/>
  <c r="AH248" i="9"/>
  <c r="AG96" i="15"/>
  <c r="AG97" i="15"/>
  <c r="AH92" i="15"/>
  <c r="AH98" i="15"/>
  <c r="AH94" i="15"/>
  <c r="AH93" i="15"/>
  <c r="AG250" i="9" l="1"/>
  <c r="AH249" i="9"/>
  <c r="AH251" i="9" s="1"/>
  <c r="AH252" i="9" s="1"/>
  <c r="AH254" i="9" s="1"/>
  <c r="AH119" i="5" s="1"/>
  <c r="AI248" i="9"/>
  <c r="AH96" i="15"/>
  <c r="AI94" i="15"/>
  <c r="AH97" i="15"/>
  <c r="AI93" i="15"/>
  <c r="AI92" i="15"/>
  <c r="AI98" i="15"/>
  <c r="AH250" i="9" l="1"/>
  <c r="AI249" i="9"/>
  <c r="AI251" i="9" s="1"/>
  <c r="AI252" i="9" s="1"/>
  <c r="AI254" i="9" s="1"/>
  <c r="AI119" i="5" s="1"/>
  <c r="AJ248" i="9"/>
  <c r="AI96" i="15"/>
  <c r="AJ94" i="15"/>
  <c r="AI97" i="15"/>
  <c r="AJ93" i="15"/>
  <c r="AJ98" i="15"/>
  <c r="AJ92" i="15"/>
  <c r="AJ249" i="9" l="1"/>
  <c r="AJ251" i="9" s="1"/>
  <c r="AJ252" i="9" s="1"/>
  <c r="AJ254" i="9" s="1"/>
  <c r="AJ119" i="5" s="1"/>
  <c r="AI250" i="9"/>
  <c r="AK248" i="9"/>
  <c r="AK98" i="15"/>
  <c r="AK92" i="15"/>
  <c r="AJ97" i="15"/>
  <c r="AK93" i="15"/>
  <c r="AJ96" i="15"/>
  <c r="AK94" i="15"/>
  <c r="AJ250" i="9" l="1"/>
  <c r="AK249" i="9"/>
  <c r="AK251" i="9" s="1"/>
  <c r="AK252" i="9" s="1"/>
  <c r="AK254" i="9" s="1"/>
  <c r="AK119" i="5" s="1"/>
  <c r="AL248" i="9"/>
  <c r="AM248" i="9"/>
  <c r="AL98" i="15"/>
  <c r="AL94" i="15"/>
  <c r="AK96" i="15"/>
  <c r="AL93" i="15"/>
  <c r="AL92" i="15"/>
  <c r="AK97" i="15"/>
  <c r="AK250" i="9" l="1"/>
  <c r="AM249" i="9"/>
  <c r="AM251" i="9" s="1"/>
  <c r="AM252" i="9" s="1"/>
  <c r="AM254" i="9" s="1"/>
  <c r="AM119" i="5" s="1"/>
  <c r="AL249" i="9"/>
  <c r="AL251" i="9" s="1"/>
  <c r="AL252" i="9" s="1"/>
  <c r="AL254" i="9" s="1"/>
  <c r="AL119" i="5" s="1"/>
  <c r="FF90" i="19"/>
  <c r="FJ90" i="19"/>
  <c r="FN90" i="19"/>
  <c r="FR90" i="19"/>
  <c r="FV90" i="19"/>
  <c r="FZ90" i="19"/>
  <c r="GD90" i="19"/>
  <c r="GH90" i="19"/>
  <c r="GL90" i="19"/>
  <c r="GP90" i="19"/>
  <c r="GT90" i="19"/>
  <c r="GX90" i="19"/>
  <c r="HB90" i="19"/>
  <c r="HF90" i="19"/>
  <c r="HJ90" i="19"/>
  <c r="HN90" i="19"/>
  <c r="HR90" i="19"/>
  <c r="HV90" i="19"/>
  <c r="HZ90" i="19"/>
  <c r="ID90" i="19"/>
  <c r="IH90" i="19"/>
  <c r="IL90" i="19"/>
  <c r="IP90" i="19"/>
  <c r="IT90" i="19"/>
  <c r="IX90" i="19"/>
  <c r="JB90" i="19"/>
  <c r="JF90" i="19"/>
  <c r="JJ90" i="19"/>
  <c r="JN90" i="19"/>
  <c r="JR90" i="19"/>
  <c r="JV90" i="19"/>
  <c r="JZ90" i="19"/>
  <c r="KD90" i="19"/>
  <c r="KH90" i="19"/>
  <c r="KL90" i="19"/>
  <c r="KP90" i="19"/>
  <c r="KT90" i="19"/>
  <c r="KX90" i="19"/>
  <c r="LB90" i="19"/>
  <c r="LF90" i="19"/>
  <c r="LJ90" i="19"/>
  <c r="AM98" i="15"/>
  <c r="AM94" i="15"/>
  <c r="AM93" i="15"/>
  <c r="AL96" i="15"/>
  <c r="AL97" i="15"/>
  <c r="AM92" i="15"/>
  <c r="AL250" i="9" l="1"/>
  <c r="AM250" i="9"/>
  <c r="D97" i="19"/>
  <c r="D100" i="19"/>
  <c r="D101" i="19"/>
  <c r="D103" i="19"/>
  <c r="D104" i="19"/>
  <c r="D106" i="19"/>
  <c r="D107" i="19"/>
  <c r="D109" i="19"/>
  <c r="D110" i="19"/>
  <c r="D111" i="19"/>
  <c r="AN92" i="15"/>
  <c r="AN94" i="15"/>
  <c r="AN93" i="15"/>
  <c r="AM97" i="15"/>
  <c r="AN98" i="15"/>
  <c r="AM96" i="15"/>
  <c r="G15" i="14" l="1"/>
  <c r="G14" i="14"/>
  <c r="G13" i="14"/>
  <c r="G12" i="14"/>
  <c r="G11" i="14"/>
  <c r="AQ98" i="15"/>
  <c r="AN96" i="15"/>
  <c r="AO98" i="15"/>
  <c r="AO96" i="15"/>
  <c r="AN97" i="15"/>
  <c r="AQ94" i="15"/>
  <c r="AP94" i="15"/>
  <c r="AO94" i="15"/>
  <c r="AO92" i="15"/>
  <c r="AO93" i="15"/>
  <c r="AP92" i="15"/>
  <c r="AO97" i="15"/>
  <c r="AP98" i="15"/>
  <c r="AP93" i="15"/>
  <c r="G98" i="15" l="1"/>
  <c r="F98" i="15"/>
  <c r="F94" i="15"/>
  <c r="G94" i="15"/>
  <c r="LJ108" i="19"/>
  <c r="LF108" i="19"/>
  <c r="LB108" i="19"/>
  <c r="KX108" i="19"/>
  <c r="KT108" i="19"/>
  <c r="KP108" i="19"/>
  <c r="KL108" i="19"/>
  <c r="KH108" i="19"/>
  <c r="KD108" i="19"/>
  <c r="JZ108" i="19"/>
  <c r="JV108" i="19"/>
  <c r="JR108" i="19"/>
  <c r="JN108" i="19"/>
  <c r="JJ108" i="19"/>
  <c r="JF108" i="19"/>
  <c r="JB108" i="19"/>
  <c r="IX108" i="19"/>
  <c r="IT108" i="19"/>
  <c r="IP108" i="19"/>
  <c r="IL108" i="19"/>
  <c r="IH108" i="19"/>
  <c r="ID108" i="19"/>
  <c r="HZ108" i="19"/>
  <c r="HV108" i="19"/>
  <c r="HR108" i="19"/>
  <c r="HN108" i="19"/>
  <c r="HJ108" i="19"/>
  <c r="HF108" i="19"/>
  <c r="HB108" i="19"/>
  <c r="GX108" i="19"/>
  <c r="GT108" i="19"/>
  <c r="GP108" i="19"/>
  <c r="GL108" i="19"/>
  <c r="GH108" i="19"/>
  <c r="GD108" i="19"/>
  <c r="FZ108" i="19"/>
  <c r="FV108" i="19"/>
  <c r="FR108" i="19"/>
  <c r="FN108" i="19"/>
  <c r="FJ108" i="19"/>
  <c r="FF108" i="19"/>
  <c r="FB108" i="19"/>
  <c r="EX108" i="19"/>
  <c r="ET108" i="19"/>
  <c r="EP108" i="19"/>
  <c r="EL108" i="19"/>
  <c r="EH108" i="19"/>
  <c r="ED108" i="19"/>
  <c r="DZ108" i="19"/>
  <c r="DV108" i="19"/>
  <c r="DR108" i="19"/>
  <c r="DN108" i="19"/>
  <c r="DJ108" i="19"/>
  <c r="DF108" i="19"/>
  <c r="DB108" i="19"/>
  <c r="CX108" i="19"/>
  <c r="CT108" i="19"/>
  <c r="CP108" i="19"/>
  <c r="CL108" i="19"/>
  <c r="CH108" i="19"/>
  <c r="CD108" i="19"/>
  <c r="BZ108" i="19"/>
  <c r="BV108" i="19"/>
  <c r="BR108" i="19"/>
  <c r="BN108" i="19"/>
  <c r="BJ108" i="19"/>
  <c r="BF108" i="19"/>
  <c r="BB108" i="19"/>
  <c r="AX108" i="19"/>
  <c r="AT108" i="19"/>
  <c r="AP108" i="19"/>
  <c r="AL108" i="19"/>
  <c r="AH108" i="19"/>
  <c r="AD108" i="19"/>
  <c r="Z108" i="19"/>
  <c r="V108" i="19"/>
  <c r="R108" i="19"/>
  <c r="N108" i="19"/>
  <c r="J108" i="19"/>
  <c r="F108" i="19"/>
  <c r="LJ105" i="19"/>
  <c r="LF105" i="19"/>
  <c r="LB105" i="19"/>
  <c r="KX105" i="19"/>
  <c r="KT105" i="19"/>
  <c r="KP105" i="19"/>
  <c r="KL105" i="19"/>
  <c r="KH105" i="19"/>
  <c r="KD105" i="19"/>
  <c r="JZ105" i="19"/>
  <c r="JV105" i="19"/>
  <c r="JR105" i="19"/>
  <c r="JN105" i="19"/>
  <c r="JJ105" i="19"/>
  <c r="JF105" i="19"/>
  <c r="JB105" i="19"/>
  <c r="IX105" i="19"/>
  <c r="IT105" i="19"/>
  <c r="IP105" i="19"/>
  <c r="IL105" i="19"/>
  <c r="IH105" i="19"/>
  <c r="ID105" i="19"/>
  <c r="HZ105" i="19"/>
  <c r="HV105" i="19"/>
  <c r="HR105" i="19"/>
  <c r="HN105" i="19"/>
  <c r="HJ105" i="19"/>
  <c r="HF105" i="19"/>
  <c r="HB105" i="19"/>
  <c r="GX105" i="19"/>
  <c r="GT105" i="19"/>
  <c r="GP105" i="19"/>
  <c r="GL105" i="19"/>
  <c r="GH105" i="19"/>
  <c r="GD105" i="19"/>
  <c r="FZ105" i="19"/>
  <c r="FV105" i="19"/>
  <c r="FR105" i="19"/>
  <c r="FN105" i="19"/>
  <c r="FJ105" i="19"/>
  <c r="FF105" i="19"/>
  <c r="FB105" i="19"/>
  <c r="EX105" i="19"/>
  <c r="ET105" i="19"/>
  <c r="EP105" i="19"/>
  <c r="EL105" i="19"/>
  <c r="EH105" i="19"/>
  <c r="ED105" i="19"/>
  <c r="DZ105" i="19"/>
  <c r="DV105" i="19"/>
  <c r="DR105" i="19"/>
  <c r="DN105" i="19"/>
  <c r="DJ105" i="19"/>
  <c r="DF105" i="19"/>
  <c r="DB105" i="19"/>
  <c r="CX105" i="19"/>
  <c r="CT105" i="19"/>
  <c r="CP105" i="19"/>
  <c r="CL105" i="19"/>
  <c r="CH105" i="19"/>
  <c r="CD105" i="19"/>
  <c r="BZ105" i="19"/>
  <c r="BV105" i="19"/>
  <c r="BR105" i="19"/>
  <c r="BN105" i="19"/>
  <c r="BJ105" i="19"/>
  <c r="BF105" i="19"/>
  <c r="BB105" i="19"/>
  <c r="AX105" i="19"/>
  <c r="AT105" i="19"/>
  <c r="AP105" i="19"/>
  <c r="AL105" i="19"/>
  <c r="AH105" i="19"/>
  <c r="AD105" i="19"/>
  <c r="Z105" i="19"/>
  <c r="V105" i="19"/>
  <c r="R105" i="19"/>
  <c r="N105" i="19"/>
  <c r="J105" i="19"/>
  <c r="F105" i="19"/>
  <c r="LJ102" i="19"/>
  <c r="LF102" i="19"/>
  <c r="LB102" i="19"/>
  <c r="KX102" i="19"/>
  <c r="KT102" i="19"/>
  <c r="KP102" i="19"/>
  <c r="KL102" i="19"/>
  <c r="KH102" i="19"/>
  <c r="KD102" i="19"/>
  <c r="JZ102" i="19"/>
  <c r="JV102" i="19"/>
  <c r="JR102" i="19"/>
  <c r="JN102" i="19"/>
  <c r="JJ102" i="19"/>
  <c r="JF102" i="19"/>
  <c r="JB102" i="19"/>
  <c r="IX102" i="19"/>
  <c r="IT102" i="19"/>
  <c r="IP102" i="19"/>
  <c r="IL102" i="19"/>
  <c r="IH102" i="19"/>
  <c r="ID102" i="19"/>
  <c r="HZ102" i="19"/>
  <c r="HV102" i="19"/>
  <c r="HR102" i="19"/>
  <c r="HN102" i="19"/>
  <c r="HJ102" i="19"/>
  <c r="HF102" i="19"/>
  <c r="HB102" i="19"/>
  <c r="GX102" i="19"/>
  <c r="GT102" i="19"/>
  <c r="GP102" i="19"/>
  <c r="GL102" i="19"/>
  <c r="GH102" i="19"/>
  <c r="GD102" i="19"/>
  <c r="FZ102" i="19"/>
  <c r="FV102" i="19"/>
  <c r="FR102" i="19"/>
  <c r="FN102" i="19"/>
  <c r="FJ102" i="19"/>
  <c r="FF102" i="19"/>
  <c r="FB102" i="19"/>
  <c r="EX102" i="19"/>
  <c r="ET102" i="19"/>
  <c r="EP102" i="19"/>
  <c r="EL102" i="19"/>
  <c r="EH102" i="19"/>
  <c r="ED102" i="19"/>
  <c r="DZ102" i="19"/>
  <c r="DV102" i="19"/>
  <c r="DR102" i="19"/>
  <c r="DN102" i="19"/>
  <c r="DJ102" i="19"/>
  <c r="DF102" i="19"/>
  <c r="DB102" i="19"/>
  <c r="CX102" i="19"/>
  <c r="CT102" i="19"/>
  <c r="CP102" i="19"/>
  <c r="CL102" i="19"/>
  <c r="CH102" i="19"/>
  <c r="CD102" i="19"/>
  <c r="BZ102" i="19"/>
  <c r="BV102" i="19"/>
  <c r="BR102" i="19"/>
  <c r="BN102" i="19"/>
  <c r="BJ102" i="19"/>
  <c r="BF102" i="19"/>
  <c r="BB102" i="19"/>
  <c r="AX102" i="19"/>
  <c r="AT102" i="19"/>
  <c r="AP102" i="19"/>
  <c r="AL102" i="19"/>
  <c r="AH102" i="19"/>
  <c r="AD102" i="19"/>
  <c r="Z102" i="19"/>
  <c r="V102" i="19"/>
  <c r="R102" i="19"/>
  <c r="N102" i="19"/>
  <c r="J102" i="19"/>
  <c r="F102" i="19"/>
  <c r="LJ99" i="19"/>
  <c r="LF99" i="19"/>
  <c r="LB99" i="19"/>
  <c r="KX99" i="19"/>
  <c r="KT99" i="19"/>
  <c r="KP99" i="19"/>
  <c r="KL99" i="19"/>
  <c r="KH99" i="19"/>
  <c r="KD99" i="19"/>
  <c r="JZ99" i="19"/>
  <c r="JV99" i="19"/>
  <c r="JR99" i="19"/>
  <c r="JN99" i="19"/>
  <c r="JJ99" i="19"/>
  <c r="JF99" i="19"/>
  <c r="JB99" i="19"/>
  <c r="IX99" i="19"/>
  <c r="IT99" i="19"/>
  <c r="IP99" i="19"/>
  <c r="IL99" i="19"/>
  <c r="IH99" i="19"/>
  <c r="ID99" i="19"/>
  <c r="HZ99" i="19"/>
  <c r="HV99" i="19"/>
  <c r="HR99" i="19"/>
  <c r="HN99" i="19"/>
  <c r="HJ99" i="19"/>
  <c r="HF99" i="19"/>
  <c r="HB99" i="19"/>
  <c r="GX99" i="19"/>
  <c r="GT99" i="19"/>
  <c r="GP99" i="19"/>
  <c r="GL99" i="19"/>
  <c r="GH99" i="19"/>
  <c r="GD99" i="19"/>
  <c r="FZ99" i="19"/>
  <c r="FV99" i="19"/>
  <c r="FR99" i="19"/>
  <c r="FN99" i="19"/>
  <c r="FJ99" i="19"/>
  <c r="FF99" i="19"/>
  <c r="FB99" i="19"/>
  <c r="EX99" i="19"/>
  <c r="ET99" i="19"/>
  <c r="EP99" i="19"/>
  <c r="EL99" i="19"/>
  <c r="EH99" i="19"/>
  <c r="ED99" i="19"/>
  <c r="DZ99" i="19"/>
  <c r="DV99" i="19"/>
  <c r="DR99" i="19"/>
  <c r="DN99" i="19"/>
  <c r="DJ99" i="19"/>
  <c r="DF99" i="19"/>
  <c r="DB99" i="19"/>
  <c r="CX99" i="19"/>
  <c r="CT99" i="19"/>
  <c r="CP99" i="19"/>
  <c r="CL99" i="19"/>
  <c r="CH99" i="19"/>
  <c r="CD99" i="19"/>
  <c r="BZ99" i="19"/>
  <c r="BV99" i="19"/>
  <c r="BR99" i="19"/>
  <c r="BN99" i="19"/>
  <c r="BJ99" i="19"/>
  <c r="BF99" i="19"/>
  <c r="BB99" i="19"/>
  <c r="AX99" i="19"/>
  <c r="AT99" i="19"/>
  <c r="AP99" i="19"/>
  <c r="AL99" i="19"/>
  <c r="AH99" i="19"/>
  <c r="AD99" i="19"/>
  <c r="Z99" i="19"/>
  <c r="V99" i="19"/>
  <c r="R99" i="19"/>
  <c r="N99" i="19"/>
  <c r="J99" i="19"/>
  <c r="F99" i="19"/>
  <c r="LJ96" i="19"/>
  <c r="LJ95" i="19" s="1"/>
  <c r="LF96" i="19"/>
  <c r="LF95" i="19" s="1"/>
  <c r="LB96" i="19"/>
  <c r="KX96" i="19"/>
  <c r="KT96" i="19"/>
  <c r="KT95" i="19" s="1"/>
  <c r="KP96" i="19"/>
  <c r="KP95" i="19" s="1"/>
  <c r="KL96" i="19"/>
  <c r="KH96" i="19"/>
  <c r="KD96" i="19"/>
  <c r="KD95" i="19" s="1"/>
  <c r="JZ96" i="19"/>
  <c r="JZ95" i="19" s="1"/>
  <c r="JV96" i="19"/>
  <c r="JR96" i="19"/>
  <c r="JN96" i="19"/>
  <c r="JN95" i="19" s="1"/>
  <c r="JJ96" i="19"/>
  <c r="JJ95" i="19" s="1"/>
  <c r="JF96" i="19"/>
  <c r="JB96" i="19"/>
  <c r="IX96" i="19"/>
  <c r="IX95" i="19" s="1"/>
  <c r="IT96" i="19"/>
  <c r="IT95" i="19" s="1"/>
  <c r="IP96" i="19"/>
  <c r="IL96" i="19"/>
  <c r="IH96" i="19"/>
  <c r="IH95" i="19" s="1"/>
  <c r="ID96" i="19"/>
  <c r="ID95" i="19" s="1"/>
  <c r="HZ96" i="19"/>
  <c r="HV96" i="19"/>
  <c r="HR96" i="19"/>
  <c r="HR95" i="19" s="1"/>
  <c r="HN96" i="19"/>
  <c r="HN95" i="19" s="1"/>
  <c r="HJ96" i="19"/>
  <c r="HF96" i="19"/>
  <c r="HB96" i="19"/>
  <c r="HB95" i="19" s="1"/>
  <c r="GX96" i="19"/>
  <c r="GX95" i="19" s="1"/>
  <c r="GT96" i="19"/>
  <c r="GP96" i="19"/>
  <c r="GL96" i="19"/>
  <c r="GL95" i="19" s="1"/>
  <c r="GH96" i="19"/>
  <c r="GH95" i="19" s="1"/>
  <c r="GD96" i="19"/>
  <c r="FZ96" i="19"/>
  <c r="FV96" i="19"/>
  <c r="FV95" i="19" s="1"/>
  <c r="FR96" i="19"/>
  <c r="FR95" i="19" s="1"/>
  <c r="FN96" i="19"/>
  <c r="FJ96" i="19"/>
  <c r="FF96" i="19"/>
  <c r="FF95" i="19" s="1"/>
  <c r="FB96" i="19"/>
  <c r="FB95" i="19" s="1"/>
  <c r="EX96" i="19"/>
  <c r="ET96" i="19"/>
  <c r="EP96" i="19"/>
  <c r="EP95" i="19" s="1"/>
  <c r="EL96" i="19"/>
  <c r="EL95" i="19" s="1"/>
  <c r="EH96" i="19"/>
  <c r="ED96" i="19"/>
  <c r="DZ96" i="19"/>
  <c r="DZ95" i="19" s="1"/>
  <c r="DV96" i="19"/>
  <c r="DV95" i="19" s="1"/>
  <c r="DR96" i="19"/>
  <c r="DN96" i="19"/>
  <c r="DJ96" i="19"/>
  <c r="DJ95" i="19" s="1"/>
  <c r="DF96" i="19"/>
  <c r="DF95" i="19" s="1"/>
  <c r="DB96" i="19"/>
  <c r="CX96" i="19"/>
  <c r="CT96" i="19"/>
  <c r="CT95" i="19" s="1"/>
  <c r="CP96" i="19"/>
  <c r="CP95" i="19" s="1"/>
  <c r="CL96" i="19"/>
  <c r="CH96" i="19"/>
  <c r="CD96" i="19"/>
  <c r="CD95" i="19" s="1"/>
  <c r="BZ96" i="19"/>
  <c r="BZ95" i="19" s="1"/>
  <c r="BV96" i="19"/>
  <c r="BR96" i="19"/>
  <c r="BN96" i="19"/>
  <c r="BN95" i="19" s="1"/>
  <c r="BJ96" i="19"/>
  <c r="BJ95" i="19" s="1"/>
  <c r="BF96" i="19"/>
  <c r="BB96" i="19"/>
  <c r="AX96" i="19"/>
  <c r="AX95" i="19" s="1"/>
  <c r="AT96" i="19"/>
  <c r="AT95" i="19" s="1"/>
  <c r="AP96" i="19"/>
  <c r="AL96" i="19"/>
  <c r="AL95" i="19" s="1"/>
  <c r="AH96" i="19"/>
  <c r="AH95" i="19" s="1"/>
  <c r="AD96" i="19"/>
  <c r="Z96" i="19"/>
  <c r="V96" i="19"/>
  <c r="R96" i="19"/>
  <c r="R95" i="19" s="1"/>
  <c r="N96" i="19"/>
  <c r="N95" i="19" s="1"/>
  <c r="J96" i="19"/>
  <c r="F96" i="19"/>
  <c r="A86" i="19"/>
  <c r="A85" i="19"/>
  <c r="A84" i="19"/>
  <c r="A83" i="19"/>
  <c r="A82" i="19"/>
  <c r="A81" i="19"/>
  <c r="C78" i="19"/>
  <c r="A76" i="19"/>
  <c r="A75" i="19"/>
  <c r="A74" i="19"/>
  <c r="A73" i="19"/>
  <c r="A72" i="19"/>
  <c r="A71" i="19"/>
  <c r="A70" i="19"/>
  <c r="A69" i="19"/>
  <c r="A68" i="19"/>
  <c r="A67" i="19"/>
  <c r="A66" i="19"/>
  <c r="A65" i="19"/>
  <c r="A64" i="19"/>
  <c r="A63" i="19"/>
  <c r="D60" i="19"/>
  <c r="A59" i="19"/>
  <c r="A58" i="19"/>
  <c r="A57" i="19"/>
  <c r="A56" i="19"/>
  <c r="A55" i="19"/>
  <c r="A54" i="19"/>
  <c r="A53" i="19"/>
  <c r="A52" i="19"/>
  <c r="A51" i="19"/>
  <c r="A50" i="19"/>
  <c r="A49" i="19"/>
  <c r="A48" i="19"/>
  <c r="A47" i="19"/>
  <c r="A46" i="19"/>
  <c r="A45" i="19"/>
  <c r="A44" i="19"/>
  <c r="A43" i="19"/>
  <c r="A42" i="19"/>
  <c r="A41" i="19"/>
  <c r="A40" i="19"/>
  <c r="A39" i="19"/>
  <c r="A38" i="19"/>
  <c r="A37" i="19"/>
  <c r="A36" i="19"/>
  <c r="A35" i="19"/>
  <c r="A34" i="19"/>
  <c r="A33" i="19"/>
  <c r="A32" i="19"/>
  <c r="D31" i="19"/>
  <c r="A30" i="19"/>
  <c r="A29" i="19"/>
  <c r="A28" i="19"/>
  <c r="A27" i="19"/>
  <c r="A26" i="19"/>
  <c r="A25" i="19"/>
  <c r="A24" i="19"/>
  <c r="A23" i="19"/>
  <c r="A22" i="19"/>
  <c r="A21" i="19"/>
  <c r="A20" i="19"/>
  <c r="A19" i="19"/>
  <c r="A17" i="19"/>
  <c r="A16" i="19"/>
  <c r="D10" i="19"/>
  <c r="F7" i="19"/>
  <c r="C2" i="19"/>
  <c r="AQ92" i="15"/>
  <c r="AP97" i="15"/>
  <c r="AQ96" i="15"/>
  <c r="AQ93" i="15"/>
  <c r="AQ97" i="15"/>
  <c r="AP96" i="15"/>
  <c r="AD95" i="19" l="1"/>
  <c r="V95" i="19"/>
  <c r="F92" i="15"/>
  <c r="G92" i="15"/>
  <c r="F96" i="15"/>
  <c r="G96" i="15"/>
  <c r="F93" i="15"/>
  <c r="G93" i="15"/>
  <c r="G97" i="15"/>
  <c r="F97" i="15"/>
  <c r="D99" i="19"/>
  <c r="D102" i="19"/>
  <c r="D108" i="19"/>
  <c r="D105" i="19"/>
  <c r="F95" i="19"/>
  <c r="D96" i="19"/>
  <c r="BB95" i="19"/>
  <c r="BR95" i="19"/>
  <c r="CH95" i="19"/>
  <c r="CX95" i="19"/>
  <c r="DN95" i="19"/>
  <c r="ED95" i="19"/>
  <c r="ET95" i="19"/>
  <c r="FJ95" i="19"/>
  <c r="FZ95" i="19"/>
  <c r="GP95" i="19"/>
  <c r="HF95" i="19"/>
  <c r="HV95" i="19"/>
  <c r="IL95" i="19"/>
  <c r="JB95" i="19"/>
  <c r="JR95" i="19"/>
  <c r="KH95" i="19"/>
  <c r="KX95" i="19"/>
  <c r="Z95" i="19"/>
  <c r="AP95" i="19"/>
  <c r="BF95" i="19"/>
  <c r="BV95" i="19"/>
  <c r="CL95" i="19"/>
  <c r="DB95" i="19"/>
  <c r="DR95" i="19"/>
  <c r="EH95" i="19"/>
  <c r="EX95" i="19"/>
  <c r="FN95" i="19"/>
  <c r="GD95" i="19"/>
  <c r="GT95" i="19"/>
  <c r="HJ95" i="19"/>
  <c r="HZ95" i="19"/>
  <c r="IP95" i="19"/>
  <c r="JF95" i="19"/>
  <c r="JV95" i="19"/>
  <c r="KL95" i="19"/>
  <c r="LB95" i="19"/>
  <c r="D9" i="19"/>
  <c r="J7" i="19"/>
  <c r="AS112" i="14"/>
  <c r="CH107" i="14"/>
  <c r="CA112" i="14"/>
  <c r="CX107" i="14"/>
  <c r="BT109" i="14"/>
  <c r="BB107" i="14"/>
  <c r="AD110" i="14"/>
  <c r="BG109" i="14"/>
  <c r="AW109" i="14"/>
  <c r="BA112" i="14"/>
  <c r="BO108" i="14"/>
  <c r="CR107" i="14"/>
  <c r="V112" i="14"/>
  <c r="J112" i="14"/>
  <c r="CT111" i="14"/>
  <c r="CU107" i="14"/>
  <c r="R110" i="14"/>
  <c r="BC111" i="14"/>
  <c r="AQ108" i="14"/>
  <c r="BJ112" i="14"/>
  <c r="AV107" i="14"/>
  <c r="BX112" i="14"/>
  <c r="BI109" i="14"/>
  <c r="BE111" i="14"/>
  <c r="BR108" i="14"/>
  <c r="AH112" i="14"/>
  <c r="CH111" i="14"/>
  <c r="BM110" i="14"/>
  <c r="T110" i="14"/>
  <c r="AU107" i="14"/>
  <c r="CA111" i="14"/>
  <c r="CT112" i="14"/>
  <c r="AQ111" i="14"/>
  <c r="BX109" i="14"/>
  <c r="AA110" i="14"/>
  <c r="BZ112" i="14"/>
  <c r="CP111" i="14"/>
  <c r="AM107" i="14"/>
  <c r="Z110" i="14"/>
  <c r="CN112" i="14"/>
  <c r="CK107" i="14"/>
  <c r="BO111" i="14"/>
  <c r="BS110" i="14"/>
  <c r="CO108" i="14"/>
  <c r="BK108" i="14"/>
  <c r="CJ109" i="14"/>
  <c r="N112" i="14"/>
  <c r="BU112" i="14"/>
  <c r="AQ110" i="14"/>
  <c r="N110" i="14"/>
  <c r="CJ110" i="14"/>
  <c r="S109" i="14"/>
  <c r="AB110" i="14"/>
  <c r="Y107" i="14"/>
  <c r="AJ107" i="14"/>
  <c r="CA108" i="14"/>
  <c r="BU110" i="14"/>
  <c r="CC112" i="14"/>
  <c r="Q112" i="14"/>
  <c r="AA108" i="14"/>
  <c r="CQ109" i="14"/>
  <c r="CF109" i="14"/>
  <c r="CE112" i="14"/>
  <c r="AK110" i="14"/>
  <c r="CF108" i="14"/>
  <c r="BH111" i="14"/>
  <c r="BW111" i="14"/>
  <c r="BL107" i="14"/>
  <c r="CM110" i="14"/>
  <c r="DC110" i="14"/>
  <c r="BV109" i="14"/>
  <c r="CY107" i="14"/>
  <c r="N107" i="14"/>
  <c r="CU110" i="14"/>
  <c r="CP110" i="14"/>
  <c r="BH110" i="14"/>
  <c r="BD110" i="14"/>
  <c r="AH107" i="14"/>
  <c r="BJ107" i="14"/>
  <c r="AS109" i="14"/>
  <c r="BP108" i="14"/>
  <c r="BS111" i="14"/>
  <c r="AI110" i="14"/>
  <c r="BX110" i="14"/>
  <c r="CW107" i="14"/>
  <c r="P108" i="14"/>
  <c r="CI112" i="14"/>
  <c r="BO109" i="14"/>
  <c r="BD109" i="14"/>
  <c r="M112" i="14"/>
  <c r="U110" i="14"/>
  <c r="I109" i="14"/>
  <c r="CG109" i="14"/>
  <c r="CU109" i="14"/>
  <c r="J111" i="14"/>
  <c r="CB110" i="14"/>
  <c r="CE111" i="14"/>
  <c r="CV108" i="14"/>
  <c r="AW108" i="14"/>
  <c r="BB111" i="14"/>
  <c r="J110" i="14"/>
  <c r="BI110" i="14"/>
  <c r="AC108" i="14"/>
  <c r="M107" i="14"/>
  <c r="I107" i="14"/>
  <c r="Q109" i="14"/>
  <c r="O112" i="14"/>
  <c r="AP108" i="14"/>
  <c r="R109" i="14"/>
  <c r="BS107" i="14"/>
  <c r="BR109" i="14"/>
  <c r="M110" i="14"/>
  <c r="Q107" i="14"/>
  <c r="BB112" i="14"/>
  <c r="N109" i="14"/>
  <c r="CQ112" i="14"/>
  <c r="BR112" i="14"/>
  <c r="AW110" i="14"/>
  <c r="BB108" i="14"/>
  <c r="CM111" i="14"/>
  <c r="P112" i="14"/>
  <c r="M108" i="14"/>
  <c r="AY109" i="14"/>
  <c r="W107" i="14"/>
  <c r="W108" i="14"/>
  <c r="AF112" i="14"/>
  <c r="BR107" i="14"/>
  <c r="BK111" i="14"/>
  <c r="BN107" i="14"/>
  <c r="AZ111" i="14"/>
  <c r="S107" i="14"/>
  <c r="AG109" i="14"/>
  <c r="AP111" i="14"/>
  <c r="BJ109" i="14"/>
  <c r="BL109" i="14"/>
  <c r="X107" i="14"/>
  <c r="S111" i="14"/>
  <c r="CE108" i="14"/>
  <c r="AP112" i="14"/>
  <c r="BT111" i="14"/>
  <c r="K109" i="14"/>
  <c r="CN107" i="14"/>
  <c r="CI109" i="14"/>
  <c r="CT107" i="14"/>
  <c r="AB107" i="14"/>
  <c r="CI108" i="14"/>
  <c r="Z107" i="14"/>
  <c r="AT107" i="14"/>
  <c r="BZ110" i="14"/>
  <c r="CL107" i="14"/>
  <c r="S112" i="14"/>
  <c r="M111" i="14"/>
  <c r="CU108" i="14"/>
  <c r="BM109" i="14"/>
  <c r="H112" i="14"/>
  <c r="L112" i="14"/>
  <c r="P111" i="14"/>
  <c r="CK112" i="14"/>
  <c r="AH111" i="14"/>
  <c r="X112" i="14"/>
  <c r="DC108" i="14"/>
  <c r="BD107" i="14"/>
  <c r="O111" i="14"/>
  <c r="AM110" i="14"/>
  <c r="BA110" i="14"/>
  <c r="S108" i="14"/>
  <c r="C20" i="15"/>
  <c r="BM111" i="14"/>
  <c r="BC112" i="14"/>
  <c r="BV108" i="14"/>
  <c r="CD110" i="14"/>
  <c r="CL108" i="14"/>
  <c r="CO110" i="14"/>
  <c r="J107" i="14"/>
  <c r="J109" i="14"/>
  <c r="BN112" i="14"/>
  <c r="CD112" i="14"/>
  <c r="AR108" i="14"/>
  <c r="AN108" i="14"/>
  <c r="BQ112" i="14"/>
  <c r="X110" i="14"/>
  <c r="AX112" i="14"/>
  <c r="CY109" i="14"/>
  <c r="BU111" i="14"/>
  <c r="BZ109" i="14"/>
  <c r="AG110" i="14"/>
  <c r="AG108" i="14"/>
  <c r="CT110" i="14"/>
  <c r="N111" i="14"/>
  <c r="O110" i="14"/>
  <c r="O107" i="14"/>
  <c r="CI110" i="14"/>
  <c r="C20" i="16"/>
  <c r="CD109" i="14"/>
  <c r="BD112" i="14"/>
  <c r="CK109" i="14"/>
  <c r="CG107" i="14"/>
  <c r="BW109" i="14"/>
  <c r="CO111" i="14"/>
  <c r="V107" i="14"/>
  <c r="AS108" i="14"/>
  <c r="AF110" i="14"/>
  <c r="CL109" i="14"/>
  <c r="AG107" i="14"/>
  <c r="W112" i="14"/>
  <c r="BD108" i="14"/>
  <c r="CV112" i="14"/>
  <c r="CB112" i="14"/>
  <c r="AO107" i="14"/>
  <c r="I112" i="14"/>
  <c r="BD111" i="14"/>
  <c r="AI108" i="14"/>
  <c r="CN108" i="14"/>
  <c r="CZ108" i="14"/>
  <c r="CS112" i="14"/>
  <c r="AV109" i="14"/>
  <c r="AV110" i="14"/>
  <c r="CJ111" i="14"/>
  <c r="CS111" i="14"/>
  <c r="CD111" i="14"/>
  <c r="CR112" i="14"/>
  <c r="DC111" i="14"/>
  <c r="BO110" i="14"/>
  <c r="CN109" i="14"/>
  <c r="CF107" i="14"/>
  <c r="AD107" i="14"/>
  <c r="AN109" i="14"/>
  <c r="BQ109" i="14"/>
  <c r="AL107" i="14"/>
  <c r="W111" i="14"/>
  <c r="CX109" i="14"/>
  <c r="CI107" i="14"/>
  <c r="CU111" i="14"/>
  <c r="BW110" i="14"/>
  <c r="CG111" i="14"/>
  <c r="BI108" i="14"/>
  <c r="AD108" i="14"/>
  <c r="DB112" i="14"/>
  <c r="O108" i="14"/>
  <c r="CE109" i="14"/>
  <c r="BE107" i="14"/>
  <c r="Y112" i="14"/>
  <c r="AM108" i="14"/>
  <c r="BY109" i="14"/>
  <c r="I110" i="14"/>
  <c r="CZ107" i="14"/>
  <c r="AT108" i="14"/>
  <c r="BK112" i="14"/>
  <c r="AF108" i="14"/>
  <c r="AL109" i="14"/>
  <c r="AB111" i="14"/>
  <c r="AY112" i="14"/>
  <c r="AE110" i="14"/>
  <c r="L109" i="14"/>
  <c r="AD112" i="14"/>
  <c r="AV108" i="14"/>
  <c r="AY110" i="14"/>
  <c r="R111" i="14"/>
  <c r="BW112" i="14"/>
  <c r="BV110" i="14"/>
  <c r="BL112" i="14"/>
  <c r="AQ109" i="14"/>
  <c r="AC111" i="14"/>
  <c r="CR109" i="14"/>
  <c r="BF109" i="14"/>
  <c r="DA111" i="14"/>
  <c r="BM107" i="14"/>
  <c r="CG112" i="14"/>
  <c r="CL112" i="14"/>
  <c r="AX108" i="14"/>
  <c r="AU110" i="14"/>
  <c r="U109" i="14"/>
  <c r="CU112" i="14"/>
  <c r="AJ108" i="14"/>
  <c r="CW109" i="14"/>
  <c r="BC108" i="14"/>
  <c r="CM109" i="14"/>
  <c r="AC107" i="14"/>
  <c r="AR112" i="14"/>
  <c r="Y108" i="14"/>
  <c r="BY111" i="14"/>
  <c r="BX107" i="14"/>
  <c r="BF108" i="14"/>
  <c r="CL111" i="14"/>
  <c r="CF111" i="14"/>
  <c r="BZ111" i="14"/>
  <c r="AW111" i="14"/>
  <c r="W109" i="14"/>
  <c r="CQ110" i="14"/>
  <c r="DB110" i="14"/>
  <c r="AC109" i="14"/>
  <c r="BC107" i="14"/>
  <c r="AK111" i="14"/>
  <c r="CZ109" i="14"/>
  <c r="P109" i="14"/>
  <c r="CE107" i="14"/>
  <c r="AF109" i="14"/>
  <c r="CH112" i="14"/>
  <c r="CB109" i="14"/>
  <c r="Z109" i="14"/>
  <c r="BY112" i="14"/>
  <c r="BZ107" i="14"/>
  <c r="AF111" i="14"/>
  <c r="CH110" i="14"/>
  <c r="AB108" i="14"/>
  <c r="BH107" i="14"/>
  <c r="I108" i="14"/>
  <c r="DA110" i="14"/>
  <c r="AO110" i="14"/>
  <c r="AA112" i="14"/>
  <c r="AA111" i="14"/>
  <c r="AP109" i="14"/>
  <c r="CM112" i="14"/>
  <c r="AZ112" i="14"/>
  <c r="AS111" i="14"/>
  <c r="AO109" i="14"/>
  <c r="BU109" i="14"/>
  <c r="K108" i="14"/>
  <c r="AA109" i="14"/>
  <c r="BE110" i="14"/>
  <c r="CH108" i="14"/>
  <c r="L110" i="14"/>
  <c r="AT112" i="14"/>
  <c r="M109" i="14"/>
  <c r="AX109" i="14"/>
  <c r="DB108" i="14"/>
  <c r="H108" i="14"/>
  <c r="CY111" i="14"/>
  <c r="BB110" i="14"/>
  <c r="BQ107" i="14"/>
  <c r="DA108" i="14"/>
  <c r="AQ107" i="14"/>
  <c r="AJ109" i="14"/>
  <c r="AZ110" i="14"/>
  <c r="DB111" i="14"/>
  <c r="AT109" i="14"/>
  <c r="BP112" i="14"/>
  <c r="AL110" i="14"/>
  <c r="AY108" i="14"/>
  <c r="AT110" i="14"/>
  <c r="BE109" i="14"/>
  <c r="CC107" i="14"/>
  <c r="L108" i="14"/>
  <c r="AL112" i="14"/>
  <c r="Y111" i="14"/>
  <c r="Y110" i="14"/>
  <c r="O109" i="14"/>
  <c r="CF112" i="14"/>
  <c r="AR111" i="14"/>
  <c r="BP107" i="14"/>
  <c r="AQ112" i="14"/>
  <c r="AJ112" i="14"/>
  <c r="K107" i="14"/>
  <c r="CN111" i="14"/>
  <c r="CZ112" i="14"/>
  <c r="BX111" i="14"/>
  <c r="CW110" i="14"/>
  <c r="BF112" i="14"/>
  <c r="AI109" i="14"/>
  <c r="AD111" i="14"/>
  <c r="BQ110" i="14"/>
  <c r="W110" i="14"/>
  <c r="BE108" i="14"/>
  <c r="AG112" i="14"/>
  <c r="BY108" i="14"/>
  <c r="V111" i="14"/>
  <c r="I111" i="14"/>
  <c r="BK110" i="14"/>
  <c r="AZ109" i="14"/>
  <c r="AX111" i="14"/>
  <c r="BH109" i="14"/>
  <c r="BK107" i="14"/>
  <c r="AO108" i="14"/>
  <c r="CC109" i="14"/>
  <c r="T107" i="14"/>
  <c r="AY107" i="14"/>
  <c r="H110" i="14"/>
  <c r="BT107" i="14"/>
  <c r="R112" i="14"/>
  <c r="BC110" i="14"/>
  <c r="CC111" i="14"/>
  <c r="BP111" i="14"/>
  <c r="CL110" i="14"/>
  <c r="BP110" i="14"/>
  <c r="BG110" i="14"/>
  <c r="AU112" i="14"/>
  <c r="DC112" i="14"/>
  <c r="CH109" i="14"/>
  <c r="AH110" i="14"/>
  <c r="P110" i="14"/>
  <c r="DA112" i="14"/>
  <c r="AD109" i="14"/>
  <c r="BN109" i="14"/>
  <c r="BG108" i="14"/>
  <c r="BS112" i="14"/>
  <c r="CZ111" i="14"/>
  <c r="DC107" i="14"/>
  <c r="V109" i="14"/>
  <c r="AH109" i="14"/>
  <c r="BF111" i="14"/>
  <c r="AF107" i="14"/>
  <c r="BW108" i="14"/>
  <c r="AK107" i="14"/>
  <c r="BU107" i="14"/>
  <c r="AS110" i="14"/>
  <c r="AM109" i="14"/>
  <c r="BQ111" i="14"/>
  <c r="BV112" i="14"/>
  <c r="Z112" i="14"/>
  <c r="U107" i="14"/>
  <c r="CN110" i="14"/>
  <c r="BA111" i="14"/>
  <c r="CV110" i="14"/>
  <c r="AI107" i="14"/>
  <c r="BQ108" i="14"/>
  <c r="CG110" i="14"/>
  <c r="AC110" i="14"/>
  <c r="BL108" i="14"/>
  <c r="X109" i="14"/>
  <c r="CY108" i="14"/>
  <c r="CF110" i="14"/>
  <c r="CB108" i="14"/>
  <c r="K111" i="14"/>
  <c r="U111" i="14"/>
  <c r="CY110" i="14"/>
  <c r="AE111" i="14"/>
  <c r="AN107" i="14"/>
  <c r="CM108" i="14"/>
  <c r="AH108" i="14"/>
  <c r="BG107" i="14"/>
  <c r="CX110" i="14"/>
  <c r="CB111" i="14"/>
  <c r="CJ107" i="14"/>
  <c r="CJ112" i="14"/>
  <c r="BW107" i="14"/>
  <c r="BL110" i="14"/>
  <c r="CK108" i="14"/>
  <c r="AM111" i="14"/>
  <c r="CO109" i="14"/>
  <c r="BF107" i="14"/>
  <c r="DB107" i="14"/>
  <c r="AZ108" i="14"/>
  <c r="CO107" i="14"/>
  <c r="CY112" i="14"/>
  <c r="CX108" i="14"/>
  <c r="AU109" i="14"/>
  <c r="CV107" i="14"/>
  <c r="AN110" i="14"/>
  <c r="BS109" i="14"/>
  <c r="CX112" i="14"/>
  <c r="BF110" i="14"/>
  <c r="BU108" i="14"/>
  <c r="T109" i="14"/>
  <c r="CQ108" i="14"/>
  <c r="AW112" i="14"/>
  <c r="AZ107" i="14"/>
  <c r="BM108" i="14"/>
  <c r="Y109" i="14"/>
  <c r="AO111" i="14"/>
  <c r="BY110" i="14"/>
  <c r="AR110" i="14"/>
  <c r="CO112" i="14"/>
  <c r="CS108" i="14"/>
  <c r="U112" i="14"/>
  <c r="DA109" i="14"/>
  <c r="CP112" i="14"/>
  <c r="CD108" i="14"/>
  <c r="R107" i="14"/>
  <c r="CT108" i="14"/>
  <c r="AL108" i="14"/>
  <c r="V108" i="14"/>
  <c r="BE112" i="14"/>
  <c r="CS110" i="14"/>
  <c r="BA107" i="14"/>
  <c r="Q111" i="14"/>
  <c r="CE110" i="14"/>
  <c r="X108" i="14"/>
  <c r="CK110" i="14"/>
  <c r="CP108" i="14"/>
  <c r="BT112" i="14"/>
  <c r="CA110" i="14"/>
  <c r="L107" i="14"/>
  <c r="AE107" i="14"/>
  <c r="BX108" i="14"/>
  <c r="CG108" i="14"/>
  <c r="CW108" i="14"/>
  <c r="K112" i="14"/>
  <c r="AB109" i="14"/>
  <c r="AX107" i="14"/>
  <c r="CS107" i="14"/>
  <c r="BN111" i="14"/>
  <c r="BG112" i="14"/>
  <c r="AV112" i="14"/>
  <c r="CA107" i="14"/>
  <c r="DA107" i="14"/>
  <c r="CM107" i="14"/>
  <c r="AP107" i="14"/>
  <c r="T112" i="14"/>
  <c r="Q110" i="14"/>
  <c r="V110" i="14"/>
  <c r="BJ111" i="14"/>
  <c r="BH112" i="14"/>
  <c r="BM112" i="14"/>
  <c r="AU108" i="14"/>
  <c r="BT110" i="14"/>
  <c r="AI112" i="14"/>
  <c r="J108" i="14"/>
  <c r="BK109" i="14"/>
  <c r="AE109" i="14"/>
  <c r="BO107" i="14"/>
  <c r="CC110" i="14"/>
  <c r="CV111" i="14"/>
  <c r="AO112" i="14"/>
  <c r="BV111" i="14"/>
  <c r="AC112" i="14"/>
  <c r="BI111" i="14"/>
  <c r="BC109" i="14"/>
  <c r="CA109" i="14"/>
  <c r="BI107" i="14"/>
  <c r="T108" i="14"/>
  <c r="Z111" i="14"/>
  <c r="Z108" i="14"/>
  <c r="CV109" i="14"/>
  <c r="BL111" i="14"/>
  <c r="AW107" i="14"/>
  <c r="BN110" i="14"/>
  <c r="CW112" i="14"/>
  <c r="CP107" i="14"/>
  <c r="K110" i="14"/>
  <c r="AU111" i="14"/>
  <c r="H111" i="14"/>
  <c r="BS108" i="14"/>
  <c r="AX110" i="14"/>
  <c r="BV107" i="14"/>
  <c r="X111" i="14"/>
  <c r="BA108" i="14"/>
  <c r="AJ110" i="14"/>
  <c r="AA107" i="14"/>
  <c r="CI111" i="14"/>
  <c r="CW111" i="14"/>
  <c r="CD107" i="14"/>
  <c r="BJ110" i="14"/>
  <c r="BZ108" i="14"/>
  <c r="AS107" i="14"/>
  <c r="CS109" i="14"/>
  <c r="AI111" i="14"/>
  <c r="AN111" i="14"/>
  <c r="CK111" i="14"/>
  <c r="AR107" i="14"/>
  <c r="BP109" i="14"/>
  <c r="L111" i="14"/>
  <c r="T111" i="14"/>
  <c r="S110" i="14"/>
  <c r="P107" i="14"/>
  <c r="BY107" i="14"/>
  <c r="BA109" i="14"/>
  <c r="AK108" i="14"/>
  <c r="BT108" i="14"/>
  <c r="AK109" i="14"/>
  <c r="AE112" i="14"/>
  <c r="DB109" i="14"/>
  <c r="AY111" i="14"/>
  <c r="BB109" i="14"/>
  <c r="CT109" i="14"/>
  <c r="CQ111" i="14"/>
  <c r="BO112" i="14"/>
  <c r="BH108" i="14"/>
  <c r="BN108" i="14"/>
  <c r="AT111" i="14"/>
  <c r="BG111" i="14"/>
  <c r="CZ110" i="14"/>
  <c r="AP110" i="14"/>
  <c r="AL111" i="14"/>
  <c r="BJ108" i="14"/>
  <c r="CX111" i="14"/>
  <c r="AG111" i="14"/>
  <c r="AV111" i="14"/>
  <c r="BI112" i="14"/>
  <c r="CQ107" i="14"/>
  <c r="N108" i="14"/>
  <c r="Q108" i="14"/>
  <c r="CJ108" i="14"/>
  <c r="CB107" i="14"/>
  <c r="AR109" i="14"/>
  <c r="AB112" i="14"/>
  <c r="H109" i="14"/>
  <c r="AN112" i="14"/>
  <c r="CP109" i="14"/>
  <c r="AK112" i="14"/>
  <c r="CR108" i="14"/>
  <c r="CR110" i="14"/>
  <c r="AE108" i="14"/>
  <c r="BR110" i="14"/>
  <c r="H107" i="14"/>
  <c r="DC109" i="14"/>
  <c r="AM112" i="14"/>
  <c r="CC108" i="14"/>
  <c r="AJ111" i="14"/>
  <c r="CR111" i="14"/>
  <c r="BR111" i="14"/>
  <c r="U108" i="14"/>
  <c r="R108" i="14"/>
  <c r="D95" i="19" l="1"/>
  <c r="N7" i="19"/>
  <c r="R7" i="19" l="1"/>
  <c r="V7" i="19" l="1"/>
  <c r="C118" i="14"/>
  <c r="B118" i="14"/>
  <c r="Z7" i="19" l="1"/>
  <c r="AD7" i="19" l="1"/>
  <c r="G107" i="14"/>
  <c r="G108" i="14"/>
  <c r="G112" i="14"/>
  <c r="G111" i="14"/>
  <c r="G110" i="14"/>
  <c r="G109" i="14"/>
  <c r="AH7" i="19" l="1"/>
  <c r="AL7" i="19" l="1"/>
  <c r="AP7" i="19" l="1"/>
  <c r="AT7" i="19" l="1"/>
  <c r="AX7" i="19" l="1"/>
  <c r="BB7" i="19" l="1"/>
  <c r="BF7" i="19" l="1"/>
  <c r="C160" i="16"/>
  <c r="C159" i="16"/>
  <c r="C158" i="16"/>
  <c r="C157" i="16"/>
  <c r="C156" i="16"/>
  <c r="C155" i="16"/>
  <c r="C154" i="16"/>
  <c r="C153" i="16"/>
  <c r="D118" i="16"/>
  <c r="H6" i="16"/>
  <c r="H146" i="16" s="1"/>
  <c r="BJ7" i="19" l="1"/>
  <c r="V6" i="16"/>
  <c r="V146" i="16" s="1"/>
  <c r="BB6" i="16"/>
  <c r="BB146" i="16" s="1"/>
  <c r="CH6" i="16"/>
  <c r="CH146" i="16" s="1"/>
  <c r="AD6" i="16"/>
  <c r="AD146" i="16" s="1"/>
  <c r="BJ6" i="16"/>
  <c r="BJ146" i="16" s="1"/>
  <c r="CP6" i="16"/>
  <c r="CP146" i="16" s="1"/>
  <c r="AL6" i="16"/>
  <c r="AL146" i="16" s="1"/>
  <c r="BR6" i="16"/>
  <c r="BR146" i="16" s="1"/>
  <c r="CX6" i="16"/>
  <c r="CX146" i="16" s="1"/>
  <c r="N6" i="16"/>
  <c r="N146" i="16" s="1"/>
  <c r="AT6" i="16"/>
  <c r="AT146" i="16" s="1"/>
  <c r="BZ6" i="16"/>
  <c r="BZ146" i="16" s="1"/>
  <c r="O6" i="16"/>
  <c r="O146" i="16" s="1"/>
  <c r="W6" i="16"/>
  <c r="W146" i="16" s="1"/>
  <c r="AE6" i="16"/>
  <c r="AE146" i="16" s="1"/>
  <c r="AM6" i="16"/>
  <c r="AM146" i="16" s="1"/>
  <c r="AU6" i="16"/>
  <c r="AU146" i="16" s="1"/>
  <c r="BC6" i="16"/>
  <c r="BC146" i="16" s="1"/>
  <c r="BK6" i="16"/>
  <c r="BK146" i="16" s="1"/>
  <c r="BS6" i="16"/>
  <c r="BS146" i="16" s="1"/>
  <c r="CA6" i="16"/>
  <c r="CA146" i="16" s="1"/>
  <c r="CI6" i="16"/>
  <c r="CI146" i="16" s="1"/>
  <c r="CQ6" i="16"/>
  <c r="CQ146" i="16" s="1"/>
  <c r="CY6" i="16"/>
  <c r="CY146" i="16" s="1"/>
  <c r="J6" i="16"/>
  <c r="J146" i="16" s="1"/>
  <c r="R6" i="16"/>
  <c r="R146" i="16" s="1"/>
  <c r="Z6" i="16"/>
  <c r="Z146" i="16" s="1"/>
  <c r="AH6" i="16"/>
  <c r="AH146" i="16" s="1"/>
  <c r="AP6" i="16"/>
  <c r="AP146" i="16" s="1"/>
  <c r="AX6" i="16"/>
  <c r="AX146" i="16" s="1"/>
  <c r="BF6" i="16"/>
  <c r="BF146" i="16" s="1"/>
  <c r="BN6" i="16"/>
  <c r="BN146" i="16" s="1"/>
  <c r="BV6" i="16"/>
  <c r="BV146" i="16" s="1"/>
  <c r="CD6" i="16"/>
  <c r="CD146" i="16" s="1"/>
  <c r="CL6" i="16"/>
  <c r="CL146" i="16" s="1"/>
  <c r="CT6" i="16"/>
  <c r="CT146" i="16" s="1"/>
  <c r="DB6" i="16"/>
  <c r="DB146" i="16" s="1"/>
  <c r="K6" i="16"/>
  <c r="K146" i="16" s="1"/>
  <c r="S6" i="16"/>
  <c r="S146" i="16" s="1"/>
  <c r="AA6" i="16"/>
  <c r="AA146" i="16" s="1"/>
  <c r="AI6" i="16"/>
  <c r="AI146" i="16" s="1"/>
  <c r="AQ6" i="16"/>
  <c r="AQ146" i="16" s="1"/>
  <c r="AY6" i="16"/>
  <c r="AY146" i="16" s="1"/>
  <c r="BG6" i="16"/>
  <c r="BG146" i="16" s="1"/>
  <c r="BO6" i="16"/>
  <c r="BO146" i="16" s="1"/>
  <c r="BW6" i="16"/>
  <c r="BW146" i="16" s="1"/>
  <c r="CE6" i="16"/>
  <c r="CE146" i="16" s="1"/>
  <c r="CM6" i="16"/>
  <c r="CM146" i="16" s="1"/>
  <c r="CU6" i="16"/>
  <c r="CU146" i="16" s="1"/>
  <c r="DC6" i="16"/>
  <c r="DC146" i="16" s="1"/>
  <c r="L6" i="16"/>
  <c r="L146" i="16" s="1"/>
  <c r="P6" i="16"/>
  <c r="P146" i="16" s="1"/>
  <c r="T6" i="16"/>
  <c r="T146" i="16" s="1"/>
  <c r="X6" i="16"/>
  <c r="X146" i="16" s="1"/>
  <c r="AB6" i="16"/>
  <c r="AB146" i="16" s="1"/>
  <c r="AF6" i="16"/>
  <c r="AF146" i="16" s="1"/>
  <c r="AJ6" i="16"/>
  <c r="AJ146" i="16" s="1"/>
  <c r="AN6" i="16"/>
  <c r="AN146" i="16" s="1"/>
  <c r="AR6" i="16"/>
  <c r="AR146" i="16" s="1"/>
  <c r="AV6" i="16"/>
  <c r="AV146" i="16" s="1"/>
  <c r="AZ6" i="16"/>
  <c r="AZ146" i="16" s="1"/>
  <c r="BD6" i="16"/>
  <c r="BD146" i="16" s="1"/>
  <c r="BH6" i="16"/>
  <c r="BH146" i="16" s="1"/>
  <c r="BL6" i="16"/>
  <c r="BL146" i="16" s="1"/>
  <c r="BP6" i="16"/>
  <c r="BP146" i="16" s="1"/>
  <c r="BT6" i="16"/>
  <c r="BT146" i="16" s="1"/>
  <c r="BX6" i="16"/>
  <c r="BX146" i="16" s="1"/>
  <c r="CB6" i="16"/>
  <c r="CB146" i="16" s="1"/>
  <c r="CF6" i="16"/>
  <c r="CF146" i="16" s="1"/>
  <c r="CJ6" i="16"/>
  <c r="CJ146" i="16" s="1"/>
  <c r="CN6" i="16"/>
  <c r="CN146" i="16" s="1"/>
  <c r="CR6" i="16"/>
  <c r="CR146" i="16" s="1"/>
  <c r="CV6" i="16"/>
  <c r="CV146" i="16" s="1"/>
  <c r="CZ6" i="16"/>
  <c r="CZ146" i="16" s="1"/>
  <c r="I6" i="16"/>
  <c r="I146" i="16" s="1"/>
  <c r="M6" i="16"/>
  <c r="M146" i="16" s="1"/>
  <c r="Q6" i="16"/>
  <c r="Q146" i="16" s="1"/>
  <c r="U6" i="16"/>
  <c r="U146" i="16" s="1"/>
  <c r="Y6" i="16"/>
  <c r="Y146" i="16" s="1"/>
  <c r="AC6" i="16"/>
  <c r="AC146" i="16" s="1"/>
  <c r="AG6" i="16"/>
  <c r="AG146" i="16" s="1"/>
  <c r="AK6" i="16"/>
  <c r="AK146" i="16" s="1"/>
  <c r="AO6" i="16"/>
  <c r="AO146" i="16" s="1"/>
  <c r="AS6" i="16"/>
  <c r="AS146" i="16" s="1"/>
  <c r="AW6" i="16"/>
  <c r="AW146" i="16" s="1"/>
  <c r="BA6" i="16"/>
  <c r="BA146" i="16" s="1"/>
  <c r="BE6" i="16"/>
  <c r="BE146" i="16" s="1"/>
  <c r="BI6" i="16"/>
  <c r="BI146" i="16" s="1"/>
  <c r="BM6" i="16"/>
  <c r="BM146" i="16" s="1"/>
  <c r="BQ6" i="16"/>
  <c r="BQ146" i="16" s="1"/>
  <c r="BU6" i="16"/>
  <c r="BU146" i="16" s="1"/>
  <c r="BY6" i="16"/>
  <c r="BY146" i="16" s="1"/>
  <c r="CC6" i="16"/>
  <c r="CC146" i="16" s="1"/>
  <c r="CG6" i="16"/>
  <c r="CG146" i="16" s="1"/>
  <c r="CK6" i="16"/>
  <c r="CK146" i="16" s="1"/>
  <c r="CO6" i="16"/>
  <c r="CO146" i="16" s="1"/>
  <c r="CS6" i="16"/>
  <c r="CS146" i="16" s="1"/>
  <c r="CW6" i="16"/>
  <c r="CW146" i="16" s="1"/>
  <c r="DA6" i="16"/>
  <c r="DA146" i="16" s="1"/>
  <c r="BN7" i="19" l="1"/>
  <c r="F101" i="7"/>
  <c r="BR7" i="19" l="1"/>
  <c r="R165" i="15"/>
  <c r="Q165" i="15"/>
  <c r="E166" i="15"/>
  <c r="F166" i="15"/>
  <c r="G166" i="15"/>
  <c r="H166" i="15"/>
  <c r="I166" i="15"/>
  <c r="J166" i="15"/>
  <c r="K166" i="15"/>
  <c r="L166" i="15"/>
  <c r="M166" i="15"/>
  <c r="N166" i="15"/>
  <c r="O166" i="15"/>
  <c r="P166" i="15"/>
  <c r="Q166" i="15"/>
  <c r="R166" i="15"/>
  <c r="S166" i="15"/>
  <c r="T166" i="15"/>
  <c r="U166" i="15"/>
  <c r="V166" i="15"/>
  <c r="E167" i="15"/>
  <c r="F167" i="15"/>
  <c r="G167" i="15"/>
  <c r="H167" i="15"/>
  <c r="I167" i="15"/>
  <c r="J167" i="15"/>
  <c r="K167" i="15"/>
  <c r="L167" i="15"/>
  <c r="M167" i="15"/>
  <c r="N167" i="15"/>
  <c r="O167" i="15"/>
  <c r="P167" i="15"/>
  <c r="Q167" i="15"/>
  <c r="R167" i="15"/>
  <c r="S167" i="15"/>
  <c r="T167" i="15"/>
  <c r="U167" i="15"/>
  <c r="V167" i="15"/>
  <c r="E168" i="15"/>
  <c r="F168" i="15"/>
  <c r="G168" i="15"/>
  <c r="H168" i="15"/>
  <c r="I168" i="15"/>
  <c r="J168" i="15"/>
  <c r="K168" i="15"/>
  <c r="L168" i="15"/>
  <c r="M168" i="15"/>
  <c r="N168" i="15"/>
  <c r="O168" i="15"/>
  <c r="P168" i="15"/>
  <c r="Q168" i="15"/>
  <c r="R168" i="15"/>
  <c r="S168" i="15"/>
  <c r="T168" i="15"/>
  <c r="U168" i="15"/>
  <c r="V168" i="15"/>
  <c r="E169" i="15"/>
  <c r="F169" i="15"/>
  <c r="G169" i="15"/>
  <c r="H169" i="15"/>
  <c r="I169" i="15"/>
  <c r="J169" i="15"/>
  <c r="K169" i="15"/>
  <c r="L169" i="15"/>
  <c r="M169" i="15"/>
  <c r="N169" i="15"/>
  <c r="O169" i="15"/>
  <c r="P169" i="15"/>
  <c r="Q169" i="15"/>
  <c r="R169" i="15"/>
  <c r="S169" i="15"/>
  <c r="T169" i="15"/>
  <c r="U169" i="15"/>
  <c r="V169" i="15"/>
  <c r="E170" i="15"/>
  <c r="F170" i="15"/>
  <c r="G170" i="15"/>
  <c r="H170" i="15"/>
  <c r="I170" i="15"/>
  <c r="J170" i="15"/>
  <c r="K170" i="15"/>
  <c r="L170" i="15"/>
  <c r="M170" i="15"/>
  <c r="N170" i="15"/>
  <c r="O170" i="15"/>
  <c r="P170" i="15"/>
  <c r="Q170" i="15"/>
  <c r="R170" i="15"/>
  <c r="S170" i="15"/>
  <c r="T170" i="15"/>
  <c r="U170" i="15"/>
  <c r="V170" i="15"/>
  <c r="E171" i="15"/>
  <c r="F171" i="15"/>
  <c r="G171" i="15"/>
  <c r="H171" i="15"/>
  <c r="I171" i="15"/>
  <c r="J171" i="15"/>
  <c r="K171" i="15"/>
  <c r="L171" i="15"/>
  <c r="M171" i="15"/>
  <c r="N171" i="15"/>
  <c r="O171" i="15"/>
  <c r="P171" i="15"/>
  <c r="Q171" i="15"/>
  <c r="R171" i="15"/>
  <c r="S171" i="15"/>
  <c r="T171" i="15"/>
  <c r="U171" i="15"/>
  <c r="V171" i="15"/>
  <c r="E172" i="15"/>
  <c r="F172" i="15"/>
  <c r="G172" i="15"/>
  <c r="H172" i="15"/>
  <c r="I172" i="15"/>
  <c r="J172" i="15"/>
  <c r="K172" i="15"/>
  <c r="L172" i="15"/>
  <c r="M172" i="15"/>
  <c r="N172" i="15"/>
  <c r="O172" i="15"/>
  <c r="P172" i="15"/>
  <c r="Q172" i="15"/>
  <c r="R172" i="15"/>
  <c r="S172" i="15"/>
  <c r="T172" i="15"/>
  <c r="U172" i="15"/>
  <c r="V172" i="15"/>
  <c r="E173" i="15"/>
  <c r="F173" i="15"/>
  <c r="G173" i="15"/>
  <c r="H173" i="15"/>
  <c r="I173" i="15"/>
  <c r="J173" i="15"/>
  <c r="K173" i="15"/>
  <c r="L173" i="15"/>
  <c r="M173" i="15"/>
  <c r="N173" i="15"/>
  <c r="O173" i="15"/>
  <c r="P173" i="15"/>
  <c r="Q173" i="15"/>
  <c r="R173" i="15"/>
  <c r="S173" i="15"/>
  <c r="T173" i="15"/>
  <c r="U173" i="15"/>
  <c r="V173" i="15"/>
  <c r="E174" i="15"/>
  <c r="F174" i="15"/>
  <c r="G174" i="15"/>
  <c r="H174" i="15"/>
  <c r="I174" i="15"/>
  <c r="J174" i="15"/>
  <c r="K174" i="15"/>
  <c r="L174" i="15"/>
  <c r="M174" i="15"/>
  <c r="N174" i="15"/>
  <c r="O174" i="15"/>
  <c r="P174" i="15"/>
  <c r="Q174" i="15"/>
  <c r="R174" i="15"/>
  <c r="S174" i="15"/>
  <c r="T174" i="15"/>
  <c r="U174" i="15"/>
  <c r="V174" i="15"/>
  <c r="E175" i="15"/>
  <c r="F175" i="15"/>
  <c r="G175" i="15"/>
  <c r="H175" i="15"/>
  <c r="I175" i="15"/>
  <c r="J175" i="15"/>
  <c r="K175" i="15"/>
  <c r="L175" i="15"/>
  <c r="M175" i="15"/>
  <c r="N175" i="15"/>
  <c r="O175" i="15"/>
  <c r="P175" i="15"/>
  <c r="Q175" i="15"/>
  <c r="R175" i="15"/>
  <c r="S175" i="15"/>
  <c r="T175" i="15"/>
  <c r="U175" i="15"/>
  <c r="V175" i="15"/>
  <c r="E176" i="15"/>
  <c r="F176" i="15"/>
  <c r="G176" i="15"/>
  <c r="H176" i="15"/>
  <c r="I176" i="15"/>
  <c r="J176" i="15"/>
  <c r="K176" i="15"/>
  <c r="L176" i="15"/>
  <c r="M176" i="15"/>
  <c r="N176" i="15"/>
  <c r="O176" i="15"/>
  <c r="P176" i="15"/>
  <c r="Q176" i="15"/>
  <c r="R176" i="15"/>
  <c r="S176" i="15"/>
  <c r="T176" i="15"/>
  <c r="U176" i="15"/>
  <c r="V176" i="15"/>
  <c r="E177" i="15"/>
  <c r="F177" i="15"/>
  <c r="G177" i="15"/>
  <c r="H177" i="15"/>
  <c r="I177" i="15"/>
  <c r="J177" i="15"/>
  <c r="K177" i="15"/>
  <c r="L177" i="15"/>
  <c r="M177" i="15"/>
  <c r="N177" i="15"/>
  <c r="O177" i="15"/>
  <c r="P177" i="15"/>
  <c r="Q177" i="15"/>
  <c r="R177" i="15"/>
  <c r="S177" i="15"/>
  <c r="T177" i="15"/>
  <c r="U177" i="15"/>
  <c r="V177" i="15"/>
  <c r="E178" i="15"/>
  <c r="F178" i="15"/>
  <c r="G178" i="15"/>
  <c r="H178" i="15"/>
  <c r="I178" i="15"/>
  <c r="J178" i="15"/>
  <c r="K178" i="15"/>
  <c r="L178" i="15"/>
  <c r="M178" i="15"/>
  <c r="N178" i="15"/>
  <c r="O178" i="15"/>
  <c r="P178" i="15"/>
  <c r="Q178" i="15"/>
  <c r="R178" i="15"/>
  <c r="S178" i="15"/>
  <c r="T178" i="15"/>
  <c r="U178" i="15"/>
  <c r="V178" i="15"/>
  <c r="E179" i="15"/>
  <c r="F179" i="15"/>
  <c r="G179" i="15"/>
  <c r="H179" i="15"/>
  <c r="I179" i="15"/>
  <c r="J179" i="15"/>
  <c r="K179" i="15"/>
  <c r="L179" i="15"/>
  <c r="M179" i="15"/>
  <c r="N179" i="15"/>
  <c r="O179" i="15"/>
  <c r="P179" i="15"/>
  <c r="Q179" i="15"/>
  <c r="R179" i="15"/>
  <c r="S179" i="15"/>
  <c r="T179" i="15"/>
  <c r="U179" i="15"/>
  <c r="V179" i="15"/>
  <c r="E180" i="15"/>
  <c r="F180" i="15"/>
  <c r="G180" i="15"/>
  <c r="H180" i="15"/>
  <c r="I180" i="15"/>
  <c r="J180" i="15"/>
  <c r="K180" i="15"/>
  <c r="L180" i="15"/>
  <c r="M180" i="15"/>
  <c r="N180" i="15"/>
  <c r="O180" i="15"/>
  <c r="P180" i="15"/>
  <c r="Q180" i="15"/>
  <c r="R180" i="15"/>
  <c r="S180" i="15"/>
  <c r="T180" i="15"/>
  <c r="U180" i="15"/>
  <c r="V180" i="15"/>
  <c r="E181" i="15"/>
  <c r="F181" i="15"/>
  <c r="G181" i="15"/>
  <c r="H181" i="15"/>
  <c r="I181" i="15"/>
  <c r="J181" i="15"/>
  <c r="K181" i="15"/>
  <c r="L181" i="15"/>
  <c r="M181" i="15"/>
  <c r="N181" i="15"/>
  <c r="O181" i="15"/>
  <c r="P181" i="15"/>
  <c r="Q181" i="15"/>
  <c r="R181" i="15"/>
  <c r="S181" i="15"/>
  <c r="T181" i="15"/>
  <c r="U181" i="15"/>
  <c r="V181" i="15"/>
  <c r="E182" i="15"/>
  <c r="F182" i="15"/>
  <c r="G182" i="15"/>
  <c r="H182" i="15"/>
  <c r="I182" i="15"/>
  <c r="J182" i="15"/>
  <c r="K182" i="15"/>
  <c r="L182" i="15"/>
  <c r="M182" i="15"/>
  <c r="N182" i="15"/>
  <c r="O182" i="15"/>
  <c r="P182" i="15"/>
  <c r="Q182" i="15"/>
  <c r="R182" i="15"/>
  <c r="S182" i="15"/>
  <c r="T182" i="15"/>
  <c r="U182" i="15"/>
  <c r="V182" i="15"/>
  <c r="E183" i="15"/>
  <c r="F183" i="15"/>
  <c r="G183" i="15"/>
  <c r="H183" i="15"/>
  <c r="I183" i="15"/>
  <c r="J183" i="15"/>
  <c r="K183" i="15"/>
  <c r="L183" i="15"/>
  <c r="M183" i="15"/>
  <c r="N183" i="15"/>
  <c r="O183" i="15"/>
  <c r="P183" i="15"/>
  <c r="Q183" i="15"/>
  <c r="R183" i="15"/>
  <c r="S183" i="15"/>
  <c r="T183" i="15"/>
  <c r="U183" i="15"/>
  <c r="V183" i="15"/>
  <c r="E184" i="15"/>
  <c r="F184" i="15"/>
  <c r="G184" i="15"/>
  <c r="H184" i="15"/>
  <c r="I184" i="15"/>
  <c r="J184" i="15"/>
  <c r="K184" i="15"/>
  <c r="L184" i="15"/>
  <c r="M184" i="15"/>
  <c r="N184" i="15"/>
  <c r="O184" i="15"/>
  <c r="P184" i="15"/>
  <c r="Q184" i="15"/>
  <c r="R184" i="15"/>
  <c r="S184" i="15"/>
  <c r="T184" i="15"/>
  <c r="U184" i="15"/>
  <c r="V184" i="15"/>
  <c r="E185" i="15"/>
  <c r="F185" i="15"/>
  <c r="G185" i="15"/>
  <c r="H185" i="15"/>
  <c r="I185" i="15"/>
  <c r="J185" i="15"/>
  <c r="K185" i="15"/>
  <c r="L185" i="15"/>
  <c r="M185" i="15"/>
  <c r="N185" i="15"/>
  <c r="O185" i="15"/>
  <c r="P185" i="15"/>
  <c r="Q185" i="15"/>
  <c r="R185" i="15"/>
  <c r="S185" i="15"/>
  <c r="T185" i="15"/>
  <c r="U185" i="15"/>
  <c r="V185" i="15"/>
  <c r="E186" i="15"/>
  <c r="F186" i="15"/>
  <c r="G186" i="15"/>
  <c r="H186" i="15"/>
  <c r="I186" i="15"/>
  <c r="J186" i="15"/>
  <c r="K186" i="15"/>
  <c r="L186" i="15"/>
  <c r="M186" i="15"/>
  <c r="N186" i="15"/>
  <c r="O186" i="15"/>
  <c r="P186" i="15"/>
  <c r="Q186" i="15"/>
  <c r="R186" i="15"/>
  <c r="S186" i="15"/>
  <c r="T186" i="15"/>
  <c r="U186" i="15"/>
  <c r="V186" i="15"/>
  <c r="E187" i="15"/>
  <c r="F187" i="15"/>
  <c r="G187" i="15"/>
  <c r="H187" i="15"/>
  <c r="I187" i="15"/>
  <c r="J187" i="15"/>
  <c r="K187" i="15"/>
  <c r="L187" i="15"/>
  <c r="M187" i="15"/>
  <c r="N187" i="15"/>
  <c r="O187" i="15"/>
  <c r="P187" i="15"/>
  <c r="Q187" i="15"/>
  <c r="R187" i="15"/>
  <c r="S187" i="15"/>
  <c r="T187" i="15"/>
  <c r="U187" i="15"/>
  <c r="V187" i="15"/>
  <c r="E188" i="15"/>
  <c r="F188" i="15"/>
  <c r="G188" i="15"/>
  <c r="H188" i="15"/>
  <c r="I188" i="15"/>
  <c r="J188" i="15"/>
  <c r="K188" i="15"/>
  <c r="L188" i="15"/>
  <c r="M188" i="15"/>
  <c r="N188" i="15"/>
  <c r="O188" i="15"/>
  <c r="P188" i="15"/>
  <c r="Q188" i="15"/>
  <c r="R188" i="15"/>
  <c r="S188" i="15"/>
  <c r="T188" i="15"/>
  <c r="U188" i="15"/>
  <c r="V188" i="15"/>
  <c r="E189" i="15"/>
  <c r="F189" i="15"/>
  <c r="G189" i="15"/>
  <c r="H189" i="15"/>
  <c r="I189" i="15"/>
  <c r="J189" i="15"/>
  <c r="K189" i="15"/>
  <c r="L189" i="15"/>
  <c r="M189" i="15"/>
  <c r="N189" i="15"/>
  <c r="O189" i="15"/>
  <c r="P189" i="15"/>
  <c r="Q189" i="15"/>
  <c r="R189" i="15"/>
  <c r="S189" i="15"/>
  <c r="T189" i="15"/>
  <c r="U189" i="15"/>
  <c r="V189" i="15"/>
  <c r="E190" i="15"/>
  <c r="F190" i="15"/>
  <c r="G190" i="15"/>
  <c r="H190" i="15"/>
  <c r="I190" i="15"/>
  <c r="J190" i="15"/>
  <c r="K190" i="15"/>
  <c r="L190" i="15"/>
  <c r="M190" i="15"/>
  <c r="N190" i="15"/>
  <c r="O190" i="15"/>
  <c r="P190" i="15"/>
  <c r="Q190" i="15"/>
  <c r="R190" i="15"/>
  <c r="S190" i="15"/>
  <c r="T190" i="15"/>
  <c r="U190" i="15"/>
  <c r="V190" i="15"/>
  <c r="E191" i="15"/>
  <c r="F191" i="15"/>
  <c r="G191" i="15"/>
  <c r="H191" i="15"/>
  <c r="I191" i="15"/>
  <c r="J191" i="15"/>
  <c r="K191" i="15"/>
  <c r="L191" i="15"/>
  <c r="M191" i="15"/>
  <c r="N191" i="15"/>
  <c r="O191" i="15"/>
  <c r="P191" i="15"/>
  <c r="Q191" i="15"/>
  <c r="R191" i="15"/>
  <c r="S191" i="15"/>
  <c r="T191" i="15"/>
  <c r="U191" i="15"/>
  <c r="V191" i="15"/>
  <c r="E192" i="15"/>
  <c r="F192" i="15"/>
  <c r="G192" i="15"/>
  <c r="H192" i="15"/>
  <c r="I192" i="15"/>
  <c r="J192" i="15"/>
  <c r="K192" i="15"/>
  <c r="L192" i="15"/>
  <c r="M192" i="15"/>
  <c r="N192" i="15"/>
  <c r="O192" i="15"/>
  <c r="P192" i="15"/>
  <c r="Q192" i="15"/>
  <c r="R192" i="15"/>
  <c r="S192" i="15"/>
  <c r="T192" i="15"/>
  <c r="U192" i="15"/>
  <c r="V192" i="15"/>
  <c r="E193" i="15"/>
  <c r="F193" i="15"/>
  <c r="G193" i="15"/>
  <c r="H193" i="15"/>
  <c r="I193" i="15"/>
  <c r="J193" i="15"/>
  <c r="K193" i="15"/>
  <c r="L193" i="15"/>
  <c r="M193" i="15"/>
  <c r="N193" i="15"/>
  <c r="O193" i="15"/>
  <c r="P193" i="15"/>
  <c r="Q193" i="15"/>
  <c r="R193" i="15"/>
  <c r="S193" i="15"/>
  <c r="T193" i="15"/>
  <c r="U193" i="15"/>
  <c r="V193" i="15"/>
  <c r="E194" i="15"/>
  <c r="F194" i="15"/>
  <c r="G194" i="15"/>
  <c r="H194" i="15"/>
  <c r="I194" i="15"/>
  <c r="J194" i="15"/>
  <c r="K194" i="15"/>
  <c r="L194" i="15"/>
  <c r="M194" i="15"/>
  <c r="N194" i="15"/>
  <c r="O194" i="15"/>
  <c r="P194" i="15"/>
  <c r="Q194" i="15"/>
  <c r="R194" i="15"/>
  <c r="S194" i="15"/>
  <c r="T194" i="15"/>
  <c r="U194" i="15"/>
  <c r="V194" i="15"/>
  <c r="E195" i="15"/>
  <c r="F195" i="15"/>
  <c r="G195" i="15"/>
  <c r="H195" i="15"/>
  <c r="I195" i="15"/>
  <c r="J195" i="15"/>
  <c r="K195" i="15"/>
  <c r="L195" i="15"/>
  <c r="M195" i="15"/>
  <c r="N195" i="15"/>
  <c r="O195" i="15"/>
  <c r="P195" i="15"/>
  <c r="Q195" i="15"/>
  <c r="R195" i="15"/>
  <c r="S195" i="15"/>
  <c r="T195" i="15"/>
  <c r="U195" i="15"/>
  <c r="V195" i="15"/>
  <c r="E196" i="15"/>
  <c r="F196" i="15"/>
  <c r="G196" i="15"/>
  <c r="H196" i="15"/>
  <c r="I196" i="15"/>
  <c r="J196" i="15"/>
  <c r="K196" i="15"/>
  <c r="L196" i="15"/>
  <c r="M196" i="15"/>
  <c r="N196" i="15"/>
  <c r="O196" i="15"/>
  <c r="P196" i="15"/>
  <c r="Q196" i="15"/>
  <c r="R196" i="15"/>
  <c r="S196" i="15"/>
  <c r="T196" i="15"/>
  <c r="U196" i="15"/>
  <c r="V196" i="15"/>
  <c r="E197" i="15"/>
  <c r="F197" i="15"/>
  <c r="G197" i="15"/>
  <c r="H197" i="15"/>
  <c r="I197" i="15"/>
  <c r="J197" i="15"/>
  <c r="K197" i="15"/>
  <c r="L197" i="15"/>
  <c r="M197" i="15"/>
  <c r="N197" i="15"/>
  <c r="O197" i="15"/>
  <c r="P197" i="15"/>
  <c r="Q197" i="15"/>
  <c r="R197" i="15"/>
  <c r="S197" i="15"/>
  <c r="T197" i="15"/>
  <c r="U197" i="15"/>
  <c r="V197" i="15"/>
  <c r="E198" i="15"/>
  <c r="F198" i="15"/>
  <c r="G198" i="15"/>
  <c r="H198" i="15"/>
  <c r="I198" i="15"/>
  <c r="J198" i="15"/>
  <c r="K198" i="15"/>
  <c r="L198" i="15"/>
  <c r="M198" i="15"/>
  <c r="N198" i="15"/>
  <c r="O198" i="15"/>
  <c r="P198" i="15"/>
  <c r="Q198" i="15"/>
  <c r="R198" i="15"/>
  <c r="S198" i="15"/>
  <c r="T198" i="15"/>
  <c r="U198" i="15"/>
  <c r="V198" i="15"/>
  <c r="E199" i="15"/>
  <c r="F199" i="15"/>
  <c r="G199" i="15"/>
  <c r="H199" i="15"/>
  <c r="I199" i="15"/>
  <c r="J199" i="15"/>
  <c r="K199" i="15"/>
  <c r="L199" i="15"/>
  <c r="M199" i="15"/>
  <c r="N199" i="15"/>
  <c r="O199" i="15"/>
  <c r="P199" i="15"/>
  <c r="Q199" i="15"/>
  <c r="R199" i="15"/>
  <c r="S199" i="15"/>
  <c r="T199" i="15"/>
  <c r="U199" i="15"/>
  <c r="V199" i="15"/>
  <c r="E200" i="15"/>
  <c r="F200" i="15"/>
  <c r="G200" i="15"/>
  <c r="H200" i="15"/>
  <c r="I200" i="15"/>
  <c r="J200" i="15"/>
  <c r="K200" i="15"/>
  <c r="L200" i="15"/>
  <c r="M200" i="15"/>
  <c r="N200" i="15"/>
  <c r="O200" i="15"/>
  <c r="P200" i="15"/>
  <c r="Q200" i="15"/>
  <c r="R200" i="15"/>
  <c r="S200" i="15"/>
  <c r="T200" i="15"/>
  <c r="U200" i="15"/>
  <c r="V200" i="15"/>
  <c r="E201" i="15"/>
  <c r="F201" i="15"/>
  <c r="G201" i="15"/>
  <c r="H201" i="15"/>
  <c r="I201" i="15"/>
  <c r="J201" i="15"/>
  <c r="K201" i="15"/>
  <c r="L201" i="15"/>
  <c r="M201" i="15"/>
  <c r="N201" i="15"/>
  <c r="O201" i="15"/>
  <c r="P201" i="15"/>
  <c r="Q201" i="15"/>
  <c r="R201" i="15"/>
  <c r="S201" i="15"/>
  <c r="T201" i="15"/>
  <c r="U201" i="15"/>
  <c r="V201" i="15"/>
  <c r="E202" i="15"/>
  <c r="F202" i="15"/>
  <c r="G202" i="15"/>
  <c r="H202" i="15"/>
  <c r="I202" i="15"/>
  <c r="J202" i="15"/>
  <c r="K202" i="15"/>
  <c r="L202" i="15"/>
  <c r="M202" i="15"/>
  <c r="N202" i="15"/>
  <c r="O202" i="15"/>
  <c r="P202" i="15"/>
  <c r="Q202" i="15"/>
  <c r="R202" i="15"/>
  <c r="S202" i="15"/>
  <c r="T202" i="15"/>
  <c r="U202" i="15"/>
  <c r="V202" i="15"/>
  <c r="E203" i="15"/>
  <c r="F203" i="15"/>
  <c r="G203" i="15"/>
  <c r="H203" i="15"/>
  <c r="I203" i="15"/>
  <c r="J203" i="15"/>
  <c r="K203" i="15"/>
  <c r="L203" i="15"/>
  <c r="M203" i="15"/>
  <c r="N203" i="15"/>
  <c r="O203" i="15"/>
  <c r="P203" i="15"/>
  <c r="Q203" i="15"/>
  <c r="R203" i="15"/>
  <c r="S203" i="15"/>
  <c r="T203" i="15"/>
  <c r="U203" i="15"/>
  <c r="V203" i="15"/>
  <c r="E204" i="15"/>
  <c r="F204" i="15"/>
  <c r="G204" i="15"/>
  <c r="H204" i="15"/>
  <c r="I204" i="15"/>
  <c r="J204" i="15"/>
  <c r="K204" i="15"/>
  <c r="L204" i="15"/>
  <c r="M204" i="15"/>
  <c r="N204" i="15"/>
  <c r="O204" i="15"/>
  <c r="P204" i="15"/>
  <c r="Q204" i="15"/>
  <c r="R204" i="15"/>
  <c r="S204" i="15"/>
  <c r="T204" i="15"/>
  <c r="U204" i="15"/>
  <c r="V204" i="15"/>
  <c r="E205" i="15"/>
  <c r="F205" i="15"/>
  <c r="G205" i="15"/>
  <c r="H205" i="15"/>
  <c r="I205" i="15"/>
  <c r="J205" i="15"/>
  <c r="K205" i="15"/>
  <c r="L205" i="15"/>
  <c r="M205" i="15"/>
  <c r="N205" i="15"/>
  <c r="O205" i="15"/>
  <c r="P205" i="15"/>
  <c r="Q205" i="15"/>
  <c r="R205" i="15"/>
  <c r="S205" i="15"/>
  <c r="T205" i="15"/>
  <c r="U205" i="15"/>
  <c r="V205" i="15"/>
  <c r="E206" i="15"/>
  <c r="F206" i="15"/>
  <c r="G206" i="15"/>
  <c r="H206" i="15"/>
  <c r="I206" i="15"/>
  <c r="J206" i="15"/>
  <c r="K206" i="15"/>
  <c r="L206" i="15"/>
  <c r="M206" i="15"/>
  <c r="N206" i="15"/>
  <c r="O206" i="15"/>
  <c r="P206" i="15"/>
  <c r="Q206" i="15"/>
  <c r="R206" i="15"/>
  <c r="S206" i="15"/>
  <c r="T206" i="15"/>
  <c r="U206" i="15"/>
  <c r="V206" i="15"/>
  <c r="E207" i="15"/>
  <c r="F207" i="15"/>
  <c r="G207" i="15"/>
  <c r="H207" i="15"/>
  <c r="I207" i="15"/>
  <c r="J207" i="15"/>
  <c r="K207" i="15"/>
  <c r="L207" i="15"/>
  <c r="M207" i="15"/>
  <c r="N207" i="15"/>
  <c r="O207" i="15"/>
  <c r="P207" i="15"/>
  <c r="Q207" i="15"/>
  <c r="R207" i="15"/>
  <c r="S207" i="15"/>
  <c r="T207" i="15"/>
  <c r="U207" i="15"/>
  <c r="V207" i="15"/>
  <c r="E208" i="15"/>
  <c r="F208" i="15"/>
  <c r="G208" i="15"/>
  <c r="H208" i="15"/>
  <c r="I208" i="15"/>
  <c r="J208" i="15"/>
  <c r="K208" i="15"/>
  <c r="L208" i="15"/>
  <c r="M208" i="15"/>
  <c r="N208" i="15"/>
  <c r="O208" i="15"/>
  <c r="P208" i="15"/>
  <c r="Q208" i="15"/>
  <c r="R208" i="15"/>
  <c r="S208" i="15"/>
  <c r="T208" i="15"/>
  <c r="U208" i="15"/>
  <c r="V208" i="15"/>
  <c r="E209" i="15"/>
  <c r="F209" i="15"/>
  <c r="G209" i="15"/>
  <c r="H209" i="15"/>
  <c r="I209" i="15"/>
  <c r="J209" i="15"/>
  <c r="K209" i="15"/>
  <c r="L209" i="15"/>
  <c r="M209" i="15"/>
  <c r="N209" i="15"/>
  <c r="O209" i="15"/>
  <c r="P209" i="15"/>
  <c r="Q209" i="15"/>
  <c r="R209" i="15"/>
  <c r="S209" i="15"/>
  <c r="T209" i="15"/>
  <c r="U209" i="15"/>
  <c r="V209" i="15"/>
  <c r="E210" i="15"/>
  <c r="F210" i="15"/>
  <c r="G210" i="15"/>
  <c r="H210" i="15"/>
  <c r="I210" i="15"/>
  <c r="J210" i="15"/>
  <c r="K210" i="15"/>
  <c r="L210" i="15"/>
  <c r="M210" i="15"/>
  <c r="N210" i="15"/>
  <c r="O210" i="15"/>
  <c r="P210" i="15"/>
  <c r="Q210" i="15"/>
  <c r="R210" i="15"/>
  <c r="S210" i="15"/>
  <c r="T210" i="15"/>
  <c r="U210" i="15"/>
  <c r="V210" i="15"/>
  <c r="E211" i="15"/>
  <c r="F211" i="15"/>
  <c r="G211" i="15"/>
  <c r="H211" i="15"/>
  <c r="I211" i="15"/>
  <c r="J211" i="15"/>
  <c r="K211" i="15"/>
  <c r="L211" i="15"/>
  <c r="M211" i="15"/>
  <c r="N211" i="15"/>
  <c r="O211" i="15"/>
  <c r="P211" i="15"/>
  <c r="Q211" i="15"/>
  <c r="R211" i="15"/>
  <c r="S211" i="15"/>
  <c r="T211" i="15"/>
  <c r="U211" i="15"/>
  <c r="V211" i="15"/>
  <c r="E212" i="15"/>
  <c r="F212" i="15"/>
  <c r="G212" i="15"/>
  <c r="H212" i="15"/>
  <c r="I212" i="15"/>
  <c r="J212" i="15"/>
  <c r="K212" i="15"/>
  <c r="L212" i="15"/>
  <c r="M212" i="15"/>
  <c r="N212" i="15"/>
  <c r="O212" i="15"/>
  <c r="P212" i="15"/>
  <c r="Q212" i="15"/>
  <c r="R212" i="15"/>
  <c r="S212" i="15"/>
  <c r="T212" i="15"/>
  <c r="U212" i="15"/>
  <c r="V212" i="15"/>
  <c r="E213" i="15"/>
  <c r="F213" i="15"/>
  <c r="G213" i="15"/>
  <c r="H213" i="15"/>
  <c r="I213" i="15"/>
  <c r="J213" i="15"/>
  <c r="K213" i="15"/>
  <c r="L213" i="15"/>
  <c r="M213" i="15"/>
  <c r="N213" i="15"/>
  <c r="O213" i="15"/>
  <c r="P213" i="15"/>
  <c r="Q213" i="15"/>
  <c r="R213" i="15"/>
  <c r="S213" i="15"/>
  <c r="T213" i="15"/>
  <c r="U213" i="15"/>
  <c r="V213" i="15"/>
  <c r="E214" i="15"/>
  <c r="F214" i="15"/>
  <c r="G214" i="15"/>
  <c r="H214" i="15"/>
  <c r="I214" i="15"/>
  <c r="J214" i="15"/>
  <c r="K214" i="15"/>
  <c r="L214" i="15"/>
  <c r="M214" i="15"/>
  <c r="N214" i="15"/>
  <c r="O214" i="15"/>
  <c r="P214" i="15"/>
  <c r="Q214" i="15"/>
  <c r="R214" i="15"/>
  <c r="S214" i="15"/>
  <c r="T214" i="15"/>
  <c r="U214" i="15"/>
  <c r="V214" i="15"/>
  <c r="E215" i="15"/>
  <c r="F215" i="15"/>
  <c r="G215" i="15"/>
  <c r="H215" i="15"/>
  <c r="I215" i="15"/>
  <c r="J215" i="15"/>
  <c r="K215" i="15"/>
  <c r="L215" i="15"/>
  <c r="M215" i="15"/>
  <c r="N215" i="15"/>
  <c r="O215" i="15"/>
  <c r="P215" i="15"/>
  <c r="Q215" i="15"/>
  <c r="R215" i="15"/>
  <c r="S215" i="15"/>
  <c r="T215" i="15"/>
  <c r="U215" i="15"/>
  <c r="V215" i="15"/>
  <c r="E216" i="15"/>
  <c r="F216" i="15"/>
  <c r="G216" i="15"/>
  <c r="H216" i="15"/>
  <c r="I216" i="15"/>
  <c r="J216" i="15"/>
  <c r="K216" i="15"/>
  <c r="L216" i="15"/>
  <c r="M216" i="15"/>
  <c r="N216" i="15"/>
  <c r="O216" i="15"/>
  <c r="P216" i="15"/>
  <c r="Q216" i="15"/>
  <c r="R216" i="15"/>
  <c r="S216" i="15"/>
  <c r="T216" i="15"/>
  <c r="U216" i="15"/>
  <c r="V216" i="15"/>
  <c r="E217" i="15"/>
  <c r="F217" i="15"/>
  <c r="G217" i="15"/>
  <c r="H217" i="15"/>
  <c r="I217" i="15"/>
  <c r="J217" i="15"/>
  <c r="K217" i="15"/>
  <c r="L217" i="15"/>
  <c r="M217" i="15"/>
  <c r="N217" i="15"/>
  <c r="O217" i="15"/>
  <c r="P217" i="15"/>
  <c r="Q217" i="15"/>
  <c r="R217" i="15"/>
  <c r="S217" i="15"/>
  <c r="T217" i="15"/>
  <c r="U217" i="15"/>
  <c r="V217" i="15"/>
  <c r="E218" i="15"/>
  <c r="F218" i="15"/>
  <c r="G218" i="15"/>
  <c r="H218" i="15"/>
  <c r="I218" i="15"/>
  <c r="J218" i="15"/>
  <c r="K218" i="15"/>
  <c r="L218" i="15"/>
  <c r="M218" i="15"/>
  <c r="N218" i="15"/>
  <c r="O218" i="15"/>
  <c r="P218" i="15"/>
  <c r="Q218" i="15"/>
  <c r="R218" i="15"/>
  <c r="S218" i="15"/>
  <c r="T218" i="15"/>
  <c r="U218" i="15"/>
  <c r="V218" i="15"/>
  <c r="E219" i="15"/>
  <c r="F219" i="15"/>
  <c r="G219" i="15"/>
  <c r="H219" i="15"/>
  <c r="I219" i="15"/>
  <c r="J219" i="15"/>
  <c r="K219" i="15"/>
  <c r="L219" i="15"/>
  <c r="M219" i="15"/>
  <c r="N219" i="15"/>
  <c r="O219" i="15"/>
  <c r="P219" i="15"/>
  <c r="Q219" i="15"/>
  <c r="R219" i="15"/>
  <c r="S219" i="15"/>
  <c r="T219" i="15"/>
  <c r="U219" i="15"/>
  <c r="V219" i="15"/>
  <c r="E220" i="15"/>
  <c r="F220" i="15"/>
  <c r="G220" i="15"/>
  <c r="H220" i="15"/>
  <c r="I220" i="15"/>
  <c r="J220" i="15"/>
  <c r="K220" i="15"/>
  <c r="L220" i="15"/>
  <c r="M220" i="15"/>
  <c r="N220" i="15"/>
  <c r="O220" i="15"/>
  <c r="P220" i="15"/>
  <c r="Q220" i="15"/>
  <c r="R220" i="15"/>
  <c r="S220" i="15"/>
  <c r="T220" i="15"/>
  <c r="U220" i="15"/>
  <c r="V220" i="15"/>
  <c r="E221" i="15"/>
  <c r="F221" i="15"/>
  <c r="G221" i="15"/>
  <c r="H221" i="15"/>
  <c r="I221" i="15"/>
  <c r="J221" i="15"/>
  <c r="K221" i="15"/>
  <c r="L221" i="15"/>
  <c r="M221" i="15"/>
  <c r="N221" i="15"/>
  <c r="O221" i="15"/>
  <c r="P221" i="15"/>
  <c r="Q221" i="15"/>
  <c r="R221" i="15"/>
  <c r="S221" i="15"/>
  <c r="T221" i="15"/>
  <c r="U221" i="15"/>
  <c r="V221" i="15"/>
  <c r="E222" i="15"/>
  <c r="F222" i="15"/>
  <c r="G222" i="15"/>
  <c r="H222" i="15"/>
  <c r="I222" i="15"/>
  <c r="J222" i="15"/>
  <c r="K222" i="15"/>
  <c r="L222" i="15"/>
  <c r="M222" i="15"/>
  <c r="N222" i="15"/>
  <c r="O222" i="15"/>
  <c r="P222" i="15"/>
  <c r="Q222" i="15"/>
  <c r="R222" i="15"/>
  <c r="S222" i="15"/>
  <c r="T222" i="15"/>
  <c r="U222" i="15"/>
  <c r="V222" i="15"/>
  <c r="E223" i="15"/>
  <c r="F223" i="15"/>
  <c r="G223" i="15"/>
  <c r="H223" i="15"/>
  <c r="I223" i="15"/>
  <c r="J223" i="15"/>
  <c r="K223" i="15"/>
  <c r="L223" i="15"/>
  <c r="M223" i="15"/>
  <c r="N223" i="15"/>
  <c r="O223" i="15"/>
  <c r="P223" i="15"/>
  <c r="Q223" i="15"/>
  <c r="R223" i="15"/>
  <c r="S223" i="15"/>
  <c r="T223" i="15"/>
  <c r="U223" i="15"/>
  <c r="V223" i="15"/>
  <c r="E224" i="15"/>
  <c r="F224" i="15"/>
  <c r="G224" i="15"/>
  <c r="H224" i="15"/>
  <c r="I224" i="15"/>
  <c r="J224" i="15"/>
  <c r="K224" i="15"/>
  <c r="L224" i="15"/>
  <c r="M224" i="15"/>
  <c r="N224" i="15"/>
  <c r="O224" i="15"/>
  <c r="P224" i="15"/>
  <c r="Q224" i="15"/>
  <c r="R224" i="15"/>
  <c r="S224" i="15"/>
  <c r="T224" i="15"/>
  <c r="U224" i="15"/>
  <c r="V224" i="15"/>
  <c r="E225" i="15"/>
  <c r="F225" i="15"/>
  <c r="G225" i="15"/>
  <c r="H225" i="15"/>
  <c r="I225" i="15"/>
  <c r="J225" i="15"/>
  <c r="K225" i="15"/>
  <c r="L225" i="15"/>
  <c r="M225" i="15"/>
  <c r="N225" i="15"/>
  <c r="O225" i="15"/>
  <c r="P225" i="15"/>
  <c r="Q225" i="15"/>
  <c r="R225" i="15"/>
  <c r="S225" i="15"/>
  <c r="T225" i="15"/>
  <c r="U225" i="15"/>
  <c r="V225" i="15"/>
  <c r="E226" i="15"/>
  <c r="F226" i="15"/>
  <c r="G226" i="15"/>
  <c r="H226" i="15"/>
  <c r="I226" i="15"/>
  <c r="J226" i="15"/>
  <c r="K226" i="15"/>
  <c r="L226" i="15"/>
  <c r="M226" i="15"/>
  <c r="N226" i="15"/>
  <c r="O226" i="15"/>
  <c r="P226" i="15"/>
  <c r="Q226" i="15"/>
  <c r="R226" i="15"/>
  <c r="S226" i="15"/>
  <c r="T226" i="15"/>
  <c r="U226" i="15"/>
  <c r="V226" i="15"/>
  <c r="E227" i="15"/>
  <c r="F227" i="15"/>
  <c r="G227" i="15"/>
  <c r="H227" i="15"/>
  <c r="I227" i="15"/>
  <c r="J227" i="15"/>
  <c r="K227" i="15"/>
  <c r="L227" i="15"/>
  <c r="M227" i="15"/>
  <c r="N227" i="15"/>
  <c r="O227" i="15"/>
  <c r="P227" i="15"/>
  <c r="Q227" i="15"/>
  <c r="R227" i="15"/>
  <c r="S227" i="15"/>
  <c r="T227" i="15"/>
  <c r="U227" i="15"/>
  <c r="V227" i="15"/>
  <c r="E228" i="15"/>
  <c r="F228" i="15"/>
  <c r="G228" i="15"/>
  <c r="H228" i="15"/>
  <c r="I228" i="15"/>
  <c r="J228" i="15"/>
  <c r="K228" i="15"/>
  <c r="L228" i="15"/>
  <c r="M228" i="15"/>
  <c r="N228" i="15"/>
  <c r="O228" i="15"/>
  <c r="P228" i="15"/>
  <c r="Q228" i="15"/>
  <c r="R228" i="15"/>
  <c r="S228" i="15"/>
  <c r="T228" i="15"/>
  <c r="U228" i="15"/>
  <c r="V228" i="15"/>
  <c r="E229" i="15"/>
  <c r="F229" i="15"/>
  <c r="G229" i="15"/>
  <c r="H229" i="15"/>
  <c r="I229" i="15"/>
  <c r="J229" i="15"/>
  <c r="K229" i="15"/>
  <c r="L229" i="15"/>
  <c r="M229" i="15"/>
  <c r="N229" i="15"/>
  <c r="O229" i="15"/>
  <c r="P229" i="15"/>
  <c r="Q229" i="15"/>
  <c r="R229" i="15"/>
  <c r="S229" i="15"/>
  <c r="T229" i="15"/>
  <c r="U229" i="15"/>
  <c r="V229" i="15"/>
  <c r="E230" i="15"/>
  <c r="F230" i="15"/>
  <c r="G230" i="15"/>
  <c r="H230" i="15"/>
  <c r="I230" i="15"/>
  <c r="J230" i="15"/>
  <c r="K230" i="15"/>
  <c r="L230" i="15"/>
  <c r="M230" i="15"/>
  <c r="N230" i="15"/>
  <c r="O230" i="15"/>
  <c r="P230" i="15"/>
  <c r="Q230" i="15"/>
  <c r="R230" i="15"/>
  <c r="S230" i="15"/>
  <c r="T230" i="15"/>
  <c r="U230" i="15"/>
  <c r="V230" i="15"/>
  <c r="E231" i="15"/>
  <c r="F231" i="15"/>
  <c r="G231" i="15"/>
  <c r="H231" i="15"/>
  <c r="I231" i="15"/>
  <c r="J231" i="15"/>
  <c r="K231" i="15"/>
  <c r="L231" i="15"/>
  <c r="M231" i="15"/>
  <c r="N231" i="15"/>
  <c r="O231" i="15"/>
  <c r="P231" i="15"/>
  <c r="Q231" i="15"/>
  <c r="R231" i="15"/>
  <c r="S231" i="15"/>
  <c r="T231" i="15"/>
  <c r="U231" i="15"/>
  <c r="V231" i="15"/>
  <c r="E232" i="15"/>
  <c r="F232" i="15"/>
  <c r="G232" i="15"/>
  <c r="H232" i="15"/>
  <c r="I232" i="15"/>
  <c r="J232" i="15"/>
  <c r="K232" i="15"/>
  <c r="L232" i="15"/>
  <c r="M232" i="15"/>
  <c r="N232" i="15"/>
  <c r="O232" i="15"/>
  <c r="P232" i="15"/>
  <c r="Q232" i="15"/>
  <c r="R232" i="15"/>
  <c r="S232" i="15"/>
  <c r="T232" i="15"/>
  <c r="U232" i="15"/>
  <c r="V232" i="15"/>
  <c r="E233" i="15"/>
  <c r="F233" i="15"/>
  <c r="G233" i="15"/>
  <c r="H233" i="15"/>
  <c r="I233" i="15"/>
  <c r="J233" i="15"/>
  <c r="K233" i="15"/>
  <c r="L233" i="15"/>
  <c r="M233" i="15"/>
  <c r="N233" i="15"/>
  <c r="O233" i="15"/>
  <c r="P233" i="15"/>
  <c r="Q233" i="15"/>
  <c r="R233" i="15"/>
  <c r="S233" i="15"/>
  <c r="T233" i="15"/>
  <c r="U233" i="15"/>
  <c r="V233" i="15"/>
  <c r="E234" i="15"/>
  <c r="F234" i="15"/>
  <c r="G234" i="15"/>
  <c r="H234" i="15"/>
  <c r="I234" i="15"/>
  <c r="J234" i="15"/>
  <c r="K234" i="15"/>
  <c r="L234" i="15"/>
  <c r="M234" i="15"/>
  <c r="N234" i="15"/>
  <c r="O234" i="15"/>
  <c r="P234" i="15"/>
  <c r="Q234" i="15"/>
  <c r="R234" i="15"/>
  <c r="S234" i="15"/>
  <c r="T234" i="15"/>
  <c r="U234" i="15"/>
  <c r="V234" i="15"/>
  <c r="E235" i="15"/>
  <c r="F235" i="15"/>
  <c r="G235" i="15"/>
  <c r="H235" i="15"/>
  <c r="I235" i="15"/>
  <c r="J235" i="15"/>
  <c r="K235" i="15"/>
  <c r="L235" i="15"/>
  <c r="M235" i="15"/>
  <c r="N235" i="15"/>
  <c r="O235" i="15"/>
  <c r="P235" i="15"/>
  <c r="Q235" i="15"/>
  <c r="R235" i="15"/>
  <c r="S235" i="15"/>
  <c r="T235" i="15"/>
  <c r="U235" i="15"/>
  <c r="V235" i="15"/>
  <c r="E236" i="15"/>
  <c r="F236" i="15"/>
  <c r="G236" i="15"/>
  <c r="H236" i="15"/>
  <c r="I236" i="15"/>
  <c r="J236" i="15"/>
  <c r="K236" i="15"/>
  <c r="L236" i="15"/>
  <c r="M236" i="15"/>
  <c r="N236" i="15"/>
  <c r="O236" i="15"/>
  <c r="P236" i="15"/>
  <c r="Q236" i="15"/>
  <c r="R236" i="15"/>
  <c r="S236" i="15"/>
  <c r="T236" i="15"/>
  <c r="U236" i="15"/>
  <c r="V236" i="15"/>
  <c r="E237" i="15"/>
  <c r="F237" i="15"/>
  <c r="G237" i="15"/>
  <c r="H237" i="15"/>
  <c r="I237" i="15"/>
  <c r="J237" i="15"/>
  <c r="K237" i="15"/>
  <c r="L237" i="15"/>
  <c r="M237" i="15"/>
  <c r="N237" i="15"/>
  <c r="O237" i="15"/>
  <c r="P237" i="15"/>
  <c r="Q237" i="15"/>
  <c r="R237" i="15"/>
  <c r="S237" i="15"/>
  <c r="T237" i="15"/>
  <c r="U237" i="15"/>
  <c r="V237" i="15"/>
  <c r="E238" i="15"/>
  <c r="F238" i="15"/>
  <c r="G238" i="15"/>
  <c r="H238" i="15"/>
  <c r="I238" i="15"/>
  <c r="J238" i="15"/>
  <c r="K238" i="15"/>
  <c r="L238" i="15"/>
  <c r="M238" i="15"/>
  <c r="N238" i="15"/>
  <c r="O238" i="15"/>
  <c r="P238" i="15"/>
  <c r="Q238" i="15"/>
  <c r="R238" i="15"/>
  <c r="S238" i="15"/>
  <c r="T238" i="15"/>
  <c r="U238" i="15"/>
  <c r="V238" i="15"/>
  <c r="E239" i="15"/>
  <c r="F239" i="15"/>
  <c r="G239" i="15"/>
  <c r="H239" i="15"/>
  <c r="I239" i="15"/>
  <c r="J239" i="15"/>
  <c r="K239" i="15"/>
  <c r="L239" i="15"/>
  <c r="M239" i="15"/>
  <c r="N239" i="15"/>
  <c r="O239" i="15"/>
  <c r="P239" i="15"/>
  <c r="Q239" i="15"/>
  <c r="R239" i="15"/>
  <c r="S239" i="15"/>
  <c r="T239" i="15"/>
  <c r="U239" i="15"/>
  <c r="V239" i="15"/>
  <c r="E240" i="15"/>
  <c r="F240" i="15"/>
  <c r="G240" i="15"/>
  <c r="H240" i="15"/>
  <c r="I240" i="15"/>
  <c r="J240" i="15"/>
  <c r="K240" i="15"/>
  <c r="L240" i="15"/>
  <c r="M240" i="15"/>
  <c r="N240" i="15"/>
  <c r="O240" i="15"/>
  <c r="P240" i="15"/>
  <c r="Q240" i="15"/>
  <c r="R240" i="15"/>
  <c r="S240" i="15"/>
  <c r="T240" i="15"/>
  <c r="U240" i="15"/>
  <c r="V240" i="15"/>
  <c r="E241" i="15"/>
  <c r="F241" i="15"/>
  <c r="G241" i="15"/>
  <c r="H241" i="15"/>
  <c r="I241" i="15"/>
  <c r="J241" i="15"/>
  <c r="K241" i="15"/>
  <c r="L241" i="15"/>
  <c r="M241" i="15"/>
  <c r="N241" i="15"/>
  <c r="O241" i="15"/>
  <c r="P241" i="15"/>
  <c r="Q241" i="15"/>
  <c r="R241" i="15"/>
  <c r="S241" i="15"/>
  <c r="T241" i="15"/>
  <c r="U241" i="15"/>
  <c r="V241" i="15"/>
  <c r="E242" i="15"/>
  <c r="F242" i="15"/>
  <c r="G242" i="15"/>
  <c r="H242" i="15"/>
  <c r="I242" i="15"/>
  <c r="J242" i="15"/>
  <c r="K242" i="15"/>
  <c r="L242" i="15"/>
  <c r="M242" i="15"/>
  <c r="N242" i="15"/>
  <c r="O242" i="15"/>
  <c r="P242" i="15"/>
  <c r="Q242" i="15"/>
  <c r="R242" i="15"/>
  <c r="S242" i="15"/>
  <c r="T242" i="15"/>
  <c r="U242" i="15"/>
  <c r="V242" i="15"/>
  <c r="E243" i="15"/>
  <c r="F243" i="15"/>
  <c r="G243" i="15"/>
  <c r="H243" i="15"/>
  <c r="I243" i="15"/>
  <c r="J243" i="15"/>
  <c r="K243" i="15"/>
  <c r="L243" i="15"/>
  <c r="M243" i="15"/>
  <c r="N243" i="15"/>
  <c r="O243" i="15"/>
  <c r="P243" i="15"/>
  <c r="Q243" i="15"/>
  <c r="R243" i="15"/>
  <c r="S243" i="15"/>
  <c r="T243" i="15"/>
  <c r="U243" i="15"/>
  <c r="V243" i="15"/>
  <c r="E244" i="15"/>
  <c r="F244" i="15"/>
  <c r="G244" i="15"/>
  <c r="H244" i="15"/>
  <c r="I244" i="15"/>
  <c r="J244" i="15"/>
  <c r="K244" i="15"/>
  <c r="L244" i="15"/>
  <c r="M244" i="15"/>
  <c r="N244" i="15"/>
  <c r="O244" i="15"/>
  <c r="P244" i="15"/>
  <c r="Q244" i="15"/>
  <c r="R244" i="15"/>
  <c r="S244" i="15"/>
  <c r="T244" i="15"/>
  <c r="U244" i="15"/>
  <c r="V244" i="15"/>
  <c r="E245" i="15"/>
  <c r="F245" i="15"/>
  <c r="G245" i="15"/>
  <c r="H245" i="15"/>
  <c r="I245" i="15"/>
  <c r="J245" i="15"/>
  <c r="K245" i="15"/>
  <c r="L245" i="15"/>
  <c r="M245" i="15"/>
  <c r="N245" i="15"/>
  <c r="O245" i="15"/>
  <c r="P245" i="15"/>
  <c r="Q245" i="15"/>
  <c r="R245" i="15"/>
  <c r="S245" i="15"/>
  <c r="T245" i="15"/>
  <c r="U245" i="15"/>
  <c r="V245" i="15"/>
  <c r="E246" i="15"/>
  <c r="F246" i="15"/>
  <c r="G246" i="15"/>
  <c r="H246" i="15"/>
  <c r="I246" i="15"/>
  <c r="J246" i="15"/>
  <c r="K246" i="15"/>
  <c r="L246" i="15"/>
  <c r="M246" i="15"/>
  <c r="N246" i="15"/>
  <c r="O246" i="15"/>
  <c r="P246" i="15"/>
  <c r="Q246" i="15"/>
  <c r="R246" i="15"/>
  <c r="S246" i="15"/>
  <c r="T246" i="15"/>
  <c r="U246" i="15"/>
  <c r="V246" i="15"/>
  <c r="E247" i="15"/>
  <c r="F247" i="15"/>
  <c r="G247" i="15"/>
  <c r="H247" i="15"/>
  <c r="I247" i="15"/>
  <c r="J247" i="15"/>
  <c r="K247" i="15"/>
  <c r="L247" i="15"/>
  <c r="M247" i="15"/>
  <c r="N247" i="15"/>
  <c r="O247" i="15"/>
  <c r="P247" i="15"/>
  <c r="Q247" i="15"/>
  <c r="R247" i="15"/>
  <c r="S247" i="15"/>
  <c r="T247" i="15"/>
  <c r="U247" i="15"/>
  <c r="V247" i="15"/>
  <c r="E248" i="15"/>
  <c r="F248" i="15"/>
  <c r="G248" i="15"/>
  <c r="H248" i="15"/>
  <c r="I248" i="15"/>
  <c r="J248" i="15"/>
  <c r="K248" i="15"/>
  <c r="L248" i="15"/>
  <c r="M248" i="15"/>
  <c r="N248" i="15"/>
  <c r="O248" i="15"/>
  <c r="P248" i="15"/>
  <c r="Q248" i="15"/>
  <c r="R248" i="15"/>
  <c r="S248" i="15"/>
  <c r="T248" i="15"/>
  <c r="U248" i="15"/>
  <c r="V248" i="15"/>
  <c r="E249" i="15"/>
  <c r="F249" i="15"/>
  <c r="G249" i="15"/>
  <c r="H249" i="15"/>
  <c r="I249" i="15"/>
  <c r="J249" i="15"/>
  <c r="K249" i="15"/>
  <c r="L249" i="15"/>
  <c r="M249" i="15"/>
  <c r="N249" i="15"/>
  <c r="O249" i="15"/>
  <c r="P249" i="15"/>
  <c r="Q249" i="15"/>
  <c r="R249" i="15"/>
  <c r="S249" i="15"/>
  <c r="T249" i="15"/>
  <c r="U249" i="15"/>
  <c r="V249" i="15"/>
  <c r="E250" i="15"/>
  <c r="F250" i="15"/>
  <c r="G250" i="15"/>
  <c r="H250" i="15"/>
  <c r="I250" i="15"/>
  <c r="J250" i="15"/>
  <c r="K250" i="15"/>
  <c r="L250" i="15"/>
  <c r="M250" i="15"/>
  <c r="N250" i="15"/>
  <c r="O250" i="15"/>
  <c r="P250" i="15"/>
  <c r="Q250" i="15"/>
  <c r="R250" i="15"/>
  <c r="S250" i="15"/>
  <c r="T250" i="15"/>
  <c r="U250" i="15"/>
  <c r="V250" i="15"/>
  <c r="E251" i="15"/>
  <c r="F251" i="15"/>
  <c r="G251" i="15"/>
  <c r="H251" i="15"/>
  <c r="I251" i="15"/>
  <c r="J251" i="15"/>
  <c r="K251" i="15"/>
  <c r="L251" i="15"/>
  <c r="M251" i="15"/>
  <c r="N251" i="15"/>
  <c r="O251" i="15"/>
  <c r="P251" i="15"/>
  <c r="Q251" i="15"/>
  <c r="R251" i="15"/>
  <c r="S251" i="15"/>
  <c r="T251" i="15"/>
  <c r="U251" i="15"/>
  <c r="V251" i="15"/>
  <c r="E252" i="15"/>
  <c r="F252" i="15"/>
  <c r="G252" i="15"/>
  <c r="H252" i="15"/>
  <c r="I252" i="15"/>
  <c r="J252" i="15"/>
  <c r="K252" i="15"/>
  <c r="L252" i="15"/>
  <c r="M252" i="15"/>
  <c r="N252" i="15"/>
  <c r="O252" i="15"/>
  <c r="P252" i="15"/>
  <c r="Q252" i="15"/>
  <c r="R252" i="15"/>
  <c r="S252" i="15"/>
  <c r="T252" i="15"/>
  <c r="U252" i="15"/>
  <c r="V252" i="15"/>
  <c r="E253" i="15"/>
  <c r="F253" i="15"/>
  <c r="G253" i="15"/>
  <c r="H253" i="15"/>
  <c r="I253" i="15"/>
  <c r="J253" i="15"/>
  <c r="K253" i="15"/>
  <c r="L253" i="15"/>
  <c r="M253" i="15"/>
  <c r="N253" i="15"/>
  <c r="O253" i="15"/>
  <c r="P253" i="15"/>
  <c r="Q253" i="15"/>
  <c r="R253" i="15"/>
  <c r="S253" i="15"/>
  <c r="T253" i="15"/>
  <c r="U253" i="15"/>
  <c r="V253" i="15"/>
  <c r="E254" i="15"/>
  <c r="F254" i="15"/>
  <c r="G254" i="15"/>
  <c r="H254" i="15"/>
  <c r="I254" i="15"/>
  <c r="J254" i="15"/>
  <c r="K254" i="15"/>
  <c r="L254" i="15"/>
  <c r="M254" i="15"/>
  <c r="N254" i="15"/>
  <c r="O254" i="15"/>
  <c r="P254" i="15"/>
  <c r="Q254" i="15"/>
  <c r="R254" i="15"/>
  <c r="S254" i="15"/>
  <c r="T254" i="15"/>
  <c r="U254" i="15"/>
  <c r="V254" i="15"/>
  <c r="E255" i="15"/>
  <c r="F255" i="15"/>
  <c r="G255" i="15"/>
  <c r="H255" i="15"/>
  <c r="I255" i="15"/>
  <c r="J255" i="15"/>
  <c r="K255" i="15"/>
  <c r="L255" i="15"/>
  <c r="M255" i="15"/>
  <c r="N255" i="15"/>
  <c r="O255" i="15"/>
  <c r="P255" i="15"/>
  <c r="Q255" i="15"/>
  <c r="R255" i="15"/>
  <c r="S255" i="15"/>
  <c r="T255" i="15"/>
  <c r="U255" i="15"/>
  <c r="V255" i="15"/>
  <c r="E256" i="15"/>
  <c r="F256" i="15"/>
  <c r="G256" i="15"/>
  <c r="H256" i="15"/>
  <c r="I256" i="15"/>
  <c r="J256" i="15"/>
  <c r="K256" i="15"/>
  <c r="L256" i="15"/>
  <c r="M256" i="15"/>
  <c r="N256" i="15"/>
  <c r="O256" i="15"/>
  <c r="P256" i="15"/>
  <c r="Q256" i="15"/>
  <c r="R256" i="15"/>
  <c r="S256" i="15"/>
  <c r="T256" i="15"/>
  <c r="U256" i="15"/>
  <c r="V256" i="15"/>
  <c r="E257" i="15"/>
  <c r="F257" i="15"/>
  <c r="G257" i="15"/>
  <c r="H257" i="15"/>
  <c r="I257" i="15"/>
  <c r="J257" i="15"/>
  <c r="K257" i="15"/>
  <c r="L257" i="15"/>
  <c r="M257" i="15"/>
  <c r="N257" i="15"/>
  <c r="O257" i="15"/>
  <c r="P257" i="15"/>
  <c r="Q257" i="15"/>
  <c r="R257" i="15"/>
  <c r="S257" i="15"/>
  <c r="T257" i="15"/>
  <c r="U257" i="15"/>
  <c r="V257" i="15"/>
  <c r="E258" i="15"/>
  <c r="F258" i="15"/>
  <c r="G258" i="15"/>
  <c r="H258" i="15"/>
  <c r="I258" i="15"/>
  <c r="J258" i="15"/>
  <c r="K258" i="15"/>
  <c r="L258" i="15"/>
  <c r="M258" i="15"/>
  <c r="N258" i="15"/>
  <c r="O258" i="15"/>
  <c r="P258" i="15"/>
  <c r="Q258" i="15"/>
  <c r="R258" i="15"/>
  <c r="S258" i="15"/>
  <c r="T258" i="15"/>
  <c r="U258" i="15"/>
  <c r="V258" i="15"/>
  <c r="E259" i="15"/>
  <c r="F259" i="15"/>
  <c r="G259" i="15"/>
  <c r="H259" i="15"/>
  <c r="I259" i="15"/>
  <c r="J259" i="15"/>
  <c r="K259" i="15"/>
  <c r="L259" i="15"/>
  <c r="M259" i="15"/>
  <c r="N259" i="15"/>
  <c r="O259" i="15"/>
  <c r="P259" i="15"/>
  <c r="Q259" i="15"/>
  <c r="R259" i="15"/>
  <c r="S259" i="15"/>
  <c r="T259" i="15"/>
  <c r="U259" i="15"/>
  <c r="V259" i="15"/>
  <c r="E260" i="15"/>
  <c r="F260" i="15"/>
  <c r="G260" i="15"/>
  <c r="H260" i="15"/>
  <c r="I260" i="15"/>
  <c r="J260" i="15"/>
  <c r="K260" i="15"/>
  <c r="L260" i="15"/>
  <c r="M260" i="15"/>
  <c r="N260" i="15"/>
  <c r="O260" i="15"/>
  <c r="P260" i="15"/>
  <c r="Q260" i="15"/>
  <c r="R260" i="15"/>
  <c r="S260" i="15"/>
  <c r="T260" i="15"/>
  <c r="U260" i="15"/>
  <c r="V260" i="15"/>
  <c r="E261" i="15"/>
  <c r="F261" i="15"/>
  <c r="G261" i="15"/>
  <c r="H261" i="15"/>
  <c r="I261" i="15"/>
  <c r="J261" i="15"/>
  <c r="K261" i="15"/>
  <c r="L261" i="15"/>
  <c r="M261" i="15"/>
  <c r="N261" i="15"/>
  <c r="O261" i="15"/>
  <c r="P261" i="15"/>
  <c r="Q261" i="15"/>
  <c r="R261" i="15"/>
  <c r="S261" i="15"/>
  <c r="T261" i="15"/>
  <c r="U261" i="15"/>
  <c r="V261" i="15"/>
  <c r="E262" i="15"/>
  <c r="F262" i="15"/>
  <c r="G262" i="15"/>
  <c r="H262" i="15"/>
  <c r="I262" i="15"/>
  <c r="J262" i="15"/>
  <c r="K262" i="15"/>
  <c r="L262" i="15"/>
  <c r="M262" i="15"/>
  <c r="N262" i="15"/>
  <c r="O262" i="15"/>
  <c r="P262" i="15"/>
  <c r="Q262" i="15"/>
  <c r="R262" i="15"/>
  <c r="S262" i="15"/>
  <c r="T262" i="15"/>
  <c r="U262" i="15"/>
  <c r="V262" i="15"/>
  <c r="E263" i="15"/>
  <c r="F263" i="15"/>
  <c r="G263" i="15"/>
  <c r="H263" i="15"/>
  <c r="I263" i="15"/>
  <c r="J263" i="15"/>
  <c r="K263" i="15"/>
  <c r="L263" i="15"/>
  <c r="M263" i="15"/>
  <c r="N263" i="15"/>
  <c r="O263" i="15"/>
  <c r="P263" i="15"/>
  <c r="Q263" i="15"/>
  <c r="R263" i="15"/>
  <c r="S263" i="15"/>
  <c r="T263" i="15"/>
  <c r="U263" i="15"/>
  <c r="V263" i="15"/>
  <c r="E264" i="15"/>
  <c r="F264" i="15"/>
  <c r="G264" i="15"/>
  <c r="H264" i="15"/>
  <c r="I264" i="15"/>
  <c r="J264" i="15"/>
  <c r="K264" i="15"/>
  <c r="L264" i="15"/>
  <c r="M264" i="15"/>
  <c r="N264" i="15"/>
  <c r="O264" i="15"/>
  <c r="P264" i="15"/>
  <c r="Q264" i="15"/>
  <c r="R264" i="15"/>
  <c r="S264" i="15"/>
  <c r="T264" i="15"/>
  <c r="U264" i="15"/>
  <c r="V264" i="15"/>
  <c r="E265" i="15"/>
  <c r="F265" i="15"/>
  <c r="G265" i="15"/>
  <c r="H265" i="15"/>
  <c r="I265" i="15"/>
  <c r="J265" i="15"/>
  <c r="K265" i="15"/>
  <c r="L265" i="15"/>
  <c r="M265" i="15"/>
  <c r="N265" i="15"/>
  <c r="O265" i="15"/>
  <c r="P265" i="15"/>
  <c r="Q265" i="15"/>
  <c r="R265" i="15"/>
  <c r="S265" i="15"/>
  <c r="T265" i="15"/>
  <c r="U265" i="15"/>
  <c r="V265" i="15"/>
  <c r="E266" i="15"/>
  <c r="F266" i="15"/>
  <c r="G266" i="15"/>
  <c r="H266" i="15"/>
  <c r="I266" i="15"/>
  <c r="J266" i="15"/>
  <c r="K266" i="15"/>
  <c r="L266" i="15"/>
  <c r="M266" i="15"/>
  <c r="N266" i="15"/>
  <c r="O266" i="15"/>
  <c r="P266" i="15"/>
  <c r="Q266" i="15"/>
  <c r="R266" i="15"/>
  <c r="S266" i="15"/>
  <c r="T266" i="15"/>
  <c r="U266" i="15"/>
  <c r="V266" i="15"/>
  <c r="E267" i="15"/>
  <c r="F267" i="15"/>
  <c r="G267" i="15"/>
  <c r="H267" i="15"/>
  <c r="I267" i="15"/>
  <c r="J267" i="15"/>
  <c r="K267" i="15"/>
  <c r="L267" i="15"/>
  <c r="M267" i="15"/>
  <c r="N267" i="15"/>
  <c r="O267" i="15"/>
  <c r="P267" i="15"/>
  <c r="Q267" i="15"/>
  <c r="R267" i="15"/>
  <c r="S267" i="15"/>
  <c r="T267" i="15"/>
  <c r="U267" i="15"/>
  <c r="V267" i="15"/>
  <c r="E268" i="15"/>
  <c r="F268" i="15"/>
  <c r="G268" i="15"/>
  <c r="H268" i="15"/>
  <c r="I268" i="15"/>
  <c r="J268" i="15"/>
  <c r="K268" i="15"/>
  <c r="L268" i="15"/>
  <c r="M268" i="15"/>
  <c r="N268" i="15"/>
  <c r="O268" i="15"/>
  <c r="P268" i="15"/>
  <c r="Q268" i="15"/>
  <c r="R268" i="15"/>
  <c r="S268" i="15"/>
  <c r="T268" i="15"/>
  <c r="U268" i="15"/>
  <c r="V268" i="15"/>
  <c r="E269" i="15"/>
  <c r="F269" i="15"/>
  <c r="G269" i="15"/>
  <c r="H269" i="15"/>
  <c r="I269" i="15"/>
  <c r="J269" i="15"/>
  <c r="K269" i="15"/>
  <c r="L269" i="15"/>
  <c r="M269" i="15"/>
  <c r="N269" i="15"/>
  <c r="O269" i="15"/>
  <c r="P269" i="15"/>
  <c r="Q269" i="15"/>
  <c r="R269" i="15"/>
  <c r="S269" i="15"/>
  <c r="T269" i="15"/>
  <c r="U269" i="15"/>
  <c r="V269" i="15"/>
  <c r="U165" i="15"/>
  <c r="S165" i="15"/>
  <c r="P165" i="15"/>
  <c r="O165" i="15"/>
  <c r="G165" i="15"/>
  <c r="E165" i="15"/>
  <c r="F165" i="15"/>
  <c r="BV7" i="19" l="1"/>
  <c r="L274" i="15"/>
  <c r="D264" i="15"/>
  <c r="N378" i="15"/>
  <c r="L378" i="15"/>
  <c r="J378" i="15"/>
  <c r="H378" i="15"/>
  <c r="M377" i="15"/>
  <c r="K377" i="15"/>
  <c r="I377" i="15"/>
  <c r="G377" i="15"/>
  <c r="N376" i="15"/>
  <c r="L376" i="15"/>
  <c r="J376" i="15"/>
  <c r="H376" i="15"/>
  <c r="M375" i="15"/>
  <c r="K375" i="15"/>
  <c r="I375" i="15"/>
  <c r="G375" i="15"/>
  <c r="N374" i="15"/>
  <c r="L374" i="15"/>
  <c r="J374" i="15"/>
  <c r="H374" i="15"/>
  <c r="M373" i="15"/>
  <c r="K373" i="15"/>
  <c r="I373" i="15"/>
  <c r="G373" i="15"/>
  <c r="N372" i="15"/>
  <c r="L372" i="15"/>
  <c r="J372" i="15"/>
  <c r="H372" i="15"/>
  <c r="M371" i="15"/>
  <c r="K371" i="15"/>
  <c r="I371" i="15"/>
  <c r="G371" i="15"/>
  <c r="N370" i="15"/>
  <c r="L370" i="15"/>
  <c r="J370" i="15"/>
  <c r="H370" i="15"/>
  <c r="M369" i="15"/>
  <c r="K369" i="15"/>
  <c r="I369" i="15"/>
  <c r="G369" i="15"/>
  <c r="N368" i="15"/>
  <c r="L368" i="15"/>
  <c r="J368" i="15"/>
  <c r="H368" i="15"/>
  <c r="M367" i="15"/>
  <c r="K367" i="15"/>
  <c r="I367" i="15"/>
  <c r="G367" i="15"/>
  <c r="N366" i="15"/>
  <c r="L366" i="15"/>
  <c r="J366" i="15"/>
  <c r="H366" i="15"/>
  <c r="M365" i="15"/>
  <c r="K365" i="15"/>
  <c r="I365" i="15"/>
  <c r="G365" i="15"/>
  <c r="N364" i="15"/>
  <c r="L364" i="15"/>
  <c r="J364" i="15"/>
  <c r="H364" i="15"/>
  <c r="M363" i="15"/>
  <c r="K363" i="15"/>
  <c r="I363" i="15"/>
  <c r="G363" i="15"/>
  <c r="N362" i="15"/>
  <c r="L362" i="15"/>
  <c r="J362" i="15"/>
  <c r="H362" i="15"/>
  <c r="M361" i="15"/>
  <c r="K361" i="15"/>
  <c r="I361" i="15"/>
  <c r="G361" i="15"/>
  <c r="N360" i="15"/>
  <c r="L360" i="15"/>
  <c r="J360" i="15"/>
  <c r="H360" i="15"/>
  <c r="M359" i="15"/>
  <c r="K359" i="15"/>
  <c r="I359" i="15"/>
  <c r="G359" i="15"/>
  <c r="M357" i="15"/>
  <c r="K357" i="15"/>
  <c r="I357" i="15"/>
  <c r="G357" i="15"/>
  <c r="N356" i="15"/>
  <c r="L356" i="15"/>
  <c r="J356" i="15"/>
  <c r="H356" i="15"/>
  <c r="M355" i="15"/>
  <c r="K355" i="15"/>
  <c r="I355" i="15"/>
  <c r="G355" i="15"/>
  <c r="N354" i="15"/>
  <c r="L354" i="15"/>
  <c r="J354" i="15"/>
  <c r="H354" i="15"/>
  <c r="M353" i="15"/>
  <c r="K353" i="15"/>
  <c r="I353" i="15"/>
  <c r="G353" i="15"/>
  <c r="N352" i="15"/>
  <c r="L352" i="15"/>
  <c r="J352" i="15"/>
  <c r="H352" i="15"/>
  <c r="M351" i="15"/>
  <c r="K351" i="15"/>
  <c r="I351" i="15"/>
  <c r="G351" i="15"/>
  <c r="N350" i="15"/>
  <c r="L350" i="15"/>
  <c r="J350" i="15"/>
  <c r="H350" i="15"/>
  <c r="M349" i="15"/>
  <c r="K349" i="15"/>
  <c r="I349" i="15"/>
  <c r="G349" i="15"/>
  <c r="N348" i="15"/>
  <c r="L348" i="15"/>
  <c r="J348" i="15"/>
  <c r="H348" i="15"/>
  <c r="M347" i="15"/>
  <c r="K347" i="15"/>
  <c r="I347" i="15"/>
  <c r="G347" i="15"/>
  <c r="N346" i="15"/>
  <c r="L346" i="15"/>
  <c r="J346" i="15"/>
  <c r="H346" i="15"/>
  <c r="M345" i="15"/>
  <c r="K345" i="15"/>
  <c r="I345" i="15"/>
  <c r="G345" i="15"/>
  <c r="N344" i="15"/>
  <c r="L344" i="15"/>
  <c r="J344" i="15"/>
  <c r="H344" i="15"/>
  <c r="M343" i="15"/>
  <c r="K343" i="15"/>
  <c r="I343" i="15"/>
  <c r="G343" i="15"/>
  <c r="N342" i="15"/>
  <c r="L342" i="15"/>
  <c r="J342" i="15"/>
  <c r="H342" i="15"/>
  <c r="M341" i="15"/>
  <c r="K341" i="15"/>
  <c r="I341" i="15"/>
  <c r="G341" i="15"/>
  <c r="N340" i="15"/>
  <c r="L340" i="15"/>
  <c r="J340" i="15"/>
  <c r="H340" i="15"/>
  <c r="M339" i="15"/>
  <c r="K339" i="15"/>
  <c r="N338" i="15"/>
  <c r="L338" i="15"/>
  <c r="J338" i="15"/>
  <c r="H338" i="15"/>
  <c r="M337" i="15"/>
  <c r="K337" i="15"/>
  <c r="I337" i="15"/>
  <c r="G337" i="15"/>
  <c r="N336" i="15"/>
  <c r="L336" i="15"/>
  <c r="J336" i="15"/>
  <c r="H336" i="15"/>
  <c r="M335" i="15"/>
  <c r="K335" i="15"/>
  <c r="I335" i="15"/>
  <c r="G335" i="15"/>
  <c r="N334" i="15"/>
  <c r="L334" i="15"/>
  <c r="J334" i="15"/>
  <c r="H334" i="15"/>
  <c r="M333" i="15"/>
  <c r="K333" i="15"/>
  <c r="I333" i="15"/>
  <c r="G333" i="15"/>
  <c r="N332" i="15"/>
  <c r="L332" i="15"/>
  <c r="J332" i="15"/>
  <c r="H332" i="15"/>
  <c r="M331" i="15"/>
  <c r="K331" i="15"/>
  <c r="I331" i="15"/>
  <c r="G331" i="15"/>
  <c r="N330" i="15"/>
  <c r="L330" i="15"/>
  <c r="J330" i="15"/>
  <c r="H330" i="15"/>
  <c r="M329" i="15"/>
  <c r="K329" i="15"/>
  <c r="I329" i="15"/>
  <c r="G329" i="15"/>
  <c r="N328" i="15"/>
  <c r="L328" i="15"/>
  <c r="J328" i="15"/>
  <c r="H328" i="15"/>
  <c r="M327" i="15"/>
  <c r="K327" i="15"/>
  <c r="I327" i="15"/>
  <c r="G327" i="15"/>
  <c r="N326" i="15"/>
  <c r="L326" i="15"/>
  <c r="J326" i="15"/>
  <c r="H326" i="15"/>
  <c r="M325" i="15"/>
  <c r="K325" i="15"/>
  <c r="I325" i="15"/>
  <c r="G325" i="15"/>
  <c r="N324" i="15"/>
  <c r="L324" i="15"/>
  <c r="J324" i="15"/>
  <c r="H324" i="15"/>
  <c r="M323" i="15"/>
  <c r="K323" i="15"/>
  <c r="I323" i="15"/>
  <c r="G323" i="15"/>
  <c r="N322" i="15"/>
  <c r="L322" i="15"/>
  <c r="J322" i="15"/>
  <c r="H322" i="15"/>
  <c r="M321" i="15"/>
  <c r="K321" i="15"/>
  <c r="I321" i="15"/>
  <c r="G321" i="15"/>
  <c r="N320" i="15"/>
  <c r="L320" i="15"/>
  <c r="J320" i="15"/>
  <c r="H320" i="15"/>
  <c r="M319" i="15"/>
  <c r="K319" i="15"/>
  <c r="I319" i="15"/>
  <c r="G319" i="15"/>
  <c r="N318" i="15"/>
  <c r="L318" i="15"/>
  <c r="J318" i="15"/>
  <c r="H318" i="15"/>
  <c r="M317" i="15"/>
  <c r="K317" i="15"/>
  <c r="I317" i="15"/>
  <c r="G317" i="15"/>
  <c r="N316" i="15"/>
  <c r="L316" i="15"/>
  <c r="J316" i="15"/>
  <c r="H316" i="15"/>
  <c r="M315" i="15"/>
  <c r="K315" i="15"/>
  <c r="I315" i="15"/>
  <c r="G315" i="15"/>
  <c r="N314" i="15"/>
  <c r="L314" i="15"/>
  <c r="J314" i="15"/>
  <c r="H314" i="15"/>
  <c r="M313" i="15"/>
  <c r="K313" i="15"/>
  <c r="I313" i="15"/>
  <c r="G313" i="15"/>
  <c r="N312" i="15"/>
  <c r="L312" i="15"/>
  <c r="J312" i="15"/>
  <c r="H312" i="15"/>
  <c r="J310" i="15"/>
  <c r="F378" i="15"/>
  <c r="D269" i="15"/>
  <c r="D268" i="15"/>
  <c r="F376" i="15"/>
  <c r="D267" i="15"/>
  <c r="D266" i="15"/>
  <c r="F374" i="15"/>
  <c r="D265" i="15"/>
  <c r="F372" i="15"/>
  <c r="D263" i="15"/>
  <c r="D262" i="15"/>
  <c r="F370" i="15"/>
  <c r="D261" i="15"/>
  <c r="D260" i="15"/>
  <c r="F368" i="15"/>
  <c r="D259" i="15"/>
  <c r="D258" i="15"/>
  <c r="F366" i="15"/>
  <c r="D257" i="15"/>
  <c r="D256" i="15"/>
  <c r="F364" i="15"/>
  <c r="D255" i="15"/>
  <c r="D254" i="15"/>
  <c r="F362" i="15"/>
  <c r="D253" i="15"/>
  <c r="D252" i="15"/>
  <c r="F360" i="15"/>
  <c r="D251" i="15"/>
  <c r="D250" i="15"/>
  <c r="L358" i="15"/>
  <c r="J358" i="15"/>
  <c r="N358" i="15"/>
  <c r="H358" i="15"/>
  <c r="F358" i="15"/>
  <c r="D249" i="15"/>
  <c r="D248" i="15"/>
  <c r="F356" i="15"/>
  <c r="D247" i="15"/>
  <c r="D246" i="15"/>
  <c r="F354" i="15"/>
  <c r="D245" i="15"/>
  <c r="D244" i="15"/>
  <c r="F352" i="15"/>
  <c r="D243" i="15"/>
  <c r="D242" i="15"/>
  <c r="F350" i="15"/>
  <c r="D241" i="15"/>
  <c r="D240" i="15"/>
  <c r="F348" i="15"/>
  <c r="D239" i="15"/>
  <c r="D238" i="15"/>
  <c r="F346" i="15"/>
  <c r="D237" i="15"/>
  <c r="D236" i="15"/>
  <c r="F344" i="15"/>
  <c r="D235" i="15"/>
  <c r="D234" i="15"/>
  <c r="F342" i="15"/>
  <c r="D233" i="15"/>
  <c r="D232" i="15"/>
  <c r="F340" i="15"/>
  <c r="D231" i="15"/>
  <c r="D230" i="15"/>
  <c r="I339" i="15"/>
  <c r="G339" i="15"/>
  <c r="F338" i="15"/>
  <c r="D229" i="15"/>
  <c r="D228" i="15"/>
  <c r="F336" i="15"/>
  <c r="D227" i="15"/>
  <c r="D226" i="15"/>
  <c r="F334" i="15"/>
  <c r="D225" i="15"/>
  <c r="D224" i="15"/>
  <c r="F332" i="15"/>
  <c r="D223" i="15"/>
  <c r="D222" i="15"/>
  <c r="F330" i="15"/>
  <c r="D221" i="15"/>
  <c r="D220" i="15"/>
  <c r="F328" i="15"/>
  <c r="D219" i="15"/>
  <c r="D218" i="15"/>
  <c r="F326" i="15"/>
  <c r="D217" i="15"/>
  <c r="D216" i="15"/>
  <c r="F324" i="15"/>
  <c r="D215" i="15"/>
  <c r="D214" i="15"/>
  <c r="F322" i="15"/>
  <c r="D213" i="15"/>
  <c r="D212" i="15"/>
  <c r="F320" i="15"/>
  <c r="D211" i="15"/>
  <c r="D210" i="15"/>
  <c r="F318" i="15"/>
  <c r="D209" i="15"/>
  <c r="D208" i="15"/>
  <c r="F316" i="15"/>
  <c r="D207" i="15"/>
  <c r="D206" i="15"/>
  <c r="F314" i="15"/>
  <c r="D205" i="15"/>
  <c r="D204" i="15"/>
  <c r="F312" i="15"/>
  <c r="D203" i="15"/>
  <c r="D202" i="15"/>
  <c r="D201" i="15"/>
  <c r="D200" i="15"/>
  <c r="D199" i="15"/>
  <c r="D198" i="15"/>
  <c r="D197" i="15"/>
  <c r="D196" i="15"/>
  <c r="D195" i="15"/>
  <c r="D194" i="15"/>
  <c r="D193" i="15"/>
  <c r="D192" i="15"/>
  <c r="D191" i="15"/>
  <c r="D190" i="15"/>
  <c r="D189" i="15"/>
  <c r="D188" i="15"/>
  <c r="D187" i="15"/>
  <c r="D186" i="15"/>
  <c r="D185" i="15"/>
  <c r="D184" i="15"/>
  <c r="D183" i="15"/>
  <c r="D182" i="15"/>
  <c r="D181" i="15"/>
  <c r="D180" i="15"/>
  <c r="D179" i="15"/>
  <c r="D178" i="15"/>
  <c r="D177" i="15"/>
  <c r="D176" i="15"/>
  <c r="D175" i="15"/>
  <c r="D174" i="15"/>
  <c r="D173" i="15"/>
  <c r="D172" i="15"/>
  <c r="D171" i="15"/>
  <c r="D170" i="15"/>
  <c r="D169" i="15"/>
  <c r="D168" i="15"/>
  <c r="M311" i="15"/>
  <c r="K311" i="15"/>
  <c r="I311" i="15"/>
  <c r="G311" i="15"/>
  <c r="N310" i="15"/>
  <c r="L310" i="15"/>
  <c r="H310" i="15"/>
  <c r="F310" i="15"/>
  <c r="M309" i="15"/>
  <c r="K309" i="15"/>
  <c r="I309" i="15"/>
  <c r="G309" i="15"/>
  <c r="N308" i="15"/>
  <c r="L308" i="15"/>
  <c r="J308" i="15"/>
  <c r="H308" i="15"/>
  <c r="F308" i="15"/>
  <c r="M307" i="15"/>
  <c r="K307" i="15"/>
  <c r="I307" i="15"/>
  <c r="G307" i="15"/>
  <c r="N306" i="15"/>
  <c r="L306" i="15"/>
  <c r="J306" i="15"/>
  <c r="H306" i="15"/>
  <c r="F306" i="15"/>
  <c r="M305" i="15"/>
  <c r="K305" i="15"/>
  <c r="I305" i="15"/>
  <c r="G305" i="15"/>
  <c r="N304" i="15"/>
  <c r="L304" i="15"/>
  <c r="J304" i="15"/>
  <c r="H304" i="15"/>
  <c r="F304" i="15"/>
  <c r="M303" i="15"/>
  <c r="K303" i="15"/>
  <c r="I303" i="15"/>
  <c r="G303" i="15"/>
  <c r="N302" i="15"/>
  <c r="L302" i="15"/>
  <c r="J302" i="15"/>
  <c r="H302" i="15"/>
  <c r="F302" i="15"/>
  <c r="M301" i="15"/>
  <c r="K301" i="15"/>
  <c r="I301" i="15"/>
  <c r="G301" i="15"/>
  <c r="N300" i="15"/>
  <c r="L300" i="15"/>
  <c r="J300" i="15"/>
  <c r="H300" i="15"/>
  <c r="F300" i="15"/>
  <c r="M299" i="15"/>
  <c r="K299" i="15"/>
  <c r="I299" i="15"/>
  <c r="G299" i="15"/>
  <c r="N298" i="15"/>
  <c r="L298" i="15"/>
  <c r="J298" i="15"/>
  <c r="H298" i="15"/>
  <c r="F298" i="15"/>
  <c r="M297" i="15"/>
  <c r="K297" i="15"/>
  <c r="I297" i="15"/>
  <c r="G297" i="15"/>
  <c r="N296" i="15"/>
  <c r="L296" i="15"/>
  <c r="J296" i="15"/>
  <c r="H296" i="15"/>
  <c r="F296" i="15"/>
  <c r="M295" i="15"/>
  <c r="K295" i="15"/>
  <c r="I295" i="15"/>
  <c r="G295" i="15"/>
  <c r="N294" i="15"/>
  <c r="L294" i="15"/>
  <c r="J294" i="15"/>
  <c r="H294" i="15"/>
  <c r="F294" i="15"/>
  <c r="M293" i="15"/>
  <c r="K293" i="15"/>
  <c r="I293" i="15"/>
  <c r="G293" i="15"/>
  <c r="N292" i="15"/>
  <c r="L292" i="15"/>
  <c r="J292" i="15"/>
  <c r="H292" i="15"/>
  <c r="F292" i="15"/>
  <c r="M291" i="15"/>
  <c r="K291" i="15"/>
  <c r="I291" i="15"/>
  <c r="G291" i="15"/>
  <c r="N290" i="15"/>
  <c r="L290" i="15"/>
  <c r="J290" i="15"/>
  <c r="H290" i="15"/>
  <c r="F290" i="15"/>
  <c r="M289" i="15"/>
  <c r="K289" i="15"/>
  <c r="I289" i="15"/>
  <c r="G289" i="15"/>
  <c r="N288" i="15"/>
  <c r="L288" i="15"/>
  <c r="J288" i="15"/>
  <c r="H288" i="15"/>
  <c r="F288" i="15"/>
  <c r="M287" i="15"/>
  <c r="K287" i="15"/>
  <c r="I287" i="15"/>
  <c r="G287" i="15"/>
  <c r="N286" i="15"/>
  <c r="L286" i="15"/>
  <c r="J286" i="15"/>
  <c r="H286" i="15"/>
  <c r="F286" i="15"/>
  <c r="M285" i="15"/>
  <c r="K285" i="15"/>
  <c r="I285" i="15"/>
  <c r="G285" i="15"/>
  <c r="N284" i="15"/>
  <c r="L284" i="15"/>
  <c r="J284" i="15"/>
  <c r="H284" i="15"/>
  <c r="F284" i="15"/>
  <c r="M283" i="15"/>
  <c r="K283" i="15"/>
  <c r="I283" i="15"/>
  <c r="G283" i="15"/>
  <c r="N282" i="15"/>
  <c r="L282" i="15"/>
  <c r="J282" i="15"/>
  <c r="H282" i="15"/>
  <c r="F282" i="15"/>
  <c r="M281" i="15"/>
  <c r="K281" i="15"/>
  <c r="I281" i="15"/>
  <c r="G281" i="15"/>
  <c r="N280" i="15"/>
  <c r="L280" i="15"/>
  <c r="J280" i="15"/>
  <c r="H280" i="15"/>
  <c r="F280" i="15"/>
  <c r="M279" i="15"/>
  <c r="K279" i="15"/>
  <c r="I279" i="15"/>
  <c r="G279" i="15"/>
  <c r="N278" i="15"/>
  <c r="L278" i="15"/>
  <c r="J278" i="15"/>
  <c r="H278" i="15"/>
  <c r="F278" i="15"/>
  <c r="M277" i="15"/>
  <c r="K378" i="15"/>
  <c r="G378" i="15"/>
  <c r="L377" i="15"/>
  <c r="J377" i="15"/>
  <c r="H377" i="15"/>
  <c r="K376" i="15"/>
  <c r="I376" i="15"/>
  <c r="N375" i="15"/>
  <c r="L375" i="15"/>
  <c r="H375" i="15"/>
  <c r="F375" i="15"/>
  <c r="K374" i="15"/>
  <c r="G374" i="15"/>
  <c r="N373" i="15"/>
  <c r="J373" i="15"/>
  <c r="F373" i="15"/>
  <c r="K372" i="15"/>
  <c r="I372" i="15"/>
  <c r="N371" i="15"/>
  <c r="L371" i="15"/>
  <c r="H371" i="15"/>
  <c r="M370" i="15"/>
  <c r="I370" i="15"/>
  <c r="N369" i="15"/>
  <c r="L369" i="15"/>
  <c r="H369" i="15"/>
  <c r="F369" i="15"/>
  <c r="M368" i="15"/>
  <c r="I368" i="15"/>
  <c r="G368" i="15"/>
  <c r="N367" i="15"/>
  <c r="L367" i="15"/>
  <c r="J367" i="15"/>
  <c r="H367" i="15"/>
  <c r="F367" i="15"/>
  <c r="M366" i="15"/>
  <c r="K366" i="15"/>
  <c r="I366" i="15"/>
  <c r="G366" i="15"/>
  <c r="N365" i="15"/>
  <c r="L365" i="15"/>
  <c r="J365" i="15"/>
  <c r="H365" i="15"/>
  <c r="F365" i="15"/>
  <c r="M364" i="15"/>
  <c r="K364" i="15"/>
  <c r="I364" i="15"/>
  <c r="G364" i="15"/>
  <c r="N363" i="15"/>
  <c r="L363" i="15"/>
  <c r="J363" i="15"/>
  <c r="H363" i="15"/>
  <c r="F363" i="15"/>
  <c r="M362" i="15"/>
  <c r="K362" i="15"/>
  <c r="I362" i="15"/>
  <c r="G362" i="15"/>
  <c r="N361" i="15"/>
  <c r="L361" i="15"/>
  <c r="J361" i="15"/>
  <c r="H361" i="15"/>
  <c r="F361" i="15"/>
  <c r="M360" i="15"/>
  <c r="K360" i="15"/>
  <c r="I360" i="15"/>
  <c r="G360" i="15"/>
  <c r="N359" i="15"/>
  <c r="L359" i="15"/>
  <c r="J359" i="15"/>
  <c r="H359" i="15"/>
  <c r="F359" i="15"/>
  <c r="M358" i="15"/>
  <c r="K358" i="15"/>
  <c r="I358" i="15"/>
  <c r="G358" i="15"/>
  <c r="N357" i="15"/>
  <c r="L357" i="15"/>
  <c r="J357" i="15"/>
  <c r="H357" i="15"/>
  <c r="F357" i="15"/>
  <c r="M356" i="15"/>
  <c r="K356" i="15"/>
  <c r="I356" i="15"/>
  <c r="G356" i="15"/>
  <c r="N355" i="15"/>
  <c r="L355" i="15"/>
  <c r="J355" i="15"/>
  <c r="H355" i="15"/>
  <c r="F355" i="15"/>
  <c r="M354" i="15"/>
  <c r="K354" i="15"/>
  <c r="I354" i="15"/>
  <c r="G354" i="15"/>
  <c r="N353" i="15"/>
  <c r="L353" i="15"/>
  <c r="J353" i="15"/>
  <c r="H353" i="15"/>
  <c r="F353" i="15"/>
  <c r="M352" i="15"/>
  <c r="K352" i="15"/>
  <c r="I352" i="15"/>
  <c r="G352" i="15"/>
  <c r="N351" i="15"/>
  <c r="L351" i="15"/>
  <c r="J351" i="15"/>
  <c r="H351" i="15"/>
  <c r="F351" i="15"/>
  <c r="M350" i="15"/>
  <c r="K350" i="15"/>
  <c r="I350" i="15"/>
  <c r="G350" i="15"/>
  <c r="N349" i="15"/>
  <c r="L349" i="15"/>
  <c r="J349" i="15"/>
  <c r="H349" i="15"/>
  <c r="F349" i="15"/>
  <c r="M348" i="15"/>
  <c r="K348" i="15"/>
  <c r="I348" i="15"/>
  <c r="G348" i="15"/>
  <c r="N347" i="15"/>
  <c r="L347" i="15"/>
  <c r="J347" i="15"/>
  <c r="H347" i="15"/>
  <c r="F347" i="15"/>
  <c r="M346" i="15"/>
  <c r="K346" i="15"/>
  <c r="I346" i="15"/>
  <c r="G346" i="15"/>
  <c r="N345" i="15"/>
  <c r="L345" i="15"/>
  <c r="J345" i="15"/>
  <c r="H345" i="15"/>
  <c r="F345" i="15"/>
  <c r="M344" i="15"/>
  <c r="K344" i="15"/>
  <c r="I344" i="15"/>
  <c r="G344" i="15"/>
  <c r="N343" i="15"/>
  <c r="L343" i="15"/>
  <c r="J343" i="15"/>
  <c r="H343" i="15"/>
  <c r="F343" i="15"/>
  <c r="M342" i="15"/>
  <c r="K342" i="15"/>
  <c r="I342" i="15"/>
  <c r="G342" i="15"/>
  <c r="N341" i="15"/>
  <c r="L341" i="15"/>
  <c r="J341" i="15"/>
  <c r="H341" i="15"/>
  <c r="F341" i="15"/>
  <c r="M340" i="15"/>
  <c r="K340" i="15"/>
  <c r="I340" i="15"/>
  <c r="G340" i="15"/>
  <c r="N339" i="15"/>
  <c r="L339" i="15"/>
  <c r="J339" i="15"/>
  <c r="H339" i="15"/>
  <c r="F339" i="15"/>
  <c r="M338" i="15"/>
  <c r="K338" i="15"/>
  <c r="I338" i="15"/>
  <c r="G338" i="15"/>
  <c r="N337" i="15"/>
  <c r="L337" i="15"/>
  <c r="J337" i="15"/>
  <c r="H337" i="15"/>
  <c r="F337" i="15"/>
  <c r="M336" i="15"/>
  <c r="M378" i="15"/>
  <c r="I378" i="15"/>
  <c r="N377" i="15"/>
  <c r="F377" i="15"/>
  <c r="M376" i="15"/>
  <c r="G376" i="15"/>
  <c r="J375" i="15"/>
  <c r="M374" i="15"/>
  <c r="I374" i="15"/>
  <c r="L373" i="15"/>
  <c r="H373" i="15"/>
  <c r="M372" i="15"/>
  <c r="G372" i="15"/>
  <c r="J371" i="15"/>
  <c r="F371" i="15"/>
  <c r="K370" i="15"/>
  <c r="G370" i="15"/>
  <c r="J369" i="15"/>
  <c r="K368" i="15"/>
  <c r="K336" i="15"/>
  <c r="I336" i="15"/>
  <c r="G336" i="15"/>
  <c r="N335" i="15"/>
  <c r="L335" i="15"/>
  <c r="J335" i="15"/>
  <c r="H335" i="15"/>
  <c r="F335" i="15"/>
  <c r="M334" i="15"/>
  <c r="K334" i="15"/>
  <c r="I334" i="15"/>
  <c r="G334" i="15"/>
  <c r="N333" i="15"/>
  <c r="L333" i="15"/>
  <c r="J333" i="15"/>
  <c r="H333" i="15"/>
  <c r="F333" i="15"/>
  <c r="M332" i="15"/>
  <c r="K332" i="15"/>
  <c r="I332" i="15"/>
  <c r="G332" i="15"/>
  <c r="N331" i="15"/>
  <c r="L331" i="15"/>
  <c r="J331" i="15"/>
  <c r="H331" i="15"/>
  <c r="F331" i="15"/>
  <c r="M330" i="15"/>
  <c r="K330" i="15"/>
  <c r="I330" i="15"/>
  <c r="G330" i="15"/>
  <c r="N329" i="15"/>
  <c r="L329" i="15"/>
  <c r="J329" i="15"/>
  <c r="H329" i="15"/>
  <c r="F329" i="15"/>
  <c r="M328" i="15"/>
  <c r="K328" i="15"/>
  <c r="I328" i="15"/>
  <c r="G328" i="15"/>
  <c r="N327" i="15"/>
  <c r="L327" i="15"/>
  <c r="J327" i="15"/>
  <c r="H327" i="15"/>
  <c r="F327" i="15"/>
  <c r="M326" i="15"/>
  <c r="K326" i="15"/>
  <c r="I326" i="15"/>
  <c r="G326" i="15"/>
  <c r="N325" i="15"/>
  <c r="L325" i="15"/>
  <c r="J325" i="15"/>
  <c r="H325" i="15"/>
  <c r="F325" i="15"/>
  <c r="M324" i="15"/>
  <c r="K324" i="15"/>
  <c r="I324" i="15"/>
  <c r="G324" i="15"/>
  <c r="N323" i="15"/>
  <c r="L323" i="15"/>
  <c r="J323" i="15"/>
  <c r="H323" i="15"/>
  <c r="F323" i="15"/>
  <c r="M322" i="15"/>
  <c r="K322" i="15"/>
  <c r="I322" i="15"/>
  <c r="G322" i="15"/>
  <c r="N321" i="15"/>
  <c r="L321" i="15"/>
  <c r="J321" i="15"/>
  <c r="H321" i="15"/>
  <c r="F321" i="15"/>
  <c r="M320" i="15"/>
  <c r="K320" i="15"/>
  <c r="I320" i="15"/>
  <c r="G320" i="15"/>
  <c r="N319" i="15"/>
  <c r="L319" i="15"/>
  <c r="J319" i="15"/>
  <c r="H319" i="15"/>
  <c r="F319" i="15"/>
  <c r="M318" i="15"/>
  <c r="K318" i="15"/>
  <c r="I318" i="15"/>
  <c r="G318" i="15"/>
  <c r="N317" i="15"/>
  <c r="L317" i="15"/>
  <c r="J317" i="15"/>
  <c r="H317" i="15"/>
  <c r="F317" i="15"/>
  <c r="M316" i="15"/>
  <c r="K316" i="15"/>
  <c r="I316" i="15"/>
  <c r="G316" i="15"/>
  <c r="N315" i="15"/>
  <c r="L315" i="15"/>
  <c r="J315" i="15"/>
  <c r="H315" i="15"/>
  <c r="F315" i="15"/>
  <c r="M314" i="15"/>
  <c r="K314" i="15"/>
  <c r="I314" i="15"/>
  <c r="G314" i="15"/>
  <c r="N313" i="15"/>
  <c r="L313" i="15"/>
  <c r="J313" i="15"/>
  <c r="H313" i="15"/>
  <c r="F313" i="15"/>
  <c r="M312" i="15"/>
  <c r="K312" i="15"/>
  <c r="I312" i="15"/>
  <c r="G312" i="15"/>
  <c r="N311" i="15"/>
  <c r="L311" i="15"/>
  <c r="J311" i="15"/>
  <c r="H311" i="15"/>
  <c r="F311" i="15"/>
  <c r="M310" i="15"/>
  <c r="K310" i="15"/>
  <c r="I310" i="15"/>
  <c r="G310" i="15"/>
  <c r="N309" i="15"/>
  <c r="L309" i="15"/>
  <c r="J309" i="15"/>
  <c r="H309" i="15"/>
  <c r="F309" i="15"/>
  <c r="M308" i="15"/>
  <c r="K308" i="15"/>
  <c r="I308" i="15"/>
  <c r="G308" i="15"/>
  <c r="N307" i="15"/>
  <c r="L307" i="15"/>
  <c r="J307" i="15"/>
  <c r="H307" i="15"/>
  <c r="F307" i="15"/>
  <c r="M306" i="15"/>
  <c r="K306" i="15"/>
  <c r="I306" i="15"/>
  <c r="G306" i="15"/>
  <c r="N305" i="15"/>
  <c r="L305" i="15"/>
  <c r="J305" i="15"/>
  <c r="H305" i="15"/>
  <c r="F305" i="15"/>
  <c r="M304" i="15"/>
  <c r="K304" i="15"/>
  <c r="I304" i="15"/>
  <c r="G304" i="15"/>
  <c r="N303" i="15"/>
  <c r="L303" i="15"/>
  <c r="J303" i="15"/>
  <c r="H303" i="15"/>
  <c r="F303" i="15"/>
  <c r="M302" i="15"/>
  <c r="K302" i="15"/>
  <c r="I302" i="15"/>
  <c r="G302" i="15"/>
  <c r="N301" i="15"/>
  <c r="L301" i="15"/>
  <c r="J301" i="15"/>
  <c r="H301" i="15"/>
  <c r="F301" i="15"/>
  <c r="M300" i="15"/>
  <c r="K300" i="15"/>
  <c r="I300" i="15"/>
  <c r="G300" i="15"/>
  <c r="N299" i="15"/>
  <c r="L299" i="15"/>
  <c r="J299" i="15"/>
  <c r="H299" i="15"/>
  <c r="F299" i="15"/>
  <c r="M298" i="15"/>
  <c r="K298" i="15"/>
  <c r="I298" i="15"/>
  <c r="G298" i="15"/>
  <c r="N297" i="15"/>
  <c r="L297" i="15"/>
  <c r="J297" i="15"/>
  <c r="H297" i="15"/>
  <c r="F297" i="15"/>
  <c r="M296" i="15"/>
  <c r="K296" i="15"/>
  <c r="I296" i="15"/>
  <c r="G296" i="15"/>
  <c r="N295" i="15"/>
  <c r="L295" i="15"/>
  <c r="J295" i="15"/>
  <c r="H295" i="15"/>
  <c r="F295" i="15"/>
  <c r="M294" i="15"/>
  <c r="K294" i="15"/>
  <c r="I294" i="15"/>
  <c r="G294" i="15"/>
  <c r="N293" i="15"/>
  <c r="L293" i="15"/>
  <c r="J293" i="15"/>
  <c r="H293" i="15"/>
  <c r="F293" i="15"/>
  <c r="M292" i="15"/>
  <c r="K292" i="15"/>
  <c r="I292" i="15"/>
  <c r="G292" i="15"/>
  <c r="N291" i="15"/>
  <c r="L291" i="15"/>
  <c r="J291" i="15"/>
  <c r="H291" i="15"/>
  <c r="F291" i="15"/>
  <c r="M290" i="15"/>
  <c r="K290" i="15"/>
  <c r="I290" i="15"/>
  <c r="G290" i="15"/>
  <c r="N289" i="15"/>
  <c r="L289" i="15"/>
  <c r="J289" i="15"/>
  <c r="H289" i="15"/>
  <c r="F289" i="15"/>
  <c r="M288" i="15"/>
  <c r="K288" i="15"/>
  <c r="I288" i="15"/>
  <c r="G288" i="15"/>
  <c r="N287" i="15"/>
  <c r="L287" i="15"/>
  <c r="J287" i="15"/>
  <c r="H287" i="15"/>
  <c r="F287" i="15"/>
  <c r="M286" i="15"/>
  <c r="K286" i="15"/>
  <c r="I286" i="15"/>
  <c r="G286" i="15"/>
  <c r="N285" i="15"/>
  <c r="L285" i="15"/>
  <c r="J285" i="15"/>
  <c r="H285" i="15"/>
  <c r="F285" i="15"/>
  <c r="M284" i="15"/>
  <c r="K284" i="15"/>
  <c r="I284" i="15"/>
  <c r="G284" i="15"/>
  <c r="N283" i="15"/>
  <c r="L283" i="15"/>
  <c r="J283" i="15"/>
  <c r="H283" i="15"/>
  <c r="F283" i="15"/>
  <c r="M282" i="15"/>
  <c r="K282" i="15"/>
  <c r="I282" i="15"/>
  <c r="G282" i="15"/>
  <c r="N281" i="15"/>
  <c r="L281" i="15"/>
  <c r="J281" i="15"/>
  <c r="H281" i="15"/>
  <c r="F281" i="15"/>
  <c r="M280" i="15"/>
  <c r="K280" i="15"/>
  <c r="I280" i="15"/>
  <c r="G280" i="15"/>
  <c r="K277" i="15"/>
  <c r="I277" i="15"/>
  <c r="G277" i="15"/>
  <c r="N276" i="15"/>
  <c r="L276" i="15"/>
  <c r="J276" i="15"/>
  <c r="H276" i="15"/>
  <c r="F276" i="15"/>
  <c r="M275" i="15"/>
  <c r="K275" i="15"/>
  <c r="I275" i="15"/>
  <c r="G275" i="15"/>
  <c r="N279" i="15"/>
  <c r="L279" i="15"/>
  <c r="J279" i="15"/>
  <c r="K274" i="15"/>
  <c r="F274" i="15"/>
  <c r="H279" i="15"/>
  <c r="F279" i="15"/>
  <c r="M278" i="15"/>
  <c r="K278" i="15"/>
  <c r="I278" i="15"/>
  <c r="G278" i="15"/>
  <c r="N277" i="15"/>
  <c r="L277" i="15"/>
  <c r="J277" i="15"/>
  <c r="H277" i="15"/>
  <c r="F277" i="15"/>
  <c r="M276" i="15"/>
  <c r="K276" i="15"/>
  <c r="I276" i="15"/>
  <c r="G276" i="15"/>
  <c r="N275" i="15"/>
  <c r="L275" i="15"/>
  <c r="J275" i="15"/>
  <c r="H275" i="15"/>
  <c r="F275" i="15"/>
  <c r="BZ7" i="19" l="1"/>
  <c r="CD7" i="19" l="1"/>
  <c r="DD20" i="10"/>
  <c r="CH7" i="19" l="1"/>
  <c r="V165" i="15"/>
  <c r="N274" i="15" s="1"/>
  <c r="T165" i="15"/>
  <c r="M274" i="15" s="1"/>
  <c r="M165" i="15"/>
  <c r="N165" i="15"/>
  <c r="L165" i="15"/>
  <c r="K165" i="15"/>
  <c r="J165" i="15"/>
  <c r="I165" i="15"/>
  <c r="H165" i="15"/>
  <c r="G274" i="15" s="1"/>
  <c r="C116" i="14"/>
  <c r="B116" i="14"/>
  <c r="C108" i="14"/>
  <c r="C111" i="14"/>
  <c r="H106" i="14"/>
  <c r="C107" i="14"/>
  <c r="C109" i="14"/>
  <c r="C110" i="14"/>
  <c r="C41" i="14"/>
  <c r="C112" i="14"/>
  <c r="C106" i="14"/>
  <c r="C113" i="14"/>
  <c r="CL7" i="19" l="1"/>
  <c r="I274" i="15"/>
  <c r="H274" i="15"/>
  <c r="J274" i="15"/>
  <c r="D373" i="15"/>
  <c r="D363" i="15"/>
  <c r="D351" i="15"/>
  <c r="D343" i="15"/>
  <c r="D335" i="15"/>
  <c r="D327" i="15"/>
  <c r="D319" i="15"/>
  <c r="D311" i="15"/>
  <c r="D303" i="15"/>
  <c r="D291" i="15"/>
  <c r="D372" i="15"/>
  <c r="D347" i="15"/>
  <c r="D331" i="15"/>
  <c r="D315" i="15"/>
  <c r="D295" i="15"/>
  <c r="D287" i="15"/>
  <c r="D339" i="15"/>
  <c r="D323" i="15"/>
  <c r="D307" i="15"/>
  <c r="D299" i="15"/>
  <c r="D283" i="15"/>
  <c r="D376" i="15"/>
  <c r="D377" i="15"/>
  <c r="D369" i="15"/>
  <c r="D361" i="15"/>
  <c r="D357" i="15"/>
  <c r="D353" i="15"/>
  <c r="D277" i="15"/>
  <c r="D378" i="15"/>
  <c r="D370" i="15"/>
  <c r="D367" i="15"/>
  <c r="D366" i="15"/>
  <c r="D362" i="15"/>
  <c r="D359" i="15"/>
  <c r="D358" i="15"/>
  <c r="D354" i="15"/>
  <c r="D350" i="15"/>
  <c r="D346" i="15"/>
  <c r="D342" i="15"/>
  <c r="D338" i="15"/>
  <c r="D334" i="15"/>
  <c r="D330" i="15"/>
  <c r="D326" i="15"/>
  <c r="D322" i="15"/>
  <c r="D318" i="15"/>
  <c r="D314" i="15"/>
  <c r="D310" i="15"/>
  <c r="D306" i="15"/>
  <c r="D302" i="15"/>
  <c r="D298" i="15"/>
  <c r="D294" i="15"/>
  <c r="D290" i="15"/>
  <c r="D286" i="15"/>
  <c r="D282" i="15"/>
  <c r="D279" i="15"/>
  <c r="D278" i="15"/>
  <c r="D368" i="15"/>
  <c r="D375" i="15"/>
  <c r="D374" i="15"/>
  <c r="D371" i="15"/>
  <c r="D365" i="15"/>
  <c r="D364" i="15"/>
  <c r="D360" i="15"/>
  <c r="D356" i="15"/>
  <c r="D355" i="15"/>
  <c r="D352" i="15"/>
  <c r="D349" i="15"/>
  <c r="D348" i="15"/>
  <c r="D345" i="15"/>
  <c r="D344" i="15"/>
  <c r="D341" i="15"/>
  <c r="D340" i="15"/>
  <c r="D337" i="15"/>
  <c r="D336" i="15"/>
  <c r="D333" i="15"/>
  <c r="D332" i="15"/>
  <c r="D329" i="15"/>
  <c r="D328" i="15"/>
  <c r="D325" i="15"/>
  <c r="D324" i="15"/>
  <c r="D321" i="15"/>
  <c r="D320" i="15"/>
  <c r="D317" i="15"/>
  <c r="D316" i="15"/>
  <c r="D313" i="15"/>
  <c r="D312" i="15"/>
  <c r="D309" i="15"/>
  <c r="D308" i="15"/>
  <c r="D305" i="15"/>
  <c r="D304" i="15"/>
  <c r="D301" i="15"/>
  <c r="D300" i="15"/>
  <c r="E299" i="15"/>
  <c r="D297" i="15"/>
  <c r="D296" i="15"/>
  <c r="D293" i="15"/>
  <c r="D292" i="15"/>
  <c r="D289" i="15"/>
  <c r="D288" i="15"/>
  <c r="D285" i="15"/>
  <c r="D284" i="15"/>
  <c r="D281" i="15"/>
  <c r="D280" i="15"/>
  <c r="CP7" i="19" l="1"/>
  <c r="E274" i="15"/>
  <c r="E307" i="15"/>
  <c r="E319" i="15"/>
  <c r="E335" i="15"/>
  <c r="E375" i="15"/>
  <c r="E360" i="15"/>
  <c r="E283" i="15"/>
  <c r="E287" i="15"/>
  <c r="E295" i="15"/>
  <c r="E303" i="15"/>
  <c r="E315" i="15"/>
  <c r="E323" i="15"/>
  <c r="E339" i="15"/>
  <c r="E347" i="15"/>
  <c r="E367" i="15"/>
  <c r="E371" i="15"/>
  <c r="E351" i="15"/>
  <c r="E290" i="15"/>
  <c r="E306" i="15"/>
  <c r="E322" i="15"/>
  <c r="E331" i="15"/>
  <c r="E338" i="15"/>
  <c r="E354" i="15"/>
  <c r="E358" i="15"/>
  <c r="E361" i="15"/>
  <c r="E372" i="15"/>
  <c r="E311" i="15"/>
  <c r="E327" i="15"/>
  <c r="E343" i="15"/>
  <c r="E356" i="15"/>
  <c r="E282" i="15"/>
  <c r="E291" i="15"/>
  <c r="E298" i="15"/>
  <c r="E314" i="15"/>
  <c r="E330" i="15"/>
  <c r="E346" i="15"/>
  <c r="E357" i="15"/>
  <c r="E368" i="15"/>
  <c r="E294" i="15"/>
  <c r="E310" i="15"/>
  <c r="E363" i="15"/>
  <c r="E366" i="15"/>
  <c r="E377" i="15"/>
  <c r="E286" i="15"/>
  <c r="E302" i="15"/>
  <c r="E318" i="15"/>
  <c r="E334" i="15"/>
  <c r="E350" i="15"/>
  <c r="E378" i="15"/>
  <c r="E278" i="15"/>
  <c r="E289" i="15"/>
  <c r="E305" i="15"/>
  <c r="E321" i="15"/>
  <c r="E337" i="15"/>
  <c r="E373" i="15"/>
  <c r="E376" i="15"/>
  <c r="E288" i="15"/>
  <c r="E340" i="15"/>
  <c r="E352" i="15"/>
  <c r="E355" i="15"/>
  <c r="E362" i="15"/>
  <c r="E364" i="15"/>
  <c r="E300" i="15"/>
  <c r="E280" i="15"/>
  <c r="E304" i="15"/>
  <c r="E374" i="15"/>
  <c r="E277" i="15"/>
  <c r="E293" i="15"/>
  <c r="E309" i="15"/>
  <c r="E325" i="15"/>
  <c r="E341" i="15"/>
  <c r="E369" i="15"/>
  <c r="E348" i="15"/>
  <c r="E308" i="15"/>
  <c r="E284" i="15"/>
  <c r="E320" i="15"/>
  <c r="E276" i="15"/>
  <c r="E326" i="15"/>
  <c r="E342" i="15"/>
  <c r="E353" i="15"/>
  <c r="E279" i="15"/>
  <c r="E370" i="15"/>
  <c r="E281" i="15"/>
  <c r="E297" i="15"/>
  <c r="E313" i="15"/>
  <c r="E329" i="15"/>
  <c r="E345" i="15"/>
  <c r="E324" i="15"/>
  <c r="E328" i="15"/>
  <c r="E336" i="15"/>
  <c r="E312" i="15"/>
  <c r="E292" i="15"/>
  <c r="E359" i="15"/>
  <c r="E285" i="15"/>
  <c r="E301" i="15"/>
  <c r="E317" i="15"/>
  <c r="E333" i="15"/>
  <c r="E349" i="15"/>
  <c r="E365" i="15"/>
  <c r="E332" i="15"/>
  <c r="E344" i="15"/>
  <c r="E316" i="15"/>
  <c r="E296" i="15"/>
  <c r="E275" i="15"/>
  <c r="C153" i="15"/>
  <c r="C154" i="15"/>
  <c r="C155" i="15"/>
  <c r="C156" i="15"/>
  <c r="C157" i="15"/>
  <c r="C158" i="15"/>
  <c r="C159" i="15"/>
  <c r="C160" i="15"/>
  <c r="CT7" i="19" l="1"/>
  <c r="DG101" i="8"/>
  <c r="DG102" i="8"/>
  <c r="DG103" i="8"/>
  <c r="DG104" i="8"/>
  <c r="DG105" i="8"/>
  <c r="DG106" i="8"/>
  <c r="DG107" i="8"/>
  <c r="DG108" i="8"/>
  <c r="DG109" i="8"/>
  <c r="DG110" i="8"/>
  <c r="DG101" i="7"/>
  <c r="DG102" i="7"/>
  <c r="DG103" i="7"/>
  <c r="DG104" i="7"/>
  <c r="DG105" i="7"/>
  <c r="DG106" i="7"/>
  <c r="DG107" i="7"/>
  <c r="DG108" i="7"/>
  <c r="DG109" i="7"/>
  <c r="DG110" i="7"/>
  <c r="DG101" i="6"/>
  <c r="DG102" i="6"/>
  <c r="DG103" i="6"/>
  <c r="DG104" i="6"/>
  <c r="DG105" i="6"/>
  <c r="DG106" i="6"/>
  <c r="DG107" i="6"/>
  <c r="DG108" i="6"/>
  <c r="DG109" i="6"/>
  <c r="DG110" i="6"/>
  <c r="DG100" i="5"/>
  <c r="DG101" i="5"/>
  <c r="DG102" i="5"/>
  <c r="DG103" i="5"/>
  <c r="DG104" i="5"/>
  <c r="DG105" i="5"/>
  <c r="DG106" i="5"/>
  <c r="DG107" i="5"/>
  <c r="DG108" i="5"/>
  <c r="DG109" i="5"/>
  <c r="D106" i="8"/>
  <c r="D110" i="8"/>
  <c r="D109" i="8"/>
  <c r="D108" i="8"/>
  <c r="D107" i="8"/>
  <c r="D110" i="7"/>
  <c r="D109" i="7"/>
  <c r="D108" i="7"/>
  <c r="D107" i="7"/>
  <c r="D106" i="7"/>
  <c r="D110" i="6"/>
  <c r="D109" i="6"/>
  <c r="D108" i="6"/>
  <c r="D107" i="6"/>
  <c r="D106" i="6"/>
  <c r="D109" i="5"/>
  <c r="D108" i="5"/>
  <c r="D107" i="5"/>
  <c r="D106" i="5"/>
  <c r="D105" i="5"/>
  <c r="CX7" i="19" l="1"/>
  <c r="DB115" i="7"/>
  <c r="CX115" i="7"/>
  <c r="CT115" i="7"/>
  <c r="CP115" i="7"/>
  <c r="CL115" i="7"/>
  <c r="CH115" i="7"/>
  <c r="CD115" i="7"/>
  <c r="BZ115" i="7"/>
  <c r="BV115" i="7"/>
  <c r="BR115" i="7"/>
  <c r="BN115" i="7"/>
  <c r="BJ115" i="7"/>
  <c r="BF115" i="7"/>
  <c r="BB115" i="7"/>
  <c r="AX115" i="7"/>
  <c r="AT115" i="7"/>
  <c r="AP115" i="7"/>
  <c r="AL115" i="7"/>
  <c r="AH115" i="7"/>
  <c r="AD115" i="7"/>
  <c r="Z115" i="7"/>
  <c r="V115" i="7"/>
  <c r="R115" i="7"/>
  <c r="N115" i="7"/>
  <c r="J115" i="7"/>
  <c r="DA115" i="7"/>
  <c r="CW115" i="7"/>
  <c r="CS115" i="7"/>
  <c r="CO115" i="7"/>
  <c r="CK115" i="7"/>
  <c r="CG115" i="7"/>
  <c r="CC115" i="7"/>
  <c r="BY115" i="7"/>
  <c r="BU115" i="7"/>
  <c r="BQ115" i="7"/>
  <c r="BM115" i="7"/>
  <c r="BI115" i="7"/>
  <c r="BE115" i="7"/>
  <c r="BA115" i="7"/>
  <c r="AW115" i="7"/>
  <c r="AS115" i="7"/>
  <c r="AO115" i="7"/>
  <c r="AK115" i="7"/>
  <c r="AG115" i="7"/>
  <c r="AC115" i="7"/>
  <c r="Y115" i="7"/>
  <c r="U115" i="7"/>
  <c r="Q115" i="7"/>
  <c r="M115" i="7"/>
  <c r="I115" i="7"/>
  <c r="CZ115" i="7"/>
  <c r="CV115" i="7"/>
  <c r="CR115" i="7"/>
  <c r="CN115" i="7"/>
  <c r="CJ115" i="7"/>
  <c r="CF115" i="7"/>
  <c r="CB115" i="7"/>
  <c r="BX115" i="7"/>
  <c r="BT115" i="7"/>
  <c r="BP115" i="7"/>
  <c r="BL115" i="7"/>
  <c r="BH115" i="7"/>
  <c r="BD115" i="7"/>
  <c r="AZ115" i="7"/>
  <c r="AV115" i="7"/>
  <c r="AR115" i="7"/>
  <c r="AN115" i="7"/>
  <c r="AJ115" i="7"/>
  <c r="AF115" i="7"/>
  <c r="AB115" i="7"/>
  <c r="X115" i="7"/>
  <c r="T115" i="7"/>
  <c r="P115" i="7"/>
  <c r="L115" i="7"/>
  <c r="DC115" i="7"/>
  <c r="CY115" i="7"/>
  <c r="CU115" i="7"/>
  <c r="CQ115" i="7"/>
  <c r="CM115" i="7"/>
  <c r="CI115" i="7"/>
  <c r="CE115" i="7"/>
  <c r="CA115" i="7"/>
  <c r="BW115" i="7"/>
  <c r="BS115" i="7"/>
  <c r="BO115" i="7"/>
  <c r="BK115" i="7"/>
  <c r="BG115" i="7"/>
  <c r="BC115" i="7"/>
  <c r="AY115" i="7"/>
  <c r="AU115" i="7"/>
  <c r="AQ115" i="7"/>
  <c r="AM115" i="7"/>
  <c r="AI115" i="7"/>
  <c r="AE115" i="7"/>
  <c r="AA115" i="7"/>
  <c r="W115" i="7"/>
  <c r="S115" i="7"/>
  <c r="O115" i="7"/>
  <c r="K115" i="7"/>
  <c r="CZ114" i="5"/>
  <c r="CV114" i="5"/>
  <c r="CR114" i="5"/>
  <c r="CN114" i="5"/>
  <c r="CJ114" i="5"/>
  <c r="CF114" i="5"/>
  <c r="CB114" i="5"/>
  <c r="BX114" i="5"/>
  <c r="BT114" i="5"/>
  <c r="BP114" i="5"/>
  <c r="DC114" i="5"/>
  <c r="CY114" i="5"/>
  <c r="CU114" i="5"/>
  <c r="CQ114" i="5"/>
  <c r="CM114" i="5"/>
  <c r="CI114" i="5"/>
  <c r="CE114" i="5"/>
  <c r="CA114" i="5"/>
  <c r="BW114" i="5"/>
  <c r="BS114" i="5"/>
  <c r="BO114" i="5"/>
  <c r="DB114" i="5"/>
  <c r="CX114" i="5"/>
  <c r="CT114" i="5"/>
  <c r="CP114" i="5"/>
  <c r="CL114" i="5"/>
  <c r="CH114" i="5"/>
  <c r="CD114" i="5"/>
  <c r="BZ114" i="5"/>
  <c r="BV114" i="5"/>
  <c r="BR114" i="5"/>
  <c r="BN114" i="5"/>
  <c r="BJ114" i="5"/>
  <c r="DA114" i="5"/>
  <c r="CW114" i="5"/>
  <c r="CS114" i="5"/>
  <c r="CO114" i="5"/>
  <c r="CK114" i="5"/>
  <c r="CG114" i="5"/>
  <c r="CC114" i="5"/>
  <c r="BY114" i="5"/>
  <c r="BU114" i="5"/>
  <c r="BQ114" i="5"/>
  <c r="BM114" i="5"/>
  <c r="BI114" i="5"/>
  <c r="BL114" i="5"/>
  <c r="BF114" i="5"/>
  <c r="BB114" i="5"/>
  <c r="AX114" i="5"/>
  <c r="AT114" i="5"/>
  <c r="AP114" i="5"/>
  <c r="AL114" i="5"/>
  <c r="AH114" i="5"/>
  <c r="AD114" i="5"/>
  <c r="Z114" i="5"/>
  <c r="AB114" i="5"/>
  <c r="BK114" i="5"/>
  <c r="BE114" i="5"/>
  <c r="BA114" i="5"/>
  <c r="AW114" i="5"/>
  <c r="AS114" i="5"/>
  <c r="AO114" i="5"/>
  <c r="AK114" i="5"/>
  <c r="AG114" i="5"/>
  <c r="AC114" i="5"/>
  <c r="Y114" i="5"/>
  <c r="BH114" i="5"/>
  <c r="BD114" i="5"/>
  <c r="AZ114" i="5"/>
  <c r="AV114" i="5"/>
  <c r="AR114" i="5"/>
  <c r="AN114" i="5"/>
  <c r="AJ114" i="5"/>
  <c r="AF114" i="5"/>
  <c r="X114" i="5"/>
  <c r="BG114" i="5"/>
  <c r="BC114" i="5"/>
  <c r="AY114" i="5"/>
  <c r="AU114" i="5"/>
  <c r="AQ114" i="5"/>
  <c r="AM114" i="5"/>
  <c r="AI114" i="5"/>
  <c r="AE114" i="5"/>
  <c r="AA114" i="5"/>
  <c r="H115" i="6"/>
  <c r="DA115" i="6"/>
  <c r="CW115" i="6"/>
  <c r="CS115" i="6"/>
  <c r="CO115" i="6"/>
  <c r="CK115" i="6"/>
  <c r="CG115" i="6"/>
  <c r="CC115" i="6"/>
  <c r="BY115" i="6"/>
  <c r="BU115" i="6"/>
  <c r="BQ115" i="6"/>
  <c r="BM115" i="6"/>
  <c r="BI115" i="6"/>
  <c r="BE115" i="6"/>
  <c r="BA115" i="6"/>
  <c r="AW115" i="6"/>
  <c r="AS115" i="6"/>
  <c r="AO115" i="6"/>
  <c r="AK115" i="6"/>
  <c r="AG115" i="6"/>
  <c r="AC115" i="6"/>
  <c r="Y115" i="6"/>
  <c r="U115" i="6"/>
  <c r="Q115" i="6"/>
  <c r="M115" i="6"/>
  <c r="I115" i="6"/>
  <c r="CZ115" i="6"/>
  <c r="CV115" i="6"/>
  <c r="CR115" i="6"/>
  <c r="CN115" i="6"/>
  <c r="CJ115" i="6"/>
  <c r="CF115" i="6"/>
  <c r="CB115" i="6"/>
  <c r="BX115" i="6"/>
  <c r="BT115" i="6"/>
  <c r="BP115" i="6"/>
  <c r="BL115" i="6"/>
  <c r="BH115" i="6"/>
  <c r="BD115" i="6"/>
  <c r="AZ115" i="6"/>
  <c r="AV115" i="6"/>
  <c r="AR115" i="6"/>
  <c r="AN115" i="6"/>
  <c r="AJ115" i="6"/>
  <c r="AF115" i="6"/>
  <c r="AB115" i="6"/>
  <c r="X115" i="6"/>
  <c r="T115" i="6"/>
  <c r="P115" i="6"/>
  <c r="L115" i="6"/>
  <c r="DC115" i="6"/>
  <c r="CY115" i="6"/>
  <c r="CU115" i="6"/>
  <c r="CQ115" i="6"/>
  <c r="CM115" i="6"/>
  <c r="CI115" i="6"/>
  <c r="CE115" i="6"/>
  <c r="CA115" i="6"/>
  <c r="BW115" i="6"/>
  <c r="BS115" i="6"/>
  <c r="BO115" i="6"/>
  <c r="BK115" i="6"/>
  <c r="BG115" i="6"/>
  <c r="BC115" i="6"/>
  <c r="AY115" i="6"/>
  <c r="AU115" i="6"/>
  <c r="AQ115" i="6"/>
  <c r="AM115" i="6"/>
  <c r="AI115" i="6"/>
  <c r="AE115" i="6"/>
  <c r="AA115" i="6"/>
  <c r="W115" i="6"/>
  <c r="S115" i="6"/>
  <c r="O115" i="6"/>
  <c r="K115" i="6"/>
  <c r="DB115" i="6"/>
  <c r="CX115" i="6"/>
  <c r="CT115" i="6"/>
  <c r="CP115" i="6"/>
  <c r="CL115" i="6"/>
  <c r="CH115" i="6"/>
  <c r="CD115" i="6"/>
  <c r="BZ115" i="6"/>
  <c r="BV115" i="6"/>
  <c r="BR115" i="6"/>
  <c r="BN115" i="6"/>
  <c r="BJ115" i="6"/>
  <c r="BF115" i="6"/>
  <c r="BB115" i="6"/>
  <c r="AX115" i="6"/>
  <c r="AT115" i="6"/>
  <c r="AP115" i="6"/>
  <c r="AL115" i="6"/>
  <c r="AH115" i="6"/>
  <c r="AD115" i="6"/>
  <c r="Z115" i="6"/>
  <c r="V115" i="6"/>
  <c r="R115" i="6"/>
  <c r="N115" i="6"/>
  <c r="J115" i="6"/>
  <c r="DA115" i="8"/>
  <c r="CY115" i="8"/>
  <c r="CU115" i="8"/>
  <c r="CQ115" i="8"/>
  <c r="CM115" i="8"/>
  <c r="CI115" i="8"/>
  <c r="CE115" i="8"/>
  <c r="CA115" i="8"/>
  <c r="BW115" i="8"/>
  <c r="BS115" i="8"/>
  <c r="BO115" i="8"/>
  <c r="BK115" i="8"/>
  <c r="BG115" i="8"/>
  <c r="BC115" i="8"/>
  <c r="AY115" i="8"/>
  <c r="AU115" i="8"/>
  <c r="AQ115" i="8"/>
  <c r="AM115" i="8"/>
  <c r="AI115" i="8"/>
  <c r="AE115" i="8"/>
  <c r="AA115" i="8"/>
  <c r="W115" i="8"/>
  <c r="S115" i="8"/>
  <c r="O115" i="8"/>
  <c r="K115" i="8"/>
  <c r="DC115" i="8"/>
  <c r="CX115" i="8"/>
  <c r="CT115" i="8"/>
  <c r="CP115" i="8"/>
  <c r="CL115" i="8"/>
  <c r="CH115" i="8"/>
  <c r="CD115" i="8"/>
  <c r="BZ115" i="8"/>
  <c r="BV115" i="8"/>
  <c r="BR115" i="8"/>
  <c r="BN115" i="8"/>
  <c r="BJ115" i="8"/>
  <c r="BF115" i="8"/>
  <c r="BB115" i="8"/>
  <c r="AX115" i="8"/>
  <c r="AT115" i="8"/>
  <c r="AP115" i="8"/>
  <c r="AL115" i="8"/>
  <c r="AH115" i="8"/>
  <c r="AD115" i="8"/>
  <c r="Z115" i="8"/>
  <c r="V115" i="8"/>
  <c r="R115" i="8"/>
  <c r="N115" i="8"/>
  <c r="J115" i="8"/>
  <c r="DB115" i="8"/>
  <c r="CW115" i="8"/>
  <c r="CS115" i="8"/>
  <c r="CO115" i="8"/>
  <c r="CK115" i="8"/>
  <c r="CG115" i="8"/>
  <c r="CC115" i="8"/>
  <c r="BY115" i="8"/>
  <c r="BU115" i="8"/>
  <c r="BQ115" i="8"/>
  <c r="BM115" i="8"/>
  <c r="BI115" i="8"/>
  <c r="BE115" i="8"/>
  <c r="BA115" i="8"/>
  <c r="AW115" i="8"/>
  <c r="AS115" i="8"/>
  <c r="AO115" i="8"/>
  <c r="AK115" i="8"/>
  <c r="AG115" i="8"/>
  <c r="AC115" i="8"/>
  <c r="Y115" i="8"/>
  <c r="U115" i="8"/>
  <c r="Q115" i="8"/>
  <c r="M115" i="8"/>
  <c r="I115" i="8"/>
  <c r="CZ115" i="8"/>
  <c r="CV115" i="8"/>
  <c r="CR115" i="8"/>
  <c r="CN115" i="8"/>
  <c r="CJ115" i="8"/>
  <c r="CF115" i="8"/>
  <c r="CB115" i="8"/>
  <c r="BX115" i="8"/>
  <c r="BT115" i="8"/>
  <c r="BP115" i="8"/>
  <c r="BL115" i="8"/>
  <c r="BH115" i="8"/>
  <c r="BD115" i="8"/>
  <c r="AZ115" i="8"/>
  <c r="AV115" i="8"/>
  <c r="AR115" i="8"/>
  <c r="AN115" i="8"/>
  <c r="AJ115" i="8"/>
  <c r="AF115" i="8"/>
  <c r="AB115" i="8"/>
  <c r="X115" i="8"/>
  <c r="T115" i="8"/>
  <c r="P115" i="8"/>
  <c r="L115" i="8"/>
  <c r="H115" i="8"/>
  <c r="H115" i="7"/>
  <c r="DB17" i="13"/>
  <c r="CZ24" i="13"/>
  <c r="CV24" i="13"/>
  <c r="CR24" i="13"/>
  <c r="CN24" i="13"/>
  <c r="CJ24" i="13"/>
  <c r="CF24" i="13"/>
  <c r="CB24" i="13"/>
  <c r="BX24" i="13"/>
  <c r="BT24" i="13"/>
  <c r="BP24" i="13"/>
  <c r="BL24" i="13"/>
  <c r="BH24" i="13"/>
  <c r="BD24" i="13"/>
  <c r="DC24" i="13"/>
  <c r="CY24" i="13"/>
  <c r="CU24" i="13"/>
  <c r="CQ24" i="13"/>
  <c r="CM24" i="13"/>
  <c r="CI24" i="13"/>
  <c r="CE24" i="13"/>
  <c r="CA24" i="13"/>
  <c r="BW24" i="13"/>
  <c r="BS24" i="13"/>
  <c r="BO24" i="13"/>
  <c r="BK24" i="13"/>
  <c r="BG24" i="13"/>
  <c r="BC24" i="13"/>
  <c r="AY24" i="13"/>
  <c r="AU24" i="13"/>
  <c r="AQ24" i="13"/>
  <c r="DB24" i="13"/>
  <c r="CX24" i="13"/>
  <c r="CT24" i="13"/>
  <c r="CP24" i="13"/>
  <c r="CL24" i="13"/>
  <c r="CH24" i="13"/>
  <c r="CD24" i="13"/>
  <c r="BZ24" i="13"/>
  <c r="BV24" i="13"/>
  <c r="BR24" i="13"/>
  <c r="BN24" i="13"/>
  <c r="BJ24" i="13"/>
  <c r="BF24" i="13"/>
  <c r="DA24" i="13"/>
  <c r="CW24" i="13"/>
  <c r="CS24" i="13"/>
  <c r="CO24" i="13"/>
  <c r="CK24" i="13"/>
  <c r="CG24" i="13"/>
  <c r="CC24" i="13"/>
  <c r="BY24" i="13"/>
  <c r="BU24" i="13"/>
  <c r="BQ24" i="13"/>
  <c r="BM24" i="13"/>
  <c r="BI24" i="13"/>
  <c r="BE24" i="13"/>
  <c r="BA24" i="13"/>
  <c r="AW24" i="13"/>
  <c r="AS24" i="13"/>
  <c r="AO24" i="13"/>
  <c r="AK24" i="13"/>
  <c r="CZ31" i="13"/>
  <c r="CV31" i="13"/>
  <c r="CR31" i="13"/>
  <c r="CN31" i="13"/>
  <c r="CJ31" i="13"/>
  <c r="CF31" i="13"/>
  <c r="CB31" i="13"/>
  <c r="BX31" i="13"/>
  <c r="BT31" i="13"/>
  <c r="BP31" i="13"/>
  <c r="BL31" i="13"/>
  <c r="BH31" i="13"/>
  <c r="BD31" i="13"/>
  <c r="AZ31" i="13"/>
  <c r="AV31" i="13"/>
  <c r="AR31" i="13"/>
  <c r="AN31" i="13"/>
  <c r="AJ31" i="13"/>
  <c r="AF31" i="13"/>
  <c r="AB31" i="13"/>
  <c r="X31" i="13"/>
  <c r="T31" i="13"/>
  <c r="P31" i="13"/>
  <c r="L31" i="13"/>
  <c r="DC31" i="13"/>
  <c r="CY31" i="13"/>
  <c r="CU31" i="13"/>
  <c r="CQ31" i="13"/>
  <c r="CM31" i="13"/>
  <c r="CI31" i="13"/>
  <c r="CE31" i="13"/>
  <c r="CA31" i="13"/>
  <c r="BW31" i="13"/>
  <c r="BS31" i="13"/>
  <c r="BO31" i="13"/>
  <c r="BK31" i="13"/>
  <c r="BG31" i="13"/>
  <c r="BC31" i="13"/>
  <c r="AY31" i="13"/>
  <c r="AU31" i="13"/>
  <c r="AQ31" i="13"/>
  <c r="AM31" i="13"/>
  <c r="AI31" i="13"/>
  <c r="AE31" i="13"/>
  <c r="AA31" i="13"/>
  <c r="W31" i="13"/>
  <c r="S31" i="13"/>
  <c r="O31" i="13"/>
  <c r="K31" i="13"/>
  <c r="DB31" i="13"/>
  <c r="CX31" i="13"/>
  <c r="CT31" i="13"/>
  <c r="CP31" i="13"/>
  <c r="CL31" i="13"/>
  <c r="CH31" i="13"/>
  <c r="CD31" i="13"/>
  <c r="BZ31" i="13"/>
  <c r="BV31" i="13"/>
  <c r="BR31" i="13"/>
  <c r="BN31" i="13"/>
  <c r="BJ31" i="13"/>
  <c r="BF31" i="13"/>
  <c r="BB31" i="13"/>
  <c r="AX31" i="13"/>
  <c r="AT31" i="13"/>
  <c r="AP31" i="13"/>
  <c r="AL31" i="13"/>
  <c r="AH31" i="13"/>
  <c r="AD31" i="13"/>
  <c r="Z31" i="13"/>
  <c r="V31" i="13"/>
  <c r="R31" i="13"/>
  <c r="N31" i="13"/>
  <c r="J31" i="13"/>
  <c r="DA31" i="13"/>
  <c r="CW31" i="13"/>
  <c r="CS31" i="13"/>
  <c r="CO31" i="13"/>
  <c r="CK31" i="13"/>
  <c r="CG31" i="13"/>
  <c r="CC31" i="13"/>
  <c r="BY31" i="13"/>
  <c r="BU31" i="13"/>
  <c r="BQ31" i="13"/>
  <c r="BM31" i="13"/>
  <c r="BI31" i="13"/>
  <c r="BE31" i="13"/>
  <c r="BA31" i="13"/>
  <c r="AW31" i="13"/>
  <c r="AS31" i="13"/>
  <c r="AO31" i="13"/>
  <c r="AK31" i="13"/>
  <c r="AG31" i="13"/>
  <c r="AC31" i="13"/>
  <c r="Y31" i="13"/>
  <c r="U31" i="13"/>
  <c r="Q31" i="13"/>
  <c r="M31" i="13"/>
  <c r="I31" i="13"/>
  <c r="H31" i="13"/>
  <c r="K17" i="13"/>
  <c r="O17" i="13"/>
  <c r="S17" i="13"/>
  <c r="W17" i="13"/>
  <c r="AA17" i="13"/>
  <c r="AE17" i="13"/>
  <c r="AI17" i="13"/>
  <c r="AM17" i="13"/>
  <c r="AQ17" i="13"/>
  <c r="AU17" i="13"/>
  <c r="AY17" i="13"/>
  <c r="BC17" i="13"/>
  <c r="BG17" i="13"/>
  <c r="BK17" i="13"/>
  <c r="BO17" i="13"/>
  <c r="BS17" i="13"/>
  <c r="BW17" i="13"/>
  <c r="CA17" i="13"/>
  <c r="CE17" i="13"/>
  <c r="CI17" i="13"/>
  <c r="CM17" i="13"/>
  <c r="CQ17" i="13"/>
  <c r="CU17" i="13"/>
  <c r="CY17" i="13"/>
  <c r="DC17" i="13"/>
  <c r="K24" i="13"/>
  <c r="O24" i="13"/>
  <c r="S24" i="13"/>
  <c r="W24" i="13"/>
  <c r="AA24" i="13"/>
  <c r="AE24" i="13"/>
  <c r="AI24" i="13"/>
  <c r="AN24" i="13"/>
  <c r="AV24" i="13"/>
  <c r="L17" i="13"/>
  <c r="P17" i="13"/>
  <c r="T17" i="13"/>
  <c r="X17" i="13"/>
  <c r="AB17" i="13"/>
  <c r="AF17" i="13"/>
  <c r="AJ17" i="13"/>
  <c r="AN17" i="13"/>
  <c r="AR17" i="13"/>
  <c r="AV17" i="13"/>
  <c r="AZ17" i="13"/>
  <c r="BD17" i="13"/>
  <c r="BH17" i="13"/>
  <c r="BL17" i="13"/>
  <c r="BP17" i="13"/>
  <c r="BT17" i="13"/>
  <c r="BX17" i="13"/>
  <c r="CB17" i="13"/>
  <c r="CF17" i="13"/>
  <c r="CJ17" i="13"/>
  <c r="CN17" i="13"/>
  <c r="CR17" i="13"/>
  <c r="CV17" i="13"/>
  <c r="CZ17" i="13"/>
  <c r="L24" i="13"/>
  <c r="P24" i="13"/>
  <c r="T24" i="13"/>
  <c r="X24" i="13"/>
  <c r="AB24" i="13"/>
  <c r="AF24" i="13"/>
  <c r="AJ24" i="13"/>
  <c r="AP24" i="13"/>
  <c r="AX24" i="13"/>
  <c r="H17" i="13"/>
  <c r="I17" i="13"/>
  <c r="M17" i="13"/>
  <c r="Q17" i="13"/>
  <c r="U17" i="13"/>
  <c r="Y17" i="13"/>
  <c r="AC17" i="13"/>
  <c r="AG17" i="13"/>
  <c r="AK17" i="13"/>
  <c r="AO17" i="13"/>
  <c r="AS17" i="13"/>
  <c r="AW17" i="13"/>
  <c r="BA17" i="13"/>
  <c r="BE17" i="13"/>
  <c r="BI17" i="13"/>
  <c r="BM17" i="13"/>
  <c r="BQ17" i="13"/>
  <c r="BU17" i="13"/>
  <c r="BY17" i="13"/>
  <c r="CC17" i="13"/>
  <c r="CG17" i="13"/>
  <c r="CK17" i="13"/>
  <c r="CO17" i="13"/>
  <c r="CS17" i="13"/>
  <c r="CW17" i="13"/>
  <c r="DA17" i="13"/>
  <c r="H24" i="13"/>
  <c r="I24" i="13"/>
  <c r="M24" i="13"/>
  <c r="Q24" i="13"/>
  <c r="U24" i="13"/>
  <c r="Y24" i="13"/>
  <c r="AC24" i="13"/>
  <c r="AG24" i="13"/>
  <c r="AL24" i="13"/>
  <c r="AR24" i="13"/>
  <c r="AZ24" i="13"/>
  <c r="J17" i="13"/>
  <c r="N17" i="13"/>
  <c r="R17" i="13"/>
  <c r="V17" i="13"/>
  <c r="Z17" i="13"/>
  <c r="AD17" i="13"/>
  <c r="AH17" i="13"/>
  <c r="AL17" i="13"/>
  <c r="AP17" i="13"/>
  <c r="AT17" i="13"/>
  <c r="AX17" i="13"/>
  <c r="BB17" i="13"/>
  <c r="BF17" i="13"/>
  <c r="BJ17" i="13"/>
  <c r="BN17" i="13"/>
  <c r="BR17" i="13"/>
  <c r="BV17" i="13"/>
  <c r="BZ17" i="13"/>
  <c r="CD17" i="13"/>
  <c r="CH17" i="13"/>
  <c r="CL17" i="13"/>
  <c r="CP17" i="13"/>
  <c r="CT17" i="13"/>
  <c r="CX17" i="13"/>
  <c r="J24" i="13"/>
  <c r="N24" i="13"/>
  <c r="R24" i="13"/>
  <c r="V24" i="13"/>
  <c r="Z24" i="13"/>
  <c r="AD24" i="13"/>
  <c r="AH24" i="13"/>
  <c r="AM24" i="13"/>
  <c r="AT24" i="13"/>
  <c r="BB24" i="13"/>
  <c r="CR38" i="13"/>
  <c r="DC38" i="13"/>
  <c r="T38" i="13"/>
  <c r="AF38" i="13"/>
  <c r="AV38" i="13"/>
  <c r="BH38" i="13"/>
  <c r="BP38" i="13"/>
  <c r="CF38" i="13"/>
  <c r="CN38" i="13"/>
  <c r="CV38" i="13"/>
  <c r="H38" i="13"/>
  <c r="I38" i="13"/>
  <c r="M38" i="13"/>
  <c r="Q38" i="13"/>
  <c r="U38" i="13"/>
  <c r="Y38" i="13"/>
  <c r="AC38" i="13"/>
  <c r="AG38" i="13"/>
  <c r="AK38" i="13"/>
  <c r="AO38" i="13"/>
  <c r="AS38" i="13"/>
  <c r="AW38" i="13"/>
  <c r="BA38" i="13"/>
  <c r="BE38" i="13"/>
  <c r="BI38" i="13"/>
  <c r="BM38" i="13"/>
  <c r="BQ38" i="13"/>
  <c r="BU38" i="13"/>
  <c r="BY38" i="13"/>
  <c r="CC38" i="13"/>
  <c r="CG38" i="13"/>
  <c r="CK38" i="13"/>
  <c r="CO38" i="13"/>
  <c r="CS38" i="13"/>
  <c r="CW38" i="13"/>
  <c r="DA38" i="13"/>
  <c r="P38" i="13"/>
  <c r="AB38" i="13"/>
  <c r="AN38" i="13"/>
  <c r="AZ38" i="13"/>
  <c r="BL38" i="13"/>
  <c r="BX38" i="13"/>
  <c r="CZ38" i="13"/>
  <c r="J38" i="13"/>
  <c r="N38" i="13"/>
  <c r="R38" i="13"/>
  <c r="V38" i="13"/>
  <c r="Z38" i="13"/>
  <c r="AD38" i="13"/>
  <c r="AH38" i="13"/>
  <c r="AL38" i="13"/>
  <c r="AP38" i="13"/>
  <c r="AT38" i="13"/>
  <c r="AX38" i="13"/>
  <c r="BB38" i="13"/>
  <c r="BF38" i="13"/>
  <c r="BJ38" i="13"/>
  <c r="BN38" i="13"/>
  <c r="BR38" i="13"/>
  <c r="BV38" i="13"/>
  <c r="BZ38" i="13"/>
  <c r="CD38" i="13"/>
  <c r="CH38" i="13"/>
  <c r="CL38" i="13"/>
  <c r="CP38" i="13"/>
  <c r="CT38" i="13"/>
  <c r="CX38" i="13"/>
  <c r="DB38" i="13"/>
  <c r="L38" i="13"/>
  <c r="X38" i="13"/>
  <c r="AJ38" i="13"/>
  <c r="AR38" i="13"/>
  <c r="BD38" i="13"/>
  <c r="BT38" i="13"/>
  <c r="CB38" i="13"/>
  <c r="CJ38" i="13"/>
  <c r="K38" i="13"/>
  <c r="O38" i="13"/>
  <c r="S38" i="13"/>
  <c r="W38" i="13"/>
  <c r="AA38" i="13"/>
  <c r="AE38" i="13"/>
  <c r="AI38" i="13"/>
  <c r="AM38" i="13"/>
  <c r="AQ38" i="13"/>
  <c r="AU38" i="13"/>
  <c r="AY38" i="13"/>
  <c r="BC38" i="13"/>
  <c r="BG38" i="13"/>
  <c r="BK38" i="13"/>
  <c r="BO38" i="13"/>
  <c r="BS38" i="13"/>
  <c r="BW38" i="13"/>
  <c r="CA38" i="13"/>
  <c r="CE38" i="13"/>
  <c r="CI38" i="13"/>
  <c r="CM38" i="13"/>
  <c r="CQ38" i="13"/>
  <c r="CU38" i="13"/>
  <c r="CY38" i="13"/>
  <c r="DG105" i="4"/>
  <c r="DG106" i="4"/>
  <c r="DG107" i="4"/>
  <c r="DG108" i="4"/>
  <c r="DG109" i="4"/>
  <c r="D106" i="4"/>
  <c r="D105" i="4"/>
  <c r="D107" i="4"/>
  <c r="D108" i="4"/>
  <c r="D109" i="4"/>
  <c r="DG100" i="4"/>
  <c r="DG101" i="4"/>
  <c r="DG102" i="4"/>
  <c r="DG103" i="4"/>
  <c r="DG104" i="4"/>
  <c r="DB7" i="19" l="1"/>
  <c r="G38" i="13"/>
  <c r="G17" i="13"/>
  <c r="G31" i="13"/>
  <c r="G24" i="13"/>
  <c r="DC114" i="4"/>
  <c r="CY114" i="4"/>
  <c r="CU114" i="4"/>
  <c r="CQ114" i="4"/>
  <c r="CM114" i="4"/>
  <c r="CI114" i="4"/>
  <c r="CE114" i="4"/>
  <c r="CA114" i="4"/>
  <c r="BW114" i="4"/>
  <c r="BS114" i="4"/>
  <c r="BO114" i="4"/>
  <c r="BK114" i="4"/>
  <c r="BG114" i="4"/>
  <c r="BC114" i="4"/>
  <c r="AY114" i="4"/>
  <c r="AU114" i="4"/>
  <c r="AQ114" i="4"/>
  <c r="AM114" i="4"/>
  <c r="AI114" i="4"/>
  <c r="AE114" i="4"/>
  <c r="AA114" i="4"/>
  <c r="W114" i="4"/>
  <c r="S114" i="4"/>
  <c r="O114" i="4"/>
  <c r="I114" i="4"/>
  <c r="DB114" i="4"/>
  <c r="CX114" i="4"/>
  <c r="CT114" i="4"/>
  <c r="CP114" i="4"/>
  <c r="CL114" i="4"/>
  <c r="CH114" i="4"/>
  <c r="CD114" i="4"/>
  <c r="BZ114" i="4"/>
  <c r="BV114" i="4"/>
  <c r="BR114" i="4"/>
  <c r="BN114" i="4"/>
  <c r="BJ114" i="4"/>
  <c r="BF114" i="4"/>
  <c r="BB114" i="4"/>
  <c r="AX114" i="4"/>
  <c r="AT114" i="4"/>
  <c r="AP114" i="4"/>
  <c r="AL114" i="4"/>
  <c r="AH114" i="4"/>
  <c r="AD114" i="4"/>
  <c r="Z114" i="4"/>
  <c r="V114" i="4"/>
  <c r="R114" i="4"/>
  <c r="N114" i="4"/>
  <c r="J114" i="4"/>
  <c r="Q114" i="4"/>
  <c r="DA114" i="4"/>
  <c r="CW114" i="4"/>
  <c r="CS114" i="4"/>
  <c r="CO114" i="4"/>
  <c r="CK114" i="4"/>
  <c r="CG114" i="4"/>
  <c r="CC114" i="4"/>
  <c r="BY114" i="4"/>
  <c r="BU114" i="4"/>
  <c r="BQ114" i="4"/>
  <c r="BM114" i="4"/>
  <c r="BI114" i="4"/>
  <c r="BE114" i="4"/>
  <c r="BA114" i="4"/>
  <c r="AW114" i="4"/>
  <c r="AS114" i="4"/>
  <c r="AO114" i="4"/>
  <c r="AK114" i="4"/>
  <c r="AG114" i="4"/>
  <c r="AC114" i="4"/>
  <c r="Y114" i="4"/>
  <c r="U114" i="4"/>
  <c r="M114" i="4"/>
  <c r="CZ114" i="4"/>
  <c r="CV114" i="4"/>
  <c r="CR114" i="4"/>
  <c r="CN114" i="4"/>
  <c r="CJ114" i="4"/>
  <c r="CF114" i="4"/>
  <c r="CB114" i="4"/>
  <c r="BX114" i="4"/>
  <c r="BT114" i="4"/>
  <c r="BP114" i="4"/>
  <c r="BL114" i="4"/>
  <c r="BH114" i="4"/>
  <c r="BD114" i="4"/>
  <c r="AZ114" i="4"/>
  <c r="AV114" i="4"/>
  <c r="AR114" i="4"/>
  <c r="AN114" i="4"/>
  <c r="AJ114" i="4"/>
  <c r="AF114" i="4"/>
  <c r="AB114" i="4"/>
  <c r="X114" i="4"/>
  <c r="T114" i="4"/>
  <c r="P114" i="4"/>
  <c r="L114" i="4"/>
  <c r="K114" i="4"/>
  <c r="F24" i="13"/>
  <c r="F17" i="13"/>
  <c r="F31" i="13"/>
  <c r="H10" i="13"/>
  <c r="I10" i="13"/>
  <c r="F38" i="13"/>
  <c r="CZ10" i="13"/>
  <c r="CV10" i="13"/>
  <c r="CR10" i="13"/>
  <c r="CN10" i="13"/>
  <c r="CJ10" i="13"/>
  <c r="CF10" i="13"/>
  <c r="CB10" i="13"/>
  <c r="BX10" i="13"/>
  <c r="BT10" i="13"/>
  <c r="BP10" i="13"/>
  <c r="BL10" i="13"/>
  <c r="BH10" i="13"/>
  <c r="BD10" i="13"/>
  <c r="AZ10" i="13"/>
  <c r="AV10" i="13"/>
  <c r="AR10" i="13"/>
  <c r="AN10" i="13"/>
  <c r="AJ10" i="13"/>
  <c r="AF10" i="13"/>
  <c r="AB10" i="13"/>
  <c r="X10" i="13"/>
  <c r="T10" i="13"/>
  <c r="P10" i="13"/>
  <c r="L10" i="13"/>
  <c r="BI10" i="13"/>
  <c r="AS10" i="13"/>
  <c r="AG10" i="13"/>
  <c r="U10" i="13"/>
  <c r="DC10" i="13"/>
  <c r="CY10" i="13"/>
  <c r="CU10" i="13"/>
  <c r="CQ10" i="13"/>
  <c r="CM10" i="13"/>
  <c r="CI10" i="13"/>
  <c r="CE10" i="13"/>
  <c r="CA10" i="13"/>
  <c r="BW10" i="13"/>
  <c r="BS10" i="13"/>
  <c r="BO10" i="13"/>
  <c r="BK10" i="13"/>
  <c r="BG10" i="13"/>
  <c r="BC10" i="13"/>
  <c r="AY10" i="13"/>
  <c r="AU10" i="13"/>
  <c r="AQ10" i="13"/>
  <c r="AM10" i="13"/>
  <c r="AI10" i="13"/>
  <c r="AE10" i="13"/>
  <c r="AA10" i="13"/>
  <c r="W10" i="13"/>
  <c r="S10" i="13"/>
  <c r="O10" i="13"/>
  <c r="K10" i="13"/>
  <c r="N10" i="13"/>
  <c r="DA10" i="13"/>
  <c r="CS10" i="13"/>
  <c r="CK10" i="13"/>
  <c r="CC10" i="13"/>
  <c r="BU10" i="13"/>
  <c r="BQ10" i="13"/>
  <c r="BE10" i="13"/>
  <c r="AW10" i="13"/>
  <c r="AK10" i="13"/>
  <c r="Y10" i="13"/>
  <c r="M10" i="13"/>
  <c r="DB10" i="13"/>
  <c r="CX10" i="13"/>
  <c r="CT10" i="13"/>
  <c r="CP10" i="13"/>
  <c r="CL10" i="13"/>
  <c r="CH10" i="13"/>
  <c r="CD10" i="13"/>
  <c r="BZ10" i="13"/>
  <c r="BV10" i="13"/>
  <c r="BR10" i="13"/>
  <c r="BN10" i="13"/>
  <c r="BJ10" i="13"/>
  <c r="BF10" i="13"/>
  <c r="BB10" i="13"/>
  <c r="AX10" i="13"/>
  <c r="AT10" i="13"/>
  <c r="AP10" i="13"/>
  <c r="AL10" i="13"/>
  <c r="AH10" i="13"/>
  <c r="AD10" i="13"/>
  <c r="Z10" i="13"/>
  <c r="V10" i="13"/>
  <c r="R10" i="13"/>
  <c r="J10" i="13"/>
  <c r="CW10" i="13"/>
  <c r="CO10" i="13"/>
  <c r="CG10" i="13"/>
  <c r="BY10" i="13"/>
  <c r="BM10" i="13"/>
  <c r="BA10" i="13"/>
  <c r="AO10" i="13"/>
  <c r="AC10" i="13"/>
  <c r="Q10" i="13"/>
  <c r="H114" i="4"/>
  <c r="DC22" i="6"/>
  <c r="DB22" i="6"/>
  <c r="DA22" i="6"/>
  <c r="CZ22" i="6"/>
  <c r="CY22" i="6"/>
  <c r="CX22" i="6"/>
  <c r="CW22" i="6"/>
  <c r="CV22" i="6"/>
  <c r="CU22" i="6"/>
  <c r="CT22" i="6"/>
  <c r="CS22" i="6"/>
  <c r="CR22" i="6"/>
  <c r="CQ22" i="6"/>
  <c r="CP22" i="6"/>
  <c r="CO22" i="6"/>
  <c r="CN22" i="6"/>
  <c r="CM22" i="6"/>
  <c r="CL22" i="6"/>
  <c r="CK22" i="6"/>
  <c r="CJ22" i="6"/>
  <c r="CI22" i="6"/>
  <c r="CH22" i="6"/>
  <c r="CG22" i="6"/>
  <c r="CF22" i="6"/>
  <c r="CE22" i="6"/>
  <c r="CD22" i="6"/>
  <c r="CC22" i="6"/>
  <c r="CB22" i="6"/>
  <c r="CA22" i="6"/>
  <c r="BZ22" i="6"/>
  <c r="BY22" i="6"/>
  <c r="BX22" i="6"/>
  <c r="BW22" i="6"/>
  <c r="BV22" i="6"/>
  <c r="BU22" i="6"/>
  <c r="BT22" i="6"/>
  <c r="BS22" i="6"/>
  <c r="BR22" i="6"/>
  <c r="BQ22" i="6"/>
  <c r="BP22" i="6"/>
  <c r="BO22" i="6"/>
  <c r="BN22" i="6"/>
  <c r="BM22" i="6"/>
  <c r="BL22" i="6"/>
  <c r="BK22" i="6"/>
  <c r="BJ22" i="6"/>
  <c r="BI22" i="6"/>
  <c r="BH22" i="6"/>
  <c r="BG22" i="6"/>
  <c r="BF22" i="6"/>
  <c r="BE22" i="6"/>
  <c r="BD22" i="6"/>
  <c r="BC22" i="6"/>
  <c r="BB22" i="6"/>
  <c r="BA22" i="6"/>
  <c r="AZ22" i="6"/>
  <c r="AY22" i="6"/>
  <c r="AX22" i="6"/>
  <c r="AW22" i="6"/>
  <c r="AV22" i="6"/>
  <c r="AU22" i="6"/>
  <c r="AT22" i="6"/>
  <c r="AS22" i="6"/>
  <c r="AR22" i="6"/>
  <c r="AQ22" i="6"/>
  <c r="AP22" i="6"/>
  <c r="AO22" i="6"/>
  <c r="AN22" i="6"/>
  <c r="AM22" i="6"/>
  <c r="AL22" i="6"/>
  <c r="AK22" i="6"/>
  <c r="AJ22" i="6"/>
  <c r="AI22" i="6"/>
  <c r="AH22" i="6"/>
  <c r="AG22" i="6"/>
  <c r="AF22" i="6"/>
  <c r="AE22" i="6"/>
  <c r="AD22" i="6"/>
  <c r="AC22" i="6"/>
  <c r="AB22" i="6"/>
  <c r="AA22" i="6"/>
  <c r="Z22" i="6"/>
  <c r="Y22" i="6"/>
  <c r="X22" i="6"/>
  <c r="W22" i="6"/>
  <c r="V22" i="6"/>
  <c r="U22" i="6"/>
  <c r="T22" i="6"/>
  <c r="S22" i="6"/>
  <c r="R22" i="6"/>
  <c r="Q22" i="6"/>
  <c r="P22" i="6"/>
  <c r="O22" i="6"/>
  <c r="N22" i="6"/>
  <c r="M22" i="6"/>
  <c r="L22" i="6"/>
  <c r="K22" i="6"/>
  <c r="J22" i="6"/>
  <c r="I22" i="6"/>
  <c r="DC22" i="7"/>
  <c r="DB22" i="7"/>
  <c r="DA22" i="7"/>
  <c r="CZ22" i="7"/>
  <c r="CY22" i="7"/>
  <c r="CX22" i="7"/>
  <c r="CW22" i="7"/>
  <c r="CV22" i="7"/>
  <c r="CU22" i="7"/>
  <c r="CT22" i="7"/>
  <c r="CS22" i="7"/>
  <c r="CR22" i="7"/>
  <c r="CQ22" i="7"/>
  <c r="CP22" i="7"/>
  <c r="CO22" i="7"/>
  <c r="CN22" i="7"/>
  <c r="CM22" i="7"/>
  <c r="CL22" i="7"/>
  <c r="CK22" i="7"/>
  <c r="CJ22" i="7"/>
  <c r="CI22" i="7"/>
  <c r="CH22" i="7"/>
  <c r="CG22" i="7"/>
  <c r="CF22" i="7"/>
  <c r="CE22" i="7"/>
  <c r="CD22" i="7"/>
  <c r="CC22" i="7"/>
  <c r="CB22" i="7"/>
  <c r="CA22" i="7"/>
  <c r="BZ22" i="7"/>
  <c r="BY22" i="7"/>
  <c r="BX22" i="7"/>
  <c r="BW22" i="7"/>
  <c r="BV22" i="7"/>
  <c r="BU22" i="7"/>
  <c r="BT22" i="7"/>
  <c r="BS22" i="7"/>
  <c r="BR22" i="7"/>
  <c r="BQ22" i="7"/>
  <c r="BP22" i="7"/>
  <c r="BO22" i="7"/>
  <c r="BN22" i="7"/>
  <c r="BM22" i="7"/>
  <c r="BL22" i="7"/>
  <c r="BK22" i="7"/>
  <c r="BJ22" i="7"/>
  <c r="BI22" i="7"/>
  <c r="BH22" i="7"/>
  <c r="BG22" i="7"/>
  <c r="BF22" i="7"/>
  <c r="BE22" i="7"/>
  <c r="BD22" i="7"/>
  <c r="BC22" i="7"/>
  <c r="BB22" i="7"/>
  <c r="BA22" i="7"/>
  <c r="AZ22" i="7"/>
  <c r="AY22" i="7"/>
  <c r="AX22" i="7"/>
  <c r="AW22" i="7"/>
  <c r="AV22" i="7"/>
  <c r="AU22" i="7"/>
  <c r="AT22" i="7"/>
  <c r="AS22" i="7"/>
  <c r="AR22" i="7"/>
  <c r="AQ22" i="7"/>
  <c r="AP22" i="7"/>
  <c r="AO22" i="7"/>
  <c r="AN22" i="7"/>
  <c r="AM22" i="7"/>
  <c r="AL22" i="7"/>
  <c r="AK22" i="7"/>
  <c r="AJ22" i="7"/>
  <c r="AI22" i="7"/>
  <c r="AH22" i="7"/>
  <c r="AG22" i="7"/>
  <c r="AF22" i="7"/>
  <c r="AE22" i="7"/>
  <c r="AD22" i="7"/>
  <c r="AC22" i="7"/>
  <c r="AB22" i="7"/>
  <c r="AA22" i="7"/>
  <c r="Z22" i="7"/>
  <c r="Y22" i="7"/>
  <c r="X22" i="7"/>
  <c r="W22" i="7"/>
  <c r="V22" i="7"/>
  <c r="U22" i="7"/>
  <c r="T22" i="7"/>
  <c r="S22" i="7"/>
  <c r="R22" i="7"/>
  <c r="Q22" i="7"/>
  <c r="P22" i="7"/>
  <c r="O22" i="7"/>
  <c r="N22" i="7"/>
  <c r="M22" i="7"/>
  <c r="L22" i="7"/>
  <c r="K22" i="7"/>
  <c r="J22" i="7"/>
  <c r="I22" i="7"/>
  <c r="DC22" i="8"/>
  <c r="DB22" i="8"/>
  <c r="DA22" i="8"/>
  <c r="CZ22" i="8"/>
  <c r="CY22" i="8"/>
  <c r="CX22" i="8"/>
  <c r="CW22" i="8"/>
  <c r="CV22" i="8"/>
  <c r="CU22" i="8"/>
  <c r="CT22" i="8"/>
  <c r="CS22" i="8"/>
  <c r="CR22" i="8"/>
  <c r="CQ22" i="8"/>
  <c r="CP22" i="8"/>
  <c r="CO22" i="8"/>
  <c r="CN22" i="8"/>
  <c r="CM22" i="8"/>
  <c r="CL22" i="8"/>
  <c r="CK22" i="8"/>
  <c r="CJ22" i="8"/>
  <c r="CI22" i="8"/>
  <c r="CH22" i="8"/>
  <c r="CG22" i="8"/>
  <c r="CF22" i="8"/>
  <c r="CE22" i="8"/>
  <c r="CD22" i="8"/>
  <c r="CC22" i="8"/>
  <c r="CB22" i="8"/>
  <c r="CA22" i="8"/>
  <c r="BZ22" i="8"/>
  <c r="BY22" i="8"/>
  <c r="BX22" i="8"/>
  <c r="BW22" i="8"/>
  <c r="BV22" i="8"/>
  <c r="BU22" i="8"/>
  <c r="BT22" i="8"/>
  <c r="BS22" i="8"/>
  <c r="BR22" i="8"/>
  <c r="BQ22" i="8"/>
  <c r="BP22" i="8"/>
  <c r="BO22" i="8"/>
  <c r="BN22" i="8"/>
  <c r="BM22" i="8"/>
  <c r="BL22" i="8"/>
  <c r="BK22" i="8"/>
  <c r="BJ22" i="8"/>
  <c r="BI22" i="8"/>
  <c r="BH22" i="8"/>
  <c r="BG22" i="8"/>
  <c r="BF22" i="8"/>
  <c r="BE22" i="8"/>
  <c r="BD22" i="8"/>
  <c r="BC22" i="8"/>
  <c r="BB22" i="8"/>
  <c r="BA22" i="8"/>
  <c r="AZ22" i="8"/>
  <c r="AY22" i="8"/>
  <c r="AX22" i="8"/>
  <c r="AW22" i="8"/>
  <c r="AV22" i="8"/>
  <c r="AU22" i="8"/>
  <c r="AT22" i="8"/>
  <c r="AS22" i="8"/>
  <c r="AR22" i="8"/>
  <c r="AQ22" i="8"/>
  <c r="AP22" i="8"/>
  <c r="AO22" i="8"/>
  <c r="AN22" i="8"/>
  <c r="AM22" i="8"/>
  <c r="AL22" i="8"/>
  <c r="AK22" i="8"/>
  <c r="AJ22" i="8"/>
  <c r="AI22" i="8"/>
  <c r="AH22" i="8"/>
  <c r="AG22" i="8"/>
  <c r="AF22" i="8"/>
  <c r="AE22" i="8"/>
  <c r="AD22" i="8"/>
  <c r="AC22" i="8"/>
  <c r="AB22" i="8"/>
  <c r="AA22" i="8"/>
  <c r="Z22" i="8"/>
  <c r="Y22" i="8"/>
  <c r="X22" i="8"/>
  <c r="W22" i="8"/>
  <c r="V22" i="8"/>
  <c r="U22" i="8"/>
  <c r="T22" i="8"/>
  <c r="S22" i="8"/>
  <c r="R22" i="8"/>
  <c r="Q22" i="8"/>
  <c r="P22" i="8"/>
  <c r="O22" i="8"/>
  <c r="N22" i="8"/>
  <c r="M22" i="8"/>
  <c r="L22" i="8"/>
  <c r="K22" i="8"/>
  <c r="J22" i="8"/>
  <c r="I22" i="8"/>
  <c r="H22" i="8"/>
  <c r="H22" i="7"/>
  <c r="H22" i="6"/>
  <c r="DC22" i="5"/>
  <c r="DB22" i="5"/>
  <c r="DA22" i="5"/>
  <c r="CZ22" i="5"/>
  <c r="CY22" i="5"/>
  <c r="CX22" i="5"/>
  <c r="CW22" i="5"/>
  <c r="CV22" i="5"/>
  <c r="CU22" i="5"/>
  <c r="CT22" i="5"/>
  <c r="CS22" i="5"/>
  <c r="CR22" i="5"/>
  <c r="CQ22" i="5"/>
  <c r="CP22" i="5"/>
  <c r="CO22" i="5"/>
  <c r="CN22" i="5"/>
  <c r="CM22" i="5"/>
  <c r="CL22" i="5"/>
  <c r="CK22" i="5"/>
  <c r="CJ22" i="5"/>
  <c r="CI22" i="5"/>
  <c r="CH22" i="5"/>
  <c r="CG22" i="5"/>
  <c r="CF22" i="5"/>
  <c r="CE22" i="5"/>
  <c r="CD22" i="5"/>
  <c r="CC22" i="5"/>
  <c r="CB22" i="5"/>
  <c r="CA22" i="5"/>
  <c r="BZ22" i="5"/>
  <c r="BY22" i="5"/>
  <c r="BX22" i="5"/>
  <c r="BW22" i="5"/>
  <c r="BV22" i="5"/>
  <c r="BU22" i="5"/>
  <c r="BT22" i="5"/>
  <c r="BS22" i="5"/>
  <c r="BR22" i="5"/>
  <c r="BQ22" i="5"/>
  <c r="BP22" i="5"/>
  <c r="BO22" i="5"/>
  <c r="BN22" i="5"/>
  <c r="BM22" i="5"/>
  <c r="BL22" i="5"/>
  <c r="BK22" i="5"/>
  <c r="BJ22" i="5"/>
  <c r="BI22" i="5"/>
  <c r="BH22" i="5"/>
  <c r="BG22" i="5"/>
  <c r="BF22" i="5"/>
  <c r="BE22" i="5"/>
  <c r="BD22" i="5"/>
  <c r="BC22" i="5"/>
  <c r="BB22" i="5"/>
  <c r="BA22" i="5"/>
  <c r="AZ22" i="5"/>
  <c r="AY22" i="5"/>
  <c r="AX22" i="5"/>
  <c r="AW22" i="5"/>
  <c r="AV22" i="5"/>
  <c r="AU22" i="5"/>
  <c r="AT22" i="5"/>
  <c r="AS22" i="5"/>
  <c r="AR22" i="5"/>
  <c r="AQ22" i="5"/>
  <c r="AP22" i="5"/>
  <c r="AO22" i="5"/>
  <c r="AN22" i="5"/>
  <c r="AM22" i="5"/>
  <c r="AL22" i="5"/>
  <c r="AK22" i="5"/>
  <c r="AJ22" i="5"/>
  <c r="AI22" i="5"/>
  <c r="AH22" i="5"/>
  <c r="AG22" i="5"/>
  <c r="AF22" i="5"/>
  <c r="AE22" i="5"/>
  <c r="AD22" i="5"/>
  <c r="AC22" i="5"/>
  <c r="AB22" i="5"/>
  <c r="AA22" i="5"/>
  <c r="Z22" i="5"/>
  <c r="Y22" i="5"/>
  <c r="X22" i="5"/>
  <c r="W22" i="5"/>
  <c r="V22" i="5"/>
  <c r="U22" i="5"/>
  <c r="T22" i="5"/>
  <c r="S22" i="5"/>
  <c r="R22" i="5"/>
  <c r="Q22" i="5"/>
  <c r="P22" i="5"/>
  <c r="O22" i="5"/>
  <c r="N22" i="5"/>
  <c r="M22" i="5"/>
  <c r="L22" i="5"/>
  <c r="K22" i="5"/>
  <c r="J22" i="5"/>
  <c r="I22" i="5"/>
  <c r="H22" i="5"/>
  <c r="DC22" i="4"/>
  <c r="DB22" i="4"/>
  <c r="DA22" i="4"/>
  <c r="CZ22" i="4"/>
  <c r="CY22" i="4"/>
  <c r="CX22" i="4"/>
  <c r="CW22" i="4"/>
  <c r="CV22" i="4"/>
  <c r="CU22" i="4"/>
  <c r="CT22" i="4"/>
  <c r="CS22" i="4"/>
  <c r="CR22" i="4"/>
  <c r="CQ22" i="4"/>
  <c r="CP22" i="4"/>
  <c r="CO22" i="4"/>
  <c r="CN22" i="4"/>
  <c r="CM22" i="4"/>
  <c r="CL22" i="4"/>
  <c r="CK22" i="4"/>
  <c r="CJ22" i="4"/>
  <c r="CI22" i="4"/>
  <c r="CH22" i="4"/>
  <c r="CG22" i="4"/>
  <c r="CF22" i="4"/>
  <c r="CE22" i="4"/>
  <c r="CD22" i="4"/>
  <c r="CC22" i="4"/>
  <c r="CB22" i="4"/>
  <c r="CA22" i="4"/>
  <c r="BZ22" i="4"/>
  <c r="BY22" i="4"/>
  <c r="BX22" i="4"/>
  <c r="BW22" i="4"/>
  <c r="BV22" i="4"/>
  <c r="BU22" i="4"/>
  <c r="BT22" i="4"/>
  <c r="BS22" i="4"/>
  <c r="BR22" i="4"/>
  <c r="BQ22" i="4"/>
  <c r="BP22" i="4"/>
  <c r="BO22" i="4"/>
  <c r="BN22" i="4"/>
  <c r="BM22" i="4"/>
  <c r="BL22" i="4"/>
  <c r="BK22" i="4"/>
  <c r="BJ22" i="4"/>
  <c r="BI22" i="4"/>
  <c r="BH22" i="4"/>
  <c r="BG22" i="4"/>
  <c r="BF22" i="4"/>
  <c r="BE22" i="4"/>
  <c r="BD22" i="4"/>
  <c r="BC22" i="4"/>
  <c r="BB22" i="4"/>
  <c r="BA22" i="4"/>
  <c r="AZ22" i="4"/>
  <c r="AY22" i="4"/>
  <c r="AX22" i="4"/>
  <c r="AW22" i="4"/>
  <c r="AV22" i="4"/>
  <c r="AU22" i="4"/>
  <c r="AT22" i="4"/>
  <c r="AS22" i="4"/>
  <c r="AR22" i="4"/>
  <c r="AQ22" i="4"/>
  <c r="AP22" i="4"/>
  <c r="AO22" i="4"/>
  <c r="AN22" i="4"/>
  <c r="AM22" i="4"/>
  <c r="AL22" i="4"/>
  <c r="AK22" i="4"/>
  <c r="AJ22" i="4"/>
  <c r="AI22" i="4"/>
  <c r="AH22" i="4"/>
  <c r="AG22" i="4"/>
  <c r="AF22" i="4"/>
  <c r="AE22" i="4"/>
  <c r="AD22" i="4"/>
  <c r="AC22" i="4"/>
  <c r="AB22" i="4"/>
  <c r="AA22" i="4"/>
  <c r="Z22" i="4"/>
  <c r="Y22" i="4"/>
  <c r="X22" i="4"/>
  <c r="W22" i="4"/>
  <c r="V22" i="4"/>
  <c r="U22" i="4"/>
  <c r="T22" i="4"/>
  <c r="S22" i="4"/>
  <c r="R22" i="4"/>
  <c r="Q22" i="4"/>
  <c r="P22" i="4"/>
  <c r="O22" i="4"/>
  <c r="N22" i="4"/>
  <c r="M22" i="4"/>
  <c r="L22" i="4"/>
  <c r="K22" i="4"/>
  <c r="J22" i="4"/>
  <c r="I22" i="4"/>
  <c r="H22" i="4"/>
  <c r="DF7" i="19" l="1"/>
  <c r="G10" i="13"/>
  <c r="G22" i="4"/>
  <c r="F10" i="13"/>
  <c r="DF129" i="8"/>
  <c r="DE129" i="8"/>
  <c r="DF128" i="8"/>
  <c r="DE128" i="8"/>
  <c r="DF127" i="8"/>
  <c r="DE127" i="8"/>
  <c r="DF125" i="8"/>
  <c r="DE125" i="8"/>
  <c r="DF124" i="8"/>
  <c r="DE124" i="8"/>
  <c r="DF123" i="8"/>
  <c r="DE123" i="8"/>
  <c r="DF122" i="8"/>
  <c r="DE122" i="8"/>
  <c r="DF121" i="8"/>
  <c r="DE121" i="8"/>
  <c r="DF120" i="8"/>
  <c r="DE120" i="8"/>
  <c r="DF119" i="8"/>
  <c r="DE119" i="8"/>
  <c r="DF116" i="8"/>
  <c r="DE116" i="8"/>
  <c r="DF115" i="8"/>
  <c r="DE115" i="8"/>
  <c r="DF111" i="8"/>
  <c r="DE111" i="8"/>
  <c r="DF110" i="8"/>
  <c r="DE110" i="8"/>
  <c r="DF109" i="8"/>
  <c r="DE109" i="8"/>
  <c r="DF108" i="8"/>
  <c r="DE108" i="8"/>
  <c r="DF107" i="8"/>
  <c r="DE107" i="8"/>
  <c r="DF106" i="8"/>
  <c r="DE106" i="8"/>
  <c r="DF105" i="8"/>
  <c r="DE105" i="8"/>
  <c r="DF104" i="8"/>
  <c r="DE104" i="8"/>
  <c r="DF103" i="8"/>
  <c r="DE103" i="8"/>
  <c r="DF102" i="8"/>
  <c r="DE102" i="8"/>
  <c r="DF101" i="8"/>
  <c r="DE101" i="8"/>
  <c r="DF99" i="8"/>
  <c r="DE99" i="8"/>
  <c r="DF98" i="8"/>
  <c r="DE98" i="8"/>
  <c r="DF97" i="8"/>
  <c r="DE97" i="8"/>
  <c r="DF96" i="8"/>
  <c r="DE96" i="8"/>
  <c r="DF95" i="8"/>
  <c r="DE95" i="8"/>
  <c r="DF94" i="8"/>
  <c r="DE94" i="8"/>
  <c r="DF93" i="8"/>
  <c r="DE93" i="8"/>
  <c r="DF92" i="8"/>
  <c r="DE92" i="8"/>
  <c r="DF91" i="8"/>
  <c r="DE91" i="8"/>
  <c r="DF90" i="8"/>
  <c r="DE90" i="8"/>
  <c r="DF88" i="8"/>
  <c r="DE88" i="8"/>
  <c r="DF87" i="8"/>
  <c r="DE87" i="8"/>
  <c r="DF86" i="8"/>
  <c r="DE86" i="8"/>
  <c r="DF85" i="8"/>
  <c r="DE85" i="8"/>
  <c r="DF84" i="8"/>
  <c r="DE84" i="8"/>
  <c r="DF83" i="8"/>
  <c r="DE83" i="8"/>
  <c r="DF82" i="8"/>
  <c r="DE82" i="8"/>
  <c r="DF81" i="8"/>
  <c r="DE81" i="8"/>
  <c r="DF80" i="8"/>
  <c r="DE80" i="8"/>
  <c r="DF79" i="8"/>
  <c r="DE79" i="8"/>
  <c r="DF77" i="8"/>
  <c r="DE77" i="8"/>
  <c r="DF76" i="8"/>
  <c r="DE76" i="8"/>
  <c r="DF75" i="8"/>
  <c r="DE75" i="8"/>
  <c r="DF74" i="8"/>
  <c r="DE74" i="8"/>
  <c r="DF73" i="8"/>
  <c r="DE73" i="8"/>
  <c r="DF72" i="8"/>
  <c r="DE72" i="8"/>
  <c r="DF71" i="8"/>
  <c r="DE71" i="8"/>
  <c r="DF70" i="8"/>
  <c r="DE70" i="8"/>
  <c r="DF69" i="8"/>
  <c r="DE69" i="8"/>
  <c r="DF68" i="8"/>
  <c r="DE68" i="8"/>
  <c r="DF66" i="8"/>
  <c r="DE66" i="8"/>
  <c r="DF65" i="8"/>
  <c r="DE65" i="8"/>
  <c r="DF64" i="8"/>
  <c r="DE64" i="8"/>
  <c r="DF63" i="8"/>
  <c r="DE63" i="8"/>
  <c r="DF62" i="8"/>
  <c r="DE62" i="8"/>
  <c r="DF61" i="8"/>
  <c r="DE61" i="8"/>
  <c r="DF60" i="8"/>
  <c r="DE60" i="8"/>
  <c r="DF59" i="8"/>
  <c r="DE59" i="8"/>
  <c r="DF58" i="8"/>
  <c r="DE58" i="8"/>
  <c r="DF57" i="8"/>
  <c r="DE57" i="8"/>
  <c r="DF55" i="8"/>
  <c r="DE55" i="8"/>
  <c r="DF54" i="8"/>
  <c r="DE54" i="8"/>
  <c r="DF53" i="8"/>
  <c r="DE53" i="8"/>
  <c r="DF52" i="8"/>
  <c r="DE52" i="8"/>
  <c r="DF51" i="8"/>
  <c r="DE51" i="8"/>
  <c r="DF50" i="8"/>
  <c r="DE50" i="8"/>
  <c r="DF49" i="8"/>
  <c r="DE49" i="8"/>
  <c r="DF48" i="8"/>
  <c r="DE48" i="8"/>
  <c r="DF47" i="8"/>
  <c r="DE47" i="8"/>
  <c r="DF46" i="8"/>
  <c r="DE46" i="8"/>
  <c r="DF43" i="8"/>
  <c r="DE43" i="8"/>
  <c r="DF42" i="8"/>
  <c r="DE42" i="8"/>
  <c r="DF41" i="8"/>
  <c r="DE41" i="8"/>
  <c r="DF40" i="8"/>
  <c r="DE40" i="8"/>
  <c r="DF39" i="8"/>
  <c r="DE39" i="8"/>
  <c r="DF38" i="8"/>
  <c r="DE38" i="8"/>
  <c r="DF37" i="8"/>
  <c r="DE37" i="8"/>
  <c r="DF36" i="8"/>
  <c r="DE36" i="8"/>
  <c r="DF35" i="8"/>
  <c r="DE35" i="8"/>
  <c r="DF34" i="8"/>
  <c r="DE34" i="8"/>
  <c r="DF32" i="8"/>
  <c r="DE32" i="8"/>
  <c r="DF31" i="8"/>
  <c r="DE31" i="8"/>
  <c r="DF30" i="8"/>
  <c r="DE30" i="8"/>
  <c r="DF29" i="8"/>
  <c r="DE29" i="8"/>
  <c r="DF28" i="8"/>
  <c r="DE28" i="8"/>
  <c r="DF27" i="8"/>
  <c r="DE27" i="8"/>
  <c r="DF26" i="8"/>
  <c r="DE26" i="8"/>
  <c r="DF25" i="8"/>
  <c r="DE25" i="8"/>
  <c r="DF24" i="8"/>
  <c r="DE24" i="8"/>
  <c r="DF23" i="8"/>
  <c r="DE23" i="8"/>
  <c r="DF22" i="8"/>
  <c r="DF21" i="8"/>
  <c r="DE21" i="8"/>
  <c r="DF20" i="8"/>
  <c r="DE20" i="8"/>
  <c r="DF19" i="8"/>
  <c r="DE19" i="8"/>
  <c r="DF18" i="8"/>
  <c r="DE18" i="8"/>
  <c r="DF17" i="8"/>
  <c r="DE17" i="8"/>
  <c r="DF16" i="8"/>
  <c r="DE16" i="8"/>
  <c r="DF15" i="8"/>
  <c r="DE15" i="8"/>
  <c r="DF14" i="8"/>
  <c r="DE14" i="8"/>
  <c r="DF13" i="8"/>
  <c r="DE13" i="8"/>
  <c r="DF12" i="8"/>
  <c r="DE12" i="8"/>
  <c r="DF129" i="7"/>
  <c r="DE129" i="7"/>
  <c r="DF128" i="7"/>
  <c r="DE128" i="7"/>
  <c r="DF127" i="7"/>
  <c r="DE127" i="7"/>
  <c r="DF125" i="7"/>
  <c r="DE125" i="7"/>
  <c r="DF124" i="7"/>
  <c r="DE124" i="7"/>
  <c r="DF123" i="7"/>
  <c r="DE123" i="7"/>
  <c r="DF122" i="7"/>
  <c r="DE122" i="7"/>
  <c r="DF121" i="7"/>
  <c r="DE121" i="7"/>
  <c r="DF120" i="7"/>
  <c r="DE120" i="7"/>
  <c r="DF119" i="7"/>
  <c r="DE119" i="7"/>
  <c r="DF116" i="7"/>
  <c r="DE116" i="7"/>
  <c r="DF115" i="7"/>
  <c r="DE115" i="7"/>
  <c r="DF111" i="7"/>
  <c r="DE111" i="7"/>
  <c r="DF110" i="7"/>
  <c r="DE110" i="7"/>
  <c r="DF109" i="7"/>
  <c r="DE109" i="7"/>
  <c r="DF108" i="7"/>
  <c r="DE108" i="7"/>
  <c r="DF107" i="7"/>
  <c r="DE107" i="7"/>
  <c r="DF106" i="7"/>
  <c r="DE106" i="7"/>
  <c r="DF105" i="7"/>
  <c r="DE105" i="7"/>
  <c r="DF104" i="7"/>
  <c r="DE104" i="7"/>
  <c r="DF103" i="7"/>
  <c r="DE103" i="7"/>
  <c r="DF102" i="7"/>
  <c r="DE102" i="7"/>
  <c r="DF101" i="7"/>
  <c r="DE101" i="7"/>
  <c r="DF99" i="7"/>
  <c r="DE99" i="7"/>
  <c r="DF98" i="7"/>
  <c r="DE98" i="7"/>
  <c r="DF97" i="7"/>
  <c r="DE97" i="7"/>
  <c r="DF96" i="7"/>
  <c r="DE96" i="7"/>
  <c r="DF95" i="7"/>
  <c r="DE95" i="7"/>
  <c r="DF94" i="7"/>
  <c r="DE94" i="7"/>
  <c r="DF93" i="7"/>
  <c r="DE93" i="7"/>
  <c r="DF92" i="7"/>
  <c r="DE92" i="7"/>
  <c r="DF91" i="7"/>
  <c r="DE91" i="7"/>
  <c r="DF90" i="7"/>
  <c r="DE90" i="7"/>
  <c r="DF88" i="7"/>
  <c r="DE88" i="7"/>
  <c r="DF87" i="7"/>
  <c r="DE87" i="7"/>
  <c r="DF86" i="7"/>
  <c r="DE86" i="7"/>
  <c r="DF85" i="7"/>
  <c r="DE85" i="7"/>
  <c r="DF84" i="7"/>
  <c r="DE84" i="7"/>
  <c r="DF83" i="7"/>
  <c r="DE83" i="7"/>
  <c r="DF82" i="7"/>
  <c r="DE82" i="7"/>
  <c r="DF81" i="7"/>
  <c r="DE81" i="7"/>
  <c r="DF80" i="7"/>
  <c r="DE80" i="7"/>
  <c r="DF79" i="7"/>
  <c r="DE79" i="7"/>
  <c r="DF77" i="7"/>
  <c r="DE77" i="7"/>
  <c r="DF76" i="7"/>
  <c r="DE76" i="7"/>
  <c r="DF75" i="7"/>
  <c r="DE75" i="7"/>
  <c r="DF74" i="7"/>
  <c r="DE74" i="7"/>
  <c r="DF73" i="7"/>
  <c r="DE73" i="7"/>
  <c r="DF72" i="7"/>
  <c r="DE72" i="7"/>
  <c r="DF71" i="7"/>
  <c r="DE71" i="7"/>
  <c r="DF70" i="7"/>
  <c r="DE70" i="7"/>
  <c r="DF69" i="7"/>
  <c r="DE69" i="7"/>
  <c r="DF68" i="7"/>
  <c r="DE68" i="7"/>
  <c r="DF66" i="7"/>
  <c r="DE66" i="7"/>
  <c r="DF65" i="7"/>
  <c r="DE65" i="7"/>
  <c r="DF64" i="7"/>
  <c r="DE64" i="7"/>
  <c r="DF63" i="7"/>
  <c r="DE63" i="7"/>
  <c r="DF62" i="7"/>
  <c r="DE62" i="7"/>
  <c r="DF61" i="7"/>
  <c r="DE61" i="7"/>
  <c r="DF60" i="7"/>
  <c r="DE60" i="7"/>
  <c r="DF59" i="7"/>
  <c r="DE59" i="7"/>
  <c r="DF58" i="7"/>
  <c r="DE58" i="7"/>
  <c r="DF57" i="7"/>
  <c r="DE57" i="7"/>
  <c r="DF55" i="7"/>
  <c r="DE55" i="7"/>
  <c r="DF54" i="7"/>
  <c r="DE54" i="7"/>
  <c r="DF53" i="7"/>
  <c r="DE53" i="7"/>
  <c r="DF52" i="7"/>
  <c r="DE52" i="7"/>
  <c r="DF51" i="7"/>
  <c r="DE51" i="7"/>
  <c r="DF50" i="7"/>
  <c r="DE50" i="7"/>
  <c r="DF49" i="7"/>
  <c r="DE49" i="7"/>
  <c r="DF48" i="7"/>
  <c r="DE48" i="7"/>
  <c r="DF47" i="7"/>
  <c r="DE47" i="7"/>
  <c r="DF46" i="7"/>
  <c r="DE46" i="7"/>
  <c r="DF43" i="7"/>
  <c r="DE43" i="7"/>
  <c r="DF42" i="7"/>
  <c r="DE42" i="7"/>
  <c r="DF41" i="7"/>
  <c r="DE41" i="7"/>
  <c r="DF40" i="7"/>
  <c r="DE40" i="7"/>
  <c r="DF39" i="7"/>
  <c r="DE39" i="7"/>
  <c r="DF38" i="7"/>
  <c r="DE38" i="7"/>
  <c r="DF37" i="7"/>
  <c r="DE37" i="7"/>
  <c r="DF36" i="7"/>
  <c r="DE36" i="7"/>
  <c r="DF35" i="7"/>
  <c r="DE35" i="7"/>
  <c r="DF34" i="7"/>
  <c r="DE34" i="7"/>
  <c r="DF32" i="7"/>
  <c r="DE32" i="7"/>
  <c r="DF31" i="7"/>
  <c r="DE31" i="7"/>
  <c r="DF30" i="7"/>
  <c r="DE30" i="7"/>
  <c r="DF29" i="7"/>
  <c r="DE29" i="7"/>
  <c r="DF28" i="7"/>
  <c r="DE28" i="7"/>
  <c r="DF27" i="7"/>
  <c r="DE27" i="7"/>
  <c r="DF26" i="7"/>
  <c r="DE26" i="7"/>
  <c r="DF25" i="7"/>
  <c r="DE25" i="7"/>
  <c r="DF24" i="7"/>
  <c r="DE24" i="7"/>
  <c r="DF23" i="7"/>
  <c r="DE23" i="7"/>
  <c r="DF22" i="7"/>
  <c r="DF21" i="7"/>
  <c r="DE21" i="7"/>
  <c r="DF20" i="7"/>
  <c r="DE20" i="7"/>
  <c r="DF19" i="7"/>
  <c r="DE19" i="7"/>
  <c r="DF18" i="7"/>
  <c r="DE18" i="7"/>
  <c r="DF17" i="7"/>
  <c r="DE17" i="7"/>
  <c r="DF16" i="7"/>
  <c r="DE16" i="7"/>
  <c r="DF15" i="7"/>
  <c r="DE15" i="7"/>
  <c r="DF14" i="7"/>
  <c r="DE14" i="7"/>
  <c r="DF13" i="7"/>
  <c r="DE13" i="7"/>
  <c r="DF12" i="7"/>
  <c r="DE12" i="7"/>
  <c r="DF129" i="6"/>
  <c r="DE129" i="6"/>
  <c r="DF128" i="6"/>
  <c r="DE128" i="6"/>
  <c r="DF127" i="6"/>
  <c r="DE127" i="6"/>
  <c r="DF125" i="6"/>
  <c r="DE125" i="6"/>
  <c r="DF124" i="6"/>
  <c r="DE124" i="6"/>
  <c r="DF123" i="6"/>
  <c r="DE123" i="6"/>
  <c r="DF122" i="6"/>
  <c r="DE122" i="6"/>
  <c r="DF121" i="6"/>
  <c r="DE121" i="6"/>
  <c r="DF120" i="6"/>
  <c r="DE120" i="6"/>
  <c r="DF119" i="6"/>
  <c r="DE119" i="6"/>
  <c r="DF116" i="6"/>
  <c r="DE116" i="6"/>
  <c r="DF115" i="6"/>
  <c r="DE115" i="6"/>
  <c r="DF111" i="6"/>
  <c r="DE111" i="6"/>
  <c r="DF110" i="6"/>
  <c r="DE110" i="6"/>
  <c r="DF109" i="6"/>
  <c r="DE109" i="6"/>
  <c r="DF108" i="6"/>
  <c r="DE108" i="6"/>
  <c r="DF107" i="6"/>
  <c r="DE107" i="6"/>
  <c r="DF106" i="6"/>
  <c r="DE106" i="6"/>
  <c r="DF105" i="6"/>
  <c r="DE105" i="6"/>
  <c r="DF104" i="6"/>
  <c r="DE104" i="6"/>
  <c r="DF103" i="6"/>
  <c r="DE103" i="6"/>
  <c r="DF102" i="6"/>
  <c r="DE102" i="6"/>
  <c r="DF101" i="6"/>
  <c r="DE101" i="6"/>
  <c r="DF99" i="6"/>
  <c r="DE99" i="6"/>
  <c r="DF98" i="6"/>
  <c r="DE98" i="6"/>
  <c r="DF97" i="6"/>
  <c r="DE97" i="6"/>
  <c r="DF96" i="6"/>
  <c r="DE96" i="6"/>
  <c r="DF88" i="6"/>
  <c r="DE88" i="6"/>
  <c r="DF87" i="6"/>
  <c r="DE87" i="6"/>
  <c r="DF86" i="6"/>
  <c r="DE86" i="6"/>
  <c r="DF85" i="6"/>
  <c r="DE85" i="6"/>
  <c r="DF84" i="6"/>
  <c r="DE84" i="6"/>
  <c r="DF83" i="6"/>
  <c r="DE83" i="6"/>
  <c r="DF82" i="6"/>
  <c r="DE82" i="6"/>
  <c r="DF81" i="6"/>
  <c r="DE81" i="6"/>
  <c r="DF80" i="6"/>
  <c r="DE80" i="6"/>
  <c r="DF79" i="6"/>
  <c r="DE79" i="6"/>
  <c r="DF77" i="6"/>
  <c r="DE77" i="6"/>
  <c r="DF76" i="6"/>
  <c r="DE76" i="6"/>
  <c r="DF75" i="6"/>
  <c r="DE75" i="6"/>
  <c r="DF74" i="6"/>
  <c r="DE74" i="6"/>
  <c r="DF73" i="6"/>
  <c r="DE73" i="6"/>
  <c r="DF72" i="6"/>
  <c r="DE72" i="6"/>
  <c r="DF71" i="6"/>
  <c r="DE71" i="6"/>
  <c r="DF70" i="6"/>
  <c r="DE70" i="6"/>
  <c r="DF69" i="6"/>
  <c r="DE69" i="6"/>
  <c r="DF68" i="6"/>
  <c r="DE68" i="6"/>
  <c r="DF66" i="6"/>
  <c r="DE66" i="6"/>
  <c r="DF65" i="6"/>
  <c r="DE65" i="6"/>
  <c r="DF64" i="6"/>
  <c r="DE64" i="6"/>
  <c r="DF63" i="6"/>
  <c r="DE63" i="6"/>
  <c r="DF62" i="6"/>
  <c r="DE62" i="6"/>
  <c r="DF61" i="6"/>
  <c r="DE61" i="6"/>
  <c r="DF60" i="6"/>
  <c r="DE60" i="6"/>
  <c r="DF59" i="6"/>
  <c r="DE59" i="6"/>
  <c r="DF58" i="6"/>
  <c r="DE58" i="6"/>
  <c r="DF57" i="6"/>
  <c r="DE57" i="6"/>
  <c r="DF55" i="6"/>
  <c r="DE55" i="6"/>
  <c r="DF54" i="6"/>
  <c r="DE54" i="6"/>
  <c r="DF53" i="6"/>
  <c r="DE53" i="6"/>
  <c r="DF52" i="6"/>
  <c r="DE52" i="6"/>
  <c r="DF51" i="6"/>
  <c r="DE51" i="6"/>
  <c r="DF50" i="6"/>
  <c r="DE50" i="6"/>
  <c r="DF49" i="6"/>
  <c r="DE49" i="6"/>
  <c r="DF48" i="6"/>
  <c r="DE48" i="6"/>
  <c r="DF47" i="6"/>
  <c r="DE47" i="6"/>
  <c r="DF46" i="6"/>
  <c r="DE46" i="6"/>
  <c r="DF43" i="6"/>
  <c r="DE43" i="6"/>
  <c r="DF42" i="6"/>
  <c r="DE42" i="6"/>
  <c r="DF41" i="6"/>
  <c r="DE41" i="6"/>
  <c r="DF40" i="6"/>
  <c r="DE40" i="6"/>
  <c r="DF39" i="6"/>
  <c r="DE39" i="6"/>
  <c r="DF38" i="6"/>
  <c r="DE38" i="6"/>
  <c r="DF37" i="6"/>
  <c r="DE37" i="6"/>
  <c r="DF36" i="6"/>
  <c r="DE36" i="6"/>
  <c r="DF35" i="6"/>
  <c r="DE35" i="6"/>
  <c r="DF34" i="6"/>
  <c r="DE34" i="6"/>
  <c r="DF32" i="6"/>
  <c r="DE32" i="6"/>
  <c r="DF31" i="6"/>
  <c r="DE31" i="6"/>
  <c r="DF30" i="6"/>
  <c r="DE30" i="6"/>
  <c r="DF29" i="6"/>
  <c r="DE29" i="6"/>
  <c r="DF28" i="6"/>
  <c r="DE28" i="6"/>
  <c r="DF27" i="6"/>
  <c r="DE27" i="6"/>
  <c r="DF26" i="6"/>
  <c r="DE26" i="6"/>
  <c r="DF25" i="6"/>
  <c r="DE25" i="6"/>
  <c r="DF24" i="6"/>
  <c r="DE24" i="6"/>
  <c r="DF23" i="6"/>
  <c r="DE23" i="6"/>
  <c r="DF22" i="6"/>
  <c r="DF21" i="6"/>
  <c r="DE21" i="6"/>
  <c r="DF20" i="6"/>
  <c r="DE20" i="6"/>
  <c r="DF19" i="6"/>
  <c r="DE19" i="6"/>
  <c r="DF18" i="6"/>
  <c r="DE18" i="6"/>
  <c r="DF17" i="6"/>
  <c r="DE17" i="6"/>
  <c r="DF16" i="6"/>
  <c r="DE16" i="6"/>
  <c r="DF15" i="6"/>
  <c r="DE15" i="6"/>
  <c r="DF14" i="6"/>
  <c r="DE14" i="6"/>
  <c r="DF13" i="6"/>
  <c r="DE13" i="6"/>
  <c r="DF12" i="6"/>
  <c r="DE12" i="6"/>
  <c r="DF128" i="5"/>
  <c r="DE128" i="5"/>
  <c r="DF127" i="5"/>
  <c r="DE127" i="5"/>
  <c r="DF126" i="5"/>
  <c r="DE126" i="5"/>
  <c r="DF124" i="5"/>
  <c r="DE124" i="5"/>
  <c r="DF123" i="5"/>
  <c r="DE123" i="5"/>
  <c r="DF122" i="5"/>
  <c r="DE122" i="5"/>
  <c r="DF121" i="5"/>
  <c r="DE121" i="5"/>
  <c r="DF120" i="5"/>
  <c r="DE120" i="5"/>
  <c r="DF119" i="5"/>
  <c r="DE119" i="5"/>
  <c r="DF118" i="5"/>
  <c r="DE118" i="5"/>
  <c r="DF115" i="5"/>
  <c r="DE115" i="5"/>
  <c r="DF110" i="5"/>
  <c r="DE110" i="5"/>
  <c r="DF109" i="5"/>
  <c r="DE109" i="5"/>
  <c r="DF108" i="5"/>
  <c r="DE108" i="5"/>
  <c r="DF107" i="5"/>
  <c r="DE107" i="5"/>
  <c r="DF106" i="5"/>
  <c r="DE106" i="5"/>
  <c r="DF105" i="5"/>
  <c r="DE105" i="5"/>
  <c r="DF104" i="5"/>
  <c r="DE104" i="5"/>
  <c r="DF103" i="5"/>
  <c r="DE103" i="5"/>
  <c r="DF102" i="5"/>
  <c r="DE102" i="5"/>
  <c r="DF101" i="5"/>
  <c r="DE101" i="5"/>
  <c r="DF98" i="5"/>
  <c r="DE98" i="5"/>
  <c r="DF97" i="5"/>
  <c r="DE97" i="5"/>
  <c r="DF96" i="5"/>
  <c r="DE96" i="5"/>
  <c r="DF95" i="5"/>
  <c r="DE95" i="5"/>
  <c r="DF87" i="5"/>
  <c r="DE87" i="5"/>
  <c r="DF86" i="5"/>
  <c r="DE86" i="5"/>
  <c r="DF85" i="5"/>
  <c r="DE85" i="5"/>
  <c r="DF84" i="5"/>
  <c r="DE84" i="5"/>
  <c r="DF83" i="5"/>
  <c r="DE83" i="5"/>
  <c r="DF82" i="5"/>
  <c r="DE82" i="5"/>
  <c r="DF81" i="5"/>
  <c r="DE81" i="5"/>
  <c r="DF80" i="5"/>
  <c r="DE80" i="5"/>
  <c r="DF79" i="5"/>
  <c r="DE79" i="5"/>
  <c r="DF78" i="5"/>
  <c r="DE78" i="5"/>
  <c r="DF76" i="5"/>
  <c r="DE76" i="5"/>
  <c r="DF75" i="5"/>
  <c r="DE75" i="5"/>
  <c r="DF74" i="5"/>
  <c r="DE74" i="5"/>
  <c r="DF73" i="5"/>
  <c r="DE73" i="5"/>
  <c r="DF72" i="5"/>
  <c r="DE72" i="5"/>
  <c r="DF71" i="5"/>
  <c r="DE71" i="5"/>
  <c r="DF70" i="5"/>
  <c r="DE70" i="5"/>
  <c r="DF69" i="5"/>
  <c r="DE69" i="5"/>
  <c r="DF68" i="5"/>
  <c r="DE68" i="5"/>
  <c r="DF67" i="5"/>
  <c r="DE67" i="5"/>
  <c r="DF65" i="5"/>
  <c r="DE65" i="5"/>
  <c r="DF64" i="5"/>
  <c r="DE64" i="5"/>
  <c r="DF63" i="5"/>
  <c r="DE63" i="5"/>
  <c r="DF62" i="5"/>
  <c r="DE62" i="5"/>
  <c r="DF61" i="5"/>
  <c r="DE61" i="5"/>
  <c r="DF60" i="5"/>
  <c r="DE60" i="5"/>
  <c r="DF59" i="5"/>
  <c r="DE59" i="5"/>
  <c r="DF58" i="5"/>
  <c r="DE58" i="5"/>
  <c r="DF57" i="5"/>
  <c r="DE57" i="5"/>
  <c r="DF56" i="5"/>
  <c r="DE56" i="5"/>
  <c r="DF53" i="5"/>
  <c r="DE53" i="5"/>
  <c r="DF52" i="5"/>
  <c r="DE52" i="5"/>
  <c r="DF51" i="5"/>
  <c r="DE51" i="5"/>
  <c r="DF50" i="5"/>
  <c r="DE50" i="5"/>
  <c r="DF49" i="5"/>
  <c r="DE49" i="5"/>
  <c r="DF48" i="5"/>
  <c r="DE48" i="5"/>
  <c r="DF47" i="5"/>
  <c r="DE47" i="5"/>
  <c r="DF46" i="5"/>
  <c r="DE46" i="5"/>
  <c r="DF43" i="5"/>
  <c r="DE43" i="5"/>
  <c r="DF42" i="5"/>
  <c r="DE42" i="5"/>
  <c r="DF41" i="5"/>
  <c r="DE41" i="5"/>
  <c r="DF40" i="5"/>
  <c r="DE40" i="5"/>
  <c r="DF39" i="5"/>
  <c r="DE39" i="5"/>
  <c r="DF38" i="5"/>
  <c r="DE38" i="5"/>
  <c r="DF37" i="5"/>
  <c r="DE37" i="5"/>
  <c r="DF36" i="5"/>
  <c r="DE36" i="5"/>
  <c r="DF35" i="5"/>
  <c r="DE35" i="5"/>
  <c r="DF34" i="5"/>
  <c r="DE34" i="5"/>
  <c r="DF32" i="5"/>
  <c r="DE32" i="5"/>
  <c r="DF31" i="5"/>
  <c r="DE31" i="5"/>
  <c r="DF30" i="5"/>
  <c r="DE30" i="5"/>
  <c r="DF29" i="5"/>
  <c r="DE29" i="5"/>
  <c r="DF28" i="5"/>
  <c r="DE28" i="5"/>
  <c r="DF27" i="5"/>
  <c r="DE27" i="5"/>
  <c r="DF26" i="5"/>
  <c r="DE26" i="5"/>
  <c r="DF25" i="5"/>
  <c r="DE25" i="5"/>
  <c r="DF24" i="5"/>
  <c r="DE24" i="5"/>
  <c r="DF23" i="5"/>
  <c r="DE23" i="5"/>
  <c r="DF21" i="5"/>
  <c r="DE21" i="5"/>
  <c r="DF20" i="5"/>
  <c r="DE20" i="5"/>
  <c r="DF19" i="5"/>
  <c r="DE19" i="5"/>
  <c r="DF18" i="5"/>
  <c r="DE18" i="5"/>
  <c r="DF17" i="5"/>
  <c r="DE17" i="5"/>
  <c r="DF16" i="5"/>
  <c r="DE16" i="5"/>
  <c r="DF15" i="5"/>
  <c r="DE15" i="5"/>
  <c r="DF14" i="5"/>
  <c r="DE14" i="5"/>
  <c r="DF13" i="5"/>
  <c r="DE13" i="5"/>
  <c r="DF12" i="5"/>
  <c r="DE12" i="5"/>
  <c r="DF23" i="4"/>
  <c r="DF24" i="4"/>
  <c r="DF25" i="4"/>
  <c r="DF26" i="4"/>
  <c r="DF27" i="4"/>
  <c r="DF28" i="4"/>
  <c r="DF29" i="4"/>
  <c r="DF30" i="4"/>
  <c r="DF31" i="4"/>
  <c r="DF32" i="4"/>
  <c r="DF34" i="4"/>
  <c r="DF35" i="4"/>
  <c r="DF36" i="4"/>
  <c r="DF37" i="4"/>
  <c r="DF38" i="4"/>
  <c r="DF39" i="4"/>
  <c r="DF40" i="4"/>
  <c r="DF41" i="4"/>
  <c r="DF42" i="4"/>
  <c r="DF43" i="4"/>
  <c r="DF47" i="4"/>
  <c r="DF48" i="4"/>
  <c r="DF49" i="4"/>
  <c r="DF50" i="4"/>
  <c r="DF51" i="4"/>
  <c r="DF52" i="4"/>
  <c r="DF53" i="4"/>
  <c r="DF54" i="4"/>
  <c r="DF56" i="4"/>
  <c r="DF57" i="4"/>
  <c r="DF58" i="4"/>
  <c r="DF59" i="4"/>
  <c r="DF60" i="4"/>
  <c r="DF61" i="4"/>
  <c r="DF62" i="4"/>
  <c r="DF63" i="4"/>
  <c r="DF64" i="4"/>
  <c r="DF65" i="4"/>
  <c r="DF67" i="4"/>
  <c r="DF68" i="4"/>
  <c r="DF69" i="4"/>
  <c r="DF70" i="4"/>
  <c r="DF71" i="4"/>
  <c r="DF72" i="4"/>
  <c r="DF73" i="4"/>
  <c r="DF74" i="4"/>
  <c r="DF75" i="4"/>
  <c r="DF76" i="4"/>
  <c r="DF78" i="4"/>
  <c r="DF79" i="4"/>
  <c r="DF80" i="4"/>
  <c r="DF81" i="4"/>
  <c r="DF82" i="4"/>
  <c r="DF83" i="4"/>
  <c r="DF84" i="4"/>
  <c r="DF85" i="4"/>
  <c r="DF86" i="4"/>
  <c r="DF87" i="4"/>
  <c r="DF95" i="4"/>
  <c r="DF96" i="4"/>
  <c r="DF97" i="4"/>
  <c r="DF98" i="4"/>
  <c r="DF100" i="4"/>
  <c r="DF101" i="4"/>
  <c r="DF102" i="4"/>
  <c r="DF103" i="4"/>
  <c r="DF104" i="4"/>
  <c r="DF105" i="4"/>
  <c r="DF106" i="4"/>
  <c r="DF107" i="4"/>
  <c r="DF108" i="4"/>
  <c r="DF109" i="4"/>
  <c r="DF110" i="4"/>
  <c r="DF114" i="4"/>
  <c r="DF115" i="4"/>
  <c r="DF119" i="4"/>
  <c r="DF120" i="4"/>
  <c r="DF121" i="4"/>
  <c r="DF122" i="4"/>
  <c r="DF123" i="4"/>
  <c r="DF124" i="4"/>
  <c r="DF126" i="4"/>
  <c r="DF127" i="4"/>
  <c r="DF128" i="4"/>
  <c r="DF13" i="4"/>
  <c r="DF14" i="4"/>
  <c r="DF15" i="4"/>
  <c r="DF16" i="4"/>
  <c r="DF17" i="4"/>
  <c r="DF18" i="4"/>
  <c r="DF19" i="4"/>
  <c r="DF20" i="4"/>
  <c r="DF21" i="4"/>
  <c r="DF12" i="4"/>
  <c r="DE12" i="4"/>
  <c r="DC77" i="4"/>
  <c r="DC77" i="15"/>
  <c r="DJ7" i="19" l="1"/>
  <c r="DE6" i="7"/>
  <c r="DE6" i="8"/>
  <c r="G14" i="8"/>
  <c r="G13" i="8"/>
  <c r="C116" i="8"/>
  <c r="C116" i="7"/>
  <c r="C116" i="6"/>
  <c r="C115" i="5"/>
  <c r="F13" i="12"/>
  <c r="F12" i="12"/>
  <c r="G12" i="8"/>
  <c r="G15" i="8"/>
  <c r="G16" i="8"/>
  <c r="G17" i="8"/>
  <c r="G18" i="8"/>
  <c r="G19" i="8"/>
  <c r="G20" i="8"/>
  <c r="G21" i="8"/>
  <c r="G22" i="8"/>
  <c r="G23" i="8"/>
  <c r="G24" i="8"/>
  <c r="G25" i="8"/>
  <c r="G26" i="8"/>
  <c r="G27" i="8"/>
  <c r="G28" i="8"/>
  <c r="G29" i="8"/>
  <c r="G30" i="8"/>
  <c r="G31" i="8"/>
  <c r="G32" i="8"/>
  <c r="G34" i="8"/>
  <c r="G35" i="8"/>
  <c r="G36" i="8"/>
  <c r="G37" i="8"/>
  <c r="G38" i="8"/>
  <c r="G39" i="8"/>
  <c r="G40" i="8"/>
  <c r="G41" i="8"/>
  <c r="G42" i="8"/>
  <c r="G43" i="8"/>
  <c r="G46" i="8"/>
  <c r="G47" i="8"/>
  <c r="G48" i="8"/>
  <c r="G49" i="8"/>
  <c r="G50" i="8"/>
  <c r="G51" i="8"/>
  <c r="G52" i="8"/>
  <c r="G53" i="8"/>
  <c r="G54" i="8"/>
  <c r="G55" i="8"/>
  <c r="G57" i="8"/>
  <c r="G58" i="8"/>
  <c r="G59" i="8"/>
  <c r="G60" i="8"/>
  <c r="G61" i="8"/>
  <c r="G62" i="8"/>
  <c r="G63" i="8"/>
  <c r="G64" i="8"/>
  <c r="G65" i="8"/>
  <c r="G66" i="8"/>
  <c r="G68" i="8"/>
  <c r="G69" i="8"/>
  <c r="G70" i="8"/>
  <c r="G71" i="8"/>
  <c r="G72" i="8"/>
  <c r="G73" i="8"/>
  <c r="G74" i="8"/>
  <c r="G75" i="8"/>
  <c r="G76" i="8"/>
  <c r="G77" i="8"/>
  <c r="G79" i="8"/>
  <c r="G80" i="8"/>
  <c r="G81" i="8"/>
  <c r="G82" i="8"/>
  <c r="G83" i="8"/>
  <c r="G84" i="8"/>
  <c r="G85" i="8"/>
  <c r="G86" i="8"/>
  <c r="G87" i="8"/>
  <c r="G88" i="8"/>
  <c r="G90" i="8"/>
  <c r="G91" i="8"/>
  <c r="G92" i="8"/>
  <c r="G93" i="8"/>
  <c r="G94" i="8"/>
  <c r="G95" i="8"/>
  <c r="G96" i="8"/>
  <c r="G97" i="8"/>
  <c r="G98" i="8"/>
  <c r="G99" i="8"/>
  <c r="G101" i="8"/>
  <c r="G102" i="8"/>
  <c r="G103" i="8"/>
  <c r="G104" i="8"/>
  <c r="G105" i="8"/>
  <c r="G106" i="8"/>
  <c r="G107" i="8"/>
  <c r="G108" i="8"/>
  <c r="G109" i="8"/>
  <c r="G110" i="8"/>
  <c r="G111" i="8"/>
  <c r="G115" i="8"/>
  <c r="G116" i="8"/>
  <c r="G119" i="8"/>
  <c r="G120" i="8"/>
  <c r="G121" i="8"/>
  <c r="G122" i="8"/>
  <c r="G123" i="8"/>
  <c r="G124" i="8"/>
  <c r="G125" i="8"/>
  <c r="G127" i="8"/>
  <c r="G128" i="8"/>
  <c r="G129" i="8"/>
  <c r="G13" i="7"/>
  <c r="G14" i="7"/>
  <c r="G15" i="7"/>
  <c r="G16" i="7"/>
  <c r="G17" i="7"/>
  <c r="G18" i="7"/>
  <c r="G19" i="7"/>
  <c r="G20" i="7"/>
  <c r="G21" i="7"/>
  <c r="G22" i="7"/>
  <c r="G23" i="7"/>
  <c r="G24" i="7"/>
  <c r="G25" i="7"/>
  <c r="G26" i="7"/>
  <c r="G27" i="7"/>
  <c r="G28" i="7"/>
  <c r="G29" i="7"/>
  <c r="G30" i="7"/>
  <c r="G31" i="7"/>
  <c r="G32" i="7"/>
  <c r="G34" i="7"/>
  <c r="G35" i="7"/>
  <c r="G36" i="7"/>
  <c r="G37" i="7"/>
  <c r="G38" i="7"/>
  <c r="G39" i="7"/>
  <c r="G40" i="7"/>
  <c r="G41" i="7"/>
  <c r="G42" i="7"/>
  <c r="G43" i="7"/>
  <c r="G46" i="7"/>
  <c r="G47" i="7"/>
  <c r="G48" i="7"/>
  <c r="G49" i="7"/>
  <c r="G50" i="7"/>
  <c r="G51" i="7"/>
  <c r="G52" i="7"/>
  <c r="G53" i="7"/>
  <c r="G54" i="7"/>
  <c r="G55" i="7"/>
  <c r="G57" i="7"/>
  <c r="G58" i="7"/>
  <c r="G59" i="7"/>
  <c r="G60" i="7"/>
  <c r="G61" i="7"/>
  <c r="G62" i="7"/>
  <c r="G63" i="7"/>
  <c r="G64" i="7"/>
  <c r="G65" i="7"/>
  <c r="G66" i="7"/>
  <c r="G68" i="7"/>
  <c r="G69" i="7"/>
  <c r="G70" i="7"/>
  <c r="G71" i="7"/>
  <c r="G72" i="7"/>
  <c r="G73" i="7"/>
  <c r="G74" i="7"/>
  <c r="G75" i="7"/>
  <c r="G76" i="7"/>
  <c r="G77" i="7"/>
  <c r="G79" i="7"/>
  <c r="G80" i="7"/>
  <c r="G81" i="7"/>
  <c r="G82" i="7"/>
  <c r="G83" i="7"/>
  <c r="G84" i="7"/>
  <c r="G85" i="7"/>
  <c r="G86" i="7"/>
  <c r="G87" i="7"/>
  <c r="G88" i="7"/>
  <c r="G90" i="7"/>
  <c r="G91" i="7"/>
  <c r="G92" i="7"/>
  <c r="G93" i="7"/>
  <c r="G94" i="7"/>
  <c r="G95" i="7"/>
  <c r="G96" i="7"/>
  <c r="G97" i="7"/>
  <c r="G98" i="7"/>
  <c r="G99" i="7"/>
  <c r="G101" i="7"/>
  <c r="G102" i="7"/>
  <c r="G103" i="7"/>
  <c r="G104" i="7"/>
  <c r="G105" i="7"/>
  <c r="G106" i="7"/>
  <c r="G107" i="7"/>
  <c r="G108" i="7"/>
  <c r="G109" i="7"/>
  <c r="G110" i="7"/>
  <c r="G111" i="7"/>
  <c r="G115" i="7"/>
  <c r="G116" i="7"/>
  <c r="G119" i="7"/>
  <c r="G120" i="7"/>
  <c r="G121" i="7"/>
  <c r="G122" i="7"/>
  <c r="G123" i="7"/>
  <c r="G124" i="7"/>
  <c r="G125" i="7"/>
  <c r="G127" i="7"/>
  <c r="G128" i="7"/>
  <c r="G129" i="7"/>
  <c r="G13" i="6"/>
  <c r="G14" i="6"/>
  <c r="G15" i="6"/>
  <c r="G16" i="6"/>
  <c r="G17" i="6"/>
  <c r="G18" i="6"/>
  <c r="G19" i="6"/>
  <c r="G20" i="6"/>
  <c r="G21" i="6"/>
  <c r="G22" i="6"/>
  <c r="G23" i="6"/>
  <c r="G24" i="6"/>
  <c r="G25" i="6"/>
  <c r="G26" i="6"/>
  <c r="G27" i="6"/>
  <c r="G28" i="6"/>
  <c r="G29" i="6"/>
  <c r="G30" i="6"/>
  <c r="G31" i="6"/>
  <c r="G32" i="6"/>
  <c r="G34" i="6"/>
  <c r="G35" i="6"/>
  <c r="G36" i="6"/>
  <c r="G37" i="6"/>
  <c r="G38" i="6"/>
  <c r="G39" i="6"/>
  <c r="G40" i="6"/>
  <c r="G41" i="6"/>
  <c r="G42" i="6"/>
  <c r="G43" i="6"/>
  <c r="G46" i="6"/>
  <c r="G47" i="6"/>
  <c r="G48" i="6"/>
  <c r="G49" i="6"/>
  <c r="G50" i="6"/>
  <c r="G51" i="6"/>
  <c r="G52" i="6"/>
  <c r="G53" i="6"/>
  <c r="G54" i="6"/>
  <c r="G55" i="6"/>
  <c r="G57" i="6"/>
  <c r="G58" i="6"/>
  <c r="G59" i="6"/>
  <c r="G60" i="6"/>
  <c r="G61" i="6"/>
  <c r="G62" i="6"/>
  <c r="G63" i="6"/>
  <c r="G64" i="6"/>
  <c r="G65" i="6"/>
  <c r="G66" i="6"/>
  <c r="G68" i="6"/>
  <c r="G69" i="6"/>
  <c r="G70" i="6"/>
  <c r="G71" i="6"/>
  <c r="G72" i="6"/>
  <c r="G73" i="6"/>
  <c r="G74" i="6"/>
  <c r="G75" i="6"/>
  <c r="G76" i="6"/>
  <c r="G77" i="6"/>
  <c r="G79" i="6"/>
  <c r="G80" i="6"/>
  <c r="G81" i="6"/>
  <c r="G82" i="6"/>
  <c r="G83" i="6"/>
  <c r="G84" i="6"/>
  <c r="G85" i="6"/>
  <c r="G86" i="6"/>
  <c r="G87" i="6"/>
  <c r="G88" i="6"/>
  <c r="G96" i="6"/>
  <c r="G97" i="6"/>
  <c r="G98" i="6"/>
  <c r="G99" i="6"/>
  <c r="G101" i="6"/>
  <c r="G102" i="6"/>
  <c r="G103" i="6"/>
  <c r="G104" i="6"/>
  <c r="G105" i="6"/>
  <c r="G106" i="6"/>
  <c r="G107" i="6"/>
  <c r="G108" i="6"/>
  <c r="G109" i="6"/>
  <c r="G110" i="6"/>
  <c r="G111" i="6"/>
  <c r="G115" i="6"/>
  <c r="G116" i="6"/>
  <c r="G119" i="6"/>
  <c r="G120" i="6"/>
  <c r="G121" i="6"/>
  <c r="G122" i="6"/>
  <c r="G123" i="6"/>
  <c r="G124" i="6"/>
  <c r="G125" i="6"/>
  <c r="G127" i="6"/>
  <c r="G128" i="6"/>
  <c r="G129" i="6"/>
  <c r="G12" i="5"/>
  <c r="G13" i="5"/>
  <c r="G14" i="5"/>
  <c r="G15" i="5"/>
  <c r="G16" i="5"/>
  <c r="G17" i="5"/>
  <c r="G18" i="5"/>
  <c r="G19" i="5"/>
  <c r="G20" i="5"/>
  <c r="G21" i="5"/>
  <c r="G23" i="5"/>
  <c r="G24" i="5"/>
  <c r="G25" i="5"/>
  <c r="G26" i="5"/>
  <c r="G27" i="5"/>
  <c r="G28" i="5"/>
  <c r="G29" i="5"/>
  <c r="G30" i="5"/>
  <c r="G31" i="5"/>
  <c r="G32" i="5"/>
  <c r="G34" i="5"/>
  <c r="G35" i="5"/>
  <c r="G36" i="5"/>
  <c r="G37" i="5"/>
  <c r="G38" i="5"/>
  <c r="G39" i="5"/>
  <c r="G40" i="5"/>
  <c r="G41" i="5"/>
  <c r="G42" i="5"/>
  <c r="G43" i="5"/>
  <c r="G46" i="5"/>
  <c r="G47" i="5"/>
  <c r="G48" i="5"/>
  <c r="G49" i="5"/>
  <c r="G50" i="5"/>
  <c r="G51" i="5"/>
  <c r="G52" i="5"/>
  <c r="G53" i="5"/>
  <c r="G56" i="5"/>
  <c r="G57" i="5"/>
  <c r="G58" i="5"/>
  <c r="G59" i="5"/>
  <c r="G60" i="5"/>
  <c r="G61" i="5"/>
  <c r="G62" i="5"/>
  <c r="G63" i="5"/>
  <c r="G64" i="5"/>
  <c r="G65" i="5"/>
  <c r="G67" i="5"/>
  <c r="G68" i="5"/>
  <c r="G69" i="5"/>
  <c r="G70" i="5"/>
  <c r="G71" i="5"/>
  <c r="G72" i="5"/>
  <c r="G73" i="5"/>
  <c r="G74" i="5"/>
  <c r="G75" i="5"/>
  <c r="G76" i="5"/>
  <c r="G78" i="5"/>
  <c r="G79" i="5"/>
  <c r="G80" i="5"/>
  <c r="G81" i="5"/>
  <c r="G82" i="5"/>
  <c r="G83" i="5"/>
  <c r="G84" i="5"/>
  <c r="G85" i="5"/>
  <c r="G86" i="5"/>
  <c r="G87" i="5"/>
  <c r="G95" i="5"/>
  <c r="G96" i="5"/>
  <c r="G97" i="5"/>
  <c r="G98" i="5"/>
  <c r="G101" i="5"/>
  <c r="G102" i="5"/>
  <c r="G103" i="5"/>
  <c r="G104" i="5"/>
  <c r="G105" i="5"/>
  <c r="G106" i="5"/>
  <c r="G107" i="5"/>
  <c r="G108" i="5"/>
  <c r="G109" i="5"/>
  <c r="G110" i="5"/>
  <c r="G115" i="5"/>
  <c r="G118" i="5"/>
  <c r="G119" i="5"/>
  <c r="G120" i="5"/>
  <c r="G121" i="5"/>
  <c r="G122" i="5"/>
  <c r="G123" i="5"/>
  <c r="G124" i="5"/>
  <c r="G126" i="5"/>
  <c r="G127" i="5"/>
  <c r="G128" i="5"/>
  <c r="G12" i="4"/>
  <c r="G13" i="4"/>
  <c r="G14" i="4"/>
  <c r="G15" i="4"/>
  <c r="G16" i="4"/>
  <c r="G17" i="4"/>
  <c r="G18" i="4"/>
  <c r="G19" i="4"/>
  <c r="G20" i="4"/>
  <c r="G21" i="4"/>
  <c r="G23" i="4"/>
  <c r="G24" i="4"/>
  <c r="DN7" i="19" l="1"/>
  <c r="E10" i="14"/>
  <c r="B3" i="8"/>
  <c r="B3" i="7"/>
  <c r="B3" i="6"/>
  <c r="B3" i="5"/>
  <c r="F129" i="8"/>
  <c r="B129" i="8"/>
  <c r="F128" i="8"/>
  <c r="B128" i="8"/>
  <c r="F127" i="8"/>
  <c r="B127" i="8"/>
  <c r="DC126" i="8"/>
  <c r="DB126" i="8"/>
  <c r="DA126" i="8"/>
  <c r="CZ126" i="8"/>
  <c r="CY126" i="8"/>
  <c r="CX126" i="8"/>
  <c r="CW126" i="8"/>
  <c r="CV126" i="8"/>
  <c r="CU126" i="8"/>
  <c r="CT126" i="8"/>
  <c r="CS126" i="8"/>
  <c r="CR126" i="8"/>
  <c r="CQ126" i="8"/>
  <c r="CP126" i="8"/>
  <c r="CO126" i="8"/>
  <c r="CN126" i="8"/>
  <c r="CM126" i="8"/>
  <c r="CL126" i="8"/>
  <c r="CK126" i="8"/>
  <c r="CJ126" i="8"/>
  <c r="CI126" i="8"/>
  <c r="CH126" i="8"/>
  <c r="CG126" i="8"/>
  <c r="CF126" i="8"/>
  <c r="CE126" i="8"/>
  <c r="CD126" i="8"/>
  <c r="CC126" i="8"/>
  <c r="CB126" i="8"/>
  <c r="CA126" i="8"/>
  <c r="BZ126" i="8"/>
  <c r="BY126" i="8"/>
  <c r="BX126" i="8"/>
  <c r="BW126" i="8"/>
  <c r="BV126" i="8"/>
  <c r="BU126" i="8"/>
  <c r="BT126" i="8"/>
  <c r="BS126" i="8"/>
  <c r="BR126" i="8"/>
  <c r="BQ126" i="8"/>
  <c r="BP126" i="8"/>
  <c r="BO126" i="8"/>
  <c r="BN126" i="8"/>
  <c r="BM126" i="8"/>
  <c r="BL126" i="8"/>
  <c r="BK126" i="8"/>
  <c r="BJ126" i="8"/>
  <c r="BI126" i="8"/>
  <c r="BH126" i="8"/>
  <c r="BG126" i="8"/>
  <c r="BF126" i="8"/>
  <c r="BE126" i="8"/>
  <c r="BD126" i="8"/>
  <c r="BC126" i="8"/>
  <c r="BB126" i="8"/>
  <c r="BA126" i="8"/>
  <c r="AZ126" i="8"/>
  <c r="AY126" i="8"/>
  <c r="AX126" i="8"/>
  <c r="AW126" i="8"/>
  <c r="AV126" i="8"/>
  <c r="AU126" i="8"/>
  <c r="AT126" i="8"/>
  <c r="AS126" i="8"/>
  <c r="AR126" i="8"/>
  <c r="AQ126" i="8"/>
  <c r="AP126" i="8"/>
  <c r="AO126" i="8"/>
  <c r="AN126" i="8"/>
  <c r="AM126" i="8"/>
  <c r="AL126" i="8"/>
  <c r="AK126" i="8"/>
  <c r="AJ126" i="8"/>
  <c r="AI126" i="8"/>
  <c r="AH126" i="8"/>
  <c r="AG126" i="8"/>
  <c r="AF126" i="8"/>
  <c r="AE126" i="8"/>
  <c r="AD126" i="8"/>
  <c r="AC126" i="8"/>
  <c r="AB126" i="8"/>
  <c r="AA126" i="8"/>
  <c r="Z126" i="8"/>
  <c r="Y126" i="8"/>
  <c r="X126" i="8"/>
  <c r="W126" i="8"/>
  <c r="V126" i="8"/>
  <c r="U126" i="8"/>
  <c r="T126" i="8"/>
  <c r="S126" i="8"/>
  <c r="R126" i="8"/>
  <c r="Q126" i="8"/>
  <c r="P126" i="8"/>
  <c r="O126" i="8"/>
  <c r="N126" i="8"/>
  <c r="M126" i="8"/>
  <c r="L126" i="8"/>
  <c r="K126" i="8"/>
  <c r="J126" i="8"/>
  <c r="I126" i="8"/>
  <c r="H126" i="8"/>
  <c r="F125" i="8"/>
  <c r="B125" i="8"/>
  <c r="F124" i="8"/>
  <c r="B124" i="8"/>
  <c r="F123" i="8"/>
  <c r="B123" i="8"/>
  <c r="F122" i="8"/>
  <c r="B122" i="8"/>
  <c r="F121" i="8"/>
  <c r="B121" i="8"/>
  <c r="F120" i="8"/>
  <c r="B120" i="8"/>
  <c r="F119" i="8"/>
  <c r="B119" i="8"/>
  <c r="DC118" i="8"/>
  <c r="DB118" i="8"/>
  <c r="DA118" i="8"/>
  <c r="CZ118" i="8"/>
  <c r="CY118" i="8"/>
  <c r="CX118" i="8"/>
  <c r="CW118" i="8"/>
  <c r="CV118" i="8"/>
  <c r="CU118" i="8"/>
  <c r="CT118" i="8"/>
  <c r="CS118" i="8"/>
  <c r="CR118" i="8"/>
  <c r="CQ118" i="8"/>
  <c r="CP118" i="8"/>
  <c r="CO118" i="8"/>
  <c r="CN118" i="8"/>
  <c r="CM118" i="8"/>
  <c r="CL118" i="8"/>
  <c r="CK118" i="8"/>
  <c r="CJ118" i="8"/>
  <c r="CI118" i="8"/>
  <c r="CH118" i="8"/>
  <c r="CG118" i="8"/>
  <c r="CF118" i="8"/>
  <c r="CE118" i="8"/>
  <c r="CD118" i="8"/>
  <c r="CC118" i="8"/>
  <c r="CB118" i="8"/>
  <c r="CA118" i="8"/>
  <c r="BZ118" i="8"/>
  <c r="BY118" i="8"/>
  <c r="BX118" i="8"/>
  <c r="BW118" i="8"/>
  <c r="BV118" i="8"/>
  <c r="BU118" i="8"/>
  <c r="BT118" i="8"/>
  <c r="BS118" i="8"/>
  <c r="BR118" i="8"/>
  <c r="BQ118" i="8"/>
  <c r="BP118" i="8"/>
  <c r="BO118" i="8"/>
  <c r="BN118" i="8"/>
  <c r="BM118" i="8"/>
  <c r="BL118" i="8"/>
  <c r="BK118" i="8"/>
  <c r="BJ118" i="8"/>
  <c r="BI118" i="8"/>
  <c r="BH118" i="8"/>
  <c r="BG118" i="8"/>
  <c r="BF118" i="8"/>
  <c r="BE118" i="8"/>
  <c r="BD118" i="8"/>
  <c r="BC118" i="8"/>
  <c r="BB118" i="8"/>
  <c r="BA118" i="8"/>
  <c r="AZ118" i="8"/>
  <c r="AY118" i="8"/>
  <c r="AX118" i="8"/>
  <c r="AW118" i="8"/>
  <c r="AV118" i="8"/>
  <c r="AU118" i="8"/>
  <c r="AT118" i="8"/>
  <c r="AS118" i="8"/>
  <c r="AR118" i="8"/>
  <c r="AQ118" i="8"/>
  <c r="AP118" i="8"/>
  <c r="AO118" i="8"/>
  <c r="AN118" i="8"/>
  <c r="AM118" i="8"/>
  <c r="AL118" i="8"/>
  <c r="AK118" i="8"/>
  <c r="AJ118" i="8"/>
  <c r="AI118" i="8"/>
  <c r="AH118" i="8"/>
  <c r="AG118" i="8"/>
  <c r="AF118" i="8"/>
  <c r="AE118" i="8"/>
  <c r="AD118" i="8"/>
  <c r="AC118" i="8"/>
  <c r="AB118" i="8"/>
  <c r="AA118" i="8"/>
  <c r="Z118" i="8"/>
  <c r="Y118" i="8"/>
  <c r="X118" i="8"/>
  <c r="W118" i="8"/>
  <c r="V118" i="8"/>
  <c r="U118" i="8"/>
  <c r="T118" i="8"/>
  <c r="S118" i="8"/>
  <c r="R118" i="8"/>
  <c r="Q118" i="8"/>
  <c r="P118" i="8"/>
  <c r="O118" i="8"/>
  <c r="N118" i="8"/>
  <c r="M118" i="8"/>
  <c r="L118" i="8"/>
  <c r="K118" i="8"/>
  <c r="J118" i="8"/>
  <c r="I118" i="8"/>
  <c r="H118" i="8"/>
  <c r="F116" i="8"/>
  <c r="F115" i="8"/>
  <c r="F111" i="8"/>
  <c r="F110" i="8"/>
  <c r="B110" i="8"/>
  <c r="F109" i="8"/>
  <c r="B109" i="8"/>
  <c r="F108" i="8"/>
  <c r="B108" i="8"/>
  <c r="F107" i="8"/>
  <c r="B107" i="8"/>
  <c r="F106" i="8"/>
  <c r="B106" i="8"/>
  <c r="F105" i="8"/>
  <c r="B105" i="8"/>
  <c r="F104" i="8"/>
  <c r="B104" i="8"/>
  <c r="F103" i="8"/>
  <c r="B103" i="8"/>
  <c r="F102" i="8"/>
  <c r="B102" i="8"/>
  <c r="F101" i="8"/>
  <c r="B101" i="8"/>
  <c r="DC100" i="8"/>
  <c r="DB100" i="8"/>
  <c r="DA100" i="8"/>
  <c r="CZ100" i="8"/>
  <c r="CY100" i="8"/>
  <c r="CX100" i="8"/>
  <c r="CW100" i="8"/>
  <c r="CV100" i="8"/>
  <c r="CU100" i="8"/>
  <c r="CT100" i="8"/>
  <c r="CS100" i="8"/>
  <c r="CR100" i="8"/>
  <c r="CQ100" i="8"/>
  <c r="CP100" i="8"/>
  <c r="CO100" i="8"/>
  <c r="CN100" i="8"/>
  <c r="CM100" i="8"/>
  <c r="CL100" i="8"/>
  <c r="CK100" i="8"/>
  <c r="CJ100" i="8"/>
  <c r="CI100" i="8"/>
  <c r="CH100" i="8"/>
  <c r="CG100" i="8"/>
  <c r="CF100" i="8"/>
  <c r="CE100" i="8"/>
  <c r="CD100" i="8"/>
  <c r="CC100" i="8"/>
  <c r="CB100" i="8"/>
  <c r="CA100" i="8"/>
  <c r="BZ100" i="8"/>
  <c r="BY100" i="8"/>
  <c r="BX100" i="8"/>
  <c r="BW100" i="8"/>
  <c r="BV100" i="8"/>
  <c r="BU100" i="8"/>
  <c r="BT100" i="8"/>
  <c r="BS100" i="8"/>
  <c r="BR100" i="8"/>
  <c r="BQ100" i="8"/>
  <c r="BP100" i="8"/>
  <c r="BO100" i="8"/>
  <c r="BN100" i="8"/>
  <c r="BM100" i="8"/>
  <c r="BL100" i="8"/>
  <c r="BK100" i="8"/>
  <c r="BJ100" i="8"/>
  <c r="BI100" i="8"/>
  <c r="BH100" i="8"/>
  <c r="BG100" i="8"/>
  <c r="BF100" i="8"/>
  <c r="BE100" i="8"/>
  <c r="BD100" i="8"/>
  <c r="BC100" i="8"/>
  <c r="BB100" i="8"/>
  <c r="BA100" i="8"/>
  <c r="AZ100" i="8"/>
  <c r="AY100" i="8"/>
  <c r="AX100" i="8"/>
  <c r="AW100" i="8"/>
  <c r="AV100" i="8"/>
  <c r="AU100" i="8"/>
  <c r="AT100" i="8"/>
  <c r="AS100" i="8"/>
  <c r="AR100" i="8"/>
  <c r="AQ100" i="8"/>
  <c r="AP100" i="8"/>
  <c r="AO100" i="8"/>
  <c r="AN100" i="8"/>
  <c r="AM100" i="8"/>
  <c r="AL100" i="8"/>
  <c r="AK100" i="8"/>
  <c r="AJ100" i="8"/>
  <c r="AI100" i="8"/>
  <c r="AH100" i="8"/>
  <c r="AG100" i="8"/>
  <c r="AF100" i="8"/>
  <c r="AE100" i="8"/>
  <c r="AD100" i="8"/>
  <c r="AC100" i="8"/>
  <c r="AB100" i="8"/>
  <c r="AA100" i="8"/>
  <c r="Z100" i="8"/>
  <c r="Y100" i="8"/>
  <c r="X100" i="8"/>
  <c r="W100" i="8"/>
  <c r="V100" i="8"/>
  <c r="U100" i="8"/>
  <c r="T100" i="8"/>
  <c r="S100" i="8"/>
  <c r="R100" i="8"/>
  <c r="Q100" i="8"/>
  <c r="P100" i="8"/>
  <c r="O100" i="8"/>
  <c r="N100" i="8"/>
  <c r="M100" i="8"/>
  <c r="L100" i="8"/>
  <c r="K100" i="8"/>
  <c r="J100" i="8"/>
  <c r="I100" i="8"/>
  <c r="H100" i="8"/>
  <c r="DG99" i="8"/>
  <c r="F99" i="8"/>
  <c r="B99" i="8"/>
  <c r="DG98" i="8"/>
  <c r="F98" i="8"/>
  <c r="B98" i="8"/>
  <c r="DG97" i="8"/>
  <c r="F97" i="8"/>
  <c r="B97" i="8"/>
  <c r="DG96" i="8"/>
  <c r="F96" i="8"/>
  <c r="B96" i="8"/>
  <c r="DG95" i="8"/>
  <c r="F95" i="8"/>
  <c r="B95" i="8"/>
  <c r="DG94" i="8"/>
  <c r="F94" i="8"/>
  <c r="B94" i="8"/>
  <c r="DG93" i="8"/>
  <c r="F93" i="8"/>
  <c r="B93" i="8"/>
  <c r="DG92" i="8"/>
  <c r="F92" i="8"/>
  <c r="B92" i="8"/>
  <c r="DG91" i="8"/>
  <c r="F91" i="8"/>
  <c r="B91" i="8"/>
  <c r="DG90" i="8"/>
  <c r="F90" i="8"/>
  <c r="B90" i="8"/>
  <c r="DC89" i="8"/>
  <c r="DB89" i="8"/>
  <c r="DA89" i="8"/>
  <c r="CZ89" i="8"/>
  <c r="CY89" i="8"/>
  <c r="CX89" i="8"/>
  <c r="CW89" i="8"/>
  <c r="CV89" i="8"/>
  <c r="CU89" i="8"/>
  <c r="CT89" i="8"/>
  <c r="CS89" i="8"/>
  <c r="CR89" i="8"/>
  <c r="CQ89" i="8"/>
  <c r="CP89" i="8"/>
  <c r="CO89" i="8"/>
  <c r="CN89" i="8"/>
  <c r="CM89" i="8"/>
  <c r="CL89" i="8"/>
  <c r="CK89" i="8"/>
  <c r="CJ89" i="8"/>
  <c r="CI89" i="8"/>
  <c r="CH89" i="8"/>
  <c r="CG89" i="8"/>
  <c r="CF89" i="8"/>
  <c r="CE89" i="8"/>
  <c r="CD89" i="8"/>
  <c r="CC89" i="8"/>
  <c r="CB89" i="8"/>
  <c r="CA89" i="8"/>
  <c r="BZ89" i="8"/>
  <c r="BY89" i="8"/>
  <c r="BX89" i="8"/>
  <c r="BW89" i="8"/>
  <c r="BV89" i="8"/>
  <c r="BU89" i="8"/>
  <c r="BT89" i="8"/>
  <c r="BS89" i="8"/>
  <c r="BR89" i="8"/>
  <c r="BQ89" i="8"/>
  <c r="BP89" i="8"/>
  <c r="BO89" i="8"/>
  <c r="BN89" i="8"/>
  <c r="BM89" i="8"/>
  <c r="BL89" i="8"/>
  <c r="BK89" i="8"/>
  <c r="BJ89" i="8"/>
  <c r="BI89" i="8"/>
  <c r="BH89" i="8"/>
  <c r="BG89" i="8"/>
  <c r="BF89" i="8"/>
  <c r="BE89" i="8"/>
  <c r="BD89" i="8"/>
  <c r="BC89" i="8"/>
  <c r="BB89" i="8"/>
  <c r="BA89" i="8"/>
  <c r="AZ89" i="8"/>
  <c r="AY89" i="8"/>
  <c r="AX89" i="8"/>
  <c r="AW89" i="8"/>
  <c r="AV89" i="8"/>
  <c r="AU89" i="8"/>
  <c r="AT89" i="8"/>
  <c r="AS89" i="8"/>
  <c r="AR89" i="8"/>
  <c r="AQ89" i="8"/>
  <c r="AP89" i="8"/>
  <c r="AO89" i="8"/>
  <c r="AN89" i="8"/>
  <c r="AM89" i="8"/>
  <c r="AL89" i="8"/>
  <c r="AK89" i="8"/>
  <c r="AJ89" i="8"/>
  <c r="AI89" i="8"/>
  <c r="AH89" i="8"/>
  <c r="AG89" i="8"/>
  <c r="AF89" i="8"/>
  <c r="AE89" i="8"/>
  <c r="AD89" i="8"/>
  <c r="AC89" i="8"/>
  <c r="AB89" i="8"/>
  <c r="AA89" i="8"/>
  <c r="Z89" i="8"/>
  <c r="Y89" i="8"/>
  <c r="X89" i="8"/>
  <c r="W89" i="8"/>
  <c r="V89" i="8"/>
  <c r="U89" i="8"/>
  <c r="T89" i="8"/>
  <c r="S89" i="8"/>
  <c r="R89" i="8"/>
  <c r="Q89" i="8"/>
  <c r="P89" i="8"/>
  <c r="O89" i="8"/>
  <c r="N89" i="8"/>
  <c r="M89" i="8"/>
  <c r="L89" i="8"/>
  <c r="K89" i="8"/>
  <c r="J89" i="8"/>
  <c r="I89" i="8"/>
  <c r="H89" i="8"/>
  <c r="DG88" i="8"/>
  <c r="DH88" i="8" s="1"/>
  <c r="F88" i="8"/>
  <c r="B88" i="8"/>
  <c r="DG87" i="8"/>
  <c r="F87" i="8"/>
  <c r="B87" i="8"/>
  <c r="DG86" i="8"/>
  <c r="F86" i="8"/>
  <c r="B86" i="8"/>
  <c r="DG85" i="8"/>
  <c r="F85" i="8"/>
  <c r="B85" i="8"/>
  <c r="DG84" i="8"/>
  <c r="F84" i="8"/>
  <c r="B84" i="8"/>
  <c r="DG83" i="8"/>
  <c r="F83" i="8"/>
  <c r="B83" i="8"/>
  <c r="DG82" i="8"/>
  <c r="F82" i="8"/>
  <c r="B82" i="8"/>
  <c r="DG81" i="8"/>
  <c r="F81" i="8"/>
  <c r="B81" i="8"/>
  <c r="DG80" i="8"/>
  <c r="F80" i="8"/>
  <c r="B80" i="8"/>
  <c r="DG79" i="8"/>
  <c r="F79" i="8"/>
  <c r="B79" i="8"/>
  <c r="DC78" i="8"/>
  <c r="DB78" i="8"/>
  <c r="DA78" i="8"/>
  <c r="CZ78" i="8"/>
  <c r="CY78" i="8"/>
  <c r="CX78" i="8"/>
  <c r="CW78" i="8"/>
  <c r="CV78" i="8"/>
  <c r="CU78" i="8"/>
  <c r="CT78" i="8"/>
  <c r="CS78" i="8"/>
  <c r="CR78" i="8"/>
  <c r="CQ78" i="8"/>
  <c r="CP78" i="8"/>
  <c r="CO78" i="8"/>
  <c r="CN78" i="8"/>
  <c r="CM78" i="8"/>
  <c r="CL78" i="8"/>
  <c r="CK78" i="8"/>
  <c r="CJ78" i="8"/>
  <c r="CI78" i="8"/>
  <c r="CH78" i="8"/>
  <c r="CG78" i="8"/>
  <c r="CF78" i="8"/>
  <c r="CE78" i="8"/>
  <c r="CD78" i="8"/>
  <c r="CC78" i="8"/>
  <c r="CB78" i="8"/>
  <c r="CA78" i="8"/>
  <c r="BZ78" i="8"/>
  <c r="BY78" i="8"/>
  <c r="BX78" i="8"/>
  <c r="BW78" i="8"/>
  <c r="BV78" i="8"/>
  <c r="BU78" i="8"/>
  <c r="BT78" i="8"/>
  <c r="BS78" i="8"/>
  <c r="BR78" i="8"/>
  <c r="BQ78" i="8"/>
  <c r="BP78" i="8"/>
  <c r="BO78" i="8"/>
  <c r="BN78" i="8"/>
  <c r="BM78" i="8"/>
  <c r="BL78" i="8"/>
  <c r="BK78" i="8"/>
  <c r="BJ78" i="8"/>
  <c r="BI78" i="8"/>
  <c r="BH78" i="8"/>
  <c r="BG78" i="8"/>
  <c r="BF78" i="8"/>
  <c r="BE78" i="8"/>
  <c r="BD78" i="8"/>
  <c r="BC78" i="8"/>
  <c r="BB78" i="8"/>
  <c r="BA78" i="8"/>
  <c r="AZ78" i="8"/>
  <c r="AY78" i="8"/>
  <c r="AX78" i="8"/>
  <c r="AW78" i="8"/>
  <c r="AV78" i="8"/>
  <c r="AU78" i="8"/>
  <c r="AT78" i="8"/>
  <c r="AS78" i="8"/>
  <c r="AR78" i="8"/>
  <c r="AQ78" i="8"/>
  <c r="AP78" i="8"/>
  <c r="AO78" i="8"/>
  <c r="AN78" i="8"/>
  <c r="AM78" i="8"/>
  <c r="AL78" i="8"/>
  <c r="AK78" i="8"/>
  <c r="AJ78" i="8"/>
  <c r="AI78" i="8"/>
  <c r="AH78" i="8"/>
  <c r="AG78" i="8"/>
  <c r="AF78" i="8"/>
  <c r="AE78" i="8"/>
  <c r="AD78" i="8"/>
  <c r="AC78" i="8"/>
  <c r="AB78" i="8"/>
  <c r="AA78" i="8"/>
  <c r="Z78" i="8"/>
  <c r="Y78" i="8"/>
  <c r="X78" i="8"/>
  <c r="W78" i="8"/>
  <c r="V78" i="8"/>
  <c r="U78" i="8"/>
  <c r="T78" i="8"/>
  <c r="S78" i="8"/>
  <c r="R78" i="8"/>
  <c r="Q78" i="8"/>
  <c r="P78" i="8"/>
  <c r="O78" i="8"/>
  <c r="N78" i="8"/>
  <c r="M78" i="8"/>
  <c r="L78" i="8"/>
  <c r="K78" i="8"/>
  <c r="J78" i="8"/>
  <c r="I78" i="8"/>
  <c r="H78" i="8"/>
  <c r="DG77" i="8"/>
  <c r="DH77" i="8" s="1"/>
  <c r="F77" i="8"/>
  <c r="B77" i="8"/>
  <c r="DG76" i="8"/>
  <c r="F76" i="8"/>
  <c r="B76" i="8"/>
  <c r="DG75" i="8"/>
  <c r="F75" i="8"/>
  <c r="B75" i="8"/>
  <c r="DG74" i="8"/>
  <c r="F74" i="8"/>
  <c r="B74" i="8"/>
  <c r="DG73" i="8"/>
  <c r="F73" i="8"/>
  <c r="B73" i="8"/>
  <c r="DG72" i="8"/>
  <c r="F72" i="8"/>
  <c r="B72" i="8"/>
  <c r="DG71" i="8"/>
  <c r="F71" i="8"/>
  <c r="B71" i="8"/>
  <c r="DG70" i="8"/>
  <c r="F70" i="8"/>
  <c r="B70" i="8"/>
  <c r="DG69" i="8"/>
  <c r="F69" i="8"/>
  <c r="B69" i="8"/>
  <c r="DG68" i="8"/>
  <c r="F68" i="8"/>
  <c r="B68" i="8"/>
  <c r="DC67" i="8"/>
  <c r="DB67" i="8"/>
  <c r="DA67" i="8"/>
  <c r="CZ67" i="8"/>
  <c r="CY67" i="8"/>
  <c r="CX67" i="8"/>
  <c r="CW67" i="8"/>
  <c r="CV67" i="8"/>
  <c r="CU67" i="8"/>
  <c r="CT67" i="8"/>
  <c r="CS67" i="8"/>
  <c r="CR67" i="8"/>
  <c r="CQ67" i="8"/>
  <c r="CP67" i="8"/>
  <c r="CO67" i="8"/>
  <c r="CN67" i="8"/>
  <c r="CM67" i="8"/>
  <c r="CL67" i="8"/>
  <c r="CK67" i="8"/>
  <c r="CJ67" i="8"/>
  <c r="CI67" i="8"/>
  <c r="CH67" i="8"/>
  <c r="CG67" i="8"/>
  <c r="CF67" i="8"/>
  <c r="CE67" i="8"/>
  <c r="CD67" i="8"/>
  <c r="CC67" i="8"/>
  <c r="CB67" i="8"/>
  <c r="CA67" i="8"/>
  <c r="BZ67" i="8"/>
  <c r="BY67" i="8"/>
  <c r="BX67" i="8"/>
  <c r="BW67" i="8"/>
  <c r="BV67" i="8"/>
  <c r="BU67" i="8"/>
  <c r="BT67" i="8"/>
  <c r="BS67" i="8"/>
  <c r="BR67" i="8"/>
  <c r="BQ67" i="8"/>
  <c r="BP67" i="8"/>
  <c r="BO67" i="8"/>
  <c r="BN67" i="8"/>
  <c r="BM67" i="8"/>
  <c r="BL67" i="8"/>
  <c r="BK67" i="8"/>
  <c r="BJ67" i="8"/>
  <c r="BI67" i="8"/>
  <c r="BH67" i="8"/>
  <c r="BG67" i="8"/>
  <c r="BF67" i="8"/>
  <c r="BE67" i="8"/>
  <c r="BD67" i="8"/>
  <c r="BC67" i="8"/>
  <c r="BB67" i="8"/>
  <c r="BA67" i="8"/>
  <c r="AZ67" i="8"/>
  <c r="AY67" i="8"/>
  <c r="AX67" i="8"/>
  <c r="AW67" i="8"/>
  <c r="AV67" i="8"/>
  <c r="AU67" i="8"/>
  <c r="AT67" i="8"/>
  <c r="AS67" i="8"/>
  <c r="AR67" i="8"/>
  <c r="AQ67" i="8"/>
  <c r="AP67" i="8"/>
  <c r="AO67" i="8"/>
  <c r="AN67" i="8"/>
  <c r="AM67" i="8"/>
  <c r="AL67" i="8"/>
  <c r="AK67" i="8"/>
  <c r="AJ67" i="8"/>
  <c r="AI67" i="8"/>
  <c r="AH67" i="8"/>
  <c r="AG67" i="8"/>
  <c r="AF67" i="8"/>
  <c r="AE67" i="8"/>
  <c r="AD67" i="8"/>
  <c r="AC67" i="8"/>
  <c r="AB67" i="8"/>
  <c r="AA67" i="8"/>
  <c r="Z67" i="8"/>
  <c r="Y67" i="8"/>
  <c r="X67" i="8"/>
  <c r="W67" i="8"/>
  <c r="V67" i="8"/>
  <c r="U67" i="8"/>
  <c r="T67" i="8"/>
  <c r="S67" i="8"/>
  <c r="R67" i="8"/>
  <c r="Q67" i="8"/>
  <c r="P67" i="8"/>
  <c r="O67" i="8"/>
  <c r="N67" i="8"/>
  <c r="M67" i="8"/>
  <c r="L67" i="8"/>
  <c r="K67" i="8"/>
  <c r="J67" i="8"/>
  <c r="I67" i="8"/>
  <c r="H67" i="8"/>
  <c r="DG66" i="8"/>
  <c r="DH66" i="8" s="1"/>
  <c r="F66" i="8"/>
  <c r="B66" i="8"/>
  <c r="DG65" i="8"/>
  <c r="F65" i="8"/>
  <c r="B65" i="8"/>
  <c r="DG64" i="8"/>
  <c r="F64" i="8"/>
  <c r="B64" i="8"/>
  <c r="DG63" i="8"/>
  <c r="F63" i="8"/>
  <c r="B63" i="8"/>
  <c r="DG62" i="8"/>
  <c r="F62" i="8"/>
  <c r="B62" i="8"/>
  <c r="DG61" i="8"/>
  <c r="F61" i="8"/>
  <c r="B61" i="8"/>
  <c r="DG60" i="8"/>
  <c r="F60" i="8"/>
  <c r="B60" i="8"/>
  <c r="DG59" i="8"/>
  <c r="F59" i="8"/>
  <c r="B59" i="8"/>
  <c r="DG58" i="8"/>
  <c r="F58" i="8"/>
  <c r="B58" i="8"/>
  <c r="DG57" i="8"/>
  <c r="F57" i="8"/>
  <c r="B57" i="8"/>
  <c r="DC56" i="8"/>
  <c r="DB56" i="8"/>
  <c r="DA56" i="8"/>
  <c r="CZ56" i="8"/>
  <c r="CY56" i="8"/>
  <c r="CX56" i="8"/>
  <c r="CW56" i="8"/>
  <c r="CV56" i="8"/>
  <c r="CU56" i="8"/>
  <c r="CT56" i="8"/>
  <c r="CS56" i="8"/>
  <c r="CR56" i="8"/>
  <c r="CQ56" i="8"/>
  <c r="CP56" i="8"/>
  <c r="CO56" i="8"/>
  <c r="CN56" i="8"/>
  <c r="CM56" i="8"/>
  <c r="CL56" i="8"/>
  <c r="CK56" i="8"/>
  <c r="CJ56" i="8"/>
  <c r="CI56" i="8"/>
  <c r="CH56" i="8"/>
  <c r="CG56" i="8"/>
  <c r="CF56" i="8"/>
  <c r="CE56" i="8"/>
  <c r="CD56" i="8"/>
  <c r="CC56" i="8"/>
  <c r="CB56" i="8"/>
  <c r="CA56" i="8"/>
  <c r="BZ56" i="8"/>
  <c r="BY56" i="8"/>
  <c r="BX56" i="8"/>
  <c r="BW56" i="8"/>
  <c r="BV56" i="8"/>
  <c r="BU56" i="8"/>
  <c r="BT56" i="8"/>
  <c r="BS56" i="8"/>
  <c r="BR56" i="8"/>
  <c r="BQ56" i="8"/>
  <c r="BP56" i="8"/>
  <c r="BO56" i="8"/>
  <c r="BN56" i="8"/>
  <c r="BM56" i="8"/>
  <c r="BL56" i="8"/>
  <c r="BK56" i="8"/>
  <c r="BJ56" i="8"/>
  <c r="BI56" i="8"/>
  <c r="BH56" i="8"/>
  <c r="BG56" i="8"/>
  <c r="BF56" i="8"/>
  <c r="BE56" i="8"/>
  <c r="BD56" i="8"/>
  <c r="BC56" i="8"/>
  <c r="BB56" i="8"/>
  <c r="BA56" i="8"/>
  <c r="AZ56" i="8"/>
  <c r="AY56" i="8"/>
  <c r="AX56" i="8"/>
  <c r="AW56" i="8"/>
  <c r="AV56" i="8"/>
  <c r="AU56" i="8"/>
  <c r="AT56" i="8"/>
  <c r="AS56" i="8"/>
  <c r="AR56" i="8"/>
  <c r="AQ56" i="8"/>
  <c r="AP56" i="8"/>
  <c r="AO56" i="8"/>
  <c r="AN56" i="8"/>
  <c r="AM56" i="8"/>
  <c r="AL56" i="8"/>
  <c r="AK56" i="8"/>
  <c r="AJ56" i="8"/>
  <c r="AI56" i="8"/>
  <c r="AH56" i="8"/>
  <c r="AG56" i="8"/>
  <c r="AF56" i="8"/>
  <c r="AE56" i="8"/>
  <c r="AD56" i="8"/>
  <c r="AC56" i="8"/>
  <c r="AB56" i="8"/>
  <c r="AA56" i="8"/>
  <c r="Z56" i="8"/>
  <c r="Y56" i="8"/>
  <c r="X56" i="8"/>
  <c r="W56" i="8"/>
  <c r="V56" i="8"/>
  <c r="U56" i="8"/>
  <c r="T56" i="8"/>
  <c r="S56" i="8"/>
  <c r="R56" i="8"/>
  <c r="Q56" i="8"/>
  <c r="P56" i="8"/>
  <c r="O56" i="8"/>
  <c r="N56" i="8"/>
  <c r="M56" i="8"/>
  <c r="L56" i="8"/>
  <c r="K56" i="8"/>
  <c r="J56" i="8"/>
  <c r="I56" i="8"/>
  <c r="H56" i="8"/>
  <c r="DG55" i="8"/>
  <c r="DH55" i="8" s="1"/>
  <c r="F55" i="8"/>
  <c r="B55" i="8"/>
  <c r="DG54" i="8"/>
  <c r="F54" i="8"/>
  <c r="B54" i="8"/>
  <c r="DG53" i="8"/>
  <c r="F53" i="8"/>
  <c r="B53" i="8"/>
  <c r="DG52" i="8"/>
  <c r="F52" i="8"/>
  <c r="B52" i="8"/>
  <c r="DG51" i="8"/>
  <c r="F51" i="8"/>
  <c r="B51" i="8"/>
  <c r="DG50" i="8"/>
  <c r="F50" i="8"/>
  <c r="B50" i="8"/>
  <c r="DG49" i="8"/>
  <c r="F49" i="8"/>
  <c r="B49" i="8"/>
  <c r="DG48" i="8"/>
  <c r="F48" i="8"/>
  <c r="B48" i="8"/>
  <c r="DG47" i="8"/>
  <c r="F47" i="8"/>
  <c r="B47" i="8"/>
  <c r="DG46" i="8"/>
  <c r="F46" i="8"/>
  <c r="B46" i="8"/>
  <c r="DC45" i="8"/>
  <c r="DB45" i="8"/>
  <c r="DA45" i="8"/>
  <c r="CZ45" i="8"/>
  <c r="CY45" i="8"/>
  <c r="CX45" i="8"/>
  <c r="CW45" i="8"/>
  <c r="CV45" i="8"/>
  <c r="CU45" i="8"/>
  <c r="CT45" i="8"/>
  <c r="CS45" i="8"/>
  <c r="CR45" i="8"/>
  <c r="CQ45" i="8"/>
  <c r="CP45" i="8"/>
  <c r="CO45" i="8"/>
  <c r="CN45" i="8"/>
  <c r="CM45" i="8"/>
  <c r="CL45" i="8"/>
  <c r="CK45" i="8"/>
  <c r="CJ45" i="8"/>
  <c r="CI45" i="8"/>
  <c r="CH45" i="8"/>
  <c r="CG45" i="8"/>
  <c r="CF45" i="8"/>
  <c r="CE45" i="8"/>
  <c r="CD45" i="8"/>
  <c r="CC45" i="8"/>
  <c r="CB45" i="8"/>
  <c r="CA45" i="8"/>
  <c r="BZ45" i="8"/>
  <c r="BY45" i="8"/>
  <c r="BX45" i="8"/>
  <c r="BW45" i="8"/>
  <c r="BV45" i="8"/>
  <c r="BU45" i="8"/>
  <c r="BT45" i="8"/>
  <c r="BS45" i="8"/>
  <c r="BR45" i="8"/>
  <c r="BQ45" i="8"/>
  <c r="BP45" i="8"/>
  <c r="BO45" i="8"/>
  <c r="BN45" i="8"/>
  <c r="BM45" i="8"/>
  <c r="BL45" i="8"/>
  <c r="BK45" i="8"/>
  <c r="BJ45" i="8"/>
  <c r="BI45" i="8"/>
  <c r="BH45" i="8"/>
  <c r="BG45" i="8"/>
  <c r="BF45" i="8"/>
  <c r="BE45" i="8"/>
  <c r="BD45" i="8"/>
  <c r="BC45" i="8"/>
  <c r="BB45" i="8"/>
  <c r="BA45" i="8"/>
  <c r="AZ45" i="8"/>
  <c r="AY45" i="8"/>
  <c r="AX45" i="8"/>
  <c r="AW45" i="8"/>
  <c r="AV45" i="8"/>
  <c r="AU45" i="8"/>
  <c r="AT45" i="8"/>
  <c r="AS45" i="8"/>
  <c r="AR45" i="8"/>
  <c r="AQ45" i="8"/>
  <c r="AP45" i="8"/>
  <c r="AO45" i="8"/>
  <c r="AN45" i="8"/>
  <c r="AM45" i="8"/>
  <c r="AL45" i="8"/>
  <c r="AK45" i="8"/>
  <c r="AJ45" i="8"/>
  <c r="AI45" i="8"/>
  <c r="AH45" i="8"/>
  <c r="AG45" i="8"/>
  <c r="AF45" i="8"/>
  <c r="AE45" i="8"/>
  <c r="AD45" i="8"/>
  <c r="AC45" i="8"/>
  <c r="AB45" i="8"/>
  <c r="AA45" i="8"/>
  <c r="Z45" i="8"/>
  <c r="Y45" i="8"/>
  <c r="X45" i="8"/>
  <c r="W45" i="8"/>
  <c r="V45" i="8"/>
  <c r="U45" i="8"/>
  <c r="T45" i="8"/>
  <c r="S45" i="8"/>
  <c r="R45" i="8"/>
  <c r="Q45" i="8"/>
  <c r="P45" i="8"/>
  <c r="O45" i="8"/>
  <c r="O44" i="8" s="1"/>
  <c r="N45" i="8"/>
  <c r="M45" i="8"/>
  <c r="L45" i="8"/>
  <c r="K45" i="8"/>
  <c r="J45" i="8"/>
  <c r="I45" i="8"/>
  <c r="H45" i="8"/>
  <c r="DG43" i="8"/>
  <c r="DH43" i="8" s="1"/>
  <c r="F43" i="8"/>
  <c r="B43" i="8"/>
  <c r="DG42" i="8"/>
  <c r="F42" i="8"/>
  <c r="B42" i="8"/>
  <c r="DG41" i="8"/>
  <c r="F41" i="8"/>
  <c r="B41" i="8"/>
  <c r="DG40" i="8"/>
  <c r="F40" i="8"/>
  <c r="B40" i="8"/>
  <c r="DG39" i="8"/>
  <c r="F39" i="8"/>
  <c r="B39" i="8"/>
  <c r="DG38" i="8"/>
  <c r="F38" i="8"/>
  <c r="B38" i="8"/>
  <c r="DG37" i="8"/>
  <c r="F37" i="8"/>
  <c r="B37" i="8"/>
  <c r="DG36" i="8"/>
  <c r="F36" i="8"/>
  <c r="B36" i="8"/>
  <c r="DG35" i="8"/>
  <c r="F35" i="8"/>
  <c r="B35" i="8"/>
  <c r="DG34" i="8"/>
  <c r="F34" i="8"/>
  <c r="B34" i="8"/>
  <c r="DC33" i="8"/>
  <c r="DB33" i="8"/>
  <c r="DA33" i="8"/>
  <c r="CZ33" i="8"/>
  <c r="CY33" i="8"/>
  <c r="CX33" i="8"/>
  <c r="CW33" i="8"/>
  <c r="CV33" i="8"/>
  <c r="CU33" i="8"/>
  <c r="CT33" i="8"/>
  <c r="CS33" i="8"/>
  <c r="CR33" i="8"/>
  <c r="CQ33" i="8"/>
  <c r="CP33" i="8"/>
  <c r="CO33" i="8"/>
  <c r="CN33" i="8"/>
  <c r="CM33" i="8"/>
  <c r="CL33" i="8"/>
  <c r="CK33" i="8"/>
  <c r="CJ33" i="8"/>
  <c r="CI33" i="8"/>
  <c r="CH33" i="8"/>
  <c r="CG33" i="8"/>
  <c r="CF33" i="8"/>
  <c r="CE33" i="8"/>
  <c r="CD33" i="8"/>
  <c r="CC33" i="8"/>
  <c r="CB33" i="8"/>
  <c r="CA33" i="8"/>
  <c r="BZ33" i="8"/>
  <c r="BY33" i="8"/>
  <c r="BX33" i="8"/>
  <c r="BW33" i="8"/>
  <c r="BV33" i="8"/>
  <c r="BU33" i="8"/>
  <c r="BT33" i="8"/>
  <c r="BS33" i="8"/>
  <c r="BR33" i="8"/>
  <c r="BQ33" i="8"/>
  <c r="BP33" i="8"/>
  <c r="BO33" i="8"/>
  <c r="BN33" i="8"/>
  <c r="BM33" i="8"/>
  <c r="BL33" i="8"/>
  <c r="BK33" i="8"/>
  <c r="BJ33" i="8"/>
  <c r="BI33" i="8"/>
  <c r="BH33" i="8"/>
  <c r="BG33" i="8"/>
  <c r="BF33" i="8"/>
  <c r="BE33" i="8"/>
  <c r="BD33" i="8"/>
  <c r="BC33" i="8"/>
  <c r="BB33" i="8"/>
  <c r="BA33" i="8"/>
  <c r="AZ33" i="8"/>
  <c r="AY33" i="8"/>
  <c r="AX33" i="8"/>
  <c r="AW33" i="8"/>
  <c r="AV33" i="8"/>
  <c r="AU33" i="8"/>
  <c r="AT33" i="8"/>
  <c r="AS33" i="8"/>
  <c r="AR33" i="8"/>
  <c r="AQ33" i="8"/>
  <c r="AP33" i="8"/>
  <c r="AO33" i="8"/>
  <c r="AN33" i="8"/>
  <c r="AM33" i="8"/>
  <c r="AL33" i="8"/>
  <c r="AK33" i="8"/>
  <c r="AJ33" i="8"/>
  <c r="AI33" i="8"/>
  <c r="AH33" i="8"/>
  <c r="AG33" i="8"/>
  <c r="AF33" i="8"/>
  <c r="AE33" i="8"/>
  <c r="AD33" i="8"/>
  <c r="AC33" i="8"/>
  <c r="AB33" i="8"/>
  <c r="AA33" i="8"/>
  <c r="Z33" i="8"/>
  <c r="Y33" i="8"/>
  <c r="X33" i="8"/>
  <c r="W33" i="8"/>
  <c r="V33" i="8"/>
  <c r="U33" i="8"/>
  <c r="T33" i="8"/>
  <c r="S33" i="8"/>
  <c r="R33" i="8"/>
  <c r="Q33" i="8"/>
  <c r="P33" i="8"/>
  <c r="O33" i="8"/>
  <c r="N33" i="8"/>
  <c r="M33" i="8"/>
  <c r="L33" i="8"/>
  <c r="K33" i="8"/>
  <c r="J33" i="8"/>
  <c r="I33" i="8"/>
  <c r="H33" i="8"/>
  <c r="DG32" i="8"/>
  <c r="DH32" i="8" s="1"/>
  <c r="F32" i="8"/>
  <c r="B32" i="8"/>
  <c r="DG31" i="8"/>
  <c r="F31" i="8"/>
  <c r="B31" i="8"/>
  <c r="DG30" i="8"/>
  <c r="F30" i="8"/>
  <c r="B30" i="8"/>
  <c r="DG29" i="8"/>
  <c r="F29" i="8"/>
  <c r="B29" i="8"/>
  <c r="DG28" i="8"/>
  <c r="F28" i="8"/>
  <c r="B28" i="8"/>
  <c r="DG27" i="8"/>
  <c r="F27" i="8"/>
  <c r="B27" i="8"/>
  <c r="DG26" i="8"/>
  <c r="F26" i="8"/>
  <c r="B26" i="8"/>
  <c r="DG25" i="8"/>
  <c r="F25" i="8"/>
  <c r="B25" i="8"/>
  <c r="DG24" i="8"/>
  <c r="F24" i="8"/>
  <c r="B24" i="8"/>
  <c r="DG23" i="8"/>
  <c r="F23" i="8"/>
  <c r="B23" i="8"/>
  <c r="DG21" i="8"/>
  <c r="DH21" i="8" s="1"/>
  <c r="F21" i="8"/>
  <c r="B21" i="8"/>
  <c r="DG20" i="8"/>
  <c r="F20" i="8"/>
  <c r="B20" i="8"/>
  <c r="DG19" i="8"/>
  <c r="F19" i="8"/>
  <c r="B19" i="8"/>
  <c r="DG18" i="8"/>
  <c r="F18" i="8"/>
  <c r="B18" i="8"/>
  <c r="DG17" i="8"/>
  <c r="F17" i="8"/>
  <c r="B17" i="8"/>
  <c r="DG16" i="8"/>
  <c r="F16" i="8"/>
  <c r="B16" i="8"/>
  <c r="DG15" i="8"/>
  <c r="F15" i="8"/>
  <c r="B15" i="8"/>
  <c r="DG14" i="8"/>
  <c r="F14" i="8"/>
  <c r="B14" i="8"/>
  <c r="DG13" i="8"/>
  <c r="F13" i="8"/>
  <c r="B13" i="8"/>
  <c r="DG12" i="8"/>
  <c r="F12" i="8"/>
  <c r="B12" i="8"/>
  <c r="DC11" i="8"/>
  <c r="DB11" i="8"/>
  <c r="DA11" i="8"/>
  <c r="CZ11" i="8"/>
  <c r="CY11" i="8"/>
  <c r="CX11" i="8"/>
  <c r="CW11" i="8"/>
  <c r="CV11" i="8"/>
  <c r="CU11" i="8"/>
  <c r="CT11" i="8"/>
  <c r="CS11" i="8"/>
  <c r="CR11" i="8"/>
  <c r="CQ11" i="8"/>
  <c r="CP11" i="8"/>
  <c r="CO11" i="8"/>
  <c r="CN11" i="8"/>
  <c r="CM11" i="8"/>
  <c r="CL11" i="8"/>
  <c r="CK11" i="8"/>
  <c r="CJ11" i="8"/>
  <c r="CI11" i="8"/>
  <c r="CH11" i="8"/>
  <c r="CG11" i="8"/>
  <c r="CF11" i="8"/>
  <c r="CE11" i="8"/>
  <c r="CD11" i="8"/>
  <c r="CC11" i="8"/>
  <c r="CB11" i="8"/>
  <c r="CA11" i="8"/>
  <c r="BZ11" i="8"/>
  <c r="BY11" i="8"/>
  <c r="BX11" i="8"/>
  <c r="BW11" i="8"/>
  <c r="BV11" i="8"/>
  <c r="BU11" i="8"/>
  <c r="BT11" i="8"/>
  <c r="BS11" i="8"/>
  <c r="BR11" i="8"/>
  <c r="BQ11" i="8"/>
  <c r="BP11" i="8"/>
  <c r="BO11" i="8"/>
  <c r="BN11" i="8"/>
  <c r="BM11" i="8"/>
  <c r="BL11" i="8"/>
  <c r="BK11" i="8"/>
  <c r="BJ11" i="8"/>
  <c r="BI11" i="8"/>
  <c r="BH11" i="8"/>
  <c r="BG11" i="8"/>
  <c r="BF11" i="8"/>
  <c r="BE11" i="8"/>
  <c r="BD11" i="8"/>
  <c r="BC11" i="8"/>
  <c r="BB11" i="8"/>
  <c r="BA11" i="8"/>
  <c r="AZ11" i="8"/>
  <c r="AY11" i="8"/>
  <c r="AX11" i="8"/>
  <c r="AW11" i="8"/>
  <c r="AV11" i="8"/>
  <c r="AU11" i="8"/>
  <c r="AT11" i="8"/>
  <c r="AS11" i="8"/>
  <c r="AR11" i="8"/>
  <c r="AQ11" i="8"/>
  <c r="AP11" i="8"/>
  <c r="AO11" i="8"/>
  <c r="AN11" i="8"/>
  <c r="AM11" i="8"/>
  <c r="AL11" i="8"/>
  <c r="AK11" i="8"/>
  <c r="AJ11" i="8"/>
  <c r="AI11" i="8"/>
  <c r="AH11" i="8"/>
  <c r="AG11" i="8"/>
  <c r="AF11" i="8"/>
  <c r="AE11" i="8"/>
  <c r="AD11" i="8"/>
  <c r="AC11" i="8"/>
  <c r="AB11" i="8"/>
  <c r="AA11" i="8"/>
  <c r="Z11" i="8"/>
  <c r="Y11" i="8"/>
  <c r="X11" i="8"/>
  <c r="W11" i="8"/>
  <c r="V11" i="8"/>
  <c r="U11" i="8"/>
  <c r="T11" i="8"/>
  <c r="S11" i="8"/>
  <c r="R11" i="8"/>
  <c r="Q11" i="8"/>
  <c r="P11" i="8"/>
  <c r="O11" i="8"/>
  <c r="N11" i="8"/>
  <c r="M11" i="8"/>
  <c r="L11" i="8"/>
  <c r="K11" i="8"/>
  <c r="J11" i="8"/>
  <c r="I11" i="8"/>
  <c r="H11" i="8"/>
  <c r="DC8" i="8"/>
  <c r="DB8" i="8"/>
  <c r="DA8" i="8"/>
  <c r="CZ8" i="8"/>
  <c r="CY8" i="8"/>
  <c r="CX8" i="8"/>
  <c r="CW8" i="8"/>
  <c r="CV8" i="8"/>
  <c r="CU8" i="8"/>
  <c r="CT8" i="8"/>
  <c r="CS8" i="8"/>
  <c r="CR8" i="8"/>
  <c r="CQ8" i="8"/>
  <c r="CP8" i="8"/>
  <c r="CO8" i="8"/>
  <c r="CN8" i="8"/>
  <c r="CM8" i="8"/>
  <c r="CL8" i="8"/>
  <c r="CK8" i="8"/>
  <c r="CJ8" i="8"/>
  <c r="CI8" i="8"/>
  <c r="CH8" i="8"/>
  <c r="CG8" i="8"/>
  <c r="CF8" i="8"/>
  <c r="CE8" i="8"/>
  <c r="CD8" i="8"/>
  <c r="CC8" i="8"/>
  <c r="CB8" i="8"/>
  <c r="CA8" i="8"/>
  <c r="BZ8" i="8"/>
  <c r="BY8" i="8"/>
  <c r="BX8" i="8"/>
  <c r="BW8" i="8"/>
  <c r="BV8" i="8"/>
  <c r="BU8" i="8"/>
  <c r="BT8" i="8"/>
  <c r="BS8" i="8"/>
  <c r="BR8" i="8"/>
  <c r="BQ8" i="8"/>
  <c r="BP8" i="8"/>
  <c r="BO8" i="8"/>
  <c r="BN8" i="8"/>
  <c r="BM8" i="8"/>
  <c r="BL8" i="8"/>
  <c r="BK8" i="8"/>
  <c r="BJ8" i="8"/>
  <c r="BI8" i="8"/>
  <c r="BH8" i="8"/>
  <c r="BG8" i="8"/>
  <c r="BF8" i="8"/>
  <c r="BE8" i="8"/>
  <c r="BD8" i="8"/>
  <c r="BC8" i="8"/>
  <c r="BB8" i="8"/>
  <c r="BA8" i="8"/>
  <c r="AZ8" i="8"/>
  <c r="AY8" i="8"/>
  <c r="AX8" i="8"/>
  <c r="AW8" i="8"/>
  <c r="AV8" i="8"/>
  <c r="AU8" i="8"/>
  <c r="AT8" i="8"/>
  <c r="AS8" i="8"/>
  <c r="AR8" i="8"/>
  <c r="AQ8" i="8"/>
  <c r="AP8" i="8"/>
  <c r="AO8" i="8"/>
  <c r="AN8" i="8"/>
  <c r="AM8" i="8"/>
  <c r="AL8" i="8"/>
  <c r="AK8" i="8"/>
  <c r="AJ8" i="8"/>
  <c r="AI8" i="8"/>
  <c r="AH8" i="8"/>
  <c r="AG8" i="8"/>
  <c r="AF8" i="8"/>
  <c r="AE8" i="8"/>
  <c r="AD8" i="8"/>
  <c r="AC8" i="8"/>
  <c r="AB8" i="8"/>
  <c r="AA8" i="8"/>
  <c r="Z8" i="8"/>
  <c r="Y8" i="8"/>
  <c r="X8" i="8"/>
  <c r="W8" i="8"/>
  <c r="V8" i="8"/>
  <c r="U8" i="8"/>
  <c r="T8" i="8"/>
  <c r="S8" i="8"/>
  <c r="R8" i="8"/>
  <c r="Q8" i="8"/>
  <c r="P8" i="8"/>
  <c r="O8" i="8"/>
  <c r="N8" i="8"/>
  <c r="M8" i="8"/>
  <c r="L8" i="8"/>
  <c r="K8" i="8"/>
  <c r="J8" i="8"/>
  <c r="I8" i="8"/>
  <c r="H8" i="8"/>
  <c r="H6" i="8"/>
  <c r="CZ6" i="8" s="1"/>
  <c r="F129" i="7"/>
  <c r="B129" i="7"/>
  <c r="F128" i="7"/>
  <c r="B128" i="7"/>
  <c r="F127" i="7"/>
  <c r="B127" i="7"/>
  <c r="DC126" i="7"/>
  <c r="DB126" i="7"/>
  <c r="DA126" i="7"/>
  <c r="CZ126" i="7"/>
  <c r="CY126" i="7"/>
  <c r="CX126" i="7"/>
  <c r="CW126" i="7"/>
  <c r="CV126" i="7"/>
  <c r="CU126" i="7"/>
  <c r="CT126" i="7"/>
  <c r="CS126" i="7"/>
  <c r="CR126" i="7"/>
  <c r="CQ126" i="7"/>
  <c r="CP126" i="7"/>
  <c r="CO126" i="7"/>
  <c r="CN126" i="7"/>
  <c r="CM126" i="7"/>
  <c r="CL126" i="7"/>
  <c r="CK126" i="7"/>
  <c r="CJ126" i="7"/>
  <c r="CI126" i="7"/>
  <c r="CH126" i="7"/>
  <c r="CG126" i="7"/>
  <c r="CF126" i="7"/>
  <c r="CE126" i="7"/>
  <c r="CD126" i="7"/>
  <c r="CC126" i="7"/>
  <c r="CB126" i="7"/>
  <c r="CA126" i="7"/>
  <c r="BZ126" i="7"/>
  <c r="BY126" i="7"/>
  <c r="BX126" i="7"/>
  <c r="BW126" i="7"/>
  <c r="BV126" i="7"/>
  <c r="BU126" i="7"/>
  <c r="BT126" i="7"/>
  <c r="BS126" i="7"/>
  <c r="BR126" i="7"/>
  <c r="BQ126" i="7"/>
  <c r="BP126" i="7"/>
  <c r="BO126" i="7"/>
  <c r="BN126" i="7"/>
  <c r="BM126" i="7"/>
  <c r="BL126" i="7"/>
  <c r="BK126" i="7"/>
  <c r="BJ126" i="7"/>
  <c r="BI126" i="7"/>
  <c r="BH126" i="7"/>
  <c r="BG126" i="7"/>
  <c r="BF126" i="7"/>
  <c r="BE126" i="7"/>
  <c r="BD126" i="7"/>
  <c r="BC126" i="7"/>
  <c r="BB126" i="7"/>
  <c r="BA126" i="7"/>
  <c r="AZ126" i="7"/>
  <c r="AY126" i="7"/>
  <c r="AX126" i="7"/>
  <c r="AW126" i="7"/>
  <c r="AV126" i="7"/>
  <c r="AU126" i="7"/>
  <c r="AT126" i="7"/>
  <c r="AS126" i="7"/>
  <c r="AR126" i="7"/>
  <c r="AQ126" i="7"/>
  <c r="AP126" i="7"/>
  <c r="AO126" i="7"/>
  <c r="AN126" i="7"/>
  <c r="AM126" i="7"/>
  <c r="AL126" i="7"/>
  <c r="AK126" i="7"/>
  <c r="AJ126" i="7"/>
  <c r="AI126" i="7"/>
  <c r="AH126" i="7"/>
  <c r="AG126" i="7"/>
  <c r="AF126" i="7"/>
  <c r="AE126" i="7"/>
  <c r="AD126" i="7"/>
  <c r="AC126" i="7"/>
  <c r="AB126" i="7"/>
  <c r="AA126" i="7"/>
  <c r="Z126" i="7"/>
  <c r="Y126" i="7"/>
  <c r="X126" i="7"/>
  <c r="W126" i="7"/>
  <c r="V126" i="7"/>
  <c r="U126" i="7"/>
  <c r="T126" i="7"/>
  <c r="S126" i="7"/>
  <c r="R126" i="7"/>
  <c r="Q126" i="7"/>
  <c r="P126" i="7"/>
  <c r="O126" i="7"/>
  <c r="N126" i="7"/>
  <c r="M126" i="7"/>
  <c r="L126" i="7"/>
  <c r="K126" i="7"/>
  <c r="J126" i="7"/>
  <c r="I126" i="7"/>
  <c r="H126" i="7"/>
  <c r="F125" i="7"/>
  <c r="B125" i="7"/>
  <c r="F124" i="7"/>
  <c r="B124" i="7"/>
  <c r="F123" i="7"/>
  <c r="B123" i="7"/>
  <c r="F122" i="7"/>
  <c r="B122" i="7"/>
  <c r="F121" i="7"/>
  <c r="B121" i="7"/>
  <c r="F120" i="7"/>
  <c r="B120" i="7"/>
  <c r="F119" i="7"/>
  <c r="B119" i="7"/>
  <c r="DC118" i="7"/>
  <c r="DB118" i="7"/>
  <c r="DA118" i="7"/>
  <c r="CZ118" i="7"/>
  <c r="CY118" i="7"/>
  <c r="CX118" i="7"/>
  <c r="CW118" i="7"/>
  <c r="CV118" i="7"/>
  <c r="CU118" i="7"/>
  <c r="CT118" i="7"/>
  <c r="CS118" i="7"/>
  <c r="CR118" i="7"/>
  <c r="CQ118" i="7"/>
  <c r="CP118" i="7"/>
  <c r="CO118" i="7"/>
  <c r="CN118" i="7"/>
  <c r="CM118" i="7"/>
  <c r="CL118" i="7"/>
  <c r="CK118" i="7"/>
  <c r="CJ118" i="7"/>
  <c r="CI118" i="7"/>
  <c r="CH118" i="7"/>
  <c r="CG118" i="7"/>
  <c r="CF118" i="7"/>
  <c r="CE118" i="7"/>
  <c r="CD118" i="7"/>
  <c r="CC118" i="7"/>
  <c r="CB118" i="7"/>
  <c r="CA118" i="7"/>
  <c r="BZ118" i="7"/>
  <c r="BY118" i="7"/>
  <c r="BX118" i="7"/>
  <c r="BW118" i="7"/>
  <c r="BV118" i="7"/>
  <c r="BU118" i="7"/>
  <c r="BT118" i="7"/>
  <c r="BS118" i="7"/>
  <c r="BR118" i="7"/>
  <c r="BQ118" i="7"/>
  <c r="BP118" i="7"/>
  <c r="BO118" i="7"/>
  <c r="BN118" i="7"/>
  <c r="BM118" i="7"/>
  <c r="BL118" i="7"/>
  <c r="BK118" i="7"/>
  <c r="BJ118" i="7"/>
  <c r="BI118" i="7"/>
  <c r="BH118" i="7"/>
  <c r="BG118" i="7"/>
  <c r="BF118" i="7"/>
  <c r="BE118" i="7"/>
  <c r="BD118" i="7"/>
  <c r="BC118" i="7"/>
  <c r="BB118" i="7"/>
  <c r="BA118" i="7"/>
  <c r="AZ118" i="7"/>
  <c r="AY118" i="7"/>
  <c r="AX118" i="7"/>
  <c r="AW118" i="7"/>
  <c r="AV118" i="7"/>
  <c r="AU118" i="7"/>
  <c r="AT118" i="7"/>
  <c r="AS118" i="7"/>
  <c r="AR118" i="7"/>
  <c r="AQ118" i="7"/>
  <c r="AP118" i="7"/>
  <c r="AO118" i="7"/>
  <c r="AN118" i="7"/>
  <c r="AM118" i="7"/>
  <c r="AL118" i="7"/>
  <c r="AK118" i="7"/>
  <c r="AJ118" i="7"/>
  <c r="AI118" i="7"/>
  <c r="AH118" i="7"/>
  <c r="AG118" i="7"/>
  <c r="AF118" i="7"/>
  <c r="AE118" i="7"/>
  <c r="AD118" i="7"/>
  <c r="AC118" i="7"/>
  <c r="AB118" i="7"/>
  <c r="AA118" i="7"/>
  <c r="Z118" i="7"/>
  <c r="Y118" i="7"/>
  <c r="X118" i="7"/>
  <c r="W118" i="7"/>
  <c r="V118" i="7"/>
  <c r="U118" i="7"/>
  <c r="T118" i="7"/>
  <c r="S118" i="7"/>
  <c r="R118" i="7"/>
  <c r="Q118" i="7"/>
  <c r="P118" i="7"/>
  <c r="O118" i="7"/>
  <c r="N118" i="7"/>
  <c r="M118" i="7"/>
  <c r="L118" i="7"/>
  <c r="K118" i="7"/>
  <c r="J118" i="7"/>
  <c r="I118" i="7"/>
  <c r="H118" i="7"/>
  <c r="F116" i="7"/>
  <c r="F115" i="7"/>
  <c r="F111" i="7"/>
  <c r="F110" i="7"/>
  <c r="B110" i="7"/>
  <c r="F109" i="7"/>
  <c r="B109" i="7"/>
  <c r="F108" i="7"/>
  <c r="B108" i="7"/>
  <c r="F107" i="7"/>
  <c r="B107" i="7"/>
  <c r="F106" i="7"/>
  <c r="B106" i="7"/>
  <c r="F105" i="7"/>
  <c r="B105" i="7"/>
  <c r="F104" i="7"/>
  <c r="B104" i="7"/>
  <c r="F103" i="7"/>
  <c r="B103" i="7"/>
  <c r="F102" i="7"/>
  <c r="B102" i="7"/>
  <c r="B101" i="7"/>
  <c r="DC100" i="7"/>
  <c r="DB100" i="7"/>
  <c r="DA100" i="7"/>
  <c r="CZ100" i="7"/>
  <c r="CY100" i="7"/>
  <c r="CX100" i="7"/>
  <c r="CW100" i="7"/>
  <c r="CV100" i="7"/>
  <c r="CU100" i="7"/>
  <c r="CT100" i="7"/>
  <c r="CS100" i="7"/>
  <c r="CR100" i="7"/>
  <c r="CQ100" i="7"/>
  <c r="CP100" i="7"/>
  <c r="CO100" i="7"/>
  <c r="CN100" i="7"/>
  <c r="CM100" i="7"/>
  <c r="CL100" i="7"/>
  <c r="CK100" i="7"/>
  <c r="CJ100" i="7"/>
  <c r="CI100" i="7"/>
  <c r="CH100" i="7"/>
  <c r="CG100" i="7"/>
  <c r="CF100" i="7"/>
  <c r="CE100" i="7"/>
  <c r="CD100" i="7"/>
  <c r="CC100" i="7"/>
  <c r="CB100" i="7"/>
  <c r="CA100" i="7"/>
  <c r="BZ100" i="7"/>
  <c r="BY100" i="7"/>
  <c r="BX100" i="7"/>
  <c r="BW100" i="7"/>
  <c r="BV100" i="7"/>
  <c r="BU100" i="7"/>
  <c r="BT100" i="7"/>
  <c r="BS100" i="7"/>
  <c r="BR100" i="7"/>
  <c r="BQ100" i="7"/>
  <c r="BP100" i="7"/>
  <c r="BO100" i="7"/>
  <c r="BN100" i="7"/>
  <c r="BM100" i="7"/>
  <c r="BL100" i="7"/>
  <c r="BK100" i="7"/>
  <c r="BJ100" i="7"/>
  <c r="BI100" i="7"/>
  <c r="BH100" i="7"/>
  <c r="BG100" i="7"/>
  <c r="BF100" i="7"/>
  <c r="BE100" i="7"/>
  <c r="BD100" i="7"/>
  <c r="BC100" i="7"/>
  <c r="BB100" i="7"/>
  <c r="BA100" i="7"/>
  <c r="AZ100" i="7"/>
  <c r="AY100" i="7"/>
  <c r="AX100" i="7"/>
  <c r="AW100" i="7"/>
  <c r="AV100" i="7"/>
  <c r="AU100" i="7"/>
  <c r="AT100" i="7"/>
  <c r="AS100" i="7"/>
  <c r="AR100" i="7"/>
  <c r="AQ100" i="7"/>
  <c r="AP100" i="7"/>
  <c r="AO100" i="7"/>
  <c r="AN100" i="7"/>
  <c r="AM100" i="7"/>
  <c r="AL100" i="7"/>
  <c r="AK100" i="7"/>
  <c r="AJ100" i="7"/>
  <c r="AI100" i="7"/>
  <c r="AH100" i="7"/>
  <c r="AG100" i="7"/>
  <c r="AF100" i="7"/>
  <c r="AE100" i="7"/>
  <c r="AD100" i="7"/>
  <c r="AC100" i="7"/>
  <c r="AB100" i="7"/>
  <c r="AA100" i="7"/>
  <c r="Z100" i="7"/>
  <c r="Y100" i="7"/>
  <c r="X100" i="7"/>
  <c r="W100" i="7"/>
  <c r="V100" i="7"/>
  <c r="U100" i="7"/>
  <c r="T100" i="7"/>
  <c r="S100" i="7"/>
  <c r="R100" i="7"/>
  <c r="Q100" i="7"/>
  <c r="P100" i="7"/>
  <c r="O100" i="7"/>
  <c r="N100" i="7"/>
  <c r="M100" i="7"/>
  <c r="L100" i="7"/>
  <c r="K100" i="7"/>
  <c r="J100" i="7"/>
  <c r="I100" i="7"/>
  <c r="H100" i="7"/>
  <c r="DG99" i="7"/>
  <c r="F99" i="7"/>
  <c r="B99" i="7"/>
  <c r="DG98" i="7"/>
  <c r="F98" i="7"/>
  <c r="B98" i="7"/>
  <c r="DG97" i="7"/>
  <c r="F97" i="7"/>
  <c r="B97" i="7"/>
  <c r="DG96" i="7"/>
  <c r="F96" i="7"/>
  <c r="B96" i="7"/>
  <c r="DG95" i="7"/>
  <c r="F95" i="7"/>
  <c r="B95" i="7"/>
  <c r="DG94" i="7"/>
  <c r="F94" i="7"/>
  <c r="B94" i="7"/>
  <c r="DG93" i="7"/>
  <c r="F93" i="7"/>
  <c r="B93" i="7"/>
  <c r="DG92" i="7"/>
  <c r="F92" i="7"/>
  <c r="B92" i="7"/>
  <c r="DG91" i="7"/>
  <c r="F91" i="7"/>
  <c r="B91" i="7"/>
  <c r="DG90" i="7"/>
  <c r="F90" i="7"/>
  <c r="B90" i="7"/>
  <c r="DC89" i="7"/>
  <c r="DB89" i="7"/>
  <c r="DA89" i="7"/>
  <c r="CZ89" i="7"/>
  <c r="CY89" i="7"/>
  <c r="CX89" i="7"/>
  <c r="CW89" i="7"/>
  <c r="CV89" i="7"/>
  <c r="CU89" i="7"/>
  <c r="CT89" i="7"/>
  <c r="CS89" i="7"/>
  <c r="CR89" i="7"/>
  <c r="CQ89" i="7"/>
  <c r="CP89" i="7"/>
  <c r="CO89" i="7"/>
  <c r="CN89" i="7"/>
  <c r="CM89" i="7"/>
  <c r="CL89" i="7"/>
  <c r="CK89" i="7"/>
  <c r="CJ89" i="7"/>
  <c r="CI89" i="7"/>
  <c r="CH89" i="7"/>
  <c r="CG89" i="7"/>
  <c r="CF89" i="7"/>
  <c r="CE89" i="7"/>
  <c r="CD89" i="7"/>
  <c r="CC89" i="7"/>
  <c r="CB89" i="7"/>
  <c r="CA89" i="7"/>
  <c r="BZ89" i="7"/>
  <c r="BY89" i="7"/>
  <c r="BX89" i="7"/>
  <c r="BW89" i="7"/>
  <c r="BV89" i="7"/>
  <c r="BU89" i="7"/>
  <c r="BT89" i="7"/>
  <c r="BS89" i="7"/>
  <c r="BR89" i="7"/>
  <c r="BQ89" i="7"/>
  <c r="BP89" i="7"/>
  <c r="BO89" i="7"/>
  <c r="BN89" i="7"/>
  <c r="BM89" i="7"/>
  <c r="BL89" i="7"/>
  <c r="BK89" i="7"/>
  <c r="BJ89" i="7"/>
  <c r="BI89" i="7"/>
  <c r="BH89" i="7"/>
  <c r="BG89" i="7"/>
  <c r="BF89" i="7"/>
  <c r="BE89" i="7"/>
  <c r="BD89" i="7"/>
  <c r="BC89" i="7"/>
  <c r="BB89" i="7"/>
  <c r="BA89" i="7"/>
  <c r="AZ89" i="7"/>
  <c r="AY89" i="7"/>
  <c r="AX89" i="7"/>
  <c r="AW89" i="7"/>
  <c r="AV89" i="7"/>
  <c r="AU89" i="7"/>
  <c r="AT89" i="7"/>
  <c r="AS89" i="7"/>
  <c r="AR89" i="7"/>
  <c r="AQ89" i="7"/>
  <c r="AP89" i="7"/>
  <c r="AO89" i="7"/>
  <c r="AN89" i="7"/>
  <c r="AM89" i="7"/>
  <c r="AL89" i="7"/>
  <c r="AK89" i="7"/>
  <c r="AJ89" i="7"/>
  <c r="AI89" i="7"/>
  <c r="AH89" i="7"/>
  <c r="AG89" i="7"/>
  <c r="AF89" i="7"/>
  <c r="AE89" i="7"/>
  <c r="AD89" i="7"/>
  <c r="AC89" i="7"/>
  <c r="AB89" i="7"/>
  <c r="AA89" i="7"/>
  <c r="Z89" i="7"/>
  <c r="Y89" i="7"/>
  <c r="X89" i="7"/>
  <c r="W89" i="7"/>
  <c r="V89" i="7"/>
  <c r="U89" i="7"/>
  <c r="T89" i="7"/>
  <c r="S89" i="7"/>
  <c r="R89" i="7"/>
  <c r="Q89" i="7"/>
  <c r="P89" i="7"/>
  <c r="O89" i="7"/>
  <c r="N89" i="7"/>
  <c r="M89" i="7"/>
  <c r="L89" i="7"/>
  <c r="K89" i="7"/>
  <c r="J89" i="7"/>
  <c r="I89" i="7"/>
  <c r="H89" i="7"/>
  <c r="DG88" i="7"/>
  <c r="DH88" i="7" s="1"/>
  <c r="F88" i="7"/>
  <c r="B88" i="7"/>
  <c r="DG87" i="7"/>
  <c r="F87" i="7"/>
  <c r="B87" i="7"/>
  <c r="DG86" i="7"/>
  <c r="F86" i="7"/>
  <c r="B86" i="7"/>
  <c r="DG85" i="7"/>
  <c r="F85" i="7"/>
  <c r="B85" i="7"/>
  <c r="DG84" i="7"/>
  <c r="F84" i="7"/>
  <c r="B84" i="7"/>
  <c r="DG83" i="7"/>
  <c r="F83" i="7"/>
  <c r="B83" i="7"/>
  <c r="DG82" i="7"/>
  <c r="F82" i="7"/>
  <c r="B82" i="7"/>
  <c r="DG81" i="7"/>
  <c r="F81" i="7"/>
  <c r="B81" i="7"/>
  <c r="DG80" i="7"/>
  <c r="F80" i="7"/>
  <c r="B80" i="7"/>
  <c r="DG79" i="7"/>
  <c r="F79" i="7"/>
  <c r="B79" i="7"/>
  <c r="DC78" i="7"/>
  <c r="DB78" i="7"/>
  <c r="DA78" i="7"/>
  <c r="CZ78" i="7"/>
  <c r="CY78" i="7"/>
  <c r="CX78" i="7"/>
  <c r="CW78" i="7"/>
  <c r="CV78" i="7"/>
  <c r="CU78" i="7"/>
  <c r="CT78" i="7"/>
  <c r="CS78" i="7"/>
  <c r="CR78" i="7"/>
  <c r="CQ78" i="7"/>
  <c r="CP78" i="7"/>
  <c r="CO78" i="7"/>
  <c r="CN78" i="7"/>
  <c r="CM78" i="7"/>
  <c r="CL78" i="7"/>
  <c r="CK78" i="7"/>
  <c r="CJ78" i="7"/>
  <c r="CI78" i="7"/>
  <c r="CH78" i="7"/>
  <c r="CG78" i="7"/>
  <c r="CF78" i="7"/>
  <c r="CE78" i="7"/>
  <c r="CD78" i="7"/>
  <c r="CC78" i="7"/>
  <c r="CB78" i="7"/>
  <c r="CA78" i="7"/>
  <c r="BZ78" i="7"/>
  <c r="BY78" i="7"/>
  <c r="BX78" i="7"/>
  <c r="BW78" i="7"/>
  <c r="BV78" i="7"/>
  <c r="BU78" i="7"/>
  <c r="BT78" i="7"/>
  <c r="BS78" i="7"/>
  <c r="BR78" i="7"/>
  <c r="BQ78" i="7"/>
  <c r="BP78" i="7"/>
  <c r="BO78" i="7"/>
  <c r="BN78" i="7"/>
  <c r="BM78" i="7"/>
  <c r="BL78" i="7"/>
  <c r="BK78" i="7"/>
  <c r="BJ78" i="7"/>
  <c r="BI78" i="7"/>
  <c r="BH78" i="7"/>
  <c r="BG78" i="7"/>
  <c r="BF78" i="7"/>
  <c r="BE78" i="7"/>
  <c r="BD78" i="7"/>
  <c r="BC78" i="7"/>
  <c r="BB78" i="7"/>
  <c r="BA78" i="7"/>
  <c r="AZ78" i="7"/>
  <c r="AY78" i="7"/>
  <c r="AX78" i="7"/>
  <c r="AW78" i="7"/>
  <c r="AV78" i="7"/>
  <c r="AU78" i="7"/>
  <c r="AT78" i="7"/>
  <c r="AS78" i="7"/>
  <c r="AR78" i="7"/>
  <c r="AQ78" i="7"/>
  <c r="AP78" i="7"/>
  <c r="AO78" i="7"/>
  <c r="AN78" i="7"/>
  <c r="AM78" i="7"/>
  <c r="AL78" i="7"/>
  <c r="AK78" i="7"/>
  <c r="AJ78" i="7"/>
  <c r="AI78" i="7"/>
  <c r="AH78" i="7"/>
  <c r="AG78" i="7"/>
  <c r="AF78" i="7"/>
  <c r="AE78" i="7"/>
  <c r="AD78" i="7"/>
  <c r="AC78" i="7"/>
  <c r="AB78" i="7"/>
  <c r="AA78" i="7"/>
  <c r="Z78" i="7"/>
  <c r="Y78" i="7"/>
  <c r="X78" i="7"/>
  <c r="W78" i="7"/>
  <c r="V78" i="7"/>
  <c r="U78" i="7"/>
  <c r="T78" i="7"/>
  <c r="S78" i="7"/>
  <c r="R78" i="7"/>
  <c r="Q78" i="7"/>
  <c r="P78" i="7"/>
  <c r="O78" i="7"/>
  <c r="N78" i="7"/>
  <c r="M78" i="7"/>
  <c r="L78" i="7"/>
  <c r="K78" i="7"/>
  <c r="J78" i="7"/>
  <c r="I78" i="7"/>
  <c r="H78" i="7"/>
  <c r="DG77" i="7"/>
  <c r="DH77" i="7" s="1"/>
  <c r="F77" i="7"/>
  <c r="B77" i="7"/>
  <c r="DG76" i="7"/>
  <c r="F76" i="7"/>
  <c r="B76" i="7"/>
  <c r="DG75" i="7"/>
  <c r="F75" i="7"/>
  <c r="B75" i="7"/>
  <c r="DG74" i="7"/>
  <c r="F74" i="7"/>
  <c r="B74" i="7"/>
  <c r="DG73" i="7"/>
  <c r="F73" i="7"/>
  <c r="B73" i="7"/>
  <c r="DG72" i="7"/>
  <c r="F72" i="7"/>
  <c r="B72" i="7"/>
  <c r="DG71" i="7"/>
  <c r="F71" i="7"/>
  <c r="B71" i="7"/>
  <c r="DG70" i="7"/>
  <c r="F70" i="7"/>
  <c r="B70" i="7"/>
  <c r="DG69" i="7"/>
  <c r="F69" i="7"/>
  <c r="B69" i="7"/>
  <c r="DG68" i="7"/>
  <c r="F68" i="7"/>
  <c r="B68" i="7"/>
  <c r="DC67" i="7"/>
  <c r="DB67" i="7"/>
  <c r="DA67" i="7"/>
  <c r="CZ67" i="7"/>
  <c r="CY67" i="7"/>
  <c r="CX67" i="7"/>
  <c r="CW67" i="7"/>
  <c r="CV67" i="7"/>
  <c r="CU67" i="7"/>
  <c r="CT67" i="7"/>
  <c r="CS67" i="7"/>
  <c r="CR67" i="7"/>
  <c r="CQ67" i="7"/>
  <c r="CP67" i="7"/>
  <c r="CO67" i="7"/>
  <c r="CN67" i="7"/>
  <c r="CM67" i="7"/>
  <c r="CL67" i="7"/>
  <c r="CK67" i="7"/>
  <c r="CJ67" i="7"/>
  <c r="CI67" i="7"/>
  <c r="CH67" i="7"/>
  <c r="CG67" i="7"/>
  <c r="CF67" i="7"/>
  <c r="CE67" i="7"/>
  <c r="CD67" i="7"/>
  <c r="CC67" i="7"/>
  <c r="CB67" i="7"/>
  <c r="CA67" i="7"/>
  <c r="BZ67" i="7"/>
  <c r="BY67" i="7"/>
  <c r="BX67" i="7"/>
  <c r="BW67" i="7"/>
  <c r="BV67" i="7"/>
  <c r="BU67" i="7"/>
  <c r="BT67" i="7"/>
  <c r="BS67" i="7"/>
  <c r="BR67" i="7"/>
  <c r="BQ67" i="7"/>
  <c r="BP67" i="7"/>
  <c r="BO67" i="7"/>
  <c r="BN67" i="7"/>
  <c r="BM67" i="7"/>
  <c r="BL67" i="7"/>
  <c r="BK67" i="7"/>
  <c r="BJ67" i="7"/>
  <c r="BI67" i="7"/>
  <c r="BH67" i="7"/>
  <c r="BG67" i="7"/>
  <c r="BF67" i="7"/>
  <c r="BE67" i="7"/>
  <c r="BD67" i="7"/>
  <c r="BC67" i="7"/>
  <c r="BB67" i="7"/>
  <c r="BA67" i="7"/>
  <c r="AZ67" i="7"/>
  <c r="AY67" i="7"/>
  <c r="AX67" i="7"/>
  <c r="AW67" i="7"/>
  <c r="AV67" i="7"/>
  <c r="AU67" i="7"/>
  <c r="AT67" i="7"/>
  <c r="AS67" i="7"/>
  <c r="AR67" i="7"/>
  <c r="AQ67" i="7"/>
  <c r="AP67" i="7"/>
  <c r="AO67" i="7"/>
  <c r="AN67" i="7"/>
  <c r="AM67" i="7"/>
  <c r="AL67" i="7"/>
  <c r="AK67" i="7"/>
  <c r="AJ67" i="7"/>
  <c r="AI67" i="7"/>
  <c r="AH67" i="7"/>
  <c r="AG67" i="7"/>
  <c r="AF67" i="7"/>
  <c r="AE67" i="7"/>
  <c r="AD67" i="7"/>
  <c r="AC67" i="7"/>
  <c r="AB67" i="7"/>
  <c r="AA67" i="7"/>
  <c r="Z67" i="7"/>
  <c r="Y67" i="7"/>
  <c r="X67" i="7"/>
  <c r="W67" i="7"/>
  <c r="V67" i="7"/>
  <c r="U67" i="7"/>
  <c r="T67" i="7"/>
  <c r="S67" i="7"/>
  <c r="R67" i="7"/>
  <c r="Q67" i="7"/>
  <c r="P67" i="7"/>
  <c r="O67" i="7"/>
  <c r="N67" i="7"/>
  <c r="M67" i="7"/>
  <c r="L67" i="7"/>
  <c r="K67" i="7"/>
  <c r="J67" i="7"/>
  <c r="I67" i="7"/>
  <c r="H67" i="7"/>
  <c r="DG66" i="7"/>
  <c r="DH66" i="7" s="1"/>
  <c r="F66" i="7"/>
  <c r="B66" i="7"/>
  <c r="DG65" i="7"/>
  <c r="F65" i="7"/>
  <c r="B65" i="7"/>
  <c r="DG64" i="7"/>
  <c r="F64" i="7"/>
  <c r="B64" i="7"/>
  <c r="DG63" i="7"/>
  <c r="F63" i="7"/>
  <c r="B63" i="7"/>
  <c r="DG62" i="7"/>
  <c r="F62" i="7"/>
  <c r="B62" i="7"/>
  <c r="DG61" i="7"/>
  <c r="F61" i="7"/>
  <c r="B61" i="7"/>
  <c r="DG60" i="7"/>
  <c r="F60" i="7"/>
  <c r="B60" i="7"/>
  <c r="DG59" i="7"/>
  <c r="F59" i="7"/>
  <c r="B59" i="7"/>
  <c r="DG58" i="7"/>
  <c r="F58" i="7"/>
  <c r="B58" i="7"/>
  <c r="DG57" i="7"/>
  <c r="F57" i="7"/>
  <c r="B57" i="7"/>
  <c r="DC56" i="7"/>
  <c r="DB56" i="7"/>
  <c r="DA56" i="7"/>
  <c r="CZ56" i="7"/>
  <c r="CY56" i="7"/>
  <c r="CX56" i="7"/>
  <c r="CW56" i="7"/>
  <c r="CV56" i="7"/>
  <c r="CU56" i="7"/>
  <c r="CT56" i="7"/>
  <c r="CS56" i="7"/>
  <c r="CR56" i="7"/>
  <c r="CQ56" i="7"/>
  <c r="CP56" i="7"/>
  <c r="CO56" i="7"/>
  <c r="CN56" i="7"/>
  <c r="CM56" i="7"/>
  <c r="CL56" i="7"/>
  <c r="CK56" i="7"/>
  <c r="CJ56" i="7"/>
  <c r="CI56" i="7"/>
  <c r="CH56" i="7"/>
  <c r="CG56" i="7"/>
  <c r="CF56" i="7"/>
  <c r="CE56" i="7"/>
  <c r="CD56" i="7"/>
  <c r="CC56" i="7"/>
  <c r="CB56" i="7"/>
  <c r="CA56" i="7"/>
  <c r="BZ56" i="7"/>
  <c r="BY56" i="7"/>
  <c r="BX56" i="7"/>
  <c r="BW56" i="7"/>
  <c r="BV56" i="7"/>
  <c r="BU56" i="7"/>
  <c r="BT56" i="7"/>
  <c r="BS56" i="7"/>
  <c r="BR56" i="7"/>
  <c r="BQ56" i="7"/>
  <c r="BP56" i="7"/>
  <c r="BO56" i="7"/>
  <c r="BN56" i="7"/>
  <c r="BM56" i="7"/>
  <c r="BL56" i="7"/>
  <c r="BK56" i="7"/>
  <c r="BJ56" i="7"/>
  <c r="BI56" i="7"/>
  <c r="BH56" i="7"/>
  <c r="BG56" i="7"/>
  <c r="BF56" i="7"/>
  <c r="BE56" i="7"/>
  <c r="BD56" i="7"/>
  <c r="BC56" i="7"/>
  <c r="BB56" i="7"/>
  <c r="BA56" i="7"/>
  <c r="AZ56" i="7"/>
  <c r="AY56" i="7"/>
  <c r="AX56" i="7"/>
  <c r="AW56" i="7"/>
  <c r="AV56" i="7"/>
  <c r="AU56" i="7"/>
  <c r="AT56" i="7"/>
  <c r="AS56" i="7"/>
  <c r="AR56" i="7"/>
  <c r="AQ56" i="7"/>
  <c r="AP56" i="7"/>
  <c r="AO56" i="7"/>
  <c r="AN56" i="7"/>
  <c r="AM56" i="7"/>
  <c r="AL56" i="7"/>
  <c r="AK56" i="7"/>
  <c r="AJ56" i="7"/>
  <c r="AI56" i="7"/>
  <c r="AH56" i="7"/>
  <c r="AG56" i="7"/>
  <c r="AF56" i="7"/>
  <c r="AE56" i="7"/>
  <c r="AD56" i="7"/>
  <c r="AC56" i="7"/>
  <c r="AB56" i="7"/>
  <c r="AA56" i="7"/>
  <c r="Z56" i="7"/>
  <c r="Y56" i="7"/>
  <c r="X56" i="7"/>
  <c r="W56" i="7"/>
  <c r="V56" i="7"/>
  <c r="U56" i="7"/>
  <c r="T56" i="7"/>
  <c r="S56" i="7"/>
  <c r="R56" i="7"/>
  <c r="Q56" i="7"/>
  <c r="P56" i="7"/>
  <c r="O56" i="7"/>
  <c r="N56" i="7"/>
  <c r="M56" i="7"/>
  <c r="L56" i="7"/>
  <c r="K56" i="7"/>
  <c r="J56" i="7"/>
  <c r="I56" i="7"/>
  <c r="H56" i="7"/>
  <c r="DG55" i="7"/>
  <c r="DH55" i="7" s="1"/>
  <c r="F55" i="7"/>
  <c r="B55" i="7"/>
  <c r="DG54" i="7"/>
  <c r="F54" i="7"/>
  <c r="B54" i="7"/>
  <c r="DG53" i="7"/>
  <c r="F53" i="7"/>
  <c r="B53" i="7"/>
  <c r="DG52" i="7"/>
  <c r="F52" i="7"/>
  <c r="B52" i="7"/>
  <c r="DG51" i="7"/>
  <c r="F51" i="7"/>
  <c r="B51" i="7"/>
  <c r="DG50" i="7"/>
  <c r="F50" i="7"/>
  <c r="B50" i="7"/>
  <c r="DG49" i="7"/>
  <c r="F49" i="7"/>
  <c r="B49" i="7"/>
  <c r="DG48" i="7"/>
  <c r="F48" i="7"/>
  <c r="B48" i="7"/>
  <c r="DG47" i="7"/>
  <c r="F47" i="7"/>
  <c r="B47" i="7"/>
  <c r="DG46" i="7"/>
  <c r="F46" i="7"/>
  <c r="B46" i="7"/>
  <c r="DC45" i="7"/>
  <c r="DB45" i="7"/>
  <c r="DA45" i="7"/>
  <c r="CZ45" i="7"/>
  <c r="CY45" i="7"/>
  <c r="CX45" i="7"/>
  <c r="CW45" i="7"/>
  <c r="CV45" i="7"/>
  <c r="CU45" i="7"/>
  <c r="CT45" i="7"/>
  <c r="CS45" i="7"/>
  <c r="CR45" i="7"/>
  <c r="CQ45" i="7"/>
  <c r="CP45" i="7"/>
  <c r="CO45" i="7"/>
  <c r="CN45" i="7"/>
  <c r="CM45" i="7"/>
  <c r="CL45" i="7"/>
  <c r="CK45" i="7"/>
  <c r="CJ45" i="7"/>
  <c r="CI45" i="7"/>
  <c r="CH45" i="7"/>
  <c r="CG45" i="7"/>
  <c r="CF45" i="7"/>
  <c r="CE45" i="7"/>
  <c r="CD45" i="7"/>
  <c r="CC45" i="7"/>
  <c r="CB45" i="7"/>
  <c r="CA45" i="7"/>
  <c r="BZ45" i="7"/>
  <c r="BY45" i="7"/>
  <c r="BX45" i="7"/>
  <c r="BW45" i="7"/>
  <c r="BV45" i="7"/>
  <c r="BU45" i="7"/>
  <c r="BT45" i="7"/>
  <c r="BS45" i="7"/>
  <c r="BR45" i="7"/>
  <c r="BQ45" i="7"/>
  <c r="BP45" i="7"/>
  <c r="BO45" i="7"/>
  <c r="BN45" i="7"/>
  <c r="BM45" i="7"/>
  <c r="BL45" i="7"/>
  <c r="BK45" i="7"/>
  <c r="BJ45" i="7"/>
  <c r="BI45" i="7"/>
  <c r="BH45" i="7"/>
  <c r="BG45" i="7"/>
  <c r="BF45" i="7"/>
  <c r="BE45" i="7"/>
  <c r="BD45" i="7"/>
  <c r="BC45" i="7"/>
  <c r="BB45" i="7"/>
  <c r="BA45" i="7"/>
  <c r="AZ45" i="7"/>
  <c r="AY45" i="7"/>
  <c r="AX45" i="7"/>
  <c r="AW45" i="7"/>
  <c r="AV45" i="7"/>
  <c r="AU45" i="7"/>
  <c r="AT45" i="7"/>
  <c r="AS45" i="7"/>
  <c r="AR45" i="7"/>
  <c r="AQ45" i="7"/>
  <c r="AP45" i="7"/>
  <c r="AO45" i="7"/>
  <c r="AN45" i="7"/>
  <c r="AM45" i="7"/>
  <c r="AL45" i="7"/>
  <c r="AK45" i="7"/>
  <c r="AJ45" i="7"/>
  <c r="AI45" i="7"/>
  <c r="AH45" i="7"/>
  <c r="AG45" i="7"/>
  <c r="AF45" i="7"/>
  <c r="AE45" i="7"/>
  <c r="AD45" i="7"/>
  <c r="AC45" i="7"/>
  <c r="AB45" i="7"/>
  <c r="AA45" i="7"/>
  <c r="Z45" i="7"/>
  <c r="Y45" i="7"/>
  <c r="X45" i="7"/>
  <c r="W45" i="7"/>
  <c r="V45" i="7"/>
  <c r="U45" i="7"/>
  <c r="T45" i="7"/>
  <c r="S45" i="7"/>
  <c r="R45" i="7"/>
  <c r="Q45" i="7"/>
  <c r="P45" i="7"/>
  <c r="O45" i="7"/>
  <c r="N45" i="7"/>
  <c r="M45" i="7"/>
  <c r="L45" i="7"/>
  <c r="K45" i="7"/>
  <c r="J45" i="7"/>
  <c r="I45" i="7"/>
  <c r="H45" i="7"/>
  <c r="DG43" i="7"/>
  <c r="DH43" i="7" s="1"/>
  <c r="F43" i="7"/>
  <c r="B43" i="7"/>
  <c r="DG42" i="7"/>
  <c r="F42" i="7"/>
  <c r="B42" i="7"/>
  <c r="DG41" i="7"/>
  <c r="F41" i="7"/>
  <c r="B41" i="7"/>
  <c r="DG40" i="7"/>
  <c r="F40" i="7"/>
  <c r="B40" i="7"/>
  <c r="DG39" i="7"/>
  <c r="F39" i="7"/>
  <c r="B39" i="7"/>
  <c r="DG38" i="7"/>
  <c r="F38" i="7"/>
  <c r="B38" i="7"/>
  <c r="DG37" i="7"/>
  <c r="F37" i="7"/>
  <c r="B37" i="7"/>
  <c r="DG36" i="7"/>
  <c r="F36" i="7"/>
  <c r="B36" i="7"/>
  <c r="DG35" i="7"/>
  <c r="F35" i="7"/>
  <c r="B35" i="7"/>
  <c r="DG34" i="7"/>
  <c r="F34" i="7"/>
  <c r="B34" i="7"/>
  <c r="DC33" i="7"/>
  <c r="DB33" i="7"/>
  <c r="DA33" i="7"/>
  <c r="CZ33" i="7"/>
  <c r="CY33" i="7"/>
  <c r="CX33" i="7"/>
  <c r="CW33" i="7"/>
  <c r="CV33" i="7"/>
  <c r="CU33" i="7"/>
  <c r="CT33" i="7"/>
  <c r="CS33" i="7"/>
  <c r="CR33" i="7"/>
  <c r="CQ33" i="7"/>
  <c r="CP33" i="7"/>
  <c r="CO33" i="7"/>
  <c r="CN33" i="7"/>
  <c r="CM33" i="7"/>
  <c r="CL33" i="7"/>
  <c r="CK33" i="7"/>
  <c r="CJ33" i="7"/>
  <c r="CI33" i="7"/>
  <c r="CH33" i="7"/>
  <c r="CG33" i="7"/>
  <c r="CF33" i="7"/>
  <c r="CE33" i="7"/>
  <c r="CD33" i="7"/>
  <c r="CC33" i="7"/>
  <c r="CB33" i="7"/>
  <c r="CA33" i="7"/>
  <c r="BZ33" i="7"/>
  <c r="BY33" i="7"/>
  <c r="BX33" i="7"/>
  <c r="BW33" i="7"/>
  <c r="BV33" i="7"/>
  <c r="BU33" i="7"/>
  <c r="BT33" i="7"/>
  <c r="BS33" i="7"/>
  <c r="BR33" i="7"/>
  <c r="BQ33" i="7"/>
  <c r="BP33" i="7"/>
  <c r="BO33" i="7"/>
  <c r="BN33" i="7"/>
  <c r="BM33" i="7"/>
  <c r="BL33" i="7"/>
  <c r="BK33" i="7"/>
  <c r="BJ33" i="7"/>
  <c r="BI33" i="7"/>
  <c r="BH33" i="7"/>
  <c r="BG33" i="7"/>
  <c r="BF33" i="7"/>
  <c r="BE33" i="7"/>
  <c r="BD33" i="7"/>
  <c r="BC33" i="7"/>
  <c r="BB33" i="7"/>
  <c r="BA33" i="7"/>
  <c r="AZ33" i="7"/>
  <c r="AY33" i="7"/>
  <c r="AX33" i="7"/>
  <c r="AW33" i="7"/>
  <c r="AV33" i="7"/>
  <c r="AU33" i="7"/>
  <c r="AT33" i="7"/>
  <c r="AS33" i="7"/>
  <c r="AR33" i="7"/>
  <c r="AQ33" i="7"/>
  <c r="AP33" i="7"/>
  <c r="AO33" i="7"/>
  <c r="AN33" i="7"/>
  <c r="AM33" i="7"/>
  <c r="AL33" i="7"/>
  <c r="AK33" i="7"/>
  <c r="AJ33" i="7"/>
  <c r="AI33" i="7"/>
  <c r="AH33" i="7"/>
  <c r="AG33" i="7"/>
  <c r="AF33" i="7"/>
  <c r="AE33" i="7"/>
  <c r="AD33" i="7"/>
  <c r="AC33" i="7"/>
  <c r="AB33" i="7"/>
  <c r="AA33" i="7"/>
  <c r="Z33" i="7"/>
  <c r="Y33" i="7"/>
  <c r="X33" i="7"/>
  <c r="W33" i="7"/>
  <c r="V33" i="7"/>
  <c r="U33" i="7"/>
  <c r="T33" i="7"/>
  <c r="S33" i="7"/>
  <c r="R33" i="7"/>
  <c r="Q33" i="7"/>
  <c r="P33" i="7"/>
  <c r="O33" i="7"/>
  <c r="N33" i="7"/>
  <c r="M33" i="7"/>
  <c r="L33" i="7"/>
  <c r="K33" i="7"/>
  <c r="J33" i="7"/>
  <c r="I33" i="7"/>
  <c r="H33" i="7"/>
  <c r="DG32" i="7"/>
  <c r="DH32" i="7" s="1"/>
  <c r="F32" i="7"/>
  <c r="B32" i="7"/>
  <c r="DG31" i="7"/>
  <c r="F31" i="7"/>
  <c r="B31" i="7"/>
  <c r="DG30" i="7"/>
  <c r="F30" i="7"/>
  <c r="B30" i="7"/>
  <c r="DG29" i="7"/>
  <c r="F29" i="7"/>
  <c r="B29" i="7"/>
  <c r="DG28" i="7"/>
  <c r="F28" i="7"/>
  <c r="B28" i="7"/>
  <c r="DG27" i="7"/>
  <c r="F27" i="7"/>
  <c r="B27" i="7"/>
  <c r="DG26" i="7"/>
  <c r="F26" i="7"/>
  <c r="B26" i="7"/>
  <c r="DG25" i="7"/>
  <c r="F25" i="7"/>
  <c r="B25" i="7"/>
  <c r="DG24" i="7"/>
  <c r="F24" i="7"/>
  <c r="B24" i="7"/>
  <c r="DG23" i="7"/>
  <c r="F23" i="7"/>
  <c r="B23" i="7"/>
  <c r="DG21" i="7"/>
  <c r="DH21" i="7" s="1"/>
  <c r="F21" i="7"/>
  <c r="B21" i="7"/>
  <c r="DG20" i="7"/>
  <c r="F20" i="7"/>
  <c r="B20" i="7"/>
  <c r="DG19" i="7"/>
  <c r="F19" i="7"/>
  <c r="B19" i="7"/>
  <c r="DG18" i="7"/>
  <c r="F18" i="7"/>
  <c r="B18" i="7"/>
  <c r="DG17" i="7"/>
  <c r="F17" i="7"/>
  <c r="B17" i="7"/>
  <c r="DG16" i="7"/>
  <c r="F16" i="7"/>
  <c r="B16" i="7"/>
  <c r="DG15" i="7"/>
  <c r="F15" i="7"/>
  <c r="B15" i="7"/>
  <c r="DG14" i="7"/>
  <c r="F14" i="7"/>
  <c r="B14" i="7"/>
  <c r="DG13" i="7"/>
  <c r="F13" i="7"/>
  <c r="B13" i="7"/>
  <c r="DG12" i="7"/>
  <c r="G12" i="7"/>
  <c r="F12" i="7"/>
  <c r="B12" i="7"/>
  <c r="DC11" i="7"/>
  <c r="DB11" i="7"/>
  <c r="DA11" i="7"/>
  <c r="CZ11" i="7"/>
  <c r="CY11" i="7"/>
  <c r="CX11" i="7"/>
  <c r="CW11" i="7"/>
  <c r="CV11" i="7"/>
  <c r="CU11" i="7"/>
  <c r="CT11" i="7"/>
  <c r="CS11" i="7"/>
  <c r="CR11" i="7"/>
  <c r="CQ11" i="7"/>
  <c r="CP11" i="7"/>
  <c r="CO11" i="7"/>
  <c r="CN11" i="7"/>
  <c r="CM11" i="7"/>
  <c r="CL11" i="7"/>
  <c r="CK11" i="7"/>
  <c r="CJ11" i="7"/>
  <c r="CI11" i="7"/>
  <c r="CH11" i="7"/>
  <c r="CG11" i="7"/>
  <c r="CF11" i="7"/>
  <c r="CE11" i="7"/>
  <c r="CD11" i="7"/>
  <c r="CC11" i="7"/>
  <c r="CB11" i="7"/>
  <c r="CA11" i="7"/>
  <c r="BZ11" i="7"/>
  <c r="BY11" i="7"/>
  <c r="BX11" i="7"/>
  <c r="BW11" i="7"/>
  <c r="BV11" i="7"/>
  <c r="BU11" i="7"/>
  <c r="BT11" i="7"/>
  <c r="BS11" i="7"/>
  <c r="BR11" i="7"/>
  <c r="BQ11" i="7"/>
  <c r="BP11" i="7"/>
  <c r="BO11" i="7"/>
  <c r="BN11" i="7"/>
  <c r="BM11" i="7"/>
  <c r="BL11" i="7"/>
  <c r="BK11" i="7"/>
  <c r="BJ11" i="7"/>
  <c r="BI11" i="7"/>
  <c r="BH11" i="7"/>
  <c r="BG11" i="7"/>
  <c r="BF11" i="7"/>
  <c r="BE11" i="7"/>
  <c r="BD11" i="7"/>
  <c r="BC11" i="7"/>
  <c r="BB11" i="7"/>
  <c r="BA11" i="7"/>
  <c r="AZ11" i="7"/>
  <c r="AY11" i="7"/>
  <c r="AX11" i="7"/>
  <c r="AW11" i="7"/>
  <c r="AV11" i="7"/>
  <c r="AU11" i="7"/>
  <c r="AT11" i="7"/>
  <c r="AS11" i="7"/>
  <c r="AR11" i="7"/>
  <c r="AQ11" i="7"/>
  <c r="AP11" i="7"/>
  <c r="AO11" i="7"/>
  <c r="AN11" i="7"/>
  <c r="AM11" i="7"/>
  <c r="AL11" i="7"/>
  <c r="AK11" i="7"/>
  <c r="AJ11" i="7"/>
  <c r="AI11" i="7"/>
  <c r="AH11" i="7"/>
  <c r="AG11" i="7"/>
  <c r="AF11" i="7"/>
  <c r="AE11" i="7"/>
  <c r="AD11" i="7"/>
  <c r="AC11" i="7"/>
  <c r="AB11" i="7"/>
  <c r="AA11" i="7"/>
  <c r="Z11" i="7"/>
  <c r="Y11" i="7"/>
  <c r="X11" i="7"/>
  <c r="W11" i="7"/>
  <c r="V11" i="7"/>
  <c r="U11" i="7"/>
  <c r="T11" i="7"/>
  <c r="S11" i="7"/>
  <c r="R11" i="7"/>
  <c r="Q11" i="7"/>
  <c r="P11" i="7"/>
  <c r="O11" i="7"/>
  <c r="N11" i="7"/>
  <c r="M11" i="7"/>
  <c r="L11" i="7"/>
  <c r="K11" i="7"/>
  <c r="J11" i="7"/>
  <c r="I11" i="7"/>
  <c r="H11" i="7"/>
  <c r="DC8" i="7"/>
  <c r="DB8" i="7"/>
  <c r="DA8" i="7"/>
  <c r="CZ8" i="7"/>
  <c r="CY8" i="7"/>
  <c r="CX8" i="7"/>
  <c r="CW8" i="7"/>
  <c r="CV8" i="7"/>
  <c r="CU8" i="7"/>
  <c r="CT8" i="7"/>
  <c r="CS8" i="7"/>
  <c r="CR8" i="7"/>
  <c r="CQ8" i="7"/>
  <c r="CP8" i="7"/>
  <c r="CO8" i="7"/>
  <c r="CN8" i="7"/>
  <c r="CM8" i="7"/>
  <c r="CL8" i="7"/>
  <c r="CK8" i="7"/>
  <c r="CJ8" i="7"/>
  <c r="CI8" i="7"/>
  <c r="CH8" i="7"/>
  <c r="CG8" i="7"/>
  <c r="CF8" i="7"/>
  <c r="CE8" i="7"/>
  <c r="CD8" i="7"/>
  <c r="CC8" i="7"/>
  <c r="CB8" i="7"/>
  <c r="CA8" i="7"/>
  <c r="BZ8" i="7"/>
  <c r="BY8" i="7"/>
  <c r="BX8" i="7"/>
  <c r="BW8" i="7"/>
  <c r="BV8" i="7"/>
  <c r="BU8" i="7"/>
  <c r="BT8" i="7"/>
  <c r="BS8" i="7"/>
  <c r="BR8" i="7"/>
  <c r="BQ8" i="7"/>
  <c r="BP8" i="7"/>
  <c r="BO8" i="7"/>
  <c r="BN8" i="7"/>
  <c r="BM8" i="7"/>
  <c r="BL8" i="7"/>
  <c r="BK8" i="7"/>
  <c r="BJ8" i="7"/>
  <c r="BI8" i="7"/>
  <c r="BH8" i="7"/>
  <c r="BG8" i="7"/>
  <c r="BF8" i="7"/>
  <c r="BE8" i="7"/>
  <c r="BD8" i="7"/>
  <c r="BC8" i="7"/>
  <c r="BB8" i="7"/>
  <c r="BA8" i="7"/>
  <c r="AZ8" i="7"/>
  <c r="AY8" i="7"/>
  <c r="AX8" i="7"/>
  <c r="AW8" i="7"/>
  <c r="AV8" i="7"/>
  <c r="AU8" i="7"/>
  <c r="AT8" i="7"/>
  <c r="AS8" i="7"/>
  <c r="AR8" i="7"/>
  <c r="AQ8" i="7"/>
  <c r="AP8" i="7"/>
  <c r="AO8" i="7"/>
  <c r="AN8" i="7"/>
  <c r="AM8" i="7"/>
  <c r="AL8" i="7"/>
  <c r="AK8" i="7"/>
  <c r="AJ8" i="7"/>
  <c r="AI8" i="7"/>
  <c r="AH8" i="7"/>
  <c r="AG8" i="7"/>
  <c r="AF8" i="7"/>
  <c r="AE8" i="7"/>
  <c r="AD8" i="7"/>
  <c r="AC8" i="7"/>
  <c r="AB8" i="7"/>
  <c r="AA8" i="7"/>
  <c r="Z8" i="7"/>
  <c r="Y8" i="7"/>
  <c r="X8" i="7"/>
  <c r="W8" i="7"/>
  <c r="V8" i="7"/>
  <c r="U8" i="7"/>
  <c r="T8" i="7"/>
  <c r="S8" i="7"/>
  <c r="R8" i="7"/>
  <c r="Q8" i="7"/>
  <c r="P8" i="7"/>
  <c r="O8" i="7"/>
  <c r="N8" i="7"/>
  <c r="M8" i="7"/>
  <c r="L8" i="7"/>
  <c r="K8" i="7"/>
  <c r="J8" i="7"/>
  <c r="I8" i="7"/>
  <c r="H8" i="7"/>
  <c r="H6" i="7"/>
  <c r="DB6" i="7" s="1"/>
  <c r="F129" i="6"/>
  <c r="B129" i="6"/>
  <c r="F128" i="6"/>
  <c r="B128" i="6"/>
  <c r="F127" i="6"/>
  <c r="B127" i="6"/>
  <c r="DC126" i="6"/>
  <c r="DB126" i="6"/>
  <c r="DA126" i="6"/>
  <c r="CZ126" i="6"/>
  <c r="CY126" i="6"/>
  <c r="CX126" i="6"/>
  <c r="CW126" i="6"/>
  <c r="CV126" i="6"/>
  <c r="CU126" i="6"/>
  <c r="CT126" i="6"/>
  <c r="CS126" i="6"/>
  <c r="CR126" i="6"/>
  <c r="CQ126" i="6"/>
  <c r="CP126" i="6"/>
  <c r="CO126" i="6"/>
  <c r="CN126" i="6"/>
  <c r="CM126" i="6"/>
  <c r="CL126" i="6"/>
  <c r="CK126" i="6"/>
  <c r="CJ126" i="6"/>
  <c r="CI126" i="6"/>
  <c r="CH126" i="6"/>
  <c r="CG126" i="6"/>
  <c r="CF126" i="6"/>
  <c r="CE126" i="6"/>
  <c r="CD126" i="6"/>
  <c r="CC126" i="6"/>
  <c r="CB126" i="6"/>
  <c r="CA126" i="6"/>
  <c r="BZ126" i="6"/>
  <c r="BY126" i="6"/>
  <c r="BX126" i="6"/>
  <c r="BW126" i="6"/>
  <c r="BV126" i="6"/>
  <c r="BU126" i="6"/>
  <c r="BT126" i="6"/>
  <c r="BS126" i="6"/>
  <c r="BR126" i="6"/>
  <c r="BQ126" i="6"/>
  <c r="BP126" i="6"/>
  <c r="BO126" i="6"/>
  <c r="BN126" i="6"/>
  <c r="BM126" i="6"/>
  <c r="BL126" i="6"/>
  <c r="BK126" i="6"/>
  <c r="BJ126" i="6"/>
  <c r="BI126" i="6"/>
  <c r="BH126" i="6"/>
  <c r="BG126" i="6"/>
  <c r="BF126" i="6"/>
  <c r="BE126" i="6"/>
  <c r="BD126" i="6"/>
  <c r="BC126" i="6"/>
  <c r="BB126" i="6"/>
  <c r="BA126" i="6"/>
  <c r="AZ126" i="6"/>
  <c r="AY126" i="6"/>
  <c r="AX126" i="6"/>
  <c r="AW126" i="6"/>
  <c r="AV126" i="6"/>
  <c r="AU126" i="6"/>
  <c r="AT126" i="6"/>
  <c r="AS126" i="6"/>
  <c r="AR126" i="6"/>
  <c r="AQ126" i="6"/>
  <c r="AP126" i="6"/>
  <c r="AO126" i="6"/>
  <c r="AN126" i="6"/>
  <c r="AM126" i="6"/>
  <c r="AL126" i="6"/>
  <c r="AK126" i="6"/>
  <c r="AJ126" i="6"/>
  <c r="AI126" i="6"/>
  <c r="AH126" i="6"/>
  <c r="AG126" i="6"/>
  <c r="AF126" i="6"/>
  <c r="AE126" i="6"/>
  <c r="AD126" i="6"/>
  <c r="AC126" i="6"/>
  <c r="AB126" i="6"/>
  <c r="AA126" i="6"/>
  <c r="Z126" i="6"/>
  <c r="Y126" i="6"/>
  <c r="X126" i="6"/>
  <c r="W126" i="6"/>
  <c r="V126" i="6"/>
  <c r="U126" i="6"/>
  <c r="T126" i="6"/>
  <c r="S126" i="6"/>
  <c r="R126" i="6"/>
  <c r="Q126" i="6"/>
  <c r="P126" i="6"/>
  <c r="O126" i="6"/>
  <c r="N126" i="6"/>
  <c r="M126" i="6"/>
  <c r="L126" i="6"/>
  <c r="K126" i="6"/>
  <c r="J126" i="6"/>
  <c r="I126" i="6"/>
  <c r="H126" i="6"/>
  <c r="F125" i="6"/>
  <c r="B125" i="6"/>
  <c r="F124" i="6"/>
  <c r="B124" i="6"/>
  <c r="F123" i="6"/>
  <c r="B123" i="6"/>
  <c r="F122" i="6"/>
  <c r="B122" i="6"/>
  <c r="F121" i="6"/>
  <c r="B121" i="6"/>
  <c r="F120" i="6"/>
  <c r="B120" i="6"/>
  <c r="F119" i="6"/>
  <c r="B119" i="6"/>
  <c r="DC118" i="6"/>
  <c r="DB118" i="6"/>
  <c r="DA118" i="6"/>
  <c r="CZ118" i="6"/>
  <c r="CY118" i="6"/>
  <c r="CX118" i="6"/>
  <c r="CW118" i="6"/>
  <c r="CV118" i="6"/>
  <c r="CU118" i="6"/>
  <c r="CT118" i="6"/>
  <c r="CS118" i="6"/>
  <c r="CR118" i="6"/>
  <c r="CQ118" i="6"/>
  <c r="CP118" i="6"/>
  <c r="CO118" i="6"/>
  <c r="CN118" i="6"/>
  <c r="CM118" i="6"/>
  <c r="CL118" i="6"/>
  <c r="CK118" i="6"/>
  <c r="CJ118" i="6"/>
  <c r="CI118" i="6"/>
  <c r="CH118" i="6"/>
  <c r="CG118" i="6"/>
  <c r="CF118" i="6"/>
  <c r="CE118" i="6"/>
  <c r="CD118" i="6"/>
  <c r="CC118" i="6"/>
  <c r="CB118" i="6"/>
  <c r="CA118" i="6"/>
  <c r="BZ118" i="6"/>
  <c r="BY118" i="6"/>
  <c r="BX118" i="6"/>
  <c r="BW118" i="6"/>
  <c r="BV118" i="6"/>
  <c r="BU118" i="6"/>
  <c r="BT118" i="6"/>
  <c r="BS118" i="6"/>
  <c r="BR118" i="6"/>
  <c r="BQ118" i="6"/>
  <c r="BP118" i="6"/>
  <c r="BO118" i="6"/>
  <c r="BN118" i="6"/>
  <c r="BM118" i="6"/>
  <c r="BL118" i="6"/>
  <c r="BK118" i="6"/>
  <c r="BJ118" i="6"/>
  <c r="BI118" i="6"/>
  <c r="BH118" i="6"/>
  <c r="BG118" i="6"/>
  <c r="BF118" i="6"/>
  <c r="BE118" i="6"/>
  <c r="BD118" i="6"/>
  <c r="BC118" i="6"/>
  <c r="BB118" i="6"/>
  <c r="BA118" i="6"/>
  <c r="AZ118" i="6"/>
  <c r="AY118" i="6"/>
  <c r="AX118" i="6"/>
  <c r="AW118" i="6"/>
  <c r="AV118" i="6"/>
  <c r="AU118" i="6"/>
  <c r="AT118" i="6"/>
  <c r="AS118" i="6"/>
  <c r="AR118" i="6"/>
  <c r="AQ118" i="6"/>
  <c r="AP118" i="6"/>
  <c r="AO118" i="6"/>
  <c r="AN118" i="6"/>
  <c r="AM118" i="6"/>
  <c r="AL118" i="6"/>
  <c r="AK118" i="6"/>
  <c r="AJ118" i="6"/>
  <c r="AI118" i="6"/>
  <c r="AH118" i="6"/>
  <c r="AG118" i="6"/>
  <c r="AF118" i="6"/>
  <c r="AE118" i="6"/>
  <c r="AD118" i="6"/>
  <c r="AC118" i="6"/>
  <c r="AB118" i="6"/>
  <c r="AA118" i="6"/>
  <c r="Z118" i="6"/>
  <c r="Y118" i="6"/>
  <c r="X118" i="6"/>
  <c r="W118" i="6"/>
  <c r="V118" i="6"/>
  <c r="U118" i="6"/>
  <c r="T118" i="6"/>
  <c r="S118" i="6"/>
  <c r="R118" i="6"/>
  <c r="Q118" i="6"/>
  <c r="P118" i="6"/>
  <c r="O118" i="6"/>
  <c r="N118" i="6"/>
  <c r="M118" i="6"/>
  <c r="L118" i="6"/>
  <c r="K118" i="6"/>
  <c r="J118" i="6"/>
  <c r="I118" i="6"/>
  <c r="H118" i="6"/>
  <c r="F116" i="6"/>
  <c r="F115" i="6"/>
  <c r="F111" i="6"/>
  <c r="F110" i="6"/>
  <c r="B110" i="6"/>
  <c r="F109" i="6"/>
  <c r="B109" i="6"/>
  <c r="F108" i="6"/>
  <c r="B108" i="6"/>
  <c r="F107" i="6"/>
  <c r="B107" i="6"/>
  <c r="F106" i="6"/>
  <c r="B106" i="6"/>
  <c r="F105" i="6"/>
  <c r="B105" i="6"/>
  <c r="F104" i="6"/>
  <c r="B104" i="6"/>
  <c r="F103" i="6"/>
  <c r="B103" i="6"/>
  <c r="F102" i="6"/>
  <c r="B102" i="6"/>
  <c r="F101" i="6"/>
  <c r="B101" i="6"/>
  <c r="DC100" i="6"/>
  <c r="DB100" i="6"/>
  <c r="DA100" i="6"/>
  <c r="CZ100" i="6"/>
  <c r="CY100" i="6"/>
  <c r="CX100" i="6"/>
  <c r="CW100" i="6"/>
  <c r="CV100" i="6"/>
  <c r="CU100" i="6"/>
  <c r="CT100" i="6"/>
  <c r="CS100" i="6"/>
  <c r="CR100" i="6"/>
  <c r="CQ100" i="6"/>
  <c r="CP100" i="6"/>
  <c r="CO100" i="6"/>
  <c r="CN100" i="6"/>
  <c r="CM100" i="6"/>
  <c r="CL100" i="6"/>
  <c r="CK100" i="6"/>
  <c r="CJ100" i="6"/>
  <c r="CI100" i="6"/>
  <c r="CH100" i="6"/>
  <c r="CG100" i="6"/>
  <c r="CF100" i="6"/>
  <c r="CE100" i="6"/>
  <c r="CD100" i="6"/>
  <c r="CC100" i="6"/>
  <c r="CB100" i="6"/>
  <c r="CA100" i="6"/>
  <c r="BZ100" i="6"/>
  <c r="BY100" i="6"/>
  <c r="BX100" i="6"/>
  <c r="BW100" i="6"/>
  <c r="BV100" i="6"/>
  <c r="BU100" i="6"/>
  <c r="BT100" i="6"/>
  <c r="BS100" i="6"/>
  <c r="BR100" i="6"/>
  <c r="BQ100" i="6"/>
  <c r="BP100" i="6"/>
  <c r="BO100" i="6"/>
  <c r="BN100" i="6"/>
  <c r="BM100" i="6"/>
  <c r="BL100" i="6"/>
  <c r="BK100" i="6"/>
  <c r="BJ100" i="6"/>
  <c r="BI100" i="6"/>
  <c r="BH100" i="6"/>
  <c r="BG100" i="6"/>
  <c r="BF100" i="6"/>
  <c r="BE100" i="6"/>
  <c r="BD100" i="6"/>
  <c r="BC100" i="6"/>
  <c r="BB100" i="6"/>
  <c r="BA100" i="6"/>
  <c r="AZ100" i="6"/>
  <c r="AY100" i="6"/>
  <c r="AX100" i="6"/>
  <c r="AW100" i="6"/>
  <c r="AV100" i="6"/>
  <c r="AU100" i="6"/>
  <c r="AT100" i="6"/>
  <c r="AS100" i="6"/>
  <c r="AR100" i="6"/>
  <c r="AQ100" i="6"/>
  <c r="AP100" i="6"/>
  <c r="AO100" i="6"/>
  <c r="AN100" i="6"/>
  <c r="AM100" i="6"/>
  <c r="AL100" i="6"/>
  <c r="AK100" i="6"/>
  <c r="AJ100" i="6"/>
  <c r="AI100" i="6"/>
  <c r="AH100" i="6"/>
  <c r="AG100" i="6"/>
  <c r="AF100" i="6"/>
  <c r="AE100" i="6"/>
  <c r="AD100" i="6"/>
  <c r="AC100" i="6"/>
  <c r="AB100" i="6"/>
  <c r="AA100" i="6"/>
  <c r="Z100" i="6"/>
  <c r="Y100" i="6"/>
  <c r="X100" i="6"/>
  <c r="W100" i="6"/>
  <c r="V100" i="6"/>
  <c r="U100" i="6"/>
  <c r="T100" i="6"/>
  <c r="S100" i="6"/>
  <c r="R100" i="6"/>
  <c r="Q100" i="6"/>
  <c r="P100" i="6"/>
  <c r="O100" i="6"/>
  <c r="N100" i="6"/>
  <c r="M100" i="6"/>
  <c r="L100" i="6"/>
  <c r="K100" i="6"/>
  <c r="J100" i="6"/>
  <c r="I100" i="6"/>
  <c r="H100" i="6"/>
  <c r="DG99" i="6"/>
  <c r="F99" i="6"/>
  <c r="B99" i="6"/>
  <c r="DG98" i="6"/>
  <c r="F98" i="6"/>
  <c r="B98" i="6"/>
  <c r="DG97" i="6"/>
  <c r="F97" i="6"/>
  <c r="B97" i="6"/>
  <c r="DG96" i="6"/>
  <c r="F96" i="6"/>
  <c r="B96" i="6"/>
  <c r="DG95" i="6"/>
  <c r="B95" i="6"/>
  <c r="DG94" i="6"/>
  <c r="B94" i="6"/>
  <c r="DG93" i="6"/>
  <c r="B93" i="6"/>
  <c r="DG92" i="6"/>
  <c r="B92" i="6"/>
  <c r="DG91" i="6"/>
  <c r="B91" i="6"/>
  <c r="DG90" i="6"/>
  <c r="B90" i="6"/>
  <c r="DC89" i="6"/>
  <c r="DB89" i="6"/>
  <c r="DA89" i="6"/>
  <c r="CZ89" i="6"/>
  <c r="CY89" i="6"/>
  <c r="CX89" i="6"/>
  <c r="CW89" i="6"/>
  <c r="CV89" i="6"/>
  <c r="CU89" i="6"/>
  <c r="CT89" i="6"/>
  <c r="CS89" i="6"/>
  <c r="CR89" i="6"/>
  <c r="CQ89" i="6"/>
  <c r="CP89" i="6"/>
  <c r="CO89" i="6"/>
  <c r="CN89" i="6"/>
  <c r="CM89" i="6"/>
  <c r="CL89" i="6"/>
  <c r="CK89" i="6"/>
  <c r="CJ89" i="6"/>
  <c r="CI89" i="6"/>
  <c r="CH89" i="6"/>
  <c r="CG89" i="6"/>
  <c r="CF89" i="6"/>
  <c r="CE89" i="6"/>
  <c r="CD89" i="6"/>
  <c r="CC89" i="6"/>
  <c r="CB89" i="6"/>
  <c r="CA89" i="6"/>
  <c r="BZ89" i="6"/>
  <c r="BY89" i="6"/>
  <c r="BX89" i="6"/>
  <c r="BW89" i="6"/>
  <c r="BV89" i="6"/>
  <c r="BU89" i="6"/>
  <c r="BT89" i="6"/>
  <c r="BS89" i="6"/>
  <c r="BR89" i="6"/>
  <c r="BQ89" i="6"/>
  <c r="BP89" i="6"/>
  <c r="BO89" i="6"/>
  <c r="BN89" i="6"/>
  <c r="BM89" i="6"/>
  <c r="BL89" i="6"/>
  <c r="BK89" i="6"/>
  <c r="BJ89" i="6"/>
  <c r="BI89" i="6"/>
  <c r="BH89" i="6"/>
  <c r="BG89" i="6"/>
  <c r="BF89" i="6"/>
  <c r="BE89" i="6"/>
  <c r="BD89" i="6"/>
  <c r="BC89" i="6"/>
  <c r="BB89" i="6"/>
  <c r="BA89" i="6"/>
  <c r="AZ89" i="6"/>
  <c r="AY89" i="6"/>
  <c r="AX89" i="6"/>
  <c r="AW89" i="6"/>
  <c r="AV89" i="6"/>
  <c r="AU89" i="6"/>
  <c r="AT89" i="6"/>
  <c r="AS89" i="6"/>
  <c r="AR89" i="6"/>
  <c r="AQ89" i="6"/>
  <c r="AP89" i="6"/>
  <c r="AO89" i="6"/>
  <c r="AN89" i="6"/>
  <c r="AM89" i="6"/>
  <c r="AL89" i="6"/>
  <c r="AK89" i="6"/>
  <c r="AJ89" i="6"/>
  <c r="AI89" i="6"/>
  <c r="AH89" i="6"/>
  <c r="AG89" i="6"/>
  <c r="AF89" i="6"/>
  <c r="AE89" i="6"/>
  <c r="AD89" i="6"/>
  <c r="AC89" i="6"/>
  <c r="AB89" i="6"/>
  <c r="AA89" i="6"/>
  <c r="Z89" i="6"/>
  <c r="Y89" i="6"/>
  <c r="X89" i="6"/>
  <c r="I89" i="6"/>
  <c r="H89" i="6"/>
  <c r="DG88" i="6"/>
  <c r="DH88" i="6" s="1"/>
  <c r="F88" i="6"/>
  <c r="B88" i="6"/>
  <c r="DG87" i="6"/>
  <c r="F87" i="6"/>
  <c r="B87" i="6"/>
  <c r="DG86" i="6"/>
  <c r="F86" i="6"/>
  <c r="B86" i="6"/>
  <c r="DG85" i="6"/>
  <c r="F85" i="6"/>
  <c r="B85" i="6"/>
  <c r="DG84" i="6"/>
  <c r="F84" i="6"/>
  <c r="B84" i="6"/>
  <c r="DG83" i="6"/>
  <c r="F83" i="6"/>
  <c r="B83" i="6"/>
  <c r="DG82" i="6"/>
  <c r="F82" i="6"/>
  <c r="B82" i="6"/>
  <c r="DG81" i="6"/>
  <c r="F81" i="6"/>
  <c r="B81" i="6"/>
  <c r="DG80" i="6"/>
  <c r="F80" i="6"/>
  <c r="B80" i="6"/>
  <c r="DG79" i="6"/>
  <c r="F79" i="6"/>
  <c r="B79" i="6"/>
  <c r="DC78" i="6"/>
  <c r="DB78" i="6"/>
  <c r="DA78" i="6"/>
  <c r="CZ78" i="6"/>
  <c r="CY78" i="6"/>
  <c r="CX78" i="6"/>
  <c r="CW78" i="6"/>
  <c r="CV78" i="6"/>
  <c r="CU78" i="6"/>
  <c r="CT78" i="6"/>
  <c r="CS78" i="6"/>
  <c r="CR78" i="6"/>
  <c r="CQ78" i="6"/>
  <c r="CP78" i="6"/>
  <c r="CO78" i="6"/>
  <c r="CN78" i="6"/>
  <c r="CM78" i="6"/>
  <c r="CL78" i="6"/>
  <c r="CK78" i="6"/>
  <c r="CJ78" i="6"/>
  <c r="CI78" i="6"/>
  <c r="CH78" i="6"/>
  <c r="CG78" i="6"/>
  <c r="CF78" i="6"/>
  <c r="CE78" i="6"/>
  <c r="CD78" i="6"/>
  <c r="CC78" i="6"/>
  <c r="CB78" i="6"/>
  <c r="CA78" i="6"/>
  <c r="BZ78" i="6"/>
  <c r="BY78" i="6"/>
  <c r="BX78" i="6"/>
  <c r="BW78" i="6"/>
  <c r="BV78" i="6"/>
  <c r="BU78" i="6"/>
  <c r="BT78" i="6"/>
  <c r="BS78" i="6"/>
  <c r="BR78" i="6"/>
  <c r="BQ78" i="6"/>
  <c r="BP78" i="6"/>
  <c r="BO78" i="6"/>
  <c r="BN78" i="6"/>
  <c r="BM78" i="6"/>
  <c r="BL78" i="6"/>
  <c r="BK78" i="6"/>
  <c r="BJ78" i="6"/>
  <c r="BI78" i="6"/>
  <c r="BH78" i="6"/>
  <c r="BG78" i="6"/>
  <c r="BF78" i="6"/>
  <c r="BE78" i="6"/>
  <c r="BD78" i="6"/>
  <c r="BC78" i="6"/>
  <c r="BB78" i="6"/>
  <c r="BA78" i="6"/>
  <c r="AZ78" i="6"/>
  <c r="AY78" i="6"/>
  <c r="AX78" i="6"/>
  <c r="AW78" i="6"/>
  <c r="AV78" i="6"/>
  <c r="AU78" i="6"/>
  <c r="AT78" i="6"/>
  <c r="AS78" i="6"/>
  <c r="AR78" i="6"/>
  <c r="AQ78" i="6"/>
  <c r="AP78" i="6"/>
  <c r="AO78" i="6"/>
  <c r="AN78" i="6"/>
  <c r="AM78" i="6"/>
  <c r="AL78" i="6"/>
  <c r="AK78" i="6"/>
  <c r="AJ78" i="6"/>
  <c r="AI78" i="6"/>
  <c r="AH78" i="6"/>
  <c r="AG78" i="6"/>
  <c r="AF78" i="6"/>
  <c r="AE78" i="6"/>
  <c r="AD78" i="6"/>
  <c r="AC78" i="6"/>
  <c r="AB78" i="6"/>
  <c r="AA78" i="6"/>
  <c r="Z78" i="6"/>
  <c r="Y78" i="6"/>
  <c r="X78" i="6"/>
  <c r="W78" i="6"/>
  <c r="V78" i="6"/>
  <c r="U78" i="6"/>
  <c r="T78" i="6"/>
  <c r="S78" i="6"/>
  <c r="R78" i="6"/>
  <c r="Q78" i="6"/>
  <c r="P78" i="6"/>
  <c r="O78" i="6"/>
  <c r="N78" i="6"/>
  <c r="M78" i="6"/>
  <c r="L78" i="6"/>
  <c r="K78" i="6"/>
  <c r="J78" i="6"/>
  <c r="I78" i="6"/>
  <c r="H78" i="6"/>
  <c r="DG77" i="6"/>
  <c r="DH77" i="6" s="1"/>
  <c r="F77" i="6"/>
  <c r="B77" i="6"/>
  <c r="DG76" i="6"/>
  <c r="F76" i="6"/>
  <c r="B76" i="6"/>
  <c r="DG75" i="6"/>
  <c r="F75" i="6"/>
  <c r="B75" i="6"/>
  <c r="DG74" i="6"/>
  <c r="F74" i="6"/>
  <c r="B74" i="6"/>
  <c r="DG73" i="6"/>
  <c r="F73" i="6"/>
  <c r="B73" i="6"/>
  <c r="DG72" i="6"/>
  <c r="F72" i="6"/>
  <c r="B72" i="6"/>
  <c r="DG71" i="6"/>
  <c r="F71" i="6"/>
  <c r="B71" i="6"/>
  <c r="DG70" i="6"/>
  <c r="F70" i="6"/>
  <c r="B70" i="6"/>
  <c r="DG69" i="6"/>
  <c r="F69" i="6"/>
  <c r="B69" i="6"/>
  <c r="DG68" i="6"/>
  <c r="F68" i="6"/>
  <c r="B68" i="6"/>
  <c r="DC67" i="6"/>
  <c r="DB67" i="6"/>
  <c r="DA67" i="6"/>
  <c r="CZ67" i="6"/>
  <c r="CY67" i="6"/>
  <c r="CX67" i="6"/>
  <c r="CW67" i="6"/>
  <c r="CV67" i="6"/>
  <c r="CU67" i="6"/>
  <c r="CT67" i="6"/>
  <c r="CS67" i="6"/>
  <c r="CR67" i="6"/>
  <c r="CQ67" i="6"/>
  <c r="CP67" i="6"/>
  <c r="CO67" i="6"/>
  <c r="CN67" i="6"/>
  <c r="CM67" i="6"/>
  <c r="CL67" i="6"/>
  <c r="CK67" i="6"/>
  <c r="CJ67" i="6"/>
  <c r="CI67" i="6"/>
  <c r="CH67" i="6"/>
  <c r="CG67" i="6"/>
  <c r="CF67" i="6"/>
  <c r="CE67" i="6"/>
  <c r="CD67" i="6"/>
  <c r="CC67" i="6"/>
  <c r="CB67" i="6"/>
  <c r="CA67" i="6"/>
  <c r="BZ67" i="6"/>
  <c r="BY67" i="6"/>
  <c r="BX67" i="6"/>
  <c r="BW67" i="6"/>
  <c r="BV67" i="6"/>
  <c r="BU67" i="6"/>
  <c r="BT67" i="6"/>
  <c r="BS67" i="6"/>
  <c r="BR67" i="6"/>
  <c r="BQ67" i="6"/>
  <c r="BP67" i="6"/>
  <c r="BO67" i="6"/>
  <c r="BN67" i="6"/>
  <c r="BM67" i="6"/>
  <c r="BL67" i="6"/>
  <c r="BK67" i="6"/>
  <c r="BJ67" i="6"/>
  <c r="BI67" i="6"/>
  <c r="BH67" i="6"/>
  <c r="BG67" i="6"/>
  <c r="BF67" i="6"/>
  <c r="BE67" i="6"/>
  <c r="BD67" i="6"/>
  <c r="BC67" i="6"/>
  <c r="BB67" i="6"/>
  <c r="BA67" i="6"/>
  <c r="AZ67" i="6"/>
  <c r="AY67" i="6"/>
  <c r="AX67" i="6"/>
  <c r="AW67" i="6"/>
  <c r="AV67" i="6"/>
  <c r="AU67" i="6"/>
  <c r="AT67" i="6"/>
  <c r="AS67" i="6"/>
  <c r="AR67" i="6"/>
  <c r="AQ67" i="6"/>
  <c r="AP67" i="6"/>
  <c r="AO67" i="6"/>
  <c r="AN67" i="6"/>
  <c r="AM67" i="6"/>
  <c r="AL67" i="6"/>
  <c r="AK67" i="6"/>
  <c r="AJ67" i="6"/>
  <c r="AI67" i="6"/>
  <c r="AH67" i="6"/>
  <c r="AG67" i="6"/>
  <c r="AF67" i="6"/>
  <c r="AE67" i="6"/>
  <c r="AD67" i="6"/>
  <c r="AC67" i="6"/>
  <c r="AB67" i="6"/>
  <c r="AA67" i="6"/>
  <c r="Z67" i="6"/>
  <c r="Y67" i="6"/>
  <c r="X67" i="6"/>
  <c r="W67" i="6"/>
  <c r="V67" i="6"/>
  <c r="U67" i="6"/>
  <c r="T67" i="6"/>
  <c r="S67" i="6"/>
  <c r="R67" i="6"/>
  <c r="Q67" i="6"/>
  <c r="P67" i="6"/>
  <c r="O67" i="6"/>
  <c r="N67" i="6"/>
  <c r="M67" i="6"/>
  <c r="L67" i="6"/>
  <c r="K67" i="6"/>
  <c r="J67" i="6"/>
  <c r="I67" i="6"/>
  <c r="H67" i="6"/>
  <c r="DG66" i="6"/>
  <c r="DH66" i="6" s="1"/>
  <c r="F66" i="6"/>
  <c r="B66" i="6"/>
  <c r="DG65" i="6"/>
  <c r="F65" i="6"/>
  <c r="B65" i="6"/>
  <c r="DG64" i="6"/>
  <c r="F64" i="6"/>
  <c r="B64" i="6"/>
  <c r="DG63" i="6"/>
  <c r="F63" i="6"/>
  <c r="B63" i="6"/>
  <c r="DG62" i="6"/>
  <c r="F62" i="6"/>
  <c r="B62" i="6"/>
  <c r="DG61" i="6"/>
  <c r="F61" i="6"/>
  <c r="B61" i="6"/>
  <c r="DG60" i="6"/>
  <c r="F60" i="6"/>
  <c r="B60" i="6"/>
  <c r="DG59" i="6"/>
  <c r="F59" i="6"/>
  <c r="B59" i="6"/>
  <c r="DG58" i="6"/>
  <c r="F58" i="6"/>
  <c r="B58" i="6"/>
  <c r="DG57" i="6"/>
  <c r="F57" i="6"/>
  <c r="B57" i="6"/>
  <c r="DC56" i="6"/>
  <c r="DB56" i="6"/>
  <c r="DA56" i="6"/>
  <c r="CZ56" i="6"/>
  <c r="CY56" i="6"/>
  <c r="CX56" i="6"/>
  <c r="CW56" i="6"/>
  <c r="CV56" i="6"/>
  <c r="CU56" i="6"/>
  <c r="CT56" i="6"/>
  <c r="CS56" i="6"/>
  <c r="CR56" i="6"/>
  <c r="CQ56" i="6"/>
  <c r="CP56" i="6"/>
  <c r="CO56" i="6"/>
  <c r="CN56" i="6"/>
  <c r="CM56" i="6"/>
  <c r="CL56" i="6"/>
  <c r="CK56" i="6"/>
  <c r="CJ56" i="6"/>
  <c r="CI56" i="6"/>
  <c r="CH56" i="6"/>
  <c r="CG56" i="6"/>
  <c r="CF56" i="6"/>
  <c r="CE56" i="6"/>
  <c r="CD56" i="6"/>
  <c r="CC56" i="6"/>
  <c r="CB56" i="6"/>
  <c r="CA56" i="6"/>
  <c r="BZ56" i="6"/>
  <c r="BY56" i="6"/>
  <c r="BX56" i="6"/>
  <c r="BW56" i="6"/>
  <c r="BV56" i="6"/>
  <c r="BU56" i="6"/>
  <c r="BT56" i="6"/>
  <c r="BS56" i="6"/>
  <c r="BR56" i="6"/>
  <c r="BQ56" i="6"/>
  <c r="BP56" i="6"/>
  <c r="BO56" i="6"/>
  <c r="BN56" i="6"/>
  <c r="BM56" i="6"/>
  <c r="BL56" i="6"/>
  <c r="BK56" i="6"/>
  <c r="BJ56" i="6"/>
  <c r="BI56" i="6"/>
  <c r="BH56" i="6"/>
  <c r="BG56" i="6"/>
  <c r="BF56" i="6"/>
  <c r="BE56" i="6"/>
  <c r="BD56" i="6"/>
  <c r="BC56" i="6"/>
  <c r="BB56" i="6"/>
  <c r="BA56" i="6"/>
  <c r="AZ56" i="6"/>
  <c r="AY56" i="6"/>
  <c r="AX56" i="6"/>
  <c r="AW56" i="6"/>
  <c r="AV56" i="6"/>
  <c r="AU56" i="6"/>
  <c r="AT56" i="6"/>
  <c r="AS56" i="6"/>
  <c r="AR56" i="6"/>
  <c r="AQ56" i="6"/>
  <c r="AP56" i="6"/>
  <c r="AO56" i="6"/>
  <c r="AN56" i="6"/>
  <c r="AM56" i="6"/>
  <c r="AL56" i="6"/>
  <c r="AK56" i="6"/>
  <c r="AJ56" i="6"/>
  <c r="AI56" i="6"/>
  <c r="AH56" i="6"/>
  <c r="AG56" i="6"/>
  <c r="AF56" i="6"/>
  <c r="AE56" i="6"/>
  <c r="AD56" i="6"/>
  <c r="AC56" i="6"/>
  <c r="AB56" i="6"/>
  <c r="AA56" i="6"/>
  <c r="Z56" i="6"/>
  <c r="Y56" i="6"/>
  <c r="X56" i="6"/>
  <c r="W56" i="6"/>
  <c r="V56" i="6"/>
  <c r="U56" i="6"/>
  <c r="T56" i="6"/>
  <c r="S56" i="6"/>
  <c r="R56" i="6"/>
  <c r="Q56" i="6"/>
  <c r="P56" i="6"/>
  <c r="O56" i="6"/>
  <c r="N56" i="6"/>
  <c r="M56" i="6"/>
  <c r="L56" i="6"/>
  <c r="K56" i="6"/>
  <c r="J56" i="6"/>
  <c r="I56" i="6"/>
  <c r="H56" i="6"/>
  <c r="DG55" i="6"/>
  <c r="DH55" i="6" s="1"/>
  <c r="F55" i="6"/>
  <c r="B55" i="6"/>
  <c r="DG54" i="6"/>
  <c r="F54" i="6"/>
  <c r="B54" i="6"/>
  <c r="DG53" i="6"/>
  <c r="F53" i="6"/>
  <c r="B53" i="6"/>
  <c r="DG52" i="6"/>
  <c r="F52" i="6"/>
  <c r="B52" i="6"/>
  <c r="DG51" i="6"/>
  <c r="F51" i="6"/>
  <c r="B51" i="6"/>
  <c r="DG50" i="6"/>
  <c r="F50" i="6"/>
  <c r="B50" i="6"/>
  <c r="DG49" i="6"/>
  <c r="F49" i="6"/>
  <c r="B49" i="6"/>
  <c r="DG48" i="6"/>
  <c r="F48" i="6"/>
  <c r="B48" i="6"/>
  <c r="DG47" i="6"/>
  <c r="F47" i="6"/>
  <c r="B47" i="6"/>
  <c r="DG46" i="6"/>
  <c r="F46" i="6"/>
  <c r="B46" i="6"/>
  <c r="DC45" i="6"/>
  <c r="DB45" i="6"/>
  <c r="DA45" i="6"/>
  <c r="CZ45" i="6"/>
  <c r="CY45" i="6"/>
  <c r="CX45" i="6"/>
  <c r="CW45" i="6"/>
  <c r="CV45" i="6"/>
  <c r="CU45" i="6"/>
  <c r="CT45" i="6"/>
  <c r="CS45" i="6"/>
  <c r="CR45" i="6"/>
  <c r="CQ45" i="6"/>
  <c r="CP45" i="6"/>
  <c r="CO45" i="6"/>
  <c r="CN45" i="6"/>
  <c r="CM45" i="6"/>
  <c r="CL45" i="6"/>
  <c r="CK45" i="6"/>
  <c r="CJ45" i="6"/>
  <c r="CI45" i="6"/>
  <c r="CH45" i="6"/>
  <c r="CG45" i="6"/>
  <c r="CF45" i="6"/>
  <c r="CE45" i="6"/>
  <c r="CD45" i="6"/>
  <c r="CC45" i="6"/>
  <c r="CB45" i="6"/>
  <c r="CA45" i="6"/>
  <c r="BZ45" i="6"/>
  <c r="BY45" i="6"/>
  <c r="BX45" i="6"/>
  <c r="BW45" i="6"/>
  <c r="BV45" i="6"/>
  <c r="BU45" i="6"/>
  <c r="BT45" i="6"/>
  <c r="BS45" i="6"/>
  <c r="BR45" i="6"/>
  <c r="BQ45" i="6"/>
  <c r="BP45" i="6"/>
  <c r="BO45" i="6"/>
  <c r="BN45" i="6"/>
  <c r="BM45" i="6"/>
  <c r="BL45" i="6"/>
  <c r="BK45" i="6"/>
  <c r="BJ45" i="6"/>
  <c r="BI45" i="6"/>
  <c r="BH45" i="6"/>
  <c r="BG45" i="6"/>
  <c r="BF45" i="6"/>
  <c r="BE45" i="6"/>
  <c r="BD45" i="6"/>
  <c r="BC45" i="6"/>
  <c r="BB45" i="6"/>
  <c r="BA45" i="6"/>
  <c r="AZ45" i="6"/>
  <c r="AY45" i="6"/>
  <c r="AX45" i="6"/>
  <c r="AW45" i="6"/>
  <c r="AV45" i="6"/>
  <c r="AU45" i="6"/>
  <c r="AT45" i="6"/>
  <c r="AS45" i="6"/>
  <c r="AR45" i="6"/>
  <c r="AQ45" i="6"/>
  <c r="AP45" i="6"/>
  <c r="AO45" i="6"/>
  <c r="AN45" i="6"/>
  <c r="AM45" i="6"/>
  <c r="AL45" i="6"/>
  <c r="AK45" i="6"/>
  <c r="AJ45" i="6"/>
  <c r="AI45" i="6"/>
  <c r="AH45" i="6"/>
  <c r="AG45" i="6"/>
  <c r="AF45" i="6"/>
  <c r="AE45" i="6"/>
  <c r="AD45" i="6"/>
  <c r="AC45" i="6"/>
  <c r="AB45" i="6"/>
  <c r="AA45" i="6"/>
  <c r="Z45" i="6"/>
  <c r="Y45" i="6"/>
  <c r="X45" i="6"/>
  <c r="W45" i="6"/>
  <c r="V45" i="6"/>
  <c r="U45" i="6"/>
  <c r="T45" i="6"/>
  <c r="S45" i="6"/>
  <c r="R45" i="6"/>
  <c r="Q45" i="6"/>
  <c r="P45" i="6"/>
  <c r="O45" i="6"/>
  <c r="N45" i="6"/>
  <c r="M45" i="6"/>
  <c r="L45" i="6"/>
  <c r="K45" i="6"/>
  <c r="J45" i="6"/>
  <c r="I45" i="6"/>
  <c r="H45" i="6"/>
  <c r="DG43" i="6"/>
  <c r="DH43" i="6" s="1"/>
  <c r="F43" i="6"/>
  <c r="B43" i="6"/>
  <c r="DG42" i="6"/>
  <c r="F42" i="6"/>
  <c r="B42" i="6"/>
  <c r="DG41" i="6"/>
  <c r="F41" i="6"/>
  <c r="B41" i="6"/>
  <c r="DG40" i="6"/>
  <c r="F40" i="6"/>
  <c r="B40" i="6"/>
  <c r="DG39" i="6"/>
  <c r="F39" i="6"/>
  <c r="B39" i="6"/>
  <c r="DG38" i="6"/>
  <c r="F38" i="6"/>
  <c r="B38" i="6"/>
  <c r="DG37" i="6"/>
  <c r="F37" i="6"/>
  <c r="B37" i="6"/>
  <c r="DG36" i="6"/>
  <c r="F36" i="6"/>
  <c r="B36" i="6"/>
  <c r="DG35" i="6"/>
  <c r="F35" i="6"/>
  <c r="B35" i="6"/>
  <c r="DG34" i="6"/>
  <c r="F34" i="6"/>
  <c r="B34" i="6"/>
  <c r="DC33" i="6"/>
  <c r="DB33" i="6"/>
  <c r="DA33" i="6"/>
  <c r="CZ33" i="6"/>
  <c r="CY33" i="6"/>
  <c r="CX33" i="6"/>
  <c r="CW33" i="6"/>
  <c r="CV33" i="6"/>
  <c r="CU33" i="6"/>
  <c r="CT33" i="6"/>
  <c r="CS33" i="6"/>
  <c r="CR33" i="6"/>
  <c r="CQ33" i="6"/>
  <c r="CP33" i="6"/>
  <c r="CO33" i="6"/>
  <c r="CN33" i="6"/>
  <c r="CM33" i="6"/>
  <c r="CL33" i="6"/>
  <c r="CK33" i="6"/>
  <c r="CJ33" i="6"/>
  <c r="CI33" i="6"/>
  <c r="CH33" i="6"/>
  <c r="CG33" i="6"/>
  <c r="CF33" i="6"/>
  <c r="CE33" i="6"/>
  <c r="CD33" i="6"/>
  <c r="CC33" i="6"/>
  <c r="CB33" i="6"/>
  <c r="CA33" i="6"/>
  <c r="BZ33" i="6"/>
  <c r="BY33" i="6"/>
  <c r="BX33" i="6"/>
  <c r="BW33" i="6"/>
  <c r="BV33" i="6"/>
  <c r="BU33" i="6"/>
  <c r="BT33" i="6"/>
  <c r="BS33" i="6"/>
  <c r="BR33" i="6"/>
  <c r="BQ33" i="6"/>
  <c r="BP33" i="6"/>
  <c r="BO33" i="6"/>
  <c r="BN33" i="6"/>
  <c r="BM33" i="6"/>
  <c r="BL33" i="6"/>
  <c r="BK33" i="6"/>
  <c r="BJ33" i="6"/>
  <c r="BI33" i="6"/>
  <c r="BH33" i="6"/>
  <c r="BG33" i="6"/>
  <c r="BF33" i="6"/>
  <c r="BE33" i="6"/>
  <c r="BD33" i="6"/>
  <c r="BC33" i="6"/>
  <c r="BB33" i="6"/>
  <c r="BA33" i="6"/>
  <c r="AZ33" i="6"/>
  <c r="AY33" i="6"/>
  <c r="AX33" i="6"/>
  <c r="AW33" i="6"/>
  <c r="AV33" i="6"/>
  <c r="AU33" i="6"/>
  <c r="AT33" i="6"/>
  <c r="AS33" i="6"/>
  <c r="AR33" i="6"/>
  <c r="AQ33" i="6"/>
  <c r="AP33" i="6"/>
  <c r="AO33" i="6"/>
  <c r="AN33" i="6"/>
  <c r="AM33" i="6"/>
  <c r="AL33" i="6"/>
  <c r="AK33" i="6"/>
  <c r="AJ33" i="6"/>
  <c r="AI33" i="6"/>
  <c r="AH33" i="6"/>
  <c r="AG33" i="6"/>
  <c r="AF33" i="6"/>
  <c r="AE33" i="6"/>
  <c r="AD33" i="6"/>
  <c r="AC33" i="6"/>
  <c r="AB33" i="6"/>
  <c r="AA33" i="6"/>
  <c r="Z33" i="6"/>
  <c r="Y33" i="6"/>
  <c r="X33" i="6"/>
  <c r="W33" i="6"/>
  <c r="V33" i="6"/>
  <c r="U33" i="6"/>
  <c r="T33" i="6"/>
  <c r="S33" i="6"/>
  <c r="R33" i="6"/>
  <c r="Q33" i="6"/>
  <c r="P33" i="6"/>
  <c r="O33" i="6"/>
  <c r="N33" i="6"/>
  <c r="M33" i="6"/>
  <c r="L33" i="6"/>
  <c r="K33" i="6"/>
  <c r="J33" i="6"/>
  <c r="I33" i="6"/>
  <c r="H33" i="6"/>
  <c r="DG32" i="6"/>
  <c r="DH32" i="6" s="1"/>
  <c r="F32" i="6"/>
  <c r="B32" i="6"/>
  <c r="DG31" i="6"/>
  <c r="F31" i="6"/>
  <c r="B31" i="6"/>
  <c r="DG30" i="6"/>
  <c r="F30" i="6"/>
  <c r="B30" i="6"/>
  <c r="DG29" i="6"/>
  <c r="F29" i="6"/>
  <c r="B29" i="6"/>
  <c r="DG28" i="6"/>
  <c r="F28" i="6"/>
  <c r="B28" i="6"/>
  <c r="DG27" i="6"/>
  <c r="F27" i="6"/>
  <c r="B27" i="6"/>
  <c r="DG26" i="6"/>
  <c r="F26" i="6"/>
  <c r="B26" i="6"/>
  <c r="DG25" i="6"/>
  <c r="F25" i="6"/>
  <c r="B25" i="6"/>
  <c r="DG24" i="6"/>
  <c r="F24" i="6"/>
  <c r="B24" i="6"/>
  <c r="DG23" i="6"/>
  <c r="F23" i="6"/>
  <c r="B23" i="6"/>
  <c r="DG21" i="6"/>
  <c r="DH21" i="6" s="1"/>
  <c r="F21" i="6"/>
  <c r="B21" i="6"/>
  <c r="DG20" i="6"/>
  <c r="F20" i="6"/>
  <c r="B20" i="6"/>
  <c r="DG19" i="6"/>
  <c r="F19" i="6"/>
  <c r="B19" i="6"/>
  <c r="DG18" i="6"/>
  <c r="F18" i="6"/>
  <c r="B18" i="6"/>
  <c r="DG17" i="6"/>
  <c r="F17" i="6"/>
  <c r="B17" i="6"/>
  <c r="DG16" i="6"/>
  <c r="F16" i="6"/>
  <c r="B16" i="6"/>
  <c r="DG15" i="6"/>
  <c r="F15" i="6"/>
  <c r="B15" i="6"/>
  <c r="DG14" i="6"/>
  <c r="F14" i="6"/>
  <c r="B14" i="6"/>
  <c r="DG13" i="6"/>
  <c r="F13" i="6"/>
  <c r="B13" i="6"/>
  <c r="DG12" i="6"/>
  <c r="G12" i="6"/>
  <c r="F12" i="6"/>
  <c r="B12" i="6"/>
  <c r="DC11" i="6"/>
  <c r="DB11" i="6"/>
  <c r="DA11" i="6"/>
  <c r="CZ11" i="6"/>
  <c r="CY11" i="6"/>
  <c r="CX11" i="6"/>
  <c r="CW11" i="6"/>
  <c r="CV11" i="6"/>
  <c r="CU11" i="6"/>
  <c r="CT11" i="6"/>
  <c r="CS11" i="6"/>
  <c r="CR11" i="6"/>
  <c r="CQ11" i="6"/>
  <c r="CP11" i="6"/>
  <c r="CO11" i="6"/>
  <c r="CN11" i="6"/>
  <c r="CM11" i="6"/>
  <c r="CL11" i="6"/>
  <c r="CK11" i="6"/>
  <c r="CJ11" i="6"/>
  <c r="CI11" i="6"/>
  <c r="CH11" i="6"/>
  <c r="CG11" i="6"/>
  <c r="CF11" i="6"/>
  <c r="CE11" i="6"/>
  <c r="CD11" i="6"/>
  <c r="CC11" i="6"/>
  <c r="CB11" i="6"/>
  <c r="CA11" i="6"/>
  <c r="BZ11" i="6"/>
  <c r="BY11" i="6"/>
  <c r="BX11" i="6"/>
  <c r="BW11" i="6"/>
  <c r="BV11" i="6"/>
  <c r="BU11" i="6"/>
  <c r="BT11" i="6"/>
  <c r="BS11" i="6"/>
  <c r="BR11" i="6"/>
  <c r="BQ11" i="6"/>
  <c r="BP11" i="6"/>
  <c r="BO11" i="6"/>
  <c r="BN11" i="6"/>
  <c r="BM11" i="6"/>
  <c r="BL11" i="6"/>
  <c r="BK11" i="6"/>
  <c r="BJ11" i="6"/>
  <c r="BI11" i="6"/>
  <c r="BH11" i="6"/>
  <c r="BG11" i="6"/>
  <c r="BF11" i="6"/>
  <c r="BE11" i="6"/>
  <c r="BD11" i="6"/>
  <c r="BC11" i="6"/>
  <c r="BB11" i="6"/>
  <c r="BA11" i="6"/>
  <c r="AZ11" i="6"/>
  <c r="AY11" i="6"/>
  <c r="AX11" i="6"/>
  <c r="AW11" i="6"/>
  <c r="AV11" i="6"/>
  <c r="AU11" i="6"/>
  <c r="AT11" i="6"/>
  <c r="AS11" i="6"/>
  <c r="AR11" i="6"/>
  <c r="AQ11" i="6"/>
  <c r="AP11" i="6"/>
  <c r="AO11" i="6"/>
  <c r="AN11" i="6"/>
  <c r="AM11" i="6"/>
  <c r="AL11" i="6"/>
  <c r="AK11" i="6"/>
  <c r="AJ11" i="6"/>
  <c r="AI11" i="6"/>
  <c r="AH11" i="6"/>
  <c r="AG11" i="6"/>
  <c r="AF11" i="6"/>
  <c r="AE11" i="6"/>
  <c r="AD11" i="6"/>
  <c r="AC11" i="6"/>
  <c r="AB11" i="6"/>
  <c r="AA11" i="6"/>
  <c r="Z11" i="6"/>
  <c r="Y11" i="6"/>
  <c r="X11" i="6"/>
  <c r="W11" i="6"/>
  <c r="V11" i="6"/>
  <c r="U11" i="6"/>
  <c r="T11" i="6"/>
  <c r="S11" i="6"/>
  <c r="R11" i="6"/>
  <c r="Q11" i="6"/>
  <c r="P11" i="6"/>
  <c r="O11" i="6"/>
  <c r="N11" i="6"/>
  <c r="M11" i="6"/>
  <c r="L11" i="6"/>
  <c r="K11" i="6"/>
  <c r="J11" i="6"/>
  <c r="I11" i="6"/>
  <c r="H11" i="6"/>
  <c r="DC8" i="6"/>
  <c r="DB8" i="6"/>
  <c r="DA8" i="6"/>
  <c r="CZ8" i="6"/>
  <c r="CY8" i="6"/>
  <c r="CX8" i="6"/>
  <c r="CW8" i="6"/>
  <c r="CV8" i="6"/>
  <c r="CU8" i="6"/>
  <c r="CT8" i="6"/>
  <c r="CS8" i="6"/>
  <c r="CR8" i="6"/>
  <c r="CQ8" i="6"/>
  <c r="CP8" i="6"/>
  <c r="CO8" i="6"/>
  <c r="CN8" i="6"/>
  <c r="CM8" i="6"/>
  <c r="CL8" i="6"/>
  <c r="CK8" i="6"/>
  <c r="CJ8" i="6"/>
  <c r="CI8" i="6"/>
  <c r="CH8" i="6"/>
  <c r="CG8" i="6"/>
  <c r="CF8" i="6"/>
  <c r="CE8" i="6"/>
  <c r="CD8" i="6"/>
  <c r="CC8" i="6"/>
  <c r="CB8" i="6"/>
  <c r="CA8" i="6"/>
  <c r="BZ8" i="6"/>
  <c r="BY8" i="6"/>
  <c r="BX8" i="6"/>
  <c r="BW8" i="6"/>
  <c r="BV8" i="6"/>
  <c r="BU8" i="6"/>
  <c r="BT8" i="6"/>
  <c r="BS8" i="6"/>
  <c r="BR8" i="6"/>
  <c r="BQ8" i="6"/>
  <c r="BP8" i="6"/>
  <c r="BO8" i="6"/>
  <c r="BN8" i="6"/>
  <c r="BM8" i="6"/>
  <c r="BL8" i="6"/>
  <c r="BK8" i="6"/>
  <c r="BJ8" i="6"/>
  <c r="BI8" i="6"/>
  <c r="BH8" i="6"/>
  <c r="BG8" i="6"/>
  <c r="BF8" i="6"/>
  <c r="BE8" i="6"/>
  <c r="BD8" i="6"/>
  <c r="BC8" i="6"/>
  <c r="BB8" i="6"/>
  <c r="BA8" i="6"/>
  <c r="AZ8" i="6"/>
  <c r="AY8" i="6"/>
  <c r="AX8" i="6"/>
  <c r="AW8" i="6"/>
  <c r="AV8" i="6"/>
  <c r="AU8" i="6"/>
  <c r="AT8" i="6"/>
  <c r="AS8" i="6"/>
  <c r="AR8" i="6"/>
  <c r="AQ8" i="6"/>
  <c r="AP8" i="6"/>
  <c r="AO8" i="6"/>
  <c r="AN8" i="6"/>
  <c r="AM8" i="6"/>
  <c r="AL8" i="6"/>
  <c r="AK8" i="6"/>
  <c r="AJ8" i="6"/>
  <c r="AI8" i="6"/>
  <c r="AH8" i="6"/>
  <c r="AG8" i="6"/>
  <c r="AF8" i="6"/>
  <c r="AE8" i="6"/>
  <c r="AD8" i="6"/>
  <c r="AC8" i="6"/>
  <c r="AB8" i="6"/>
  <c r="AA8" i="6"/>
  <c r="Z8" i="6"/>
  <c r="Y8" i="6"/>
  <c r="X8" i="6"/>
  <c r="W8" i="6"/>
  <c r="V8" i="6"/>
  <c r="U8" i="6"/>
  <c r="T8" i="6"/>
  <c r="S8" i="6"/>
  <c r="R8" i="6"/>
  <c r="Q8" i="6"/>
  <c r="P8" i="6"/>
  <c r="O8" i="6"/>
  <c r="N8" i="6"/>
  <c r="M8" i="6"/>
  <c r="L8" i="6"/>
  <c r="K8" i="6"/>
  <c r="J8" i="6"/>
  <c r="I8" i="6"/>
  <c r="H8" i="6"/>
  <c r="H6" i="6"/>
  <c r="CZ6" i="6" s="1"/>
  <c r="F128" i="5"/>
  <c r="B128" i="5"/>
  <c r="F127" i="5"/>
  <c r="B127" i="5"/>
  <c r="F126" i="5"/>
  <c r="B126" i="5"/>
  <c r="DC125" i="5"/>
  <c r="DB125" i="5"/>
  <c r="DA125" i="5"/>
  <c r="CZ125" i="5"/>
  <c r="CY125" i="5"/>
  <c r="CX125" i="5"/>
  <c r="CW125" i="5"/>
  <c r="CV125" i="5"/>
  <c r="CU125" i="5"/>
  <c r="CT125" i="5"/>
  <c r="CS125" i="5"/>
  <c r="CR125" i="5"/>
  <c r="CQ125" i="5"/>
  <c r="CP125" i="5"/>
  <c r="CO125" i="5"/>
  <c r="CN125" i="5"/>
  <c r="CM125" i="5"/>
  <c r="CL125" i="5"/>
  <c r="CK125" i="5"/>
  <c r="CJ125" i="5"/>
  <c r="CI125" i="5"/>
  <c r="CH125" i="5"/>
  <c r="CG125" i="5"/>
  <c r="CF125" i="5"/>
  <c r="CE125" i="5"/>
  <c r="CD125" i="5"/>
  <c r="CC125" i="5"/>
  <c r="CB125" i="5"/>
  <c r="CA125" i="5"/>
  <c r="BZ125" i="5"/>
  <c r="BY125" i="5"/>
  <c r="BX125" i="5"/>
  <c r="BW125" i="5"/>
  <c r="BV125" i="5"/>
  <c r="BU125" i="5"/>
  <c r="BT125" i="5"/>
  <c r="BS125" i="5"/>
  <c r="BR125" i="5"/>
  <c r="BQ125" i="5"/>
  <c r="BP125" i="5"/>
  <c r="BO125" i="5"/>
  <c r="BN125" i="5"/>
  <c r="BM125" i="5"/>
  <c r="BL125" i="5"/>
  <c r="BK125" i="5"/>
  <c r="BJ125" i="5"/>
  <c r="BI125" i="5"/>
  <c r="BH125" i="5"/>
  <c r="BG125" i="5"/>
  <c r="BF125" i="5"/>
  <c r="BE125" i="5"/>
  <c r="BD125" i="5"/>
  <c r="BC125" i="5"/>
  <c r="BB125" i="5"/>
  <c r="BA125" i="5"/>
  <c r="AZ125" i="5"/>
  <c r="AY125" i="5"/>
  <c r="AX125" i="5"/>
  <c r="AW125" i="5"/>
  <c r="AV125" i="5"/>
  <c r="AU125" i="5"/>
  <c r="AT125" i="5"/>
  <c r="AS125" i="5"/>
  <c r="AR125" i="5"/>
  <c r="AQ125" i="5"/>
  <c r="AP125" i="5"/>
  <c r="AO125" i="5"/>
  <c r="AN125" i="5"/>
  <c r="AM125" i="5"/>
  <c r="AL125" i="5"/>
  <c r="AK125" i="5"/>
  <c r="AJ125" i="5"/>
  <c r="AI125" i="5"/>
  <c r="AH125" i="5"/>
  <c r="AG125" i="5"/>
  <c r="AF125" i="5"/>
  <c r="AE125" i="5"/>
  <c r="AD125" i="5"/>
  <c r="AC125" i="5"/>
  <c r="AB125" i="5"/>
  <c r="AA125" i="5"/>
  <c r="Z125" i="5"/>
  <c r="Y125" i="5"/>
  <c r="X125" i="5"/>
  <c r="W125" i="5"/>
  <c r="V125" i="5"/>
  <c r="U125" i="5"/>
  <c r="T125" i="5"/>
  <c r="S125" i="5"/>
  <c r="R125" i="5"/>
  <c r="Q125" i="5"/>
  <c r="P125" i="5"/>
  <c r="O125" i="5"/>
  <c r="N125" i="5"/>
  <c r="M125" i="5"/>
  <c r="L125" i="5"/>
  <c r="K125" i="5"/>
  <c r="J125" i="5"/>
  <c r="I125" i="5"/>
  <c r="H125" i="5"/>
  <c r="F124" i="5"/>
  <c r="B124" i="5"/>
  <c r="F123" i="5"/>
  <c r="B123" i="5"/>
  <c r="F122" i="5"/>
  <c r="B122" i="5"/>
  <c r="F121" i="5"/>
  <c r="B121" i="5"/>
  <c r="F120" i="5"/>
  <c r="B120" i="5"/>
  <c r="F119" i="5"/>
  <c r="B119" i="5"/>
  <c r="F118" i="5"/>
  <c r="B118" i="5"/>
  <c r="DC117" i="5"/>
  <c r="DB117" i="5"/>
  <c r="DA117" i="5"/>
  <c r="CZ117" i="5"/>
  <c r="CY117" i="5"/>
  <c r="CX117" i="5"/>
  <c r="CW117" i="5"/>
  <c r="CV117" i="5"/>
  <c r="CU117" i="5"/>
  <c r="CT117" i="5"/>
  <c r="CS117" i="5"/>
  <c r="CR117" i="5"/>
  <c r="CQ117" i="5"/>
  <c r="CP117" i="5"/>
  <c r="CO117" i="5"/>
  <c r="CN117" i="5"/>
  <c r="CM117" i="5"/>
  <c r="CL117" i="5"/>
  <c r="CK117" i="5"/>
  <c r="CJ117" i="5"/>
  <c r="CI117" i="5"/>
  <c r="CH117" i="5"/>
  <c r="CG117" i="5"/>
  <c r="CF117" i="5"/>
  <c r="CE117" i="5"/>
  <c r="CD117" i="5"/>
  <c r="CC117" i="5"/>
  <c r="CB117" i="5"/>
  <c r="CA117" i="5"/>
  <c r="BZ117" i="5"/>
  <c r="BY117" i="5"/>
  <c r="BX117" i="5"/>
  <c r="BW117" i="5"/>
  <c r="BV117" i="5"/>
  <c r="BU117" i="5"/>
  <c r="BT117" i="5"/>
  <c r="BS117" i="5"/>
  <c r="BR117" i="5"/>
  <c r="BQ117" i="5"/>
  <c r="BP117" i="5"/>
  <c r="BO117" i="5"/>
  <c r="BN117" i="5"/>
  <c r="BM117" i="5"/>
  <c r="BL117" i="5"/>
  <c r="BK117" i="5"/>
  <c r="BJ117" i="5"/>
  <c r="BI117" i="5"/>
  <c r="BH117" i="5"/>
  <c r="BG117" i="5"/>
  <c r="BF117" i="5"/>
  <c r="BE117" i="5"/>
  <c r="BD117" i="5"/>
  <c r="BC117" i="5"/>
  <c r="BB117" i="5"/>
  <c r="BA117" i="5"/>
  <c r="AZ117" i="5"/>
  <c r="AY117" i="5"/>
  <c r="AX117" i="5"/>
  <c r="AW117" i="5"/>
  <c r="AV117" i="5"/>
  <c r="AU117" i="5"/>
  <c r="AT117" i="5"/>
  <c r="AS117" i="5"/>
  <c r="AR117" i="5"/>
  <c r="AQ117" i="5"/>
  <c r="AP117" i="5"/>
  <c r="AO117" i="5"/>
  <c r="AN117" i="5"/>
  <c r="AM117" i="5"/>
  <c r="AL117" i="5"/>
  <c r="AK117" i="5"/>
  <c r="AJ117" i="5"/>
  <c r="AI117" i="5"/>
  <c r="AH117" i="5"/>
  <c r="AG117" i="5"/>
  <c r="AF117" i="5"/>
  <c r="AE117" i="5"/>
  <c r="AD117" i="5"/>
  <c r="AC117" i="5"/>
  <c r="AB117" i="5"/>
  <c r="AA117" i="5"/>
  <c r="Z117" i="5"/>
  <c r="Y117" i="5"/>
  <c r="X117" i="5"/>
  <c r="W117" i="5"/>
  <c r="V117" i="5"/>
  <c r="U117" i="5"/>
  <c r="T117" i="5"/>
  <c r="S117" i="5"/>
  <c r="R117" i="5"/>
  <c r="Q117" i="5"/>
  <c r="P117" i="5"/>
  <c r="O117" i="5"/>
  <c r="N117" i="5"/>
  <c r="M117" i="5"/>
  <c r="L117" i="5"/>
  <c r="K117" i="5"/>
  <c r="J117" i="5"/>
  <c r="I117" i="5"/>
  <c r="H117" i="5"/>
  <c r="F115" i="5"/>
  <c r="F110" i="5"/>
  <c r="F109" i="5"/>
  <c r="B109" i="5"/>
  <c r="F108" i="5"/>
  <c r="B108" i="5"/>
  <c r="F107" i="5"/>
  <c r="B107" i="5"/>
  <c r="F106" i="5"/>
  <c r="B106" i="5"/>
  <c r="F105" i="5"/>
  <c r="B105" i="5"/>
  <c r="F104" i="5"/>
  <c r="B104" i="5"/>
  <c r="F103" i="5"/>
  <c r="B103" i="5"/>
  <c r="F102" i="5"/>
  <c r="B102" i="5"/>
  <c r="F101" i="5"/>
  <c r="B101" i="5"/>
  <c r="B100" i="5"/>
  <c r="DC99" i="5"/>
  <c r="DB99" i="5"/>
  <c r="DA99" i="5"/>
  <c r="CZ99" i="5"/>
  <c r="CY99" i="5"/>
  <c r="CX99" i="5"/>
  <c r="CW99" i="5"/>
  <c r="CV99" i="5"/>
  <c r="CU99" i="5"/>
  <c r="CT99" i="5"/>
  <c r="CS99" i="5"/>
  <c r="CR99" i="5"/>
  <c r="CQ99" i="5"/>
  <c r="CP99" i="5"/>
  <c r="CO99" i="5"/>
  <c r="CN99" i="5"/>
  <c r="CM99" i="5"/>
  <c r="CL99" i="5"/>
  <c r="CK99" i="5"/>
  <c r="CJ99" i="5"/>
  <c r="CI99" i="5"/>
  <c r="CH99" i="5"/>
  <c r="CG99" i="5"/>
  <c r="CF99" i="5"/>
  <c r="CE99" i="5"/>
  <c r="CD99" i="5"/>
  <c r="CC99" i="5"/>
  <c r="CB99" i="5"/>
  <c r="CA99" i="5"/>
  <c r="BZ99" i="5"/>
  <c r="BY99" i="5"/>
  <c r="BX99" i="5"/>
  <c r="BW99" i="5"/>
  <c r="BV99" i="5"/>
  <c r="BU99" i="5"/>
  <c r="BT99" i="5"/>
  <c r="BS99" i="5"/>
  <c r="BR99" i="5"/>
  <c r="BQ99" i="5"/>
  <c r="BP99" i="5"/>
  <c r="BO99" i="5"/>
  <c r="BN99" i="5"/>
  <c r="BM99" i="5"/>
  <c r="BL99" i="5"/>
  <c r="BK99" i="5"/>
  <c r="BJ99" i="5"/>
  <c r="BI99" i="5"/>
  <c r="BH99" i="5"/>
  <c r="BG99" i="5"/>
  <c r="BF99" i="5"/>
  <c r="BE99" i="5"/>
  <c r="BD99" i="5"/>
  <c r="BC99" i="5"/>
  <c r="BB99" i="5"/>
  <c r="BA99" i="5"/>
  <c r="AZ99" i="5"/>
  <c r="AY99" i="5"/>
  <c r="AX99" i="5"/>
  <c r="AW99" i="5"/>
  <c r="AV99" i="5"/>
  <c r="AU99" i="5"/>
  <c r="AT99" i="5"/>
  <c r="AS99" i="5"/>
  <c r="AR99" i="5"/>
  <c r="AQ99" i="5"/>
  <c r="AP99" i="5"/>
  <c r="AO99" i="5"/>
  <c r="AN99" i="5"/>
  <c r="AM99" i="5"/>
  <c r="AL99" i="5"/>
  <c r="AK99" i="5"/>
  <c r="AJ99" i="5"/>
  <c r="AI99" i="5"/>
  <c r="AH99" i="5"/>
  <c r="AG99" i="5"/>
  <c r="AF99" i="5"/>
  <c r="AE99" i="5"/>
  <c r="AD99" i="5"/>
  <c r="AC99" i="5"/>
  <c r="AB99" i="5"/>
  <c r="AA99" i="5"/>
  <c r="Z99" i="5"/>
  <c r="Y99" i="5"/>
  <c r="X99" i="5"/>
  <c r="DG98" i="5"/>
  <c r="F98" i="5"/>
  <c r="B98" i="5"/>
  <c r="DG97" i="5"/>
  <c r="F97" i="5"/>
  <c r="B97" i="5"/>
  <c r="DG96" i="5"/>
  <c r="F96" i="5"/>
  <c r="B96" i="5"/>
  <c r="DG95" i="5"/>
  <c r="F95" i="5"/>
  <c r="B95" i="5"/>
  <c r="DG94" i="5"/>
  <c r="B94" i="5"/>
  <c r="DG93" i="5"/>
  <c r="B93" i="5"/>
  <c r="DG92" i="5"/>
  <c r="B92" i="5"/>
  <c r="DG91" i="5"/>
  <c r="B91" i="5"/>
  <c r="DG90" i="5"/>
  <c r="B90" i="5"/>
  <c r="DG89" i="5"/>
  <c r="B89" i="5"/>
  <c r="DC88" i="5"/>
  <c r="DB88" i="5"/>
  <c r="DA88" i="5"/>
  <c r="CZ88" i="5"/>
  <c r="CY88" i="5"/>
  <c r="CX88" i="5"/>
  <c r="CW88" i="5"/>
  <c r="CV88" i="5"/>
  <c r="CU88" i="5"/>
  <c r="CT88" i="5"/>
  <c r="CS88" i="5"/>
  <c r="CR88" i="5"/>
  <c r="CQ88" i="5"/>
  <c r="CP88" i="5"/>
  <c r="CO88" i="5"/>
  <c r="CN88" i="5"/>
  <c r="CM88" i="5"/>
  <c r="CL88" i="5"/>
  <c r="CK88" i="5"/>
  <c r="CJ88" i="5"/>
  <c r="CI88" i="5"/>
  <c r="CH88" i="5"/>
  <c r="CG88" i="5"/>
  <c r="CF88" i="5"/>
  <c r="CE88" i="5"/>
  <c r="CD88" i="5"/>
  <c r="CC88" i="5"/>
  <c r="CB88" i="5"/>
  <c r="CA88" i="5"/>
  <c r="BZ88" i="5"/>
  <c r="BY88" i="5"/>
  <c r="BX88" i="5"/>
  <c r="BW88" i="5"/>
  <c r="BV88" i="5"/>
  <c r="BU88" i="5"/>
  <c r="BT88" i="5"/>
  <c r="BS88" i="5"/>
  <c r="BR88" i="5"/>
  <c r="BQ88" i="5"/>
  <c r="BP88" i="5"/>
  <c r="BO88" i="5"/>
  <c r="BN88" i="5"/>
  <c r="BM88" i="5"/>
  <c r="BL88" i="5"/>
  <c r="BK88" i="5"/>
  <c r="BJ88" i="5"/>
  <c r="BI88" i="5"/>
  <c r="BH88" i="5"/>
  <c r="BG88" i="5"/>
  <c r="BF88" i="5"/>
  <c r="BE88" i="5"/>
  <c r="BD88" i="5"/>
  <c r="BC88" i="5"/>
  <c r="BB88" i="5"/>
  <c r="BA88" i="5"/>
  <c r="AZ88" i="5"/>
  <c r="AY88" i="5"/>
  <c r="AX88" i="5"/>
  <c r="AW88" i="5"/>
  <c r="AV88" i="5"/>
  <c r="AU88" i="5"/>
  <c r="AT88" i="5"/>
  <c r="AS88" i="5"/>
  <c r="AR88" i="5"/>
  <c r="AQ88" i="5"/>
  <c r="AP88" i="5"/>
  <c r="AO88" i="5"/>
  <c r="AN88" i="5"/>
  <c r="AM88" i="5"/>
  <c r="AL88" i="5"/>
  <c r="AK88" i="5"/>
  <c r="AJ88" i="5"/>
  <c r="AI88" i="5"/>
  <c r="AH88" i="5"/>
  <c r="AG88" i="5"/>
  <c r="AF88" i="5"/>
  <c r="AE88" i="5"/>
  <c r="AD88" i="5"/>
  <c r="AC88" i="5"/>
  <c r="AB88" i="5"/>
  <c r="AA88" i="5"/>
  <c r="Z88" i="5"/>
  <c r="Y88" i="5"/>
  <c r="X88" i="5"/>
  <c r="I88" i="5"/>
  <c r="H88" i="5"/>
  <c r="DG87" i="5"/>
  <c r="DH87" i="5" s="1"/>
  <c r="F87" i="5"/>
  <c r="B87" i="5"/>
  <c r="DG86" i="5"/>
  <c r="F86" i="5"/>
  <c r="B86" i="5"/>
  <c r="DG85" i="5"/>
  <c r="F85" i="5"/>
  <c r="B85" i="5"/>
  <c r="DG84" i="5"/>
  <c r="F84" i="5"/>
  <c r="B84" i="5"/>
  <c r="DG83" i="5"/>
  <c r="F83" i="5"/>
  <c r="B83" i="5"/>
  <c r="DG82" i="5"/>
  <c r="F82" i="5"/>
  <c r="B82" i="5"/>
  <c r="DG81" i="5"/>
  <c r="F81" i="5"/>
  <c r="B81" i="5"/>
  <c r="DG80" i="5"/>
  <c r="F80" i="5"/>
  <c r="B80" i="5"/>
  <c r="DG79" i="5"/>
  <c r="F79" i="5"/>
  <c r="B79" i="5"/>
  <c r="DG78" i="5"/>
  <c r="F78" i="5"/>
  <c r="B78" i="5"/>
  <c r="DC77" i="5"/>
  <c r="DB77" i="5"/>
  <c r="DA77" i="5"/>
  <c r="CZ77" i="5"/>
  <c r="CY77" i="5"/>
  <c r="CX77" i="5"/>
  <c r="CW77" i="5"/>
  <c r="CV77" i="5"/>
  <c r="CU77" i="5"/>
  <c r="CT77" i="5"/>
  <c r="CS77" i="5"/>
  <c r="CR77" i="5"/>
  <c r="CQ77" i="5"/>
  <c r="CP77" i="5"/>
  <c r="CO77" i="5"/>
  <c r="CN77" i="5"/>
  <c r="CM77" i="5"/>
  <c r="CL77" i="5"/>
  <c r="CK77" i="5"/>
  <c r="CJ77" i="5"/>
  <c r="CI77" i="5"/>
  <c r="CH77" i="5"/>
  <c r="CG77" i="5"/>
  <c r="CF77" i="5"/>
  <c r="CE77" i="5"/>
  <c r="CD77" i="5"/>
  <c r="CC77" i="5"/>
  <c r="CB77" i="5"/>
  <c r="CA77" i="5"/>
  <c r="BZ77" i="5"/>
  <c r="BY77" i="5"/>
  <c r="BX77" i="5"/>
  <c r="BW77" i="5"/>
  <c r="BV77" i="5"/>
  <c r="BU77" i="5"/>
  <c r="BT77" i="5"/>
  <c r="BS77" i="5"/>
  <c r="BR77" i="5"/>
  <c r="BQ77" i="5"/>
  <c r="BP77" i="5"/>
  <c r="BO77" i="5"/>
  <c r="BN77" i="5"/>
  <c r="BM77" i="5"/>
  <c r="BL77" i="5"/>
  <c r="BK77" i="5"/>
  <c r="BJ77" i="5"/>
  <c r="BI77" i="5"/>
  <c r="BH77" i="5"/>
  <c r="BG77" i="5"/>
  <c r="BF77" i="5"/>
  <c r="BE77" i="5"/>
  <c r="BD77" i="5"/>
  <c r="BC77" i="5"/>
  <c r="BB77" i="5"/>
  <c r="BA77" i="5"/>
  <c r="AZ77" i="5"/>
  <c r="AY77" i="5"/>
  <c r="AX77" i="5"/>
  <c r="AW77" i="5"/>
  <c r="AV77" i="5"/>
  <c r="AU77" i="5"/>
  <c r="AT77" i="5"/>
  <c r="AS77" i="5"/>
  <c r="AR77" i="5"/>
  <c r="AQ77" i="5"/>
  <c r="AP77" i="5"/>
  <c r="AO77" i="5"/>
  <c r="AN77" i="5"/>
  <c r="AM77" i="5"/>
  <c r="AL77" i="5"/>
  <c r="AK77" i="5"/>
  <c r="AJ77" i="5"/>
  <c r="AI77" i="5"/>
  <c r="AH77" i="5"/>
  <c r="AG77" i="5"/>
  <c r="AF77" i="5"/>
  <c r="AE77" i="5"/>
  <c r="AD77" i="5"/>
  <c r="AC77" i="5"/>
  <c r="AB77" i="5"/>
  <c r="AA77" i="5"/>
  <c r="Z77" i="5"/>
  <c r="Y77" i="5"/>
  <c r="X77" i="5"/>
  <c r="W77" i="5"/>
  <c r="V77" i="5"/>
  <c r="U77" i="5"/>
  <c r="T77" i="5"/>
  <c r="S77" i="5"/>
  <c r="R77" i="5"/>
  <c r="Q77" i="5"/>
  <c r="P77" i="5"/>
  <c r="O77" i="5"/>
  <c r="N77" i="5"/>
  <c r="M77" i="5"/>
  <c r="L77" i="5"/>
  <c r="K77" i="5"/>
  <c r="J77" i="5"/>
  <c r="I77" i="5"/>
  <c r="H77" i="5"/>
  <c r="DG76" i="5"/>
  <c r="DH76" i="5" s="1"/>
  <c r="F76" i="5"/>
  <c r="B76" i="5"/>
  <c r="DG75" i="5"/>
  <c r="F75" i="5"/>
  <c r="B75" i="5"/>
  <c r="DG74" i="5"/>
  <c r="F74" i="5"/>
  <c r="B74" i="5"/>
  <c r="DG73" i="5"/>
  <c r="F73" i="5"/>
  <c r="B73" i="5"/>
  <c r="DG72" i="5"/>
  <c r="F72" i="5"/>
  <c r="B72" i="5"/>
  <c r="DG71" i="5"/>
  <c r="F71" i="5"/>
  <c r="B71" i="5"/>
  <c r="DG70" i="5"/>
  <c r="F70" i="5"/>
  <c r="B70" i="5"/>
  <c r="DG69" i="5"/>
  <c r="F69" i="5"/>
  <c r="B69" i="5"/>
  <c r="DG68" i="5"/>
  <c r="F68" i="5"/>
  <c r="B68" i="5"/>
  <c r="DG67" i="5"/>
  <c r="F67" i="5"/>
  <c r="B67" i="5"/>
  <c r="DC66" i="5"/>
  <c r="DB66" i="5"/>
  <c r="DA66" i="5"/>
  <c r="CZ66" i="5"/>
  <c r="CY66" i="5"/>
  <c r="CX66" i="5"/>
  <c r="CW66" i="5"/>
  <c r="CV66" i="5"/>
  <c r="CU66" i="5"/>
  <c r="CT66" i="5"/>
  <c r="CS66" i="5"/>
  <c r="CR66" i="5"/>
  <c r="CQ66" i="5"/>
  <c r="CP66" i="5"/>
  <c r="CO66" i="5"/>
  <c r="CN66" i="5"/>
  <c r="CM66" i="5"/>
  <c r="CL66" i="5"/>
  <c r="CK66" i="5"/>
  <c r="CJ66" i="5"/>
  <c r="CI66" i="5"/>
  <c r="CH66" i="5"/>
  <c r="CG66" i="5"/>
  <c r="CF66" i="5"/>
  <c r="CE66" i="5"/>
  <c r="CD66" i="5"/>
  <c r="CC66" i="5"/>
  <c r="CB66" i="5"/>
  <c r="CA66" i="5"/>
  <c r="BZ66" i="5"/>
  <c r="BY66" i="5"/>
  <c r="BX66" i="5"/>
  <c r="BW66" i="5"/>
  <c r="BV66" i="5"/>
  <c r="BU66" i="5"/>
  <c r="BT66" i="5"/>
  <c r="BS66" i="5"/>
  <c r="BR66" i="5"/>
  <c r="BQ66" i="5"/>
  <c r="BP66" i="5"/>
  <c r="BO66" i="5"/>
  <c r="BN66" i="5"/>
  <c r="BM66" i="5"/>
  <c r="BL66" i="5"/>
  <c r="BK66" i="5"/>
  <c r="BJ66" i="5"/>
  <c r="BI66" i="5"/>
  <c r="BH66" i="5"/>
  <c r="BG66" i="5"/>
  <c r="BF66" i="5"/>
  <c r="BE66" i="5"/>
  <c r="BD66" i="5"/>
  <c r="BC66" i="5"/>
  <c r="BB66" i="5"/>
  <c r="BA66" i="5"/>
  <c r="AZ66" i="5"/>
  <c r="AY66" i="5"/>
  <c r="AX66" i="5"/>
  <c r="AW66" i="5"/>
  <c r="AV66" i="5"/>
  <c r="AU66" i="5"/>
  <c r="AT66" i="5"/>
  <c r="AS66" i="5"/>
  <c r="AR66" i="5"/>
  <c r="AQ66" i="5"/>
  <c r="AP66" i="5"/>
  <c r="AO66" i="5"/>
  <c r="AN66" i="5"/>
  <c r="AM66" i="5"/>
  <c r="AL66" i="5"/>
  <c r="AK66" i="5"/>
  <c r="AJ66" i="5"/>
  <c r="AI66" i="5"/>
  <c r="AH66" i="5"/>
  <c r="AG66" i="5"/>
  <c r="AF66" i="5"/>
  <c r="AE66" i="5"/>
  <c r="AD66" i="5"/>
  <c r="AC66" i="5"/>
  <c r="AB66" i="5"/>
  <c r="AA66" i="5"/>
  <c r="Z66" i="5"/>
  <c r="Y66" i="5"/>
  <c r="X66" i="5"/>
  <c r="W66" i="5"/>
  <c r="V66" i="5"/>
  <c r="U66" i="5"/>
  <c r="T66" i="5"/>
  <c r="S66" i="5"/>
  <c r="R66" i="5"/>
  <c r="Q66" i="5"/>
  <c r="P66" i="5"/>
  <c r="O66" i="5"/>
  <c r="N66" i="5"/>
  <c r="M66" i="5"/>
  <c r="L66" i="5"/>
  <c r="K66" i="5"/>
  <c r="J66" i="5"/>
  <c r="I66" i="5"/>
  <c r="H66" i="5"/>
  <c r="DG65" i="5"/>
  <c r="DH65" i="5" s="1"/>
  <c r="F65" i="5"/>
  <c r="B65" i="5"/>
  <c r="DG64" i="5"/>
  <c r="F64" i="5"/>
  <c r="B64" i="5"/>
  <c r="DG63" i="5"/>
  <c r="F63" i="5"/>
  <c r="B63" i="5"/>
  <c r="DG62" i="5"/>
  <c r="F62" i="5"/>
  <c r="B62" i="5"/>
  <c r="DG61" i="5"/>
  <c r="F61" i="5"/>
  <c r="B61" i="5"/>
  <c r="DG60" i="5"/>
  <c r="F60" i="5"/>
  <c r="B60" i="5"/>
  <c r="DG59" i="5"/>
  <c r="F59" i="5"/>
  <c r="B59" i="5"/>
  <c r="DG58" i="5"/>
  <c r="F58" i="5"/>
  <c r="B58" i="5"/>
  <c r="DG57" i="5"/>
  <c r="F57" i="5"/>
  <c r="B57" i="5"/>
  <c r="DG56" i="5"/>
  <c r="F56" i="5"/>
  <c r="B56" i="5"/>
  <c r="DC55" i="5"/>
  <c r="DB55" i="5"/>
  <c r="DA55" i="5"/>
  <c r="CZ55" i="5"/>
  <c r="CY55" i="5"/>
  <c r="CX55" i="5"/>
  <c r="CW55" i="5"/>
  <c r="CV55" i="5"/>
  <c r="CU55" i="5"/>
  <c r="CT55" i="5"/>
  <c r="CS55" i="5"/>
  <c r="CR55" i="5"/>
  <c r="CQ55" i="5"/>
  <c r="CP55" i="5"/>
  <c r="CO55" i="5"/>
  <c r="CN55" i="5"/>
  <c r="CM55" i="5"/>
  <c r="CL55" i="5"/>
  <c r="CK55" i="5"/>
  <c r="CJ55" i="5"/>
  <c r="CI55" i="5"/>
  <c r="CH55" i="5"/>
  <c r="CG55" i="5"/>
  <c r="CF55" i="5"/>
  <c r="CE55" i="5"/>
  <c r="CD55" i="5"/>
  <c r="CC55" i="5"/>
  <c r="CB55" i="5"/>
  <c r="CA55" i="5"/>
  <c r="BZ55" i="5"/>
  <c r="BY55" i="5"/>
  <c r="BX55" i="5"/>
  <c r="BW55" i="5"/>
  <c r="BV55" i="5"/>
  <c r="BU55" i="5"/>
  <c r="BT55" i="5"/>
  <c r="BS55" i="5"/>
  <c r="BR55" i="5"/>
  <c r="BQ55" i="5"/>
  <c r="BP55" i="5"/>
  <c r="BO55" i="5"/>
  <c r="BN55" i="5"/>
  <c r="BM55" i="5"/>
  <c r="BL55" i="5"/>
  <c r="BK55" i="5"/>
  <c r="BJ55" i="5"/>
  <c r="BI55" i="5"/>
  <c r="BH55" i="5"/>
  <c r="BG55" i="5"/>
  <c r="BF55" i="5"/>
  <c r="BE55" i="5"/>
  <c r="BD55" i="5"/>
  <c r="BC55" i="5"/>
  <c r="BB55" i="5"/>
  <c r="BA55" i="5"/>
  <c r="AZ55" i="5"/>
  <c r="AY55" i="5"/>
  <c r="AX55" i="5"/>
  <c r="AW55" i="5"/>
  <c r="AV55" i="5"/>
  <c r="AU55" i="5"/>
  <c r="AT55" i="5"/>
  <c r="AS55" i="5"/>
  <c r="AR55" i="5"/>
  <c r="AQ55" i="5"/>
  <c r="AP55" i="5"/>
  <c r="AO55" i="5"/>
  <c r="AN55" i="5"/>
  <c r="AM55" i="5"/>
  <c r="AL55" i="5"/>
  <c r="AK55" i="5"/>
  <c r="AJ55" i="5"/>
  <c r="AI55" i="5"/>
  <c r="AH55" i="5"/>
  <c r="AG55" i="5"/>
  <c r="AF55" i="5"/>
  <c r="AE55" i="5"/>
  <c r="AD55" i="5"/>
  <c r="AC55" i="5"/>
  <c r="AB55" i="5"/>
  <c r="AA55" i="5"/>
  <c r="Z55" i="5"/>
  <c r="Y55" i="5"/>
  <c r="X55" i="5"/>
  <c r="W55" i="5"/>
  <c r="V55" i="5"/>
  <c r="U55" i="5"/>
  <c r="T55" i="5"/>
  <c r="S55" i="5"/>
  <c r="R55" i="5"/>
  <c r="Q55" i="5"/>
  <c r="P55" i="5"/>
  <c r="O55" i="5"/>
  <c r="N55" i="5"/>
  <c r="M55" i="5"/>
  <c r="L55" i="5"/>
  <c r="K55" i="5"/>
  <c r="J55" i="5"/>
  <c r="I55" i="5"/>
  <c r="H55" i="5"/>
  <c r="DG54" i="5"/>
  <c r="DH54" i="5" s="1"/>
  <c r="B54" i="5"/>
  <c r="DG53" i="5"/>
  <c r="F53" i="5"/>
  <c r="B53" i="5"/>
  <c r="DG52" i="5"/>
  <c r="F52" i="5"/>
  <c r="B52" i="5"/>
  <c r="DG51" i="5"/>
  <c r="F51" i="5"/>
  <c r="B51" i="5"/>
  <c r="DG50" i="5"/>
  <c r="F50" i="5"/>
  <c r="B50" i="5"/>
  <c r="DG49" i="5"/>
  <c r="F49" i="5"/>
  <c r="B49" i="5"/>
  <c r="DG48" i="5"/>
  <c r="F48" i="5"/>
  <c r="B48" i="5"/>
  <c r="DG47" i="5"/>
  <c r="F47" i="5"/>
  <c r="B47" i="5"/>
  <c r="DG46" i="5"/>
  <c r="F46" i="5"/>
  <c r="B46" i="5"/>
  <c r="DC45" i="5"/>
  <c r="DB45" i="5"/>
  <c r="DA45" i="5"/>
  <c r="CZ45" i="5"/>
  <c r="CY45" i="5"/>
  <c r="CX45" i="5"/>
  <c r="CW45" i="5"/>
  <c r="CV45" i="5"/>
  <c r="CU45" i="5"/>
  <c r="CT45" i="5"/>
  <c r="CS45" i="5"/>
  <c r="CR45" i="5"/>
  <c r="CQ45" i="5"/>
  <c r="CP45" i="5"/>
  <c r="CO45" i="5"/>
  <c r="CN45" i="5"/>
  <c r="CM45" i="5"/>
  <c r="CL45" i="5"/>
  <c r="CK45" i="5"/>
  <c r="CJ45" i="5"/>
  <c r="CI45" i="5"/>
  <c r="CH45" i="5"/>
  <c r="CG45" i="5"/>
  <c r="CF45" i="5"/>
  <c r="CE45" i="5"/>
  <c r="CD45" i="5"/>
  <c r="CC45" i="5"/>
  <c r="CB45" i="5"/>
  <c r="CA45" i="5"/>
  <c r="BZ45" i="5"/>
  <c r="BY45" i="5"/>
  <c r="BX45" i="5"/>
  <c r="BW45" i="5"/>
  <c r="BV45" i="5"/>
  <c r="BU45" i="5"/>
  <c r="BT45" i="5"/>
  <c r="BS45" i="5"/>
  <c r="BR45" i="5"/>
  <c r="BQ45" i="5"/>
  <c r="BP45" i="5"/>
  <c r="BO45" i="5"/>
  <c r="BN45" i="5"/>
  <c r="BM45" i="5"/>
  <c r="BL45" i="5"/>
  <c r="BK45" i="5"/>
  <c r="BJ45" i="5"/>
  <c r="BI45" i="5"/>
  <c r="BH45" i="5"/>
  <c r="BG45" i="5"/>
  <c r="BF45" i="5"/>
  <c r="BE45" i="5"/>
  <c r="BD45" i="5"/>
  <c r="BC45" i="5"/>
  <c r="BB45" i="5"/>
  <c r="BA45" i="5"/>
  <c r="AZ45" i="5"/>
  <c r="AY45" i="5"/>
  <c r="AX45" i="5"/>
  <c r="AW45" i="5"/>
  <c r="AV45" i="5"/>
  <c r="AU45" i="5"/>
  <c r="AT45" i="5"/>
  <c r="AS45" i="5"/>
  <c r="AR45" i="5"/>
  <c r="AQ45" i="5"/>
  <c r="AP45" i="5"/>
  <c r="AO45" i="5"/>
  <c r="AN45" i="5"/>
  <c r="AM45" i="5"/>
  <c r="AL45" i="5"/>
  <c r="AK45" i="5"/>
  <c r="AJ45" i="5"/>
  <c r="AI45" i="5"/>
  <c r="AH45" i="5"/>
  <c r="AG45" i="5"/>
  <c r="AF45" i="5"/>
  <c r="AE45" i="5"/>
  <c r="AD45" i="5"/>
  <c r="AC45" i="5"/>
  <c r="AB45" i="5"/>
  <c r="AA45" i="5"/>
  <c r="Z45" i="5"/>
  <c r="Y45" i="5"/>
  <c r="X45" i="5"/>
  <c r="W45" i="5"/>
  <c r="V45" i="5"/>
  <c r="U45" i="5"/>
  <c r="T45" i="5"/>
  <c r="S45" i="5"/>
  <c r="R45" i="5"/>
  <c r="Q45" i="5"/>
  <c r="P45" i="5"/>
  <c r="O45" i="5"/>
  <c r="N45" i="5"/>
  <c r="M45" i="5"/>
  <c r="L45" i="5"/>
  <c r="K45" i="5"/>
  <c r="J45" i="5"/>
  <c r="I45" i="5"/>
  <c r="H45" i="5"/>
  <c r="DG43" i="5"/>
  <c r="DH43" i="5" s="1"/>
  <c r="F43" i="5"/>
  <c r="B43" i="5"/>
  <c r="DG42" i="5"/>
  <c r="F42" i="5"/>
  <c r="B42" i="5"/>
  <c r="DG41" i="5"/>
  <c r="F41" i="5"/>
  <c r="B41" i="5"/>
  <c r="DG40" i="5"/>
  <c r="F40" i="5"/>
  <c r="B40" i="5"/>
  <c r="DG39" i="5"/>
  <c r="F39" i="5"/>
  <c r="B39" i="5"/>
  <c r="DG38" i="5"/>
  <c r="F38" i="5"/>
  <c r="B38" i="5"/>
  <c r="DG37" i="5"/>
  <c r="F37" i="5"/>
  <c r="B37" i="5"/>
  <c r="DG36" i="5"/>
  <c r="F36" i="5"/>
  <c r="B36" i="5"/>
  <c r="DG35" i="5"/>
  <c r="F35" i="5"/>
  <c r="B35" i="5"/>
  <c r="DG34" i="5"/>
  <c r="F34" i="5"/>
  <c r="B34" i="5"/>
  <c r="DC33" i="5"/>
  <c r="DB33" i="5"/>
  <c r="DA33" i="5"/>
  <c r="CZ33" i="5"/>
  <c r="CY33" i="5"/>
  <c r="CX33" i="5"/>
  <c r="CW33" i="5"/>
  <c r="CV33" i="5"/>
  <c r="CU33" i="5"/>
  <c r="CT33" i="5"/>
  <c r="CS33" i="5"/>
  <c r="CR33" i="5"/>
  <c r="CQ33" i="5"/>
  <c r="CP33" i="5"/>
  <c r="CO33" i="5"/>
  <c r="CN33" i="5"/>
  <c r="CM33" i="5"/>
  <c r="CL33" i="5"/>
  <c r="CK33" i="5"/>
  <c r="CJ33" i="5"/>
  <c r="CI33" i="5"/>
  <c r="CH33" i="5"/>
  <c r="CG33" i="5"/>
  <c r="CF33" i="5"/>
  <c r="CE33" i="5"/>
  <c r="CD33" i="5"/>
  <c r="CC33" i="5"/>
  <c r="CB33" i="5"/>
  <c r="CA33" i="5"/>
  <c r="BZ33" i="5"/>
  <c r="BY33" i="5"/>
  <c r="BX33" i="5"/>
  <c r="BW33" i="5"/>
  <c r="BV33" i="5"/>
  <c r="BU33" i="5"/>
  <c r="BT33" i="5"/>
  <c r="BS33" i="5"/>
  <c r="BR33" i="5"/>
  <c r="BQ33" i="5"/>
  <c r="BP33" i="5"/>
  <c r="BO33" i="5"/>
  <c r="BN33" i="5"/>
  <c r="BM33" i="5"/>
  <c r="BL33" i="5"/>
  <c r="BK33" i="5"/>
  <c r="BJ33" i="5"/>
  <c r="BI33" i="5"/>
  <c r="BH33" i="5"/>
  <c r="BG33" i="5"/>
  <c r="BF33" i="5"/>
  <c r="BE33" i="5"/>
  <c r="BD33" i="5"/>
  <c r="BC33" i="5"/>
  <c r="BB33" i="5"/>
  <c r="BA33" i="5"/>
  <c r="AZ33" i="5"/>
  <c r="AY33" i="5"/>
  <c r="AX33" i="5"/>
  <c r="AW33" i="5"/>
  <c r="AV33" i="5"/>
  <c r="AU33" i="5"/>
  <c r="AT33" i="5"/>
  <c r="AS33" i="5"/>
  <c r="AR33" i="5"/>
  <c r="AQ33" i="5"/>
  <c r="AP33" i="5"/>
  <c r="AO33" i="5"/>
  <c r="AN33" i="5"/>
  <c r="AM33" i="5"/>
  <c r="AL33" i="5"/>
  <c r="AK33" i="5"/>
  <c r="AJ33" i="5"/>
  <c r="AI33" i="5"/>
  <c r="AH33" i="5"/>
  <c r="AG33" i="5"/>
  <c r="AF33" i="5"/>
  <c r="AE33" i="5"/>
  <c r="AD33" i="5"/>
  <c r="AC33" i="5"/>
  <c r="AB33" i="5"/>
  <c r="AA33" i="5"/>
  <c r="Z33" i="5"/>
  <c r="Y33" i="5"/>
  <c r="X33" i="5"/>
  <c r="W33" i="5"/>
  <c r="V33" i="5"/>
  <c r="U33" i="5"/>
  <c r="T33" i="5"/>
  <c r="S33" i="5"/>
  <c r="R33" i="5"/>
  <c r="Q33" i="5"/>
  <c r="P33" i="5"/>
  <c r="O33" i="5"/>
  <c r="N33" i="5"/>
  <c r="M33" i="5"/>
  <c r="L33" i="5"/>
  <c r="K33" i="5"/>
  <c r="J33" i="5"/>
  <c r="I33" i="5"/>
  <c r="H33" i="5"/>
  <c r="DG32" i="5"/>
  <c r="DH32" i="5" s="1"/>
  <c r="F32" i="5"/>
  <c r="B32" i="5"/>
  <c r="DG31" i="5"/>
  <c r="F31" i="5"/>
  <c r="B31" i="5"/>
  <c r="DG30" i="5"/>
  <c r="F30" i="5"/>
  <c r="B30" i="5"/>
  <c r="DG29" i="5"/>
  <c r="F29" i="5"/>
  <c r="B29" i="5"/>
  <c r="DG28" i="5"/>
  <c r="F28" i="5"/>
  <c r="B28" i="5"/>
  <c r="DG27" i="5"/>
  <c r="F27" i="5"/>
  <c r="B27" i="5"/>
  <c r="DG26" i="5"/>
  <c r="F26" i="5"/>
  <c r="B26" i="5"/>
  <c r="DG25" i="5"/>
  <c r="F25" i="5"/>
  <c r="B25" i="5"/>
  <c r="DG24" i="5"/>
  <c r="F24" i="5"/>
  <c r="B24" i="5"/>
  <c r="DG23" i="5"/>
  <c r="F23" i="5"/>
  <c r="B23" i="5"/>
  <c r="DG21" i="5"/>
  <c r="DH21" i="5" s="1"/>
  <c r="F21" i="5"/>
  <c r="B21" i="5"/>
  <c r="DG20" i="5"/>
  <c r="F20" i="5"/>
  <c r="B20" i="5"/>
  <c r="DG19" i="5"/>
  <c r="F19" i="5"/>
  <c r="B19" i="5"/>
  <c r="DG18" i="5"/>
  <c r="F18" i="5"/>
  <c r="B18" i="5"/>
  <c r="DG17" i="5"/>
  <c r="F17" i="5"/>
  <c r="B17" i="5"/>
  <c r="DG16" i="5"/>
  <c r="F16" i="5"/>
  <c r="B16" i="5"/>
  <c r="DG15" i="5"/>
  <c r="F15" i="5"/>
  <c r="B15" i="5"/>
  <c r="DG14" i="5"/>
  <c r="F14" i="5"/>
  <c r="B14" i="5"/>
  <c r="DG13" i="5"/>
  <c r="F13" i="5"/>
  <c r="B13" i="5"/>
  <c r="DG12" i="5"/>
  <c r="F12" i="5"/>
  <c r="B12" i="5"/>
  <c r="DC11" i="5"/>
  <c r="DB11" i="5"/>
  <c r="DA11" i="5"/>
  <c r="CZ11" i="5"/>
  <c r="CY11" i="5"/>
  <c r="CX11" i="5"/>
  <c r="CW11" i="5"/>
  <c r="CV11" i="5"/>
  <c r="CU11" i="5"/>
  <c r="CT11" i="5"/>
  <c r="CS11" i="5"/>
  <c r="CR11" i="5"/>
  <c r="CQ11" i="5"/>
  <c r="CP11" i="5"/>
  <c r="CO11" i="5"/>
  <c r="CN11" i="5"/>
  <c r="CM11" i="5"/>
  <c r="CL11" i="5"/>
  <c r="CK11" i="5"/>
  <c r="CJ11" i="5"/>
  <c r="CI11" i="5"/>
  <c r="CH11" i="5"/>
  <c r="CG11" i="5"/>
  <c r="CF11" i="5"/>
  <c r="CE11" i="5"/>
  <c r="CD11" i="5"/>
  <c r="CC11" i="5"/>
  <c r="CB11" i="5"/>
  <c r="CA11" i="5"/>
  <c r="BZ11" i="5"/>
  <c r="BY11" i="5"/>
  <c r="BX11" i="5"/>
  <c r="BW11" i="5"/>
  <c r="BV11" i="5"/>
  <c r="BU11" i="5"/>
  <c r="BT11" i="5"/>
  <c r="BS11" i="5"/>
  <c r="BR11" i="5"/>
  <c r="BQ11" i="5"/>
  <c r="BP11" i="5"/>
  <c r="BO11" i="5"/>
  <c r="BN11" i="5"/>
  <c r="BM11" i="5"/>
  <c r="BL11" i="5"/>
  <c r="BK11" i="5"/>
  <c r="BJ11" i="5"/>
  <c r="BI11" i="5"/>
  <c r="BH11" i="5"/>
  <c r="BG11" i="5"/>
  <c r="BF11" i="5"/>
  <c r="BE11" i="5"/>
  <c r="BD11" i="5"/>
  <c r="BC11" i="5"/>
  <c r="BB11" i="5"/>
  <c r="BA11" i="5"/>
  <c r="AZ11" i="5"/>
  <c r="AY11" i="5"/>
  <c r="AX11" i="5"/>
  <c r="AW11" i="5"/>
  <c r="AV11" i="5"/>
  <c r="AU11" i="5"/>
  <c r="AT11" i="5"/>
  <c r="AS11" i="5"/>
  <c r="AR11" i="5"/>
  <c r="AQ11" i="5"/>
  <c r="AP11" i="5"/>
  <c r="AO11" i="5"/>
  <c r="AN11" i="5"/>
  <c r="AM11" i="5"/>
  <c r="AL11" i="5"/>
  <c r="AK11" i="5"/>
  <c r="AJ11" i="5"/>
  <c r="AI11" i="5"/>
  <c r="AH11" i="5"/>
  <c r="AG11" i="5"/>
  <c r="AF11" i="5"/>
  <c r="AE11" i="5"/>
  <c r="AD11" i="5"/>
  <c r="AC11" i="5"/>
  <c r="AB11" i="5"/>
  <c r="AA11" i="5"/>
  <c r="Z11" i="5"/>
  <c r="Y11" i="5"/>
  <c r="X11" i="5"/>
  <c r="W11" i="5"/>
  <c r="V11" i="5"/>
  <c r="U11" i="5"/>
  <c r="T11" i="5"/>
  <c r="S11" i="5"/>
  <c r="R11" i="5"/>
  <c r="Q11" i="5"/>
  <c r="P11" i="5"/>
  <c r="O11" i="5"/>
  <c r="N11" i="5"/>
  <c r="M11" i="5"/>
  <c r="L11" i="5"/>
  <c r="K11" i="5"/>
  <c r="J11" i="5"/>
  <c r="I11" i="5"/>
  <c r="H11" i="5"/>
  <c r="DC8" i="5"/>
  <c r="DB8" i="5"/>
  <c r="DA8" i="5"/>
  <c r="CZ8" i="5"/>
  <c r="CY8" i="5"/>
  <c r="CX8" i="5"/>
  <c r="CW8" i="5"/>
  <c r="CV8" i="5"/>
  <c r="CU8" i="5"/>
  <c r="CT8" i="5"/>
  <c r="CS8" i="5"/>
  <c r="CR8" i="5"/>
  <c r="CQ8" i="5"/>
  <c r="CP8" i="5"/>
  <c r="CO8" i="5"/>
  <c r="CN8" i="5"/>
  <c r="CM8" i="5"/>
  <c r="CL8" i="5"/>
  <c r="CK8" i="5"/>
  <c r="CJ8" i="5"/>
  <c r="CI8" i="5"/>
  <c r="CH8" i="5"/>
  <c r="CG8" i="5"/>
  <c r="CF8" i="5"/>
  <c r="CE8" i="5"/>
  <c r="CD8" i="5"/>
  <c r="CC8" i="5"/>
  <c r="CB8" i="5"/>
  <c r="CA8" i="5"/>
  <c r="BZ8" i="5"/>
  <c r="BY8" i="5"/>
  <c r="BX8" i="5"/>
  <c r="BW8" i="5"/>
  <c r="BV8" i="5"/>
  <c r="BU8" i="5"/>
  <c r="BT8" i="5"/>
  <c r="BS8" i="5"/>
  <c r="BR8" i="5"/>
  <c r="BQ8" i="5"/>
  <c r="BP8" i="5"/>
  <c r="BO8" i="5"/>
  <c r="BN8" i="5"/>
  <c r="BM8" i="5"/>
  <c r="BL8" i="5"/>
  <c r="BK8" i="5"/>
  <c r="BJ8" i="5"/>
  <c r="BI8" i="5"/>
  <c r="BH8" i="5"/>
  <c r="BG8" i="5"/>
  <c r="BF8" i="5"/>
  <c r="BE8" i="5"/>
  <c r="BD8" i="5"/>
  <c r="BC8" i="5"/>
  <c r="BB8" i="5"/>
  <c r="BA8" i="5"/>
  <c r="AZ8" i="5"/>
  <c r="AY8" i="5"/>
  <c r="AX8" i="5"/>
  <c r="AW8" i="5"/>
  <c r="AV8" i="5"/>
  <c r="AU8" i="5"/>
  <c r="AT8" i="5"/>
  <c r="AS8" i="5"/>
  <c r="AR8" i="5"/>
  <c r="AQ8" i="5"/>
  <c r="AP8" i="5"/>
  <c r="AO8" i="5"/>
  <c r="AN8" i="5"/>
  <c r="AM8" i="5"/>
  <c r="AL8" i="5"/>
  <c r="AK8" i="5"/>
  <c r="AJ8" i="5"/>
  <c r="AI8" i="5"/>
  <c r="AH8" i="5"/>
  <c r="AG8" i="5"/>
  <c r="AF8" i="5"/>
  <c r="AE8" i="5"/>
  <c r="AD8" i="5"/>
  <c r="AC8" i="5"/>
  <c r="AB8" i="5"/>
  <c r="AA8" i="5"/>
  <c r="Z8" i="5"/>
  <c r="Y8" i="5"/>
  <c r="X8" i="5"/>
  <c r="W8" i="5"/>
  <c r="V8" i="5"/>
  <c r="U8" i="5"/>
  <c r="T8" i="5"/>
  <c r="S8" i="5"/>
  <c r="R8" i="5"/>
  <c r="Q8" i="5"/>
  <c r="P8" i="5"/>
  <c r="O8" i="5"/>
  <c r="N8" i="5"/>
  <c r="M8" i="5"/>
  <c r="L8" i="5"/>
  <c r="K8" i="5"/>
  <c r="J8" i="5"/>
  <c r="I8" i="5"/>
  <c r="H8" i="5"/>
  <c r="H6" i="5"/>
  <c r="DC6" i="5" s="1"/>
  <c r="G25" i="4"/>
  <c r="G26" i="4"/>
  <c r="G27" i="4"/>
  <c r="DC11" i="4"/>
  <c r="DB11" i="4"/>
  <c r="DA11" i="4"/>
  <c r="CZ11" i="4"/>
  <c r="CY11" i="4"/>
  <c r="CX11" i="4"/>
  <c r="CW11" i="4"/>
  <c r="CV11" i="4"/>
  <c r="CU11" i="4"/>
  <c r="CT11" i="4"/>
  <c r="CS11" i="4"/>
  <c r="CR11" i="4"/>
  <c r="CQ11" i="4"/>
  <c r="CP11" i="4"/>
  <c r="CO11" i="4"/>
  <c r="CN11" i="4"/>
  <c r="CM11" i="4"/>
  <c r="CL11" i="4"/>
  <c r="CK11" i="4"/>
  <c r="CJ11" i="4"/>
  <c r="CI11" i="4"/>
  <c r="CH11" i="4"/>
  <c r="CG11" i="4"/>
  <c r="CF11" i="4"/>
  <c r="CE11" i="4"/>
  <c r="CD11" i="4"/>
  <c r="CC11" i="4"/>
  <c r="CB11" i="4"/>
  <c r="CA11" i="4"/>
  <c r="BZ11" i="4"/>
  <c r="BY11" i="4"/>
  <c r="BX11" i="4"/>
  <c r="BW11" i="4"/>
  <c r="BV11" i="4"/>
  <c r="BU11" i="4"/>
  <c r="BT11" i="4"/>
  <c r="BS11" i="4"/>
  <c r="BR11" i="4"/>
  <c r="BQ11" i="4"/>
  <c r="BP11" i="4"/>
  <c r="BO11" i="4"/>
  <c r="BN11" i="4"/>
  <c r="BM11" i="4"/>
  <c r="BL11" i="4"/>
  <c r="BK11" i="4"/>
  <c r="BJ11" i="4"/>
  <c r="BI11" i="4"/>
  <c r="BH11" i="4"/>
  <c r="BG11" i="4"/>
  <c r="BF11" i="4"/>
  <c r="BE11" i="4"/>
  <c r="BD11" i="4"/>
  <c r="BC11" i="4"/>
  <c r="BB11" i="4"/>
  <c r="BA11" i="4"/>
  <c r="AZ11" i="4"/>
  <c r="AY11" i="4"/>
  <c r="AX11" i="4"/>
  <c r="AW11" i="4"/>
  <c r="AV11" i="4"/>
  <c r="AU11" i="4"/>
  <c r="AT11" i="4"/>
  <c r="AS11" i="4"/>
  <c r="AR11" i="4"/>
  <c r="AQ11" i="4"/>
  <c r="AP11" i="4"/>
  <c r="AO11" i="4"/>
  <c r="AN11" i="4"/>
  <c r="AM11" i="4"/>
  <c r="AL11" i="4"/>
  <c r="AK11" i="4"/>
  <c r="AJ11" i="4"/>
  <c r="AI11" i="4"/>
  <c r="AH11" i="4"/>
  <c r="AG11" i="4"/>
  <c r="AF11" i="4"/>
  <c r="AE11" i="4"/>
  <c r="AD11" i="4"/>
  <c r="AC11" i="4"/>
  <c r="AB11" i="4"/>
  <c r="AA11" i="4"/>
  <c r="Z11" i="4"/>
  <c r="Y11" i="4"/>
  <c r="X11" i="4"/>
  <c r="W11" i="4"/>
  <c r="V11" i="4"/>
  <c r="U11" i="4"/>
  <c r="T11" i="4"/>
  <c r="S11" i="4"/>
  <c r="R11" i="4"/>
  <c r="Q11" i="4"/>
  <c r="P11" i="4"/>
  <c r="O11" i="4"/>
  <c r="N11" i="4"/>
  <c r="M11" i="4"/>
  <c r="L11" i="4"/>
  <c r="K11" i="4"/>
  <c r="J11" i="4"/>
  <c r="I11" i="4"/>
  <c r="DC8" i="4"/>
  <c r="DB8" i="4"/>
  <c r="DA8" i="4"/>
  <c r="CZ8" i="4"/>
  <c r="CY8" i="4"/>
  <c r="CX8" i="4"/>
  <c r="CW8" i="4"/>
  <c r="CV8" i="4"/>
  <c r="CU8" i="4"/>
  <c r="CT8" i="4"/>
  <c r="CS8" i="4"/>
  <c r="CR8" i="4"/>
  <c r="CQ8" i="4"/>
  <c r="CP8" i="4"/>
  <c r="CO8" i="4"/>
  <c r="CN8" i="4"/>
  <c r="CM8" i="4"/>
  <c r="CL8" i="4"/>
  <c r="CK8" i="4"/>
  <c r="CJ8" i="4"/>
  <c r="CI8" i="4"/>
  <c r="CH8" i="4"/>
  <c r="CG8" i="4"/>
  <c r="CF8" i="4"/>
  <c r="CE8" i="4"/>
  <c r="CD8" i="4"/>
  <c r="CC8" i="4"/>
  <c r="CB8" i="4"/>
  <c r="CA8" i="4"/>
  <c r="BZ8" i="4"/>
  <c r="BY8" i="4"/>
  <c r="BX8" i="4"/>
  <c r="BW8" i="4"/>
  <c r="BV8" i="4"/>
  <c r="BU8" i="4"/>
  <c r="BT8" i="4"/>
  <c r="BS8" i="4"/>
  <c r="BR8" i="4"/>
  <c r="BQ8" i="4"/>
  <c r="BP8" i="4"/>
  <c r="BO8" i="4"/>
  <c r="BN8" i="4"/>
  <c r="BM8" i="4"/>
  <c r="BL8" i="4"/>
  <c r="BK8" i="4"/>
  <c r="BJ8" i="4"/>
  <c r="BI8" i="4"/>
  <c r="BH8" i="4"/>
  <c r="BG8" i="4"/>
  <c r="BF8" i="4"/>
  <c r="BE8" i="4"/>
  <c r="BD8" i="4"/>
  <c r="BC8" i="4"/>
  <c r="BB8" i="4"/>
  <c r="BA8" i="4"/>
  <c r="AZ8" i="4"/>
  <c r="AY8" i="4"/>
  <c r="AX8" i="4"/>
  <c r="AW8" i="4"/>
  <c r="AV8" i="4"/>
  <c r="AU8" i="4"/>
  <c r="AT8" i="4"/>
  <c r="AS8" i="4"/>
  <c r="AR8" i="4"/>
  <c r="AQ8" i="4"/>
  <c r="AP8" i="4"/>
  <c r="AO8" i="4"/>
  <c r="AN8" i="4"/>
  <c r="AM8" i="4"/>
  <c r="AL8" i="4"/>
  <c r="AK8" i="4"/>
  <c r="AJ8" i="4"/>
  <c r="AI8" i="4"/>
  <c r="AH8" i="4"/>
  <c r="AG8" i="4"/>
  <c r="AF8" i="4"/>
  <c r="AE8" i="4"/>
  <c r="AD8" i="4"/>
  <c r="AC8" i="4"/>
  <c r="AB8" i="4"/>
  <c r="AA8" i="4"/>
  <c r="Z8" i="4"/>
  <c r="Y8" i="4"/>
  <c r="X8" i="4"/>
  <c r="W8" i="4"/>
  <c r="V8" i="4"/>
  <c r="U8" i="4"/>
  <c r="T8" i="4"/>
  <c r="S8" i="4"/>
  <c r="R8" i="4"/>
  <c r="Q8" i="4"/>
  <c r="P8" i="4"/>
  <c r="O8" i="4"/>
  <c r="N8" i="4"/>
  <c r="M8" i="4"/>
  <c r="L8" i="4"/>
  <c r="K8" i="4"/>
  <c r="J8" i="4"/>
  <c r="I8" i="4"/>
  <c r="H8" i="4"/>
  <c r="H11" i="4"/>
  <c r="DE114" i="4"/>
  <c r="F110" i="4"/>
  <c r="G110" i="4"/>
  <c r="F114" i="4"/>
  <c r="G114" i="4"/>
  <c r="F115" i="4"/>
  <c r="G115" i="4"/>
  <c r="F119" i="4"/>
  <c r="G119" i="4"/>
  <c r="F120" i="4"/>
  <c r="G120" i="4"/>
  <c r="F121" i="4"/>
  <c r="G121" i="4"/>
  <c r="F122" i="4"/>
  <c r="G122" i="4"/>
  <c r="F123" i="4"/>
  <c r="G123" i="4"/>
  <c r="F124" i="4"/>
  <c r="G124" i="4"/>
  <c r="F126" i="4"/>
  <c r="G126" i="4"/>
  <c r="F127" i="4"/>
  <c r="G127" i="4"/>
  <c r="F128" i="4"/>
  <c r="G128" i="4"/>
  <c r="DE110" i="4"/>
  <c r="B109" i="4"/>
  <c r="B108" i="4"/>
  <c r="B107" i="4"/>
  <c r="B106" i="4"/>
  <c r="B105" i="4"/>
  <c r="B98" i="4"/>
  <c r="B97" i="4"/>
  <c r="B96" i="4"/>
  <c r="B95" i="4"/>
  <c r="C18" i="16"/>
  <c r="E24" i="16"/>
  <c r="E111" i="16"/>
  <c r="E20" i="16"/>
  <c r="E18" i="16"/>
  <c r="C30" i="16"/>
  <c r="E109" i="16"/>
  <c r="BN116" i="14"/>
  <c r="E25" i="16"/>
  <c r="C13" i="16"/>
  <c r="C107" i="16"/>
  <c r="C79" i="16"/>
  <c r="B22" i="16"/>
  <c r="E113" i="16"/>
  <c r="E115" i="16"/>
  <c r="C56" i="16"/>
  <c r="BC116" i="14"/>
  <c r="E30" i="16"/>
  <c r="C40" i="16"/>
  <c r="K116" i="14"/>
  <c r="E57" i="16"/>
  <c r="C32" i="16"/>
  <c r="E61" i="16"/>
  <c r="E97" i="16"/>
  <c r="BS116" i="14"/>
  <c r="B117" i="16"/>
  <c r="Z116" i="14"/>
  <c r="E100" i="16"/>
  <c r="O116" i="14"/>
  <c r="C59" i="16"/>
  <c r="CR116" i="14"/>
  <c r="L116" i="14"/>
  <c r="B115" i="16"/>
  <c r="C102" i="16"/>
  <c r="CQ116" i="14"/>
  <c r="C14" i="16"/>
  <c r="AO116" i="14"/>
  <c r="CE116" i="14"/>
  <c r="C55" i="16"/>
  <c r="C54" i="16"/>
  <c r="E123" i="16"/>
  <c r="C106" i="16"/>
  <c r="C19" i="16"/>
  <c r="C72" i="16"/>
  <c r="C35" i="16"/>
  <c r="C39" i="16"/>
  <c r="E49" i="16"/>
  <c r="C83" i="16"/>
  <c r="C117" i="16"/>
  <c r="E53" i="16"/>
  <c r="E80" i="16"/>
  <c r="E112" i="16"/>
  <c r="E155" i="16"/>
  <c r="E52" i="16"/>
  <c r="DB116" i="14"/>
  <c r="E70" i="16"/>
  <c r="AN116" i="14"/>
  <c r="BG116" i="14"/>
  <c r="BX116" i="14"/>
  <c r="DE111" i="16"/>
  <c r="CY116" i="14"/>
  <c r="C46" i="16"/>
  <c r="E106" i="16"/>
  <c r="E98" i="16"/>
  <c r="C12" i="16"/>
  <c r="AB116" i="14"/>
  <c r="E54" i="16"/>
  <c r="C128" i="16"/>
  <c r="C52" i="16"/>
  <c r="CB116" i="14"/>
  <c r="C64" i="16"/>
  <c r="CH116" i="14"/>
  <c r="BY116" i="14"/>
  <c r="C17" i="16"/>
  <c r="C97" i="16"/>
  <c r="E88" i="16"/>
  <c r="C77" i="16"/>
  <c r="BE116" i="14"/>
  <c r="C15" i="16"/>
  <c r="C44" i="16"/>
  <c r="E40" i="16"/>
  <c r="AT116" i="14"/>
  <c r="C31" i="16"/>
  <c r="C65" i="16"/>
  <c r="E81" i="16"/>
  <c r="B114" i="16"/>
  <c r="C58" i="16"/>
  <c r="C47" i="16"/>
  <c r="C62" i="16"/>
  <c r="AH116" i="14"/>
  <c r="C23" i="16"/>
  <c r="BL116" i="14"/>
  <c r="C95" i="16"/>
  <c r="C122" i="16"/>
  <c r="C33" i="16"/>
  <c r="C104" i="16"/>
  <c r="CW116" i="14"/>
  <c r="M116" i="14"/>
  <c r="C110" i="16"/>
  <c r="E83" i="16"/>
  <c r="C76" i="16"/>
  <c r="E21" i="16"/>
  <c r="E65" i="16"/>
  <c r="E157" i="16"/>
  <c r="AU116" i="14"/>
  <c r="N116" i="14"/>
  <c r="E129" i="16"/>
  <c r="C28" i="16"/>
  <c r="E93" i="16"/>
  <c r="C73" i="16"/>
  <c r="CZ116" i="14"/>
  <c r="E34" i="16"/>
  <c r="CX116" i="14"/>
  <c r="E89" i="16"/>
  <c r="BV116" i="14"/>
  <c r="BW116" i="14"/>
  <c r="C85" i="16"/>
  <c r="BT116" i="14"/>
  <c r="AC116" i="14"/>
  <c r="CC116" i="14"/>
  <c r="E67" i="16"/>
  <c r="E45" i="16"/>
  <c r="C60" i="16"/>
  <c r="I116" i="14"/>
  <c r="DE112" i="16"/>
  <c r="E37" i="16"/>
  <c r="C78" i="16"/>
  <c r="E56" i="16"/>
  <c r="BM116" i="14"/>
  <c r="E102" i="16"/>
  <c r="E117" i="16"/>
  <c r="V116" i="14"/>
  <c r="E124" i="16"/>
  <c r="AY116" i="14"/>
  <c r="AG116" i="14"/>
  <c r="C27" i="16"/>
  <c r="E126" i="16"/>
  <c r="BR116" i="14"/>
  <c r="BF116" i="14"/>
  <c r="Q116" i="14"/>
  <c r="J116" i="14"/>
  <c r="C34" i="16"/>
  <c r="C71" i="16"/>
  <c r="BZ116" i="14"/>
  <c r="E127" i="16"/>
  <c r="BI116" i="14"/>
  <c r="E86" i="16"/>
  <c r="E92" i="16"/>
  <c r="E66" i="16"/>
  <c r="AI116" i="14"/>
  <c r="CD116" i="14"/>
  <c r="C66" i="16"/>
  <c r="C91" i="16"/>
  <c r="C75" i="16"/>
  <c r="C100" i="16"/>
  <c r="C108" i="16"/>
  <c r="E128" i="16"/>
  <c r="E68" i="16"/>
  <c r="AK116" i="14"/>
  <c r="E14" i="16"/>
  <c r="E90" i="16"/>
  <c r="W116" i="14"/>
  <c r="C70" i="16"/>
  <c r="C125" i="16"/>
  <c r="E64" i="16"/>
  <c r="E91" i="16"/>
  <c r="C118" i="16"/>
  <c r="BK116" i="14"/>
  <c r="C89" i="16"/>
  <c r="X116" i="14"/>
  <c r="E38" i="16"/>
  <c r="C126" i="16"/>
  <c r="BD116" i="14"/>
  <c r="E84" i="16"/>
  <c r="BO116" i="14"/>
  <c r="C22" i="16"/>
  <c r="BA116" i="14"/>
  <c r="E99" i="16"/>
  <c r="B45" i="16"/>
  <c r="AD116" i="14"/>
  <c r="E75" i="16"/>
  <c r="B116" i="16"/>
  <c r="E85" i="16"/>
  <c r="CK116" i="14"/>
  <c r="AM116" i="14"/>
  <c r="DE114" i="16"/>
  <c r="C127" i="16"/>
  <c r="C101" i="16"/>
  <c r="E23" i="16"/>
  <c r="C105" i="16"/>
  <c r="C68" i="16"/>
  <c r="C42" i="16"/>
  <c r="C92" i="16"/>
  <c r="C120" i="16"/>
  <c r="C16" i="16"/>
  <c r="C123" i="16"/>
  <c r="E59" i="16"/>
  <c r="AW116" i="14"/>
  <c r="E42" i="16"/>
  <c r="E31" i="16"/>
  <c r="C90" i="16"/>
  <c r="E104" i="16"/>
  <c r="E15" i="16"/>
  <c r="C25" i="16"/>
  <c r="C45" i="16"/>
  <c r="E17" i="16"/>
  <c r="DE115" i="16"/>
  <c r="C41" i="16"/>
  <c r="E107" i="16"/>
  <c r="E60" i="16"/>
  <c r="E153" i="16"/>
  <c r="E156" i="16"/>
  <c r="CU116" i="14"/>
  <c r="C81" i="16"/>
  <c r="C69" i="16"/>
  <c r="R116" i="14"/>
  <c r="C119" i="16"/>
  <c r="CT116" i="14"/>
  <c r="E114" i="16"/>
  <c r="C98" i="16"/>
  <c r="C103" i="16"/>
  <c r="C111" i="16"/>
  <c r="C48" i="16"/>
  <c r="E36" i="16"/>
  <c r="AX116" i="14"/>
  <c r="E96" i="16"/>
  <c r="CA116" i="14"/>
  <c r="C21" i="16"/>
  <c r="AL116" i="14"/>
  <c r="AE116" i="14"/>
  <c r="DE116" i="16"/>
  <c r="C84" i="16"/>
  <c r="E154" i="16"/>
  <c r="C29" i="16"/>
  <c r="P116" i="14"/>
  <c r="BJ116" i="14"/>
  <c r="BP116" i="14"/>
  <c r="C61" i="16"/>
  <c r="AF116" i="14"/>
  <c r="E160" i="16"/>
  <c r="DC116" i="14"/>
  <c r="B33" i="16"/>
  <c r="E55" i="16"/>
  <c r="DA116" i="14"/>
  <c r="E58" i="16"/>
  <c r="B113" i="16"/>
  <c r="E19" i="16"/>
  <c r="E118" i="16"/>
  <c r="E27" i="16"/>
  <c r="AZ116" i="14"/>
  <c r="BQ116" i="14"/>
  <c r="C24" i="16"/>
  <c r="E32" i="16"/>
  <c r="B44" i="16"/>
  <c r="BH116" i="14"/>
  <c r="C88" i="16"/>
  <c r="CI116" i="14"/>
  <c r="E105" i="16"/>
  <c r="C53" i="16"/>
  <c r="C129" i="16"/>
  <c r="C114" i="16"/>
  <c r="C38" i="16"/>
  <c r="E119" i="16"/>
  <c r="C51" i="16"/>
  <c r="E16" i="16"/>
  <c r="E116" i="16"/>
  <c r="C26" i="16"/>
  <c r="CF116" i="14"/>
  <c r="E122" i="16"/>
  <c r="C124" i="16"/>
  <c r="E76" i="16"/>
  <c r="E39" i="16"/>
  <c r="E13" i="16"/>
  <c r="C50" i="16"/>
  <c r="E51" i="16"/>
  <c r="U116" i="14"/>
  <c r="C93" i="16"/>
  <c r="E50" i="16"/>
  <c r="C87" i="16"/>
  <c r="C99" i="16"/>
  <c r="AV116" i="14"/>
  <c r="C80" i="16"/>
  <c r="C96" i="16"/>
  <c r="CO116" i="14"/>
  <c r="CL116" i="14"/>
  <c r="E41" i="16"/>
  <c r="C74" i="16"/>
  <c r="CP116" i="14"/>
  <c r="AP116" i="14"/>
  <c r="E87" i="16"/>
  <c r="B111" i="16"/>
  <c r="C37" i="16"/>
  <c r="C94" i="16"/>
  <c r="AJ116" i="14"/>
  <c r="E120" i="16"/>
  <c r="Y116" i="14"/>
  <c r="E46" i="16"/>
  <c r="BB116" i="14"/>
  <c r="E78" i="16"/>
  <c r="E71" i="16"/>
  <c r="C82" i="16"/>
  <c r="DE113" i="16"/>
  <c r="C112" i="16"/>
  <c r="C109" i="16"/>
  <c r="E159" i="16"/>
  <c r="E29" i="16"/>
  <c r="C36" i="16"/>
  <c r="AR116" i="14"/>
  <c r="E44" i="16"/>
  <c r="E103" i="16"/>
  <c r="E95" i="16"/>
  <c r="E74" i="16"/>
  <c r="E26" i="16"/>
  <c r="AQ116" i="14"/>
  <c r="C113" i="16"/>
  <c r="C63" i="16"/>
  <c r="E77" i="16"/>
  <c r="E48" i="16"/>
  <c r="CG116" i="14"/>
  <c r="E108" i="16"/>
  <c r="E69" i="16"/>
  <c r="E35" i="16"/>
  <c r="E121" i="16"/>
  <c r="C57" i="16"/>
  <c r="E12" i="16"/>
  <c r="E101" i="16"/>
  <c r="C49" i="16"/>
  <c r="E158" i="16"/>
  <c r="E125" i="16"/>
  <c r="E82" i="16"/>
  <c r="B112" i="16"/>
  <c r="C121" i="16"/>
  <c r="E73" i="16"/>
  <c r="CM116" i="14"/>
  <c r="E22" i="16"/>
  <c r="E28" i="16"/>
  <c r="BU116" i="14"/>
  <c r="E72" i="16"/>
  <c r="E47" i="16"/>
  <c r="C67" i="16"/>
  <c r="E79" i="16"/>
  <c r="E63" i="16"/>
  <c r="E33" i="16"/>
  <c r="CV116" i="14"/>
  <c r="AS116" i="14"/>
  <c r="E43" i="16"/>
  <c r="H116" i="14"/>
  <c r="AA116" i="14"/>
  <c r="CN116" i="14"/>
  <c r="E62" i="16"/>
  <c r="C43" i="16"/>
  <c r="C86" i="16"/>
  <c r="CS116" i="14"/>
  <c r="E94" i="16"/>
  <c r="T116" i="14"/>
  <c r="CJ116" i="14"/>
  <c r="E110" i="16"/>
  <c r="W44" i="8" l="1"/>
  <c r="AE44" i="8"/>
  <c r="AM44" i="8"/>
  <c r="AU44" i="8"/>
  <c r="BC44" i="8"/>
  <c r="BK44" i="8"/>
  <c r="BS44" i="8"/>
  <c r="CA44" i="8"/>
  <c r="CI44" i="8"/>
  <c r="CQ44" i="8"/>
  <c r="CY44" i="8"/>
  <c r="DF116" i="16"/>
  <c r="DF111" i="16"/>
  <c r="K44" i="8"/>
  <c r="S44" i="8"/>
  <c r="AA44" i="8"/>
  <c r="AI44" i="8"/>
  <c r="AQ44" i="8"/>
  <c r="AY44" i="8"/>
  <c r="BG44" i="8"/>
  <c r="BO44" i="8"/>
  <c r="BW44" i="8"/>
  <c r="CE44" i="8"/>
  <c r="CM44" i="8"/>
  <c r="CU44" i="8"/>
  <c r="DC44" i="8"/>
  <c r="DR7" i="19"/>
  <c r="L117" i="8"/>
  <c r="AR117" i="8"/>
  <c r="BX117" i="8"/>
  <c r="L10" i="7"/>
  <c r="P10" i="7"/>
  <c r="T10" i="7"/>
  <c r="X10" i="7"/>
  <c r="AB10" i="7"/>
  <c r="AF10" i="7"/>
  <c r="AJ10" i="7"/>
  <c r="AN10" i="7"/>
  <c r="AR10" i="7"/>
  <c r="AV10" i="7"/>
  <c r="AZ10" i="7"/>
  <c r="BD10" i="7"/>
  <c r="BH10" i="7"/>
  <c r="BL10" i="7"/>
  <c r="BP10" i="7"/>
  <c r="BT10" i="7"/>
  <c r="BX10" i="7"/>
  <c r="CB10" i="7"/>
  <c r="CF10" i="7"/>
  <c r="CJ10" i="7"/>
  <c r="CN10" i="7"/>
  <c r="CR10" i="7"/>
  <c r="CV10" i="7"/>
  <c r="CZ10" i="7"/>
  <c r="BQ44" i="5"/>
  <c r="DC44" i="5"/>
  <c r="CR116" i="5"/>
  <c r="AA117" i="7"/>
  <c r="DA16" i="13"/>
  <c r="CW16" i="13"/>
  <c r="CS16" i="13"/>
  <c r="CO16" i="13"/>
  <c r="CK16" i="13"/>
  <c r="CG16" i="13"/>
  <c r="CC16" i="13"/>
  <c r="BY16" i="13"/>
  <c r="BU16" i="13"/>
  <c r="BQ16" i="13"/>
  <c r="BM16" i="13"/>
  <c r="BI16" i="13"/>
  <c r="BE16" i="13"/>
  <c r="BA16" i="13"/>
  <c r="AW16" i="13"/>
  <c r="AS16" i="13"/>
  <c r="AO16" i="13"/>
  <c r="AK16" i="13"/>
  <c r="AG16" i="13"/>
  <c r="AC16" i="13"/>
  <c r="Y16" i="13"/>
  <c r="I16" i="13"/>
  <c r="CZ16" i="13"/>
  <c r="CV16" i="13"/>
  <c r="CR16" i="13"/>
  <c r="CN16" i="13"/>
  <c r="CJ16" i="13"/>
  <c r="CF16" i="13"/>
  <c r="CB16" i="13"/>
  <c r="BX16" i="13"/>
  <c r="BT16" i="13"/>
  <c r="BP16" i="13"/>
  <c r="BL16" i="13"/>
  <c r="BH16" i="13"/>
  <c r="BD16" i="13"/>
  <c r="AZ16" i="13"/>
  <c r="AV16" i="13"/>
  <c r="AR16" i="13"/>
  <c r="AN16" i="13"/>
  <c r="AJ16" i="13"/>
  <c r="AF16" i="13"/>
  <c r="AB16" i="13"/>
  <c r="X16" i="13"/>
  <c r="DC16" i="13"/>
  <c r="CY16" i="13"/>
  <c r="CU16" i="13"/>
  <c r="CQ16" i="13"/>
  <c r="CM16" i="13"/>
  <c r="CI16" i="13"/>
  <c r="CE16" i="13"/>
  <c r="CA16" i="13"/>
  <c r="BW16" i="13"/>
  <c r="BS16" i="13"/>
  <c r="BO16" i="13"/>
  <c r="BK16" i="13"/>
  <c r="BG16" i="13"/>
  <c r="BC16" i="13"/>
  <c r="AY16" i="13"/>
  <c r="AU16" i="13"/>
  <c r="AQ16" i="13"/>
  <c r="AM16" i="13"/>
  <c r="AI16" i="13"/>
  <c r="AE16" i="13"/>
  <c r="AA16" i="13"/>
  <c r="H16" i="13"/>
  <c r="DB16" i="13"/>
  <c r="CX16" i="13"/>
  <c r="CT16" i="13"/>
  <c r="CP16" i="13"/>
  <c r="CL16" i="13"/>
  <c r="CH16" i="13"/>
  <c r="CD16" i="13"/>
  <c r="BZ16" i="13"/>
  <c r="BV16" i="13"/>
  <c r="BR16" i="13"/>
  <c r="BN16" i="13"/>
  <c r="BJ16" i="13"/>
  <c r="BF16" i="13"/>
  <c r="BB16" i="13"/>
  <c r="AX16" i="13"/>
  <c r="AT16" i="13"/>
  <c r="AP16" i="13"/>
  <c r="AL16" i="13"/>
  <c r="AH16" i="13"/>
  <c r="AD16" i="13"/>
  <c r="Z16" i="13"/>
  <c r="DA23" i="13"/>
  <c r="CW23" i="13"/>
  <c r="CS23" i="13"/>
  <c r="CO23" i="13"/>
  <c r="CK23" i="13"/>
  <c r="CG23" i="13"/>
  <c r="CC23" i="13"/>
  <c r="BY23" i="13"/>
  <c r="BU23" i="13"/>
  <c r="BQ23" i="13"/>
  <c r="BM23" i="13"/>
  <c r="BI23" i="13"/>
  <c r="BE23" i="13"/>
  <c r="BA23" i="13"/>
  <c r="AW23" i="13"/>
  <c r="AS23" i="13"/>
  <c r="AO23" i="13"/>
  <c r="AK23" i="13"/>
  <c r="AG23" i="13"/>
  <c r="AC23" i="13"/>
  <c r="Y23" i="13"/>
  <c r="I23" i="13"/>
  <c r="CZ23" i="13"/>
  <c r="CV23" i="13"/>
  <c r="CR23" i="13"/>
  <c r="CN23" i="13"/>
  <c r="CJ23" i="13"/>
  <c r="CF23" i="13"/>
  <c r="CB23" i="13"/>
  <c r="BX23" i="13"/>
  <c r="BT23" i="13"/>
  <c r="BP23" i="13"/>
  <c r="BL23" i="13"/>
  <c r="BH23" i="13"/>
  <c r="BD23" i="13"/>
  <c r="AZ23" i="13"/>
  <c r="AV23" i="13"/>
  <c r="AR23" i="13"/>
  <c r="AN23" i="13"/>
  <c r="AJ23" i="13"/>
  <c r="AF23" i="13"/>
  <c r="AB23" i="13"/>
  <c r="X23" i="13"/>
  <c r="DC23" i="13"/>
  <c r="CY23" i="13"/>
  <c r="CU23" i="13"/>
  <c r="CQ23" i="13"/>
  <c r="CM23" i="13"/>
  <c r="CI23" i="13"/>
  <c r="CE23" i="13"/>
  <c r="CA23" i="13"/>
  <c r="BW23" i="13"/>
  <c r="BS23" i="13"/>
  <c r="BO23" i="13"/>
  <c r="BK23" i="13"/>
  <c r="BG23" i="13"/>
  <c r="BC23" i="13"/>
  <c r="AY23" i="13"/>
  <c r="AU23" i="13"/>
  <c r="AQ23" i="13"/>
  <c r="AM23" i="13"/>
  <c r="AI23" i="13"/>
  <c r="AE23" i="13"/>
  <c r="AA23" i="13"/>
  <c r="H23" i="13"/>
  <c r="DB23" i="13"/>
  <c r="CX23" i="13"/>
  <c r="CT23" i="13"/>
  <c r="CP23" i="13"/>
  <c r="CL23" i="13"/>
  <c r="CH23" i="13"/>
  <c r="CD23" i="13"/>
  <c r="BZ23" i="13"/>
  <c r="BV23" i="13"/>
  <c r="BR23" i="13"/>
  <c r="BN23" i="13"/>
  <c r="BJ23" i="13"/>
  <c r="BF23" i="13"/>
  <c r="BB23" i="13"/>
  <c r="AX23" i="13"/>
  <c r="AT23" i="13"/>
  <c r="AP23" i="13"/>
  <c r="AL23" i="13"/>
  <c r="AH23" i="13"/>
  <c r="AD23" i="13"/>
  <c r="Z23" i="13"/>
  <c r="DC30" i="13"/>
  <c r="CY30" i="13"/>
  <c r="CU30" i="13"/>
  <c r="CQ30" i="13"/>
  <c r="CM30" i="13"/>
  <c r="CI30" i="13"/>
  <c r="CE30" i="13"/>
  <c r="CA30" i="13"/>
  <c r="BW30" i="13"/>
  <c r="BS30" i="13"/>
  <c r="BO30" i="13"/>
  <c r="BK30" i="13"/>
  <c r="BG30" i="13"/>
  <c r="BC30" i="13"/>
  <c r="AY30" i="13"/>
  <c r="AU30" i="13"/>
  <c r="AQ30" i="13"/>
  <c r="AM30" i="13"/>
  <c r="AI30" i="13"/>
  <c r="AE30" i="13"/>
  <c r="AA30" i="13"/>
  <c r="W30" i="13"/>
  <c r="S30" i="13"/>
  <c r="O30" i="13"/>
  <c r="K30" i="13"/>
  <c r="H30" i="13"/>
  <c r="DB30" i="13"/>
  <c r="CX30" i="13"/>
  <c r="CT30" i="13"/>
  <c r="CP30" i="13"/>
  <c r="CL30" i="13"/>
  <c r="CH30" i="13"/>
  <c r="CD30" i="13"/>
  <c r="BZ30" i="13"/>
  <c r="BV30" i="13"/>
  <c r="BR30" i="13"/>
  <c r="BN30" i="13"/>
  <c r="BJ30" i="13"/>
  <c r="BF30" i="13"/>
  <c r="BB30" i="13"/>
  <c r="AX30" i="13"/>
  <c r="AT30" i="13"/>
  <c r="AP30" i="13"/>
  <c r="AL30" i="13"/>
  <c r="AH30" i="13"/>
  <c r="AD30" i="13"/>
  <c r="Z30" i="13"/>
  <c r="V30" i="13"/>
  <c r="R30" i="13"/>
  <c r="N30" i="13"/>
  <c r="J30" i="13"/>
  <c r="DA30" i="13"/>
  <c r="CW30" i="13"/>
  <c r="CS30" i="13"/>
  <c r="CO30" i="13"/>
  <c r="CK30" i="13"/>
  <c r="CG30" i="13"/>
  <c r="CC30" i="13"/>
  <c r="BY30" i="13"/>
  <c r="BU30" i="13"/>
  <c r="BQ30" i="13"/>
  <c r="BM30" i="13"/>
  <c r="BI30" i="13"/>
  <c r="BE30" i="13"/>
  <c r="BA30" i="13"/>
  <c r="AW30" i="13"/>
  <c r="AS30" i="13"/>
  <c r="AO30" i="13"/>
  <c r="AK30" i="13"/>
  <c r="AG30" i="13"/>
  <c r="AC30" i="13"/>
  <c r="Y30" i="13"/>
  <c r="U30" i="13"/>
  <c r="Q30" i="13"/>
  <c r="M30" i="13"/>
  <c r="I30" i="13"/>
  <c r="CZ30" i="13"/>
  <c r="CV30" i="13"/>
  <c r="CR30" i="13"/>
  <c r="CN30" i="13"/>
  <c r="CJ30" i="13"/>
  <c r="CF30" i="13"/>
  <c r="CB30" i="13"/>
  <c r="BX30" i="13"/>
  <c r="BT30" i="13"/>
  <c r="BP30" i="13"/>
  <c r="BL30" i="13"/>
  <c r="BH30" i="13"/>
  <c r="BD30" i="13"/>
  <c r="AZ30" i="13"/>
  <c r="AV30" i="13"/>
  <c r="AR30" i="13"/>
  <c r="AN30" i="13"/>
  <c r="AJ30" i="13"/>
  <c r="AF30" i="13"/>
  <c r="AB30" i="13"/>
  <c r="X30" i="13"/>
  <c r="T30" i="13"/>
  <c r="P30" i="13"/>
  <c r="L30" i="13"/>
  <c r="K37" i="13"/>
  <c r="BC37" i="13"/>
  <c r="DC37" i="13"/>
  <c r="T37" i="13"/>
  <c r="AJ37" i="13"/>
  <c r="AZ37" i="13"/>
  <c r="BP37" i="13"/>
  <c r="CF37" i="13"/>
  <c r="CV37" i="13"/>
  <c r="S37" i="13"/>
  <c r="BS37" i="13"/>
  <c r="M37" i="13"/>
  <c r="AC37" i="13"/>
  <c r="AS37" i="13"/>
  <c r="BI37" i="13"/>
  <c r="BY37" i="13"/>
  <c r="CO37" i="13"/>
  <c r="AY37" i="13"/>
  <c r="J37" i="13"/>
  <c r="Z37" i="13"/>
  <c r="AP37" i="13"/>
  <c r="BF37" i="13"/>
  <c r="BV37" i="13"/>
  <c r="CL37" i="13"/>
  <c r="DB37" i="13"/>
  <c r="CU37" i="13"/>
  <c r="W37" i="13"/>
  <c r="BO37" i="13"/>
  <c r="X37" i="13"/>
  <c r="AN37" i="13"/>
  <c r="BD37" i="13"/>
  <c r="BT37" i="13"/>
  <c r="CJ37" i="13"/>
  <c r="CZ37" i="13"/>
  <c r="AI37" i="13"/>
  <c r="CE37" i="13"/>
  <c r="Q37" i="13"/>
  <c r="AG37" i="13"/>
  <c r="AW37" i="13"/>
  <c r="BM37" i="13"/>
  <c r="CC37" i="13"/>
  <c r="CS37" i="13"/>
  <c r="O37" i="13"/>
  <c r="BK37" i="13"/>
  <c r="N37" i="13"/>
  <c r="AD37" i="13"/>
  <c r="AT37" i="13"/>
  <c r="BJ37" i="13"/>
  <c r="BZ37" i="13"/>
  <c r="CP37" i="13"/>
  <c r="AE37" i="13"/>
  <c r="CA37" i="13"/>
  <c r="L37" i="13"/>
  <c r="AB37" i="13"/>
  <c r="AR37" i="13"/>
  <c r="BH37" i="13"/>
  <c r="BX37" i="13"/>
  <c r="CN37" i="13"/>
  <c r="AU37" i="13"/>
  <c r="CQ37" i="13"/>
  <c r="U37" i="13"/>
  <c r="AK37" i="13"/>
  <c r="BA37" i="13"/>
  <c r="BQ37" i="13"/>
  <c r="CG37" i="13"/>
  <c r="CW37" i="13"/>
  <c r="AA37" i="13"/>
  <c r="BW37" i="13"/>
  <c r="R37" i="13"/>
  <c r="AH37" i="13"/>
  <c r="AX37" i="13"/>
  <c r="BN37" i="13"/>
  <c r="CD37" i="13"/>
  <c r="CT37" i="13"/>
  <c r="AQ37" i="13"/>
  <c r="CM37" i="13"/>
  <c r="P37" i="13"/>
  <c r="AF37" i="13"/>
  <c r="AV37" i="13"/>
  <c r="BL37" i="13"/>
  <c r="CB37" i="13"/>
  <c r="CR37" i="13"/>
  <c r="H37" i="13"/>
  <c r="BG37" i="13"/>
  <c r="CY37" i="13"/>
  <c r="I37" i="13"/>
  <c r="Y37" i="13"/>
  <c r="AO37" i="13"/>
  <c r="BE37" i="13"/>
  <c r="BU37" i="13"/>
  <c r="CK37" i="13"/>
  <c r="DA37" i="13"/>
  <c r="AM37" i="13"/>
  <c r="CI37" i="13"/>
  <c r="V37" i="13"/>
  <c r="AL37" i="13"/>
  <c r="BB37" i="13"/>
  <c r="BR37" i="13"/>
  <c r="CH37" i="13"/>
  <c r="CX37" i="13"/>
  <c r="DF8" i="6"/>
  <c r="DF11" i="6"/>
  <c r="K10" i="7"/>
  <c r="O10" i="7"/>
  <c r="DF45" i="7"/>
  <c r="DF67" i="7"/>
  <c r="DF89" i="7"/>
  <c r="DF45" i="5"/>
  <c r="J116" i="5"/>
  <c r="N116" i="5"/>
  <c r="R116" i="5"/>
  <c r="V116" i="5"/>
  <c r="Z116" i="5"/>
  <c r="AD116" i="5"/>
  <c r="AH116" i="5"/>
  <c r="AL116" i="5"/>
  <c r="AP116" i="5"/>
  <c r="AT116" i="5"/>
  <c r="AX116" i="5"/>
  <c r="BB116" i="5"/>
  <c r="BF116" i="5"/>
  <c r="BJ116" i="5"/>
  <c r="BN116" i="5"/>
  <c r="BR116" i="5"/>
  <c r="BV116" i="5"/>
  <c r="BZ116" i="5"/>
  <c r="CD116" i="5"/>
  <c r="CH116" i="5"/>
  <c r="CL116" i="5"/>
  <c r="CP116" i="5"/>
  <c r="CT116" i="5"/>
  <c r="CX116" i="5"/>
  <c r="DB116" i="5"/>
  <c r="CY117" i="8"/>
  <c r="DC116" i="5"/>
  <c r="DF33" i="5"/>
  <c r="DF33" i="6"/>
  <c r="DF56" i="6"/>
  <c r="K116" i="5"/>
  <c r="O116" i="5"/>
  <c r="S116" i="5"/>
  <c r="W116" i="5"/>
  <c r="DF78" i="6"/>
  <c r="DF100" i="6"/>
  <c r="DF8" i="7"/>
  <c r="H10" i="7"/>
  <c r="DF11" i="7"/>
  <c r="DF45" i="8"/>
  <c r="DF67" i="8"/>
  <c r="DF89" i="8"/>
  <c r="AA116" i="5"/>
  <c r="AE116" i="5"/>
  <c r="AI116" i="5"/>
  <c r="AM116" i="5"/>
  <c r="AQ116" i="5"/>
  <c r="AU116" i="5"/>
  <c r="AY116" i="5"/>
  <c r="BC116" i="5"/>
  <c r="BG116" i="5"/>
  <c r="BK116" i="5"/>
  <c r="BO116" i="5"/>
  <c r="BS116" i="5"/>
  <c r="BW116" i="5"/>
  <c r="CA116" i="5"/>
  <c r="CE116" i="5"/>
  <c r="CI116" i="5"/>
  <c r="CM116" i="5"/>
  <c r="CQ116" i="5"/>
  <c r="CU116" i="5"/>
  <c r="CY116" i="5"/>
  <c r="O44" i="6"/>
  <c r="CM44" i="6"/>
  <c r="J117" i="6"/>
  <c r="N117" i="6"/>
  <c r="R117" i="6"/>
  <c r="V117" i="6"/>
  <c r="Z117" i="6"/>
  <c r="AD117" i="6"/>
  <c r="AH117" i="6"/>
  <c r="AL117" i="6"/>
  <c r="AP117" i="6"/>
  <c r="AT117" i="6"/>
  <c r="AX117" i="6"/>
  <c r="BB117" i="6"/>
  <c r="BF117" i="6"/>
  <c r="BJ117" i="6"/>
  <c r="BN117" i="6"/>
  <c r="BR117" i="6"/>
  <c r="BV117" i="6"/>
  <c r="BZ117" i="6"/>
  <c r="CD117" i="6"/>
  <c r="CH117" i="6"/>
  <c r="CL117" i="6"/>
  <c r="CP117" i="6"/>
  <c r="CT117" i="6"/>
  <c r="CX117" i="6"/>
  <c r="DB117" i="6"/>
  <c r="DF33" i="7"/>
  <c r="J44" i="7"/>
  <c r="N44" i="7"/>
  <c r="DF56" i="7"/>
  <c r="DF78" i="7"/>
  <c r="DF100" i="7"/>
  <c r="DF118" i="7"/>
  <c r="I44" i="8"/>
  <c r="M44" i="8"/>
  <c r="Q44" i="8"/>
  <c r="U44" i="8"/>
  <c r="Y44" i="8"/>
  <c r="AC44" i="8"/>
  <c r="AG44" i="8"/>
  <c r="AK44" i="8"/>
  <c r="AO44" i="8"/>
  <c r="AS44" i="8"/>
  <c r="AW44" i="8"/>
  <c r="BA44" i="8"/>
  <c r="BE44" i="8"/>
  <c r="BI44" i="8"/>
  <c r="BM44" i="8"/>
  <c r="BQ44" i="8"/>
  <c r="BU44" i="8"/>
  <c r="BY44" i="8"/>
  <c r="CC44" i="8"/>
  <c r="CG44" i="8"/>
  <c r="CK44" i="8"/>
  <c r="CO44" i="8"/>
  <c r="CS44" i="8"/>
  <c r="CW44" i="8"/>
  <c r="DA44" i="8"/>
  <c r="O117" i="8"/>
  <c r="AE117" i="8"/>
  <c r="BG117" i="8"/>
  <c r="BW117" i="8"/>
  <c r="CI117" i="8"/>
  <c r="DF45" i="6"/>
  <c r="DF67" i="6"/>
  <c r="R10" i="7"/>
  <c r="V10" i="7"/>
  <c r="Z10" i="7"/>
  <c r="AD10" i="7"/>
  <c r="AH10" i="7"/>
  <c r="AL10" i="7"/>
  <c r="AP10" i="7"/>
  <c r="AT10" i="7"/>
  <c r="AX10" i="7"/>
  <c r="BB10" i="7"/>
  <c r="BF10" i="7"/>
  <c r="BJ10" i="7"/>
  <c r="BN10" i="7"/>
  <c r="BR10" i="7"/>
  <c r="BV10" i="7"/>
  <c r="BZ10" i="7"/>
  <c r="CD10" i="7"/>
  <c r="CH10" i="7"/>
  <c r="CL10" i="7"/>
  <c r="CP10" i="7"/>
  <c r="CT10" i="7"/>
  <c r="CX10" i="7"/>
  <c r="DB10" i="7"/>
  <c r="DA117" i="7"/>
  <c r="DF8" i="8"/>
  <c r="DF11" i="8"/>
  <c r="DF33" i="8"/>
  <c r="J44" i="8"/>
  <c r="N44" i="8"/>
  <c r="R44" i="8"/>
  <c r="V44" i="8"/>
  <c r="Z44" i="8"/>
  <c r="AD44" i="8"/>
  <c r="AH44" i="8"/>
  <c r="AL44" i="8"/>
  <c r="AP44" i="8"/>
  <c r="AT44" i="8"/>
  <c r="AX44" i="8"/>
  <c r="BB44" i="8"/>
  <c r="BF44" i="8"/>
  <c r="BN44" i="8"/>
  <c r="BR44" i="8"/>
  <c r="BV44" i="8"/>
  <c r="BZ44" i="8"/>
  <c r="CD44" i="8"/>
  <c r="CH44" i="8"/>
  <c r="CL44" i="8"/>
  <c r="CP44" i="8"/>
  <c r="CT44" i="8"/>
  <c r="CX44" i="8"/>
  <c r="DB44" i="8"/>
  <c r="DF56" i="8"/>
  <c r="DF78" i="8"/>
  <c r="DF100" i="8"/>
  <c r="DF8" i="4"/>
  <c r="DF11" i="4"/>
  <c r="I117" i="8"/>
  <c r="M117" i="8"/>
  <c r="Q117" i="8"/>
  <c r="U117" i="8"/>
  <c r="Y117" i="8"/>
  <c r="AC117" i="8"/>
  <c r="AG117" i="8"/>
  <c r="AK117" i="8"/>
  <c r="AO117" i="8"/>
  <c r="AS117" i="8"/>
  <c r="AW117" i="8"/>
  <c r="BA117" i="8"/>
  <c r="BE117" i="8"/>
  <c r="BI117" i="8"/>
  <c r="BM117" i="8"/>
  <c r="BQ117" i="8"/>
  <c r="BU117" i="8"/>
  <c r="BY117" i="8"/>
  <c r="CC117" i="8"/>
  <c r="CG117" i="8"/>
  <c r="CK117" i="8"/>
  <c r="CO117" i="8"/>
  <c r="CS117" i="8"/>
  <c r="CW117" i="8"/>
  <c r="DA117" i="8"/>
  <c r="J117" i="7"/>
  <c r="N117" i="7"/>
  <c r="R117" i="7"/>
  <c r="V117" i="7"/>
  <c r="Z117" i="7"/>
  <c r="AD117" i="7"/>
  <c r="AH117" i="7"/>
  <c r="AL117" i="7"/>
  <c r="AP117" i="7"/>
  <c r="AT117" i="7"/>
  <c r="AX117" i="7"/>
  <c r="BB117" i="7"/>
  <c r="DF77" i="5"/>
  <c r="DF66" i="5"/>
  <c r="DF55" i="5"/>
  <c r="DF8" i="5"/>
  <c r="DF11" i="5"/>
  <c r="DF22" i="5"/>
  <c r="G22" i="5"/>
  <c r="DF126" i="8"/>
  <c r="DF118" i="8"/>
  <c r="BW117" i="7"/>
  <c r="BF117" i="7"/>
  <c r="BJ117" i="7"/>
  <c r="BN117" i="7"/>
  <c r="BR117" i="7"/>
  <c r="BV117" i="7"/>
  <c r="BZ117" i="7"/>
  <c r="CD117" i="7"/>
  <c r="CH117" i="7"/>
  <c r="CL117" i="7"/>
  <c r="CP117" i="7"/>
  <c r="CT117" i="7"/>
  <c r="DF126" i="7"/>
  <c r="DF118" i="6"/>
  <c r="DF126" i="6"/>
  <c r="DF125" i="5"/>
  <c r="DF117" i="5"/>
  <c r="DC10" i="8"/>
  <c r="DC9" i="8" s="1"/>
  <c r="DC7" i="8" s="1"/>
  <c r="K10" i="8"/>
  <c r="K9" i="8" s="1"/>
  <c r="K7" i="8" s="1"/>
  <c r="O10" i="8"/>
  <c r="O9" i="8" s="1"/>
  <c r="O7" i="8" s="1"/>
  <c r="S10" i="8"/>
  <c r="S9" i="8" s="1"/>
  <c r="S7" i="8" s="1"/>
  <c r="W10" i="8"/>
  <c r="W9" i="8" s="1"/>
  <c r="W7" i="8" s="1"/>
  <c r="AA10" i="8"/>
  <c r="AE10" i="8"/>
  <c r="AI10" i="8"/>
  <c r="AI9" i="8" s="1"/>
  <c r="AI7" i="8" s="1"/>
  <c r="AM10" i="8"/>
  <c r="AM9" i="8" s="1"/>
  <c r="AM7" i="8" s="1"/>
  <c r="AQ10" i="8"/>
  <c r="AQ9" i="8" s="1"/>
  <c r="AQ7" i="8" s="1"/>
  <c r="AU10" i="8"/>
  <c r="AU9" i="8" s="1"/>
  <c r="AU7" i="8" s="1"/>
  <c r="AY10" i="8"/>
  <c r="BC10" i="8"/>
  <c r="BC9" i="8" s="1"/>
  <c r="BC7" i="8" s="1"/>
  <c r="BG10" i="8"/>
  <c r="BK10" i="8"/>
  <c r="BO10" i="8"/>
  <c r="BS10" i="8"/>
  <c r="BS9" i="8" s="1"/>
  <c r="BS7" i="8" s="1"/>
  <c r="BW10" i="8"/>
  <c r="BW9" i="8" s="1"/>
  <c r="BW7" i="8" s="1"/>
  <c r="CA10" i="8"/>
  <c r="CA9" i="8" s="1"/>
  <c r="CA7" i="8" s="1"/>
  <c r="CE10" i="8"/>
  <c r="CI10" i="8"/>
  <c r="CI9" i="8" s="1"/>
  <c r="CI7" i="8" s="1"/>
  <c r="CM10" i="8"/>
  <c r="CQ10" i="8"/>
  <c r="CU10" i="8"/>
  <c r="CU9" i="8" s="1"/>
  <c r="CU7" i="8" s="1"/>
  <c r="CY10" i="8"/>
  <c r="CY9" i="8" s="1"/>
  <c r="CY7" i="8" s="1"/>
  <c r="CN10" i="8"/>
  <c r="CR10" i="8"/>
  <c r="CV10" i="8"/>
  <c r="J117" i="8"/>
  <c r="N117" i="8"/>
  <c r="R117" i="8"/>
  <c r="V117" i="8"/>
  <c r="Z117" i="8"/>
  <c r="AD117" i="8"/>
  <c r="AH117" i="8"/>
  <c r="AL117" i="8"/>
  <c r="AP117" i="8"/>
  <c r="AT117" i="8"/>
  <c r="AX117" i="8"/>
  <c r="BB117" i="8"/>
  <c r="BF117" i="8"/>
  <c r="BJ117" i="8"/>
  <c r="BN117" i="8"/>
  <c r="BR117" i="8"/>
  <c r="BV117" i="8"/>
  <c r="BZ117" i="8"/>
  <c r="CD117" i="8"/>
  <c r="CH117" i="8"/>
  <c r="CL117" i="8"/>
  <c r="CP117" i="8"/>
  <c r="CT117" i="8"/>
  <c r="CX117" i="8"/>
  <c r="DB117" i="8"/>
  <c r="BG117" i="7"/>
  <c r="CM117" i="7"/>
  <c r="CX117" i="7"/>
  <c r="DB117" i="7"/>
  <c r="AK117" i="7"/>
  <c r="AO117" i="7"/>
  <c r="BQ117" i="7"/>
  <c r="AY117" i="7"/>
  <c r="BO117" i="7"/>
  <c r="CE117" i="7"/>
  <c r="CU117" i="7"/>
  <c r="DC117" i="7"/>
  <c r="CC10" i="7"/>
  <c r="BJ44" i="8"/>
  <c r="M10" i="8"/>
  <c r="Y10" i="8"/>
  <c r="AG10" i="8"/>
  <c r="AS10" i="8"/>
  <c r="BE10" i="8"/>
  <c r="BM10" i="8"/>
  <c r="BY10" i="8"/>
  <c r="CK10" i="8"/>
  <c r="G8" i="8"/>
  <c r="N10" i="8"/>
  <c r="R10" i="8"/>
  <c r="V10" i="8"/>
  <c r="AD10" i="8"/>
  <c r="AH10" i="8"/>
  <c r="AL10" i="8"/>
  <c r="AT10" i="8"/>
  <c r="AV116" i="5"/>
  <c r="K117" i="7"/>
  <c r="O117" i="7"/>
  <c r="S117" i="7"/>
  <c r="W117" i="7"/>
  <c r="AE117" i="7"/>
  <c r="AI117" i="7"/>
  <c r="AM117" i="7"/>
  <c r="AQ117" i="7"/>
  <c r="AU117" i="7"/>
  <c r="BC117" i="7"/>
  <c r="BK117" i="7"/>
  <c r="BS117" i="7"/>
  <c r="CA117" i="7"/>
  <c r="CI117" i="7"/>
  <c r="CQ117" i="7"/>
  <c r="CY117" i="7"/>
  <c r="I10" i="8"/>
  <c r="Q10" i="8"/>
  <c r="AC10" i="8"/>
  <c r="AO10" i="8"/>
  <c r="AW10" i="8"/>
  <c r="BI10" i="8"/>
  <c r="BU10" i="8"/>
  <c r="CC10" i="8"/>
  <c r="CC9" i="8" s="1"/>
  <c r="CC7" i="8" s="1"/>
  <c r="CW10" i="8"/>
  <c r="CW9" i="8" s="1"/>
  <c r="CW7" i="8" s="1"/>
  <c r="G45" i="8"/>
  <c r="G56" i="8"/>
  <c r="G67" i="8"/>
  <c r="G78" i="8"/>
  <c r="G89" i="8"/>
  <c r="G100" i="8"/>
  <c r="AX10" i="8"/>
  <c r="BB10" i="8"/>
  <c r="BJ10" i="8"/>
  <c r="BN10" i="8"/>
  <c r="BR10" i="8"/>
  <c r="BZ10" i="8"/>
  <c r="CD10" i="8"/>
  <c r="CH10" i="8"/>
  <c r="BE114" i="7"/>
  <c r="G11" i="8"/>
  <c r="G89" i="7"/>
  <c r="G100" i="7"/>
  <c r="G33" i="8"/>
  <c r="BA114" i="8"/>
  <c r="G8" i="7"/>
  <c r="J10" i="7"/>
  <c r="N10" i="7"/>
  <c r="AC44" i="5"/>
  <c r="AS44" i="5"/>
  <c r="BE44" i="5"/>
  <c r="BY44" i="5"/>
  <c r="CG44" i="5"/>
  <c r="CO44" i="5"/>
  <c r="CW44" i="5"/>
  <c r="AX112" i="5"/>
  <c r="I10" i="7"/>
  <c r="M10" i="7"/>
  <c r="Q10" i="7"/>
  <c r="G56" i="7"/>
  <c r="G67" i="7"/>
  <c r="G78" i="7"/>
  <c r="H44" i="7"/>
  <c r="L44" i="7"/>
  <c r="P44" i="7"/>
  <c r="U10" i="7"/>
  <c r="Y10" i="7"/>
  <c r="AC10" i="7"/>
  <c r="AG10" i="7"/>
  <c r="AK10" i="7"/>
  <c r="AO10" i="7"/>
  <c r="AS10" i="7"/>
  <c r="AW10" i="7"/>
  <c r="BA10" i="7"/>
  <c r="BE10" i="7"/>
  <c r="BI10" i="7"/>
  <c r="BM10" i="7"/>
  <c r="T44" i="7"/>
  <c r="X44" i="7"/>
  <c r="AB44" i="7"/>
  <c r="AF44" i="7"/>
  <c r="AJ44" i="7"/>
  <c r="AJ9" i="7" s="1"/>
  <c r="AJ7" i="7" s="1"/>
  <c r="AN44" i="7"/>
  <c r="AR44" i="7"/>
  <c r="AV44" i="7"/>
  <c r="AZ44" i="7"/>
  <c r="BD44" i="7"/>
  <c r="BH44" i="7"/>
  <c r="BL44" i="7"/>
  <c r="BP44" i="7"/>
  <c r="BT44" i="7"/>
  <c r="BX44" i="7"/>
  <c r="BX9" i="7" s="1"/>
  <c r="BX7" i="7" s="1"/>
  <c r="CB44" i="7"/>
  <c r="CF44" i="7"/>
  <c r="CF9" i="7" s="1"/>
  <c r="CF7" i="7" s="1"/>
  <c r="CJ44" i="7"/>
  <c r="CN44" i="7"/>
  <c r="CR44" i="7"/>
  <c r="CV44" i="7"/>
  <c r="CZ44" i="7"/>
  <c r="S10" i="7"/>
  <c r="W10" i="7"/>
  <c r="AA10" i="7"/>
  <c r="AE10" i="7"/>
  <c r="AI10" i="7"/>
  <c r="AM10" i="7"/>
  <c r="AQ10" i="7"/>
  <c r="AU10" i="7"/>
  <c r="AY10" i="7"/>
  <c r="BC10" i="7"/>
  <c r="BG10" i="7"/>
  <c r="BK10" i="7"/>
  <c r="BO10" i="7"/>
  <c r="BS10" i="7"/>
  <c r="BW10" i="7"/>
  <c r="CA10" i="7"/>
  <c r="CE10" i="7"/>
  <c r="CI10" i="7"/>
  <c r="CM10" i="7"/>
  <c r="CQ10" i="7"/>
  <c r="CU10" i="7"/>
  <c r="CY10" i="7"/>
  <c r="DC10" i="7"/>
  <c r="G33" i="7"/>
  <c r="R44" i="7"/>
  <c r="G45" i="7"/>
  <c r="V44" i="7"/>
  <c r="Z44" i="7"/>
  <c r="AD44" i="7"/>
  <c r="AH44" i="7"/>
  <c r="AL44" i="7"/>
  <c r="AP44" i="7"/>
  <c r="AT44" i="7"/>
  <c r="AX44" i="7"/>
  <c r="BB44" i="7"/>
  <c r="BF44" i="7"/>
  <c r="BJ44" i="7"/>
  <c r="BN44" i="7"/>
  <c r="BR44" i="7"/>
  <c r="BV44" i="7"/>
  <c r="BZ44" i="7"/>
  <c r="CD44" i="7"/>
  <c r="CH44" i="7"/>
  <c r="CL44" i="7"/>
  <c r="CP44" i="7"/>
  <c r="CT44" i="7"/>
  <c r="CX44" i="7"/>
  <c r="DB44" i="7"/>
  <c r="G8" i="5"/>
  <c r="P116" i="5"/>
  <c r="BL116" i="5"/>
  <c r="BT116" i="5"/>
  <c r="CB116" i="5"/>
  <c r="CZ116" i="5"/>
  <c r="L116" i="5"/>
  <c r="T116" i="5"/>
  <c r="X116" i="5"/>
  <c r="AB116" i="5"/>
  <c r="AF116" i="5"/>
  <c r="AJ116" i="5"/>
  <c r="AN116" i="5"/>
  <c r="AR116" i="5"/>
  <c r="AZ116" i="5"/>
  <c r="BD116" i="5"/>
  <c r="BH116" i="5"/>
  <c r="BP116" i="5"/>
  <c r="BX116" i="5"/>
  <c r="CF116" i="5"/>
  <c r="CJ116" i="5"/>
  <c r="CN116" i="5"/>
  <c r="CV116" i="5"/>
  <c r="I116" i="5"/>
  <c r="M116" i="5"/>
  <c r="Q116" i="5"/>
  <c r="U116" i="5"/>
  <c r="Y116" i="5"/>
  <c r="AC116" i="5"/>
  <c r="AG116" i="5"/>
  <c r="AK116" i="5"/>
  <c r="AO116" i="5"/>
  <c r="G11" i="7"/>
  <c r="AS116" i="5"/>
  <c r="AW116" i="5"/>
  <c r="BA116" i="5"/>
  <c r="BE116" i="5"/>
  <c r="BI116" i="5"/>
  <c r="BM116" i="5"/>
  <c r="BQ116" i="5"/>
  <c r="BU116" i="5"/>
  <c r="BY116" i="5"/>
  <c r="CC116" i="5"/>
  <c r="CG116" i="5"/>
  <c r="K117" i="6"/>
  <c r="AA117" i="6"/>
  <c r="BG117" i="6"/>
  <c r="BK117" i="6"/>
  <c r="CQ117" i="6"/>
  <c r="BU117" i="7"/>
  <c r="CC117" i="7"/>
  <c r="CW117" i="7"/>
  <c r="DC117" i="6"/>
  <c r="O117" i="6"/>
  <c r="S117" i="6"/>
  <c r="W117" i="6"/>
  <c r="AE117" i="6"/>
  <c r="AI117" i="6"/>
  <c r="AM117" i="6"/>
  <c r="AQ117" i="6"/>
  <c r="AU117" i="6"/>
  <c r="AY117" i="6"/>
  <c r="BC117" i="6"/>
  <c r="BO117" i="6"/>
  <c r="BS117" i="6"/>
  <c r="BW117" i="6"/>
  <c r="CA117" i="6"/>
  <c r="CE117" i="6"/>
  <c r="CI117" i="6"/>
  <c r="CM117" i="6"/>
  <c r="CU117" i="6"/>
  <c r="CY117" i="6"/>
  <c r="I117" i="7"/>
  <c r="M117" i="7"/>
  <c r="Q117" i="7"/>
  <c r="U117" i="7"/>
  <c r="Y117" i="7"/>
  <c r="AC117" i="7"/>
  <c r="AG117" i="7"/>
  <c r="AS117" i="7"/>
  <c r="AW117" i="7"/>
  <c r="BA117" i="7"/>
  <c r="G126" i="8"/>
  <c r="S117" i="8"/>
  <c r="AA117" i="8"/>
  <c r="AI117" i="8"/>
  <c r="AQ117" i="8"/>
  <c r="AU117" i="8"/>
  <c r="BC117" i="8"/>
  <c r="BK117" i="8"/>
  <c r="BS117" i="8"/>
  <c r="BE117" i="7"/>
  <c r="BI117" i="7"/>
  <c r="BM117" i="7"/>
  <c r="BY117" i="7"/>
  <c r="CG117" i="7"/>
  <c r="CK117" i="7"/>
  <c r="CO117" i="7"/>
  <c r="CK116" i="5"/>
  <c r="CO116" i="5"/>
  <c r="CS116" i="5"/>
  <c r="CW116" i="5"/>
  <c r="DA116" i="5"/>
  <c r="G125" i="5"/>
  <c r="G11" i="6"/>
  <c r="CD10" i="6"/>
  <c r="K10" i="6"/>
  <c r="O10" i="6"/>
  <c r="AS10" i="6"/>
  <c r="G100" i="6"/>
  <c r="G78" i="6"/>
  <c r="G67" i="6"/>
  <c r="G56" i="6"/>
  <c r="G45" i="6"/>
  <c r="J10" i="6"/>
  <c r="R10" i="6"/>
  <c r="Z10" i="6"/>
  <c r="AH10" i="6"/>
  <c r="G33" i="6"/>
  <c r="G8" i="6"/>
  <c r="BI10" i="6"/>
  <c r="BU10" i="6"/>
  <c r="G45" i="5"/>
  <c r="I44" i="5"/>
  <c r="M44" i="5"/>
  <c r="Q44" i="5"/>
  <c r="G55" i="5"/>
  <c r="G33" i="5"/>
  <c r="O44" i="5"/>
  <c r="G11" i="5"/>
  <c r="G66" i="5"/>
  <c r="G77" i="5"/>
  <c r="G118" i="8"/>
  <c r="G118" i="7"/>
  <c r="CS117" i="7"/>
  <c r="G126" i="7"/>
  <c r="G118" i="6"/>
  <c r="G126" i="6"/>
  <c r="H116" i="5"/>
  <c r="G117" i="5"/>
  <c r="F125" i="5"/>
  <c r="F118" i="6"/>
  <c r="F100" i="8"/>
  <c r="F118" i="8"/>
  <c r="F126" i="6"/>
  <c r="F118" i="7"/>
  <c r="F126" i="8"/>
  <c r="F117" i="5"/>
  <c r="F126" i="7"/>
  <c r="F100" i="6"/>
  <c r="F100" i="7"/>
  <c r="K44" i="7"/>
  <c r="AA44" i="7"/>
  <c r="AQ44" i="7"/>
  <c r="BC44" i="7"/>
  <c r="BO44" i="7"/>
  <c r="CI44" i="7"/>
  <c r="CY44" i="7"/>
  <c r="J44" i="5"/>
  <c r="R44" i="5"/>
  <c r="V44" i="5"/>
  <c r="Z44" i="5"/>
  <c r="AD44" i="5"/>
  <c r="AH44" i="5"/>
  <c r="AL44" i="5"/>
  <c r="AP44" i="5"/>
  <c r="AT44" i="5"/>
  <c r="AX44" i="5"/>
  <c r="BB44" i="5"/>
  <c r="BF44" i="5"/>
  <c r="BJ44" i="5"/>
  <c r="BN44" i="5"/>
  <c r="BR44" i="5"/>
  <c r="BV44" i="5"/>
  <c r="BZ44" i="5"/>
  <c r="CD44" i="5"/>
  <c r="CH44" i="5"/>
  <c r="CL44" i="5"/>
  <c r="CP44" i="5"/>
  <c r="CT44" i="5"/>
  <c r="CX44" i="5"/>
  <c r="DB44" i="5"/>
  <c r="O44" i="7"/>
  <c r="W44" i="7"/>
  <c r="AI44" i="7"/>
  <c r="AU44" i="7"/>
  <c r="BG44" i="7"/>
  <c r="BS44" i="7"/>
  <c r="CA44" i="7"/>
  <c r="CM44" i="7"/>
  <c r="CU44" i="7"/>
  <c r="U10" i="6"/>
  <c r="Y10" i="6"/>
  <c r="AC10" i="6"/>
  <c r="AG10" i="6"/>
  <c r="AK10" i="6"/>
  <c r="AO10" i="6"/>
  <c r="AW10" i="6"/>
  <c r="BA10" i="6"/>
  <c r="BE10" i="6"/>
  <c r="BM10" i="6"/>
  <c r="BQ10" i="6"/>
  <c r="BY10" i="6"/>
  <c r="CC10" i="6"/>
  <c r="CG10" i="6"/>
  <c r="CO10" i="6"/>
  <c r="CW10" i="6"/>
  <c r="DA10" i="6"/>
  <c r="CQ113" i="6"/>
  <c r="S44" i="7"/>
  <c r="AE44" i="7"/>
  <c r="AM44" i="7"/>
  <c r="AY44" i="7"/>
  <c r="BK44" i="7"/>
  <c r="BW44" i="7"/>
  <c r="CE44" i="7"/>
  <c r="CQ44" i="7"/>
  <c r="DC44" i="7"/>
  <c r="S10" i="5"/>
  <c r="AA10" i="5"/>
  <c r="AQ10" i="5"/>
  <c r="BG10" i="5"/>
  <c r="BW10" i="5"/>
  <c r="CM10" i="5"/>
  <c r="DC10" i="5"/>
  <c r="U44" i="5"/>
  <c r="Y44" i="5"/>
  <c r="AG44" i="5"/>
  <c r="AK44" i="5"/>
  <c r="AO44" i="5"/>
  <c r="AW44" i="5"/>
  <c r="BA44" i="5"/>
  <c r="BI44" i="5"/>
  <c r="BM44" i="5"/>
  <c r="BU44" i="5"/>
  <c r="CC44" i="5"/>
  <c r="CK44" i="5"/>
  <c r="CS44" i="5"/>
  <c r="DA44" i="5"/>
  <c r="F8" i="7"/>
  <c r="CE9" i="8"/>
  <c r="CE7" i="8" s="1"/>
  <c r="DA114" i="7"/>
  <c r="U10" i="8"/>
  <c r="AK10" i="8"/>
  <c r="BA10" i="8"/>
  <c r="BQ10" i="8"/>
  <c r="BQ9" i="8" s="1"/>
  <c r="BQ7" i="8" s="1"/>
  <c r="CG10" i="8"/>
  <c r="CO10" i="8"/>
  <c r="CS10" i="8"/>
  <c r="CS9" i="8" s="1"/>
  <c r="CS7" i="8" s="1"/>
  <c r="DA10" i="8"/>
  <c r="CQ113" i="8"/>
  <c r="AE113" i="8"/>
  <c r="H44" i="8"/>
  <c r="L44" i="8"/>
  <c r="P44" i="8"/>
  <c r="T44" i="8"/>
  <c r="X44" i="8"/>
  <c r="AB44" i="8"/>
  <c r="AF44" i="8"/>
  <c r="AJ44" i="8"/>
  <c r="AN44" i="8"/>
  <c r="AR44" i="8"/>
  <c r="AV44" i="8"/>
  <c r="AZ44" i="8"/>
  <c r="BD44" i="8"/>
  <c r="BH44" i="8"/>
  <c r="BL44" i="8"/>
  <c r="BP44" i="8"/>
  <c r="BT44" i="8"/>
  <c r="BX44" i="8"/>
  <c r="CB44" i="8"/>
  <c r="CF44" i="8"/>
  <c r="CJ44" i="8"/>
  <c r="CN44" i="8"/>
  <c r="CR44" i="8"/>
  <c r="CV44" i="8"/>
  <c r="CZ44" i="8"/>
  <c r="BQ10" i="7"/>
  <c r="BU10" i="7"/>
  <c r="BY10" i="7"/>
  <c r="CG10" i="7"/>
  <c r="CK10" i="7"/>
  <c r="CO10" i="7"/>
  <c r="CS10" i="7"/>
  <c r="CW10" i="7"/>
  <c r="DA10" i="7"/>
  <c r="O113" i="7"/>
  <c r="I44" i="7"/>
  <c r="M44" i="7"/>
  <c r="Q44" i="7"/>
  <c r="U44" i="7"/>
  <c r="Y44" i="7"/>
  <c r="AC44" i="7"/>
  <c r="AG44" i="7"/>
  <c r="AK44" i="7"/>
  <c r="AO44" i="7"/>
  <c r="AS44" i="7"/>
  <c r="AW44" i="7"/>
  <c r="BA44" i="7"/>
  <c r="BE44" i="7"/>
  <c r="BI44" i="7"/>
  <c r="BM44" i="7"/>
  <c r="BQ44" i="7"/>
  <c r="BU44" i="7"/>
  <c r="BY44" i="7"/>
  <c r="CC44" i="7"/>
  <c r="CG44" i="7"/>
  <c r="CK44" i="7"/>
  <c r="CO44" i="7"/>
  <c r="CS44" i="7"/>
  <c r="CW44" i="7"/>
  <c r="DA44" i="7"/>
  <c r="J10" i="8"/>
  <c r="Z10" i="8"/>
  <c r="AP10" i="8"/>
  <c r="BF10" i="8"/>
  <c r="BV10" i="8"/>
  <c r="BV9" i="8" s="1"/>
  <c r="BV7" i="8" s="1"/>
  <c r="CL10" i="8"/>
  <c r="CL9" i="8" s="1"/>
  <c r="CL7" i="8" s="1"/>
  <c r="CP10" i="8"/>
  <c r="CT10" i="8"/>
  <c r="CX10" i="8"/>
  <c r="DB10" i="8"/>
  <c r="DB9" i="8" s="1"/>
  <c r="DB7" i="8" s="1"/>
  <c r="AE9" i="8"/>
  <c r="AE7" i="8" s="1"/>
  <c r="BK9" i="8"/>
  <c r="BK7" i="8" s="1"/>
  <c r="CQ9" i="8"/>
  <c r="CQ7" i="8" s="1"/>
  <c r="L10" i="8"/>
  <c r="P10" i="8"/>
  <c r="T10" i="8"/>
  <c r="X10" i="8"/>
  <c r="AB10" i="8"/>
  <c r="AF10" i="8"/>
  <c r="AJ10" i="8"/>
  <c r="AN10" i="8"/>
  <c r="AR10" i="8"/>
  <c r="AV10" i="8"/>
  <c r="AZ10" i="8"/>
  <c r="BD10" i="8"/>
  <c r="BH10" i="8"/>
  <c r="BL10" i="8"/>
  <c r="BP10" i="8"/>
  <c r="BT10" i="8"/>
  <c r="BX10" i="8"/>
  <c r="CB10" i="8"/>
  <c r="CF10" i="8"/>
  <c r="CJ10" i="8"/>
  <c r="CZ10" i="8"/>
  <c r="F45" i="7"/>
  <c r="F8" i="8"/>
  <c r="F67" i="8"/>
  <c r="K117" i="8"/>
  <c r="W117" i="8"/>
  <c r="AM117" i="8"/>
  <c r="AY117" i="8"/>
  <c r="BO117" i="8"/>
  <c r="CA117" i="8"/>
  <c r="CE117" i="8"/>
  <c r="CM117" i="8"/>
  <c r="CQ117" i="8"/>
  <c r="CU117" i="8"/>
  <c r="DC117" i="8"/>
  <c r="H117" i="8"/>
  <c r="P117" i="8"/>
  <c r="T117" i="8"/>
  <c r="X117" i="8"/>
  <c r="AB117" i="8"/>
  <c r="AF117" i="8"/>
  <c r="AJ117" i="8"/>
  <c r="AN117" i="8"/>
  <c r="AV117" i="8"/>
  <c r="AZ117" i="8"/>
  <c r="BD117" i="8"/>
  <c r="BH117" i="8"/>
  <c r="BL117" i="8"/>
  <c r="BP117" i="8"/>
  <c r="BT117" i="8"/>
  <c r="CB117" i="8"/>
  <c r="CF117" i="8"/>
  <c r="CJ117" i="8"/>
  <c r="CN117" i="8"/>
  <c r="CR117" i="8"/>
  <c r="CV117" i="8"/>
  <c r="CZ117" i="8"/>
  <c r="H117" i="7"/>
  <c r="L117" i="7"/>
  <c r="P117" i="7"/>
  <c r="T117" i="7"/>
  <c r="X117" i="7"/>
  <c r="AB117" i="7"/>
  <c r="AF117" i="7"/>
  <c r="AJ117" i="7"/>
  <c r="AN117" i="7"/>
  <c r="AR117" i="7"/>
  <c r="AV117" i="7"/>
  <c r="AZ117" i="7"/>
  <c r="BD117" i="7"/>
  <c r="BH117" i="7"/>
  <c r="BL117" i="7"/>
  <c r="BP117" i="7"/>
  <c r="BT117" i="7"/>
  <c r="BX117" i="7"/>
  <c r="CB117" i="7"/>
  <c r="CF117" i="7"/>
  <c r="CJ117" i="7"/>
  <c r="CN117" i="7"/>
  <c r="CR117" i="7"/>
  <c r="CV117" i="7"/>
  <c r="CZ117" i="7"/>
  <c r="I117" i="6"/>
  <c r="M117" i="6"/>
  <c r="Q117" i="6"/>
  <c r="U117" i="6"/>
  <c r="Y117" i="6"/>
  <c r="AC117" i="6"/>
  <c r="AG117" i="6"/>
  <c r="AK117" i="6"/>
  <c r="AO117" i="6"/>
  <c r="AS117" i="6"/>
  <c r="AW117" i="6"/>
  <c r="BA117" i="6"/>
  <c r="BE117" i="6"/>
  <c r="BI117" i="6"/>
  <c r="BM117" i="6"/>
  <c r="BQ117" i="6"/>
  <c r="BU117" i="6"/>
  <c r="BY117" i="6"/>
  <c r="CC117" i="6"/>
  <c r="CG117" i="6"/>
  <c r="CK117" i="6"/>
  <c r="CO117" i="6"/>
  <c r="CS117" i="6"/>
  <c r="CW117" i="6"/>
  <c r="DA117" i="6"/>
  <c r="L117" i="6"/>
  <c r="P117" i="6"/>
  <c r="T117" i="6"/>
  <c r="X117" i="6"/>
  <c r="AB117" i="6"/>
  <c r="AF117" i="6"/>
  <c r="AJ117" i="6"/>
  <c r="AN117" i="6"/>
  <c r="AR117" i="6"/>
  <c r="AV117" i="6"/>
  <c r="AZ117" i="6"/>
  <c r="BD117" i="6"/>
  <c r="BH117" i="6"/>
  <c r="BL117" i="6"/>
  <c r="BP117" i="6"/>
  <c r="BT117" i="6"/>
  <c r="BX117" i="6"/>
  <c r="CB117" i="6"/>
  <c r="CF117" i="6"/>
  <c r="CJ117" i="6"/>
  <c r="CN117" i="6"/>
  <c r="CR117" i="6"/>
  <c r="CV117" i="6"/>
  <c r="CZ117" i="6"/>
  <c r="F11" i="8"/>
  <c r="H10" i="8"/>
  <c r="F77" i="5"/>
  <c r="F66" i="5"/>
  <c r="F78" i="7"/>
  <c r="F89" i="8"/>
  <c r="F67" i="7"/>
  <c r="F89" i="7"/>
  <c r="F33" i="8"/>
  <c r="F22" i="7"/>
  <c r="F78" i="8"/>
  <c r="H117" i="6"/>
  <c r="F11" i="5"/>
  <c r="I10" i="6"/>
  <c r="S10" i="6"/>
  <c r="W10" i="6"/>
  <c r="AA10" i="6"/>
  <c r="AE10" i="6"/>
  <c r="AI10" i="6"/>
  <c r="AM10" i="6"/>
  <c r="AQ10" i="6"/>
  <c r="AU10" i="6"/>
  <c r="AY10" i="6"/>
  <c r="BC10" i="6"/>
  <c r="BG10" i="6"/>
  <c r="BO10" i="6"/>
  <c r="BS10" i="6"/>
  <c r="BW10" i="6"/>
  <c r="CA10" i="6"/>
  <c r="CE10" i="6"/>
  <c r="CI10" i="6"/>
  <c r="CM10" i="6"/>
  <c r="CQ10" i="6"/>
  <c r="CU10" i="6"/>
  <c r="CY10" i="6"/>
  <c r="DC10" i="6"/>
  <c r="BG44" i="6"/>
  <c r="AX10" i="6"/>
  <c r="BF10" i="6"/>
  <c r="BN10" i="6"/>
  <c r="M10" i="6"/>
  <c r="Q10" i="6"/>
  <c r="S44" i="6"/>
  <c r="W44" i="6"/>
  <c r="AA44" i="6"/>
  <c r="AE44" i="6"/>
  <c r="AI44" i="6"/>
  <c r="AM44" i="6"/>
  <c r="AM9" i="6" s="1"/>
  <c r="AM7" i="6" s="1"/>
  <c r="AQ44" i="6"/>
  <c r="AU44" i="6"/>
  <c r="AY44" i="6"/>
  <c r="BC44" i="6"/>
  <c r="BK44" i="6"/>
  <c r="BO44" i="6"/>
  <c r="BS44" i="6"/>
  <c r="BW44" i="6"/>
  <c r="CA44" i="6"/>
  <c r="CE44" i="6"/>
  <c r="CI44" i="6"/>
  <c r="CQ44" i="6"/>
  <c r="CU44" i="6"/>
  <c r="CY44" i="6"/>
  <c r="DC44" i="6"/>
  <c r="V10" i="6"/>
  <c r="AD10" i="6"/>
  <c r="AL10" i="6"/>
  <c r="AP10" i="6"/>
  <c r="AT10" i="6"/>
  <c r="BB10" i="6"/>
  <c r="BJ10" i="6"/>
  <c r="BR10" i="6"/>
  <c r="BV10" i="6"/>
  <c r="BZ10" i="6"/>
  <c r="CH10" i="6"/>
  <c r="CL10" i="6"/>
  <c r="CP10" i="6"/>
  <c r="CT10" i="6"/>
  <c r="CX10" i="6"/>
  <c r="DB10" i="6"/>
  <c r="BK10" i="6"/>
  <c r="N10" i="6"/>
  <c r="F8" i="6"/>
  <c r="H10" i="6"/>
  <c r="L10" i="6"/>
  <c r="R44" i="6"/>
  <c r="V44" i="6"/>
  <c r="Z44" i="6"/>
  <c r="AD44" i="6"/>
  <c r="AH44" i="6"/>
  <c r="AL44" i="6"/>
  <c r="AP44" i="6"/>
  <c r="AT44" i="6"/>
  <c r="AX44" i="6"/>
  <c r="BB44" i="6"/>
  <c r="BF44" i="6"/>
  <c r="BJ44" i="6"/>
  <c r="BN44" i="6"/>
  <c r="BR44" i="6"/>
  <c r="BV44" i="6"/>
  <c r="BZ44" i="6"/>
  <c r="CD44" i="6"/>
  <c r="CH44" i="6"/>
  <c r="CL44" i="6"/>
  <c r="CP44" i="6"/>
  <c r="CT44" i="6"/>
  <c r="CX44" i="6"/>
  <c r="DB44" i="6"/>
  <c r="P44" i="6"/>
  <c r="T44" i="6"/>
  <c r="X44" i="6"/>
  <c r="AB44" i="6"/>
  <c r="AF44" i="6"/>
  <c r="AJ44" i="6"/>
  <c r="AN44" i="6"/>
  <c r="AR44" i="6"/>
  <c r="AV44" i="6"/>
  <c r="AZ44" i="6"/>
  <c r="BD44" i="6"/>
  <c r="BH44" i="6"/>
  <c r="BL44" i="6"/>
  <c r="BP44" i="6"/>
  <c r="BT44" i="6"/>
  <c r="BX44" i="6"/>
  <c r="CB44" i="6"/>
  <c r="CF44" i="6"/>
  <c r="CJ44" i="6"/>
  <c r="CN44" i="6"/>
  <c r="CR44" i="6"/>
  <c r="CV44" i="6"/>
  <c r="CZ44" i="6"/>
  <c r="Q44" i="6"/>
  <c r="U44" i="6"/>
  <c r="Y44" i="6"/>
  <c r="AC44" i="6"/>
  <c r="AG44" i="6"/>
  <c r="AK44" i="6"/>
  <c r="AO44" i="6"/>
  <c r="AS44" i="6"/>
  <c r="AW44" i="6"/>
  <c r="BA44" i="6"/>
  <c r="BE44" i="6"/>
  <c r="BI44" i="6"/>
  <c r="BM44" i="6"/>
  <c r="BQ44" i="6"/>
  <c r="BU44" i="6"/>
  <c r="BY44" i="6"/>
  <c r="CC44" i="6"/>
  <c r="CG44" i="6"/>
  <c r="CK44" i="6"/>
  <c r="CO44" i="6"/>
  <c r="CS44" i="6"/>
  <c r="J44" i="6"/>
  <c r="N44" i="6"/>
  <c r="H44" i="6"/>
  <c r="L44" i="6"/>
  <c r="I44" i="6"/>
  <c r="M44" i="6"/>
  <c r="K44" i="6"/>
  <c r="CK10" i="6"/>
  <c r="CS10" i="6"/>
  <c r="F11" i="6"/>
  <c r="P10" i="6"/>
  <c r="T10" i="6"/>
  <c r="X10" i="6"/>
  <c r="AB10" i="6"/>
  <c r="AF10" i="6"/>
  <c r="AJ10" i="6"/>
  <c r="AN10" i="6"/>
  <c r="AR10" i="6"/>
  <c r="AV10" i="6"/>
  <c r="AZ10" i="6"/>
  <c r="BD10" i="6"/>
  <c r="BH10" i="6"/>
  <c r="BL10" i="6"/>
  <c r="BP10" i="6"/>
  <c r="BT10" i="6"/>
  <c r="BX10" i="6"/>
  <c r="CB10" i="6"/>
  <c r="CF10" i="6"/>
  <c r="CJ10" i="6"/>
  <c r="CN10" i="6"/>
  <c r="CR10" i="6"/>
  <c r="CV10" i="6"/>
  <c r="CZ10" i="6"/>
  <c r="F78" i="6"/>
  <c r="CW44" i="6"/>
  <c r="DA44" i="6"/>
  <c r="F67" i="6"/>
  <c r="O10" i="5"/>
  <c r="K44" i="5"/>
  <c r="R10" i="5"/>
  <c r="V10" i="5"/>
  <c r="Z10" i="5"/>
  <c r="AD10" i="5"/>
  <c r="AH10" i="5"/>
  <c r="AL10" i="5"/>
  <c r="AP10" i="5"/>
  <c r="AT10" i="5"/>
  <c r="AX10" i="5"/>
  <c r="BB10" i="5"/>
  <c r="BF10" i="5"/>
  <c r="BJ10" i="5"/>
  <c r="BN10" i="5"/>
  <c r="BR10" i="5"/>
  <c r="BV10" i="5"/>
  <c r="BZ10" i="5"/>
  <c r="CD10" i="5"/>
  <c r="CH10" i="5"/>
  <c r="CL10" i="5"/>
  <c r="CP10" i="5"/>
  <c r="CT10" i="5"/>
  <c r="CX10" i="5"/>
  <c r="DB10" i="5"/>
  <c r="S44" i="5"/>
  <c r="AE44" i="5"/>
  <c r="AQ44" i="5"/>
  <c r="BG44" i="5"/>
  <c r="BW44" i="5"/>
  <c r="CM44" i="5"/>
  <c r="J10" i="5"/>
  <c r="K10" i="5"/>
  <c r="H10" i="5"/>
  <c r="L10" i="5"/>
  <c r="H44" i="5"/>
  <c r="L44" i="5"/>
  <c r="P44" i="5"/>
  <c r="N10" i="5"/>
  <c r="X10" i="5"/>
  <c r="T44" i="5"/>
  <c r="X44" i="5"/>
  <c r="AB44" i="5"/>
  <c r="AF44" i="5"/>
  <c r="AJ44" i="5"/>
  <c r="AN44" i="5"/>
  <c r="AR44" i="5"/>
  <c r="AV44" i="5"/>
  <c r="AZ44" i="5"/>
  <c r="BD44" i="5"/>
  <c r="BH44" i="5"/>
  <c r="BL44" i="5"/>
  <c r="BP44" i="5"/>
  <c r="BT44" i="5"/>
  <c r="BX44" i="5"/>
  <c r="CB44" i="5"/>
  <c r="CF44" i="5"/>
  <c r="CJ44" i="5"/>
  <c r="CN44" i="5"/>
  <c r="CR44" i="5"/>
  <c r="CV44" i="5"/>
  <c r="CZ44" i="5"/>
  <c r="Q10" i="5"/>
  <c r="U10" i="5"/>
  <c r="Y10" i="5"/>
  <c r="AC10" i="5"/>
  <c r="AG10" i="5"/>
  <c r="AK10" i="5"/>
  <c r="AO10" i="5"/>
  <c r="AS10" i="5"/>
  <c r="AW10" i="5"/>
  <c r="BA10" i="5"/>
  <c r="BE10" i="5"/>
  <c r="BI10" i="5"/>
  <c r="BM10" i="5"/>
  <c r="BQ10" i="5"/>
  <c r="BU10" i="5"/>
  <c r="BY10" i="5"/>
  <c r="CC10" i="5"/>
  <c r="CG10" i="5"/>
  <c r="CK10" i="5"/>
  <c r="CO10" i="5"/>
  <c r="CS10" i="5"/>
  <c r="CW10" i="5"/>
  <c r="DA10" i="5"/>
  <c r="W10" i="5"/>
  <c r="AE10" i="5"/>
  <c r="AI10" i="5"/>
  <c r="AM10" i="5"/>
  <c r="AU10" i="5"/>
  <c r="AY10" i="5"/>
  <c r="BC10" i="5"/>
  <c r="BK10" i="5"/>
  <c r="BO10" i="5"/>
  <c r="BS10" i="5"/>
  <c r="CA10" i="5"/>
  <c r="CE10" i="5"/>
  <c r="CI10" i="5"/>
  <c r="CQ10" i="5"/>
  <c r="CU10" i="5"/>
  <c r="CY10" i="5"/>
  <c r="AN10" i="5"/>
  <c r="BD10" i="5"/>
  <c r="BT10" i="5"/>
  <c r="CJ10" i="5"/>
  <c r="CZ10" i="5"/>
  <c r="W44" i="5"/>
  <c r="AA44" i="5"/>
  <c r="AI44" i="5"/>
  <c r="AM44" i="5"/>
  <c r="AU44" i="5"/>
  <c r="AY44" i="5"/>
  <c r="BC44" i="5"/>
  <c r="BK44" i="5"/>
  <c r="BO44" i="5"/>
  <c r="BS44" i="5"/>
  <c r="CA44" i="5"/>
  <c r="CE44" i="5"/>
  <c r="CI44" i="5"/>
  <c r="CQ44" i="5"/>
  <c r="CU44" i="5"/>
  <c r="CY44" i="5"/>
  <c r="F45" i="5"/>
  <c r="N44" i="5"/>
  <c r="CN10" i="5"/>
  <c r="CR10" i="5"/>
  <c r="CV10" i="5"/>
  <c r="P10" i="5"/>
  <c r="T10" i="5"/>
  <c r="AB10" i="5"/>
  <c r="AF10" i="5"/>
  <c r="AJ10" i="5"/>
  <c r="AR10" i="5"/>
  <c r="AV10" i="5"/>
  <c r="AZ10" i="5"/>
  <c r="BH10" i="5"/>
  <c r="BL10" i="5"/>
  <c r="BP10" i="5"/>
  <c r="BX10" i="5"/>
  <c r="CB10" i="5"/>
  <c r="CF10" i="5"/>
  <c r="F8" i="5"/>
  <c r="I10" i="5"/>
  <c r="M10" i="5"/>
  <c r="F55" i="5"/>
  <c r="F33" i="5"/>
  <c r="F22" i="5"/>
  <c r="CA6" i="7"/>
  <c r="CV6" i="7"/>
  <c r="W6" i="7"/>
  <c r="AO6" i="8"/>
  <c r="AJ6" i="7"/>
  <c r="DA6" i="8"/>
  <c r="AW6" i="8"/>
  <c r="BF6" i="7"/>
  <c r="I6" i="8"/>
  <c r="BU6" i="8"/>
  <c r="O6" i="7"/>
  <c r="BN6" i="7"/>
  <c r="Q6" i="8"/>
  <c r="CC6" i="8"/>
  <c r="T6" i="5"/>
  <c r="AR6" i="7"/>
  <c r="CI6" i="7"/>
  <c r="Y6" i="8"/>
  <c r="BE6" i="8"/>
  <c r="CK6" i="8"/>
  <c r="AE6" i="5"/>
  <c r="AG6" i="8"/>
  <c r="BM6" i="8"/>
  <c r="CS6" i="8"/>
  <c r="U6" i="6"/>
  <c r="BM6" i="6"/>
  <c r="CG6" i="6"/>
  <c r="BV6" i="5"/>
  <c r="I6" i="6"/>
  <c r="AC6" i="6"/>
  <c r="AY6" i="6"/>
  <c r="BU6" i="6"/>
  <c r="CO6" i="6"/>
  <c r="Z6" i="7"/>
  <c r="AU6" i="7"/>
  <c r="BP6" i="7"/>
  <c r="CL6" i="7"/>
  <c r="J6" i="8"/>
  <c r="R6" i="8"/>
  <c r="Z6" i="8"/>
  <c r="AH6" i="8"/>
  <c r="AP6" i="8"/>
  <c r="AX6" i="8"/>
  <c r="BF6" i="8"/>
  <c r="BN6" i="8"/>
  <c r="BV6" i="8"/>
  <c r="CD6" i="8"/>
  <c r="CL6" i="8"/>
  <c r="CT6" i="8"/>
  <c r="DB6" i="8"/>
  <c r="AQ6" i="6"/>
  <c r="DC6" i="6"/>
  <c r="CQ6" i="5"/>
  <c r="K6" i="6"/>
  <c r="AG6" i="6"/>
  <c r="BA6" i="6"/>
  <c r="BW6" i="6"/>
  <c r="CS6" i="6"/>
  <c r="L6" i="7"/>
  <c r="AH6" i="7"/>
  <c r="BC6" i="7"/>
  <c r="BX6" i="7"/>
  <c r="CT6" i="7"/>
  <c r="M6" i="8"/>
  <c r="U6" i="8"/>
  <c r="AC6" i="8"/>
  <c r="AK6" i="8"/>
  <c r="AS6" i="8"/>
  <c r="BA6" i="8"/>
  <c r="BI6" i="8"/>
  <c r="BQ6" i="8"/>
  <c r="BY6" i="8"/>
  <c r="CG6" i="8"/>
  <c r="CO6" i="8"/>
  <c r="CW6" i="8"/>
  <c r="S6" i="6"/>
  <c r="AO6" i="6"/>
  <c r="BI6" i="6"/>
  <c r="CE6" i="6"/>
  <c r="DA6" i="6"/>
  <c r="N6" i="8"/>
  <c r="V6" i="8"/>
  <c r="AD6" i="8"/>
  <c r="AL6" i="8"/>
  <c r="AT6" i="8"/>
  <c r="BB6" i="8"/>
  <c r="BJ6" i="8"/>
  <c r="BR6" i="8"/>
  <c r="BZ6" i="8"/>
  <c r="CH6" i="8"/>
  <c r="CP6" i="8"/>
  <c r="CX6" i="8"/>
  <c r="BK113" i="8"/>
  <c r="AZ6" i="5"/>
  <c r="M6" i="6"/>
  <c r="Y6" i="6"/>
  <c r="AI6" i="6"/>
  <c r="AS6" i="6"/>
  <c r="BE6" i="6"/>
  <c r="BO6" i="6"/>
  <c r="BY6" i="6"/>
  <c r="CK6" i="6"/>
  <c r="CU6" i="6"/>
  <c r="R6" i="7"/>
  <c r="AB6" i="7"/>
  <c r="AM6" i="7"/>
  <c r="AX6" i="7"/>
  <c r="BH6" i="7"/>
  <c r="BS6" i="7"/>
  <c r="CD6" i="7"/>
  <c r="CN6" i="7"/>
  <c r="CY6" i="7"/>
  <c r="K6" i="8"/>
  <c r="O6" i="8"/>
  <c r="S6" i="8"/>
  <c r="W6" i="8"/>
  <c r="AA6" i="8"/>
  <c r="AE6" i="8"/>
  <c r="AI6" i="8"/>
  <c r="AM6" i="8"/>
  <c r="AQ6" i="8"/>
  <c r="AU6" i="8"/>
  <c r="AY6" i="8"/>
  <c r="BC6" i="8"/>
  <c r="BG6" i="8"/>
  <c r="BK6" i="8"/>
  <c r="BO6" i="8"/>
  <c r="BS6" i="8"/>
  <c r="BW6" i="8"/>
  <c r="CA6" i="8"/>
  <c r="CE6" i="8"/>
  <c r="CI6" i="8"/>
  <c r="CM6" i="8"/>
  <c r="CQ6" i="8"/>
  <c r="CU6" i="8"/>
  <c r="CY6" i="8"/>
  <c r="DC6" i="8"/>
  <c r="F45" i="8"/>
  <c r="AM113" i="8"/>
  <c r="BS113" i="8"/>
  <c r="U114" i="8"/>
  <c r="CG114" i="8"/>
  <c r="BQ114" i="8"/>
  <c r="J6" i="5"/>
  <c r="BK6" i="5"/>
  <c r="Q6" i="6"/>
  <c r="AA6" i="6"/>
  <c r="AK6" i="6"/>
  <c r="AW6" i="6"/>
  <c r="BG6" i="6"/>
  <c r="BQ6" i="6"/>
  <c r="CC6" i="6"/>
  <c r="CM6" i="6"/>
  <c r="CW6" i="6"/>
  <c r="J6" i="7"/>
  <c r="T6" i="7"/>
  <c r="AE6" i="7"/>
  <c r="AP6" i="7"/>
  <c r="AZ6" i="7"/>
  <c r="BK6" i="7"/>
  <c r="BV6" i="7"/>
  <c r="CF6" i="7"/>
  <c r="CQ6" i="7"/>
  <c r="L6" i="8"/>
  <c r="P6" i="8"/>
  <c r="T6" i="8"/>
  <c r="X6" i="8"/>
  <c r="AB6" i="8"/>
  <c r="AF6" i="8"/>
  <c r="AJ6" i="8"/>
  <c r="AN6" i="8"/>
  <c r="AR6" i="8"/>
  <c r="AV6" i="8"/>
  <c r="AZ6" i="8"/>
  <c r="BD6" i="8"/>
  <c r="BH6" i="8"/>
  <c r="BL6" i="8"/>
  <c r="BP6" i="8"/>
  <c r="BT6" i="8"/>
  <c r="BX6" i="8"/>
  <c r="CB6" i="8"/>
  <c r="CF6" i="8"/>
  <c r="CJ6" i="8"/>
  <c r="CN6" i="8"/>
  <c r="CR6" i="8"/>
  <c r="CV6" i="8"/>
  <c r="CU113" i="8"/>
  <c r="F56" i="8"/>
  <c r="DA114" i="8"/>
  <c r="O113" i="8"/>
  <c r="AU113" i="8"/>
  <c r="CA113" i="8"/>
  <c r="AK114" i="8"/>
  <c r="CW114" i="8"/>
  <c r="F22" i="8"/>
  <c r="W113" i="8"/>
  <c r="BC113" i="8"/>
  <c r="J113" i="8"/>
  <c r="R113" i="8"/>
  <c r="Z113" i="8"/>
  <c r="AH113" i="8"/>
  <c r="AP113" i="8"/>
  <c r="AX113" i="8"/>
  <c r="BF113" i="8"/>
  <c r="BN113" i="8"/>
  <c r="BV113" i="8"/>
  <c r="CE113" i="8"/>
  <c r="I114" i="8"/>
  <c r="Y114" i="8"/>
  <c r="AO114" i="8"/>
  <c r="BE114" i="8"/>
  <c r="BU114" i="8"/>
  <c r="CK114" i="8"/>
  <c r="DB113" i="8"/>
  <c r="CX113" i="8"/>
  <c r="CT113" i="8"/>
  <c r="CP113" i="8"/>
  <c r="CL113" i="8"/>
  <c r="CH113" i="8"/>
  <c r="CD113" i="8"/>
  <c r="DA113" i="8"/>
  <c r="DA112" i="8" s="1"/>
  <c r="CW113" i="8"/>
  <c r="CS113" i="8"/>
  <c r="CO113" i="8"/>
  <c r="CK113" i="8"/>
  <c r="CK112" i="8" s="1"/>
  <c r="CG113" i="8"/>
  <c r="CC113" i="8"/>
  <c r="BY113" i="8"/>
  <c r="BU113" i="8"/>
  <c r="BQ113" i="8"/>
  <c r="BM113" i="8"/>
  <c r="BI113" i="8"/>
  <c r="BE113" i="8"/>
  <c r="BA113" i="8"/>
  <c r="BA112" i="8" s="1"/>
  <c r="AW113" i="8"/>
  <c r="AS113" i="8"/>
  <c r="AO113" i="8"/>
  <c r="AK113" i="8"/>
  <c r="AG113" i="8"/>
  <c r="AC113" i="8"/>
  <c r="Y113" i="8"/>
  <c r="Y112" i="8" s="1"/>
  <c r="U113" i="8"/>
  <c r="Q113" i="8"/>
  <c r="M113" i="8"/>
  <c r="I113" i="8"/>
  <c r="CZ113" i="8"/>
  <c r="CV113" i="8"/>
  <c r="CR113" i="8"/>
  <c r="CN113" i="8"/>
  <c r="CJ113" i="8"/>
  <c r="CF113" i="8"/>
  <c r="CB113" i="8"/>
  <c r="BX113" i="8"/>
  <c r="BT113" i="8"/>
  <c r="BP113" i="8"/>
  <c r="BL113" i="8"/>
  <c r="BH113" i="8"/>
  <c r="BD113" i="8"/>
  <c r="AZ113" i="8"/>
  <c r="AV113" i="8"/>
  <c r="AR113" i="8"/>
  <c r="AN113" i="8"/>
  <c r="AJ113" i="8"/>
  <c r="AF113" i="8"/>
  <c r="AB113" i="8"/>
  <c r="X113" i="8"/>
  <c r="T113" i="8"/>
  <c r="P113" i="8"/>
  <c r="L113" i="8"/>
  <c r="H113" i="8"/>
  <c r="CZ114" i="8"/>
  <c r="CV114" i="8"/>
  <c r="CR114" i="8"/>
  <c r="CN114" i="8"/>
  <c r="CJ114" i="8"/>
  <c r="CF114" i="8"/>
  <c r="CB114" i="8"/>
  <c r="BX114" i="8"/>
  <c r="BT114" i="8"/>
  <c r="BP114" i="8"/>
  <c r="BL114" i="8"/>
  <c r="BH114" i="8"/>
  <c r="BD114" i="8"/>
  <c r="AZ114" i="8"/>
  <c r="AV114" i="8"/>
  <c r="AR114" i="8"/>
  <c r="AN114" i="8"/>
  <c r="AJ114" i="8"/>
  <c r="AF114" i="8"/>
  <c r="AB114" i="8"/>
  <c r="X114" i="8"/>
  <c r="T114" i="8"/>
  <c r="P114" i="8"/>
  <c r="L114" i="8"/>
  <c r="H114" i="8"/>
  <c r="DC114" i="8"/>
  <c r="CY114" i="8"/>
  <c r="CU114" i="8"/>
  <c r="CQ114" i="8"/>
  <c r="CM114" i="8"/>
  <c r="CI114" i="8"/>
  <c r="CE114" i="8"/>
  <c r="CA114" i="8"/>
  <c r="BW114" i="8"/>
  <c r="BS114" i="8"/>
  <c r="BO114" i="8"/>
  <c r="BK114" i="8"/>
  <c r="BG114" i="8"/>
  <c r="BC114" i="8"/>
  <c r="AY114" i="8"/>
  <c r="AU114" i="8"/>
  <c r="AQ114" i="8"/>
  <c r="AM114" i="8"/>
  <c r="AI114" i="8"/>
  <c r="AE114" i="8"/>
  <c r="AA114" i="8"/>
  <c r="W114" i="8"/>
  <c r="S114" i="8"/>
  <c r="O114" i="8"/>
  <c r="K114" i="8"/>
  <c r="DB114" i="8"/>
  <c r="CX114" i="8"/>
  <c r="CT114" i="8"/>
  <c r="CP114" i="8"/>
  <c r="CL114" i="8"/>
  <c r="CH114" i="8"/>
  <c r="CD114" i="8"/>
  <c r="BZ114" i="8"/>
  <c r="BV114" i="8"/>
  <c r="BR114" i="8"/>
  <c r="BN114" i="8"/>
  <c r="BJ114" i="8"/>
  <c r="BF114" i="8"/>
  <c r="BB114" i="8"/>
  <c r="AX114" i="8"/>
  <c r="AT114" i="8"/>
  <c r="AP114" i="8"/>
  <c r="AL114" i="8"/>
  <c r="AH114" i="8"/>
  <c r="AD114" i="8"/>
  <c r="Z114" i="8"/>
  <c r="V114" i="8"/>
  <c r="R114" i="8"/>
  <c r="N114" i="8"/>
  <c r="J114" i="8"/>
  <c r="K113" i="8"/>
  <c r="S113" i="8"/>
  <c r="AA113" i="8"/>
  <c r="AA112" i="8" s="1"/>
  <c r="AI113" i="8"/>
  <c r="AQ113" i="8"/>
  <c r="AY113" i="8"/>
  <c r="BG113" i="8"/>
  <c r="BO113" i="8"/>
  <c r="BW113" i="8"/>
  <c r="CI113" i="8"/>
  <c r="CY113" i="8"/>
  <c r="M114" i="8"/>
  <c r="AC114" i="8"/>
  <c r="AS114" i="8"/>
  <c r="BI114" i="8"/>
  <c r="BY114" i="8"/>
  <c r="CO114" i="8"/>
  <c r="N113" i="8"/>
  <c r="V113" i="8"/>
  <c r="AD113" i="8"/>
  <c r="AL113" i="8"/>
  <c r="AT113" i="8"/>
  <c r="BB113" i="8"/>
  <c r="BJ113" i="8"/>
  <c r="BR113" i="8"/>
  <c r="BR112" i="8" s="1"/>
  <c r="BZ113" i="8"/>
  <c r="CM113" i="8"/>
  <c r="CM112" i="8" s="1"/>
  <c r="DC113" i="8"/>
  <c r="Q114" i="8"/>
  <c r="AG114" i="8"/>
  <c r="AW114" i="8"/>
  <c r="BM114" i="8"/>
  <c r="CC114" i="8"/>
  <c r="CS114" i="8"/>
  <c r="DA6" i="7"/>
  <c r="CW6" i="7"/>
  <c r="CS6" i="7"/>
  <c r="CO6" i="7"/>
  <c r="CK6" i="7"/>
  <c r="CG6" i="7"/>
  <c r="CC6" i="7"/>
  <c r="BY6" i="7"/>
  <c r="BU6" i="7"/>
  <c r="BQ6" i="7"/>
  <c r="BM6" i="7"/>
  <c r="BI6" i="7"/>
  <c r="BE6" i="7"/>
  <c r="BA6" i="7"/>
  <c r="AW6" i="7"/>
  <c r="AS6" i="7"/>
  <c r="AO6" i="7"/>
  <c r="AK6" i="7"/>
  <c r="AG6" i="7"/>
  <c r="AC6" i="7"/>
  <c r="Y6" i="7"/>
  <c r="U6" i="7"/>
  <c r="Q6" i="7"/>
  <c r="M6" i="7"/>
  <c r="I6" i="7"/>
  <c r="N6" i="7"/>
  <c r="S6" i="7"/>
  <c r="X6" i="7"/>
  <c r="AD6" i="7"/>
  <c r="AI6" i="7"/>
  <c r="AN6" i="7"/>
  <c r="AT6" i="7"/>
  <c r="AY6" i="7"/>
  <c r="BD6" i="7"/>
  <c r="BJ6" i="7"/>
  <c r="BO6" i="7"/>
  <c r="BT6" i="7"/>
  <c r="BZ6" i="7"/>
  <c r="CE6" i="7"/>
  <c r="CJ6" i="7"/>
  <c r="CP6" i="7"/>
  <c r="CU6" i="7"/>
  <c r="CZ6" i="7"/>
  <c r="AT9" i="7"/>
  <c r="AT7" i="7" s="1"/>
  <c r="F33" i="7"/>
  <c r="T9" i="7"/>
  <c r="T7" i="7" s="1"/>
  <c r="CU113" i="7"/>
  <c r="AM113" i="7"/>
  <c r="CE113" i="7"/>
  <c r="AE113" i="7"/>
  <c r="BO113" i="7"/>
  <c r="W113" i="7"/>
  <c r="F11" i="7"/>
  <c r="AY113" i="7"/>
  <c r="AP6" i="5"/>
  <c r="CF6" i="5"/>
  <c r="K6" i="7"/>
  <c r="P6" i="7"/>
  <c r="V6" i="7"/>
  <c r="AA6" i="7"/>
  <c r="AF6" i="7"/>
  <c r="AL6" i="7"/>
  <c r="AQ6" i="7"/>
  <c r="AV6" i="7"/>
  <c r="BB6" i="7"/>
  <c r="BG6" i="7"/>
  <c r="BL6" i="7"/>
  <c r="BR6" i="7"/>
  <c r="BW6" i="7"/>
  <c r="CB6" i="7"/>
  <c r="CH6" i="7"/>
  <c r="CM6" i="7"/>
  <c r="CR6" i="7"/>
  <c r="CX6" i="7"/>
  <c r="DC6" i="7"/>
  <c r="O6" i="6"/>
  <c r="W6" i="6"/>
  <c r="AE6" i="6"/>
  <c r="AM6" i="6"/>
  <c r="AU6" i="6"/>
  <c r="BC6" i="6"/>
  <c r="BK6" i="6"/>
  <c r="BS6" i="6"/>
  <c r="CA6" i="6"/>
  <c r="CI6" i="6"/>
  <c r="CQ6" i="6"/>
  <c r="CY6" i="6"/>
  <c r="I114" i="7"/>
  <c r="BU114" i="7"/>
  <c r="F56" i="7"/>
  <c r="Y114" i="7"/>
  <c r="CK114" i="7"/>
  <c r="AO114" i="7"/>
  <c r="DB113" i="7"/>
  <c r="CX113" i="7"/>
  <c r="CT113" i="7"/>
  <c r="CP113" i="7"/>
  <c r="CL113" i="7"/>
  <c r="CH113" i="7"/>
  <c r="CD113" i="7"/>
  <c r="BZ113" i="7"/>
  <c r="BV113" i="7"/>
  <c r="BR113" i="7"/>
  <c r="BN113" i="7"/>
  <c r="BJ113" i="7"/>
  <c r="BF113" i="7"/>
  <c r="BB113" i="7"/>
  <c r="AX113" i="7"/>
  <c r="AT113" i="7"/>
  <c r="DA113" i="7"/>
  <c r="DA112" i="7" s="1"/>
  <c r="CW113" i="7"/>
  <c r="CS113" i="7"/>
  <c r="CO113" i="7"/>
  <c r="CK113" i="7"/>
  <c r="CG113" i="7"/>
  <c r="CC113" i="7"/>
  <c r="BY113" i="7"/>
  <c r="BU113" i="7"/>
  <c r="BQ113" i="7"/>
  <c r="BM113" i="7"/>
  <c r="BI113" i="7"/>
  <c r="BE113" i="7"/>
  <c r="BE112" i="7" s="1"/>
  <c r="BA113" i="7"/>
  <c r="AW113" i="7"/>
  <c r="AS113" i="7"/>
  <c r="AO113" i="7"/>
  <c r="AK113" i="7"/>
  <c r="AG113" i="7"/>
  <c r="AC113" i="7"/>
  <c r="Y113" i="7"/>
  <c r="U113" i="7"/>
  <c r="Q113" i="7"/>
  <c r="M113" i="7"/>
  <c r="I113" i="7"/>
  <c r="CZ113" i="7"/>
  <c r="CV113" i="7"/>
  <c r="CR113" i="7"/>
  <c r="CN113" i="7"/>
  <c r="CJ113" i="7"/>
  <c r="CF113" i="7"/>
  <c r="CB113" i="7"/>
  <c r="BX113" i="7"/>
  <c r="BT113" i="7"/>
  <c r="BP113" i="7"/>
  <c r="BL113" i="7"/>
  <c r="BH113" i="7"/>
  <c r="BD113" i="7"/>
  <c r="AZ113" i="7"/>
  <c r="AV113" i="7"/>
  <c r="AR113" i="7"/>
  <c r="AN113" i="7"/>
  <c r="AJ113" i="7"/>
  <c r="AF113" i="7"/>
  <c r="AB113" i="7"/>
  <c r="X113" i="7"/>
  <c r="T113" i="7"/>
  <c r="P113" i="7"/>
  <c r="L113" i="7"/>
  <c r="H113" i="7"/>
  <c r="CZ114" i="7"/>
  <c r="CV114" i="7"/>
  <c r="CR114" i="7"/>
  <c r="CN114" i="7"/>
  <c r="CJ114" i="7"/>
  <c r="CF114" i="7"/>
  <c r="CB114" i="7"/>
  <c r="BX114" i="7"/>
  <c r="BT114" i="7"/>
  <c r="BP114" i="7"/>
  <c r="BL114" i="7"/>
  <c r="BH114" i="7"/>
  <c r="BD114" i="7"/>
  <c r="AZ114" i="7"/>
  <c r="AV114" i="7"/>
  <c r="AR114" i="7"/>
  <c r="AN114" i="7"/>
  <c r="AJ114" i="7"/>
  <c r="AF114" i="7"/>
  <c r="AB114" i="7"/>
  <c r="X114" i="7"/>
  <c r="T114" i="7"/>
  <c r="P114" i="7"/>
  <c r="L114" i="7"/>
  <c r="H114" i="7"/>
  <c r="DC114" i="7"/>
  <c r="CY114" i="7"/>
  <c r="CU114" i="7"/>
  <c r="CQ114" i="7"/>
  <c r="CM114" i="7"/>
  <c r="CI114" i="7"/>
  <c r="CE114" i="7"/>
  <c r="CA114" i="7"/>
  <c r="BW114" i="7"/>
  <c r="BS114" i="7"/>
  <c r="BO114" i="7"/>
  <c r="BK114" i="7"/>
  <c r="BG114" i="7"/>
  <c r="BC114" i="7"/>
  <c r="AY114" i="7"/>
  <c r="AU114" i="7"/>
  <c r="AQ114" i="7"/>
  <c r="AM114" i="7"/>
  <c r="AI114" i="7"/>
  <c r="AE114" i="7"/>
  <c r="AA114" i="7"/>
  <c r="W114" i="7"/>
  <c r="S114" i="7"/>
  <c r="O114" i="7"/>
  <c r="K114" i="7"/>
  <c r="DB114" i="7"/>
  <c r="CX114" i="7"/>
  <c r="CT114" i="7"/>
  <c r="CP114" i="7"/>
  <c r="CL114" i="7"/>
  <c r="CH114" i="7"/>
  <c r="CD114" i="7"/>
  <c r="BZ114" i="7"/>
  <c r="BV114" i="7"/>
  <c r="BR114" i="7"/>
  <c r="BN114" i="7"/>
  <c r="BJ114" i="7"/>
  <c r="BF114" i="7"/>
  <c r="BB114" i="7"/>
  <c r="AX114" i="7"/>
  <c r="AT114" i="7"/>
  <c r="AP114" i="7"/>
  <c r="AL114" i="7"/>
  <c r="AH114" i="7"/>
  <c r="AD114" i="7"/>
  <c r="Z114" i="7"/>
  <c r="V114" i="7"/>
  <c r="R114" i="7"/>
  <c r="N114" i="7"/>
  <c r="J114" i="7"/>
  <c r="J113" i="7"/>
  <c r="R113" i="7"/>
  <c r="Z113" i="7"/>
  <c r="AH113" i="7"/>
  <c r="AP113" i="7"/>
  <c r="BC113" i="7"/>
  <c r="BS113" i="7"/>
  <c r="CI113" i="7"/>
  <c r="CY113" i="7"/>
  <c r="M114" i="7"/>
  <c r="AC114" i="7"/>
  <c r="AS114" i="7"/>
  <c r="BI114" i="7"/>
  <c r="BY114" i="7"/>
  <c r="CO114" i="7"/>
  <c r="K113" i="7"/>
  <c r="S113" i="7"/>
  <c r="AA113" i="7"/>
  <c r="AI113" i="7"/>
  <c r="AQ113" i="7"/>
  <c r="BG113" i="7"/>
  <c r="BW113" i="7"/>
  <c r="CM113" i="7"/>
  <c r="DC113" i="7"/>
  <c r="Q114" i="7"/>
  <c r="AG114" i="7"/>
  <c r="AW114" i="7"/>
  <c r="BM114" i="7"/>
  <c r="CC114" i="7"/>
  <c r="CS114" i="7"/>
  <c r="N113" i="7"/>
  <c r="N112" i="7" s="1"/>
  <c r="V113" i="7"/>
  <c r="AD113" i="7"/>
  <c r="AL113" i="7"/>
  <c r="AU113" i="7"/>
  <c r="BK113" i="7"/>
  <c r="CA113" i="7"/>
  <c r="CQ113" i="7"/>
  <c r="CQ112" i="7" s="1"/>
  <c r="U114" i="7"/>
  <c r="AK114" i="7"/>
  <c r="BA114" i="7"/>
  <c r="BQ114" i="7"/>
  <c r="CG114" i="7"/>
  <c r="CW114" i="7"/>
  <c r="AE113" i="6"/>
  <c r="CS114" i="6"/>
  <c r="AN114" i="6"/>
  <c r="H114" i="6"/>
  <c r="CC114" i="6"/>
  <c r="AF114" i="6"/>
  <c r="BM114" i="6"/>
  <c r="X114" i="6"/>
  <c r="AW114" i="6"/>
  <c r="BK113" i="6"/>
  <c r="CI113" i="6"/>
  <c r="O6" i="5"/>
  <c r="AJ6" i="5"/>
  <c r="BF6" i="5"/>
  <c r="CA6" i="5"/>
  <c r="CY6" i="5"/>
  <c r="J6" i="6"/>
  <c r="N6" i="6"/>
  <c r="R6" i="6"/>
  <c r="V6" i="6"/>
  <c r="Z6" i="6"/>
  <c r="AD6" i="6"/>
  <c r="AH6" i="6"/>
  <c r="AL6" i="6"/>
  <c r="AP6" i="6"/>
  <c r="AT6" i="6"/>
  <c r="AX6" i="6"/>
  <c r="BB6" i="6"/>
  <c r="BF6" i="6"/>
  <c r="BJ6" i="6"/>
  <c r="BN6" i="6"/>
  <c r="BR6" i="6"/>
  <c r="BV6" i="6"/>
  <c r="BZ6" i="6"/>
  <c r="CD6" i="6"/>
  <c r="CH6" i="6"/>
  <c r="CL6" i="6"/>
  <c r="CP6" i="6"/>
  <c r="CT6" i="6"/>
  <c r="CX6" i="6"/>
  <c r="DB6" i="6"/>
  <c r="DB113" i="6"/>
  <c r="F33" i="6"/>
  <c r="F56" i="6"/>
  <c r="AM113" i="6"/>
  <c r="BS113" i="6"/>
  <c r="CY113" i="6"/>
  <c r="F22" i="6"/>
  <c r="F45" i="6"/>
  <c r="CW114" i="6"/>
  <c r="O113" i="6"/>
  <c r="AU113" i="6"/>
  <c r="CA113" i="6"/>
  <c r="Z6" i="5"/>
  <c r="AU6" i="5"/>
  <c r="BP6" i="5"/>
  <c r="CL6" i="5"/>
  <c r="L6" i="6"/>
  <c r="P6" i="6"/>
  <c r="T6" i="6"/>
  <c r="X6" i="6"/>
  <c r="AB6" i="6"/>
  <c r="AF6" i="6"/>
  <c r="AJ6" i="6"/>
  <c r="AN6" i="6"/>
  <c r="AR6" i="6"/>
  <c r="AV6" i="6"/>
  <c r="AZ6" i="6"/>
  <c r="BD6" i="6"/>
  <c r="BH6" i="6"/>
  <c r="BL6" i="6"/>
  <c r="BP6" i="6"/>
  <c r="BT6" i="6"/>
  <c r="BX6" i="6"/>
  <c r="CB6" i="6"/>
  <c r="CF6" i="6"/>
  <c r="CJ6" i="6"/>
  <c r="CN6" i="6"/>
  <c r="CR6" i="6"/>
  <c r="CV6" i="6"/>
  <c r="W113" i="6"/>
  <c r="BC113" i="6"/>
  <c r="J113" i="6"/>
  <c r="R113" i="6"/>
  <c r="Z113" i="6"/>
  <c r="AH113" i="6"/>
  <c r="AP113" i="6"/>
  <c r="AX113" i="6"/>
  <c r="BF113" i="6"/>
  <c r="BN113" i="6"/>
  <c r="BV113" i="6"/>
  <c r="CD113" i="6"/>
  <c r="CL113" i="6"/>
  <c r="CT113" i="6"/>
  <c r="I114" i="6"/>
  <c r="Y114" i="6"/>
  <c r="AG114" i="6"/>
  <c r="AO114" i="6"/>
  <c r="BA114" i="6"/>
  <c r="BQ114" i="6"/>
  <c r="CG114" i="6"/>
  <c r="DA113" i="6"/>
  <c r="CW113" i="6"/>
  <c r="CS113" i="6"/>
  <c r="CO113" i="6"/>
  <c r="CK113" i="6"/>
  <c r="CG113" i="6"/>
  <c r="CC113" i="6"/>
  <c r="BY113" i="6"/>
  <c r="BU113" i="6"/>
  <c r="BQ113" i="6"/>
  <c r="BM113" i="6"/>
  <c r="BI113" i="6"/>
  <c r="BE113" i="6"/>
  <c r="BA113" i="6"/>
  <c r="BA112" i="6" s="1"/>
  <c r="AW113" i="6"/>
  <c r="AS113" i="6"/>
  <c r="AO113" i="6"/>
  <c r="AK113" i="6"/>
  <c r="AG113" i="6"/>
  <c r="AC113" i="6"/>
  <c r="Y113" i="6"/>
  <c r="U113" i="6"/>
  <c r="Q113" i="6"/>
  <c r="M113" i="6"/>
  <c r="I113" i="6"/>
  <c r="CZ113" i="6"/>
  <c r="CV113" i="6"/>
  <c r="CR113" i="6"/>
  <c r="CN113" i="6"/>
  <c r="CJ113" i="6"/>
  <c r="CF113" i="6"/>
  <c r="CB113" i="6"/>
  <c r="BX113" i="6"/>
  <c r="BT113" i="6"/>
  <c r="BP113" i="6"/>
  <c r="BL113" i="6"/>
  <c r="BH113" i="6"/>
  <c r="BD113" i="6"/>
  <c r="AZ113" i="6"/>
  <c r="AV113" i="6"/>
  <c r="AR113" i="6"/>
  <c r="AN113" i="6"/>
  <c r="AJ113" i="6"/>
  <c r="AF113" i="6"/>
  <c r="AB113" i="6"/>
  <c r="X113" i="6"/>
  <c r="T113" i="6"/>
  <c r="P113" i="6"/>
  <c r="L113" i="6"/>
  <c r="H113" i="6"/>
  <c r="CZ114" i="6"/>
  <c r="CV114" i="6"/>
  <c r="CR114" i="6"/>
  <c r="CN114" i="6"/>
  <c r="CJ114" i="6"/>
  <c r="CF114" i="6"/>
  <c r="CB114" i="6"/>
  <c r="BX114" i="6"/>
  <c r="BT114" i="6"/>
  <c r="BP114" i="6"/>
  <c r="BL114" i="6"/>
  <c r="BH114" i="6"/>
  <c r="BD114" i="6"/>
  <c r="AZ114" i="6"/>
  <c r="AV114" i="6"/>
  <c r="DC114" i="6"/>
  <c r="CY114" i="6"/>
  <c r="CU114" i="6"/>
  <c r="CQ114" i="6"/>
  <c r="CQ112" i="6" s="1"/>
  <c r="CM114" i="6"/>
  <c r="CI114" i="6"/>
  <c r="CE114" i="6"/>
  <c r="CA114" i="6"/>
  <c r="BW114" i="6"/>
  <c r="BS114" i="6"/>
  <c r="BO114" i="6"/>
  <c r="BK114" i="6"/>
  <c r="BG114" i="6"/>
  <c r="BC114" i="6"/>
  <c r="AY114" i="6"/>
  <c r="AU114" i="6"/>
  <c r="AQ114" i="6"/>
  <c r="AM114" i="6"/>
  <c r="AI114" i="6"/>
  <c r="AE114" i="6"/>
  <c r="AA114" i="6"/>
  <c r="DB114" i="6"/>
  <c r="CX114" i="6"/>
  <c r="CT114" i="6"/>
  <c r="CP114" i="6"/>
  <c r="CL114" i="6"/>
  <c r="CH114" i="6"/>
  <c r="CD114" i="6"/>
  <c r="BZ114" i="6"/>
  <c r="BV114" i="6"/>
  <c r="BR114" i="6"/>
  <c r="BN114" i="6"/>
  <c r="BJ114" i="6"/>
  <c r="BF114" i="6"/>
  <c r="BB114" i="6"/>
  <c r="AX114" i="6"/>
  <c r="AT114" i="6"/>
  <c r="AP114" i="6"/>
  <c r="AL114" i="6"/>
  <c r="AH114" i="6"/>
  <c r="AD114" i="6"/>
  <c r="Z114" i="6"/>
  <c r="K113" i="6"/>
  <c r="S113" i="6"/>
  <c r="AA113" i="6"/>
  <c r="AA112" i="6" s="1"/>
  <c r="AI113" i="6"/>
  <c r="AQ113" i="6"/>
  <c r="AY113" i="6"/>
  <c r="BG113" i="6"/>
  <c r="BO113" i="6"/>
  <c r="BW113" i="6"/>
  <c r="CE113" i="6"/>
  <c r="CM113" i="6"/>
  <c r="CM112" i="6" s="1"/>
  <c r="CU113" i="6"/>
  <c r="DC113" i="6"/>
  <c r="AB114" i="6"/>
  <c r="AJ114" i="6"/>
  <c r="AR114" i="6"/>
  <c r="BE114" i="6"/>
  <c r="BU114" i="6"/>
  <c r="CK114" i="6"/>
  <c r="DA114" i="6"/>
  <c r="N113" i="6"/>
  <c r="V113" i="6"/>
  <c r="AD113" i="6"/>
  <c r="AL113" i="6"/>
  <c r="AT113" i="6"/>
  <c r="BB113" i="6"/>
  <c r="BJ113" i="6"/>
  <c r="BR113" i="6"/>
  <c r="BZ113" i="6"/>
  <c r="CH113" i="6"/>
  <c r="CP113" i="6"/>
  <c r="CX113" i="6"/>
  <c r="AC114" i="6"/>
  <c r="AK114" i="6"/>
  <c r="AS114" i="6"/>
  <c r="BI114" i="6"/>
  <c r="BY114" i="6"/>
  <c r="CO114" i="6"/>
  <c r="L6" i="5"/>
  <c r="R6" i="5"/>
  <c r="W6" i="5"/>
  <c r="AB6" i="5"/>
  <c r="AH6" i="5"/>
  <c r="AM6" i="5"/>
  <c r="AR6" i="5"/>
  <c r="AX6" i="5"/>
  <c r="BC6" i="5"/>
  <c r="BH6" i="5"/>
  <c r="BN6" i="5"/>
  <c r="BS6" i="5"/>
  <c r="BX6" i="5"/>
  <c r="CD6" i="5"/>
  <c r="CI6" i="5"/>
  <c r="CN6" i="5"/>
  <c r="CU6" i="5"/>
  <c r="DB6" i="5"/>
  <c r="CX6" i="5"/>
  <c r="CT6" i="5"/>
  <c r="DA6" i="5"/>
  <c r="CW6" i="5"/>
  <c r="CS6" i="5"/>
  <c r="CO6" i="5"/>
  <c r="CK6" i="5"/>
  <c r="CG6" i="5"/>
  <c r="CC6" i="5"/>
  <c r="BY6" i="5"/>
  <c r="BU6" i="5"/>
  <c r="BQ6" i="5"/>
  <c r="BM6" i="5"/>
  <c r="BI6" i="5"/>
  <c r="BE6" i="5"/>
  <c r="BA6" i="5"/>
  <c r="AW6" i="5"/>
  <c r="AS6" i="5"/>
  <c r="AO6" i="5"/>
  <c r="AK6" i="5"/>
  <c r="AG6" i="5"/>
  <c r="AC6" i="5"/>
  <c r="Y6" i="5"/>
  <c r="U6" i="5"/>
  <c r="Q6" i="5"/>
  <c r="M6" i="5"/>
  <c r="I6" i="5"/>
  <c r="N6" i="5"/>
  <c r="S6" i="5"/>
  <c r="X6" i="5"/>
  <c r="AD6" i="5"/>
  <c r="AI6" i="5"/>
  <c r="AN6" i="5"/>
  <c r="AT6" i="5"/>
  <c r="AY6" i="5"/>
  <c r="BD6" i="5"/>
  <c r="BJ6" i="5"/>
  <c r="BO6" i="5"/>
  <c r="BT6" i="5"/>
  <c r="BZ6" i="5"/>
  <c r="CE6" i="5"/>
  <c r="CJ6" i="5"/>
  <c r="CP6" i="5"/>
  <c r="CV6" i="5"/>
  <c r="K6" i="5"/>
  <c r="P6" i="5"/>
  <c r="V6" i="5"/>
  <c r="AA6" i="5"/>
  <c r="AF6" i="5"/>
  <c r="AL6" i="5"/>
  <c r="AQ6" i="5"/>
  <c r="AV6" i="5"/>
  <c r="BB6" i="5"/>
  <c r="BG6" i="5"/>
  <c r="BL6" i="5"/>
  <c r="BR6" i="5"/>
  <c r="BW6" i="5"/>
  <c r="CB6" i="5"/>
  <c r="CH6" i="5"/>
  <c r="CM6" i="5"/>
  <c r="CR6" i="5"/>
  <c r="CZ6" i="5"/>
  <c r="I112" i="5"/>
  <c r="O112" i="5"/>
  <c r="AD112" i="5"/>
  <c r="AT112" i="5"/>
  <c r="BJ112" i="5"/>
  <c r="J112" i="5"/>
  <c r="R112" i="5"/>
  <c r="AH112" i="5"/>
  <c r="DB112" i="5"/>
  <c r="CX112" i="5"/>
  <c r="CT112" i="5"/>
  <c r="CP112" i="5"/>
  <c r="CL112" i="5"/>
  <c r="CH112" i="5"/>
  <c r="CD112" i="5"/>
  <c r="BZ112" i="5"/>
  <c r="BV112" i="5"/>
  <c r="BR112" i="5"/>
  <c r="BN112" i="5"/>
  <c r="DA112" i="5"/>
  <c r="CW112" i="5"/>
  <c r="CS112" i="5"/>
  <c r="CO112" i="5"/>
  <c r="CK112" i="5"/>
  <c r="CG112" i="5"/>
  <c r="CC112" i="5"/>
  <c r="BY112" i="5"/>
  <c r="BU112" i="5"/>
  <c r="BQ112" i="5"/>
  <c r="BM112" i="5"/>
  <c r="BI112" i="5"/>
  <c r="BE112" i="5"/>
  <c r="BA112" i="5"/>
  <c r="AW112" i="5"/>
  <c r="AS112" i="5"/>
  <c r="AO112" i="5"/>
  <c r="AK112" i="5"/>
  <c r="AG112" i="5"/>
  <c r="AC112" i="5"/>
  <c r="Y112" i="5"/>
  <c r="U112" i="5"/>
  <c r="Q112" i="5"/>
  <c r="M112" i="5"/>
  <c r="CZ112" i="5"/>
  <c r="CV112" i="5"/>
  <c r="CR112" i="5"/>
  <c r="CN112" i="5"/>
  <c r="CJ112" i="5"/>
  <c r="CF112" i="5"/>
  <c r="CB112" i="5"/>
  <c r="BX112" i="5"/>
  <c r="BT112" i="5"/>
  <c r="BP112" i="5"/>
  <c r="BL112" i="5"/>
  <c r="BH112" i="5"/>
  <c r="BD112" i="5"/>
  <c r="AZ112" i="5"/>
  <c r="AV112" i="5"/>
  <c r="AR112" i="5"/>
  <c r="AN112" i="5"/>
  <c r="AJ112" i="5"/>
  <c r="AF112" i="5"/>
  <c r="AB112" i="5"/>
  <c r="X112" i="5"/>
  <c r="T112" i="5"/>
  <c r="P112" i="5"/>
  <c r="L112" i="5"/>
  <c r="H112" i="5"/>
  <c r="DC112" i="5"/>
  <c r="CY112" i="5"/>
  <c r="CU112" i="5"/>
  <c r="CQ112" i="5"/>
  <c r="CM112" i="5"/>
  <c r="CI112" i="5"/>
  <c r="CE112" i="5"/>
  <c r="CA112" i="5"/>
  <c r="BW112" i="5"/>
  <c r="BS112" i="5"/>
  <c r="BO112" i="5"/>
  <c r="BK112" i="5"/>
  <c r="BG112" i="5"/>
  <c r="BC112" i="5"/>
  <c r="AY112" i="5"/>
  <c r="AU112" i="5"/>
  <c r="AQ112" i="5"/>
  <c r="AM112" i="5"/>
  <c r="AI112" i="5"/>
  <c r="AE112" i="5"/>
  <c r="AA112" i="5"/>
  <c r="W112" i="5"/>
  <c r="S112" i="5"/>
  <c r="CZ113" i="5"/>
  <c r="CV113" i="5"/>
  <c r="CR113" i="5"/>
  <c r="CN113" i="5"/>
  <c r="CJ113" i="5"/>
  <c r="CF113" i="5"/>
  <c r="CB113" i="5"/>
  <c r="BX113" i="5"/>
  <c r="BT113" i="5"/>
  <c r="BP113" i="5"/>
  <c r="BL113" i="5"/>
  <c r="BH113" i="5"/>
  <c r="BD113" i="5"/>
  <c r="AZ113" i="5"/>
  <c r="AV113" i="5"/>
  <c r="AR113" i="5"/>
  <c r="AN113" i="5"/>
  <c r="AJ113" i="5"/>
  <c r="AF113" i="5"/>
  <c r="AB113" i="5"/>
  <c r="X113" i="5"/>
  <c r="H113" i="5"/>
  <c r="DC113" i="5"/>
  <c r="CY113" i="5"/>
  <c r="CU113" i="5"/>
  <c r="CQ113" i="5"/>
  <c r="CM113" i="5"/>
  <c r="CI113" i="5"/>
  <c r="CE113" i="5"/>
  <c r="CA113" i="5"/>
  <c r="BW113" i="5"/>
  <c r="BS113" i="5"/>
  <c r="BO113" i="5"/>
  <c r="BK113" i="5"/>
  <c r="BG113" i="5"/>
  <c r="BC113" i="5"/>
  <c r="AY113" i="5"/>
  <c r="AU113" i="5"/>
  <c r="AQ113" i="5"/>
  <c r="AM113" i="5"/>
  <c r="AI113" i="5"/>
  <c r="AE113" i="5"/>
  <c r="AA113" i="5"/>
  <c r="DB113" i="5"/>
  <c r="CX113" i="5"/>
  <c r="CT113" i="5"/>
  <c r="CP113" i="5"/>
  <c r="CL113" i="5"/>
  <c r="CH113" i="5"/>
  <c r="CD113" i="5"/>
  <c r="BZ113" i="5"/>
  <c r="BV113" i="5"/>
  <c r="BR113" i="5"/>
  <c r="BN113" i="5"/>
  <c r="BJ113" i="5"/>
  <c r="BF113" i="5"/>
  <c r="BB113" i="5"/>
  <c r="AX113" i="5"/>
  <c r="AT113" i="5"/>
  <c r="AP113" i="5"/>
  <c r="AL113" i="5"/>
  <c r="AH113" i="5"/>
  <c r="AD113" i="5"/>
  <c r="Z113" i="5"/>
  <c r="DA113" i="5"/>
  <c r="CW113" i="5"/>
  <c r="CS113" i="5"/>
  <c r="CO113" i="5"/>
  <c r="CK113" i="5"/>
  <c r="CG113" i="5"/>
  <c r="CC113" i="5"/>
  <c r="BY113" i="5"/>
  <c r="BU113" i="5"/>
  <c r="BQ113" i="5"/>
  <c r="BM113" i="5"/>
  <c r="BI113" i="5"/>
  <c r="BE113" i="5"/>
  <c r="BA113" i="5"/>
  <c r="AW113" i="5"/>
  <c r="AS113" i="5"/>
  <c r="AO113" i="5"/>
  <c r="AK113" i="5"/>
  <c r="AG113" i="5"/>
  <c r="AC113" i="5"/>
  <c r="Y113" i="5"/>
  <c r="I113" i="5"/>
  <c r="K112" i="5"/>
  <c r="V112" i="5"/>
  <c r="AL112" i="5"/>
  <c r="BB112" i="5"/>
  <c r="N112" i="5"/>
  <c r="Z112" i="5"/>
  <c r="AP112" i="5"/>
  <c r="BF112" i="5"/>
  <c r="F125" i="4"/>
  <c r="B94" i="4"/>
  <c r="H23" i="14"/>
  <c r="I23" i="14"/>
  <c r="J23" i="14"/>
  <c r="G23" i="14"/>
  <c r="J22" i="14"/>
  <c r="I22" i="14"/>
  <c r="H22" i="14"/>
  <c r="G22" i="14"/>
  <c r="G21" i="14"/>
  <c r="H21" i="14"/>
  <c r="H20" i="14"/>
  <c r="G20" i="14"/>
  <c r="AX111" i="5" l="1"/>
  <c r="AW112" i="6"/>
  <c r="CM9" i="6"/>
  <c r="CM7" i="6" s="1"/>
  <c r="CM9" i="8"/>
  <c r="CM7" i="8" s="1"/>
  <c r="AA9" i="8"/>
  <c r="AA7" i="8" s="1"/>
  <c r="CH9" i="8"/>
  <c r="CH7" i="8" s="1"/>
  <c r="BG9" i="8"/>
  <c r="BG7" i="8" s="1"/>
  <c r="BE9" i="7"/>
  <c r="BE7" i="7" s="1"/>
  <c r="Y9" i="7"/>
  <c r="Y7" i="7" s="1"/>
  <c r="AY9" i="8"/>
  <c r="AY7" i="8" s="1"/>
  <c r="AN9" i="5"/>
  <c r="AN7" i="5" s="1"/>
  <c r="CI9" i="6"/>
  <c r="CI7" i="6" s="1"/>
  <c r="S9" i="6"/>
  <c r="AS9" i="8"/>
  <c r="AS7" i="8" s="1"/>
  <c r="CZ9" i="5"/>
  <c r="CZ7" i="5" s="1"/>
  <c r="AE9" i="5"/>
  <c r="AE7" i="5" s="1"/>
  <c r="CD9" i="8"/>
  <c r="CD7" i="8" s="1"/>
  <c r="CG112" i="8"/>
  <c r="CA9" i="6"/>
  <c r="CA7" i="6" s="1"/>
  <c r="AQ9" i="6"/>
  <c r="AQ7" i="6" s="1"/>
  <c r="BG112" i="6"/>
  <c r="BO9" i="8"/>
  <c r="BO7" i="8" s="1"/>
  <c r="AE112" i="8"/>
  <c r="CR9" i="8"/>
  <c r="CR7" i="8" s="1"/>
  <c r="AO112" i="6"/>
  <c r="BG112" i="8"/>
  <c r="BZ9" i="8"/>
  <c r="BZ7" i="8" s="1"/>
  <c r="S112" i="7"/>
  <c r="CX9" i="8"/>
  <c r="CX7" i="8" s="1"/>
  <c r="CI112" i="7"/>
  <c r="AL112" i="8"/>
  <c r="CW112" i="8"/>
  <c r="AO9" i="7"/>
  <c r="AO7" i="7" s="1"/>
  <c r="CM112" i="7"/>
  <c r="AG9" i="8"/>
  <c r="AG7" i="8" s="1"/>
  <c r="DV7" i="19"/>
  <c r="J9" i="8"/>
  <c r="J7" i="8" s="1"/>
  <c r="CG9" i="8"/>
  <c r="CG7" i="8" s="1"/>
  <c r="U9" i="8"/>
  <c r="U7" i="8" s="1"/>
  <c r="V9" i="8"/>
  <c r="V7" i="8" s="1"/>
  <c r="BK112" i="7"/>
  <c r="R112" i="7"/>
  <c r="CA112" i="7"/>
  <c r="CP9" i="7"/>
  <c r="CP7" i="7" s="1"/>
  <c r="BZ9" i="7"/>
  <c r="BZ7" i="7" s="1"/>
  <c r="BJ9" i="7"/>
  <c r="BJ7" i="7" s="1"/>
  <c r="AD9" i="7"/>
  <c r="AD7" i="7" s="1"/>
  <c r="CZ9" i="7"/>
  <c r="CZ7" i="7" s="1"/>
  <c r="BD9" i="7"/>
  <c r="BD7" i="7" s="1"/>
  <c r="AN9" i="7"/>
  <c r="AN7" i="7" s="1"/>
  <c r="BV9" i="7"/>
  <c r="BV7" i="7" s="1"/>
  <c r="AP9" i="7"/>
  <c r="AP7" i="7" s="1"/>
  <c r="N9" i="7"/>
  <c r="N7" i="7" s="1"/>
  <c r="CV9" i="7"/>
  <c r="CV7" i="7" s="1"/>
  <c r="AZ9" i="7"/>
  <c r="AZ7" i="7" s="1"/>
  <c r="J9" i="7"/>
  <c r="J7" i="7" s="1"/>
  <c r="CE9" i="7"/>
  <c r="CE7" i="7" s="1"/>
  <c r="BO9" i="7"/>
  <c r="BO7" i="7" s="1"/>
  <c r="DB9" i="7"/>
  <c r="DB7" i="7" s="1"/>
  <c r="CL9" i="7"/>
  <c r="CL7" i="7" s="1"/>
  <c r="BF9" i="7"/>
  <c r="BF7" i="7" s="1"/>
  <c r="Z9" i="7"/>
  <c r="Z7" i="7" s="1"/>
  <c r="CJ9" i="7"/>
  <c r="CJ7" i="7" s="1"/>
  <c r="BT9" i="7"/>
  <c r="BT7" i="7" s="1"/>
  <c r="X9" i="7"/>
  <c r="X7" i="7" s="1"/>
  <c r="BP9" i="7"/>
  <c r="BP7" i="7" s="1"/>
  <c r="CG9" i="6"/>
  <c r="CG7" i="6" s="1"/>
  <c r="AW9" i="6"/>
  <c r="AW7" i="6" s="1"/>
  <c r="AC9" i="6"/>
  <c r="AC7" i="6" s="1"/>
  <c r="AS9" i="6"/>
  <c r="AS7" i="6" s="1"/>
  <c r="DC9" i="5"/>
  <c r="DC7" i="5" s="1"/>
  <c r="BJ9" i="8"/>
  <c r="BJ7" i="8" s="1"/>
  <c r="BI9" i="8"/>
  <c r="BI7" i="8" s="1"/>
  <c r="CS112" i="6"/>
  <c r="DA9" i="6"/>
  <c r="DA7" i="6" s="1"/>
  <c r="BZ112" i="6"/>
  <c r="AT112" i="6"/>
  <c r="AL9" i="8"/>
  <c r="AL7" i="8" s="1"/>
  <c r="BH9" i="7"/>
  <c r="BH7" i="7" s="1"/>
  <c r="AB9" i="7"/>
  <c r="AB7" i="7" s="1"/>
  <c r="CX9" i="7"/>
  <c r="CX7" i="7" s="1"/>
  <c r="CH9" i="7"/>
  <c r="CH7" i="7" s="1"/>
  <c r="BR9" i="7"/>
  <c r="BR7" i="7" s="1"/>
  <c r="BB9" i="7"/>
  <c r="BB7" i="7" s="1"/>
  <c r="AL9" i="7"/>
  <c r="AL7" i="7" s="1"/>
  <c r="V9" i="7"/>
  <c r="V7" i="7" s="1"/>
  <c r="CN9" i="7"/>
  <c r="CN7" i="7" s="1"/>
  <c r="AR9" i="7"/>
  <c r="AR7" i="7" s="1"/>
  <c r="CR9" i="7"/>
  <c r="CR7" i="7" s="1"/>
  <c r="CQ9" i="7"/>
  <c r="CQ7" i="7" s="1"/>
  <c r="CB9" i="7"/>
  <c r="CB7" i="7" s="1"/>
  <c r="BL9" i="7"/>
  <c r="BL7" i="7" s="1"/>
  <c r="AV9" i="7"/>
  <c r="AV7" i="7" s="1"/>
  <c r="AF9" i="7"/>
  <c r="AF7" i="7" s="1"/>
  <c r="P9" i="7"/>
  <c r="P7" i="7" s="1"/>
  <c r="CA9" i="7"/>
  <c r="CA7" i="7" s="1"/>
  <c r="BQ9" i="6"/>
  <c r="BQ7" i="6" s="1"/>
  <c r="AP111" i="5"/>
  <c r="BQ112" i="8"/>
  <c r="Q9" i="7"/>
  <c r="Q7" i="7" s="1"/>
  <c r="DC9" i="7"/>
  <c r="DC7" i="7" s="1"/>
  <c r="CM9" i="7"/>
  <c r="CM7" i="7" s="1"/>
  <c r="AU9" i="7"/>
  <c r="AU7" i="7" s="1"/>
  <c r="CT9" i="7"/>
  <c r="CT7" i="7" s="1"/>
  <c r="BN9" i="7"/>
  <c r="BN7" i="7" s="1"/>
  <c r="AX9" i="7"/>
  <c r="AX7" i="7" s="1"/>
  <c r="AH9" i="7"/>
  <c r="AH7" i="7" s="1"/>
  <c r="BB9" i="8"/>
  <c r="BB7" i="8" s="1"/>
  <c r="AK9" i="6"/>
  <c r="AK7" i="6" s="1"/>
  <c r="BA9" i="8"/>
  <c r="BA7" i="8" s="1"/>
  <c r="AK9" i="8"/>
  <c r="AK7" i="8" s="1"/>
  <c r="BE9" i="8"/>
  <c r="BE7" i="8" s="1"/>
  <c r="BU9" i="8"/>
  <c r="BU7" i="8" s="1"/>
  <c r="AT9" i="8"/>
  <c r="AT7" i="8" s="1"/>
  <c r="O112" i="7"/>
  <c r="M9" i="7"/>
  <c r="M7" i="7" s="1"/>
  <c r="R9" i="7"/>
  <c r="R7" i="7" s="1"/>
  <c r="L9" i="7"/>
  <c r="L7" i="7" s="1"/>
  <c r="BQ9" i="5"/>
  <c r="BQ7" i="5" s="1"/>
  <c r="I9" i="8"/>
  <c r="I7" i="8" s="1"/>
  <c r="I112" i="6"/>
  <c r="AF112" i="6"/>
  <c r="AX9" i="8"/>
  <c r="AX7" i="8" s="1"/>
  <c r="AH9" i="8"/>
  <c r="AH7" i="8" s="1"/>
  <c r="AU112" i="7"/>
  <c r="AQ9" i="7"/>
  <c r="AQ7" i="7" s="1"/>
  <c r="CO9" i="5"/>
  <c r="CO7" i="5" s="1"/>
  <c r="AS9" i="5"/>
  <c r="AS7" i="5" s="1"/>
  <c r="K9" i="6"/>
  <c r="CO9" i="6"/>
  <c r="CO7" i="6" s="1"/>
  <c r="Q9" i="8"/>
  <c r="Q7" i="8" s="1"/>
  <c r="BM9" i="8"/>
  <c r="BM7" i="8" s="1"/>
  <c r="BA9" i="7"/>
  <c r="BA7" i="7" s="1"/>
  <c r="AK9" i="7"/>
  <c r="AK7" i="7" s="1"/>
  <c r="U9" i="7"/>
  <c r="U7" i="7" s="1"/>
  <c r="AW9" i="8"/>
  <c r="AW7" i="8" s="1"/>
  <c r="R9" i="8"/>
  <c r="R7" i="8" s="1"/>
  <c r="M9" i="8"/>
  <c r="M7" i="8" s="1"/>
  <c r="CC9" i="7"/>
  <c r="CC7" i="7" s="1"/>
  <c r="CN9" i="8"/>
  <c r="CN7" i="8" s="1"/>
  <c r="O9" i="7"/>
  <c r="O7" i="7" s="1"/>
  <c r="O9" i="6"/>
  <c r="CK9" i="8"/>
  <c r="CK7" i="8" s="1"/>
  <c r="AO9" i="8"/>
  <c r="AO7" i="8" s="1"/>
  <c r="CP9" i="8"/>
  <c r="CP7" i="8" s="1"/>
  <c r="AP9" i="8"/>
  <c r="AP7" i="8" s="1"/>
  <c r="Z9" i="8"/>
  <c r="Z7" i="8" s="1"/>
  <c r="DA9" i="8"/>
  <c r="DA7" i="8" s="1"/>
  <c r="Y9" i="8"/>
  <c r="Y7" i="8" s="1"/>
  <c r="DC112" i="8"/>
  <c r="BJ112" i="8"/>
  <c r="BE112" i="8"/>
  <c r="U9" i="6"/>
  <c r="BX9" i="8"/>
  <c r="BX7" i="8" s="1"/>
  <c r="BH9" i="8"/>
  <c r="BH7" i="8" s="1"/>
  <c r="AR9" i="8"/>
  <c r="AR7" i="8" s="1"/>
  <c r="AB9" i="8"/>
  <c r="AB7" i="8" s="1"/>
  <c r="L9" i="8"/>
  <c r="L7" i="8" s="1"/>
  <c r="BF9" i="8"/>
  <c r="BF7" i="8" s="1"/>
  <c r="BR9" i="8"/>
  <c r="BR7" i="8" s="1"/>
  <c r="BI9" i="6"/>
  <c r="BI7" i="6" s="1"/>
  <c r="AD9" i="8"/>
  <c r="AD7" i="8" s="1"/>
  <c r="N9" i="8"/>
  <c r="N7" i="8" s="1"/>
  <c r="CD9" i="7"/>
  <c r="CD7" i="7" s="1"/>
  <c r="BY9" i="8"/>
  <c r="BY7" i="8" s="1"/>
  <c r="AC9" i="8"/>
  <c r="AC7" i="8" s="1"/>
  <c r="H9" i="7"/>
  <c r="H7" i="7" s="1"/>
  <c r="K9" i="7"/>
  <c r="K7" i="7" s="1"/>
  <c r="CS9" i="6"/>
  <c r="CS7" i="6" s="1"/>
  <c r="AN112" i="6"/>
  <c r="BW112" i="8"/>
  <c r="AQ112" i="8"/>
  <c r="BN9" i="8"/>
  <c r="BN7" i="8" s="1"/>
  <c r="CT9" i="8"/>
  <c r="CT7" i="8" s="1"/>
  <c r="I9" i="7"/>
  <c r="I7" i="7" s="1"/>
  <c r="CO9" i="8"/>
  <c r="CO7" i="8" s="1"/>
  <c r="BM112" i="6"/>
  <c r="AI112" i="7"/>
  <c r="BS112" i="7"/>
  <c r="BI9" i="5"/>
  <c r="BI7" i="5" s="1"/>
  <c r="AC9" i="5"/>
  <c r="AC7" i="5" s="1"/>
  <c r="BI9" i="7"/>
  <c r="BI7" i="7" s="1"/>
  <c r="AS9" i="7"/>
  <c r="AS7" i="7" s="1"/>
  <c r="AC9" i="7"/>
  <c r="AC7" i="7" s="1"/>
  <c r="BW9" i="7"/>
  <c r="BW7" i="7" s="1"/>
  <c r="BG9" i="7"/>
  <c r="BG7" i="7" s="1"/>
  <c r="AA9" i="7"/>
  <c r="AA7" i="7" s="1"/>
  <c r="AL112" i="7"/>
  <c r="CU9" i="7"/>
  <c r="CU7" i="7" s="1"/>
  <c r="DF44" i="8"/>
  <c r="DF114" i="8"/>
  <c r="DF44" i="6"/>
  <c r="DF44" i="7"/>
  <c r="DF113" i="6"/>
  <c r="DF114" i="7"/>
  <c r="K112" i="8"/>
  <c r="DF113" i="8"/>
  <c r="CY112" i="7"/>
  <c r="AP112" i="7"/>
  <c r="DF113" i="7"/>
  <c r="DF10" i="8"/>
  <c r="CJ9" i="8"/>
  <c r="CJ7" i="8" s="1"/>
  <c r="BT9" i="8"/>
  <c r="BT7" i="8" s="1"/>
  <c r="BD9" i="8"/>
  <c r="BD7" i="8" s="1"/>
  <c r="AN9" i="8"/>
  <c r="AN7" i="8" s="1"/>
  <c r="X9" i="8"/>
  <c r="X7" i="8" s="1"/>
  <c r="DF10" i="7"/>
  <c r="DF10" i="6"/>
  <c r="DF117" i="6"/>
  <c r="DF116" i="5"/>
  <c r="BY9" i="5"/>
  <c r="BY7" i="5" s="1"/>
  <c r="U9" i="5"/>
  <c r="AB9" i="5"/>
  <c r="AB7" i="5" s="1"/>
  <c r="CI9" i="5"/>
  <c r="CI7" i="5" s="1"/>
  <c r="BO9" i="5"/>
  <c r="BO7" i="5" s="1"/>
  <c r="AU9" i="5"/>
  <c r="AU7" i="5" s="1"/>
  <c r="W9" i="5"/>
  <c r="DF44" i="5"/>
  <c r="DF10" i="5"/>
  <c r="DF112" i="5"/>
  <c r="DF117" i="8"/>
  <c r="DF117" i="7"/>
  <c r="AD112" i="8"/>
  <c r="I112" i="8"/>
  <c r="AO112" i="8"/>
  <c r="BU112" i="8"/>
  <c r="BB112" i="8"/>
  <c r="V112" i="8"/>
  <c r="BZ112" i="8"/>
  <c r="AT112" i="8"/>
  <c r="N112" i="8"/>
  <c r="AY112" i="8"/>
  <c r="S112" i="8"/>
  <c r="CZ9" i="8"/>
  <c r="CZ7" i="8" s="1"/>
  <c r="CQ112" i="8"/>
  <c r="CV9" i="8"/>
  <c r="CV7" i="8" s="1"/>
  <c r="S9" i="7"/>
  <c r="S7" i="7" s="1"/>
  <c r="BK9" i="7"/>
  <c r="BK7" i="7" s="1"/>
  <c r="I112" i="7"/>
  <c r="V112" i="7"/>
  <c r="Y112" i="7"/>
  <c r="BU112" i="7"/>
  <c r="CK112" i="7"/>
  <c r="AE9" i="7"/>
  <c r="AE7" i="7" s="1"/>
  <c r="AY9" i="7"/>
  <c r="AY7" i="7" s="1"/>
  <c r="AI9" i="7"/>
  <c r="AI7" i="7" s="1"/>
  <c r="AO9" i="6"/>
  <c r="AO7" i="6" s="1"/>
  <c r="Y9" i="6"/>
  <c r="Y7" i="6" s="1"/>
  <c r="CD9" i="6"/>
  <c r="CD7" i="6" s="1"/>
  <c r="CW9" i="6"/>
  <c r="CW7" i="6" s="1"/>
  <c r="CK9" i="6"/>
  <c r="CK7" i="6" s="1"/>
  <c r="M9" i="6"/>
  <c r="BY9" i="6"/>
  <c r="BY7" i="6" s="1"/>
  <c r="BA9" i="6"/>
  <c r="BA7" i="6" s="1"/>
  <c r="AG9" i="6"/>
  <c r="AG7" i="6" s="1"/>
  <c r="M9" i="5"/>
  <c r="BU9" i="6"/>
  <c r="BU7" i="6" s="1"/>
  <c r="BE9" i="6"/>
  <c r="BE7" i="6" s="1"/>
  <c r="AH9" i="6"/>
  <c r="AH7" i="6" s="1"/>
  <c r="BO112" i="8"/>
  <c r="AI112" i="8"/>
  <c r="H9" i="8"/>
  <c r="CB9" i="8"/>
  <c r="CB7" i="8" s="1"/>
  <c r="BL9" i="8"/>
  <c r="BL7" i="8" s="1"/>
  <c r="AV9" i="8"/>
  <c r="AV7" i="8" s="1"/>
  <c r="AF9" i="8"/>
  <c r="AF7" i="8" s="1"/>
  <c r="P9" i="8"/>
  <c r="P7" i="8" s="1"/>
  <c r="CF9" i="8"/>
  <c r="CF7" i="8" s="1"/>
  <c r="BP9" i="8"/>
  <c r="BP7" i="8" s="1"/>
  <c r="AZ9" i="8"/>
  <c r="AZ7" i="8" s="1"/>
  <c r="AJ9" i="8"/>
  <c r="AJ7" i="8" s="1"/>
  <c r="T9" i="8"/>
  <c r="T7" i="8" s="1"/>
  <c r="K9" i="5"/>
  <c r="AF9" i="5"/>
  <c r="AF7" i="5" s="1"/>
  <c r="BG9" i="5"/>
  <c r="BG7" i="5" s="1"/>
  <c r="CU9" i="5"/>
  <c r="CU7" i="5" s="1"/>
  <c r="CA9" i="5"/>
  <c r="CA7" i="5" s="1"/>
  <c r="BC9" i="5"/>
  <c r="BC7" i="5" s="1"/>
  <c r="AI9" i="5"/>
  <c r="AI7" i="5" s="1"/>
  <c r="CS9" i="5"/>
  <c r="CS7" i="5" s="1"/>
  <c r="AO9" i="5"/>
  <c r="AO7" i="5" s="1"/>
  <c r="DB9" i="5"/>
  <c r="DB7" i="5" s="1"/>
  <c r="CL9" i="5"/>
  <c r="CL7" i="5" s="1"/>
  <c r="BV9" i="5"/>
  <c r="BV7" i="5" s="1"/>
  <c r="BF9" i="5"/>
  <c r="BF7" i="5" s="1"/>
  <c r="AP9" i="5"/>
  <c r="AP7" i="5" s="1"/>
  <c r="Z9" i="5"/>
  <c r="Z7" i="5" s="1"/>
  <c r="BM9" i="5"/>
  <c r="BM7" i="5" s="1"/>
  <c r="Q9" i="5"/>
  <c r="AA9" i="5"/>
  <c r="AA7" i="5" s="1"/>
  <c r="BP9" i="5"/>
  <c r="BP7" i="5" s="1"/>
  <c r="AW9" i="5"/>
  <c r="AW7" i="5" s="1"/>
  <c r="BJ9" i="5"/>
  <c r="BJ7" i="5" s="1"/>
  <c r="CK9" i="5"/>
  <c r="CK7" i="5" s="1"/>
  <c r="O9" i="5"/>
  <c r="CG9" i="5"/>
  <c r="CG7" i="5" s="1"/>
  <c r="AK9" i="5"/>
  <c r="AK7" i="5" s="1"/>
  <c r="CX9" i="5"/>
  <c r="CX7" i="5" s="1"/>
  <c r="CH9" i="5"/>
  <c r="CH7" i="5" s="1"/>
  <c r="BR9" i="5"/>
  <c r="BR7" i="5" s="1"/>
  <c r="BB9" i="5"/>
  <c r="BB7" i="5" s="1"/>
  <c r="AL9" i="5"/>
  <c r="AL7" i="5" s="1"/>
  <c r="V9" i="5"/>
  <c r="P9" i="5"/>
  <c r="CJ9" i="5"/>
  <c r="CJ7" i="5" s="1"/>
  <c r="BA9" i="5"/>
  <c r="BA7" i="5" s="1"/>
  <c r="BD9" i="5"/>
  <c r="BD7" i="5" s="1"/>
  <c r="G114" i="8"/>
  <c r="G44" i="8"/>
  <c r="BC112" i="7"/>
  <c r="G114" i="7"/>
  <c r="G113" i="8"/>
  <c r="AZ9" i="5"/>
  <c r="AZ7" i="5" s="1"/>
  <c r="CV9" i="5"/>
  <c r="CV7" i="5" s="1"/>
  <c r="BT9" i="5"/>
  <c r="BT7" i="5" s="1"/>
  <c r="X9" i="5"/>
  <c r="X7" i="5" s="1"/>
  <c r="G10" i="8"/>
  <c r="CP9" i="5"/>
  <c r="CP7" i="5" s="1"/>
  <c r="BZ9" i="5"/>
  <c r="BZ7" i="5" s="1"/>
  <c r="AT9" i="5"/>
  <c r="AT7" i="5" s="1"/>
  <c r="AD9" i="5"/>
  <c r="AD7" i="5" s="1"/>
  <c r="J112" i="7"/>
  <c r="CY9" i="7"/>
  <c r="CY7" i="7" s="1"/>
  <c r="CI9" i="7"/>
  <c r="CI7" i="7" s="1"/>
  <c r="BS9" i="7"/>
  <c r="BS7" i="7" s="1"/>
  <c r="BC9" i="7"/>
  <c r="BC7" i="7" s="1"/>
  <c r="G10" i="7"/>
  <c r="CM9" i="5"/>
  <c r="CM7" i="5" s="1"/>
  <c r="CF9" i="5"/>
  <c r="CF7" i="5" s="1"/>
  <c r="T9" i="5"/>
  <c r="BE9" i="5"/>
  <c r="BE7" i="5" s="1"/>
  <c r="BX9" i="5"/>
  <c r="BX7" i="5" s="1"/>
  <c r="CW9" i="5"/>
  <c r="CW7" i="5" s="1"/>
  <c r="J9" i="5"/>
  <c r="CQ9" i="5"/>
  <c r="CQ7" i="5" s="1"/>
  <c r="BS9" i="5"/>
  <c r="BS7" i="5" s="1"/>
  <c r="AY9" i="5"/>
  <c r="AY7" i="5" s="1"/>
  <c r="BW9" i="5"/>
  <c r="BW7" i="5" s="1"/>
  <c r="S9" i="5"/>
  <c r="CY9" i="5"/>
  <c r="CY7" i="5" s="1"/>
  <c r="CE9" i="5"/>
  <c r="CE7" i="5" s="1"/>
  <c r="BK9" i="5"/>
  <c r="BK7" i="5" s="1"/>
  <c r="AM9" i="5"/>
  <c r="AM7" i="5" s="1"/>
  <c r="AQ9" i="5"/>
  <c r="AQ7" i="5" s="1"/>
  <c r="DA9" i="5"/>
  <c r="DA7" i="5" s="1"/>
  <c r="BU9" i="5"/>
  <c r="BU7" i="5" s="1"/>
  <c r="Y9" i="5"/>
  <c r="Y7" i="5" s="1"/>
  <c r="BB111" i="5"/>
  <c r="AL111" i="5"/>
  <c r="CC9" i="5"/>
  <c r="CC7" i="5" s="1"/>
  <c r="BN9" i="5"/>
  <c r="BN7" i="5" s="1"/>
  <c r="AH9" i="5"/>
  <c r="AH7" i="5" s="1"/>
  <c r="I9" i="5"/>
  <c r="R9" i="6"/>
  <c r="Z9" i="6"/>
  <c r="Z7" i="6" s="1"/>
  <c r="F44" i="7"/>
  <c r="H9" i="5"/>
  <c r="BY9" i="7"/>
  <c r="BY7" i="7" s="1"/>
  <c r="AM9" i="7"/>
  <c r="AM7" i="7" s="1"/>
  <c r="G44" i="7"/>
  <c r="G113" i="7"/>
  <c r="CO9" i="7"/>
  <c r="CO7" i="7" s="1"/>
  <c r="BU9" i="7"/>
  <c r="BU7" i="7" s="1"/>
  <c r="W9" i="7"/>
  <c r="W7" i="7" s="1"/>
  <c r="BM9" i="7"/>
  <c r="BM7" i="7" s="1"/>
  <c r="AW9" i="7"/>
  <c r="AW7" i="7" s="1"/>
  <c r="AG9" i="7"/>
  <c r="AG7" i="7" s="1"/>
  <c r="DA9" i="7"/>
  <c r="DA7" i="7" s="1"/>
  <c r="CK9" i="7"/>
  <c r="CK7" i="7" s="1"/>
  <c r="R9" i="5"/>
  <c r="AV9" i="5"/>
  <c r="AV7" i="5" s="1"/>
  <c r="CR9" i="5"/>
  <c r="CR7" i="5" s="1"/>
  <c r="AG9" i="5"/>
  <c r="AG7" i="5" s="1"/>
  <c r="CT9" i="5"/>
  <c r="CT7" i="5" s="1"/>
  <c r="CD9" i="5"/>
  <c r="CD7" i="5" s="1"/>
  <c r="AX9" i="5"/>
  <c r="AX7" i="5" s="1"/>
  <c r="BL9" i="5"/>
  <c r="BL7" i="5" s="1"/>
  <c r="G116" i="5"/>
  <c r="F10" i="8"/>
  <c r="F117" i="7"/>
  <c r="AA9" i="6"/>
  <c r="AA7" i="6" s="1"/>
  <c r="BB9" i="6"/>
  <c r="BB7" i="6" s="1"/>
  <c r="CT9" i="6"/>
  <c r="CT7" i="6" s="1"/>
  <c r="CQ9" i="6"/>
  <c r="CQ7" i="6" s="1"/>
  <c r="F117" i="8"/>
  <c r="G117" i="6"/>
  <c r="F116" i="5"/>
  <c r="F117" i="6"/>
  <c r="CP112" i="6"/>
  <c r="BJ112" i="6"/>
  <c r="AD112" i="6"/>
  <c r="DC112" i="6"/>
  <c r="BW112" i="6"/>
  <c r="AQ112" i="6"/>
  <c r="V9" i="6"/>
  <c r="AU9" i="6"/>
  <c r="AU7" i="6" s="1"/>
  <c r="CU9" i="6"/>
  <c r="CU7" i="6" s="1"/>
  <c r="BK9" i="6"/>
  <c r="BK7" i="6" s="1"/>
  <c r="J9" i="6"/>
  <c r="CC9" i="6"/>
  <c r="CC7" i="6" s="1"/>
  <c r="BM9" i="6"/>
  <c r="BM7" i="6" s="1"/>
  <c r="BZ9" i="6"/>
  <c r="BZ7" i="6" s="1"/>
  <c r="AD9" i="6"/>
  <c r="AD7" i="6" s="1"/>
  <c r="AV112" i="6"/>
  <c r="BL112" i="6"/>
  <c r="CB112" i="6"/>
  <c r="CR112" i="6"/>
  <c r="BR9" i="6"/>
  <c r="BR7" i="6" s="1"/>
  <c r="CY9" i="6"/>
  <c r="CY7" i="6" s="1"/>
  <c r="CV9" i="6"/>
  <c r="CV7" i="6" s="1"/>
  <c r="CF9" i="6"/>
  <c r="CF7" i="6" s="1"/>
  <c r="BP9" i="6"/>
  <c r="BP7" i="6" s="1"/>
  <c r="AZ9" i="6"/>
  <c r="AZ7" i="6" s="1"/>
  <c r="AJ9" i="6"/>
  <c r="AJ7" i="6" s="1"/>
  <c r="T9" i="6"/>
  <c r="BV9" i="6"/>
  <c r="BV7" i="6" s="1"/>
  <c r="BW9" i="6"/>
  <c r="BW7" i="6" s="1"/>
  <c r="BC9" i="6"/>
  <c r="BC7" i="6" s="1"/>
  <c r="W9" i="6"/>
  <c r="DB9" i="6"/>
  <c r="DB7" i="6" s="1"/>
  <c r="CL9" i="6"/>
  <c r="CL7" i="6" s="1"/>
  <c r="AP9" i="6"/>
  <c r="AP7" i="6" s="1"/>
  <c r="BF9" i="6"/>
  <c r="BF7" i="6" s="1"/>
  <c r="G44" i="6"/>
  <c r="CX9" i="6"/>
  <c r="CX7" i="6" s="1"/>
  <c r="CH9" i="6"/>
  <c r="CH7" i="6" s="1"/>
  <c r="AX9" i="6"/>
  <c r="AX7" i="6" s="1"/>
  <c r="CE9" i="6"/>
  <c r="CE7" i="6" s="1"/>
  <c r="BO9" i="6"/>
  <c r="BO7" i="6" s="1"/>
  <c r="AE9" i="6"/>
  <c r="AE7" i="6" s="1"/>
  <c r="BJ9" i="6"/>
  <c r="BJ7" i="6" s="1"/>
  <c r="G10" i="6"/>
  <c r="DC9" i="6"/>
  <c r="DC7" i="6" s="1"/>
  <c r="BN9" i="6"/>
  <c r="BN7" i="6" s="1"/>
  <c r="G113" i="6"/>
  <c r="N9" i="5"/>
  <c r="L9" i="5"/>
  <c r="AR9" i="5"/>
  <c r="AR7" i="5" s="1"/>
  <c r="CN9" i="5"/>
  <c r="CN7" i="5" s="1"/>
  <c r="G112" i="5"/>
  <c r="G10" i="5"/>
  <c r="G44" i="5"/>
  <c r="G117" i="8"/>
  <c r="G117" i="7"/>
  <c r="BQ112" i="6"/>
  <c r="AH112" i="7"/>
  <c r="BQ9" i="7"/>
  <c r="BQ7" i="7" s="1"/>
  <c r="BF111" i="5"/>
  <c r="Y112" i="6"/>
  <c r="Z112" i="7"/>
  <c r="P112" i="7"/>
  <c r="AF112" i="7"/>
  <c r="AV112" i="7"/>
  <c r="BL112" i="7"/>
  <c r="CB112" i="7"/>
  <c r="CR112" i="7"/>
  <c r="M112" i="7"/>
  <c r="AS112" i="7"/>
  <c r="BI112" i="7"/>
  <c r="BY112" i="7"/>
  <c r="CB9" i="5"/>
  <c r="CB7" i="5" s="1"/>
  <c r="BH9" i="5"/>
  <c r="BH7" i="5" s="1"/>
  <c r="AJ9" i="5"/>
  <c r="AJ7" i="5" s="1"/>
  <c r="CR9" i="6"/>
  <c r="CR7" i="6" s="1"/>
  <c r="CB9" i="6"/>
  <c r="CB7" i="6" s="1"/>
  <c r="BL9" i="6"/>
  <c r="BL7" i="6" s="1"/>
  <c r="AV9" i="6"/>
  <c r="AV7" i="6" s="1"/>
  <c r="AF9" i="6"/>
  <c r="AF7" i="6" s="1"/>
  <c r="BG9" i="6"/>
  <c r="BG7" i="6" s="1"/>
  <c r="CW9" i="7"/>
  <c r="CW7" i="7" s="1"/>
  <c r="CG9" i="7"/>
  <c r="CG7" i="7" s="1"/>
  <c r="AS112" i="6"/>
  <c r="BI112" i="6"/>
  <c r="CO112" i="6"/>
  <c r="CT112" i="6"/>
  <c r="BN112" i="6"/>
  <c r="AH112" i="6"/>
  <c r="BC112" i="6"/>
  <c r="BS112" i="6"/>
  <c r="DB112" i="6"/>
  <c r="CN9" i="6"/>
  <c r="CN7" i="6" s="1"/>
  <c r="BX9" i="6"/>
  <c r="BX7" i="6" s="1"/>
  <c r="BH9" i="6"/>
  <c r="BH7" i="6" s="1"/>
  <c r="AR9" i="6"/>
  <c r="AR7" i="6" s="1"/>
  <c r="AB9" i="6"/>
  <c r="AB7" i="6" s="1"/>
  <c r="AL9" i="6"/>
  <c r="AL7" i="6" s="1"/>
  <c r="CS9" i="7"/>
  <c r="CS7" i="7" s="1"/>
  <c r="Z111" i="5"/>
  <c r="AE112" i="6"/>
  <c r="BO112" i="7"/>
  <c r="CU112" i="7"/>
  <c r="L112" i="8"/>
  <c r="AB112" i="8"/>
  <c r="AR112" i="8"/>
  <c r="BH112" i="8"/>
  <c r="BX112" i="8"/>
  <c r="CN112" i="8"/>
  <c r="CP112" i="8"/>
  <c r="BN112" i="8"/>
  <c r="AH112" i="8"/>
  <c r="BK112" i="8"/>
  <c r="BS9" i="6"/>
  <c r="BS7" i="6" s="1"/>
  <c r="AY9" i="6"/>
  <c r="AY7" i="6" s="1"/>
  <c r="AI9" i="6"/>
  <c r="AI7" i="6" s="1"/>
  <c r="H9" i="6"/>
  <c r="CP9" i="6"/>
  <c r="CP7" i="6" s="1"/>
  <c r="AT9" i="6"/>
  <c r="AT7" i="6" s="1"/>
  <c r="F44" i="5"/>
  <c r="I9" i="6"/>
  <c r="I7" i="6" s="1"/>
  <c r="P9" i="6"/>
  <c r="Q9" i="6"/>
  <c r="F44" i="6"/>
  <c r="L9" i="6"/>
  <c r="N9" i="6"/>
  <c r="CZ9" i="6"/>
  <c r="CZ7" i="6" s="1"/>
  <c r="CJ9" i="6"/>
  <c r="CJ7" i="6" s="1"/>
  <c r="BT9" i="6"/>
  <c r="BT7" i="6" s="1"/>
  <c r="BD9" i="6"/>
  <c r="BD7" i="6" s="1"/>
  <c r="AN9" i="6"/>
  <c r="AN7" i="6" s="1"/>
  <c r="X9" i="6"/>
  <c r="X7" i="6" s="1"/>
  <c r="F10" i="6"/>
  <c r="F10" i="5"/>
  <c r="BC112" i="8"/>
  <c r="CY112" i="8"/>
  <c r="P112" i="8"/>
  <c r="AF112" i="8"/>
  <c r="AV112" i="8"/>
  <c r="BL112" i="8"/>
  <c r="CB112" i="8"/>
  <c r="CR112" i="8"/>
  <c r="M112" i="8"/>
  <c r="AC112" i="8"/>
  <c r="AS112" i="8"/>
  <c r="BI112" i="8"/>
  <c r="BY112" i="8"/>
  <c r="CO112" i="8"/>
  <c r="CD112" i="8"/>
  <c r="CT112" i="8"/>
  <c r="BF112" i="8"/>
  <c r="Z112" i="8"/>
  <c r="W112" i="8"/>
  <c r="CA112" i="8"/>
  <c r="BS112" i="8"/>
  <c r="CI112" i="8"/>
  <c r="F114" i="8"/>
  <c r="T112" i="8"/>
  <c r="AJ112" i="8"/>
  <c r="AZ112" i="8"/>
  <c r="BP112" i="8"/>
  <c r="CF112" i="8"/>
  <c r="CV112" i="8"/>
  <c r="Q112" i="8"/>
  <c r="AG112" i="8"/>
  <c r="AW112" i="8"/>
  <c r="BM112" i="8"/>
  <c r="CC112" i="8"/>
  <c r="CS112" i="8"/>
  <c r="CH112" i="8"/>
  <c r="CX112" i="8"/>
  <c r="CE112" i="8"/>
  <c r="AX112" i="8"/>
  <c r="R112" i="8"/>
  <c r="AU112" i="8"/>
  <c r="CU112" i="8"/>
  <c r="AM112" i="8"/>
  <c r="F113" i="8"/>
  <c r="H112" i="8"/>
  <c r="X112" i="8"/>
  <c r="AN112" i="8"/>
  <c r="BD112" i="8"/>
  <c r="BT112" i="8"/>
  <c r="CJ112" i="8"/>
  <c r="CZ112" i="8"/>
  <c r="U112" i="8"/>
  <c r="AK112" i="8"/>
  <c r="CL112" i="8"/>
  <c r="DB112" i="8"/>
  <c r="BV112" i="8"/>
  <c r="AP112" i="8"/>
  <c r="J112" i="8"/>
  <c r="O112" i="8"/>
  <c r="F44" i="8"/>
  <c r="AT112" i="7"/>
  <c r="CP112" i="7"/>
  <c r="BW112" i="7"/>
  <c r="AA112" i="7"/>
  <c r="F114" i="7"/>
  <c r="T112" i="7"/>
  <c r="AJ112" i="7"/>
  <c r="AZ112" i="7"/>
  <c r="BP112" i="7"/>
  <c r="CF112" i="7"/>
  <c r="CV112" i="7"/>
  <c r="Q112" i="7"/>
  <c r="AG112" i="7"/>
  <c r="AW112" i="7"/>
  <c r="BM112" i="7"/>
  <c r="CC112" i="7"/>
  <c r="CS112" i="7"/>
  <c r="AX112" i="7"/>
  <c r="BN112" i="7"/>
  <c r="CD112" i="7"/>
  <c r="CT112" i="7"/>
  <c r="AY112" i="7"/>
  <c r="AE112" i="7"/>
  <c r="CO112" i="7"/>
  <c r="BZ112" i="7"/>
  <c r="AD112" i="7"/>
  <c r="BG112" i="7"/>
  <c r="F113" i="7"/>
  <c r="H112" i="7"/>
  <c r="X112" i="7"/>
  <c r="AN112" i="7"/>
  <c r="BD112" i="7"/>
  <c r="BT112" i="7"/>
  <c r="CJ112" i="7"/>
  <c r="CZ112" i="7"/>
  <c r="U112" i="7"/>
  <c r="AK112" i="7"/>
  <c r="BA112" i="7"/>
  <c r="BQ112" i="7"/>
  <c r="CG112" i="7"/>
  <c r="CW112" i="7"/>
  <c r="BB112" i="7"/>
  <c r="BR112" i="7"/>
  <c r="CH112" i="7"/>
  <c r="CX112" i="7"/>
  <c r="F10" i="7"/>
  <c r="CE112" i="7"/>
  <c r="AC112" i="7"/>
  <c r="BJ112" i="7"/>
  <c r="DC112" i="7"/>
  <c r="AQ112" i="7"/>
  <c r="K112" i="7"/>
  <c r="L112" i="7"/>
  <c r="AB112" i="7"/>
  <c r="AR112" i="7"/>
  <c r="BH112" i="7"/>
  <c r="BX112" i="7"/>
  <c r="CN112" i="7"/>
  <c r="AO112" i="7"/>
  <c r="BF112" i="7"/>
  <c r="BV112" i="7"/>
  <c r="CL112" i="7"/>
  <c r="DB112" i="7"/>
  <c r="W112" i="7"/>
  <c r="AM112" i="7"/>
  <c r="AC112" i="6"/>
  <c r="BY112" i="6"/>
  <c r="CH112" i="6"/>
  <c r="BB112" i="6"/>
  <c r="CU112" i="6"/>
  <c r="BO112" i="6"/>
  <c r="AI112" i="6"/>
  <c r="AJ112" i="6"/>
  <c r="AZ112" i="6"/>
  <c r="BP112" i="6"/>
  <c r="CF112" i="6"/>
  <c r="CV112" i="6"/>
  <c r="AG112" i="6"/>
  <c r="CC112" i="6"/>
  <c r="CL112" i="6"/>
  <c r="BF112" i="6"/>
  <c r="Z112" i="6"/>
  <c r="CA112" i="6"/>
  <c r="AM112" i="6"/>
  <c r="F113" i="6"/>
  <c r="H112" i="6"/>
  <c r="X112" i="6"/>
  <c r="BD112" i="6"/>
  <c r="BT112" i="6"/>
  <c r="CJ112" i="6"/>
  <c r="CZ112" i="6"/>
  <c r="AK112" i="6"/>
  <c r="CG112" i="6"/>
  <c r="CW112" i="6"/>
  <c r="CD112" i="6"/>
  <c r="AX112" i="6"/>
  <c r="AU112" i="6"/>
  <c r="BK112" i="6"/>
  <c r="CX112" i="6"/>
  <c r="BR112" i="6"/>
  <c r="AL112" i="6"/>
  <c r="CE112" i="6"/>
  <c r="AY112" i="6"/>
  <c r="AB112" i="6"/>
  <c r="AR112" i="6"/>
  <c r="BH112" i="6"/>
  <c r="BX112" i="6"/>
  <c r="CN112" i="6"/>
  <c r="BE112" i="6"/>
  <c r="BU112" i="6"/>
  <c r="CK112" i="6"/>
  <c r="DA112" i="6"/>
  <c r="BV112" i="6"/>
  <c r="AP112" i="6"/>
  <c r="CY112" i="6"/>
  <c r="CI112" i="6"/>
  <c r="AA111" i="5"/>
  <c r="AQ111" i="5"/>
  <c r="BG111" i="5"/>
  <c r="BW111" i="5"/>
  <c r="CM111" i="5"/>
  <c r="DC111" i="5"/>
  <c r="AJ111" i="5"/>
  <c r="AZ111" i="5"/>
  <c r="BP111" i="5"/>
  <c r="CF111" i="5"/>
  <c r="CV111" i="5"/>
  <c r="AK111" i="5"/>
  <c r="BA111" i="5"/>
  <c r="BQ111" i="5"/>
  <c r="CG111" i="5"/>
  <c r="CW111" i="5"/>
  <c r="BV111" i="5"/>
  <c r="CL111" i="5"/>
  <c r="DB111" i="5"/>
  <c r="BJ111" i="5"/>
  <c r="AE111" i="5"/>
  <c r="AU111" i="5"/>
  <c r="BK111" i="5"/>
  <c r="CA111" i="5"/>
  <c r="CQ111" i="5"/>
  <c r="F112" i="5"/>
  <c r="X111" i="5"/>
  <c r="AN111" i="5"/>
  <c r="BD111" i="5"/>
  <c r="BT111" i="5"/>
  <c r="CJ111" i="5"/>
  <c r="CZ111" i="5"/>
  <c r="Y111" i="5"/>
  <c r="AO111" i="5"/>
  <c r="BE111" i="5"/>
  <c r="BU111" i="5"/>
  <c r="CK111" i="5"/>
  <c r="DA111" i="5"/>
  <c r="BZ111" i="5"/>
  <c r="CP111" i="5"/>
  <c r="AH111" i="5"/>
  <c r="AT111" i="5"/>
  <c r="AI111" i="5"/>
  <c r="AY111" i="5"/>
  <c r="BO111" i="5"/>
  <c r="CE111" i="5"/>
  <c r="CU111" i="5"/>
  <c r="AB111" i="5"/>
  <c r="AR111" i="5"/>
  <c r="BH111" i="5"/>
  <c r="BX111" i="5"/>
  <c r="CN111" i="5"/>
  <c r="AC111" i="5"/>
  <c r="AS111" i="5"/>
  <c r="BI111" i="5"/>
  <c r="BY111" i="5"/>
  <c r="CO111" i="5"/>
  <c r="BN111" i="5"/>
  <c r="CD111" i="5"/>
  <c r="CT111" i="5"/>
  <c r="AD111" i="5"/>
  <c r="AM111" i="5"/>
  <c r="BC111" i="5"/>
  <c r="BS111" i="5"/>
  <c r="CI111" i="5"/>
  <c r="CY111" i="5"/>
  <c r="AF111" i="5"/>
  <c r="AV111" i="5"/>
  <c r="BL111" i="5"/>
  <c r="CB111" i="5"/>
  <c r="CR111" i="5"/>
  <c r="AG111" i="5"/>
  <c r="AW111" i="5"/>
  <c r="BM111" i="5"/>
  <c r="CC111" i="5"/>
  <c r="CS111" i="5"/>
  <c r="BR111" i="5"/>
  <c r="CH111" i="5"/>
  <c r="CX111" i="5"/>
  <c r="DZ7" i="19" l="1"/>
  <c r="F9" i="7"/>
  <c r="DF112" i="7"/>
  <c r="DF112" i="8"/>
  <c r="DF7" i="7"/>
  <c r="DF9" i="7"/>
  <c r="H7" i="8"/>
  <c r="DF7" i="8" s="1"/>
  <c r="DF9" i="8"/>
  <c r="H7" i="6"/>
  <c r="DF9" i="6"/>
  <c r="DF9" i="5"/>
  <c r="G9" i="8"/>
  <c r="G7" i="7"/>
  <c r="G112" i="8"/>
  <c r="F9" i="8"/>
  <c r="G112" i="7"/>
  <c r="G9" i="7"/>
  <c r="G9" i="5"/>
  <c r="F112" i="8"/>
  <c r="F9" i="5"/>
  <c r="G9" i="6"/>
  <c r="F112" i="7"/>
  <c r="F9" i="6"/>
  <c r="E22" i="14"/>
  <c r="F23" i="14"/>
  <c r="E23" i="14"/>
  <c r="L23" i="14"/>
  <c r="L22" i="14"/>
  <c r="F22" i="14"/>
  <c r="E21" i="14"/>
  <c r="F21" i="14"/>
  <c r="F20" i="14"/>
  <c r="E20" i="14"/>
  <c r="G7" i="8" l="1"/>
  <c r="ED7" i="19"/>
  <c r="F7" i="7"/>
  <c r="DF6" i="7"/>
  <c r="DF6" i="8"/>
  <c r="F7" i="8"/>
  <c r="K22" i="14"/>
  <c r="K23" i="14"/>
  <c r="EH7" i="19" l="1"/>
  <c r="H11" i="10"/>
  <c r="C8" i="12"/>
  <c r="C115" i="4"/>
  <c r="C115" i="16"/>
  <c r="EL7" i="19" l="1"/>
  <c r="C152" i="15"/>
  <c r="C152" i="16"/>
  <c r="C75" i="12"/>
  <c r="C49" i="12"/>
  <c r="C62" i="12"/>
  <c r="C36" i="12"/>
  <c r="C23" i="12"/>
  <c r="DG87" i="4"/>
  <c r="DG76" i="4"/>
  <c r="DG65" i="4"/>
  <c r="DG43" i="4"/>
  <c r="DG32" i="4"/>
  <c r="DG21" i="4"/>
  <c r="DG54" i="4"/>
  <c r="EP7" i="19" l="1"/>
  <c r="DH54" i="4"/>
  <c r="DH65" i="4"/>
  <c r="DH21" i="4"/>
  <c r="DH76" i="4"/>
  <c r="DH32" i="4"/>
  <c r="DH87" i="4"/>
  <c r="DH43" i="4"/>
  <c r="D118" i="15"/>
  <c r="H6" i="15"/>
  <c r="H146" i="15" s="1"/>
  <c r="C34" i="14"/>
  <c r="B3" i="4"/>
  <c r="S116" i="14"/>
  <c r="G116" i="14" l="1"/>
  <c r="ET7" i="19"/>
  <c r="DA6" i="15"/>
  <c r="DA146" i="15" s="1"/>
  <c r="S6" i="15"/>
  <c r="S146" i="15" s="1"/>
  <c r="AI6" i="15"/>
  <c r="AI146" i="15" s="1"/>
  <c r="AY6" i="15"/>
  <c r="AY146" i="15" s="1"/>
  <c r="BO6" i="15"/>
  <c r="BO146" i="15" s="1"/>
  <c r="CE6" i="15"/>
  <c r="CE146" i="15" s="1"/>
  <c r="DC6" i="15"/>
  <c r="DC146" i="15" s="1"/>
  <c r="N6" i="15"/>
  <c r="N146" i="15" s="1"/>
  <c r="V6" i="15"/>
  <c r="V146" i="15" s="1"/>
  <c r="AD6" i="15"/>
  <c r="AD146" i="15" s="1"/>
  <c r="AL6" i="15"/>
  <c r="AL146" i="15" s="1"/>
  <c r="AT6" i="15"/>
  <c r="AT146" i="15" s="1"/>
  <c r="BB6" i="15"/>
  <c r="BB146" i="15" s="1"/>
  <c r="BJ6" i="15"/>
  <c r="BJ146" i="15" s="1"/>
  <c r="BR6" i="15"/>
  <c r="BR146" i="15" s="1"/>
  <c r="BZ6" i="15"/>
  <c r="BZ146" i="15" s="1"/>
  <c r="CH6" i="15"/>
  <c r="CH146" i="15" s="1"/>
  <c r="CP6" i="15"/>
  <c r="CP146" i="15" s="1"/>
  <c r="CX6" i="15"/>
  <c r="CX146" i="15" s="1"/>
  <c r="O6" i="15"/>
  <c r="O146" i="15" s="1"/>
  <c r="W6" i="15"/>
  <c r="W146" i="15" s="1"/>
  <c r="AE6" i="15"/>
  <c r="AE146" i="15" s="1"/>
  <c r="AM6" i="15"/>
  <c r="AM146" i="15" s="1"/>
  <c r="AU6" i="15"/>
  <c r="AU146" i="15" s="1"/>
  <c r="BC6" i="15"/>
  <c r="BC146" i="15" s="1"/>
  <c r="BK6" i="15"/>
  <c r="BK146" i="15" s="1"/>
  <c r="BS6" i="15"/>
  <c r="BS146" i="15" s="1"/>
  <c r="CA6" i="15"/>
  <c r="CA146" i="15" s="1"/>
  <c r="CI6" i="15"/>
  <c r="CI146" i="15" s="1"/>
  <c r="CQ6" i="15"/>
  <c r="CQ146" i="15" s="1"/>
  <c r="CY6" i="15"/>
  <c r="CY146" i="15" s="1"/>
  <c r="K6" i="15"/>
  <c r="K146" i="15" s="1"/>
  <c r="AA6" i="15"/>
  <c r="AA146" i="15" s="1"/>
  <c r="AQ6" i="15"/>
  <c r="AQ146" i="15" s="1"/>
  <c r="BG6" i="15"/>
  <c r="BG146" i="15" s="1"/>
  <c r="BW6" i="15"/>
  <c r="BW146" i="15" s="1"/>
  <c r="CM6" i="15"/>
  <c r="CM146" i="15" s="1"/>
  <c r="CU6" i="15"/>
  <c r="CU146" i="15" s="1"/>
  <c r="J6" i="15"/>
  <c r="J146" i="15" s="1"/>
  <c r="R6" i="15"/>
  <c r="R146" i="15" s="1"/>
  <c r="Z6" i="15"/>
  <c r="Z146" i="15" s="1"/>
  <c r="AH6" i="15"/>
  <c r="AH146" i="15" s="1"/>
  <c r="AP6" i="15"/>
  <c r="AP146" i="15" s="1"/>
  <c r="AX6" i="15"/>
  <c r="AX146" i="15" s="1"/>
  <c r="BF6" i="15"/>
  <c r="BF146" i="15" s="1"/>
  <c r="BN6" i="15"/>
  <c r="BN146" i="15" s="1"/>
  <c r="BV6" i="15"/>
  <c r="BV146" i="15" s="1"/>
  <c r="CD6" i="15"/>
  <c r="CD146" i="15" s="1"/>
  <c r="CL6" i="15"/>
  <c r="CL146" i="15" s="1"/>
  <c r="CT6" i="15"/>
  <c r="CT146" i="15" s="1"/>
  <c r="DB6" i="15"/>
  <c r="DB146" i="15" s="1"/>
  <c r="L6" i="15"/>
  <c r="L146" i="15" s="1"/>
  <c r="T6" i="15"/>
  <c r="T146" i="15" s="1"/>
  <c r="AB6" i="15"/>
  <c r="AB146" i="15" s="1"/>
  <c r="AJ6" i="15"/>
  <c r="AJ146" i="15" s="1"/>
  <c r="AV6" i="15"/>
  <c r="AV146" i="15" s="1"/>
  <c r="BD6" i="15"/>
  <c r="BD146" i="15" s="1"/>
  <c r="BP6" i="15"/>
  <c r="BP146" i="15" s="1"/>
  <c r="BX6" i="15"/>
  <c r="BX146" i="15" s="1"/>
  <c r="CJ6" i="15"/>
  <c r="CJ146" i="15" s="1"/>
  <c r="CR6" i="15"/>
  <c r="CR146" i="15" s="1"/>
  <c r="CZ6" i="15"/>
  <c r="CZ146" i="15" s="1"/>
  <c r="P6" i="15"/>
  <c r="P146" i="15" s="1"/>
  <c r="X6" i="15"/>
  <c r="X146" i="15" s="1"/>
  <c r="AF6" i="15"/>
  <c r="AF146" i="15" s="1"/>
  <c r="AN6" i="15"/>
  <c r="AN146" i="15" s="1"/>
  <c r="AR6" i="15"/>
  <c r="AR146" i="15" s="1"/>
  <c r="AZ6" i="15"/>
  <c r="AZ146" i="15" s="1"/>
  <c r="BH6" i="15"/>
  <c r="BH146" i="15" s="1"/>
  <c r="BL6" i="15"/>
  <c r="BL146" i="15" s="1"/>
  <c r="BT6" i="15"/>
  <c r="BT146" i="15" s="1"/>
  <c r="CB6" i="15"/>
  <c r="CB146" i="15" s="1"/>
  <c r="CF6" i="15"/>
  <c r="CF146" i="15" s="1"/>
  <c r="CN6" i="15"/>
  <c r="CN146" i="15" s="1"/>
  <c r="CV6" i="15"/>
  <c r="CV146" i="15" s="1"/>
  <c r="I6" i="15"/>
  <c r="I146" i="15" s="1"/>
  <c r="M6" i="15"/>
  <c r="M146" i="15" s="1"/>
  <c r="Q6" i="15"/>
  <c r="Q146" i="15" s="1"/>
  <c r="U6" i="15"/>
  <c r="U146" i="15" s="1"/>
  <c r="Y6" i="15"/>
  <c r="Y146" i="15" s="1"/>
  <c r="AC6" i="15"/>
  <c r="AC146" i="15" s="1"/>
  <c r="AG6" i="15"/>
  <c r="AG146" i="15" s="1"/>
  <c r="AK6" i="15"/>
  <c r="AK146" i="15" s="1"/>
  <c r="AO6" i="15"/>
  <c r="AO146" i="15" s="1"/>
  <c r="AS6" i="15"/>
  <c r="AS146" i="15" s="1"/>
  <c r="AW6" i="15"/>
  <c r="AW146" i="15" s="1"/>
  <c r="BA6" i="15"/>
  <c r="BA146" i="15" s="1"/>
  <c r="BE6" i="15"/>
  <c r="BE146" i="15" s="1"/>
  <c r="BI6" i="15"/>
  <c r="BI146" i="15" s="1"/>
  <c r="BM6" i="15"/>
  <c r="BM146" i="15" s="1"/>
  <c r="BQ6" i="15"/>
  <c r="BQ146" i="15" s="1"/>
  <c r="BU6" i="15"/>
  <c r="BU146" i="15" s="1"/>
  <c r="BY6" i="15"/>
  <c r="BY146" i="15" s="1"/>
  <c r="CC6" i="15"/>
  <c r="CC146" i="15" s="1"/>
  <c r="CG6" i="15"/>
  <c r="CG146" i="15" s="1"/>
  <c r="CK6" i="15"/>
  <c r="CK146" i="15" s="1"/>
  <c r="CO6" i="15"/>
  <c r="CO146" i="15" s="1"/>
  <c r="CS6" i="15"/>
  <c r="CS146" i="15" s="1"/>
  <c r="CW6" i="15"/>
  <c r="CW146" i="15" s="1"/>
  <c r="EX7" i="19" l="1"/>
  <c r="H45" i="10"/>
  <c r="G6" i="14"/>
  <c r="B3" i="15"/>
  <c r="B3" i="16"/>
  <c r="FB7" i="19" l="1"/>
  <c r="AQ81" i="10"/>
  <c r="CT81" i="10"/>
  <c r="BR81" i="10"/>
  <c r="AC81" i="10"/>
  <c r="M81" i="10"/>
  <c r="CU81" i="10"/>
  <c r="Y81" i="10"/>
  <c r="I81" i="10"/>
  <c r="CQ81" i="10"/>
  <c r="BW81" i="10"/>
  <c r="AY81" i="10"/>
  <c r="U81" i="10"/>
  <c r="CM81" i="10"/>
  <c r="BO81" i="10"/>
  <c r="AU81" i="10"/>
  <c r="CI81" i="10"/>
  <c r="BK81" i="10"/>
  <c r="CZ81" i="10"/>
  <c r="CJ81" i="10"/>
  <c r="BT81" i="10"/>
  <c r="BD81" i="10"/>
  <c r="AN81" i="10"/>
  <c r="X81" i="10"/>
  <c r="DC81" i="10"/>
  <c r="BG81" i="10"/>
  <c r="AA81" i="10"/>
  <c r="K81" i="10"/>
  <c r="CP81" i="10"/>
  <c r="BZ81" i="10"/>
  <c r="BJ81" i="10"/>
  <c r="AT81" i="10"/>
  <c r="AD81" i="10"/>
  <c r="N81" i="10"/>
  <c r="CS81" i="10"/>
  <c r="CC81" i="10"/>
  <c r="BM81" i="10"/>
  <c r="AW81" i="10"/>
  <c r="AG81" i="10"/>
  <c r="Q81" i="10"/>
  <c r="CV81" i="10"/>
  <c r="CF81" i="10"/>
  <c r="BP81" i="10"/>
  <c r="AZ81" i="10"/>
  <c r="AJ81" i="10"/>
  <c r="T81" i="10"/>
  <c r="CY81" i="10"/>
  <c r="BS81" i="10"/>
  <c r="BC81" i="10"/>
  <c r="AM81" i="10"/>
  <c r="DB81" i="10"/>
  <c r="CL81" i="10"/>
  <c r="BV81" i="10"/>
  <c r="BF81" i="10"/>
  <c r="AP81" i="10"/>
  <c r="Z81" i="10"/>
  <c r="CO81" i="10"/>
  <c r="BY81" i="10"/>
  <c r="BI81" i="10"/>
  <c r="AS81" i="10"/>
  <c r="CR81" i="10"/>
  <c r="CB81" i="10"/>
  <c r="BL81" i="10"/>
  <c r="AV81" i="10"/>
  <c r="AF81" i="10"/>
  <c r="P81" i="10"/>
  <c r="AI81" i="10"/>
  <c r="S81" i="10"/>
  <c r="CX81" i="10"/>
  <c r="CH81" i="10"/>
  <c r="BB81" i="10"/>
  <c r="AL81" i="10"/>
  <c r="V81" i="10"/>
  <c r="DA81" i="10"/>
  <c r="CK81" i="10"/>
  <c r="BU81" i="10"/>
  <c r="BE81" i="10"/>
  <c r="AO81" i="10"/>
  <c r="CN81" i="10"/>
  <c r="BX81" i="10"/>
  <c r="BH81" i="10"/>
  <c r="AR81" i="10"/>
  <c r="AB81" i="10"/>
  <c r="L81" i="10"/>
  <c r="AE81" i="10"/>
  <c r="CD81" i="10"/>
  <c r="BN81" i="10"/>
  <c r="AX81" i="10"/>
  <c r="AH81" i="10"/>
  <c r="R81" i="10"/>
  <c r="CW81" i="10"/>
  <c r="CG81" i="10"/>
  <c r="BQ81" i="10"/>
  <c r="BA81" i="10"/>
  <c r="AK81" i="10"/>
  <c r="AC63" i="10"/>
  <c r="AG63" i="10"/>
  <c r="CR63" i="10"/>
  <c r="Q63" i="10"/>
  <c r="AF63" i="10"/>
  <c r="H63" i="10"/>
  <c r="CC63" i="10"/>
  <c r="P63" i="10"/>
  <c r="BG63" i="10"/>
  <c r="AW63" i="10"/>
  <c r="BM63" i="10"/>
  <c r="CB63" i="10"/>
  <c r="BL63" i="10"/>
  <c r="CU63" i="10"/>
  <c r="CE63" i="10"/>
  <c r="CO63" i="10"/>
  <c r="CN63" i="10"/>
  <c r="BX63" i="10"/>
  <c r="BH63" i="10"/>
  <c r="AR63" i="10"/>
  <c r="AB63" i="10"/>
  <c r="L63" i="10"/>
  <c r="CA63" i="10"/>
  <c r="BK63" i="10"/>
  <c r="AU63" i="10"/>
  <c r="O63" i="10"/>
  <c r="Y63" i="10"/>
  <c r="I63" i="10"/>
  <c r="R63" i="10"/>
  <c r="CZ63" i="10"/>
  <c r="CJ63" i="10"/>
  <c r="BT63" i="10"/>
  <c r="BD63" i="10"/>
  <c r="AN63" i="10"/>
  <c r="X63" i="10"/>
  <c r="K63" i="10"/>
  <c r="CW63" i="10"/>
  <c r="CG63" i="10"/>
  <c r="BA63" i="10"/>
  <c r="AK63" i="10"/>
  <c r="U63" i="10"/>
  <c r="CV63" i="10"/>
  <c r="CF63" i="10"/>
  <c r="BP63" i="10"/>
  <c r="AZ63" i="10"/>
  <c r="T63" i="10"/>
  <c r="CI63" i="10"/>
  <c r="CS45" i="10"/>
  <c r="CT45" i="10"/>
  <c r="CD45" i="10"/>
  <c r="R45" i="10"/>
  <c r="DC45" i="10"/>
  <c r="CM45" i="10"/>
  <c r="BW45" i="10"/>
  <c r="AQ45" i="10"/>
  <c r="AA45" i="10"/>
  <c r="K45" i="10"/>
  <c r="CP45" i="10"/>
  <c r="BZ45" i="10"/>
  <c r="N45" i="10"/>
  <c r="CC45" i="10"/>
  <c r="BM45" i="10"/>
  <c r="AW45" i="10"/>
  <c r="AG45" i="10"/>
  <c r="Q45" i="10"/>
  <c r="CF45" i="10"/>
  <c r="T45" i="10"/>
  <c r="CI45" i="10"/>
  <c r="BS45" i="10"/>
  <c r="BC45" i="10"/>
  <c r="AM45" i="10"/>
  <c r="W45" i="10"/>
  <c r="CL45" i="10"/>
  <c r="BV45" i="10"/>
  <c r="CO45" i="10"/>
  <c r="BY45" i="10"/>
  <c r="BI45" i="10"/>
  <c r="AS45" i="10"/>
  <c r="AC45" i="10"/>
  <c r="M45" i="10"/>
  <c r="CB45" i="10"/>
  <c r="AF45" i="10"/>
  <c r="P45" i="10"/>
  <c r="CU45" i="10"/>
  <c r="CE45" i="10"/>
  <c r="BO45" i="10"/>
  <c r="AY45" i="10"/>
  <c r="AI45" i="10"/>
  <c r="S45" i="10"/>
  <c r="CH45" i="10"/>
  <c r="BB45" i="10"/>
  <c r="V45" i="10"/>
  <c r="I45" i="10"/>
  <c r="BX45" i="10"/>
  <c r="BH45" i="10"/>
  <c r="AR45" i="10"/>
  <c r="AB45" i="10"/>
  <c r="L45" i="10"/>
  <c r="CQ45" i="10"/>
  <c r="BK45" i="10"/>
  <c r="AU45" i="10"/>
  <c r="AE45" i="10"/>
  <c r="O45" i="10"/>
  <c r="AH45" i="10"/>
  <c r="CW45" i="10"/>
  <c r="CG45" i="10"/>
  <c r="BQ45" i="10"/>
  <c r="BA45" i="10"/>
  <c r="AK45" i="10"/>
  <c r="U45" i="10"/>
  <c r="CJ45" i="10"/>
  <c r="BT45" i="10"/>
  <c r="BD45" i="10"/>
  <c r="AN45" i="10"/>
  <c r="I27" i="10"/>
  <c r="CM27" i="10"/>
  <c r="BW27" i="10"/>
  <c r="BG27" i="10"/>
  <c r="AA27" i="10"/>
  <c r="K27" i="10"/>
  <c r="CD27" i="10"/>
  <c r="AX27" i="10"/>
  <c r="R27" i="10"/>
  <c r="BQ27" i="10"/>
  <c r="P27" i="10"/>
  <c r="CY27" i="10"/>
  <c r="AM27" i="10"/>
  <c r="CP27" i="10"/>
  <c r="BJ27" i="10"/>
  <c r="AD27" i="10"/>
  <c r="J27" i="10"/>
  <c r="BM27" i="10"/>
  <c r="AW27" i="10"/>
  <c r="DB27" i="10"/>
  <c r="CL27" i="10"/>
  <c r="BV27" i="10"/>
  <c r="AP27" i="10"/>
  <c r="CO27" i="10"/>
  <c r="CV27" i="10"/>
  <c r="CF27" i="10"/>
  <c r="BP27" i="10"/>
  <c r="AZ27" i="10"/>
  <c r="AJ27" i="10"/>
  <c r="CQ27" i="10"/>
  <c r="CA27" i="10"/>
  <c r="BK27" i="10"/>
  <c r="O27" i="10"/>
  <c r="CX27" i="10"/>
  <c r="BR27" i="10"/>
  <c r="BB27" i="10"/>
  <c r="V27" i="10"/>
  <c r="L27" i="10"/>
  <c r="H81" i="10"/>
  <c r="H27" i="10"/>
  <c r="E9" i="14"/>
  <c r="FF7" i="19" l="1"/>
  <c r="CA81" i="10"/>
  <c r="O81" i="10"/>
  <c r="CE81" i="10"/>
  <c r="W81" i="10"/>
  <c r="AA63" i="10"/>
  <c r="N63" i="10"/>
  <c r="AJ63" i="10"/>
  <c r="BU63" i="10"/>
  <c r="S63" i="10"/>
  <c r="BS63" i="10"/>
  <c r="AV63" i="10"/>
  <c r="BZ27" i="10"/>
  <c r="X45" i="10"/>
  <c r="AL27" i="10"/>
  <c r="CK27" i="10"/>
  <c r="M27" i="10"/>
  <c r="AC27" i="10"/>
  <c r="AU27" i="10"/>
  <c r="AG27" i="10"/>
  <c r="AV45" i="10"/>
  <c r="S27" i="10"/>
  <c r="W27" i="10"/>
  <c r="Z27" i="10"/>
  <c r="CE27" i="10"/>
  <c r="BS27" i="10"/>
  <c r="AE27" i="10"/>
  <c r="Q27" i="10"/>
  <c r="Y27" i="10"/>
  <c r="N27" i="10"/>
  <c r="BF27" i="10"/>
  <c r="AQ27" i="10"/>
  <c r="DC27" i="10"/>
  <c r="BO27" i="10"/>
  <c r="AY27" i="10"/>
  <c r="J81" i="10"/>
  <c r="CQ63" i="10"/>
  <c r="AM63" i="10"/>
  <c r="M63" i="10"/>
  <c r="BQ63" i="10"/>
  <c r="CX63" i="10"/>
  <c r="CL63" i="10"/>
  <c r="CT63" i="10"/>
  <c r="AT63" i="10"/>
  <c r="CY63" i="10"/>
  <c r="BB63" i="10"/>
  <c r="DB63" i="10"/>
  <c r="Z63" i="10"/>
  <c r="CP63" i="10"/>
  <c r="BC63" i="10"/>
  <c r="AX63" i="10"/>
  <c r="BZ63" i="10"/>
  <c r="AQ63" i="10"/>
  <c r="BO63" i="10"/>
  <c r="BY63" i="10"/>
  <c r="CM63" i="10"/>
  <c r="W63" i="10"/>
  <c r="AH63" i="10"/>
  <c r="V63" i="10"/>
  <c r="AP63" i="10"/>
  <c r="BF63" i="10"/>
  <c r="BW63" i="10"/>
  <c r="CD63" i="10"/>
  <c r="DC63" i="10"/>
  <c r="BE63" i="10"/>
  <c r="CS63" i="10"/>
  <c r="BV63" i="10"/>
  <c r="AD63" i="10"/>
  <c r="AI63" i="10"/>
  <c r="AE63" i="10"/>
  <c r="AY63" i="10"/>
  <c r="BR63" i="10"/>
  <c r="AL63" i="10"/>
  <c r="CH63" i="10"/>
  <c r="J63" i="10"/>
  <c r="BJ63" i="10"/>
  <c r="BN63" i="10"/>
  <c r="BI63" i="10"/>
  <c r="AO63" i="10"/>
  <c r="CK63" i="10"/>
  <c r="AS63" i="10"/>
  <c r="DA63" i="10"/>
  <c r="AT45" i="10"/>
  <c r="AL45" i="10"/>
  <c r="CX45" i="10"/>
  <c r="AD45" i="10"/>
  <c r="BJ45" i="10"/>
  <c r="BR45" i="10"/>
  <c r="CN45" i="10"/>
  <c r="BP45" i="10"/>
  <c r="BE45" i="10"/>
  <c r="BF45" i="10"/>
  <c r="BN45" i="10"/>
  <c r="CZ45" i="10"/>
  <c r="CR45" i="10"/>
  <c r="CV45" i="10"/>
  <c r="DA45" i="10"/>
  <c r="BU45" i="10"/>
  <c r="DB45" i="10"/>
  <c r="J45" i="10"/>
  <c r="CA45" i="10"/>
  <c r="BG45" i="10"/>
  <c r="Y45" i="10"/>
  <c r="CK45" i="10"/>
  <c r="Z45" i="10"/>
  <c r="AJ45" i="10"/>
  <c r="BL45" i="10"/>
  <c r="AX45" i="10"/>
  <c r="AZ45" i="10"/>
  <c r="AO45" i="10"/>
  <c r="CY45" i="10"/>
  <c r="AP45" i="10"/>
  <c r="CC27" i="10"/>
  <c r="AO27" i="10"/>
  <c r="CT27" i="10"/>
  <c r="AF27" i="10"/>
  <c r="DA27" i="10"/>
  <c r="CJ27" i="10"/>
  <c r="AB27" i="10"/>
  <c r="CI27" i="10"/>
  <c r="BT27" i="10"/>
  <c r="AI27" i="10"/>
  <c r="CH27" i="10"/>
  <c r="CB27" i="10"/>
  <c r="CS27" i="10"/>
  <c r="AS27" i="10"/>
  <c r="BH27" i="10"/>
  <c r="BC27" i="10"/>
  <c r="BU27" i="10"/>
  <c r="CZ27" i="10"/>
  <c r="AT27" i="10"/>
  <c r="CR27" i="10"/>
  <c r="BE27" i="10"/>
  <c r="AN27" i="10"/>
  <c r="BI27" i="10"/>
  <c r="BX27" i="10"/>
  <c r="BA27" i="10"/>
  <c r="AH27" i="10"/>
  <c r="AK27" i="10"/>
  <c r="U27" i="10"/>
  <c r="AV27" i="10"/>
  <c r="CW27" i="10"/>
  <c r="BY27" i="10"/>
  <c r="BD27" i="10"/>
  <c r="CU27" i="10"/>
  <c r="CN27" i="10"/>
  <c r="X27" i="10"/>
  <c r="BN27" i="10"/>
  <c r="AR27" i="10"/>
  <c r="CG27" i="10"/>
  <c r="T27" i="10"/>
  <c r="BL27" i="10"/>
  <c r="C11" i="14"/>
  <c r="C12" i="14"/>
  <c r="FJ7" i="19" l="1"/>
  <c r="F81" i="10"/>
  <c r="F63" i="10"/>
  <c r="F45" i="10"/>
  <c r="F27" i="10"/>
  <c r="DC14" i="11"/>
  <c r="DB14" i="11"/>
  <c r="DA14" i="11"/>
  <c r="CZ14" i="11"/>
  <c r="CY14" i="11"/>
  <c r="CX14" i="11"/>
  <c r="CW14" i="11"/>
  <c r="CV14" i="11"/>
  <c r="CU14" i="11"/>
  <c r="CT14" i="11"/>
  <c r="CS14" i="11"/>
  <c r="CR14" i="11"/>
  <c r="CQ14" i="11"/>
  <c r="CP14" i="11"/>
  <c r="CO14" i="11"/>
  <c r="CN14" i="11"/>
  <c r="CM14" i="11"/>
  <c r="CL14" i="11"/>
  <c r="CK14" i="11"/>
  <c r="CJ14" i="11"/>
  <c r="CI14" i="11"/>
  <c r="CH14" i="11"/>
  <c r="CG14" i="11"/>
  <c r="CF14" i="11"/>
  <c r="CE14" i="11"/>
  <c r="CD14" i="11"/>
  <c r="CC14" i="11"/>
  <c r="CB14" i="11"/>
  <c r="CA14" i="11"/>
  <c r="BZ14" i="11"/>
  <c r="BY14" i="11"/>
  <c r="BX14" i="11"/>
  <c r="BW14" i="11"/>
  <c r="BV14" i="11"/>
  <c r="BU14" i="11"/>
  <c r="BT14" i="11"/>
  <c r="BS14" i="11"/>
  <c r="BR14" i="11"/>
  <c r="BQ14" i="11"/>
  <c r="BP14" i="11"/>
  <c r="BO14" i="11"/>
  <c r="BN14" i="11"/>
  <c r="BM14" i="11"/>
  <c r="BL14" i="11"/>
  <c r="BK14" i="11"/>
  <c r="BJ14" i="11"/>
  <c r="BI14" i="11"/>
  <c r="BH14" i="11"/>
  <c r="BG14" i="11"/>
  <c r="BF14" i="11"/>
  <c r="BE14" i="11"/>
  <c r="BD14" i="11"/>
  <c r="BC14" i="11"/>
  <c r="BB14" i="11"/>
  <c r="BA14" i="11"/>
  <c r="AZ14" i="11"/>
  <c r="AY14" i="11"/>
  <c r="AX14" i="11"/>
  <c r="AW14" i="11"/>
  <c r="AV14" i="11"/>
  <c r="AU14" i="11"/>
  <c r="AT14" i="11"/>
  <c r="AS14" i="11"/>
  <c r="AR14" i="11"/>
  <c r="AQ14" i="11"/>
  <c r="AP14" i="11"/>
  <c r="AO14" i="11"/>
  <c r="AN14" i="11"/>
  <c r="AM14" i="11"/>
  <c r="AL14" i="11"/>
  <c r="AK14" i="11"/>
  <c r="AJ14" i="11"/>
  <c r="AI14" i="11"/>
  <c r="AH14" i="11"/>
  <c r="AG14" i="11"/>
  <c r="AF14" i="11"/>
  <c r="AE14" i="11"/>
  <c r="AD14" i="11"/>
  <c r="AC14" i="11"/>
  <c r="AB14" i="11"/>
  <c r="AA14" i="11"/>
  <c r="Z14" i="11"/>
  <c r="Y14" i="11"/>
  <c r="X14" i="11"/>
  <c r="W14" i="11"/>
  <c r="V14" i="11"/>
  <c r="U14" i="11"/>
  <c r="T14" i="11"/>
  <c r="S14" i="11"/>
  <c r="R14" i="11"/>
  <c r="Q14" i="11"/>
  <c r="P14" i="11"/>
  <c r="O14" i="11"/>
  <c r="N14" i="11"/>
  <c r="M14" i="11"/>
  <c r="L14" i="11"/>
  <c r="K14" i="11"/>
  <c r="J14" i="11"/>
  <c r="I14" i="11"/>
  <c r="DC13" i="11"/>
  <c r="DB13" i="11"/>
  <c r="DA13" i="11"/>
  <c r="CZ13" i="11"/>
  <c r="CY13" i="11"/>
  <c r="CX13" i="11"/>
  <c r="CW13" i="11"/>
  <c r="CV13" i="11"/>
  <c r="CU13" i="11"/>
  <c r="CT13" i="11"/>
  <c r="CS13" i="11"/>
  <c r="CR13" i="11"/>
  <c r="CQ13" i="11"/>
  <c r="CP13" i="11"/>
  <c r="CO13" i="11"/>
  <c r="CN13" i="11"/>
  <c r="CM13" i="11"/>
  <c r="CL13" i="11"/>
  <c r="CK13" i="11"/>
  <c r="CJ13" i="11"/>
  <c r="CI13" i="11"/>
  <c r="CH13" i="11"/>
  <c r="CG13" i="11"/>
  <c r="CF13" i="11"/>
  <c r="CE13" i="11"/>
  <c r="CD13" i="11"/>
  <c r="CC13" i="11"/>
  <c r="CB13" i="11"/>
  <c r="CA13" i="11"/>
  <c r="BZ13" i="11"/>
  <c r="BY13" i="11"/>
  <c r="BX13" i="11"/>
  <c r="BW13" i="11"/>
  <c r="BV13" i="11"/>
  <c r="BU13" i="11"/>
  <c r="BT13" i="11"/>
  <c r="BS13" i="11"/>
  <c r="BR13" i="11"/>
  <c r="BQ13" i="11"/>
  <c r="BP13" i="11"/>
  <c r="BO13" i="11"/>
  <c r="BN13" i="11"/>
  <c r="BM13" i="11"/>
  <c r="BL13" i="11"/>
  <c r="BK13" i="11"/>
  <c r="BJ13" i="11"/>
  <c r="BI13" i="11"/>
  <c r="BH13" i="11"/>
  <c r="BG13" i="11"/>
  <c r="BF13" i="11"/>
  <c r="BE13" i="11"/>
  <c r="BD13" i="11"/>
  <c r="BC13" i="11"/>
  <c r="BB13" i="11"/>
  <c r="BA13" i="11"/>
  <c r="AZ13" i="11"/>
  <c r="AY13" i="11"/>
  <c r="AX13" i="11"/>
  <c r="AW13" i="11"/>
  <c r="AV13" i="11"/>
  <c r="AU13" i="11"/>
  <c r="AT13" i="11"/>
  <c r="AS13" i="11"/>
  <c r="AR13" i="11"/>
  <c r="AQ13" i="11"/>
  <c r="AP13" i="11"/>
  <c r="AO13" i="11"/>
  <c r="AN13" i="11"/>
  <c r="AM13" i="11"/>
  <c r="AL13" i="11"/>
  <c r="AK13" i="11"/>
  <c r="AJ13" i="11"/>
  <c r="AI13" i="11"/>
  <c r="AH13" i="11"/>
  <c r="AG13" i="11"/>
  <c r="AF13" i="11"/>
  <c r="AE13" i="11"/>
  <c r="AD13" i="11"/>
  <c r="AC13" i="11"/>
  <c r="AB13" i="11"/>
  <c r="AA13" i="11"/>
  <c r="Z13" i="11"/>
  <c r="Y13" i="11"/>
  <c r="X13" i="11"/>
  <c r="W13" i="11"/>
  <c r="V13" i="11"/>
  <c r="U13" i="11"/>
  <c r="T13" i="11"/>
  <c r="S13" i="11"/>
  <c r="R13" i="11"/>
  <c r="Q13" i="11"/>
  <c r="P13" i="11"/>
  <c r="O13" i="11"/>
  <c r="N13" i="11"/>
  <c r="M13" i="11"/>
  <c r="L13" i="11"/>
  <c r="K13" i="11"/>
  <c r="J13" i="11"/>
  <c r="I13" i="11"/>
  <c r="DC12" i="11"/>
  <c r="DB12" i="11"/>
  <c r="DA12" i="11"/>
  <c r="CZ12" i="11"/>
  <c r="CY12" i="11"/>
  <c r="CX12" i="11"/>
  <c r="CW12" i="11"/>
  <c r="CV12" i="11"/>
  <c r="CU12" i="11"/>
  <c r="CT12" i="11"/>
  <c r="CS12" i="11"/>
  <c r="CR12" i="11"/>
  <c r="CQ12" i="11"/>
  <c r="CP12" i="11"/>
  <c r="CO12" i="11"/>
  <c r="CN12" i="11"/>
  <c r="CM12" i="11"/>
  <c r="CL12" i="11"/>
  <c r="CK12" i="11"/>
  <c r="CJ12" i="11"/>
  <c r="CI12" i="11"/>
  <c r="CH12" i="11"/>
  <c r="CG12" i="11"/>
  <c r="CF12" i="11"/>
  <c r="CE12" i="11"/>
  <c r="CD12" i="11"/>
  <c r="CC12" i="11"/>
  <c r="CB12" i="11"/>
  <c r="CA12" i="11"/>
  <c r="BZ12" i="11"/>
  <c r="BY12" i="11"/>
  <c r="BX12" i="11"/>
  <c r="BW12" i="11"/>
  <c r="BV12" i="11"/>
  <c r="BU12" i="11"/>
  <c r="BT12" i="11"/>
  <c r="BS12" i="11"/>
  <c r="BR12" i="11"/>
  <c r="BQ12" i="11"/>
  <c r="BP12" i="11"/>
  <c r="BO12" i="11"/>
  <c r="BN12" i="11"/>
  <c r="BM12" i="11"/>
  <c r="BL12" i="11"/>
  <c r="BK12" i="11"/>
  <c r="BJ12" i="11"/>
  <c r="BI12" i="11"/>
  <c r="BH12" i="11"/>
  <c r="BG12" i="11"/>
  <c r="BF12" i="11"/>
  <c r="BE12" i="11"/>
  <c r="BD12" i="11"/>
  <c r="BC12" i="11"/>
  <c r="BB12" i="11"/>
  <c r="BA12" i="11"/>
  <c r="AZ12" i="11"/>
  <c r="AY12" i="11"/>
  <c r="AX12" i="11"/>
  <c r="AW12" i="11"/>
  <c r="AV12" i="11"/>
  <c r="AU12" i="11"/>
  <c r="AT12" i="11"/>
  <c r="AS12" i="11"/>
  <c r="AR12" i="11"/>
  <c r="AQ12" i="11"/>
  <c r="AP12" i="11"/>
  <c r="AO12" i="11"/>
  <c r="AN12" i="11"/>
  <c r="AM12" i="11"/>
  <c r="AL12" i="11"/>
  <c r="AK12" i="11"/>
  <c r="AJ12" i="11"/>
  <c r="AI12" i="11"/>
  <c r="AH12" i="11"/>
  <c r="AG12" i="11"/>
  <c r="AF12" i="11"/>
  <c r="AE12" i="11"/>
  <c r="AD12" i="11"/>
  <c r="AC12" i="11"/>
  <c r="AB12" i="11"/>
  <c r="AA12" i="11"/>
  <c r="Z12" i="11"/>
  <c r="Y12" i="11"/>
  <c r="X12" i="11"/>
  <c r="W12" i="11"/>
  <c r="V12" i="11"/>
  <c r="U12" i="11"/>
  <c r="T12" i="11"/>
  <c r="S12" i="11"/>
  <c r="R12" i="11"/>
  <c r="Q12" i="11"/>
  <c r="P12" i="11"/>
  <c r="O12" i="11"/>
  <c r="N12" i="11"/>
  <c r="M12" i="11"/>
  <c r="L12" i="11"/>
  <c r="K12" i="11"/>
  <c r="J12" i="11"/>
  <c r="I12" i="11"/>
  <c r="DC11" i="11"/>
  <c r="DB11" i="11"/>
  <c r="DA11" i="11"/>
  <c r="CZ11" i="11"/>
  <c r="CY11" i="11"/>
  <c r="CX11" i="11"/>
  <c r="CW11" i="11"/>
  <c r="CV11" i="11"/>
  <c r="CU11" i="11"/>
  <c r="CT11" i="11"/>
  <c r="CS11" i="11"/>
  <c r="CR11" i="11"/>
  <c r="CQ11" i="11"/>
  <c r="CP11" i="11"/>
  <c r="CO11" i="11"/>
  <c r="CN11" i="11"/>
  <c r="CM11" i="11"/>
  <c r="CL11" i="11"/>
  <c r="CK11" i="11"/>
  <c r="CJ11" i="11"/>
  <c r="CI11" i="11"/>
  <c r="CH11" i="11"/>
  <c r="CG11" i="11"/>
  <c r="CF11" i="11"/>
  <c r="CE11" i="11"/>
  <c r="CD11" i="11"/>
  <c r="CC11" i="11"/>
  <c r="CB11" i="11"/>
  <c r="CA11" i="11"/>
  <c r="BZ11" i="11"/>
  <c r="BY11" i="11"/>
  <c r="BX11" i="11"/>
  <c r="BW11" i="11"/>
  <c r="BV11" i="11"/>
  <c r="BU11" i="11"/>
  <c r="BT11" i="11"/>
  <c r="BS11" i="11"/>
  <c r="BR11" i="11"/>
  <c r="BQ11" i="11"/>
  <c r="BP11" i="11"/>
  <c r="BO11" i="11"/>
  <c r="BN11" i="11"/>
  <c r="BM11" i="11"/>
  <c r="BL11" i="11"/>
  <c r="BK11" i="11"/>
  <c r="BJ11" i="11"/>
  <c r="BI11" i="11"/>
  <c r="BH11" i="11"/>
  <c r="BG11" i="11"/>
  <c r="BF11" i="11"/>
  <c r="BE11" i="11"/>
  <c r="BD11" i="11"/>
  <c r="BC11" i="11"/>
  <c r="BB11" i="11"/>
  <c r="BA11" i="11"/>
  <c r="AZ11" i="11"/>
  <c r="AY11" i="11"/>
  <c r="AX11" i="11"/>
  <c r="AW11" i="11"/>
  <c r="AV11" i="11"/>
  <c r="AU11" i="11"/>
  <c r="AT11" i="11"/>
  <c r="AS11" i="11"/>
  <c r="AR11" i="11"/>
  <c r="AQ11" i="11"/>
  <c r="AP11" i="11"/>
  <c r="AO11" i="11"/>
  <c r="AN11" i="11"/>
  <c r="AM11" i="11"/>
  <c r="AL11" i="11"/>
  <c r="AK11" i="11"/>
  <c r="AJ11" i="11"/>
  <c r="AI11" i="11"/>
  <c r="AH11" i="11"/>
  <c r="AG11" i="11"/>
  <c r="AF11" i="11"/>
  <c r="AE11" i="11"/>
  <c r="AD11" i="11"/>
  <c r="AC11" i="11"/>
  <c r="AB11" i="11"/>
  <c r="AA11" i="11"/>
  <c r="Z11" i="11"/>
  <c r="Y11" i="11"/>
  <c r="X11" i="11"/>
  <c r="W11" i="11"/>
  <c r="V11" i="11"/>
  <c r="U11" i="11"/>
  <c r="T11" i="11"/>
  <c r="S11" i="11"/>
  <c r="R11" i="11"/>
  <c r="Q11" i="11"/>
  <c r="P11" i="11"/>
  <c r="O11" i="11"/>
  <c r="N11" i="11"/>
  <c r="M11" i="11"/>
  <c r="L11" i="11"/>
  <c r="K11" i="11"/>
  <c r="J11" i="11"/>
  <c r="I11" i="11"/>
  <c r="DC10" i="11"/>
  <c r="DB10" i="11"/>
  <c r="DA10" i="11"/>
  <c r="CZ10" i="11"/>
  <c r="CY10" i="11"/>
  <c r="CX10" i="11"/>
  <c r="CW10" i="11"/>
  <c r="CV10" i="11"/>
  <c r="CU10" i="11"/>
  <c r="CT10" i="11"/>
  <c r="CS10" i="11"/>
  <c r="CR10" i="11"/>
  <c r="CQ10" i="11"/>
  <c r="CP10" i="11"/>
  <c r="CO10" i="11"/>
  <c r="CN10" i="11"/>
  <c r="CM10" i="11"/>
  <c r="CL10" i="11"/>
  <c r="CK10" i="11"/>
  <c r="CJ10" i="11"/>
  <c r="CI10" i="11"/>
  <c r="CH10" i="11"/>
  <c r="CG10" i="11"/>
  <c r="CF10" i="11"/>
  <c r="CE10" i="11"/>
  <c r="CD10" i="11"/>
  <c r="CC10" i="11"/>
  <c r="CB10" i="11"/>
  <c r="CA10" i="11"/>
  <c r="BZ10" i="11"/>
  <c r="BY10" i="11"/>
  <c r="BX10" i="11"/>
  <c r="BW10" i="11"/>
  <c r="BV10" i="11"/>
  <c r="BU10" i="11"/>
  <c r="BT10" i="11"/>
  <c r="BS10" i="11"/>
  <c r="BR10" i="11"/>
  <c r="BQ10" i="11"/>
  <c r="BP10" i="11"/>
  <c r="BO10" i="11"/>
  <c r="BN10" i="11"/>
  <c r="BM10" i="11"/>
  <c r="BL10" i="11"/>
  <c r="BK10" i="11"/>
  <c r="BJ10" i="11"/>
  <c r="BI10" i="11"/>
  <c r="BH10" i="11"/>
  <c r="BG10" i="11"/>
  <c r="BF10" i="11"/>
  <c r="BE10" i="11"/>
  <c r="BD10" i="11"/>
  <c r="BC10" i="11"/>
  <c r="BB10" i="11"/>
  <c r="BA10" i="11"/>
  <c r="AZ10" i="11"/>
  <c r="AY10" i="11"/>
  <c r="AX10" i="11"/>
  <c r="AW10" i="11"/>
  <c r="AV10" i="11"/>
  <c r="AU10" i="11"/>
  <c r="AT10" i="11"/>
  <c r="AS10" i="11"/>
  <c r="AR10" i="11"/>
  <c r="AQ10" i="11"/>
  <c r="AP10" i="11"/>
  <c r="AO10" i="11"/>
  <c r="AN10" i="11"/>
  <c r="AM10" i="11"/>
  <c r="AL10" i="11"/>
  <c r="AK10" i="11"/>
  <c r="AJ10" i="11"/>
  <c r="AI10" i="11"/>
  <c r="AH10" i="11"/>
  <c r="AG10" i="11"/>
  <c r="AF10" i="11"/>
  <c r="AE10" i="11"/>
  <c r="AD10" i="11"/>
  <c r="AC10" i="11"/>
  <c r="AB10" i="11"/>
  <c r="AA10" i="11"/>
  <c r="Z10" i="11"/>
  <c r="Y10" i="11"/>
  <c r="X10" i="11"/>
  <c r="W10" i="11"/>
  <c r="V10" i="11"/>
  <c r="U10" i="11"/>
  <c r="T10" i="11"/>
  <c r="S10" i="11"/>
  <c r="R10" i="11"/>
  <c r="Q10" i="11"/>
  <c r="P10" i="11"/>
  <c r="O10" i="11"/>
  <c r="N10" i="11"/>
  <c r="M10" i="11"/>
  <c r="L10" i="11"/>
  <c r="K10" i="11"/>
  <c r="J10" i="11"/>
  <c r="I10" i="11"/>
  <c r="H14" i="11"/>
  <c r="H13" i="11"/>
  <c r="H12" i="11"/>
  <c r="H11" i="11"/>
  <c r="H10" i="11"/>
  <c r="DE13" i="4"/>
  <c r="DE14" i="4"/>
  <c r="DE15" i="4"/>
  <c r="DE16" i="4"/>
  <c r="DE17" i="4"/>
  <c r="DE18" i="4"/>
  <c r="DE19" i="4"/>
  <c r="I3" i="1"/>
  <c r="I2" i="1"/>
  <c r="I6" i="1"/>
  <c r="I5" i="1"/>
  <c r="I4" i="1"/>
  <c r="FN7" i="19" l="1"/>
  <c r="F10" i="11"/>
  <c r="G11" i="11"/>
  <c r="G10" i="11"/>
  <c r="FR7" i="19" l="1"/>
  <c r="DC65" i="10"/>
  <c r="DC73" i="10" s="1"/>
  <c r="DB65" i="10"/>
  <c r="DB73" i="10" s="1"/>
  <c r="DA65" i="10"/>
  <c r="DA73" i="10" s="1"/>
  <c r="CZ65" i="10"/>
  <c r="CZ73" i="10" s="1"/>
  <c r="CY65" i="10"/>
  <c r="CY73" i="10" s="1"/>
  <c r="CX65" i="10"/>
  <c r="CX73" i="10" s="1"/>
  <c r="CW65" i="10"/>
  <c r="CW73" i="10" s="1"/>
  <c r="CV65" i="10"/>
  <c r="CV73" i="10" s="1"/>
  <c r="CU65" i="10"/>
  <c r="CU73" i="10" s="1"/>
  <c r="CT65" i="10"/>
  <c r="CT73" i="10" s="1"/>
  <c r="CS65" i="10"/>
  <c r="CS73" i="10" s="1"/>
  <c r="CR65" i="10"/>
  <c r="CR73" i="10" s="1"/>
  <c r="CQ65" i="10"/>
  <c r="CQ73" i="10" s="1"/>
  <c r="CP65" i="10"/>
  <c r="CP73" i="10" s="1"/>
  <c r="CO65" i="10"/>
  <c r="CO73" i="10" s="1"/>
  <c r="CN65" i="10"/>
  <c r="CN73" i="10" s="1"/>
  <c r="CM65" i="10"/>
  <c r="CM73" i="10" s="1"/>
  <c r="CL65" i="10"/>
  <c r="CL73" i="10" s="1"/>
  <c r="CK65" i="10"/>
  <c r="CK73" i="10" s="1"/>
  <c r="CJ65" i="10"/>
  <c r="CJ73" i="10" s="1"/>
  <c r="CI65" i="10"/>
  <c r="CI73" i="10" s="1"/>
  <c r="CH65" i="10"/>
  <c r="CH73" i="10" s="1"/>
  <c r="CG65" i="10"/>
  <c r="CG73" i="10" s="1"/>
  <c r="CF65" i="10"/>
  <c r="CF73" i="10" s="1"/>
  <c r="CE65" i="10"/>
  <c r="CE73" i="10" s="1"/>
  <c r="CD65" i="10"/>
  <c r="CD73" i="10" s="1"/>
  <c r="CC65" i="10"/>
  <c r="CC73" i="10" s="1"/>
  <c r="CB65" i="10"/>
  <c r="CB73" i="10" s="1"/>
  <c r="CA65" i="10"/>
  <c r="CA73" i="10" s="1"/>
  <c r="BZ65" i="10"/>
  <c r="BZ73" i="10" s="1"/>
  <c r="BY65" i="10"/>
  <c r="BY73" i="10" s="1"/>
  <c r="BX65" i="10"/>
  <c r="BX73" i="10" s="1"/>
  <c r="BW65" i="10"/>
  <c r="BW73" i="10" s="1"/>
  <c r="BV65" i="10"/>
  <c r="BV73" i="10" s="1"/>
  <c r="BU65" i="10"/>
  <c r="BU73" i="10" s="1"/>
  <c r="BT65" i="10"/>
  <c r="BT73" i="10" s="1"/>
  <c r="BS65" i="10"/>
  <c r="BS73" i="10" s="1"/>
  <c r="BR65" i="10"/>
  <c r="BR73" i="10" s="1"/>
  <c r="BQ65" i="10"/>
  <c r="BQ73" i="10" s="1"/>
  <c r="BP65" i="10"/>
  <c r="BP73" i="10" s="1"/>
  <c r="BO65" i="10"/>
  <c r="BO73" i="10" s="1"/>
  <c r="BN65" i="10"/>
  <c r="BN73" i="10" s="1"/>
  <c r="BM65" i="10"/>
  <c r="BM73" i="10" s="1"/>
  <c r="BL65" i="10"/>
  <c r="BL73" i="10" s="1"/>
  <c r="BK65" i="10"/>
  <c r="BK73" i="10" s="1"/>
  <c r="BJ65" i="10"/>
  <c r="BJ73" i="10" s="1"/>
  <c r="BI65" i="10"/>
  <c r="BI73" i="10" s="1"/>
  <c r="BH65" i="10"/>
  <c r="BH73" i="10" s="1"/>
  <c r="BG65" i="10"/>
  <c r="BG73" i="10" s="1"/>
  <c r="BF65" i="10"/>
  <c r="BF73" i="10" s="1"/>
  <c r="BE65" i="10"/>
  <c r="BE73" i="10" s="1"/>
  <c r="BD65" i="10"/>
  <c r="BD73" i="10" s="1"/>
  <c r="BC65" i="10"/>
  <c r="BC73" i="10" s="1"/>
  <c r="BB65" i="10"/>
  <c r="BB73" i="10" s="1"/>
  <c r="BA65" i="10"/>
  <c r="BA73" i="10" s="1"/>
  <c r="AZ65" i="10"/>
  <c r="AZ73" i="10" s="1"/>
  <c r="AY65" i="10"/>
  <c r="AY73" i="10" s="1"/>
  <c r="AX65" i="10"/>
  <c r="AX73" i="10" s="1"/>
  <c r="AW65" i="10"/>
  <c r="AW73" i="10" s="1"/>
  <c r="AV65" i="10"/>
  <c r="AV73" i="10" s="1"/>
  <c r="AU65" i="10"/>
  <c r="AU73" i="10" s="1"/>
  <c r="AT65" i="10"/>
  <c r="AT73" i="10" s="1"/>
  <c r="AS65" i="10"/>
  <c r="AS73" i="10" s="1"/>
  <c r="AR65" i="10"/>
  <c r="AR73" i="10" s="1"/>
  <c r="AQ65" i="10"/>
  <c r="AQ73" i="10" s="1"/>
  <c r="AP65" i="10"/>
  <c r="AP73" i="10" s="1"/>
  <c r="AO65" i="10"/>
  <c r="AO73" i="10" s="1"/>
  <c r="AN65" i="10"/>
  <c r="AN73" i="10" s="1"/>
  <c r="AM65" i="10"/>
  <c r="AM73" i="10" s="1"/>
  <c r="AL65" i="10"/>
  <c r="AL73" i="10" s="1"/>
  <c r="AK65" i="10"/>
  <c r="AK73" i="10" s="1"/>
  <c r="AJ65" i="10"/>
  <c r="AJ73" i="10" s="1"/>
  <c r="AI65" i="10"/>
  <c r="AI73" i="10" s="1"/>
  <c r="AH65" i="10"/>
  <c r="AH73" i="10" s="1"/>
  <c r="AG65" i="10"/>
  <c r="AG73" i="10" s="1"/>
  <c r="AF65" i="10"/>
  <c r="AF73" i="10" s="1"/>
  <c r="AE65" i="10"/>
  <c r="AE73" i="10" s="1"/>
  <c r="AD65" i="10"/>
  <c r="AD73" i="10" s="1"/>
  <c r="AC65" i="10"/>
  <c r="AC73" i="10" s="1"/>
  <c r="AB65" i="10"/>
  <c r="AB73" i="10" s="1"/>
  <c r="AA65" i="10"/>
  <c r="AA73" i="10" s="1"/>
  <c r="Z65" i="10"/>
  <c r="Z73" i="10" s="1"/>
  <c r="Y65" i="10"/>
  <c r="Y73" i="10" s="1"/>
  <c r="X65" i="10"/>
  <c r="X73" i="10" s="1"/>
  <c r="W65" i="10"/>
  <c r="V65" i="10"/>
  <c r="V73" i="10" s="1"/>
  <c r="U65" i="10"/>
  <c r="U73" i="10" s="1"/>
  <c r="T65" i="10"/>
  <c r="T73" i="10" s="1"/>
  <c r="S65" i="10"/>
  <c r="S73" i="10" s="1"/>
  <c r="R65" i="10"/>
  <c r="R73" i="10" s="1"/>
  <c r="Q65" i="10"/>
  <c r="Q73" i="10" s="1"/>
  <c r="P65" i="10"/>
  <c r="P73" i="10" s="1"/>
  <c r="O65" i="10"/>
  <c r="O73" i="10" s="1"/>
  <c r="N65" i="10"/>
  <c r="N73" i="10" s="1"/>
  <c r="M65" i="10"/>
  <c r="M73" i="10" s="1"/>
  <c r="L65" i="10"/>
  <c r="L73" i="10" s="1"/>
  <c r="K65" i="10"/>
  <c r="K73" i="10" s="1"/>
  <c r="J65" i="10"/>
  <c r="J73" i="10" s="1"/>
  <c r="I65" i="10"/>
  <c r="I73" i="10" s="1"/>
  <c r="H65" i="10"/>
  <c r="H73" i="10" s="1"/>
  <c r="DC64" i="10"/>
  <c r="DB64" i="10"/>
  <c r="DA64" i="10"/>
  <c r="CZ64" i="10"/>
  <c r="CY64" i="10"/>
  <c r="CX64" i="10"/>
  <c r="CW64" i="10"/>
  <c r="CV64" i="10"/>
  <c r="CU64" i="10"/>
  <c r="CT64" i="10"/>
  <c r="CS64" i="10"/>
  <c r="CR64" i="10"/>
  <c r="CQ64" i="10"/>
  <c r="CP64" i="10"/>
  <c r="CO64" i="10"/>
  <c r="CN64" i="10"/>
  <c r="CM64" i="10"/>
  <c r="CL64" i="10"/>
  <c r="CK64" i="10"/>
  <c r="CJ64" i="10"/>
  <c r="CI64" i="10"/>
  <c r="CH64" i="10"/>
  <c r="CG64" i="10"/>
  <c r="CF64" i="10"/>
  <c r="CE64" i="10"/>
  <c r="CD64" i="10"/>
  <c r="CC64" i="10"/>
  <c r="CB64" i="10"/>
  <c r="CA64" i="10"/>
  <c r="BZ64" i="10"/>
  <c r="BY64" i="10"/>
  <c r="BX64" i="10"/>
  <c r="BW64" i="10"/>
  <c r="BV64" i="10"/>
  <c r="BU64" i="10"/>
  <c r="BT64" i="10"/>
  <c r="BS64" i="10"/>
  <c r="BR64" i="10"/>
  <c r="BQ64" i="10"/>
  <c r="BP64" i="10"/>
  <c r="BO64" i="10"/>
  <c r="BN64" i="10"/>
  <c r="BM64" i="10"/>
  <c r="BL64" i="10"/>
  <c r="BK64" i="10"/>
  <c r="BJ64" i="10"/>
  <c r="BI64" i="10"/>
  <c r="BH64" i="10"/>
  <c r="BG64" i="10"/>
  <c r="BF64" i="10"/>
  <c r="BE64" i="10"/>
  <c r="BD64" i="10"/>
  <c r="BC64" i="10"/>
  <c r="BB64" i="10"/>
  <c r="BA64" i="10"/>
  <c r="AZ64" i="10"/>
  <c r="AY64" i="10"/>
  <c r="AX64" i="10"/>
  <c r="AW64" i="10"/>
  <c r="AV64" i="10"/>
  <c r="AU64" i="10"/>
  <c r="AT64" i="10"/>
  <c r="AS64" i="10"/>
  <c r="AR64" i="10"/>
  <c r="AQ64" i="10"/>
  <c r="AP64" i="10"/>
  <c r="AO64" i="10"/>
  <c r="AN64" i="10"/>
  <c r="AM64" i="10"/>
  <c r="AL64" i="10"/>
  <c r="AK64" i="10"/>
  <c r="AJ64" i="10"/>
  <c r="AI64" i="10"/>
  <c r="AH64" i="10"/>
  <c r="AG64" i="10"/>
  <c r="AF64" i="10"/>
  <c r="AE64" i="10"/>
  <c r="AD64" i="10"/>
  <c r="AC64" i="10"/>
  <c r="AB64" i="10"/>
  <c r="AA64" i="10"/>
  <c r="Z64" i="10"/>
  <c r="Y64" i="10"/>
  <c r="X64" i="10"/>
  <c r="W64" i="10"/>
  <c r="V64" i="10"/>
  <c r="U64" i="10"/>
  <c r="T64" i="10"/>
  <c r="S64" i="10"/>
  <c r="R64" i="10"/>
  <c r="Q64" i="10"/>
  <c r="P64" i="10"/>
  <c r="O64" i="10"/>
  <c r="N64" i="10"/>
  <c r="M64" i="10"/>
  <c r="L64" i="10"/>
  <c r="K64" i="10"/>
  <c r="J64" i="10"/>
  <c r="I64" i="10"/>
  <c r="H64" i="10"/>
  <c r="DC47" i="10"/>
  <c r="DC55" i="10" s="1"/>
  <c r="DB47" i="10"/>
  <c r="DB55" i="10" s="1"/>
  <c r="DA47" i="10"/>
  <c r="DA55" i="10" s="1"/>
  <c r="CZ47" i="10"/>
  <c r="CZ55" i="10" s="1"/>
  <c r="CY47" i="10"/>
  <c r="CY55" i="10" s="1"/>
  <c r="CX47" i="10"/>
  <c r="CX55" i="10" s="1"/>
  <c r="CW47" i="10"/>
  <c r="CW55" i="10" s="1"/>
  <c r="CV47" i="10"/>
  <c r="CV55" i="10" s="1"/>
  <c r="CU47" i="10"/>
  <c r="CU55" i="10" s="1"/>
  <c r="CT47" i="10"/>
  <c r="CT55" i="10" s="1"/>
  <c r="CS47" i="10"/>
  <c r="CS55" i="10" s="1"/>
  <c r="CR47" i="10"/>
  <c r="CR55" i="10" s="1"/>
  <c r="CQ47" i="10"/>
  <c r="CQ55" i="10" s="1"/>
  <c r="CP47" i="10"/>
  <c r="CP55" i="10" s="1"/>
  <c r="CO47" i="10"/>
  <c r="CO55" i="10" s="1"/>
  <c r="CN47" i="10"/>
  <c r="CN55" i="10" s="1"/>
  <c r="CM47" i="10"/>
  <c r="CM55" i="10" s="1"/>
  <c r="CL47" i="10"/>
  <c r="CL55" i="10" s="1"/>
  <c r="CK47" i="10"/>
  <c r="CK55" i="10" s="1"/>
  <c r="CJ47" i="10"/>
  <c r="CJ55" i="10" s="1"/>
  <c r="CI47" i="10"/>
  <c r="CI55" i="10" s="1"/>
  <c r="CH47" i="10"/>
  <c r="CH55" i="10" s="1"/>
  <c r="CG47" i="10"/>
  <c r="CG55" i="10" s="1"/>
  <c r="CF47" i="10"/>
  <c r="CF55" i="10" s="1"/>
  <c r="CE47" i="10"/>
  <c r="CE55" i="10" s="1"/>
  <c r="CD47" i="10"/>
  <c r="CD55" i="10" s="1"/>
  <c r="CC47" i="10"/>
  <c r="CC55" i="10" s="1"/>
  <c r="CB47" i="10"/>
  <c r="CB55" i="10" s="1"/>
  <c r="CA47" i="10"/>
  <c r="CA55" i="10" s="1"/>
  <c r="BZ47" i="10"/>
  <c r="BZ55" i="10" s="1"/>
  <c r="BY47" i="10"/>
  <c r="BY55" i="10" s="1"/>
  <c r="BX47" i="10"/>
  <c r="BX55" i="10" s="1"/>
  <c r="BW47" i="10"/>
  <c r="BW55" i="10" s="1"/>
  <c r="BV47" i="10"/>
  <c r="BV55" i="10" s="1"/>
  <c r="BU47" i="10"/>
  <c r="BU55" i="10" s="1"/>
  <c r="BT47" i="10"/>
  <c r="BT55" i="10" s="1"/>
  <c r="BS47" i="10"/>
  <c r="BS55" i="10" s="1"/>
  <c r="BR47" i="10"/>
  <c r="BR55" i="10" s="1"/>
  <c r="BQ47" i="10"/>
  <c r="BQ55" i="10" s="1"/>
  <c r="BP47" i="10"/>
  <c r="BP55" i="10" s="1"/>
  <c r="BO47" i="10"/>
  <c r="BO55" i="10" s="1"/>
  <c r="BN47" i="10"/>
  <c r="BN55" i="10" s="1"/>
  <c r="BM47" i="10"/>
  <c r="BM55" i="10" s="1"/>
  <c r="BL47" i="10"/>
  <c r="BL55" i="10" s="1"/>
  <c r="BK47" i="10"/>
  <c r="BK55" i="10" s="1"/>
  <c r="BJ47" i="10"/>
  <c r="BJ55" i="10" s="1"/>
  <c r="BI47" i="10"/>
  <c r="BI55" i="10" s="1"/>
  <c r="BH47" i="10"/>
  <c r="BH55" i="10" s="1"/>
  <c r="BG47" i="10"/>
  <c r="BG55" i="10" s="1"/>
  <c r="BF47" i="10"/>
  <c r="BF55" i="10" s="1"/>
  <c r="BE47" i="10"/>
  <c r="BE55" i="10" s="1"/>
  <c r="BD47" i="10"/>
  <c r="BD55" i="10" s="1"/>
  <c r="BC47" i="10"/>
  <c r="BC55" i="10" s="1"/>
  <c r="BB47" i="10"/>
  <c r="BB55" i="10" s="1"/>
  <c r="BA47" i="10"/>
  <c r="BA55" i="10" s="1"/>
  <c r="AZ47" i="10"/>
  <c r="AZ55" i="10" s="1"/>
  <c r="AY47" i="10"/>
  <c r="AY55" i="10" s="1"/>
  <c r="AX47" i="10"/>
  <c r="AX55" i="10" s="1"/>
  <c r="AW47" i="10"/>
  <c r="AW55" i="10" s="1"/>
  <c r="AV47" i="10"/>
  <c r="AV55" i="10" s="1"/>
  <c r="AU47" i="10"/>
  <c r="AU55" i="10" s="1"/>
  <c r="AT47" i="10"/>
  <c r="AT55" i="10" s="1"/>
  <c r="AS47" i="10"/>
  <c r="AS55" i="10" s="1"/>
  <c r="AR47" i="10"/>
  <c r="AR55" i="10" s="1"/>
  <c r="AQ47" i="10"/>
  <c r="AQ55" i="10" s="1"/>
  <c r="AP47" i="10"/>
  <c r="AP55" i="10" s="1"/>
  <c r="AO47" i="10"/>
  <c r="AO55" i="10" s="1"/>
  <c r="AN47" i="10"/>
  <c r="AN55" i="10" s="1"/>
  <c r="AM47" i="10"/>
  <c r="AM55" i="10" s="1"/>
  <c r="AL47" i="10"/>
  <c r="AL55" i="10" s="1"/>
  <c r="AK47" i="10"/>
  <c r="AK55" i="10" s="1"/>
  <c r="AJ47" i="10"/>
  <c r="AJ55" i="10" s="1"/>
  <c r="AI47" i="10"/>
  <c r="AI55" i="10" s="1"/>
  <c r="AH47" i="10"/>
  <c r="AH55" i="10" s="1"/>
  <c r="AG47" i="10"/>
  <c r="AG55" i="10" s="1"/>
  <c r="AF47" i="10"/>
  <c r="AF55" i="10" s="1"/>
  <c r="AE47" i="10"/>
  <c r="AE55" i="10" s="1"/>
  <c r="AD47" i="10"/>
  <c r="AD55" i="10" s="1"/>
  <c r="AC47" i="10"/>
  <c r="AC55" i="10" s="1"/>
  <c r="AB47" i="10"/>
  <c r="AB55" i="10" s="1"/>
  <c r="AA47" i="10"/>
  <c r="AA55" i="10" s="1"/>
  <c r="Z47" i="10"/>
  <c r="Z55" i="10" s="1"/>
  <c r="Y47" i="10"/>
  <c r="Y55" i="10" s="1"/>
  <c r="X47" i="10"/>
  <c r="X55" i="10" s="1"/>
  <c r="W47" i="10"/>
  <c r="V47" i="10"/>
  <c r="U47" i="10"/>
  <c r="T47" i="10"/>
  <c r="S47" i="10"/>
  <c r="R47" i="10"/>
  <c r="Q47" i="10"/>
  <c r="P47" i="10"/>
  <c r="O47" i="10"/>
  <c r="N47" i="10"/>
  <c r="M47" i="10"/>
  <c r="L47" i="10"/>
  <c r="K47" i="10"/>
  <c r="J47" i="10"/>
  <c r="I47" i="10"/>
  <c r="I55" i="10" s="1"/>
  <c r="H47" i="10"/>
  <c r="H55" i="10" s="1"/>
  <c r="DC46" i="10"/>
  <c r="DB46" i="10"/>
  <c r="DA46" i="10"/>
  <c r="CZ46" i="10"/>
  <c r="CY46" i="10"/>
  <c r="CX46" i="10"/>
  <c r="CW46" i="10"/>
  <c r="CV46" i="10"/>
  <c r="CU46" i="10"/>
  <c r="CT46" i="10"/>
  <c r="CS46" i="10"/>
  <c r="CR46" i="10"/>
  <c r="CQ46" i="10"/>
  <c r="CP46" i="10"/>
  <c r="CO46" i="10"/>
  <c r="CN46" i="10"/>
  <c r="CM46" i="10"/>
  <c r="CL46" i="10"/>
  <c r="CK46" i="10"/>
  <c r="CJ46" i="10"/>
  <c r="CI46" i="10"/>
  <c r="CH46" i="10"/>
  <c r="CG46" i="10"/>
  <c r="CF46" i="10"/>
  <c r="CE46" i="10"/>
  <c r="CD46" i="10"/>
  <c r="CC46" i="10"/>
  <c r="CB46" i="10"/>
  <c r="CA46" i="10"/>
  <c r="BZ46" i="10"/>
  <c r="BY46" i="10"/>
  <c r="BX46" i="10"/>
  <c r="BW46" i="10"/>
  <c r="BV46" i="10"/>
  <c r="BU46" i="10"/>
  <c r="BT46" i="10"/>
  <c r="BS46" i="10"/>
  <c r="BR46" i="10"/>
  <c r="BQ46" i="10"/>
  <c r="BP46" i="10"/>
  <c r="BO46" i="10"/>
  <c r="BN46" i="10"/>
  <c r="BM46" i="10"/>
  <c r="BL46" i="10"/>
  <c r="BK46" i="10"/>
  <c r="BJ46" i="10"/>
  <c r="BI46" i="10"/>
  <c r="BH46" i="10"/>
  <c r="BG46" i="10"/>
  <c r="BF46" i="10"/>
  <c r="BE46" i="10"/>
  <c r="BD46" i="10"/>
  <c r="BC46" i="10"/>
  <c r="BB46" i="10"/>
  <c r="BA46" i="10"/>
  <c r="AZ46" i="10"/>
  <c r="AY46" i="10"/>
  <c r="AX46" i="10"/>
  <c r="AW46" i="10"/>
  <c r="AV46" i="10"/>
  <c r="AU46" i="10"/>
  <c r="AT46" i="10"/>
  <c r="AS46" i="10"/>
  <c r="AR46" i="10"/>
  <c r="AQ46" i="10"/>
  <c r="AP46" i="10"/>
  <c r="AO46" i="10"/>
  <c r="AN46" i="10"/>
  <c r="AM46" i="10"/>
  <c r="AL46" i="10"/>
  <c r="AK46" i="10"/>
  <c r="AJ46" i="10"/>
  <c r="AI46" i="10"/>
  <c r="AH46" i="10"/>
  <c r="AG46" i="10"/>
  <c r="AF46" i="10"/>
  <c r="AE46" i="10"/>
  <c r="AD46" i="10"/>
  <c r="AC46" i="10"/>
  <c r="AB46" i="10"/>
  <c r="AA46" i="10"/>
  <c r="Z46" i="10"/>
  <c r="Y46" i="10"/>
  <c r="X46" i="10"/>
  <c r="I46" i="10"/>
  <c r="H46" i="10"/>
  <c r="DC29" i="10"/>
  <c r="DC37" i="10" s="1"/>
  <c r="DB29" i="10"/>
  <c r="DB37" i="10" s="1"/>
  <c r="DA29" i="10"/>
  <c r="DA37" i="10" s="1"/>
  <c r="CZ29" i="10"/>
  <c r="CZ37" i="10" s="1"/>
  <c r="CY29" i="10"/>
  <c r="CY37" i="10" s="1"/>
  <c r="CX29" i="10"/>
  <c r="CX37" i="10" s="1"/>
  <c r="CW29" i="10"/>
  <c r="CW37" i="10" s="1"/>
  <c r="CV29" i="10"/>
  <c r="CV37" i="10" s="1"/>
  <c r="CU29" i="10"/>
  <c r="CU37" i="10" s="1"/>
  <c r="CT29" i="10"/>
  <c r="CT37" i="10" s="1"/>
  <c r="CS29" i="10"/>
  <c r="CS37" i="10" s="1"/>
  <c r="CR29" i="10"/>
  <c r="CR37" i="10" s="1"/>
  <c r="CQ29" i="10"/>
  <c r="CQ37" i="10" s="1"/>
  <c r="CP29" i="10"/>
  <c r="CP37" i="10" s="1"/>
  <c r="CO29" i="10"/>
  <c r="CO37" i="10" s="1"/>
  <c r="CN29" i="10"/>
  <c r="CN37" i="10" s="1"/>
  <c r="CM29" i="10"/>
  <c r="CM37" i="10" s="1"/>
  <c r="CL29" i="10"/>
  <c r="CL37" i="10" s="1"/>
  <c r="CK29" i="10"/>
  <c r="CK37" i="10" s="1"/>
  <c r="CJ29" i="10"/>
  <c r="CJ37" i="10" s="1"/>
  <c r="CI29" i="10"/>
  <c r="CI37" i="10" s="1"/>
  <c r="CH29" i="10"/>
  <c r="CH37" i="10" s="1"/>
  <c r="CG29" i="10"/>
  <c r="CG37" i="10" s="1"/>
  <c r="CF29" i="10"/>
  <c r="CF37" i="10" s="1"/>
  <c r="CE29" i="10"/>
  <c r="CE37" i="10" s="1"/>
  <c r="CD29" i="10"/>
  <c r="CD37" i="10" s="1"/>
  <c r="CC29" i="10"/>
  <c r="CC37" i="10" s="1"/>
  <c r="CB29" i="10"/>
  <c r="CB37" i="10" s="1"/>
  <c r="CA29" i="10"/>
  <c r="CA37" i="10" s="1"/>
  <c r="BZ29" i="10"/>
  <c r="BZ37" i="10" s="1"/>
  <c r="BY29" i="10"/>
  <c r="BY37" i="10" s="1"/>
  <c r="BX29" i="10"/>
  <c r="BX37" i="10" s="1"/>
  <c r="BW29" i="10"/>
  <c r="BW37" i="10" s="1"/>
  <c r="BV29" i="10"/>
  <c r="BV37" i="10" s="1"/>
  <c r="BU29" i="10"/>
  <c r="BU37" i="10" s="1"/>
  <c r="BT29" i="10"/>
  <c r="BT37" i="10" s="1"/>
  <c r="BS29" i="10"/>
  <c r="BS37" i="10" s="1"/>
  <c r="BR29" i="10"/>
  <c r="BR37" i="10" s="1"/>
  <c r="BQ29" i="10"/>
  <c r="BQ37" i="10" s="1"/>
  <c r="BP29" i="10"/>
  <c r="BP37" i="10" s="1"/>
  <c r="BO29" i="10"/>
  <c r="BO37" i="10" s="1"/>
  <c r="BN29" i="10"/>
  <c r="BN37" i="10" s="1"/>
  <c r="BM29" i="10"/>
  <c r="BM37" i="10" s="1"/>
  <c r="BL29" i="10"/>
  <c r="BL37" i="10" s="1"/>
  <c r="BK29" i="10"/>
  <c r="BK37" i="10" s="1"/>
  <c r="BJ29" i="10"/>
  <c r="BJ37" i="10" s="1"/>
  <c r="BI29" i="10"/>
  <c r="BI37" i="10" s="1"/>
  <c r="BH29" i="10"/>
  <c r="BH37" i="10" s="1"/>
  <c r="BG29" i="10"/>
  <c r="BG37" i="10" s="1"/>
  <c r="BF29" i="10"/>
  <c r="BF37" i="10" s="1"/>
  <c r="BE29" i="10"/>
  <c r="BE37" i="10" s="1"/>
  <c r="BD29" i="10"/>
  <c r="BD37" i="10" s="1"/>
  <c r="BC29" i="10"/>
  <c r="BC37" i="10" s="1"/>
  <c r="BB29" i="10"/>
  <c r="BB37" i="10" s="1"/>
  <c r="BA29" i="10"/>
  <c r="BA37" i="10" s="1"/>
  <c r="AZ29" i="10"/>
  <c r="AZ37" i="10" s="1"/>
  <c r="AY29" i="10"/>
  <c r="AY37" i="10" s="1"/>
  <c r="AX29" i="10"/>
  <c r="AX37" i="10" s="1"/>
  <c r="AW29" i="10"/>
  <c r="AW37" i="10" s="1"/>
  <c r="AV29" i="10"/>
  <c r="AV37" i="10" s="1"/>
  <c r="AU29" i="10"/>
  <c r="AU37" i="10" s="1"/>
  <c r="AT29" i="10"/>
  <c r="AT37" i="10" s="1"/>
  <c r="AS29" i="10"/>
  <c r="AS37" i="10" s="1"/>
  <c r="AR29" i="10"/>
  <c r="AR37" i="10" s="1"/>
  <c r="AQ29" i="10"/>
  <c r="AQ37" i="10" s="1"/>
  <c r="AP29" i="10"/>
  <c r="AP37" i="10" s="1"/>
  <c r="AO29" i="10"/>
  <c r="AO37" i="10" s="1"/>
  <c r="AN29" i="10"/>
  <c r="AN37" i="10" s="1"/>
  <c r="AM29" i="10"/>
  <c r="AM37" i="10" s="1"/>
  <c r="AL29" i="10"/>
  <c r="AL37" i="10" s="1"/>
  <c r="AK29" i="10"/>
  <c r="AK37" i="10" s="1"/>
  <c r="AJ29" i="10"/>
  <c r="AJ37" i="10" s="1"/>
  <c r="AI29" i="10"/>
  <c r="AI37" i="10" s="1"/>
  <c r="AH29" i="10"/>
  <c r="AH37" i="10" s="1"/>
  <c r="AG29" i="10"/>
  <c r="AG37" i="10" s="1"/>
  <c r="AF29" i="10"/>
  <c r="AF37" i="10" s="1"/>
  <c r="AE29" i="10"/>
  <c r="AE37" i="10" s="1"/>
  <c r="AD29" i="10"/>
  <c r="AD37" i="10" s="1"/>
  <c r="AC29" i="10"/>
  <c r="AC37" i="10" s="1"/>
  <c r="AB29" i="10"/>
  <c r="AB37" i="10" s="1"/>
  <c r="AA29" i="10"/>
  <c r="AA37" i="10" s="1"/>
  <c r="Z29" i="10"/>
  <c r="Z37" i="10" s="1"/>
  <c r="Y29" i="10"/>
  <c r="Y37" i="10" s="1"/>
  <c r="X29" i="10"/>
  <c r="X37" i="10" s="1"/>
  <c r="V29" i="10"/>
  <c r="U29" i="10"/>
  <c r="T29" i="10"/>
  <c r="S29" i="10"/>
  <c r="R29" i="10"/>
  <c r="Q29" i="10"/>
  <c r="P29" i="10"/>
  <c r="O29" i="10"/>
  <c r="N29" i="10"/>
  <c r="M29" i="10"/>
  <c r="L29" i="10"/>
  <c r="K29" i="10"/>
  <c r="J29" i="10"/>
  <c r="I29" i="10"/>
  <c r="H29" i="10"/>
  <c r="DC28" i="10"/>
  <c r="DB28" i="10"/>
  <c r="DA28" i="10"/>
  <c r="CZ28" i="10"/>
  <c r="CY28" i="10"/>
  <c r="CX28" i="10"/>
  <c r="CW28" i="10"/>
  <c r="CV28" i="10"/>
  <c r="CU28" i="10"/>
  <c r="CT28" i="10"/>
  <c r="CS28" i="10"/>
  <c r="CR28" i="10"/>
  <c r="CQ28" i="10"/>
  <c r="CP28" i="10"/>
  <c r="CO28" i="10"/>
  <c r="CN28" i="10"/>
  <c r="CM28" i="10"/>
  <c r="CL28" i="10"/>
  <c r="CK28" i="10"/>
  <c r="CJ28" i="10"/>
  <c r="CI28" i="10"/>
  <c r="CH28" i="10"/>
  <c r="CG28" i="10"/>
  <c r="CF28" i="10"/>
  <c r="CE28" i="10"/>
  <c r="CD28" i="10"/>
  <c r="CC28" i="10"/>
  <c r="CB28" i="10"/>
  <c r="CA28" i="10"/>
  <c r="BZ28" i="10"/>
  <c r="BY28" i="10"/>
  <c r="BX28" i="10"/>
  <c r="BW28" i="10"/>
  <c r="BV28" i="10"/>
  <c r="BU28" i="10"/>
  <c r="BT28" i="10"/>
  <c r="BS28" i="10"/>
  <c r="BR28" i="10"/>
  <c r="BQ28" i="10"/>
  <c r="BP28" i="10"/>
  <c r="BO28" i="10"/>
  <c r="BN28" i="10"/>
  <c r="BM28" i="10"/>
  <c r="BL28" i="10"/>
  <c r="BK28" i="10"/>
  <c r="BJ28" i="10"/>
  <c r="BI28" i="10"/>
  <c r="BH28" i="10"/>
  <c r="BG28" i="10"/>
  <c r="BF28" i="10"/>
  <c r="BE28" i="10"/>
  <c r="BD28" i="10"/>
  <c r="BC28" i="10"/>
  <c r="BB28" i="10"/>
  <c r="BA28" i="10"/>
  <c r="AZ28" i="10"/>
  <c r="AY28" i="10"/>
  <c r="AX28" i="10"/>
  <c r="AW28" i="10"/>
  <c r="AV28" i="10"/>
  <c r="AU28" i="10"/>
  <c r="AT28" i="10"/>
  <c r="AS28" i="10"/>
  <c r="AR28" i="10"/>
  <c r="AQ28" i="10"/>
  <c r="AP28" i="10"/>
  <c r="AO28" i="10"/>
  <c r="AN28" i="10"/>
  <c r="AM28" i="10"/>
  <c r="AL28" i="10"/>
  <c r="AK28" i="10"/>
  <c r="AJ28" i="10"/>
  <c r="AI28" i="10"/>
  <c r="AH28" i="10"/>
  <c r="AG28" i="10"/>
  <c r="AF28" i="10"/>
  <c r="AE28" i="10"/>
  <c r="AD28" i="10"/>
  <c r="AC28" i="10"/>
  <c r="AB28" i="10"/>
  <c r="AA28" i="10"/>
  <c r="Z28" i="10"/>
  <c r="Y28" i="10"/>
  <c r="X28" i="10"/>
  <c r="I28" i="10"/>
  <c r="H28" i="10"/>
  <c r="DC11" i="10"/>
  <c r="DB11" i="10"/>
  <c r="DA11" i="10"/>
  <c r="CZ11" i="10"/>
  <c r="CY11" i="10"/>
  <c r="CX11" i="10"/>
  <c r="CW11" i="10"/>
  <c r="CV11" i="10"/>
  <c r="CU11" i="10"/>
  <c r="CT11" i="10"/>
  <c r="CS11" i="10"/>
  <c r="CR11" i="10"/>
  <c r="CQ11" i="10"/>
  <c r="CP11" i="10"/>
  <c r="CO11" i="10"/>
  <c r="CN11" i="10"/>
  <c r="CM11" i="10"/>
  <c r="CL11" i="10"/>
  <c r="CK11" i="10"/>
  <c r="CJ11" i="10"/>
  <c r="CI11" i="10"/>
  <c r="CH11" i="10"/>
  <c r="CG11" i="10"/>
  <c r="CF11" i="10"/>
  <c r="CE11" i="10"/>
  <c r="CD11" i="10"/>
  <c r="CC11" i="10"/>
  <c r="CB11" i="10"/>
  <c r="CA11" i="10"/>
  <c r="BZ11" i="10"/>
  <c r="BY11" i="10"/>
  <c r="BX11" i="10"/>
  <c r="BW11" i="10"/>
  <c r="BV11" i="10"/>
  <c r="BU11" i="10"/>
  <c r="BT11" i="10"/>
  <c r="BS11" i="10"/>
  <c r="BR11" i="10"/>
  <c r="BQ11" i="10"/>
  <c r="BP11" i="10"/>
  <c r="BO11" i="10"/>
  <c r="BN11" i="10"/>
  <c r="BM11" i="10"/>
  <c r="BL11" i="10"/>
  <c r="BK11" i="10"/>
  <c r="BJ11" i="10"/>
  <c r="BI11" i="10"/>
  <c r="BH11" i="10"/>
  <c r="BG11" i="10"/>
  <c r="BF11" i="10"/>
  <c r="BE11" i="10"/>
  <c r="BD11" i="10"/>
  <c r="BC11" i="10"/>
  <c r="BB11" i="10"/>
  <c r="BA11" i="10"/>
  <c r="AZ11" i="10"/>
  <c r="AY11" i="10"/>
  <c r="AX11" i="10"/>
  <c r="AW11" i="10"/>
  <c r="AV11" i="10"/>
  <c r="AU11" i="10"/>
  <c r="AT11" i="10"/>
  <c r="AS11" i="10"/>
  <c r="AR11" i="10"/>
  <c r="AQ11" i="10"/>
  <c r="AP11" i="10"/>
  <c r="AO11" i="10"/>
  <c r="AN11" i="10"/>
  <c r="AM11" i="10"/>
  <c r="AL11" i="10"/>
  <c r="AK11" i="10"/>
  <c r="AJ11" i="10"/>
  <c r="AI11" i="10"/>
  <c r="AH11" i="10"/>
  <c r="AG11" i="10"/>
  <c r="AF11" i="10"/>
  <c r="AE11" i="10"/>
  <c r="AD11" i="10"/>
  <c r="AC11" i="10"/>
  <c r="AB11" i="10"/>
  <c r="AA11" i="10"/>
  <c r="Z11" i="10"/>
  <c r="Y11" i="10"/>
  <c r="X11" i="10"/>
  <c r="W11" i="10"/>
  <c r="V11" i="10"/>
  <c r="U11" i="10"/>
  <c r="T11" i="10"/>
  <c r="S11" i="10"/>
  <c r="R11" i="10"/>
  <c r="Q11" i="10"/>
  <c r="P11" i="10"/>
  <c r="O11" i="10"/>
  <c r="N11" i="10"/>
  <c r="M11" i="10"/>
  <c r="L11" i="10"/>
  <c r="K11" i="10"/>
  <c r="J11" i="10"/>
  <c r="I11" i="10"/>
  <c r="FV7" i="19" l="1"/>
  <c r="F64" i="10"/>
  <c r="W73" i="10"/>
  <c r="F75" i="10" s="1"/>
  <c r="F65" i="10"/>
  <c r="F76" i="10" s="1"/>
  <c r="DC66" i="10"/>
  <c r="H66" i="10"/>
  <c r="L66" i="10"/>
  <c r="P66" i="10"/>
  <c r="T66" i="10"/>
  <c r="X66" i="10"/>
  <c r="AB66" i="10"/>
  <c r="AF66" i="10"/>
  <c r="AJ66" i="10"/>
  <c r="AN66" i="10"/>
  <c r="AR66" i="10"/>
  <c r="AV66" i="10"/>
  <c r="AZ66" i="10"/>
  <c r="BD66" i="10"/>
  <c r="BH66" i="10"/>
  <c r="BL66" i="10"/>
  <c r="BP66" i="10"/>
  <c r="BT66" i="10"/>
  <c r="BX66" i="10"/>
  <c r="CB66" i="10"/>
  <c r="CF66" i="10"/>
  <c r="CJ66" i="10"/>
  <c r="CN66" i="10"/>
  <c r="CR66" i="10"/>
  <c r="CV66" i="10"/>
  <c r="CZ66" i="10"/>
  <c r="I66" i="10"/>
  <c r="M66" i="10"/>
  <c r="Q66" i="10"/>
  <c r="U66" i="10"/>
  <c r="Y66" i="10"/>
  <c r="AC66" i="10"/>
  <c r="AG66" i="10"/>
  <c r="AK66" i="10"/>
  <c r="AO66" i="10"/>
  <c r="AS66" i="10"/>
  <c r="AW66" i="10"/>
  <c r="BA66" i="10"/>
  <c r="BE66" i="10"/>
  <c r="BI66" i="10"/>
  <c r="BM66" i="10"/>
  <c r="BQ66" i="10"/>
  <c r="BU66" i="10"/>
  <c r="BY66" i="10"/>
  <c r="CC66" i="10"/>
  <c r="CG66" i="10"/>
  <c r="CK66" i="10"/>
  <c r="CO66" i="10"/>
  <c r="CS66" i="10"/>
  <c r="CW66" i="10"/>
  <c r="DA66" i="10"/>
  <c r="J66" i="10"/>
  <c r="N66" i="10"/>
  <c r="R66" i="10"/>
  <c r="V66" i="10"/>
  <c r="Z66" i="10"/>
  <c r="AD66" i="10"/>
  <c r="AH66" i="10"/>
  <c r="AL66" i="10"/>
  <c r="AP66" i="10"/>
  <c r="AT66" i="10"/>
  <c r="AX66" i="10"/>
  <c r="BB66" i="10"/>
  <c r="BF66" i="10"/>
  <c r="BJ66" i="10"/>
  <c r="BN66" i="10"/>
  <c r="BR66" i="10"/>
  <c r="BV66" i="10"/>
  <c r="BZ66" i="10"/>
  <c r="CD66" i="10"/>
  <c r="CH66" i="10"/>
  <c r="CL66" i="10"/>
  <c r="CP66" i="10"/>
  <c r="CT66" i="10"/>
  <c r="CX66" i="10"/>
  <c r="DB66" i="10"/>
  <c r="K66" i="10"/>
  <c r="O66" i="10"/>
  <c r="S66" i="10"/>
  <c r="W66" i="10"/>
  <c r="AA66" i="10"/>
  <c r="AE66" i="10"/>
  <c r="AI66" i="10"/>
  <c r="AM66" i="10"/>
  <c r="AQ66" i="10"/>
  <c r="AU66" i="10"/>
  <c r="AY66" i="10"/>
  <c r="BC66" i="10"/>
  <c r="BG66" i="10"/>
  <c r="BK66" i="10"/>
  <c r="BO66" i="10"/>
  <c r="BS66" i="10"/>
  <c r="BW66" i="10"/>
  <c r="CA66" i="10"/>
  <c r="CE66" i="10"/>
  <c r="CI66" i="10"/>
  <c r="CM66" i="10"/>
  <c r="CQ66" i="10"/>
  <c r="CU66" i="10"/>
  <c r="CY66" i="10"/>
  <c r="DC48" i="10"/>
  <c r="R48" i="10"/>
  <c r="AL48" i="10"/>
  <c r="K48" i="10"/>
  <c r="W48" i="10"/>
  <c r="AI48" i="10"/>
  <c r="AU48" i="10"/>
  <c r="BG48" i="10"/>
  <c r="CA48" i="10"/>
  <c r="H48" i="10"/>
  <c r="L48" i="10"/>
  <c r="P48" i="10"/>
  <c r="T48" i="10"/>
  <c r="X48" i="10"/>
  <c r="AB48" i="10"/>
  <c r="AF48" i="10"/>
  <c r="AJ48" i="10"/>
  <c r="AN48" i="10"/>
  <c r="AR48" i="10"/>
  <c r="AV48" i="10"/>
  <c r="AZ48" i="10"/>
  <c r="BD48" i="10"/>
  <c r="BH48" i="10"/>
  <c r="BL48" i="10"/>
  <c r="BP48" i="10"/>
  <c r="BT48" i="10"/>
  <c r="BX48" i="10"/>
  <c r="CB48" i="10"/>
  <c r="CF48" i="10"/>
  <c r="CJ48" i="10"/>
  <c r="CN48" i="10"/>
  <c r="CR48" i="10"/>
  <c r="CV48" i="10"/>
  <c r="CZ48" i="10"/>
  <c r="V48" i="10"/>
  <c r="AH48" i="10"/>
  <c r="O48" i="10"/>
  <c r="AA48" i="10"/>
  <c r="AM48" i="10"/>
  <c r="AY48" i="10"/>
  <c r="BK48" i="10"/>
  <c r="BW48" i="10"/>
  <c r="I48" i="10"/>
  <c r="M48" i="10"/>
  <c r="Q48" i="10"/>
  <c r="U48" i="10"/>
  <c r="Y48" i="10"/>
  <c r="AC48" i="10"/>
  <c r="AG48" i="10"/>
  <c r="AK48" i="10"/>
  <c r="AO48" i="10"/>
  <c r="AS48" i="10"/>
  <c r="AW48" i="10"/>
  <c r="BA48" i="10"/>
  <c r="BE48" i="10"/>
  <c r="BI48" i="10"/>
  <c r="BM48" i="10"/>
  <c r="BQ48" i="10"/>
  <c r="BU48" i="10"/>
  <c r="BY48" i="10"/>
  <c r="CC48" i="10"/>
  <c r="CG48" i="10"/>
  <c r="CK48" i="10"/>
  <c r="CO48" i="10"/>
  <c r="CS48" i="10"/>
  <c r="CW48" i="10"/>
  <c r="DA48" i="10"/>
  <c r="N48" i="10"/>
  <c r="Z48" i="10"/>
  <c r="AP48" i="10"/>
  <c r="AT48" i="10"/>
  <c r="AX48" i="10"/>
  <c r="BB48" i="10"/>
  <c r="BF48" i="10"/>
  <c r="BJ48" i="10"/>
  <c r="BN48" i="10"/>
  <c r="BR48" i="10"/>
  <c r="BV48" i="10"/>
  <c r="BZ48" i="10"/>
  <c r="CD48" i="10"/>
  <c r="CH48" i="10"/>
  <c r="CL48" i="10"/>
  <c r="CP48" i="10"/>
  <c r="CT48" i="10"/>
  <c r="CX48" i="10"/>
  <c r="DB48" i="10"/>
  <c r="J48" i="10"/>
  <c r="AD48" i="10"/>
  <c r="S48" i="10"/>
  <c r="AE48" i="10"/>
  <c r="AQ48" i="10"/>
  <c r="BC48" i="10"/>
  <c r="BO48" i="10"/>
  <c r="BS48" i="10"/>
  <c r="CE48" i="10"/>
  <c r="CI48" i="10"/>
  <c r="CM48" i="10"/>
  <c r="CQ48" i="10"/>
  <c r="CU48" i="10"/>
  <c r="CY48" i="10"/>
  <c r="DC30" i="10"/>
  <c r="P30" i="10"/>
  <c r="T30" i="10"/>
  <c r="AF30" i="10"/>
  <c r="AR30" i="10"/>
  <c r="BD30" i="10"/>
  <c r="BP30" i="10"/>
  <c r="CB30" i="10"/>
  <c r="CJ30" i="10"/>
  <c r="CZ30" i="10"/>
  <c r="Q30" i="10"/>
  <c r="AC30" i="10"/>
  <c r="AG30" i="10"/>
  <c r="AS30" i="10"/>
  <c r="AW30" i="10"/>
  <c r="BA30" i="10"/>
  <c r="BE30" i="10"/>
  <c r="BI30" i="10"/>
  <c r="BM30" i="10"/>
  <c r="BQ30" i="10"/>
  <c r="BU30" i="10"/>
  <c r="BY30" i="10"/>
  <c r="CC30" i="10"/>
  <c r="CG30" i="10"/>
  <c r="CK30" i="10"/>
  <c r="CO30" i="10"/>
  <c r="CS30" i="10"/>
  <c r="CW30" i="10"/>
  <c r="DA30" i="10"/>
  <c r="X30" i="10"/>
  <c r="AJ30" i="10"/>
  <c r="AV30" i="10"/>
  <c r="BH30" i="10"/>
  <c r="BT30" i="10"/>
  <c r="CF30" i="10"/>
  <c r="CV30" i="10"/>
  <c r="M30" i="10"/>
  <c r="U30" i="10"/>
  <c r="AO30" i="10"/>
  <c r="J30" i="10"/>
  <c r="N30" i="10"/>
  <c r="R30" i="10"/>
  <c r="V30" i="10"/>
  <c r="Z30" i="10"/>
  <c r="AD30" i="10"/>
  <c r="AH30" i="10"/>
  <c r="AL30" i="10"/>
  <c r="AP30" i="10"/>
  <c r="AT30" i="10"/>
  <c r="AX30" i="10"/>
  <c r="BB30" i="10"/>
  <c r="BF30" i="10"/>
  <c r="BJ30" i="10"/>
  <c r="BN30" i="10"/>
  <c r="BR30" i="10"/>
  <c r="BV30" i="10"/>
  <c r="BZ30" i="10"/>
  <c r="CD30" i="10"/>
  <c r="CH30" i="10"/>
  <c r="CL30" i="10"/>
  <c r="CP30" i="10"/>
  <c r="CT30" i="10"/>
  <c r="CX30" i="10"/>
  <c r="DB30" i="10"/>
  <c r="L30" i="10"/>
  <c r="AB30" i="10"/>
  <c r="AN30" i="10"/>
  <c r="AZ30" i="10"/>
  <c r="BL30" i="10"/>
  <c r="BX30" i="10"/>
  <c r="CN30" i="10"/>
  <c r="CR30" i="10"/>
  <c r="I30" i="10"/>
  <c r="Y30" i="10"/>
  <c r="AK30" i="10"/>
  <c r="K30" i="10"/>
  <c r="O30" i="10"/>
  <c r="S30" i="10"/>
  <c r="AA30" i="10"/>
  <c r="AE30" i="10"/>
  <c r="AI30" i="10"/>
  <c r="AM30" i="10"/>
  <c r="AQ30" i="10"/>
  <c r="AU30" i="10"/>
  <c r="AY30" i="10"/>
  <c r="BC30" i="10"/>
  <c r="BG30" i="10"/>
  <c r="BK30" i="10"/>
  <c r="BO30" i="10"/>
  <c r="BS30" i="10"/>
  <c r="BW30" i="10"/>
  <c r="CA30" i="10"/>
  <c r="CE30" i="10"/>
  <c r="CI30" i="10"/>
  <c r="CM30" i="10"/>
  <c r="CQ30" i="10"/>
  <c r="CU30" i="10"/>
  <c r="CY30" i="10"/>
  <c r="H30" i="10"/>
  <c r="DC60" i="11"/>
  <c r="DC61" i="11" s="1"/>
  <c r="DB60" i="11"/>
  <c r="DB61" i="11" s="1"/>
  <c r="DA60" i="11"/>
  <c r="DA61" i="11" s="1"/>
  <c r="CZ60" i="11"/>
  <c r="CZ61" i="11" s="1"/>
  <c r="CY60" i="11"/>
  <c r="CY61" i="11" s="1"/>
  <c r="CX60" i="11"/>
  <c r="CX61" i="11" s="1"/>
  <c r="CW60" i="11"/>
  <c r="CW61" i="11" s="1"/>
  <c r="CV60" i="11"/>
  <c r="CV61" i="11" s="1"/>
  <c r="CU60" i="11"/>
  <c r="CU61" i="11" s="1"/>
  <c r="CT60" i="11"/>
  <c r="CT61" i="11" s="1"/>
  <c r="CS60" i="11"/>
  <c r="CS61" i="11" s="1"/>
  <c r="CR60" i="11"/>
  <c r="CR61" i="11" s="1"/>
  <c r="CQ60" i="11"/>
  <c r="CQ61" i="11" s="1"/>
  <c r="CP60" i="11"/>
  <c r="CP61" i="11" s="1"/>
  <c r="CO60" i="11"/>
  <c r="CO61" i="11" s="1"/>
  <c r="CN60" i="11"/>
  <c r="CN61" i="11" s="1"/>
  <c r="CM60" i="11"/>
  <c r="CM61" i="11" s="1"/>
  <c r="CL60" i="11"/>
  <c r="CL61" i="11" s="1"/>
  <c r="CK60" i="11"/>
  <c r="CK61" i="11" s="1"/>
  <c r="CJ60" i="11"/>
  <c r="CJ61" i="11" s="1"/>
  <c r="CI60" i="11"/>
  <c r="CI61" i="11" s="1"/>
  <c r="CH60" i="11"/>
  <c r="CH61" i="11" s="1"/>
  <c r="CG60" i="11"/>
  <c r="CG61" i="11" s="1"/>
  <c r="CF60" i="11"/>
  <c r="CF61" i="11" s="1"/>
  <c r="CE60" i="11"/>
  <c r="CE61" i="11" s="1"/>
  <c r="CD60" i="11"/>
  <c r="CD61" i="11" s="1"/>
  <c r="CC60" i="11"/>
  <c r="CC61" i="11" s="1"/>
  <c r="CB60" i="11"/>
  <c r="CB61" i="11" s="1"/>
  <c r="CA60" i="11"/>
  <c r="CA61" i="11" s="1"/>
  <c r="BZ60" i="11"/>
  <c r="BZ61" i="11" s="1"/>
  <c r="BY60" i="11"/>
  <c r="BY61" i="11" s="1"/>
  <c r="BX60" i="11"/>
  <c r="BX61" i="11" s="1"/>
  <c r="BW60" i="11"/>
  <c r="BW61" i="11" s="1"/>
  <c r="BV60" i="11"/>
  <c r="BV61" i="11" s="1"/>
  <c r="BU60" i="11"/>
  <c r="BU61" i="11" s="1"/>
  <c r="BT60" i="11"/>
  <c r="BT61" i="11" s="1"/>
  <c r="BS60" i="11"/>
  <c r="BS61" i="11" s="1"/>
  <c r="BR60" i="11"/>
  <c r="BR61" i="11" s="1"/>
  <c r="BQ60" i="11"/>
  <c r="BQ61" i="11" s="1"/>
  <c r="BP60" i="11"/>
  <c r="BP61" i="11" s="1"/>
  <c r="BO60" i="11"/>
  <c r="BO61" i="11" s="1"/>
  <c r="BN60" i="11"/>
  <c r="BN61" i="11" s="1"/>
  <c r="BM60" i="11"/>
  <c r="BM61" i="11" s="1"/>
  <c r="BL60" i="11"/>
  <c r="BL61" i="11" s="1"/>
  <c r="BK60" i="11"/>
  <c r="BK61" i="11" s="1"/>
  <c r="BJ60" i="11"/>
  <c r="BJ61" i="11" s="1"/>
  <c r="BI60" i="11"/>
  <c r="BI61" i="11" s="1"/>
  <c r="BH60" i="11"/>
  <c r="BH61" i="11" s="1"/>
  <c r="BG60" i="11"/>
  <c r="BG61" i="11" s="1"/>
  <c r="BF60" i="11"/>
  <c r="BF61" i="11" s="1"/>
  <c r="BE60" i="11"/>
  <c r="BE61" i="11" s="1"/>
  <c r="BD60" i="11"/>
  <c r="BD61" i="11" s="1"/>
  <c r="BC60" i="11"/>
  <c r="BC61" i="11" s="1"/>
  <c r="BB60" i="11"/>
  <c r="BB61" i="11" s="1"/>
  <c r="BA60" i="11"/>
  <c r="BA61" i="11" s="1"/>
  <c r="AZ60" i="11"/>
  <c r="AZ61" i="11" s="1"/>
  <c r="AY60" i="11"/>
  <c r="AY61" i="11" s="1"/>
  <c r="AX60" i="11"/>
  <c r="AX61" i="11" s="1"/>
  <c r="AW60" i="11"/>
  <c r="AW61" i="11" s="1"/>
  <c r="AV60" i="11"/>
  <c r="AV61" i="11" s="1"/>
  <c r="AU60" i="11"/>
  <c r="AU61" i="11" s="1"/>
  <c r="AT60" i="11"/>
  <c r="AT61" i="11" s="1"/>
  <c r="AS60" i="11"/>
  <c r="AS61" i="11" s="1"/>
  <c r="AR60" i="11"/>
  <c r="AR61" i="11" s="1"/>
  <c r="AQ60" i="11"/>
  <c r="AQ61" i="11" s="1"/>
  <c r="AP60" i="11"/>
  <c r="AP61" i="11" s="1"/>
  <c r="AO60" i="11"/>
  <c r="AO61" i="11" s="1"/>
  <c r="AN60" i="11"/>
  <c r="AN61" i="11" s="1"/>
  <c r="AM60" i="11"/>
  <c r="AM61" i="11" s="1"/>
  <c r="AL60" i="11"/>
  <c r="AL61" i="11" s="1"/>
  <c r="AK60" i="11"/>
  <c r="AK61" i="11" s="1"/>
  <c r="AJ60" i="11"/>
  <c r="AJ61" i="11" s="1"/>
  <c r="AI60" i="11"/>
  <c r="AI61" i="11" s="1"/>
  <c r="AH60" i="11"/>
  <c r="AH61" i="11" s="1"/>
  <c r="AG60" i="11"/>
  <c r="AG61" i="11" s="1"/>
  <c r="AF60" i="11"/>
  <c r="AF61" i="11" s="1"/>
  <c r="AE60" i="11"/>
  <c r="AE61" i="11" s="1"/>
  <c r="AD60" i="11"/>
  <c r="AD61" i="11" s="1"/>
  <c r="AC60" i="11"/>
  <c r="AC61" i="11" s="1"/>
  <c r="AB60" i="11"/>
  <c r="AB61" i="11" s="1"/>
  <c r="AA60" i="11"/>
  <c r="AA61" i="11" s="1"/>
  <c r="Z60" i="11"/>
  <c r="Z61" i="11" s="1"/>
  <c r="Y60" i="11"/>
  <c r="Y61" i="11" s="1"/>
  <c r="X60" i="11"/>
  <c r="X61" i="11" s="1"/>
  <c r="W60" i="11"/>
  <c r="W61" i="11" s="1"/>
  <c r="V60" i="11"/>
  <c r="V61" i="11" s="1"/>
  <c r="U60" i="11"/>
  <c r="U61" i="11" s="1"/>
  <c r="T60" i="11"/>
  <c r="T61" i="11" s="1"/>
  <c r="S60" i="11"/>
  <c r="S61" i="11" s="1"/>
  <c r="R60" i="11"/>
  <c r="R61" i="11" s="1"/>
  <c r="Q60" i="11"/>
  <c r="Q61" i="11" s="1"/>
  <c r="P60" i="11"/>
  <c r="P61" i="11" s="1"/>
  <c r="O60" i="11"/>
  <c r="O61" i="11" s="1"/>
  <c r="N60" i="11"/>
  <c r="N61" i="11" s="1"/>
  <c r="M60" i="11"/>
  <c r="M61" i="11" s="1"/>
  <c r="L60" i="11"/>
  <c r="L61" i="11" s="1"/>
  <c r="K60" i="11"/>
  <c r="K61" i="11" s="1"/>
  <c r="J60" i="11"/>
  <c r="J61" i="11" s="1"/>
  <c r="I60" i="11"/>
  <c r="I61" i="11" s="1"/>
  <c r="H60" i="11"/>
  <c r="H61" i="11" s="1"/>
  <c r="DC28" i="11"/>
  <c r="DB28" i="11"/>
  <c r="DA28" i="11"/>
  <c r="CZ28" i="11"/>
  <c r="CY28" i="11"/>
  <c r="CX28" i="11"/>
  <c r="CW28" i="11"/>
  <c r="CV28" i="11"/>
  <c r="CU28" i="11"/>
  <c r="CT28" i="11"/>
  <c r="CS28" i="11"/>
  <c r="CR28" i="11"/>
  <c r="CQ28" i="11"/>
  <c r="CP28" i="11"/>
  <c r="CO28" i="11"/>
  <c r="CN28" i="11"/>
  <c r="CM28" i="11"/>
  <c r="CL28" i="11"/>
  <c r="CK28" i="11"/>
  <c r="CJ28" i="11"/>
  <c r="CI28" i="11"/>
  <c r="CH28" i="11"/>
  <c r="CG28" i="11"/>
  <c r="CF28" i="11"/>
  <c r="CE28" i="11"/>
  <c r="CD28" i="11"/>
  <c r="CC28" i="11"/>
  <c r="CB28" i="11"/>
  <c r="CA28" i="11"/>
  <c r="BZ28" i="11"/>
  <c r="BY28" i="11"/>
  <c r="BX28" i="11"/>
  <c r="BW28" i="11"/>
  <c r="BV28" i="11"/>
  <c r="BU28" i="11"/>
  <c r="BT28" i="11"/>
  <c r="BS28" i="11"/>
  <c r="BR28" i="11"/>
  <c r="BQ28" i="11"/>
  <c r="BP28" i="11"/>
  <c r="BO28" i="11"/>
  <c r="BN28" i="11"/>
  <c r="BM28" i="11"/>
  <c r="BL28" i="11"/>
  <c r="BK28" i="11"/>
  <c r="BJ28" i="11"/>
  <c r="BI28" i="11"/>
  <c r="BH28" i="11"/>
  <c r="BG28" i="11"/>
  <c r="BF28" i="11"/>
  <c r="BE28" i="11"/>
  <c r="BD28" i="11"/>
  <c r="BC28" i="11"/>
  <c r="BB28" i="11"/>
  <c r="BA28" i="11"/>
  <c r="AZ28" i="11"/>
  <c r="AY28" i="11"/>
  <c r="AX28" i="11"/>
  <c r="AW28" i="11"/>
  <c r="AV28" i="11"/>
  <c r="AU28" i="11"/>
  <c r="AT28" i="11"/>
  <c r="AS28" i="11"/>
  <c r="AR28" i="11"/>
  <c r="AQ28" i="11"/>
  <c r="AP28" i="11"/>
  <c r="AO28" i="11"/>
  <c r="AN28" i="11"/>
  <c r="AM28" i="11"/>
  <c r="AL28" i="11"/>
  <c r="AK28" i="11"/>
  <c r="AJ28" i="11"/>
  <c r="AI28" i="11"/>
  <c r="AH28" i="11"/>
  <c r="AG28" i="11"/>
  <c r="AF28" i="11"/>
  <c r="AE28" i="11"/>
  <c r="AD28" i="11"/>
  <c r="AC28" i="11"/>
  <c r="AB28" i="11"/>
  <c r="AA28" i="11"/>
  <c r="Z28" i="11"/>
  <c r="Y28" i="11"/>
  <c r="X28" i="11"/>
  <c r="W28" i="11"/>
  <c r="V28" i="11"/>
  <c r="U28" i="11"/>
  <c r="T28" i="11"/>
  <c r="S28" i="11"/>
  <c r="R28" i="11"/>
  <c r="Q28" i="11"/>
  <c r="P28" i="11"/>
  <c r="O28" i="11"/>
  <c r="N28" i="11"/>
  <c r="M28" i="11"/>
  <c r="L28" i="11"/>
  <c r="K28" i="11"/>
  <c r="J28" i="11"/>
  <c r="I28" i="11"/>
  <c r="H28" i="11"/>
  <c r="W80" i="10"/>
  <c r="CI80" i="10"/>
  <c r="BC80" i="10"/>
  <c r="BD82" i="10"/>
  <c r="AI82" i="10"/>
  <c r="DC62" i="10"/>
  <c r="DB62" i="10"/>
  <c r="DA62" i="10"/>
  <c r="CX62" i="10"/>
  <c r="CW62" i="10"/>
  <c r="CT62" i="10"/>
  <c r="CS62" i="10"/>
  <c r="CP62" i="10"/>
  <c r="CM62" i="10"/>
  <c r="CL62" i="10"/>
  <c r="CK62" i="10"/>
  <c r="CH62" i="10"/>
  <c r="CD62" i="10"/>
  <c r="BZ62" i="10"/>
  <c r="BY62" i="10"/>
  <c r="BW62" i="10"/>
  <c r="BV62" i="10"/>
  <c r="BU62" i="10"/>
  <c r="BR62" i="10"/>
  <c r="BQ62" i="10"/>
  <c r="BN62" i="10"/>
  <c r="BM62" i="10"/>
  <c r="BJ62" i="10"/>
  <c r="BG62" i="10"/>
  <c r="BF62" i="10"/>
  <c r="BE62" i="10"/>
  <c r="BB62" i="10"/>
  <c r="AX62" i="10"/>
  <c r="AT62" i="10"/>
  <c r="AS62" i="10"/>
  <c r="AQ62" i="10"/>
  <c r="AP62" i="10"/>
  <c r="AO62" i="10"/>
  <c r="AL62" i="10"/>
  <c r="AK62" i="10"/>
  <c r="AH62" i="10"/>
  <c r="AG62" i="10"/>
  <c r="AD62" i="10"/>
  <c r="AA62" i="10"/>
  <c r="Z62" i="10"/>
  <c r="Y62" i="10"/>
  <c r="V62" i="10"/>
  <c r="R62" i="10"/>
  <c r="N62" i="10"/>
  <c r="M62" i="10"/>
  <c r="J62" i="10"/>
  <c r="I62" i="10"/>
  <c r="CZ62" i="10"/>
  <c r="CY62" i="10"/>
  <c r="CV62" i="10"/>
  <c r="CU62" i="10"/>
  <c r="CQ62" i="10"/>
  <c r="CO62" i="10"/>
  <c r="CN62" i="10"/>
  <c r="CJ62" i="10"/>
  <c r="CI62" i="10"/>
  <c r="CG62" i="10"/>
  <c r="CF62" i="10"/>
  <c r="CE62" i="10"/>
  <c r="CC62" i="10"/>
  <c r="CA62" i="10"/>
  <c r="BX62" i="10"/>
  <c r="BT62" i="10"/>
  <c r="BS62" i="10"/>
  <c r="BP62" i="10"/>
  <c r="BO62" i="10"/>
  <c r="BK62" i="10"/>
  <c r="BI62" i="10"/>
  <c r="BH62" i="10"/>
  <c r="BD62" i="10"/>
  <c r="BC62" i="10"/>
  <c r="BA62" i="10"/>
  <c r="AZ62" i="10"/>
  <c r="AY62" i="10"/>
  <c r="AW62" i="10"/>
  <c r="AU62" i="10"/>
  <c r="AR62" i="10"/>
  <c r="AN62" i="10"/>
  <c r="AM62" i="10"/>
  <c r="AJ62" i="10"/>
  <c r="AI62" i="10"/>
  <c r="AE62" i="10"/>
  <c r="AC62" i="10"/>
  <c r="AB62" i="10"/>
  <c r="X62" i="10"/>
  <c r="W62" i="10"/>
  <c r="U62" i="10"/>
  <c r="T62" i="10"/>
  <c r="S62" i="10"/>
  <c r="Q62" i="10"/>
  <c r="O62" i="10"/>
  <c r="L62" i="10"/>
  <c r="H62" i="10"/>
  <c r="DB44" i="10"/>
  <c r="DA44" i="10"/>
  <c r="CZ44" i="10"/>
  <c r="CW44" i="10"/>
  <c r="CV44" i="10"/>
  <c r="CT44" i="10"/>
  <c r="CS44" i="10"/>
  <c r="CR44" i="10"/>
  <c r="CP44" i="10"/>
  <c r="CO44" i="10"/>
  <c r="CN44" i="10"/>
  <c r="CL44" i="10"/>
  <c r="CK44" i="10"/>
  <c r="CJ44" i="10"/>
  <c r="CB44" i="10"/>
  <c r="BY44" i="10"/>
  <c r="BT44" i="10"/>
  <c r="BL44" i="10"/>
  <c r="BI44" i="10"/>
  <c r="BD44" i="10"/>
  <c r="AV44" i="10"/>
  <c r="AS44" i="10"/>
  <c r="AN44" i="10"/>
  <c r="AF44" i="10"/>
  <c r="AC44" i="10"/>
  <c r="X44" i="10"/>
  <c r="P44" i="10"/>
  <c r="M44" i="10"/>
  <c r="DC44" i="10"/>
  <c r="CY44" i="10"/>
  <c r="CU44" i="10"/>
  <c r="CQ44" i="10"/>
  <c r="CM44" i="10"/>
  <c r="CI44" i="10"/>
  <c r="CG44" i="10"/>
  <c r="CF44" i="10"/>
  <c r="CE44" i="10"/>
  <c r="CC44" i="10"/>
  <c r="CA44" i="10"/>
  <c r="BX44" i="10"/>
  <c r="BW44" i="10"/>
  <c r="BU44" i="10"/>
  <c r="BS44" i="10"/>
  <c r="BQ44" i="10"/>
  <c r="BP44" i="10"/>
  <c r="BO44" i="10"/>
  <c r="BM44" i="10"/>
  <c r="BK44" i="10"/>
  <c r="BH44" i="10"/>
  <c r="BG44" i="10"/>
  <c r="BE44" i="10"/>
  <c r="BC44" i="10"/>
  <c r="BA44" i="10"/>
  <c r="AZ44" i="10"/>
  <c r="AY44" i="10"/>
  <c r="AW44" i="10"/>
  <c r="AU44" i="10"/>
  <c r="AR44" i="10"/>
  <c r="AQ44" i="10"/>
  <c r="AO44" i="10"/>
  <c r="AM44" i="10"/>
  <c r="AK44" i="10"/>
  <c r="AJ44" i="10"/>
  <c r="AI44" i="10"/>
  <c r="AG44" i="10"/>
  <c r="AE44" i="10"/>
  <c r="AB44" i="10"/>
  <c r="AA44" i="10"/>
  <c r="Y44" i="10"/>
  <c r="W44" i="10"/>
  <c r="U44" i="10"/>
  <c r="T44" i="10"/>
  <c r="S44" i="10"/>
  <c r="Q44" i="10"/>
  <c r="O44" i="10"/>
  <c r="L44" i="10"/>
  <c r="K44" i="10"/>
  <c r="I44" i="10"/>
  <c r="CZ26" i="10"/>
  <c r="CV26" i="10"/>
  <c r="CT26" i="10"/>
  <c r="CR26" i="10"/>
  <c r="CN26" i="10"/>
  <c r="CJ26" i="10"/>
  <c r="CF26" i="10"/>
  <c r="CD26" i="10"/>
  <c r="CB26" i="10"/>
  <c r="BX26" i="10"/>
  <c r="BT26" i="10"/>
  <c r="BP26" i="10"/>
  <c r="BN26" i="10"/>
  <c r="BL26" i="10"/>
  <c r="BH26" i="10"/>
  <c r="BD26" i="10"/>
  <c r="AZ26" i="10"/>
  <c r="AX26" i="10"/>
  <c r="AV26" i="10"/>
  <c r="AR26" i="10"/>
  <c r="AN26" i="10"/>
  <c r="AJ26" i="10"/>
  <c r="AF26" i="10"/>
  <c r="AB26" i="10"/>
  <c r="X26" i="10"/>
  <c r="T26" i="10"/>
  <c r="P26" i="10"/>
  <c r="L26" i="10"/>
  <c r="DC26" i="10"/>
  <c r="DB26" i="10"/>
  <c r="DA26" i="10"/>
  <c r="CY26" i="10"/>
  <c r="CX26" i="10"/>
  <c r="CW26" i="10"/>
  <c r="CU26" i="10"/>
  <c r="CS26" i="10"/>
  <c r="CQ26" i="10"/>
  <c r="CP26" i="10"/>
  <c r="CO26" i="10"/>
  <c r="CM26" i="10"/>
  <c r="CL26" i="10"/>
  <c r="CK26" i="10"/>
  <c r="CI26" i="10"/>
  <c r="CH26" i="10"/>
  <c r="CG26" i="10"/>
  <c r="CE26" i="10"/>
  <c r="CC26" i="10"/>
  <c r="CA26" i="10"/>
  <c r="BZ26" i="10"/>
  <c r="BY26" i="10"/>
  <c r="BW26" i="10"/>
  <c r="BV26" i="10"/>
  <c r="BU26" i="10"/>
  <c r="BS26" i="10"/>
  <c r="BR26" i="10"/>
  <c r="BQ26" i="10"/>
  <c r="BO26" i="10"/>
  <c r="BM26" i="10"/>
  <c r="BK26" i="10"/>
  <c r="BJ26" i="10"/>
  <c r="BI26" i="10"/>
  <c r="BG26" i="10"/>
  <c r="BF26" i="10"/>
  <c r="BE26" i="10"/>
  <c r="BC26" i="10"/>
  <c r="BB26" i="10"/>
  <c r="BA26" i="10"/>
  <c r="AY26" i="10"/>
  <c r="AW26" i="10"/>
  <c r="AU26" i="10"/>
  <c r="AT26" i="10"/>
  <c r="AS26" i="10"/>
  <c r="AQ26" i="10"/>
  <c r="AP26" i="10"/>
  <c r="AO26" i="10"/>
  <c r="AM26" i="10"/>
  <c r="AL26" i="10"/>
  <c r="AK26" i="10"/>
  <c r="AI26" i="10"/>
  <c r="AH26" i="10"/>
  <c r="AG26" i="10"/>
  <c r="AE26" i="10"/>
  <c r="AD26" i="10"/>
  <c r="AC26" i="10"/>
  <c r="AA26" i="10"/>
  <c r="Z26" i="10"/>
  <c r="Y26" i="10"/>
  <c r="W26" i="10"/>
  <c r="V26" i="10"/>
  <c r="U26" i="10"/>
  <c r="S26" i="10"/>
  <c r="R26" i="10"/>
  <c r="Q26" i="10"/>
  <c r="O26" i="10"/>
  <c r="N26" i="10"/>
  <c r="M26" i="10"/>
  <c r="K26" i="10"/>
  <c r="J26" i="10"/>
  <c r="I26" i="10"/>
  <c r="DC83" i="10"/>
  <c r="DC91" i="10" s="1"/>
  <c r="DB83" i="10"/>
  <c r="DB91" i="10" s="1"/>
  <c r="DA83" i="10"/>
  <c r="DA91" i="10" s="1"/>
  <c r="CZ83" i="10"/>
  <c r="CZ91" i="10" s="1"/>
  <c r="CY83" i="10"/>
  <c r="CY91" i="10" s="1"/>
  <c r="CX83" i="10"/>
  <c r="CX91" i="10" s="1"/>
  <c r="CW83" i="10"/>
  <c r="CW91" i="10" s="1"/>
  <c r="CV83" i="10"/>
  <c r="CV91" i="10" s="1"/>
  <c r="CU83" i="10"/>
  <c r="CU91" i="10" s="1"/>
  <c r="CT83" i="10"/>
  <c r="CT91" i="10" s="1"/>
  <c r="CS83" i="10"/>
  <c r="CS91" i="10" s="1"/>
  <c r="CR83" i="10"/>
  <c r="CR91" i="10" s="1"/>
  <c r="CQ83" i="10"/>
  <c r="CQ91" i="10" s="1"/>
  <c r="CP83" i="10"/>
  <c r="CP91" i="10" s="1"/>
  <c r="CO83" i="10"/>
  <c r="CO91" i="10" s="1"/>
  <c r="CN83" i="10"/>
  <c r="CN91" i="10" s="1"/>
  <c r="CM83" i="10"/>
  <c r="CM91" i="10" s="1"/>
  <c r="CL83" i="10"/>
  <c r="CL91" i="10" s="1"/>
  <c r="CK83" i="10"/>
  <c r="CK91" i="10" s="1"/>
  <c r="CJ83" i="10"/>
  <c r="CJ91" i="10" s="1"/>
  <c r="CI83" i="10"/>
  <c r="CI91" i="10" s="1"/>
  <c r="CH83" i="10"/>
  <c r="CH91" i="10" s="1"/>
  <c r="CG83" i="10"/>
  <c r="CG91" i="10" s="1"/>
  <c r="CF83" i="10"/>
  <c r="CF91" i="10" s="1"/>
  <c r="CE83" i="10"/>
  <c r="CE91" i="10" s="1"/>
  <c r="CD83" i="10"/>
  <c r="CD91" i="10" s="1"/>
  <c r="CC83" i="10"/>
  <c r="CC91" i="10" s="1"/>
  <c r="CB83" i="10"/>
  <c r="CB91" i="10" s="1"/>
  <c r="CA83" i="10"/>
  <c r="CA91" i="10" s="1"/>
  <c r="BZ83" i="10"/>
  <c r="BZ91" i="10" s="1"/>
  <c r="BY83" i="10"/>
  <c r="BY91" i="10" s="1"/>
  <c r="BX83" i="10"/>
  <c r="BX91" i="10" s="1"/>
  <c r="BW83" i="10"/>
  <c r="BW91" i="10" s="1"/>
  <c r="BV83" i="10"/>
  <c r="BV91" i="10" s="1"/>
  <c r="BU83" i="10"/>
  <c r="BU91" i="10" s="1"/>
  <c r="BT83" i="10"/>
  <c r="BT91" i="10" s="1"/>
  <c r="BS83" i="10"/>
  <c r="BS91" i="10" s="1"/>
  <c r="BR83" i="10"/>
  <c r="BR91" i="10" s="1"/>
  <c r="BQ83" i="10"/>
  <c r="BQ91" i="10" s="1"/>
  <c r="BP83" i="10"/>
  <c r="BP91" i="10" s="1"/>
  <c r="BO83" i="10"/>
  <c r="BO91" i="10" s="1"/>
  <c r="BN83" i="10"/>
  <c r="BN91" i="10" s="1"/>
  <c r="BM83" i="10"/>
  <c r="BM91" i="10" s="1"/>
  <c r="BL83" i="10"/>
  <c r="BL91" i="10" s="1"/>
  <c r="BK83" i="10"/>
  <c r="BK91" i="10" s="1"/>
  <c r="BJ83" i="10"/>
  <c r="BJ91" i="10" s="1"/>
  <c r="BI83" i="10"/>
  <c r="BI91" i="10" s="1"/>
  <c r="BH83" i="10"/>
  <c r="BH91" i="10" s="1"/>
  <c r="BG83" i="10"/>
  <c r="BG91" i="10" s="1"/>
  <c r="BF83" i="10"/>
  <c r="BF91" i="10" s="1"/>
  <c r="BE83" i="10"/>
  <c r="BE91" i="10" s="1"/>
  <c r="BD83" i="10"/>
  <c r="BD91" i="10" s="1"/>
  <c r="BC83" i="10"/>
  <c r="BC91" i="10" s="1"/>
  <c r="BB83" i="10"/>
  <c r="BB91" i="10" s="1"/>
  <c r="BA83" i="10"/>
  <c r="BA91" i="10" s="1"/>
  <c r="AZ83" i="10"/>
  <c r="AZ91" i="10" s="1"/>
  <c r="AY83" i="10"/>
  <c r="AY91" i="10" s="1"/>
  <c r="AX83" i="10"/>
  <c r="AX91" i="10" s="1"/>
  <c r="AW83" i="10"/>
  <c r="AW91" i="10" s="1"/>
  <c r="AV83" i="10"/>
  <c r="AV91" i="10" s="1"/>
  <c r="AU83" i="10"/>
  <c r="AU91" i="10" s="1"/>
  <c r="AT83" i="10"/>
  <c r="AT91" i="10" s="1"/>
  <c r="AS83" i="10"/>
  <c r="AS91" i="10" s="1"/>
  <c r="AR83" i="10"/>
  <c r="AR91" i="10" s="1"/>
  <c r="AQ83" i="10"/>
  <c r="AQ91" i="10" s="1"/>
  <c r="AP83" i="10"/>
  <c r="AP91" i="10" s="1"/>
  <c r="AO83" i="10"/>
  <c r="AO91" i="10" s="1"/>
  <c r="AN83" i="10"/>
  <c r="AN91" i="10" s="1"/>
  <c r="AM83" i="10"/>
  <c r="AM91" i="10" s="1"/>
  <c r="AL83" i="10"/>
  <c r="AL91" i="10" s="1"/>
  <c r="AK83" i="10"/>
  <c r="AK91" i="10" s="1"/>
  <c r="AJ83" i="10"/>
  <c r="AJ91" i="10" s="1"/>
  <c r="AI83" i="10"/>
  <c r="AI91" i="10" s="1"/>
  <c r="AH83" i="10"/>
  <c r="AH91" i="10" s="1"/>
  <c r="AG83" i="10"/>
  <c r="AG91" i="10" s="1"/>
  <c r="AF83" i="10"/>
  <c r="AF91" i="10" s="1"/>
  <c r="AE83" i="10"/>
  <c r="AE91" i="10" s="1"/>
  <c r="AD83" i="10"/>
  <c r="AD91" i="10" s="1"/>
  <c r="AC83" i="10"/>
  <c r="AC91" i="10" s="1"/>
  <c r="AB83" i="10"/>
  <c r="AB91" i="10" s="1"/>
  <c r="AA83" i="10"/>
  <c r="AA91" i="10" s="1"/>
  <c r="Z83" i="10"/>
  <c r="Z91" i="10" s="1"/>
  <c r="Y83" i="10"/>
  <c r="Y91" i="10" s="1"/>
  <c r="X83" i="10"/>
  <c r="X91" i="10" s="1"/>
  <c r="W83" i="10"/>
  <c r="W91" i="10" s="1"/>
  <c r="V83" i="10"/>
  <c r="V91" i="10" s="1"/>
  <c r="U83" i="10"/>
  <c r="U91" i="10" s="1"/>
  <c r="T83" i="10"/>
  <c r="T91" i="10" s="1"/>
  <c r="S83" i="10"/>
  <c r="S91" i="10" s="1"/>
  <c r="R83" i="10"/>
  <c r="R91" i="10" s="1"/>
  <c r="Q83" i="10"/>
  <c r="Q91" i="10" s="1"/>
  <c r="P83" i="10"/>
  <c r="P91" i="10" s="1"/>
  <c r="O83" i="10"/>
  <c r="O91" i="10" s="1"/>
  <c r="N83" i="10"/>
  <c r="N91" i="10" s="1"/>
  <c r="M83" i="10"/>
  <c r="M91" i="10" s="1"/>
  <c r="L83" i="10"/>
  <c r="L91" i="10" s="1"/>
  <c r="K83" i="10"/>
  <c r="K91" i="10" s="1"/>
  <c r="J83" i="10"/>
  <c r="J91" i="10" s="1"/>
  <c r="I83" i="10"/>
  <c r="I91" i="10" s="1"/>
  <c r="H83" i="10"/>
  <c r="H91" i="10" s="1"/>
  <c r="DA82" i="10"/>
  <c r="BY82" i="10"/>
  <c r="Q82" i="10"/>
  <c r="DB80" i="10"/>
  <c r="DA80" i="10"/>
  <c r="CZ80" i="10"/>
  <c r="CY80" i="10"/>
  <c r="CX80" i="10"/>
  <c r="CW80" i="10"/>
  <c r="CV80" i="10"/>
  <c r="CT80" i="10"/>
  <c r="CS80" i="10"/>
  <c r="CR80" i="10"/>
  <c r="CQ80" i="10"/>
  <c r="CP80" i="10"/>
  <c r="CO80" i="10"/>
  <c r="CN80" i="10"/>
  <c r="CL80" i="10"/>
  <c r="CK80" i="10"/>
  <c r="CJ80" i="10"/>
  <c r="CH80" i="10"/>
  <c r="CG80" i="10"/>
  <c r="CF80" i="10"/>
  <c r="CD80" i="10"/>
  <c r="CC80" i="10"/>
  <c r="CB80" i="10"/>
  <c r="CA80" i="10"/>
  <c r="BZ80" i="10"/>
  <c r="BY80" i="10"/>
  <c r="BX80" i="10"/>
  <c r="BV80" i="10"/>
  <c r="BU80" i="10"/>
  <c r="BT80" i="10"/>
  <c r="BS80" i="10"/>
  <c r="BR80" i="10"/>
  <c r="BQ80" i="10"/>
  <c r="BP80" i="10"/>
  <c r="BN80" i="10"/>
  <c r="BM80" i="10"/>
  <c r="BL80" i="10"/>
  <c r="BK80" i="10"/>
  <c r="BJ80" i="10"/>
  <c r="BI80" i="10"/>
  <c r="BH80" i="10"/>
  <c r="BF80" i="10"/>
  <c r="BE80" i="10"/>
  <c r="BD80" i="10"/>
  <c r="BB80" i="10"/>
  <c r="BA80" i="10"/>
  <c r="AZ80" i="10"/>
  <c r="AX80" i="10"/>
  <c r="AW80" i="10"/>
  <c r="AV80" i="10"/>
  <c r="AU80" i="10"/>
  <c r="AT80" i="10"/>
  <c r="AS80" i="10"/>
  <c r="AR80" i="10"/>
  <c r="AP80" i="10"/>
  <c r="AO80" i="10"/>
  <c r="AN80" i="10"/>
  <c r="AM80" i="10"/>
  <c r="AL80" i="10"/>
  <c r="AK80" i="10"/>
  <c r="AJ80" i="10"/>
  <c r="AH80" i="10"/>
  <c r="AG80" i="10"/>
  <c r="AF80" i="10"/>
  <c r="AE80" i="10"/>
  <c r="AD80" i="10"/>
  <c r="AC80" i="10"/>
  <c r="AB80" i="10"/>
  <c r="Z80" i="10"/>
  <c r="Y80" i="10"/>
  <c r="X80" i="10"/>
  <c r="V80" i="10"/>
  <c r="U80" i="10"/>
  <c r="T80" i="10"/>
  <c r="R80" i="10"/>
  <c r="Q80" i="10"/>
  <c r="P80" i="10"/>
  <c r="O80" i="10"/>
  <c r="N80" i="10"/>
  <c r="M80" i="10"/>
  <c r="L80" i="10"/>
  <c r="J80" i="10"/>
  <c r="I80" i="10"/>
  <c r="H80" i="10"/>
  <c r="H79" i="10"/>
  <c r="H90" i="10" s="1"/>
  <c r="H61" i="10"/>
  <c r="H72" i="10" s="1"/>
  <c r="H43" i="10"/>
  <c r="H54" i="10" s="1"/>
  <c r="H25" i="10"/>
  <c r="H36" i="10" s="1"/>
  <c r="DC99" i="4"/>
  <c r="DB99" i="4"/>
  <c r="DA99" i="4"/>
  <c r="CZ99" i="4"/>
  <c r="CY99" i="4"/>
  <c r="CX99" i="4"/>
  <c r="CW99" i="4"/>
  <c r="CV99" i="4"/>
  <c r="CU99" i="4"/>
  <c r="CT99" i="4"/>
  <c r="CS99" i="4"/>
  <c r="CR99" i="4"/>
  <c r="CQ99" i="4"/>
  <c r="CP99" i="4"/>
  <c r="CO99" i="4"/>
  <c r="CN99" i="4"/>
  <c r="CM99" i="4"/>
  <c r="CL99" i="4"/>
  <c r="CK99" i="4"/>
  <c r="CJ99" i="4"/>
  <c r="CI99" i="4"/>
  <c r="CH99" i="4"/>
  <c r="CG99" i="4"/>
  <c r="CF99" i="4"/>
  <c r="CE99" i="4"/>
  <c r="CD99" i="4"/>
  <c r="CC99" i="4"/>
  <c r="CB99" i="4"/>
  <c r="CA99" i="4"/>
  <c r="BZ99" i="4"/>
  <c r="BY99" i="4"/>
  <c r="BX99" i="4"/>
  <c r="BW99" i="4"/>
  <c r="BV99" i="4"/>
  <c r="BU99" i="4"/>
  <c r="BT99" i="4"/>
  <c r="BS99" i="4"/>
  <c r="BR99" i="4"/>
  <c r="BQ99" i="4"/>
  <c r="BP99" i="4"/>
  <c r="BO99" i="4"/>
  <c r="BN99" i="4"/>
  <c r="BM99" i="4"/>
  <c r="BL99" i="4"/>
  <c r="BK99" i="4"/>
  <c r="BJ99" i="4"/>
  <c r="BI99" i="4"/>
  <c r="BH99" i="4"/>
  <c r="BG99" i="4"/>
  <c r="BF99" i="4"/>
  <c r="BE99" i="4"/>
  <c r="BD99" i="4"/>
  <c r="BC99" i="4"/>
  <c r="BB99" i="4"/>
  <c r="BA99" i="4"/>
  <c r="AZ99" i="4"/>
  <c r="AY99" i="4"/>
  <c r="AX99" i="4"/>
  <c r="AW99" i="4"/>
  <c r="AV99" i="4"/>
  <c r="AU99" i="4"/>
  <c r="AT99" i="4"/>
  <c r="AS99" i="4"/>
  <c r="AR99" i="4"/>
  <c r="AQ99" i="4"/>
  <c r="AP99" i="4"/>
  <c r="AO99" i="4"/>
  <c r="AN99" i="4"/>
  <c r="AM99" i="4"/>
  <c r="AL99" i="4"/>
  <c r="AK99" i="4"/>
  <c r="AJ99" i="4"/>
  <c r="AI99" i="4"/>
  <c r="AH99" i="4"/>
  <c r="AG99" i="4"/>
  <c r="AF99" i="4"/>
  <c r="AE99" i="4"/>
  <c r="AD99" i="4"/>
  <c r="AC99" i="4"/>
  <c r="AB99" i="4"/>
  <c r="AA99" i="4"/>
  <c r="Z99" i="4"/>
  <c r="Y99" i="4"/>
  <c r="X99" i="4"/>
  <c r="W99" i="4"/>
  <c r="V99" i="4"/>
  <c r="U99" i="4"/>
  <c r="T99" i="4"/>
  <c r="S99" i="4"/>
  <c r="R99" i="4"/>
  <c r="Q99" i="4"/>
  <c r="P99" i="4"/>
  <c r="O99" i="4"/>
  <c r="N99" i="4"/>
  <c r="M99" i="4"/>
  <c r="L99" i="4"/>
  <c r="K99" i="4"/>
  <c r="J99" i="4"/>
  <c r="I99" i="4"/>
  <c r="H99" i="4"/>
  <c r="DC88" i="4"/>
  <c r="DB88" i="4"/>
  <c r="DA88" i="4"/>
  <c r="CZ88" i="4"/>
  <c r="CY88" i="4"/>
  <c r="CX88" i="4"/>
  <c r="CW88" i="4"/>
  <c r="CV88" i="4"/>
  <c r="CU88" i="4"/>
  <c r="CT88" i="4"/>
  <c r="CS88" i="4"/>
  <c r="CR88" i="4"/>
  <c r="CQ88" i="4"/>
  <c r="CP88" i="4"/>
  <c r="CO88" i="4"/>
  <c r="CN88" i="4"/>
  <c r="CM88" i="4"/>
  <c r="CL88" i="4"/>
  <c r="CK88" i="4"/>
  <c r="CJ88" i="4"/>
  <c r="CI88" i="4"/>
  <c r="CH88" i="4"/>
  <c r="CG88" i="4"/>
  <c r="CF88" i="4"/>
  <c r="CE88" i="4"/>
  <c r="CD88" i="4"/>
  <c r="CC88" i="4"/>
  <c r="CB88" i="4"/>
  <c r="CA88" i="4"/>
  <c r="BZ88" i="4"/>
  <c r="BY88" i="4"/>
  <c r="BX88" i="4"/>
  <c r="BW88" i="4"/>
  <c r="BV88" i="4"/>
  <c r="BU88" i="4"/>
  <c r="BT88" i="4"/>
  <c r="BS88" i="4"/>
  <c r="BR88" i="4"/>
  <c r="BQ88" i="4"/>
  <c r="BP88" i="4"/>
  <c r="BO88" i="4"/>
  <c r="BN88" i="4"/>
  <c r="BM88" i="4"/>
  <c r="BL88" i="4"/>
  <c r="BK88" i="4"/>
  <c r="BJ88" i="4"/>
  <c r="BI88" i="4"/>
  <c r="BH88" i="4"/>
  <c r="BG88" i="4"/>
  <c r="BF88" i="4"/>
  <c r="BE88" i="4"/>
  <c r="BD88" i="4"/>
  <c r="BC88" i="4"/>
  <c r="BB88" i="4"/>
  <c r="BA88" i="4"/>
  <c r="AZ88" i="4"/>
  <c r="AY88" i="4"/>
  <c r="AX88" i="4"/>
  <c r="AW88" i="4"/>
  <c r="AV88" i="4"/>
  <c r="AU88" i="4"/>
  <c r="AT88" i="4"/>
  <c r="AS88" i="4"/>
  <c r="AR88" i="4"/>
  <c r="AQ88" i="4"/>
  <c r="AP88" i="4"/>
  <c r="AO88" i="4"/>
  <c r="AN88" i="4"/>
  <c r="AM88" i="4"/>
  <c r="AL88" i="4"/>
  <c r="AK88" i="4"/>
  <c r="AJ88" i="4"/>
  <c r="AI88" i="4"/>
  <c r="AH88" i="4"/>
  <c r="AG88" i="4"/>
  <c r="AF88" i="4"/>
  <c r="AE88" i="4"/>
  <c r="AD88" i="4"/>
  <c r="AC88" i="4"/>
  <c r="AB88" i="4"/>
  <c r="AA88" i="4"/>
  <c r="Z88" i="4"/>
  <c r="Y88" i="4"/>
  <c r="X88" i="4"/>
  <c r="I88" i="4"/>
  <c r="H88" i="4"/>
  <c r="DC52" i="11"/>
  <c r="DC53" i="11" s="1"/>
  <c r="DB52" i="11"/>
  <c r="DB53" i="11" s="1"/>
  <c r="DA52" i="11"/>
  <c r="DA53" i="11" s="1"/>
  <c r="CZ52" i="11"/>
  <c r="CZ53" i="11" s="1"/>
  <c r="CY52" i="11"/>
  <c r="CY53" i="11" s="1"/>
  <c r="CX52" i="11"/>
  <c r="CX53" i="11" s="1"/>
  <c r="CW52" i="11"/>
  <c r="CW53" i="11" s="1"/>
  <c r="CV52" i="11"/>
  <c r="CV53" i="11" s="1"/>
  <c r="CU52" i="11"/>
  <c r="CU53" i="11" s="1"/>
  <c r="CT52" i="11"/>
  <c r="CT53" i="11" s="1"/>
  <c r="CS52" i="11"/>
  <c r="CS53" i="11" s="1"/>
  <c r="CR52" i="11"/>
  <c r="CR53" i="11" s="1"/>
  <c r="CQ52" i="11"/>
  <c r="CQ53" i="11" s="1"/>
  <c r="CP52" i="11"/>
  <c r="CP53" i="11" s="1"/>
  <c r="CO52" i="11"/>
  <c r="CO53" i="11" s="1"/>
  <c r="CN52" i="11"/>
  <c r="CN53" i="11" s="1"/>
  <c r="CM52" i="11"/>
  <c r="CM53" i="11" s="1"/>
  <c r="CL52" i="11"/>
  <c r="CL53" i="11" s="1"/>
  <c r="CK52" i="11"/>
  <c r="CK53" i="11" s="1"/>
  <c r="CJ52" i="11"/>
  <c r="CJ53" i="11" s="1"/>
  <c r="CI52" i="11"/>
  <c r="CI53" i="11" s="1"/>
  <c r="CH52" i="11"/>
  <c r="CH53" i="11" s="1"/>
  <c r="CG52" i="11"/>
  <c r="CG53" i="11" s="1"/>
  <c r="CF52" i="11"/>
  <c r="CF53" i="11" s="1"/>
  <c r="CE52" i="11"/>
  <c r="CE53" i="11" s="1"/>
  <c r="CD52" i="11"/>
  <c r="CD53" i="11" s="1"/>
  <c r="CC52" i="11"/>
  <c r="CC53" i="11" s="1"/>
  <c r="CB52" i="11"/>
  <c r="CB53" i="11" s="1"/>
  <c r="CA52" i="11"/>
  <c r="CA53" i="11" s="1"/>
  <c r="BZ52" i="11"/>
  <c r="BZ53" i="11" s="1"/>
  <c r="BY52" i="11"/>
  <c r="BY53" i="11" s="1"/>
  <c r="BX52" i="11"/>
  <c r="BX53" i="11" s="1"/>
  <c r="BW52" i="11"/>
  <c r="BW53" i="11" s="1"/>
  <c r="BV52" i="11"/>
  <c r="BV53" i="11" s="1"/>
  <c r="BU52" i="11"/>
  <c r="BU53" i="11" s="1"/>
  <c r="BT52" i="11"/>
  <c r="BT53" i="11" s="1"/>
  <c r="BS52" i="11"/>
  <c r="BS53" i="11" s="1"/>
  <c r="BR52" i="11"/>
  <c r="BR53" i="11" s="1"/>
  <c r="BQ52" i="11"/>
  <c r="BQ53" i="11" s="1"/>
  <c r="BP52" i="11"/>
  <c r="BP53" i="11" s="1"/>
  <c r="BO52" i="11"/>
  <c r="BO53" i="11" s="1"/>
  <c r="BN52" i="11"/>
  <c r="BN53" i="11" s="1"/>
  <c r="BM52" i="11"/>
  <c r="BM53" i="11" s="1"/>
  <c r="BL52" i="11"/>
  <c r="BL53" i="11" s="1"/>
  <c r="BK52" i="11"/>
  <c r="BK53" i="11" s="1"/>
  <c r="BJ52" i="11"/>
  <c r="BJ53" i="11" s="1"/>
  <c r="BI52" i="11"/>
  <c r="BI53" i="11" s="1"/>
  <c r="BH52" i="11"/>
  <c r="BH53" i="11" s="1"/>
  <c r="BG52" i="11"/>
  <c r="BG53" i="11" s="1"/>
  <c r="BF52" i="11"/>
  <c r="BF53" i="11" s="1"/>
  <c r="BE52" i="11"/>
  <c r="BE53" i="11" s="1"/>
  <c r="BD52" i="11"/>
  <c r="BD53" i="11" s="1"/>
  <c r="BC52" i="11"/>
  <c r="BC53" i="11" s="1"/>
  <c r="BB52" i="11"/>
  <c r="BB53" i="11" s="1"/>
  <c r="BA52" i="11"/>
  <c r="BA53" i="11" s="1"/>
  <c r="AZ52" i="11"/>
  <c r="AZ53" i="11" s="1"/>
  <c r="AY52" i="11"/>
  <c r="AY53" i="11" s="1"/>
  <c r="AX52" i="11"/>
  <c r="AX53" i="11" s="1"/>
  <c r="AW52" i="11"/>
  <c r="AW53" i="11" s="1"/>
  <c r="AV52" i="11"/>
  <c r="AV53" i="11" s="1"/>
  <c r="AU52" i="11"/>
  <c r="AU53" i="11" s="1"/>
  <c r="AT52" i="11"/>
  <c r="AT53" i="11" s="1"/>
  <c r="AS52" i="11"/>
  <c r="AS53" i="11" s="1"/>
  <c r="AR52" i="11"/>
  <c r="AR53" i="11" s="1"/>
  <c r="AQ52" i="11"/>
  <c r="AQ53" i="11" s="1"/>
  <c r="AP52" i="11"/>
  <c r="AP53" i="11" s="1"/>
  <c r="AO52" i="11"/>
  <c r="AO53" i="11" s="1"/>
  <c r="AN52" i="11"/>
  <c r="AN53" i="11" s="1"/>
  <c r="AM52" i="11"/>
  <c r="AM53" i="11" s="1"/>
  <c r="AL52" i="11"/>
  <c r="AL53" i="11" s="1"/>
  <c r="AK52" i="11"/>
  <c r="AK53" i="11" s="1"/>
  <c r="AJ52" i="11"/>
  <c r="AJ53" i="11" s="1"/>
  <c r="AI52" i="11"/>
  <c r="AI53" i="11" s="1"/>
  <c r="AH52" i="11"/>
  <c r="AH53" i="11" s="1"/>
  <c r="AG52" i="11"/>
  <c r="AG53" i="11" s="1"/>
  <c r="AF52" i="11"/>
  <c r="AF53" i="11" s="1"/>
  <c r="AE52" i="11"/>
  <c r="AE53" i="11" s="1"/>
  <c r="AD52" i="11"/>
  <c r="AD53" i="11" s="1"/>
  <c r="AC52" i="11"/>
  <c r="AC53" i="11" s="1"/>
  <c r="AB52" i="11"/>
  <c r="AB53" i="11" s="1"/>
  <c r="AA52" i="11"/>
  <c r="AA53" i="11" s="1"/>
  <c r="Z52" i="11"/>
  <c r="Z53" i="11" s="1"/>
  <c r="Y52" i="11"/>
  <c r="Y53" i="11" s="1"/>
  <c r="X52" i="11"/>
  <c r="X53" i="11" s="1"/>
  <c r="W52" i="11"/>
  <c r="W53" i="11" s="1"/>
  <c r="V52" i="11"/>
  <c r="V53" i="11" s="1"/>
  <c r="U52" i="11"/>
  <c r="U53" i="11" s="1"/>
  <c r="T52" i="11"/>
  <c r="T53" i="11" s="1"/>
  <c r="S52" i="11"/>
  <c r="S53" i="11" s="1"/>
  <c r="R52" i="11"/>
  <c r="R53" i="11" s="1"/>
  <c r="Q52" i="11"/>
  <c r="Q53" i="11" s="1"/>
  <c r="P52" i="11"/>
  <c r="P53" i="11" s="1"/>
  <c r="O52" i="11"/>
  <c r="O53" i="11" s="1"/>
  <c r="N52" i="11"/>
  <c r="N53" i="11" s="1"/>
  <c r="M52" i="11"/>
  <c r="M53" i="11" s="1"/>
  <c r="L52" i="11"/>
  <c r="L53" i="11" s="1"/>
  <c r="K52" i="11"/>
  <c r="K53" i="11" s="1"/>
  <c r="J52" i="11"/>
  <c r="J53" i="11" s="1"/>
  <c r="I52" i="11"/>
  <c r="I53" i="11" s="1"/>
  <c r="DC44" i="11"/>
  <c r="DC45" i="11" s="1"/>
  <c r="DB44" i="11"/>
  <c r="DB45" i="11" s="1"/>
  <c r="DA44" i="11"/>
  <c r="DA45" i="11" s="1"/>
  <c r="CZ44" i="11"/>
  <c r="CZ45" i="11" s="1"/>
  <c r="CY44" i="11"/>
  <c r="CY45" i="11" s="1"/>
  <c r="CX44" i="11"/>
  <c r="CX45" i="11" s="1"/>
  <c r="CW44" i="11"/>
  <c r="CW45" i="11" s="1"/>
  <c r="CV44" i="11"/>
  <c r="CV45" i="11" s="1"/>
  <c r="CU44" i="11"/>
  <c r="CU45" i="11" s="1"/>
  <c r="CT44" i="11"/>
  <c r="CT45" i="11" s="1"/>
  <c r="CS44" i="11"/>
  <c r="CS45" i="11" s="1"/>
  <c r="CR44" i="11"/>
  <c r="CR45" i="11" s="1"/>
  <c r="CQ44" i="11"/>
  <c r="CQ45" i="11" s="1"/>
  <c r="CP44" i="11"/>
  <c r="CP45" i="11" s="1"/>
  <c r="CO44" i="11"/>
  <c r="CO45" i="11" s="1"/>
  <c r="CN44" i="11"/>
  <c r="CN45" i="11" s="1"/>
  <c r="CM44" i="11"/>
  <c r="CM45" i="11" s="1"/>
  <c r="CL44" i="11"/>
  <c r="CL45" i="11" s="1"/>
  <c r="CK44" i="11"/>
  <c r="CK45" i="11" s="1"/>
  <c r="CJ44" i="11"/>
  <c r="CJ45" i="11" s="1"/>
  <c r="CI44" i="11"/>
  <c r="CI45" i="11" s="1"/>
  <c r="CH44" i="11"/>
  <c r="CH45" i="11" s="1"/>
  <c r="CG44" i="11"/>
  <c r="CG45" i="11" s="1"/>
  <c r="CF44" i="11"/>
  <c r="CF45" i="11" s="1"/>
  <c r="CE44" i="11"/>
  <c r="CE45" i="11" s="1"/>
  <c r="CD44" i="11"/>
  <c r="CD45" i="11" s="1"/>
  <c r="CC44" i="11"/>
  <c r="CC45" i="11" s="1"/>
  <c r="CB44" i="11"/>
  <c r="CB45" i="11" s="1"/>
  <c r="CA44" i="11"/>
  <c r="CA45" i="11" s="1"/>
  <c r="BZ44" i="11"/>
  <c r="BZ45" i="11" s="1"/>
  <c r="BY44" i="11"/>
  <c r="BY45" i="11" s="1"/>
  <c r="BX44" i="11"/>
  <c r="BX45" i="11" s="1"/>
  <c r="BW44" i="11"/>
  <c r="BW45" i="11" s="1"/>
  <c r="BV44" i="11"/>
  <c r="BV45" i="11" s="1"/>
  <c r="BU44" i="11"/>
  <c r="BU45" i="11" s="1"/>
  <c r="BT44" i="11"/>
  <c r="BT45" i="11" s="1"/>
  <c r="BS44" i="11"/>
  <c r="BS45" i="11" s="1"/>
  <c r="BR44" i="11"/>
  <c r="BR45" i="11" s="1"/>
  <c r="BQ44" i="11"/>
  <c r="BQ45" i="11" s="1"/>
  <c r="BP44" i="11"/>
  <c r="BP45" i="11" s="1"/>
  <c r="BO44" i="11"/>
  <c r="BO45" i="11" s="1"/>
  <c r="BN44" i="11"/>
  <c r="BN45" i="11" s="1"/>
  <c r="BM44" i="11"/>
  <c r="BM45" i="11" s="1"/>
  <c r="BL44" i="11"/>
  <c r="BL45" i="11" s="1"/>
  <c r="BK44" i="11"/>
  <c r="BK45" i="11" s="1"/>
  <c r="BJ44" i="11"/>
  <c r="BJ45" i="11" s="1"/>
  <c r="BI44" i="11"/>
  <c r="BI45" i="11" s="1"/>
  <c r="BH44" i="11"/>
  <c r="BH45" i="11" s="1"/>
  <c r="BG44" i="11"/>
  <c r="BG45" i="11" s="1"/>
  <c r="BF44" i="11"/>
  <c r="BF45" i="11" s="1"/>
  <c r="BE44" i="11"/>
  <c r="BE45" i="11" s="1"/>
  <c r="BD44" i="11"/>
  <c r="BD45" i="11" s="1"/>
  <c r="BC44" i="11"/>
  <c r="BC45" i="11" s="1"/>
  <c r="BB44" i="11"/>
  <c r="BB45" i="11" s="1"/>
  <c r="BA44" i="11"/>
  <c r="BA45" i="11" s="1"/>
  <c r="AZ44" i="11"/>
  <c r="AZ45" i="11" s="1"/>
  <c r="AY44" i="11"/>
  <c r="AY45" i="11" s="1"/>
  <c r="AX44" i="11"/>
  <c r="AX45" i="11" s="1"/>
  <c r="AW44" i="11"/>
  <c r="AW45" i="11" s="1"/>
  <c r="AV44" i="11"/>
  <c r="AV45" i="11" s="1"/>
  <c r="AU44" i="11"/>
  <c r="AU45" i="11" s="1"/>
  <c r="AT44" i="11"/>
  <c r="AT45" i="11" s="1"/>
  <c r="AS44" i="11"/>
  <c r="AS45" i="11" s="1"/>
  <c r="AR44" i="11"/>
  <c r="AR45" i="11" s="1"/>
  <c r="AQ44" i="11"/>
  <c r="AQ45" i="11" s="1"/>
  <c r="AP44" i="11"/>
  <c r="AP45" i="11" s="1"/>
  <c r="AO44" i="11"/>
  <c r="AO45" i="11" s="1"/>
  <c r="AN44" i="11"/>
  <c r="AN45" i="11" s="1"/>
  <c r="AM44" i="11"/>
  <c r="AM45" i="11" s="1"/>
  <c r="AL44" i="11"/>
  <c r="AL45" i="11" s="1"/>
  <c r="AK44" i="11"/>
  <c r="AK45" i="11" s="1"/>
  <c r="AJ44" i="11"/>
  <c r="AJ45" i="11" s="1"/>
  <c r="AI44" i="11"/>
  <c r="AI45" i="11" s="1"/>
  <c r="AH44" i="11"/>
  <c r="AH45" i="11" s="1"/>
  <c r="AG44" i="11"/>
  <c r="AG45" i="11" s="1"/>
  <c r="AF44" i="11"/>
  <c r="AF45" i="11" s="1"/>
  <c r="AE44" i="11"/>
  <c r="AE45" i="11" s="1"/>
  <c r="AD44" i="11"/>
  <c r="AD45" i="11" s="1"/>
  <c r="AC44" i="11"/>
  <c r="AC45" i="11" s="1"/>
  <c r="AB44" i="11"/>
  <c r="AB45" i="11" s="1"/>
  <c r="AA44" i="11"/>
  <c r="AA45" i="11" s="1"/>
  <c r="Z44" i="11"/>
  <c r="Z45" i="11" s="1"/>
  <c r="Y44" i="11"/>
  <c r="Y45" i="11" s="1"/>
  <c r="X44" i="11"/>
  <c r="X45" i="11" s="1"/>
  <c r="W44" i="11"/>
  <c r="V44" i="11"/>
  <c r="U44" i="11"/>
  <c r="T44" i="11"/>
  <c r="S44" i="11"/>
  <c r="R44" i="11"/>
  <c r="Q44" i="11"/>
  <c r="P44" i="11"/>
  <c r="O44" i="11"/>
  <c r="N44" i="11"/>
  <c r="M44" i="11"/>
  <c r="L44" i="11"/>
  <c r="K44" i="11"/>
  <c r="J44" i="11"/>
  <c r="I44" i="11"/>
  <c r="I45" i="11" s="1"/>
  <c r="DC36" i="11"/>
  <c r="DC37" i="11" s="1"/>
  <c r="DB36" i="11"/>
  <c r="DB37" i="11" s="1"/>
  <c r="DA36" i="11"/>
  <c r="DA37" i="11" s="1"/>
  <c r="CZ36" i="11"/>
  <c r="CZ37" i="11" s="1"/>
  <c r="CY36" i="11"/>
  <c r="CY37" i="11" s="1"/>
  <c r="CX36" i="11"/>
  <c r="CX37" i="11" s="1"/>
  <c r="CW36" i="11"/>
  <c r="CW37" i="11" s="1"/>
  <c r="CV36" i="11"/>
  <c r="CV37" i="11" s="1"/>
  <c r="CU36" i="11"/>
  <c r="CU37" i="11" s="1"/>
  <c r="CT36" i="11"/>
  <c r="CT37" i="11" s="1"/>
  <c r="CS36" i="11"/>
  <c r="CS37" i="11" s="1"/>
  <c r="CR36" i="11"/>
  <c r="CR37" i="11" s="1"/>
  <c r="CQ36" i="11"/>
  <c r="CQ37" i="11" s="1"/>
  <c r="CP36" i="11"/>
  <c r="CP37" i="11" s="1"/>
  <c r="CO36" i="11"/>
  <c r="CO37" i="11" s="1"/>
  <c r="CN36" i="11"/>
  <c r="CN37" i="11" s="1"/>
  <c r="CM36" i="11"/>
  <c r="CM37" i="11" s="1"/>
  <c r="CL36" i="11"/>
  <c r="CL37" i="11" s="1"/>
  <c r="CK36" i="11"/>
  <c r="CK37" i="11" s="1"/>
  <c r="CJ36" i="11"/>
  <c r="CJ37" i="11" s="1"/>
  <c r="CI36" i="11"/>
  <c r="CI37" i="11" s="1"/>
  <c r="CH36" i="11"/>
  <c r="CH37" i="11" s="1"/>
  <c r="CG36" i="11"/>
  <c r="CG37" i="11" s="1"/>
  <c r="CF36" i="11"/>
  <c r="CF37" i="11" s="1"/>
  <c r="CE36" i="11"/>
  <c r="CE37" i="11" s="1"/>
  <c r="CD36" i="11"/>
  <c r="CD37" i="11" s="1"/>
  <c r="CC36" i="11"/>
  <c r="CC37" i="11" s="1"/>
  <c r="CB36" i="11"/>
  <c r="CB37" i="11" s="1"/>
  <c r="CA36" i="11"/>
  <c r="CA37" i="11" s="1"/>
  <c r="BZ36" i="11"/>
  <c r="BZ37" i="11" s="1"/>
  <c r="BY36" i="11"/>
  <c r="BY37" i="11" s="1"/>
  <c r="BX36" i="11"/>
  <c r="BX37" i="11" s="1"/>
  <c r="BW36" i="11"/>
  <c r="BW37" i="11" s="1"/>
  <c r="BV36" i="11"/>
  <c r="BV37" i="11" s="1"/>
  <c r="BU36" i="11"/>
  <c r="BU37" i="11" s="1"/>
  <c r="BT36" i="11"/>
  <c r="BT37" i="11" s="1"/>
  <c r="BS36" i="11"/>
  <c r="BS37" i="11" s="1"/>
  <c r="BR36" i="11"/>
  <c r="BR37" i="11" s="1"/>
  <c r="BQ36" i="11"/>
  <c r="BQ37" i="11" s="1"/>
  <c r="BP36" i="11"/>
  <c r="BP37" i="11" s="1"/>
  <c r="BO36" i="11"/>
  <c r="BO37" i="11" s="1"/>
  <c r="BN36" i="11"/>
  <c r="BN37" i="11" s="1"/>
  <c r="BM36" i="11"/>
  <c r="BM37" i="11" s="1"/>
  <c r="BL36" i="11"/>
  <c r="BL37" i="11" s="1"/>
  <c r="BK36" i="11"/>
  <c r="BK37" i="11" s="1"/>
  <c r="BJ36" i="11"/>
  <c r="BJ37" i="11" s="1"/>
  <c r="BI36" i="11"/>
  <c r="BI37" i="11" s="1"/>
  <c r="BH36" i="11"/>
  <c r="BH37" i="11" s="1"/>
  <c r="BG36" i="11"/>
  <c r="BG37" i="11" s="1"/>
  <c r="BF36" i="11"/>
  <c r="BF37" i="11" s="1"/>
  <c r="BE36" i="11"/>
  <c r="BE37" i="11" s="1"/>
  <c r="BD36" i="11"/>
  <c r="BD37" i="11" s="1"/>
  <c r="BC36" i="11"/>
  <c r="BC37" i="11" s="1"/>
  <c r="BB36" i="11"/>
  <c r="BB37" i="11" s="1"/>
  <c r="BA36" i="11"/>
  <c r="BA37" i="11" s="1"/>
  <c r="AZ36" i="11"/>
  <c r="AZ37" i="11" s="1"/>
  <c r="AY36" i="11"/>
  <c r="AY37" i="11" s="1"/>
  <c r="AX36" i="11"/>
  <c r="AX37" i="11" s="1"/>
  <c r="AW36" i="11"/>
  <c r="AW37" i="11" s="1"/>
  <c r="AV36" i="11"/>
  <c r="AV37" i="11" s="1"/>
  <c r="AU36" i="11"/>
  <c r="AU37" i="11" s="1"/>
  <c r="AT36" i="11"/>
  <c r="AT37" i="11" s="1"/>
  <c r="AS36" i="11"/>
  <c r="AS37" i="11" s="1"/>
  <c r="AR36" i="11"/>
  <c r="AR37" i="11" s="1"/>
  <c r="AQ36" i="11"/>
  <c r="AQ37" i="11" s="1"/>
  <c r="AP36" i="11"/>
  <c r="AP37" i="11" s="1"/>
  <c r="AO36" i="11"/>
  <c r="AO37" i="11" s="1"/>
  <c r="AN36" i="11"/>
  <c r="AN37" i="11" s="1"/>
  <c r="AM36" i="11"/>
  <c r="AM37" i="11" s="1"/>
  <c r="AL36" i="11"/>
  <c r="AL37" i="11" s="1"/>
  <c r="AK36" i="11"/>
  <c r="AK37" i="11" s="1"/>
  <c r="AJ36" i="11"/>
  <c r="AJ37" i="11" s="1"/>
  <c r="AI36" i="11"/>
  <c r="AI37" i="11" s="1"/>
  <c r="AH36" i="11"/>
  <c r="AH37" i="11" s="1"/>
  <c r="AG36" i="11"/>
  <c r="AG37" i="11" s="1"/>
  <c r="AF36" i="11"/>
  <c r="AF37" i="11" s="1"/>
  <c r="AE36" i="11"/>
  <c r="AE37" i="11" s="1"/>
  <c r="AD36" i="11"/>
  <c r="AD37" i="11" s="1"/>
  <c r="AC36" i="11"/>
  <c r="AC37" i="11" s="1"/>
  <c r="AB36" i="11"/>
  <c r="AB37" i="11" s="1"/>
  <c r="AA36" i="11"/>
  <c r="AA37" i="11" s="1"/>
  <c r="Z36" i="11"/>
  <c r="Z37" i="11" s="1"/>
  <c r="Y36" i="11"/>
  <c r="Y37" i="11" s="1"/>
  <c r="X36" i="11"/>
  <c r="X37" i="11" s="1"/>
  <c r="V36" i="11"/>
  <c r="U36" i="11"/>
  <c r="T36" i="11"/>
  <c r="S36" i="11"/>
  <c r="R36" i="11"/>
  <c r="Q36" i="11"/>
  <c r="P36" i="11"/>
  <c r="O36" i="11"/>
  <c r="N36" i="11"/>
  <c r="M36" i="11"/>
  <c r="L36" i="11"/>
  <c r="K36" i="11"/>
  <c r="J36" i="11"/>
  <c r="I36" i="11"/>
  <c r="H52" i="11"/>
  <c r="H53" i="11" s="1"/>
  <c r="H44" i="11"/>
  <c r="H45" i="11" s="1"/>
  <c r="H36" i="11"/>
  <c r="C31" i="14"/>
  <c r="C30" i="14"/>
  <c r="C29" i="14"/>
  <c r="C28" i="14"/>
  <c r="C27" i="14"/>
  <c r="DG98" i="4"/>
  <c r="DG97" i="4"/>
  <c r="DG96" i="4"/>
  <c r="DG95" i="4"/>
  <c r="DG94" i="4"/>
  <c r="DG93" i="4"/>
  <c r="DG92" i="4"/>
  <c r="DG91" i="4"/>
  <c r="DG90" i="4"/>
  <c r="DG89" i="4"/>
  <c r="DG86" i="4"/>
  <c r="DG85" i="4"/>
  <c r="DG84" i="4"/>
  <c r="DG83" i="4"/>
  <c r="DG82" i="4"/>
  <c r="DG81" i="4"/>
  <c r="DG80" i="4"/>
  <c r="DG79" i="4"/>
  <c r="DG78" i="4"/>
  <c r="DG75" i="4"/>
  <c r="DG74" i="4"/>
  <c r="DG73" i="4"/>
  <c r="DG72" i="4"/>
  <c r="DG71" i="4"/>
  <c r="DG70" i="4"/>
  <c r="DG69" i="4"/>
  <c r="DG68" i="4"/>
  <c r="DG67" i="4"/>
  <c r="DG64" i="4"/>
  <c r="DG63" i="4"/>
  <c r="DG62" i="4"/>
  <c r="DG61" i="4"/>
  <c r="DG60" i="4"/>
  <c r="DG59" i="4"/>
  <c r="DG58" i="4"/>
  <c r="DG57" i="4"/>
  <c r="DG56" i="4"/>
  <c r="DG53" i="4"/>
  <c r="DG52" i="4"/>
  <c r="DG51" i="4"/>
  <c r="DG50" i="4"/>
  <c r="DG49" i="4"/>
  <c r="DG48" i="4"/>
  <c r="DG47" i="4"/>
  <c r="DG46" i="4"/>
  <c r="DG42" i="4"/>
  <c r="DG41" i="4"/>
  <c r="DG40" i="4"/>
  <c r="DG39" i="4"/>
  <c r="DG38" i="4"/>
  <c r="DG37" i="4"/>
  <c r="DG36" i="4"/>
  <c r="DG35" i="4"/>
  <c r="DG34" i="4"/>
  <c r="DG31" i="4"/>
  <c r="DG30" i="4"/>
  <c r="DG29" i="4"/>
  <c r="DG28" i="4"/>
  <c r="DG27" i="4"/>
  <c r="DG26" i="4"/>
  <c r="DG25" i="4"/>
  <c r="DG24" i="4"/>
  <c r="DG23" i="4"/>
  <c r="DG13" i="4"/>
  <c r="DG14" i="4"/>
  <c r="DG15" i="4"/>
  <c r="DG16" i="4"/>
  <c r="DG17" i="4"/>
  <c r="DG18" i="4"/>
  <c r="DG19" i="4"/>
  <c r="DG20" i="4"/>
  <c r="DG12" i="4"/>
  <c r="DE115" i="4"/>
  <c r="CW99" i="15"/>
  <c r="CN88" i="15"/>
  <c r="BM88" i="15"/>
  <c r="Z88" i="15"/>
  <c r="X88" i="16"/>
  <c r="CU88" i="16"/>
  <c r="CF88" i="16"/>
  <c r="CM117" i="14"/>
  <c r="AO117" i="14"/>
  <c r="BA117" i="14"/>
  <c r="BG88" i="16"/>
  <c r="CQ117" i="14"/>
  <c r="AC99" i="15"/>
  <c r="CX88" i="16"/>
  <c r="AH88" i="15"/>
  <c r="AE117" i="14"/>
  <c r="AF88" i="15"/>
  <c r="CK117" i="14"/>
  <c r="H117" i="14"/>
  <c r="BS117" i="14"/>
  <c r="DA88" i="16"/>
  <c r="CA88" i="16"/>
  <c r="BQ88" i="15"/>
  <c r="AF117" i="14"/>
  <c r="I88" i="16"/>
  <c r="BU88" i="16"/>
  <c r="BR99" i="15"/>
  <c r="CZ99" i="15"/>
  <c r="AC88" i="16"/>
  <c r="CQ88" i="15"/>
  <c r="CL99" i="15"/>
  <c r="CX88" i="15"/>
  <c r="AY88" i="16"/>
  <c r="DA88" i="15"/>
  <c r="BK117" i="14"/>
  <c r="Y88" i="16"/>
  <c r="CL117" i="14"/>
  <c r="AS117" i="14"/>
  <c r="CF99" i="15"/>
  <c r="CC99" i="15"/>
  <c r="CG88" i="15"/>
  <c r="CG117" i="14"/>
  <c r="CB88" i="16"/>
  <c r="AP99" i="15"/>
  <c r="BS88" i="15"/>
  <c r="BU117" i="14"/>
  <c r="Z117" i="14"/>
  <c r="BE117" i="14"/>
  <c r="I99" i="15"/>
  <c r="CF88" i="15"/>
  <c r="CZ117" i="14"/>
  <c r="BB88" i="16"/>
  <c r="CI99" i="15"/>
  <c r="AS88" i="16"/>
  <c r="AP88" i="15"/>
  <c r="AN117" i="14"/>
  <c r="BK88" i="16"/>
  <c r="AJ99" i="15"/>
  <c r="BL88" i="16"/>
  <c r="BH88" i="15"/>
  <c r="AS99" i="15"/>
  <c r="CN117" i="14"/>
  <c r="CH88" i="16"/>
  <c r="CB88" i="15"/>
  <c r="AA117" i="14"/>
  <c r="BL99" i="15"/>
  <c r="CY117" i="14"/>
  <c r="AG117" i="14"/>
  <c r="AK117" i="14"/>
  <c r="AD117" i="14"/>
  <c r="AR99" i="15"/>
  <c r="Z99" i="15"/>
  <c r="CV117" i="14"/>
  <c r="DB88" i="16"/>
  <c r="BT88" i="15"/>
  <c r="BX88" i="16"/>
  <c r="CT88" i="15"/>
  <c r="AY88" i="15"/>
  <c r="CW88" i="15"/>
  <c r="BG117" i="14"/>
  <c r="S99" i="15"/>
  <c r="BX88" i="15"/>
  <c r="X88" i="15"/>
  <c r="AG88" i="16"/>
  <c r="CZ88" i="15"/>
  <c r="AO88" i="15"/>
  <c r="J99" i="15"/>
  <c r="BY88" i="15"/>
  <c r="BZ88" i="15"/>
  <c r="W99" i="15"/>
  <c r="AZ88" i="15"/>
  <c r="CR88" i="16"/>
  <c r="CB99" i="15"/>
  <c r="CQ99" i="15"/>
  <c r="CH99" i="15"/>
  <c r="AQ117" i="14"/>
  <c r="BH117" i="14"/>
  <c r="CL88" i="16"/>
  <c r="BB88" i="15"/>
  <c r="AR117" i="14"/>
  <c r="BB117" i="14"/>
  <c r="BQ117" i="14"/>
  <c r="BI88" i="15"/>
  <c r="DA99" i="15"/>
  <c r="AY99" i="15"/>
  <c r="CS117" i="14"/>
  <c r="CP117" i="14"/>
  <c r="BV117" i="14"/>
  <c r="CD88" i="16"/>
  <c r="AZ117" i="14"/>
  <c r="BR88" i="16"/>
  <c r="CI88" i="15"/>
  <c r="CE99" i="15"/>
  <c r="AR88" i="16"/>
  <c r="Y99" i="15"/>
  <c r="H88" i="16"/>
  <c r="P99" i="15"/>
  <c r="DC99" i="15"/>
  <c r="CP88" i="15"/>
  <c r="BT117" i="14"/>
  <c r="CO99" i="15"/>
  <c r="BV88" i="15"/>
  <c r="CD99" i="15"/>
  <c r="AE99" i="15"/>
  <c r="CZ88" i="16"/>
  <c r="CE117" i="14"/>
  <c r="X99" i="15"/>
  <c r="AU99" i="15"/>
  <c r="AL88" i="16"/>
  <c r="AV88" i="16"/>
  <c r="AX99" i="15"/>
  <c r="AT117" i="14"/>
  <c r="BX117" i="14"/>
  <c r="BV99" i="15"/>
  <c r="BC88" i="15"/>
  <c r="CA117" i="14"/>
  <c r="BW88" i="15"/>
  <c r="AM99" i="15"/>
  <c r="AX88" i="15"/>
  <c r="AY117" i="14"/>
  <c r="AC117" i="14"/>
  <c r="BJ88" i="15"/>
  <c r="BG99" i="15"/>
  <c r="AO99" i="15"/>
  <c r="DB99" i="15"/>
  <c r="BW99" i="15"/>
  <c r="BF117" i="14"/>
  <c r="BO117" i="14"/>
  <c r="CJ88" i="15"/>
  <c r="AU88" i="16"/>
  <c r="CX99" i="15"/>
  <c r="AW117" i="14"/>
  <c r="BJ88" i="16"/>
  <c r="CN99" i="15"/>
  <c r="BZ99" i="15"/>
  <c r="AL88" i="15"/>
  <c r="AA99" i="15"/>
  <c r="AM88" i="15"/>
  <c r="AZ99" i="15"/>
  <c r="CN88" i="16"/>
  <c r="AV99" i="15"/>
  <c r="AT88" i="15"/>
  <c r="BY99" i="15"/>
  <c r="BZ117" i="14"/>
  <c r="BY117" i="14"/>
  <c r="CR117" i="14"/>
  <c r="M99" i="15"/>
  <c r="BD117" i="14"/>
  <c r="BP88" i="15"/>
  <c r="BR88" i="15"/>
  <c r="AL117" i="14"/>
  <c r="AU117" i="14"/>
  <c r="L99" i="15"/>
  <c r="CR99" i="15"/>
  <c r="AM117" i="14"/>
  <c r="BH99" i="15"/>
  <c r="T99" i="15"/>
  <c r="CB117" i="14"/>
  <c r="BW88" i="16"/>
  <c r="BO88" i="15"/>
  <c r="BM99" i="15"/>
  <c r="BS88" i="16"/>
  <c r="CL88" i="15"/>
  <c r="BE99" i="15"/>
  <c r="CC88" i="15"/>
  <c r="BC117" i="14"/>
  <c r="CM88" i="15"/>
  <c r="CJ88" i="16"/>
  <c r="AW88" i="16"/>
  <c r="CP88" i="16"/>
  <c r="BV88" i="16"/>
  <c r="BY88" i="16"/>
  <c r="CK99" i="15"/>
  <c r="AB99" i="15"/>
  <c r="BM88" i="16"/>
  <c r="BW117" i="14"/>
  <c r="BJ99" i="15"/>
  <c r="BD99" i="15"/>
  <c r="AI88" i="15"/>
  <c r="AE88" i="15"/>
  <c r="BE88" i="15"/>
  <c r="AF88" i="16"/>
  <c r="AW88" i="15"/>
  <c r="O99" i="15"/>
  <c r="AQ88" i="15"/>
  <c r="AD88" i="15"/>
  <c r="AW99" i="15"/>
  <c r="BL88" i="15"/>
  <c r="CK88" i="16"/>
  <c r="DB117" i="14"/>
  <c r="BK88" i="15"/>
  <c r="BM117" i="14"/>
  <c r="AF99" i="15"/>
  <c r="CR88" i="15"/>
  <c r="CI88" i="16"/>
  <c r="BE88" i="16"/>
  <c r="CF117" i="14"/>
  <c r="CD117" i="14"/>
  <c r="CT117" i="14"/>
  <c r="AH88" i="16"/>
  <c r="AC88" i="15"/>
  <c r="X117" i="14"/>
  <c r="AM88" i="16"/>
  <c r="H88" i="15"/>
  <c r="DB88" i="15"/>
  <c r="DA117" i="14"/>
  <c r="AQ99" i="15"/>
  <c r="AN99" i="15"/>
  <c r="BD88" i="16"/>
  <c r="BS99" i="15"/>
  <c r="AX88" i="16"/>
  <c r="AV88" i="15"/>
  <c r="BA88" i="16"/>
  <c r="AP117" i="14"/>
  <c r="BO88" i="16"/>
  <c r="AG99" i="15"/>
  <c r="CJ99" i="15"/>
  <c r="AN88" i="16"/>
  <c r="CM88" i="16"/>
  <c r="BK99" i="15"/>
  <c r="AH117" i="14"/>
  <c r="BX99" i="15"/>
  <c r="AV117" i="14"/>
  <c r="BT99" i="15"/>
  <c r="CM99" i="15"/>
  <c r="BA88" i="15"/>
  <c r="AQ88" i="16"/>
  <c r="CO88" i="15"/>
  <c r="CE88" i="16"/>
  <c r="CY99" i="15"/>
  <c r="BF99" i="15"/>
  <c r="BO99" i="15"/>
  <c r="BQ99" i="15"/>
  <c r="BL117" i="14"/>
  <c r="AD99" i="15"/>
  <c r="AJ88" i="15"/>
  <c r="CS88" i="15"/>
  <c r="BJ117" i="14"/>
  <c r="AE88" i="16"/>
  <c r="CV99" i="15"/>
  <c r="H99" i="15"/>
  <c r="BU99" i="15"/>
  <c r="AH99" i="15"/>
  <c r="CH117" i="14"/>
  <c r="DC88" i="15"/>
  <c r="AB88" i="16"/>
  <c r="BG88" i="15"/>
  <c r="K99" i="15"/>
  <c r="AI99" i="15"/>
  <c r="CG99" i="15"/>
  <c r="CT88" i="16"/>
  <c r="CV88" i="16"/>
  <c r="AO88" i="16"/>
  <c r="CK88" i="15"/>
  <c r="CA99" i="15"/>
  <c r="AB88" i="15"/>
  <c r="AP88" i="16"/>
  <c r="BB99" i="15"/>
  <c r="AK99" i="15"/>
  <c r="AU88" i="15"/>
  <c r="CV88" i="15"/>
  <c r="U99" i="15"/>
  <c r="AI88" i="16"/>
  <c r="BP88" i="16"/>
  <c r="BN99" i="15"/>
  <c r="BN88" i="15"/>
  <c r="BN117" i="14"/>
  <c r="CW117" i="14"/>
  <c r="AK88" i="15"/>
  <c r="AI117" i="14"/>
  <c r="Y117" i="14"/>
  <c r="CC88" i="16"/>
  <c r="AA88" i="16"/>
  <c r="CS88" i="16"/>
  <c r="CI117" i="14"/>
  <c r="BZ88" i="16"/>
  <c r="AT99" i="15"/>
  <c r="CE88" i="15"/>
  <c r="BP99" i="15"/>
  <c r="V99" i="15"/>
  <c r="CY88" i="16"/>
  <c r="I88" i="15"/>
  <c r="BR117" i="14"/>
  <c r="AD88" i="16"/>
  <c r="CX117" i="14"/>
  <c r="CU99" i="15"/>
  <c r="AJ88" i="16"/>
  <c r="CW88" i="16"/>
  <c r="CS99" i="15"/>
  <c r="AB117" i="14"/>
  <c r="BF88" i="16"/>
  <c r="AA88" i="15"/>
  <c r="BC88" i="16"/>
  <c r="AG88" i="15"/>
  <c r="AL99" i="15"/>
  <c r="CU117" i="14"/>
  <c r="BN88" i="16"/>
  <c r="R99" i="15"/>
  <c r="AX117" i="14"/>
  <c r="AJ117" i="14"/>
  <c r="N99" i="15"/>
  <c r="CH88" i="15"/>
  <c r="CD88" i="15"/>
  <c r="CT99" i="15"/>
  <c r="AK88" i="16"/>
  <c r="CQ88" i="16"/>
  <c r="CP99" i="15"/>
  <c r="AR88" i="15"/>
  <c r="Y88" i="15"/>
  <c r="BT88" i="16"/>
  <c r="CC117" i="14"/>
  <c r="CY88" i="15"/>
  <c r="BU88" i="15"/>
  <c r="CO88" i="16"/>
  <c r="BF88" i="15"/>
  <c r="BI88" i="16"/>
  <c r="BC99" i="15"/>
  <c r="CJ117" i="14"/>
  <c r="AN88" i="15"/>
  <c r="BP117" i="14"/>
  <c r="AZ88" i="16"/>
  <c r="Z88" i="16"/>
  <c r="AS88" i="15"/>
  <c r="BA99" i="15"/>
  <c r="BQ88" i="16"/>
  <c r="CO117" i="14"/>
  <c r="BH88" i="16"/>
  <c r="CU88" i="15"/>
  <c r="BI99" i="15"/>
  <c r="DC117" i="14"/>
  <c r="BD88" i="15"/>
  <c r="DC88" i="16"/>
  <c r="Q99" i="15"/>
  <c r="AT88" i="16"/>
  <c r="CA88" i="15"/>
  <c r="CG88" i="16"/>
  <c r="BI117" i="14"/>
  <c r="BA89" i="15" l="1"/>
  <c r="BA7" i="15" s="1"/>
  <c r="N89" i="15"/>
  <c r="N7" i="15" s="1"/>
  <c r="V89" i="15"/>
  <c r="V7" i="15" s="1"/>
  <c r="AD89" i="15"/>
  <c r="AD7" i="15" s="1"/>
  <c r="AL89" i="15"/>
  <c r="AL7" i="15" s="1"/>
  <c r="AT89" i="15"/>
  <c r="AT7" i="15" s="1"/>
  <c r="BB89" i="15"/>
  <c r="BB7" i="15" s="1"/>
  <c r="BJ89" i="15"/>
  <c r="BJ7" i="15" s="1"/>
  <c r="BR89" i="15"/>
  <c r="BR7" i="15" s="1"/>
  <c r="BZ89" i="15"/>
  <c r="BZ7" i="15" s="1"/>
  <c r="CH89" i="15"/>
  <c r="CH7" i="15" s="1"/>
  <c r="CP89" i="15"/>
  <c r="CP7" i="15" s="1"/>
  <c r="CX89" i="15"/>
  <c r="CX7" i="15" s="1"/>
  <c r="CG89" i="15"/>
  <c r="CG7" i="15" s="1"/>
  <c r="W89" i="15"/>
  <c r="W7" i="15" s="1"/>
  <c r="AE89" i="15"/>
  <c r="AE7" i="15" s="1"/>
  <c r="BK89" i="15"/>
  <c r="BK7" i="15" s="1"/>
  <c r="BS89" i="15"/>
  <c r="BS7" i="15" s="1"/>
  <c r="CA89" i="15"/>
  <c r="CA7" i="15" s="1"/>
  <c r="CI89" i="15"/>
  <c r="CI7" i="15" s="1"/>
  <c r="CQ89" i="15"/>
  <c r="CQ7" i="15" s="1"/>
  <c r="CY89" i="15"/>
  <c r="CY7" i="15" s="1"/>
  <c r="O89" i="15"/>
  <c r="O7" i="15" s="1"/>
  <c r="H89" i="15"/>
  <c r="H7" i="15" s="1"/>
  <c r="F99" i="15"/>
  <c r="F89" i="15" s="1"/>
  <c r="F7" i="15" s="1"/>
  <c r="G99" i="15"/>
  <c r="G89" i="15" s="1"/>
  <c r="P89" i="15"/>
  <c r="P7" i="15" s="1"/>
  <c r="X89" i="15"/>
  <c r="X7" i="15" s="1"/>
  <c r="AF89" i="15"/>
  <c r="AF7" i="15" s="1"/>
  <c r="AN89" i="15"/>
  <c r="AN7" i="15" s="1"/>
  <c r="AV89" i="15"/>
  <c r="AV7" i="15" s="1"/>
  <c r="BD89" i="15"/>
  <c r="BD7" i="15" s="1"/>
  <c r="BL89" i="15"/>
  <c r="BL7" i="15" s="1"/>
  <c r="BT89" i="15"/>
  <c r="BT7" i="15" s="1"/>
  <c r="CB89" i="15"/>
  <c r="CB7" i="15" s="1"/>
  <c r="CJ89" i="15"/>
  <c r="CJ7" i="15" s="1"/>
  <c r="CR89" i="15"/>
  <c r="CR7" i="15" s="1"/>
  <c r="CZ89" i="15"/>
  <c r="CZ7" i="15" s="1"/>
  <c r="M89" i="15"/>
  <c r="M7" i="15" s="1"/>
  <c r="U89" i="15"/>
  <c r="U7" i="15" s="1"/>
  <c r="AK89" i="15"/>
  <c r="AK7" i="15" s="1"/>
  <c r="AS89" i="15"/>
  <c r="AS7" i="15" s="1"/>
  <c r="BI89" i="15"/>
  <c r="BI7" i="15" s="1"/>
  <c r="BQ89" i="15"/>
  <c r="BQ7" i="15" s="1"/>
  <c r="CO89" i="15"/>
  <c r="CO7" i="15" s="1"/>
  <c r="CW89" i="15"/>
  <c r="CW7" i="15" s="1"/>
  <c r="AU89" i="15"/>
  <c r="AU7" i="15" s="1"/>
  <c r="I89" i="15"/>
  <c r="I7" i="15" s="1"/>
  <c r="Q89" i="15"/>
  <c r="Q7" i="15" s="1"/>
  <c r="Y89" i="15"/>
  <c r="Y7" i="15" s="1"/>
  <c r="AG89" i="15"/>
  <c r="AG7" i="15" s="1"/>
  <c r="AO89" i="15"/>
  <c r="AO7" i="15" s="1"/>
  <c r="AW89" i="15"/>
  <c r="AW7" i="15" s="1"/>
  <c r="BE89" i="15"/>
  <c r="BE7" i="15" s="1"/>
  <c r="BM89" i="15"/>
  <c r="BM7" i="15" s="1"/>
  <c r="BU89" i="15"/>
  <c r="BU7" i="15" s="1"/>
  <c r="CC89" i="15"/>
  <c r="CC7" i="15" s="1"/>
  <c r="CK89" i="15"/>
  <c r="CK7" i="15" s="1"/>
  <c r="CS89" i="15"/>
  <c r="CS7" i="15" s="1"/>
  <c r="DA89" i="15"/>
  <c r="DA7" i="15" s="1"/>
  <c r="BY89" i="15"/>
  <c r="BY7" i="15" s="1"/>
  <c r="AM89" i="15"/>
  <c r="AM7" i="15" s="1"/>
  <c r="J89" i="15"/>
  <c r="J7" i="15" s="1"/>
  <c r="R89" i="15"/>
  <c r="R7" i="15" s="1"/>
  <c r="Z89" i="15"/>
  <c r="Z7" i="15" s="1"/>
  <c r="AH89" i="15"/>
  <c r="AH7" i="15" s="1"/>
  <c r="AP89" i="15"/>
  <c r="AP7" i="15" s="1"/>
  <c r="AX89" i="15"/>
  <c r="AX7" i="15" s="1"/>
  <c r="BF89" i="15"/>
  <c r="BF7" i="15" s="1"/>
  <c r="BN89" i="15"/>
  <c r="BN7" i="15" s="1"/>
  <c r="BV89" i="15"/>
  <c r="BV7" i="15" s="1"/>
  <c r="CD89" i="15"/>
  <c r="CD7" i="15" s="1"/>
  <c r="CL89" i="15"/>
  <c r="CL7" i="15" s="1"/>
  <c r="CT89" i="15"/>
  <c r="CT7" i="15" s="1"/>
  <c r="DB89" i="15"/>
  <c r="DB7" i="15" s="1"/>
  <c r="BC89" i="15"/>
  <c r="BC7" i="15" s="1"/>
  <c r="K89" i="15"/>
  <c r="K7" i="15" s="1"/>
  <c r="S89" i="15"/>
  <c r="S7" i="15" s="1"/>
  <c r="AA89" i="15"/>
  <c r="AA7" i="15" s="1"/>
  <c r="AI89" i="15"/>
  <c r="AI7" i="15" s="1"/>
  <c r="AQ89" i="15"/>
  <c r="AQ7" i="15" s="1"/>
  <c r="AY89" i="15"/>
  <c r="AY7" i="15" s="1"/>
  <c r="BG89" i="15"/>
  <c r="BG7" i="15" s="1"/>
  <c r="BO89" i="15"/>
  <c r="BO7" i="15" s="1"/>
  <c r="BW89" i="15"/>
  <c r="BW7" i="15" s="1"/>
  <c r="CE89" i="15"/>
  <c r="CE7" i="15" s="1"/>
  <c r="CM89" i="15"/>
  <c r="CM7" i="15" s="1"/>
  <c r="CU89" i="15"/>
  <c r="CU7" i="15" s="1"/>
  <c r="DC89" i="15"/>
  <c r="DC7" i="15" s="1"/>
  <c r="AC89" i="15"/>
  <c r="AC7" i="15" s="1"/>
  <c r="L89" i="15"/>
  <c r="L7" i="15" s="1"/>
  <c r="T89" i="15"/>
  <c r="T7" i="15" s="1"/>
  <c r="AB89" i="15"/>
  <c r="AB7" i="15" s="1"/>
  <c r="AJ89" i="15"/>
  <c r="AJ7" i="15" s="1"/>
  <c r="AR89" i="15"/>
  <c r="AR7" i="15" s="1"/>
  <c r="AZ89" i="15"/>
  <c r="AZ7" i="15" s="1"/>
  <c r="BH89" i="15"/>
  <c r="BH7" i="15" s="1"/>
  <c r="BP89" i="15"/>
  <c r="BP7" i="15" s="1"/>
  <c r="BX89" i="15"/>
  <c r="BX7" i="15" s="1"/>
  <c r="CF89" i="15"/>
  <c r="CF7" i="15" s="1"/>
  <c r="CN89" i="15"/>
  <c r="CN7" i="15" s="1"/>
  <c r="CV89" i="15"/>
  <c r="CV7" i="15" s="1"/>
  <c r="FZ7" i="19"/>
  <c r="F48" i="10"/>
  <c r="F66" i="10"/>
  <c r="G66" i="10"/>
  <c r="K114" i="5"/>
  <c r="K99" i="5"/>
  <c r="O114" i="5"/>
  <c r="O99" i="5"/>
  <c r="S114" i="5"/>
  <c r="S99" i="5"/>
  <c r="W114" i="5"/>
  <c r="W99" i="5"/>
  <c r="H114" i="5"/>
  <c r="DF100" i="5"/>
  <c r="DE100" i="5"/>
  <c r="G100" i="5"/>
  <c r="F100" i="5"/>
  <c r="F99" i="5" s="1"/>
  <c r="H99" i="5"/>
  <c r="L114" i="5"/>
  <c r="L99" i="5"/>
  <c r="P114" i="5"/>
  <c r="P99" i="5"/>
  <c r="T114" i="5"/>
  <c r="T99" i="5"/>
  <c r="I114" i="5"/>
  <c r="I111" i="5" s="1"/>
  <c r="I99" i="5"/>
  <c r="I7" i="5" s="1"/>
  <c r="M114" i="5"/>
  <c r="M99" i="5"/>
  <c r="Q114" i="5"/>
  <c r="Q99" i="5"/>
  <c r="U114" i="5"/>
  <c r="U99" i="5"/>
  <c r="J114" i="5"/>
  <c r="J99" i="5"/>
  <c r="N114" i="5"/>
  <c r="N99" i="5"/>
  <c r="R114" i="5"/>
  <c r="R99" i="5"/>
  <c r="V114" i="5"/>
  <c r="V99" i="5"/>
  <c r="F55" i="11"/>
  <c r="F63" i="11"/>
  <c r="F93" i="10"/>
  <c r="H113" i="4"/>
  <c r="DB9" i="13"/>
  <c r="CX9" i="13"/>
  <c r="CT9" i="13"/>
  <c r="CP9" i="13"/>
  <c r="CL9" i="13"/>
  <c r="CH9" i="13"/>
  <c r="CD9" i="13"/>
  <c r="BZ9" i="13"/>
  <c r="BV9" i="13"/>
  <c r="BR9" i="13"/>
  <c r="BN9" i="13"/>
  <c r="BJ9" i="13"/>
  <c r="BF9" i="13"/>
  <c r="BB9" i="13"/>
  <c r="AX9" i="13"/>
  <c r="AT9" i="13"/>
  <c r="AP9" i="13"/>
  <c r="AL9" i="13"/>
  <c r="AH9" i="13"/>
  <c r="AD9" i="13"/>
  <c r="Z9" i="13"/>
  <c r="DA9" i="13"/>
  <c r="CW9" i="13"/>
  <c r="CS9" i="13"/>
  <c r="CO9" i="13"/>
  <c r="CK9" i="13"/>
  <c r="CG9" i="13"/>
  <c r="CC9" i="13"/>
  <c r="BY9" i="13"/>
  <c r="BU9" i="13"/>
  <c r="BQ9" i="13"/>
  <c r="BM9" i="13"/>
  <c r="BI9" i="13"/>
  <c r="BE9" i="13"/>
  <c r="BA9" i="13"/>
  <c r="AW9" i="13"/>
  <c r="AS9" i="13"/>
  <c r="AO9" i="13"/>
  <c r="AK9" i="13"/>
  <c r="AG9" i="13"/>
  <c r="AC9" i="13"/>
  <c r="Y9" i="13"/>
  <c r="I9" i="13"/>
  <c r="CZ9" i="13"/>
  <c r="CV9" i="13"/>
  <c r="CR9" i="13"/>
  <c r="CN9" i="13"/>
  <c r="CJ9" i="13"/>
  <c r="CF9" i="13"/>
  <c r="CB9" i="13"/>
  <c r="BX9" i="13"/>
  <c r="BT9" i="13"/>
  <c r="BP9" i="13"/>
  <c r="BL9" i="13"/>
  <c r="BH9" i="13"/>
  <c r="BD9" i="13"/>
  <c r="AZ9" i="13"/>
  <c r="AV9" i="13"/>
  <c r="AR9" i="13"/>
  <c r="AN9" i="13"/>
  <c r="AJ9" i="13"/>
  <c r="AF9" i="13"/>
  <c r="AB9" i="13"/>
  <c r="X9" i="13"/>
  <c r="DC9" i="13"/>
  <c r="CY9" i="13"/>
  <c r="CU9" i="13"/>
  <c r="CQ9" i="13"/>
  <c r="CM9" i="13"/>
  <c r="CI9" i="13"/>
  <c r="CE9" i="13"/>
  <c r="CA9" i="13"/>
  <c r="BW9" i="13"/>
  <c r="BS9" i="13"/>
  <c r="BO9" i="13"/>
  <c r="BK9" i="13"/>
  <c r="BG9" i="13"/>
  <c r="BC9" i="13"/>
  <c r="AY9" i="13"/>
  <c r="AU9" i="13"/>
  <c r="AQ9" i="13"/>
  <c r="AM9" i="13"/>
  <c r="AI9" i="13"/>
  <c r="AE9" i="13"/>
  <c r="AA9" i="13"/>
  <c r="H9" i="13"/>
  <c r="DF99" i="4"/>
  <c r="DC113" i="4"/>
  <c r="CY113" i="4"/>
  <c r="CU113" i="4"/>
  <c r="CQ113" i="4"/>
  <c r="CQ10" i="10" s="1"/>
  <c r="CM113" i="4"/>
  <c r="CE113" i="4"/>
  <c r="BW113" i="4"/>
  <c r="BO113" i="4"/>
  <c r="BO10" i="10" s="1"/>
  <c r="BG113" i="4"/>
  <c r="AY113" i="4"/>
  <c r="AQ113" i="4"/>
  <c r="AI113" i="4"/>
  <c r="AI10" i="10" s="1"/>
  <c r="AA113" i="4"/>
  <c r="DB113" i="4"/>
  <c r="CX113" i="4"/>
  <c r="CT113" i="4"/>
  <c r="CT10" i="10" s="1"/>
  <c r="CP113" i="4"/>
  <c r="CL113" i="4"/>
  <c r="CL10" i="10" s="1"/>
  <c r="CH113" i="4"/>
  <c r="CD113" i="4"/>
  <c r="BZ113" i="4"/>
  <c r="BV113" i="4"/>
  <c r="BR113" i="4"/>
  <c r="BN113" i="4"/>
  <c r="BN10" i="10" s="1"/>
  <c r="BJ113" i="4"/>
  <c r="BF113" i="4"/>
  <c r="BB113" i="4"/>
  <c r="AX113" i="4"/>
  <c r="AT113" i="4"/>
  <c r="AP113" i="4"/>
  <c r="AP10" i="10" s="1"/>
  <c r="AL113" i="4"/>
  <c r="AH113" i="4"/>
  <c r="AH10" i="10" s="1"/>
  <c r="AD113" i="4"/>
  <c r="Z113" i="4"/>
  <c r="Z10" i="10" s="1"/>
  <c r="CG113" i="4"/>
  <c r="BY113" i="4"/>
  <c r="BQ113" i="4"/>
  <c r="BQ10" i="10" s="1"/>
  <c r="BI113" i="4"/>
  <c r="BA113" i="4"/>
  <c r="AS113" i="4"/>
  <c r="AK113" i="4"/>
  <c r="AC113" i="4"/>
  <c r="AC10" i="10" s="1"/>
  <c r="DA113" i="4"/>
  <c r="CW113" i="4"/>
  <c r="CW10" i="10" s="1"/>
  <c r="CS113" i="4"/>
  <c r="CO113" i="4"/>
  <c r="CO10" i="10" s="1"/>
  <c r="CK113" i="4"/>
  <c r="CC113" i="4"/>
  <c r="CC10" i="10" s="1"/>
  <c r="BU113" i="4"/>
  <c r="BM113" i="4"/>
  <c r="BE113" i="4"/>
  <c r="AW113" i="4"/>
  <c r="AW10" i="10" s="1"/>
  <c r="AO113" i="4"/>
  <c r="AG113" i="4"/>
  <c r="AG10" i="10" s="1"/>
  <c r="Y113" i="4"/>
  <c r="I113" i="4"/>
  <c r="CZ113" i="4"/>
  <c r="CV113" i="4"/>
  <c r="CR113" i="4"/>
  <c r="CR10" i="10" s="1"/>
  <c r="CN113" i="4"/>
  <c r="CJ113" i="4"/>
  <c r="CF113" i="4"/>
  <c r="CB113" i="4"/>
  <c r="BX113" i="4"/>
  <c r="BT113" i="4"/>
  <c r="BP113" i="4"/>
  <c r="BL113" i="4"/>
  <c r="BH113" i="4"/>
  <c r="BD113" i="4"/>
  <c r="BD10" i="10" s="1"/>
  <c r="AZ113" i="4"/>
  <c r="AV113" i="4"/>
  <c r="AR113" i="4"/>
  <c r="AN113" i="4"/>
  <c r="AJ113" i="4"/>
  <c r="AF113" i="4"/>
  <c r="AF10" i="10" s="1"/>
  <c r="AB113" i="4"/>
  <c r="X113" i="4"/>
  <c r="CI113" i="4"/>
  <c r="CI10" i="10" s="1"/>
  <c r="CA113" i="4"/>
  <c r="BS113" i="4"/>
  <c r="BK113" i="4"/>
  <c r="BC113" i="4"/>
  <c r="AU113" i="4"/>
  <c r="AM113" i="4"/>
  <c r="AE113" i="4"/>
  <c r="L67" i="10"/>
  <c r="F28" i="11"/>
  <c r="T67" i="10"/>
  <c r="DC67" i="10"/>
  <c r="DC31" i="10"/>
  <c r="AN67" i="10"/>
  <c r="AU67" i="10"/>
  <c r="BA67" i="10"/>
  <c r="BI67" i="10"/>
  <c r="BS67" i="10"/>
  <c r="CC67" i="10"/>
  <c r="CI67" i="10"/>
  <c r="CQ67" i="10"/>
  <c r="CZ67" i="10"/>
  <c r="AP67" i="10"/>
  <c r="AX67" i="10"/>
  <c r="BG67" i="10"/>
  <c r="BQ67" i="10"/>
  <c r="BW67" i="10"/>
  <c r="CH67" i="10"/>
  <c r="CP67" i="10"/>
  <c r="CX67" i="10"/>
  <c r="AY67" i="10"/>
  <c r="BD67" i="10"/>
  <c r="BO67" i="10"/>
  <c r="BX67" i="10"/>
  <c r="CF67" i="10"/>
  <c r="CN67" i="10"/>
  <c r="CV67" i="10"/>
  <c r="AS67" i="10"/>
  <c r="BE67" i="10"/>
  <c r="BM67" i="10"/>
  <c r="BU67" i="10"/>
  <c r="BZ67" i="10"/>
  <c r="CL67" i="10"/>
  <c r="CT67" i="10"/>
  <c r="DB67" i="10"/>
  <c r="AU49" i="10"/>
  <c r="AO31" i="10"/>
  <c r="BA31" i="10"/>
  <c r="CC31" i="10"/>
  <c r="CO31" i="10"/>
  <c r="DA31" i="10"/>
  <c r="AV31" i="10"/>
  <c r="BH31" i="10"/>
  <c r="BT31" i="10"/>
  <c r="CF31" i="10"/>
  <c r="AF31" i="10"/>
  <c r="AB67" i="10"/>
  <c r="AJ67" i="10"/>
  <c r="N67" i="10"/>
  <c r="Z67" i="10"/>
  <c r="AH67" i="10"/>
  <c r="Q67" i="10"/>
  <c r="W67" i="10"/>
  <c r="AE67" i="10"/>
  <c r="J67" i="10"/>
  <c r="V67" i="10"/>
  <c r="AD67" i="10"/>
  <c r="AL67" i="10"/>
  <c r="AR31" i="10"/>
  <c r="AI49" i="10"/>
  <c r="H67" i="10"/>
  <c r="BG49" i="10"/>
  <c r="X67" i="10"/>
  <c r="I49" i="10"/>
  <c r="AE49" i="10"/>
  <c r="AK49" i="10"/>
  <c r="AR49" i="10"/>
  <c r="AZ49" i="10"/>
  <c r="BO49" i="10"/>
  <c r="BU49" i="10"/>
  <c r="CC49" i="10"/>
  <c r="CI49" i="10"/>
  <c r="CY49" i="10"/>
  <c r="X49" i="10"/>
  <c r="AS49" i="10"/>
  <c r="BL49" i="10"/>
  <c r="CJ49" i="10"/>
  <c r="CO49" i="10"/>
  <c r="CT49" i="10"/>
  <c r="DA49" i="10"/>
  <c r="AA49" i="10"/>
  <c r="AO49" i="10"/>
  <c r="AW49" i="10"/>
  <c r="BC49" i="10"/>
  <c r="BK49" i="10"/>
  <c r="BQ49" i="10"/>
  <c r="BX49" i="10"/>
  <c r="CF49" i="10"/>
  <c r="CQ49" i="10"/>
  <c r="AF49" i="10"/>
  <c r="BD49" i="10"/>
  <c r="BY49" i="10"/>
  <c r="CL49" i="10"/>
  <c r="CR49" i="10"/>
  <c r="CW49" i="10"/>
  <c r="AC31" i="10"/>
  <c r="AH31" i="10"/>
  <c r="AM31" i="10"/>
  <c r="AS31" i="10"/>
  <c r="AY31" i="10"/>
  <c r="BE31" i="10"/>
  <c r="BJ31" i="10"/>
  <c r="BQ31" i="10"/>
  <c r="BV31" i="10"/>
  <c r="CA31" i="10"/>
  <c r="CH31" i="10"/>
  <c r="CM31" i="10"/>
  <c r="CS31" i="10"/>
  <c r="CY31" i="10"/>
  <c r="AB31" i="10"/>
  <c r="BD31" i="10"/>
  <c r="BP31" i="10"/>
  <c r="CD31" i="10"/>
  <c r="CR31" i="10"/>
  <c r="Z31" i="10"/>
  <c r="AE31" i="10"/>
  <c r="AK31" i="10"/>
  <c r="AP31" i="10"/>
  <c r="AU31" i="10"/>
  <c r="BB31" i="10"/>
  <c r="BM31" i="10"/>
  <c r="BS31" i="10"/>
  <c r="BY31" i="10"/>
  <c r="CK31" i="10"/>
  <c r="CP31" i="10"/>
  <c r="CW31" i="10"/>
  <c r="DB31" i="10"/>
  <c r="AJ31" i="10"/>
  <c r="AX31" i="10"/>
  <c r="BL31" i="10"/>
  <c r="BX31" i="10"/>
  <c r="CJ31" i="10"/>
  <c r="CV31" i="10"/>
  <c r="AR67" i="10"/>
  <c r="DC49" i="10"/>
  <c r="G48" i="10"/>
  <c r="AB49" i="10"/>
  <c r="AJ49" i="10"/>
  <c r="CA49" i="10"/>
  <c r="AD31" i="10"/>
  <c r="AT31" i="10"/>
  <c r="BF31" i="10"/>
  <c r="BR31" i="10"/>
  <c r="DC84" i="10"/>
  <c r="H84" i="10"/>
  <c r="L84" i="10"/>
  <c r="P84" i="10"/>
  <c r="T84" i="10"/>
  <c r="X84" i="10"/>
  <c r="AB84" i="10"/>
  <c r="AF84" i="10"/>
  <c r="AJ84" i="10"/>
  <c r="AN84" i="10"/>
  <c r="AR84" i="10"/>
  <c r="AV84" i="10"/>
  <c r="AZ84" i="10"/>
  <c r="BD84" i="10"/>
  <c r="BD85" i="10" s="1"/>
  <c r="BH84" i="10"/>
  <c r="BL84" i="10"/>
  <c r="BP84" i="10"/>
  <c r="BT84" i="10"/>
  <c r="BX84" i="10"/>
  <c r="CB84" i="10"/>
  <c r="CF84" i="10"/>
  <c r="CJ84" i="10"/>
  <c r="CN84" i="10"/>
  <c r="CR84" i="10"/>
  <c r="CV84" i="10"/>
  <c r="CZ84" i="10"/>
  <c r="I84" i="10"/>
  <c r="M84" i="10"/>
  <c r="Q84" i="10"/>
  <c r="Q85" i="10" s="1"/>
  <c r="U84" i="10"/>
  <c r="Y84" i="10"/>
  <c r="AC84" i="10"/>
  <c r="AG84" i="10"/>
  <c r="AK84" i="10"/>
  <c r="AO84" i="10"/>
  <c r="AS84" i="10"/>
  <c r="AW84" i="10"/>
  <c r="BA84" i="10"/>
  <c r="BE84" i="10"/>
  <c r="BI84" i="10"/>
  <c r="BM84" i="10"/>
  <c r="BQ84" i="10"/>
  <c r="BU84" i="10"/>
  <c r="BY84" i="10"/>
  <c r="BY85" i="10" s="1"/>
  <c r="CC84" i="10"/>
  <c r="CG84" i="10"/>
  <c r="CK84" i="10"/>
  <c r="CO84" i="10"/>
  <c r="CS84" i="10"/>
  <c r="CW84" i="10"/>
  <c r="DA84" i="10"/>
  <c r="DA85" i="10" s="1"/>
  <c r="J84" i="10"/>
  <c r="N84" i="10"/>
  <c r="R84" i="10"/>
  <c r="V84" i="10"/>
  <c r="Z84" i="10"/>
  <c r="AD84" i="10"/>
  <c r="AH84" i="10"/>
  <c r="AL84" i="10"/>
  <c r="AP84" i="10"/>
  <c r="AT84" i="10"/>
  <c r="AX84" i="10"/>
  <c r="BB84" i="10"/>
  <c r="BF84" i="10"/>
  <c r="BJ84" i="10"/>
  <c r="BN84" i="10"/>
  <c r="BR84" i="10"/>
  <c r="BV84" i="10"/>
  <c r="BZ84" i="10"/>
  <c r="CD84" i="10"/>
  <c r="CH84" i="10"/>
  <c r="CL84" i="10"/>
  <c r="CP84" i="10"/>
  <c r="CT84" i="10"/>
  <c r="CX84" i="10"/>
  <c r="DB84" i="10"/>
  <c r="K84" i="10"/>
  <c r="O84" i="10"/>
  <c r="S84" i="10"/>
  <c r="W84" i="10"/>
  <c r="AA84" i="10"/>
  <c r="AE84" i="10"/>
  <c r="AI84" i="10"/>
  <c r="AM84" i="10"/>
  <c r="AQ84" i="10"/>
  <c r="AU84" i="10"/>
  <c r="AY84" i="10"/>
  <c r="BC84" i="10"/>
  <c r="BG84" i="10"/>
  <c r="BK84" i="10"/>
  <c r="BO84" i="10"/>
  <c r="BS84" i="10"/>
  <c r="BW84" i="10"/>
  <c r="CA84" i="10"/>
  <c r="CE84" i="10"/>
  <c r="CI84" i="10"/>
  <c r="CM84" i="10"/>
  <c r="CQ84" i="10"/>
  <c r="CU84" i="10"/>
  <c r="CY84" i="10"/>
  <c r="O67" i="10"/>
  <c r="U67" i="10"/>
  <c r="AC67" i="10"/>
  <c r="AM67" i="10"/>
  <c r="AW67" i="10"/>
  <c r="BC67" i="10"/>
  <c r="BK67" i="10"/>
  <c r="BT67" i="10"/>
  <c r="CE67" i="10"/>
  <c r="CJ67" i="10"/>
  <c r="CU67" i="10"/>
  <c r="I67" i="10"/>
  <c r="R67" i="10"/>
  <c r="AA67" i="10"/>
  <c r="AK67" i="10"/>
  <c r="AQ67" i="10"/>
  <c r="BB67" i="10"/>
  <c r="BJ67" i="10"/>
  <c r="BR67" i="10"/>
  <c r="BY67" i="10"/>
  <c r="CK67" i="10"/>
  <c r="CS67" i="10"/>
  <c r="DA67" i="10"/>
  <c r="S67" i="10"/>
  <c r="AI67" i="10"/>
  <c r="AZ67" i="10"/>
  <c r="BH67" i="10"/>
  <c r="BP67" i="10"/>
  <c r="CA67" i="10"/>
  <c r="CG67" i="10"/>
  <c r="CO67" i="10"/>
  <c r="CY67" i="10"/>
  <c r="M67" i="10"/>
  <c r="Y67" i="10"/>
  <c r="AG67" i="10"/>
  <c r="AO67" i="10"/>
  <c r="AT67" i="10"/>
  <c r="BF67" i="10"/>
  <c r="BN67" i="10"/>
  <c r="BV67" i="10"/>
  <c r="CD67" i="10"/>
  <c r="CM67" i="10"/>
  <c r="CW67" i="10"/>
  <c r="Y49" i="10"/>
  <c r="AG49" i="10"/>
  <c r="AM49" i="10"/>
  <c r="BA49" i="10"/>
  <c r="BH49" i="10"/>
  <c r="BP49" i="10"/>
  <c r="BW49" i="10"/>
  <c r="CE49" i="10"/>
  <c r="CM49" i="10"/>
  <c r="AC49" i="10"/>
  <c r="AV49" i="10"/>
  <c r="BT49" i="10"/>
  <c r="CK49" i="10"/>
  <c r="CP49" i="10"/>
  <c r="CV49" i="10"/>
  <c r="DB49" i="10"/>
  <c r="AQ49" i="10"/>
  <c r="AY49" i="10"/>
  <c r="BE49" i="10"/>
  <c r="BM49" i="10"/>
  <c r="BS49" i="10"/>
  <c r="CG49" i="10"/>
  <c r="CU49" i="10"/>
  <c r="AN49" i="10"/>
  <c r="BI49" i="10"/>
  <c r="CB49" i="10"/>
  <c r="CN49" i="10"/>
  <c r="CS49" i="10"/>
  <c r="CZ49" i="10"/>
  <c r="I31" i="10"/>
  <c r="Y31" i="10"/>
  <c r="AI31" i="10"/>
  <c r="BK31" i="10"/>
  <c r="BW31" i="10"/>
  <c r="CI31" i="10"/>
  <c r="CU31" i="10"/>
  <c r="CT31" i="10"/>
  <c r="BG31" i="10"/>
  <c r="CE31" i="10"/>
  <c r="AA31" i="10"/>
  <c r="AG31" i="10"/>
  <c r="AL31" i="10"/>
  <c r="AQ31" i="10"/>
  <c r="AW31" i="10"/>
  <c r="BC31" i="10"/>
  <c r="BI31" i="10"/>
  <c r="BO31" i="10"/>
  <c r="BU31" i="10"/>
  <c r="BZ31" i="10"/>
  <c r="CG31" i="10"/>
  <c r="CL31" i="10"/>
  <c r="CQ31" i="10"/>
  <c r="CX31" i="10"/>
  <c r="X31" i="10"/>
  <c r="AN31" i="10"/>
  <c r="AZ31" i="10"/>
  <c r="BN31" i="10"/>
  <c r="CB31" i="10"/>
  <c r="CN31" i="10"/>
  <c r="CZ31" i="10"/>
  <c r="H112" i="4"/>
  <c r="S112" i="4"/>
  <c r="CE112" i="4"/>
  <c r="K80" i="10"/>
  <c r="S80" i="10"/>
  <c r="AA80" i="10"/>
  <c r="AI80" i="10"/>
  <c r="AQ80" i="10"/>
  <c r="AY80" i="10"/>
  <c r="BG80" i="10"/>
  <c r="BO80" i="10"/>
  <c r="BW80" i="10"/>
  <c r="CE80" i="10"/>
  <c r="CM80" i="10"/>
  <c r="CU80" i="10"/>
  <c r="DC80" i="10"/>
  <c r="P62" i="10"/>
  <c r="P67" i="10" s="1"/>
  <c r="AF62" i="10"/>
  <c r="AF67" i="10" s="1"/>
  <c r="AV62" i="10"/>
  <c r="AV67" i="10" s="1"/>
  <c r="BL62" i="10"/>
  <c r="BL67" i="10" s="1"/>
  <c r="CB62" i="10"/>
  <c r="CB67" i="10" s="1"/>
  <c r="CR62" i="10"/>
  <c r="CR67" i="10" s="1"/>
  <c r="K62" i="10"/>
  <c r="K67" i="10" s="1"/>
  <c r="H44" i="10"/>
  <c r="H49" i="10" s="1"/>
  <c r="J44" i="10"/>
  <c r="N44" i="10"/>
  <c r="R44" i="10"/>
  <c r="V44" i="10"/>
  <c r="Z44" i="10"/>
  <c r="Z49" i="10" s="1"/>
  <c r="AD44" i="10"/>
  <c r="AD49" i="10" s="1"/>
  <c r="AH44" i="10"/>
  <c r="AH49" i="10" s="1"/>
  <c r="AL44" i="10"/>
  <c r="AL49" i="10" s="1"/>
  <c r="AP44" i="10"/>
  <c r="AP49" i="10" s="1"/>
  <c r="AT44" i="10"/>
  <c r="AT49" i="10" s="1"/>
  <c r="AX44" i="10"/>
  <c r="AX49" i="10" s="1"/>
  <c r="BB44" i="10"/>
  <c r="BB49" i="10" s="1"/>
  <c r="BF44" i="10"/>
  <c r="BF49" i="10" s="1"/>
  <c r="BJ44" i="10"/>
  <c r="BJ49" i="10" s="1"/>
  <c r="BN44" i="10"/>
  <c r="BN49" i="10" s="1"/>
  <c r="BR44" i="10"/>
  <c r="BR49" i="10" s="1"/>
  <c r="BV44" i="10"/>
  <c r="BV49" i="10" s="1"/>
  <c r="BZ44" i="10"/>
  <c r="BZ49" i="10" s="1"/>
  <c r="CD44" i="10"/>
  <c r="CD49" i="10" s="1"/>
  <c r="CH44" i="10"/>
  <c r="CH49" i="10" s="1"/>
  <c r="CX44" i="10"/>
  <c r="CX49" i="10" s="1"/>
  <c r="H26" i="10"/>
  <c r="H31" i="10" s="1"/>
  <c r="G28" i="11"/>
  <c r="CZ82" i="10"/>
  <c r="CR82" i="10"/>
  <c r="CR85" i="10" s="1"/>
  <c r="CJ82" i="10"/>
  <c r="CB82" i="10"/>
  <c r="BU82" i="10"/>
  <c r="BP82" i="10"/>
  <c r="BK82" i="10"/>
  <c r="BE82" i="10"/>
  <c r="AZ82" i="10"/>
  <c r="AU82" i="10"/>
  <c r="AO82" i="10"/>
  <c r="AJ82" i="10"/>
  <c r="AE82" i="10"/>
  <c r="Z82" i="10"/>
  <c r="V82" i="10"/>
  <c r="R82" i="10"/>
  <c r="N82" i="10"/>
  <c r="J82" i="10"/>
  <c r="U82" i="10"/>
  <c r="AN82" i="10"/>
  <c r="BI82" i="10"/>
  <c r="CG82" i="10"/>
  <c r="I82" i="10"/>
  <c r="Y82" i="10"/>
  <c r="AS82" i="10"/>
  <c r="BO82" i="10"/>
  <c r="CO82" i="10"/>
  <c r="M82" i="10"/>
  <c r="AC82" i="10"/>
  <c r="AY82" i="10"/>
  <c r="BT82" i="10"/>
  <c r="CW82" i="10"/>
  <c r="K82" i="10"/>
  <c r="O82" i="10"/>
  <c r="S82" i="10"/>
  <c r="W82" i="10"/>
  <c r="AA82" i="10"/>
  <c r="AF82" i="10"/>
  <c r="AK82" i="10"/>
  <c r="AQ82" i="10"/>
  <c r="AV82" i="10"/>
  <c r="BA82" i="10"/>
  <c r="BG82" i="10"/>
  <c r="BL82" i="10"/>
  <c r="BQ82" i="10"/>
  <c r="BW82" i="10"/>
  <c r="CC82" i="10"/>
  <c r="CK82" i="10"/>
  <c r="CS82" i="10"/>
  <c r="DC82" i="10"/>
  <c r="CY82" i="10"/>
  <c r="CU82" i="10"/>
  <c r="CQ82" i="10"/>
  <c r="CM82" i="10"/>
  <c r="CI82" i="10"/>
  <c r="CE82" i="10"/>
  <c r="CA82" i="10"/>
  <c r="DB82" i="10"/>
  <c r="CX82" i="10"/>
  <c r="CT82" i="10"/>
  <c r="CP82" i="10"/>
  <c r="CL82" i="10"/>
  <c r="CH82" i="10"/>
  <c r="CD82" i="10"/>
  <c r="BZ82" i="10"/>
  <c r="BV82" i="10"/>
  <c r="BR82" i="10"/>
  <c r="BN82" i="10"/>
  <c r="BJ82" i="10"/>
  <c r="BF82" i="10"/>
  <c r="BB82" i="10"/>
  <c r="AX82" i="10"/>
  <c r="AT82" i="10"/>
  <c r="AP82" i="10"/>
  <c r="AL82" i="10"/>
  <c r="AH82" i="10"/>
  <c r="AD82" i="10"/>
  <c r="L82" i="10"/>
  <c r="P82" i="10"/>
  <c r="T82" i="10"/>
  <c r="X82" i="10"/>
  <c r="AB82" i="10"/>
  <c r="AG82" i="10"/>
  <c r="AM82" i="10"/>
  <c r="AR82" i="10"/>
  <c r="AW82" i="10"/>
  <c r="BC82" i="10"/>
  <c r="BH82" i="10"/>
  <c r="BM82" i="10"/>
  <c r="BS82" i="10"/>
  <c r="BX82" i="10"/>
  <c r="CF82" i="10"/>
  <c r="CN82" i="10"/>
  <c r="CV82" i="10"/>
  <c r="G83" i="10"/>
  <c r="F83" i="10"/>
  <c r="F94" i="10" s="1"/>
  <c r="G65" i="10"/>
  <c r="G47" i="10"/>
  <c r="F47" i="10"/>
  <c r="G60" i="11"/>
  <c r="G52" i="11"/>
  <c r="F44" i="11"/>
  <c r="G44" i="11"/>
  <c r="F60" i="11"/>
  <c r="F52" i="11"/>
  <c r="Q112" i="4"/>
  <c r="AA112" i="4"/>
  <c r="AL112" i="4"/>
  <c r="AQ112" i="4"/>
  <c r="BF112" i="4"/>
  <c r="CM112" i="4"/>
  <c r="DB112" i="4"/>
  <c r="CT112" i="4"/>
  <c r="CL112" i="4"/>
  <c r="CD112" i="4"/>
  <c r="BV112" i="4"/>
  <c r="BN112" i="4"/>
  <c r="CY112" i="4"/>
  <c r="CQ112" i="4"/>
  <c r="CI112" i="4"/>
  <c r="CX112" i="4"/>
  <c r="CP112" i="4"/>
  <c r="CH112" i="4"/>
  <c r="BZ112" i="4"/>
  <c r="BR112" i="4"/>
  <c r="BJ112" i="4"/>
  <c r="R112" i="4"/>
  <c r="W112" i="4"/>
  <c r="AC112" i="4"/>
  <c r="AH112" i="4"/>
  <c r="AM112" i="4"/>
  <c r="AS112" i="4"/>
  <c r="AY112" i="4"/>
  <c r="BG112" i="4"/>
  <c r="BW112" i="4"/>
  <c r="CU112" i="4"/>
  <c r="AY10" i="10"/>
  <c r="DB10" i="10"/>
  <c r="BV10" i="10"/>
  <c r="BF10" i="10"/>
  <c r="BM10" i="10"/>
  <c r="BI10" i="10"/>
  <c r="K112" i="4"/>
  <c r="V112" i="4"/>
  <c r="AG112" i="4"/>
  <c r="AX112" i="4"/>
  <c r="BS112" i="4"/>
  <c r="I112" i="4"/>
  <c r="N112" i="4"/>
  <c r="Y112" i="4"/>
  <c r="AD112" i="4"/>
  <c r="AI112" i="4"/>
  <c r="AO112" i="4"/>
  <c r="AT112" i="4"/>
  <c r="BB112" i="4"/>
  <c r="BK112" i="4"/>
  <c r="CA112" i="4"/>
  <c r="DC112" i="4"/>
  <c r="J112" i="4"/>
  <c r="O112" i="4"/>
  <c r="U112" i="4"/>
  <c r="Z112" i="4"/>
  <c r="AE112" i="4"/>
  <c r="AK112" i="4"/>
  <c r="AP112" i="4"/>
  <c r="AU112" i="4"/>
  <c r="BC112" i="4"/>
  <c r="BO112" i="4"/>
  <c r="AD22" i="13"/>
  <c r="AD25" i="13" s="1"/>
  <c r="BJ22" i="13"/>
  <c r="BJ25" i="13" s="1"/>
  <c r="BT22" i="13"/>
  <c r="BT25" i="13" s="1"/>
  <c r="CR22" i="13"/>
  <c r="CR25" i="13" s="1"/>
  <c r="DC22" i="13"/>
  <c r="DC25" i="13" s="1"/>
  <c r="CY22" i="13"/>
  <c r="CY25" i="13" s="1"/>
  <c r="CM22" i="13"/>
  <c r="CM25" i="13" s="1"/>
  <c r="CI22" i="13"/>
  <c r="CI25" i="13" s="1"/>
  <c r="CE22" i="13"/>
  <c r="CE25" i="13" s="1"/>
  <c r="CA22" i="13"/>
  <c r="CA25" i="13" s="1"/>
  <c r="BW22" i="13"/>
  <c r="BW25" i="13" s="1"/>
  <c r="BS22" i="13"/>
  <c r="BS25" i="13" s="1"/>
  <c r="BO22" i="13"/>
  <c r="BO25" i="13" s="1"/>
  <c r="BK22" i="13"/>
  <c r="BK25" i="13" s="1"/>
  <c r="BG22" i="13"/>
  <c r="BG25" i="13" s="1"/>
  <c r="AY22" i="13"/>
  <c r="AY25" i="13" s="1"/>
  <c r="AU22" i="13"/>
  <c r="AU25" i="13" s="1"/>
  <c r="AQ22" i="13"/>
  <c r="AQ25" i="13" s="1"/>
  <c r="AM22" i="13"/>
  <c r="AM25" i="13" s="1"/>
  <c r="AI22" i="13"/>
  <c r="AI25" i="13" s="1"/>
  <c r="AA22" i="13"/>
  <c r="AA25" i="13" s="1"/>
  <c r="G30" i="13"/>
  <c r="F37" i="13"/>
  <c r="G37" i="13"/>
  <c r="F30" i="13"/>
  <c r="P112" i="4"/>
  <c r="T112" i="4"/>
  <c r="X112" i="4"/>
  <c r="AB112" i="4"/>
  <c r="AF112" i="4"/>
  <c r="AJ112" i="4"/>
  <c r="AN112" i="4"/>
  <c r="AR112" i="4"/>
  <c r="AV112" i="4"/>
  <c r="AZ112" i="4"/>
  <c r="BD112" i="4"/>
  <c r="BH112" i="4"/>
  <c r="BL112" i="4"/>
  <c r="BP112" i="4"/>
  <c r="BT112" i="4"/>
  <c r="BX112" i="4"/>
  <c r="CB112" i="4"/>
  <c r="CF112" i="4"/>
  <c r="CJ112" i="4"/>
  <c r="CN112" i="4"/>
  <c r="CR112" i="4"/>
  <c r="CV112" i="4"/>
  <c r="CZ112" i="4"/>
  <c r="AW112" i="4"/>
  <c r="BA112" i="4"/>
  <c r="BE112" i="4"/>
  <c r="BI112" i="4"/>
  <c r="BM112" i="4"/>
  <c r="BQ112" i="4"/>
  <c r="BU112" i="4"/>
  <c r="BY112" i="4"/>
  <c r="CC112" i="4"/>
  <c r="CG112" i="4"/>
  <c r="CK112" i="4"/>
  <c r="CO112" i="4"/>
  <c r="CS112" i="4"/>
  <c r="CW112" i="4"/>
  <c r="DA112" i="4"/>
  <c r="G7" i="15" l="1"/>
  <c r="GD7" i="19"/>
  <c r="T85" i="10"/>
  <c r="BH85" i="10"/>
  <c r="F71" i="10"/>
  <c r="BC85" i="10"/>
  <c r="F80" i="10"/>
  <c r="AM10" i="10"/>
  <c r="BS10" i="10"/>
  <c r="AR10" i="10"/>
  <c r="BH10" i="10"/>
  <c r="BX10" i="10"/>
  <c r="AS10" i="10"/>
  <c r="BY10" i="10"/>
  <c r="AX10" i="10"/>
  <c r="CD10" i="10"/>
  <c r="AV10" i="10"/>
  <c r="BL10" i="10"/>
  <c r="CB10" i="10"/>
  <c r="BA10" i="10"/>
  <c r="CG10" i="10"/>
  <c r="AL10" i="10"/>
  <c r="BB10" i="10"/>
  <c r="BR10" i="10"/>
  <c r="CH10" i="10"/>
  <c r="CX10" i="10"/>
  <c r="CU10" i="10"/>
  <c r="BC10" i="10"/>
  <c r="CE10" i="10"/>
  <c r="CY10" i="10"/>
  <c r="AE10" i="10"/>
  <c r="X10" i="10"/>
  <c r="AN10" i="10"/>
  <c r="BT10" i="10"/>
  <c r="CJ10" i="10"/>
  <c r="CZ10" i="10"/>
  <c r="BU10" i="10"/>
  <c r="CS10" i="10"/>
  <c r="AK10" i="10"/>
  <c r="AA10" i="10"/>
  <c r="BG10" i="10"/>
  <c r="CM10" i="10"/>
  <c r="DC10" i="10"/>
  <c r="F62" i="10"/>
  <c r="I37" i="11"/>
  <c r="F84" i="10"/>
  <c r="G84" i="10"/>
  <c r="CI85" i="10"/>
  <c r="CY85" i="10"/>
  <c r="G67" i="10"/>
  <c r="F67" i="10"/>
  <c r="I37" i="10"/>
  <c r="DF99" i="5"/>
  <c r="G99" i="5"/>
  <c r="H7" i="5"/>
  <c r="DF114" i="5"/>
  <c r="DE114" i="5"/>
  <c r="G114" i="5"/>
  <c r="F114" i="5"/>
  <c r="H111" i="5"/>
  <c r="BP10" i="10"/>
  <c r="CN10" i="10"/>
  <c r="AB10" i="10"/>
  <c r="AO10" i="10"/>
  <c r="BK10" i="10"/>
  <c r="BT85" i="10"/>
  <c r="AN85" i="10"/>
  <c r="BL85" i="10"/>
  <c r="CB85" i="10"/>
  <c r="BK85" i="10"/>
  <c r="AU10" i="10"/>
  <c r="CA10" i="10"/>
  <c r="AJ10" i="10"/>
  <c r="AZ10" i="10"/>
  <c r="CF10" i="10"/>
  <c r="CV10" i="10"/>
  <c r="Y10" i="10"/>
  <c r="BE10" i="10"/>
  <c r="CK10" i="10"/>
  <c r="DA10" i="10"/>
  <c r="AD10" i="10"/>
  <c r="AT10" i="10"/>
  <c r="BJ10" i="10"/>
  <c r="BZ10" i="10"/>
  <c r="CP10" i="10"/>
  <c r="AQ10" i="10"/>
  <c r="BW10" i="10"/>
  <c r="AV85" i="10"/>
  <c r="BX85" i="10"/>
  <c r="AR85" i="10"/>
  <c r="AZ85" i="10"/>
  <c r="BS85" i="10"/>
  <c r="AU85" i="10"/>
  <c r="CJ85" i="10"/>
  <c r="CN85" i="10"/>
  <c r="AM85" i="10"/>
  <c r="CA85" i="10"/>
  <c r="CQ85" i="10"/>
  <c r="CZ85" i="10"/>
  <c r="CC85" i="10"/>
  <c r="CO85" i="10"/>
  <c r="BM85" i="10"/>
  <c r="AT85" i="10"/>
  <c r="BQ85" i="10"/>
  <c r="AS85" i="10"/>
  <c r="BI85" i="10"/>
  <c r="BU85" i="10"/>
  <c r="O85" i="10"/>
  <c r="AO85" i="10"/>
  <c r="AE85" i="10"/>
  <c r="I85" i="10"/>
  <c r="AG85" i="10"/>
  <c r="X85" i="10"/>
  <c r="AC85" i="10"/>
  <c r="N85" i="10"/>
  <c r="P85" i="10"/>
  <c r="V85" i="10"/>
  <c r="AL85" i="10"/>
  <c r="AK85" i="10"/>
  <c r="U85" i="10"/>
  <c r="AF85" i="10"/>
  <c r="AJ85" i="10"/>
  <c r="CS85" i="10"/>
  <c r="BP85" i="10"/>
  <c r="CF85" i="10"/>
  <c r="CV85" i="10"/>
  <c r="AB85" i="10"/>
  <c r="L85" i="10"/>
  <c r="AD85" i="10"/>
  <c r="W85" i="10"/>
  <c r="H10" i="10"/>
  <c r="M85" i="10"/>
  <c r="AI85" i="10"/>
  <c r="BJ85" i="10"/>
  <c r="BZ85" i="10"/>
  <c r="CP85" i="10"/>
  <c r="AH85" i="10"/>
  <c r="AX85" i="10"/>
  <c r="BN85" i="10"/>
  <c r="CD85" i="10"/>
  <c r="CT85" i="10"/>
  <c r="CK85" i="10"/>
  <c r="CW85" i="10"/>
  <c r="Y85" i="10"/>
  <c r="R85" i="10"/>
  <c r="BE85" i="10"/>
  <c r="BR85" i="10"/>
  <c r="CX85" i="10"/>
  <c r="BB85" i="10"/>
  <c r="CH85" i="10"/>
  <c r="AW85" i="10"/>
  <c r="AP85" i="10"/>
  <c r="BF85" i="10"/>
  <c r="BV85" i="10"/>
  <c r="CL85" i="10"/>
  <c r="DB85" i="10"/>
  <c r="BA85" i="10"/>
  <c r="CG85" i="10"/>
  <c r="J85" i="10"/>
  <c r="Z85" i="10"/>
  <c r="S85" i="10"/>
  <c r="BO85" i="10"/>
  <c r="H111" i="4"/>
  <c r="CH111" i="4"/>
  <c r="CE85" i="10"/>
  <c r="CM85" i="10"/>
  <c r="BG85" i="10"/>
  <c r="AA85" i="10"/>
  <c r="AY85" i="10"/>
  <c r="DC85" i="10"/>
  <c r="BW85" i="10"/>
  <c r="AQ85" i="10"/>
  <c r="K85" i="10"/>
  <c r="CU85" i="10"/>
  <c r="F26" i="10"/>
  <c r="CP111" i="4"/>
  <c r="BJ111" i="4"/>
  <c r="BN111" i="4"/>
  <c r="CT111" i="4"/>
  <c r="DC111" i="4"/>
  <c r="G26" i="10"/>
  <c r="AQ111" i="4"/>
  <c r="CD111" i="4"/>
  <c r="CQ111" i="4"/>
  <c r="BF111" i="4"/>
  <c r="AY111" i="4"/>
  <c r="AT111" i="4"/>
  <c r="CE111" i="4"/>
  <c r="CL111" i="4"/>
  <c r="F44" i="10"/>
  <c r="CU111" i="4"/>
  <c r="CY111" i="4"/>
  <c r="G80" i="10"/>
  <c r="G44" i="10"/>
  <c r="G62" i="10"/>
  <c r="BB111" i="4"/>
  <c r="AD111" i="4"/>
  <c r="AC111" i="4"/>
  <c r="BV111" i="4"/>
  <c r="DB111" i="4"/>
  <c r="CI111" i="4"/>
  <c r="BZ111" i="4"/>
  <c r="AA111" i="4"/>
  <c r="CM111" i="4"/>
  <c r="AI111" i="4"/>
  <c r="Y111" i="4"/>
  <c r="AH111" i="4"/>
  <c r="AX111" i="4"/>
  <c r="BK111" i="4"/>
  <c r="CK111" i="4"/>
  <c r="AE111" i="4"/>
  <c r="AU111" i="4"/>
  <c r="CG111" i="4"/>
  <c r="AG111" i="4"/>
  <c r="AS111" i="4"/>
  <c r="AF111" i="4"/>
  <c r="CS111" i="4"/>
  <c r="BU111" i="4"/>
  <c r="AL111" i="4"/>
  <c r="BR111" i="4"/>
  <c r="CX111" i="4"/>
  <c r="BO111" i="4"/>
  <c r="AV111" i="4"/>
  <c r="BL111" i="4"/>
  <c r="CB111" i="4"/>
  <c r="CR111" i="4"/>
  <c r="BQ111" i="4"/>
  <c r="CC111" i="4"/>
  <c r="BE111" i="4"/>
  <c r="Z111" i="4"/>
  <c r="AP111" i="4"/>
  <c r="AM111" i="4"/>
  <c r="BC111" i="4"/>
  <c r="BS111" i="4"/>
  <c r="AJ111" i="4"/>
  <c r="AZ111" i="4"/>
  <c r="BP111" i="4"/>
  <c r="CF111" i="4"/>
  <c r="CV111" i="4"/>
  <c r="BA111" i="4"/>
  <c r="BM111" i="4"/>
  <c r="CW111" i="4"/>
  <c r="CA111" i="4"/>
  <c r="AB111" i="4"/>
  <c r="AR111" i="4"/>
  <c r="BH111" i="4"/>
  <c r="BX111" i="4"/>
  <c r="CN111" i="4"/>
  <c r="DA111" i="4"/>
  <c r="AO111" i="4"/>
  <c r="BG111" i="4"/>
  <c r="BW111" i="4"/>
  <c r="X111" i="4"/>
  <c r="AN111" i="4"/>
  <c r="BD111" i="4"/>
  <c r="BT111" i="4"/>
  <c r="CJ111" i="4"/>
  <c r="CZ111" i="4"/>
  <c r="AK111" i="4"/>
  <c r="BI111" i="4"/>
  <c r="AW111" i="4"/>
  <c r="CO111" i="4"/>
  <c r="BY111" i="4"/>
  <c r="H82" i="10"/>
  <c r="I36" i="13"/>
  <c r="I39" i="13" s="1"/>
  <c r="DB36" i="13"/>
  <c r="DB39" i="13" s="1"/>
  <c r="BI36" i="13"/>
  <c r="BI39" i="13" s="1"/>
  <c r="BJ29" i="13"/>
  <c r="BJ32" i="13" s="1"/>
  <c r="AE29" i="13"/>
  <c r="AE32" i="13" s="1"/>
  <c r="I29" i="13"/>
  <c r="I32" i="13" s="1"/>
  <c r="AD29" i="13"/>
  <c r="AD32" i="13" s="1"/>
  <c r="U29" i="13"/>
  <c r="U32" i="13" s="1"/>
  <c r="CE29" i="13"/>
  <c r="CE32" i="13" s="1"/>
  <c r="Z22" i="13"/>
  <c r="Z25" i="13" s="1"/>
  <c r="CC22" i="13"/>
  <c r="CC25" i="13" s="1"/>
  <c r="CN22" i="13"/>
  <c r="CN25" i="13" s="1"/>
  <c r="BX22" i="13"/>
  <c r="BX25" i="13" s="1"/>
  <c r="BA22" i="13"/>
  <c r="BA25" i="13" s="1"/>
  <c r="CZ15" i="13"/>
  <c r="CZ18" i="13" s="1"/>
  <c r="AY15" i="13"/>
  <c r="AY18" i="13" s="1"/>
  <c r="BN15" i="13"/>
  <c r="BN18" i="13" s="1"/>
  <c r="BI15" i="13"/>
  <c r="BI18" i="13" s="1"/>
  <c r="BK36" i="13"/>
  <c r="BK39" i="13" s="1"/>
  <c r="AK36" i="13"/>
  <c r="AK39" i="13" s="1"/>
  <c r="R36" i="13"/>
  <c r="R39" i="13" s="1"/>
  <c r="BV36" i="13"/>
  <c r="BV39" i="13" s="1"/>
  <c r="AM29" i="13"/>
  <c r="AM32" i="13" s="1"/>
  <c r="CD29" i="13"/>
  <c r="CD32" i="13" s="1"/>
  <c r="CY29" i="13"/>
  <c r="CY32" i="13" s="1"/>
  <c r="CJ22" i="13"/>
  <c r="CJ25" i="13" s="1"/>
  <c r="X22" i="13"/>
  <c r="X25" i="13" s="1"/>
  <c r="CZ22" i="13"/>
  <c r="CZ25" i="13" s="1"/>
  <c r="AZ22" i="13"/>
  <c r="AZ25" i="13" s="1"/>
  <c r="AJ22" i="13"/>
  <c r="AJ25" i="13" s="1"/>
  <c r="BP22" i="13"/>
  <c r="BP25" i="13" s="1"/>
  <c r="AN22" i="13"/>
  <c r="AN25" i="13" s="1"/>
  <c r="BZ22" i="13"/>
  <c r="BZ25" i="13" s="1"/>
  <c r="AT22" i="13"/>
  <c r="AT25" i="13" s="1"/>
  <c r="CL22" i="13"/>
  <c r="CL25" i="13" s="1"/>
  <c r="CQ22" i="13"/>
  <c r="CQ25" i="13" s="1"/>
  <c r="CF22" i="13"/>
  <c r="CF25" i="13" s="1"/>
  <c r="CU22" i="13"/>
  <c r="CU25" i="13" s="1"/>
  <c r="BD22" i="13"/>
  <c r="BD25" i="13" s="1"/>
  <c r="AV15" i="13"/>
  <c r="AV18" i="13" s="1"/>
  <c r="CB15" i="13"/>
  <c r="CB18" i="13" s="1"/>
  <c r="AF15" i="13"/>
  <c r="AF18" i="13" s="1"/>
  <c r="CJ15" i="13"/>
  <c r="CJ18" i="13" s="1"/>
  <c r="BT15" i="13"/>
  <c r="BT18" i="13" s="1"/>
  <c r="BD15" i="13"/>
  <c r="BD18" i="13" s="1"/>
  <c r="AN15" i="13"/>
  <c r="AN18" i="13" s="1"/>
  <c r="X15" i="13"/>
  <c r="X18" i="13" s="1"/>
  <c r="CX15" i="13"/>
  <c r="CX18" i="13" s="1"/>
  <c r="BL15" i="13"/>
  <c r="BL18" i="13" s="1"/>
  <c r="CY15" i="13"/>
  <c r="CY18" i="13" s="1"/>
  <c r="CR15" i="13"/>
  <c r="CR18" i="13" s="1"/>
  <c r="AE15" i="13"/>
  <c r="AE18" i="13" s="1"/>
  <c r="S36" i="13"/>
  <c r="S39" i="13" s="1"/>
  <c r="AL36" i="13"/>
  <c r="AL39" i="13" s="1"/>
  <c r="BH36" i="13"/>
  <c r="BH39" i="13" s="1"/>
  <c r="CC36" i="13"/>
  <c r="CC39" i="13" s="1"/>
  <c r="AN36" i="13"/>
  <c r="AN39" i="13" s="1"/>
  <c r="CD36" i="13"/>
  <c r="CD39" i="13" s="1"/>
  <c r="CZ36" i="13"/>
  <c r="CZ39" i="13" s="1"/>
  <c r="AO36" i="13"/>
  <c r="AO39" i="13" s="1"/>
  <c r="BJ36" i="13"/>
  <c r="BJ39" i="13" s="1"/>
  <c r="AM36" i="13"/>
  <c r="AM39" i="13" s="1"/>
  <c r="BC36" i="13"/>
  <c r="BC39" i="13" s="1"/>
  <c r="BS36" i="13"/>
  <c r="BS39" i="13" s="1"/>
  <c r="CY36" i="13"/>
  <c r="CY39" i="13" s="1"/>
  <c r="Z36" i="13"/>
  <c r="Z39" i="13" s="1"/>
  <c r="V36" i="13"/>
  <c r="V39" i="13" s="1"/>
  <c r="W36" i="13"/>
  <c r="W39" i="13" s="1"/>
  <c r="AR36" i="13"/>
  <c r="AR39" i="13" s="1"/>
  <c r="CH36" i="13"/>
  <c r="CH39" i="13" s="1"/>
  <c r="X36" i="13"/>
  <c r="X39" i="13" s="1"/>
  <c r="BN36" i="13"/>
  <c r="BN39" i="13" s="1"/>
  <c r="CJ36" i="13"/>
  <c r="CJ39" i="13" s="1"/>
  <c r="Y36" i="13"/>
  <c r="Y39" i="13" s="1"/>
  <c r="BP36" i="13"/>
  <c r="BP39" i="13" s="1"/>
  <c r="AA36" i="13"/>
  <c r="AA39" i="13" s="1"/>
  <c r="AQ36" i="13"/>
  <c r="AQ39" i="13" s="1"/>
  <c r="BG36" i="13"/>
  <c r="BG39" i="13" s="1"/>
  <c r="BW36" i="13"/>
  <c r="BW39" i="13" s="1"/>
  <c r="CL36" i="13"/>
  <c r="CL39" i="13" s="1"/>
  <c r="J36" i="13"/>
  <c r="J39" i="13" s="1"/>
  <c r="CG36" i="13"/>
  <c r="CG39" i="13" s="1"/>
  <c r="K36" i="13"/>
  <c r="K39" i="13" s="1"/>
  <c r="AB36" i="13"/>
  <c r="AB39" i="13" s="1"/>
  <c r="BR36" i="13"/>
  <c r="BR39" i="13" s="1"/>
  <c r="CN36" i="13"/>
  <c r="CN39" i="13" s="1"/>
  <c r="L36" i="13"/>
  <c r="L39" i="13" s="1"/>
  <c r="AC36" i="13"/>
  <c r="AC39" i="13" s="1"/>
  <c r="AX36" i="13"/>
  <c r="AX39" i="13" s="1"/>
  <c r="BT36" i="13"/>
  <c r="BT39" i="13" s="1"/>
  <c r="CO36" i="13"/>
  <c r="CO39" i="13" s="1"/>
  <c r="AU36" i="13"/>
  <c r="AU39" i="13" s="1"/>
  <c r="CA36" i="13"/>
  <c r="CA39" i="13" s="1"/>
  <c r="BA36" i="13"/>
  <c r="BA39" i="13" s="1"/>
  <c r="BL36" i="13"/>
  <c r="BL39" i="13" s="1"/>
  <c r="O36" i="13"/>
  <c r="O39" i="13" s="1"/>
  <c r="AG36" i="13"/>
  <c r="AG39" i="13" s="1"/>
  <c r="BB36" i="13"/>
  <c r="BB39" i="13" s="1"/>
  <c r="BX36" i="13"/>
  <c r="BX39" i="13" s="1"/>
  <c r="P36" i="13"/>
  <c r="P39" i="13" s="1"/>
  <c r="BD36" i="13"/>
  <c r="BD39" i="13" s="1"/>
  <c r="CT36" i="13"/>
  <c r="CT39" i="13" s="1"/>
  <c r="CV36" i="13"/>
  <c r="CV39" i="13" s="1"/>
  <c r="AY36" i="13"/>
  <c r="AY39" i="13" s="1"/>
  <c r="BO36" i="13"/>
  <c r="BO39" i="13" s="1"/>
  <c r="CE36" i="13"/>
  <c r="CE39" i="13" s="1"/>
  <c r="CU36" i="13"/>
  <c r="CU39" i="13" s="1"/>
  <c r="AF36" i="13"/>
  <c r="AF39" i="13" s="1"/>
  <c r="DA36" i="13"/>
  <c r="DA39" i="13" s="1"/>
  <c r="CK36" i="13"/>
  <c r="CK39" i="13" s="1"/>
  <c r="BU36" i="13"/>
  <c r="BU39" i="13" s="1"/>
  <c r="AP36" i="13"/>
  <c r="AP39" i="13" s="1"/>
  <c r="J29" i="13"/>
  <c r="J32" i="13" s="1"/>
  <c r="Z29" i="13"/>
  <c r="Z32" i="13" s="1"/>
  <c r="BN29" i="13"/>
  <c r="BN32" i="13" s="1"/>
  <c r="CI29" i="13"/>
  <c r="CI32" i="13" s="1"/>
  <c r="K29" i="13"/>
  <c r="K32" i="13" s="1"/>
  <c r="AA29" i="13"/>
  <c r="AA32" i="13" s="1"/>
  <c r="AT29" i="13"/>
  <c r="AT32" i="13" s="1"/>
  <c r="BO29" i="13"/>
  <c r="BO32" i="13" s="1"/>
  <c r="AP29" i="13"/>
  <c r="AP32" i="13" s="1"/>
  <c r="BK29" i="13"/>
  <c r="BK32" i="13" s="1"/>
  <c r="CF29" i="13"/>
  <c r="CF32" i="13" s="1"/>
  <c r="DB29" i="13"/>
  <c r="DB32" i="13" s="1"/>
  <c r="AL29" i="13"/>
  <c r="AL32" i="13" s="1"/>
  <c r="BG29" i="13"/>
  <c r="BG32" i="13" s="1"/>
  <c r="CB29" i="13"/>
  <c r="CB32" i="13" s="1"/>
  <c r="CX29" i="13"/>
  <c r="CX32" i="13" s="1"/>
  <c r="BI29" i="13"/>
  <c r="BI32" i="13" s="1"/>
  <c r="N29" i="13"/>
  <c r="N32" i="13" s="1"/>
  <c r="AX29" i="13"/>
  <c r="AX32" i="13" s="1"/>
  <c r="BS29" i="13"/>
  <c r="BS32" i="13" s="1"/>
  <c r="O29" i="13"/>
  <c r="O32" i="13" s="1"/>
  <c r="AY29" i="13"/>
  <c r="AY32" i="13" s="1"/>
  <c r="BT29" i="13"/>
  <c r="BT32" i="13" s="1"/>
  <c r="CP29" i="13"/>
  <c r="CP32" i="13" s="1"/>
  <c r="L29" i="13"/>
  <c r="L32" i="13" s="1"/>
  <c r="AU29" i="13"/>
  <c r="AU32" i="13" s="1"/>
  <c r="CL29" i="13"/>
  <c r="CL32" i="13" s="1"/>
  <c r="Y29" i="13"/>
  <c r="Y32" i="13" s="1"/>
  <c r="AQ29" i="13"/>
  <c r="AQ32" i="13" s="1"/>
  <c r="BL29" i="13"/>
  <c r="BL32" i="13" s="1"/>
  <c r="CH29" i="13"/>
  <c r="CH32" i="13" s="1"/>
  <c r="DC29" i="13"/>
  <c r="DC32" i="13" s="1"/>
  <c r="AW29" i="13"/>
  <c r="AW32" i="13" s="1"/>
  <c r="BM29" i="13"/>
  <c r="BM32" i="13" s="1"/>
  <c r="CC29" i="13"/>
  <c r="CC32" i="13" s="1"/>
  <c r="CS29" i="13"/>
  <c r="CS32" i="13" s="1"/>
  <c r="CN29" i="13"/>
  <c r="CN32" i="13" s="1"/>
  <c r="AR29" i="13"/>
  <c r="AR32" i="13" s="1"/>
  <c r="AB29" i="13"/>
  <c r="AB32" i="13" s="1"/>
  <c r="R29" i="13"/>
  <c r="R32" i="13" s="1"/>
  <c r="AH29" i="13"/>
  <c r="AH32" i="13" s="1"/>
  <c r="BC29" i="13"/>
  <c r="BC32" i="13" s="1"/>
  <c r="BX29" i="13"/>
  <c r="BX32" i="13" s="1"/>
  <c r="CT29" i="13"/>
  <c r="CT32" i="13" s="1"/>
  <c r="AI29" i="13"/>
  <c r="AI32" i="13" s="1"/>
  <c r="BD29" i="13"/>
  <c r="BD32" i="13" s="1"/>
  <c r="BZ29" i="13"/>
  <c r="BZ32" i="13" s="1"/>
  <c r="CU29" i="13"/>
  <c r="CU32" i="13" s="1"/>
  <c r="AF29" i="13"/>
  <c r="AF32" i="13" s="1"/>
  <c r="BV29" i="13"/>
  <c r="BV32" i="13" s="1"/>
  <c r="AV29" i="13"/>
  <c r="AV32" i="13" s="1"/>
  <c r="BR29" i="13"/>
  <c r="BR32" i="13" s="1"/>
  <c r="CM29" i="13"/>
  <c r="CM32" i="13" s="1"/>
  <c r="AK29" i="13"/>
  <c r="AK32" i="13" s="1"/>
  <c r="BQ29" i="13"/>
  <c r="BQ32" i="13" s="1"/>
  <c r="CG29" i="13"/>
  <c r="CG32" i="13" s="1"/>
  <c r="CW29" i="13"/>
  <c r="CW32" i="13" s="1"/>
  <c r="V29" i="13"/>
  <c r="V32" i="13" s="1"/>
  <c r="BH29" i="13"/>
  <c r="BH32" i="13" s="1"/>
  <c r="W29" i="13"/>
  <c r="W32" i="13" s="1"/>
  <c r="AN29" i="13"/>
  <c r="AN32" i="13" s="1"/>
  <c r="CZ29" i="13"/>
  <c r="CZ32" i="13" s="1"/>
  <c r="T29" i="13"/>
  <c r="T32" i="13" s="1"/>
  <c r="BF29" i="13"/>
  <c r="BF32" i="13" s="1"/>
  <c r="CA29" i="13"/>
  <c r="CA32" i="13" s="1"/>
  <c r="CV29" i="13"/>
  <c r="CV32" i="13" s="1"/>
  <c r="Q29" i="13"/>
  <c r="Q32" i="13" s="1"/>
  <c r="AG29" i="13"/>
  <c r="AG32" i="13" s="1"/>
  <c r="BW29" i="13"/>
  <c r="BW32" i="13" s="1"/>
  <c r="CR29" i="13"/>
  <c r="CR32" i="13" s="1"/>
  <c r="AO29" i="13"/>
  <c r="AO32" i="13" s="1"/>
  <c r="BE29" i="13"/>
  <c r="BE32" i="13" s="1"/>
  <c r="BU29" i="13"/>
  <c r="BU32" i="13" s="1"/>
  <c r="CK29" i="13"/>
  <c r="CK32" i="13" s="1"/>
  <c r="DA29" i="13"/>
  <c r="DA32" i="13" s="1"/>
  <c r="CO29" i="13"/>
  <c r="CO32" i="13" s="1"/>
  <c r="BY29" i="13"/>
  <c r="BY32" i="13" s="1"/>
  <c r="AS29" i="13"/>
  <c r="AS32" i="13" s="1"/>
  <c r="AC29" i="13"/>
  <c r="AC32" i="13" s="1"/>
  <c r="M29" i="13"/>
  <c r="M32" i="13" s="1"/>
  <c r="BP29" i="13"/>
  <c r="BP32" i="13" s="1"/>
  <c r="AZ29" i="13"/>
  <c r="AZ32" i="13" s="1"/>
  <c r="CH22" i="13"/>
  <c r="CH25" i="13" s="1"/>
  <c r="CV22" i="13"/>
  <c r="CV25" i="13" s="1"/>
  <c r="AF22" i="13"/>
  <c r="AF25" i="13" s="1"/>
  <c r="DB22" i="13"/>
  <c r="DB25" i="13" s="1"/>
  <c r="BV22" i="13"/>
  <c r="BV25" i="13" s="1"/>
  <c r="CS22" i="13"/>
  <c r="CS25" i="13" s="1"/>
  <c r="BH22" i="13"/>
  <c r="BH25" i="13" s="1"/>
  <c r="AL22" i="13"/>
  <c r="AL25" i="13" s="1"/>
  <c r="AV22" i="13"/>
  <c r="AV25" i="13" s="1"/>
  <c r="CO22" i="13"/>
  <c r="CO25" i="13" s="1"/>
  <c r="BY22" i="13"/>
  <c r="BY25" i="13" s="1"/>
  <c r="BI22" i="13"/>
  <c r="BI25" i="13" s="1"/>
  <c r="AS22" i="13"/>
  <c r="AS25" i="13" s="1"/>
  <c r="AC22" i="13"/>
  <c r="AC25" i="13" s="1"/>
  <c r="CX22" i="13"/>
  <c r="CX25" i="13" s="1"/>
  <c r="BB22" i="13"/>
  <c r="BB25" i="13" s="1"/>
  <c r="AG22" i="13"/>
  <c r="AG25" i="13" s="1"/>
  <c r="BL22" i="13"/>
  <c r="BL25" i="13" s="1"/>
  <c r="AP22" i="13"/>
  <c r="AP25" i="13" s="1"/>
  <c r="CT22" i="13"/>
  <c r="CT25" i="13" s="1"/>
  <c r="CD22" i="13"/>
  <c r="CD25" i="13" s="1"/>
  <c r="BN22" i="13"/>
  <c r="BN25" i="13" s="1"/>
  <c r="AX22" i="13"/>
  <c r="AX25" i="13" s="1"/>
  <c r="AH22" i="13"/>
  <c r="AH25" i="13" s="1"/>
  <c r="DA22" i="13"/>
  <c r="DA25" i="13" s="1"/>
  <c r="CK22" i="13"/>
  <c r="CK25" i="13" s="1"/>
  <c r="BU22" i="13"/>
  <c r="BU25" i="13" s="1"/>
  <c r="BE22" i="13"/>
  <c r="BE25" i="13" s="1"/>
  <c r="AO22" i="13"/>
  <c r="AO25" i="13" s="1"/>
  <c r="CP22" i="13"/>
  <c r="CP25" i="13" s="1"/>
  <c r="BR22" i="13"/>
  <c r="BR25" i="13" s="1"/>
  <c r="AW22" i="13"/>
  <c r="AW25" i="13" s="1"/>
  <c r="I22" i="13"/>
  <c r="I25" i="13" s="1"/>
  <c r="CB22" i="13"/>
  <c r="CB25" i="13" s="1"/>
  <c r="BF22" i="13"/>
  <c r="BF25" i="13" s="1"/>
  <c r="CW22" i="13"/>
  <c r="CW25" i="13" s="1"/>
  <c r="DC15" i="13"/>
  <c r="DC18" i="13" s="1"/>
  <c r="CM15" i="13"/>
  <c r="CM18" i="13" s="1"/>
  <c r="BW15" i="13"/>
  <c r="BW18" i="13" s="1"/>
  <c r="BG15" i="13"/>
  <c r="BG18" i="13" s="1"/>
  <c r="AQ15" i="13"/>
  <c r="AQ18" i="13" s="1"/>
  <c r="AA15" i="13"/>
  <c r="AA18" i="13" s="1"/>
  <c r="CV15" i="13"/>
  <c r="CV18" i="13" s="1"/>
  <c r="BP15" i="13"/>
  <c r="BP18" i="13" s="1"/>
  <c r="AJ15" i="13"/>
  <c r="AJ18" i="13" s="1"/>
  <c r="CH15" i="13"/>
  <c r="CH18" i="13" s="1"/>
  <c r="BR15" i="13"/>
  <c r="BR18" i="13" s="1"/>
  <c r="BB15" i="13"/>
  <c r="BB18" i="13" s="1"/>
  <c r="CS15" i="13"/>
  <c r="CS18" i="13" s="1"/>
  <c r="CC15" i="13"/>
  <c r="CC18" i="13" s="1"/>
  <c r="BM15" i="13"/>
  <c r="BM18" i="13" s="1"/>
  <c r="AW15" i="13"/>
  <c r="AW18" i="13" s="1"/>
  <c r="AG15" i="13"/>
  <c r="AG18" i="13" s="1"/>
  <c r="CI15" i="13"/>
  <c r="CI18" i="13" s="1"/>
  <c r="BS15" i="13"/>
  <c r="BS18" i="13" s="1"/>
  <c r="BC15" i="13"/>
  <c r="BC18" i="13" s="1"/>
  <c r="AM15" i="13"/>
  <c r="AM18" i="13" s="1"/>
  <c r="AL15" i="13"/>
  <c r="AL18" i="13" s="1"/>
  <c r="CN15" i="13"/>
  <c r="CN18" i="13" s="1"/>
  <c r="BH15" i="13"/>
  <c r="BH18" i="13" s="1"/>
  <c r="AB15" i="13"/>
  <c r="AB18" i="13" s="1"/>
  <c r="CT15" i="13"/>
  <c r="CT18" i="13" s="1"/>
  <c r="CD15" i="13"/>
  <c r="CD18" i="13" s="1"/>
  <c r="AX15" i="13"/>
  <c r="AX18" i="13" s="1"/>
  <c r="CO15" i="13"/>
  <c r="CO18" i="13" s="1"/>
  <c r="BY15" i="13"/>
  <c r="BY18" i="13" s="1"/>
  <c r="AS15" i="13"/>
  <c r="AS18" i="13" s="1"/>
  <c r="AC15" i="13"/>
  <c r="AC18" i="13" s="1"/>
  <c r="CU15" i="13"/>
  <c r="CU18" i="13" s="1"/>
  <c r="CE15" i="13"/>
  <c r="CE18" i="13" s="1"/>
  <c r="BO15" i="13"/>
  <c r="BO18" i="13" s="1"/>
  <c r="AI15" i="13"/>
  <c r="AI18" i="13" s="1"/>
  <c r="AH15" i="13"/>
  <c r="AH18" i="13" s="1"/>
  <c r="CF15" i="13"/>
  <c r="CF18" i="13" s="1"/>
  <c r="AZ15" i="13"/>
  <c r="AZ18" i="13" s="1"/>
  <c r="CP15" i="13"/>
  <c r="CP18" i="13" s="1"/>
  <c r="BZ15" i="13"/>
  <c r="BZ18" i="13" s="1"/>
  <c r="BJ15" i="13"/>
  <c r="BJ18" i="13" s="1"/>
  <c r="AT15" i="13"/>
  <c r="AT18" i="13" s="1"/>
  <c r="DA15" i="13"/>
  <c r="DA18" i="13" s="1"/>
  <c r="CK15" i="13"/>
  <c r="CK18" i="13" s="1"/>
  <c r="BU15" i="13"/>
  <c r="BU18" i="13" s="1"/>
  <c r="BE15" i="13"/>
  <c r="BE18" i="13" s="1"/>
  <c r="AO15" i="13"/>
  <c r="AO18" i="13" s="1"/>
  <c r="Y15" i="13"/>
  <c r="Y18" i="13" s="1"/>
  <c r="I15" i="13"/>
  <c r="I18" i="13" s="1"/>
  <c r="CQ15" i="13"/>
  <c r="CQ18" i="13" s="1"/>
  <c r="CA15" i="13"/>
  <c r="CA18" i="13" s="1"/>
  <c r="BK15" i="13"/>
  <c r="BK18" i="13" s="1"/>
  <c r="AU15" i="13"/>
  <c r="AU18" i="13" s="1"/>
  <c r="AD15" i="13"/>
  <c r="AD18" i="13" s="1"/>
  <c r="BX15" i="13"/>
  <c r="BX18" i="13" s="1"/>
  <c r="AR15" i="13"/>
  <c r="AR18" i="13" s="1"/>
  <c r="DB15" i="13"/>
  <c r="DB18" i="13" s="1"/>
  <c r="CL15" i="13"/>
  <c r="CL18" i="13" s="1"/>
  <c r="BV15" i="13"/>
  <c r="BV18" i="13" s="1"/>
  <c r="BF15" i="13"/>
  <c r="BF18" i="13" s="1"/>
  <c r="AP15" i="13"/>
  <c r="AP18" i="13" s="1"/>
  <c r="Z15" i="13"/>
  <c r="Z18" i="13" s="1"/>
  <c r="CW15" i="13"/>
  <c r="CW18" i="13" s="1"/>
  <c r="CG15" i="13"/>
  <c r="CG18" i="13" s="1"/>
  <c r="BQ15" i="13"/>
  <c r="BQ18" i="13" s="1"/>
  <c r="BA15" i="13"/>
  <c r="BA18" i="13" s="1"/>
  <c r="AK15" i="13"/>
  <c r="AK18" i="13" s="1"/>
  <c r="BY111" i="16"/>
  <c r="Y111" i="15"/>
  <c r="AF111" i="15"/>
  <c r="AW111" i="16"/>
  <c r="CQ111" i="16"/>
  <c r="AO112" i="15"/>
  <c r="CR111" i="16"/>
  <c r="AV111" i="15"/>
  <c r="BO112" i="15"/>
  <c r="AC112" i="15"/>
  <c r="BP112" i="16"/>
  <c r="CF111" i="15"/>
  <c r="AQ112" i="15"/>
  <c r="AC112" i="16"/>
  <c r="BS111" i="15"/>
  <c r="BE112" i="15"/>
  <c r="AQ112" i="16"/>
  <c r="X112" i="15"/>
  <c r="CU111" i="16"/>
  <c r="CA111" i="15"/>
  <c r="BR112" i="15"/>
  <c r="CR112" i="15"/>
  <c r="BV112" i="16"/>
  <c r="AD112" i="15"/>
  <c r="BG112" i="15"/>
  <c r="BC112" i="15"/>
  <c r="CA112" i="15"/>
  <c r="BA112" i="15"/>
  <c r="BW112" i="15"/>
  <c r="AI112" i="15"/>
  <c r="AZ111" i="16"/>
  <c r="BK111" i="16"/>
  <c r="H111" i="15"/>
  <c r="AA111" i="16"/>
  <c r="BZ112" i="15"/>
  <c r="AX111" i="16"/>
  <c r="CI112" i="16"/>
  <c r="BQ111" i="15"/>
  <c r="BJ111" i="16"/>
  <c r="CG111" i="16"/>
  <c r="CX112" i="15"/>
  <c r="DA112" i="15"/>
  <c r="BT112" i="15"/>
  <c r="BO112" i="16"/>
  <c r="AS111" i="15"/>
  <c r="AL111" i="15"/>
  <c r="BB112" i="15"/>
  <c r="CV111" i="16"/>
  <c r="BU112" i="16"/>
  <c r="BK112" i="16"/>
  <c r="CL112" i="15"/>
  <c r="AM112" i="16"/>
  <c r="CD112" i="15"/>
  <c r="CB112" i="15"/>
  <c r="DC112" i="15"/>
  <c r="Z111" i="15"/>
  <c r="AB111" i="16"/>
  <c r="X111" i="15"/>
  <c r="AC111" i="16"/>
  <c r="AC111" i="15"/>
  <c r="CH111" i="16"/>
  <c r="BH112" i="15"/>
  <c r="CP112" i="16"/>
  <c r="CC112" i="16"/>
  <c r="AF111" i="16"/>
  <c r="Z112" i="15"/>
  <c r="AH112" i="15"/>
  <c r="BX111" i="16"/>
  <c r="CP111" i="16"/>
  <c r="CN112" i="15"/>
  <c r="CZ111" i="16"/>
  <c r="CH112" i="15"/>
  <c r="BJ111" i="15"/>
  <c r="CN111" i="16"/>
  <c r="AY111" i="16"/>
  <c r="BA111" i="15"/>
  <c r="BQ111" i="16"/>
  <c r="AN111" i="16"/>
  <c r="CC111" i="15"/>
  <c r="AY111" i="15"/>
  <c r="CQ112" i="16"/>
  <c r="BH111" i="15"/>
  <c r="AB111" i="15"/>
  <c r="BC111" i="15"/>
  <c r="H111" i="16"/>
  <c r="AW112" i="15"/>
  <c r="BF112" i="15"/>
  <c r="BH112" i="16"/>
  <c r="AF112" i="15"/>
  <c r="AX111" i="15"/>
  <c r="CP111" i="15"/>
  <c r="BX112" i="15"/>
  <c r="AE112" i="15"/>
  <c r="CL111" i="15"/>
  <c r="BI111" i="16"/>
  <c r="DB111" i="16"/>
  <c r="BE111" i="15"/>
  <c r="CK112" i="16"/>
  <c r="CH111" i="15"/>
  <c r="BO111" i="16"/>
  <c r="AK112" i="16"/>
  <c r="AG111" i="15"/>
  <c r="AA112" i="16"/>
  <c r="BY112" i="16"/>
  <c r="BD111" i="16"/>
  <c r="AB112" i="16"/>
  <c r="AJ112" i="15"/>
  <c r="AI111" i="16"/>
  <c r="DB111" i="15"/>
  <c r="AG111" i="16"/>
  <c r="BZ111" i="15"/>
  <c r="BT111" i="16"/>
  <c r="CF112" i="15"/>
  <c r="CY112" i="16"/>
  <c r="CC111" i="16"/>
  <c r="BJ112" i="15"/>
  <c r="BW111" i="16"/>
  <c r="CL112" i="16"/>
  <c r="BL112" i="16"/>
  <c r="BI112" i="16"/>
  <c r="AS112" i="16"/>
  <c r="CW111" i="16"/>
  <c r="CQ112" i="15"/>
  <c r="AS111" i="16"/>
  <c r="CX112" i="16"/>
  <c r="AL111" i="16"/>
  <c r="X112" i="16"/>
  <c r="AI112" i="16"/>
  <c r="AU111" i="15"/>
  <c r="BB112" i="16"/>
  <c r="CW111" i="15"/>
  <c r="AW112" i="16"/>
  <c r="CT111" i="16"/>
  <c r="CT112" i="15"/>
  <c r="CU112" i="15"/>
  <c r="Z112" i="16"/>
  <c r="CO111" i="15"/>
  <c r="BV112" i="15"/>
  <c r="BD111" i="15"/>
  <c r="CG112" i="15"/>
  <c r="CI111" i="16"/>
  <c r="AZ111" i="15"/>
  <c r="AH112" i="16"/>
  <c r="CY111" i="16"/>
  <c r="BQ112" i="16"/>
  <c r="AX112" i="16"/>
  <c r="AK112" i="15"/>
  <c r="CZ112" i="16"/>
  <c r="BD112" i="16"/>
  <c r="AT111" i="15"/>
  <c r="BG112" i="16"/>
  <c r="CL111" i="16"/>
  <c r="AU111" i="16"/>
  <c r="AE112" i="16"/>
  <c r="CM111" i="15"/>
  <c r="AZ112" i="15"/>
  <c r="CE111" i="15"/>
  <c r="CY112" i="15"/>
  <c r="BL111" i="16"/>
  <c r="BG111" i="15"/>
  <c r="DB112" i="16"/>
  <c r="AD112" i="16"/>
  <c r="CB111" i="16"/>
  <c r="BL111" i="15"/>
  <c r="CJ111" i="15"/>
  <c r="BE112" i="16"/>
  <c r="AU112" i="16"/>
  <c r="CU111" i="15"/>
  <c r="CC112" i="15"/>
  <c r="X111" i="16"/>
  <c r="BU112" i="15"/>
  <c r="AL112" i="15"/>
  <c r="AR111" i="15"/>
  <c r="BU111" i="16"/>
  <c r="BE111" i="16"/>
  <c r="AJ112" i="16"/>
  <c r="DC112" i="16"/>
  <c r="BZ111" i="16"/>
  <c r="BL112" i="15"/>
  <c r="AT112" i="16"/>
  <c r="CU112" i="16"/>
  <c r="AR112" i="16"/>
  <c r="AR111" i="16"/>
  <c r="BZ112" i="16"/>
  <c r="CN111" i="15"/>
  <c r="CX111" i="15"/>
  <c r="BW111" i="15"/>
  <c r="CB111" i="15"/>
  <c r="AP111" i="15"/>
  <c r="DC111" i="15"/>
  <c r="AN112" i="15"/>
  <c r="CD111" i="16"/>
  <c r="CK111" i="15"/>
  <c r="AO112" i="16"/>
  <c r="CG111" i="15"/>
  <c r="DB112" i="15"/>
  <c r="AT111" i="16"/>
  <c r="BY112" i="15"/>
  <c r="CE111" i="16"/>
  <c r="CJ112" i="16"/>
  <c r="BQ112" i="15"/>
  <c r="CW112" i="15"/>
  <c r="BS112" i="16"/>
  <c r="AY112" i="16"/>
  <c r="AI111" i="15"/>
  <c r="CT111" i="15"/>
  <c r="CD112" i="16"/>
  <c r="DA111" i="15"/>
  <c r="BN111" i="15"/>
  <c r="CQ111" i="15"/>
  <c r="CA112" i="16"/>
  <c r="BM111" i="15"/>
  <c r="AY112" i="15"/>
  <c r="BK112" i="15"/>
  <c r="CM112" i="15"/>
  <c r="AN111" i="15"/>
  <c r="BI112" i="15"/>
  <c r="BM111" i="16"/>
  <c r="BF112" i="16"/>
  <c r="BR112" i="16"/>
  <c r="AL112" i="16"/>
  <c r="BV111" i="15"/>
  <c r="AM112" i="15"/>
  <c r="AM111" i="16"/>
  <c r="BF111" i="15"/>
  <c r="CS112" i="16"/>
  <c r="BI111" i="15"/>
  <c r="Y112" i="15"/>
  <c r="CH112" i="16"/>
  <c r="Y111" i="16"/>
  <c r="BP112" i="15"/>
  <c r="CN112" i="16"/>
  <c r="CR112" i="16"/>
  <c r="CF112" i="16"/>
  <c r="BP111" i="16"/>
  <c r="AP111" i="16"/>
  <c r="CO112" i="15"/>
  <c r="AT112" i="15"/>
  <c r="BW112" i="16"/>
  <c r="CE112" i="16"/>
  <c r="AK111" i="16"/>
  <c r="CT112" i="16"/>
  <c r="CA111" i="16"/>
  <c r="BT111" i="15"/>
  <c r="CR111" i="15"/>
  <c r="CX111" i="16"/>
  <c r="BG111" i="16"/>
  <c r="CS112" i="15"/>
  <c r="CM112" i="16"/>
  <c r="BJ112" i="16"/>
  <c r="AH111" i="15"/>
  <c r="AX112" i="15"/>
  <c r="AV112" i="15"/>
  <c r="BX112" i="16"/>
  <c r="AP112" i="16"/>
  <c r="AW111" i="15"/>
  <c r="BM112" i="15"/>
  <c r="CV111" i="15"/>
  <c r="CK111" i="16"/>
  <c r="BC111" i="16"/>
  <c r="CD111" i="15"/>
  <c r="Z111" i="16"/>
  <c r="AV112" i="16"/>
  <c r="BD112" i="15"/>
  <c r="H112" i="16"/>
  <c r="DA112" i="16"/>
  <c r="BF111" i="16"/>
  <c r="BN111" i="16"/>
  <c r="BS112" i="15"/>
  <c r="BR111" i="16"/>
  <c r="AM111" i="15"/>
  <c r="AK111" i="15"/>
  <c r="BH111" i="16"/>
  <c r="DC111" i="16"/>
  <c r="BK111" i="15"/>
  <c r="CJ111" i="16"/>
  <c r="BA112" i="16"/>
  <c r="AR112" i="15"/>
  <c r="AU112" i="15"/>
  <c r="AQ111" i="16"/>
  <c r="CK112" i="15"/>
  <c r="AA112" i="15"/>
  <c r="CM111" i="16"/>
  <c r="BU111" i="15"/>
  <c r="AG112" i="15"/>
  <c r="BP111" i="15"/>
  <c r="BM112" i="16"/>
  <c r="BB111" i="16"/>
  <c r="AA111" i="15"/>
  <c r="DA111" i="16"/>
  <c r="CV112" i="15"/>
  <c r="BC112" i="16"/>
  <c r="H112" i="15"/>
  <c r="CG112" i="16"/>
  <c r="CB112" i="16"/>
  <c r="CZ111" i="15"/>
  <c r="BX111" i="15"/>
  <c r="CJ112" i="15"/>
  <c r="CY111" i="15"/>
  <c r="AF112" i="16"/>
  <c r="CO111" i="16"/>
  <c r="BN112" i="16"/>
  <c r="AJ111" i="16"/>
  <c r="CE112" i="15"/>
  <c r="AG112" i="16"/>
  <c r="BS111" i="16"/>
  <c r="CI111" i="15"/>
  <c r="CZ112" i="15"/>
  <c r="AE111" i="15"/>
  <c r="BR111" i="15"/>
  <c r="BO111" i="15"/>
  <c r="AB112" i="15"/>
  <c r="AJ111" i="15"/>
  <c r="AV111" i="16"/>
  <c r="BY111" i="15"/>
  <c r="AN112" i="16"/>
  <c r="CV112" i="16"/>
  <c r="BA111" i="16"/>
  <c r="AE111" i="16"/>
  <c r="BT112" i="16"/>
  <c r="AZ112" i="16"/>
  <c r="AD111" i="16"/>
  <c r="AP112" i="15"/>
  <c r="CS111" i="16"/>
  <c r="AQ111" i="15"/>
  <c r="Y112" i="16"/>
  <c r="AD111" i="15"/>
  <c r="CF111" i="16"/>
  <c r="CW112" i="16"/>
  <c r="BN112" i="15"/>
  <c r="CI112" i="15"/>
  <c r="BV111" i="16"/>
  <c r="AO111" i="15"/>
  <c r="CP112" i="15"/>
  <c r="BB111" i="15"/>
  <c r="CS111" i="15"/>
  <c r="AH111" i="16"/>
  <c r="AO111" i="16"/>
  <c r="AS112" i="15"/>
  <c r="CO112" i="16"/>
  <c r="G111" i="16" l="1"/>
  <c r="AO135" i="15"/>
  <c r="CJ135" i="15"/>
  <c r="DA135" i="15"/>
  <c r="BM135" i="15"/>
  <c r="BC135" i="15"/>
  <c r="CB135" i="15"/>
  <c r="CS135" i="15"/>
  <c r="BK135" i="15"/>
  <c r="CI135" i="15"/>
  <c r="BF135" i="15"/>
  <c r="BJ135" i="15"/>
  <c r="CZ135" i="15"/>
  <c r="CW135" i="15"/>
  <c r="BS135" i="15"/>
  <c r="CR135" i="15"/>
  <c r="BU135" i="15"/>
  <c r="CK135" i="15"/>
  <c r="BZ135" i="15"/>
  <c r="AY135" i="15"/>
  <c r="BT135" i="15"/>
  <c r="CN135" i="15"/>
  <c r="BA135" i="15"/>
  <c r="BL135" i="15"/>
  <c r="AF135" i="15"/>
  <c r="AX135" i="15"/>
  <c r="DB135" i="15"/>
  <c r="CY135" i="15"/>
  <c r="CQ135" i="15"/>
  <c r="CP135" i="15"/>
  <c r="BY135" i="15"/>
  <c r="BD135" i="15"/>
  <c r="BX135" i="15"/>
  <c r="CV135" i="15"/>
  <c r="AP135" i="15"/>
  <c r="AV135" i="15"/>
  <c r="AS135" i="15"/>
  <c r="BV135" i="15"/>
  <c r="CU135" i="15"/>
  <c r="CD135" i="15"/>
  <c r="Z135" i="15"/>
  <c r="AN135" i="15"/>
  <c r="BH135" i="15"/>
  <c r="CF135" i="15"/>
  <c r="BO135" i="15"/>
  <c r="AG135" i="15"/>
  <c r="Y135" i="15"/>
  <c r="AQ135" i="15"/>
  <c r="AW135" i="15"/>
  <c r="AR135" i="15"/>
  <c r="BP135" i="15"/>
  <c r="BE135" i="15"/>
  <c r="CX135" i="15"/>
  <c r="CG135" i="15"/>
  <c r="AI135" i="15"/>
  <c r="AD135" i="15"/>
  <c r="CL135" i="15"/>
  <c r="CO135" i="15"/>
  <c r="BI135" i="15"/>
  <c r="BW135" i="15"/>
  <c r="AB135" i="15"/>
  <c r="AZ135" i="15"/>
  <c r="CC135" i="15"/>
  <c r="BR135" i="15"/>
  <c r="AU135" i="15"/>
  <c r="CM135" i="15"/>
  <c r="BB135" i="15"/>
  <c r="CE135" i="15"/>
  <c r="DC135" i="15"/>
  <c r="CH135" i="15"/>
  <c r="AK135" i="15"/>
  <c r="BG135" i="15"/>
  <c r="CA135" i="15"/>
  <c r="AJ135" i="15"/>
  <c r="BQ135" i="15"/>
  <c r="AL135" i="15"/>
  <c r="AE135" i="15"/>
  <c r="AA135" i="15"/>
  <c r="AT135" i="15"/>
  <c r="CT135" i="15"/>
  <c r="H135" i="15"/>
  <c r="BN135" i="15"/>
  <c r="X135" i="15"/>
  <c r="AM135" i="15"/>
  <c r="AH135" i="15"/>
  <c r="AC135" i="15"/>
  <c r="GH7" i="19"/>
  <c r="H85" i="10"/>
  <c r="F82" i="10"/>
  <c r="H37" i="10"/>
  <c r="H37" i="11"/>
  <c r="G31" i="14"/>
  <c r="F64" i="11"/>
  <c r="G30" i="14"/>
  <c r="F56" i="11"/>
  <c r="AJ36" i="13"/>
  <c r="AJ39" i="13" s="1"/>
  <c r="CP36" i="13"/>
  <c r="CP39" i="13" s="1"/>
  <c r="AD36" i="13"/>
  <c r="AD39" i="13" s="1"/>
  <c r="BY36" i="13"/>
  <c r="BY39" i="13" s="1"/>
  <c r="AS36" i="13"/>
  <c r="AS39" i="13" s="1"/>
  <c r="DC36" i="13"/>
  <c r="DC39" i="13" s="1"/>
  <c r="M36" i="13"/>
  <c r="M39" i="13" s="1"/>
  <c r="AW36" i="13"/>
  <c r="AW39" i="13" s="1"/>
  <c r="BA29" i="13"/>
  <c r="BA32" i="13" s="1"/>
  <c r="AJ29" i="13"/>
  <c r="AJ32" i="13" s="1"/>
  <c r="CQ29" i="13"/>
  <c r="CQ32" i="13" s="1"/>
  <c r="X29" i="13"/>
  <c r="X32" i="13" s="1"/>
  <c r="CJ29" i="13"/>
  <c r="CJ32" i="13" s="1"/>
  <c r="BB29" i="13"/>
  <c r="BB32" i="13" s="1"/>
  <c r="S29" i="13"/>
  <c r="S32" i="13" s="1"/>
  <c r="BC22" i="13"/>
  <c r="BC25" i="13" s="1"/>
  <c r="AK22" i="13"/>
  <c r="AK25" i="13" s="1"/>
  <c r="Y22" i="13"/>
  <c r="Y25" i="13" s="1"/>
  <c r="AB22" i="13"/>
  <c r="AB25" i="13" s="1"/>
  <c r="BM22" i="13"/>
  <c r="BM25" i="13" s="1"/>
  <c r="BQ22" i="13"/>
  <c r="BQ25" i="13" s="1"/>
  <c r="CB36" i="13"/>
  <c r="CB39" i="13" s="1"/>
  <c r="G82" i="10"/>
  <c r="CF36" i="13"/>
  <c r="CF39" i="13" s="1"/>
  <c r="T36" i="13"/>
  <c r="T39" i="13" s="1"/>
  <c r="BE36" i="13"/>
  <c r="BE39" i="13" s="1"/>
  <c r="AV36" i="13"/>
  <c r="AV39" i="13" s="1"/>
  <c r="BZ36" i="13"/>
  <c r="BZ39" i="13" s="1"/>
  <c r="CS36" i="13"/>
  <c r="CS39" i="13" s="1"/>
  <c r="BQ36" i="13"/>
  <c r="BQ39" i="13" s="1"/>
  <c r="BM36" i="13"/>
  <c r="BM39" i="13" s="1"/>
  <c r="CM36" i="13"/>
  <c r="CM39" i="13" s="1"/>
  <c r="CW36" i="13"/>
  <c r="CW39" i="13" s="1"/>
  <c r="CI36" i="13"/>
  <c r="CI39" i="13" s="1"/>
  <c r="BF36" i="13"/>
  <c r="BF39" i="13" s="1"/>
  <c r="AE36" i="13"/>
  <c r="AE39" i="13" s="1"/>
  <c r="AI36" i="13"/>
  <c r="AI39" i="13" s="1"/>
  <c r="Q36" i="13"/>
  <c r="Q39" i="13" s="1"/>
  <c r="AH36" i="13"/>
  <c r="AH39" i="13" s="1"/>
  <c r="CQ36" i="13"/>
  <c r="CQ39" i="13" s="1"/>
  <c r="AZ36" i="13"/>
  <c r="AZ39" i="13" s="1"/>
  <c r="AT36" i="13"/>
  <c r="AT39" i="13" s="1"/>
  <c r="N36" i="13"/>
  <c r="N39" i="13" s="1"/>
  <c r="U36" i="13"/>
  <c r="U39" i="13" s="1"/>
  <c r="CX36" i="13"/>
  <c r="CX39" i="13" s="1"/>
  <c r="CR36" i="13"/>
  <c r="CR39" i="13" s="1"/>
  <c r="G64" i="10"/>
  <c r="AR22" i="13"/>
  <c r="AR25" i="13" s="1"/>
  <c r="CG22" i="13"/>
  <c r="CG25" i="13" s="1"/>
  <c r="AE22" i="13"/>
  <c r="AE25" i="13" s="1"/>
  <c r="P29" i="13"/>
  <c r="P32" i="13" s="1"/>
  <c r="H29" i="13"/>
  <c r="H32" i="13" s="1"/>
  <c r="GL7" i="19" l="1"/>
  <c r="F85" i="10"/>
  <c r="F89" i="10"/>
  <c r="G85" i="10"/>
  <c r="G63" i="10"/>
  <c r="F70" i="10"/>
  <c r="G27" i="10"/>
  <c r="F88" i="10"/>
  <c r="G81" i="10"/>
  <c r="F30" i="14"/>
  <c r="F74" i="10"/>
  <c r="E30" i="14" s="1"/>
  <c r="G73" i="10"/>
  <c r="F54" i="11"/>
  <c r="G53" i="11"/>
  <c r="G45" i="10"/>
  <c r="H36" i="13"/>
  <c r="H39" i="13" s="1"/>
  <c r="H22" i="13"/>
  <c r="H25" i="13" s="1"/>
  <c r="H15" i="13"/>
  <c r="H18" i="13" s="1"/>
  <c r="GP7" i="19" l="1"/>
  <c r="F87" i="10"/>
  <c r="F69" i="10"/>
  <c r="G91" i="10"/>
  <c r="F92" i="10"/>
  <c r="E31" i="14" s="1"/>
  <c r="F31" i="14"/>
  <c r="F62" i="11"/>
  <c r="G61" i="11"/>
  <c r="GT7" i="19" l="1"/>
  <c r="DE104" i="4"/>
  <c r="G104" i="4"/>
  <c r="F104" i="4"/>
  <c r="B104" i="4"/>
  <c r="DE103" i="4"/>
  <c r="G103" i="4"/>
  <c r="F103" i="4"/>
  <c r="B103" i="4"/>
  <c r="DE102" i="4"/>
  <c r="G102" i="4"/>
  <c r="F102" i="4"/>
  <c r="B102" i="4"/>
  <c r="DE101" i="4"/>
  <c r="G101" i="4"/>
  <c r="F101" i="4"/>
  <c r="B101" i="4"/>
  <c r="DE100" i="4"/>
  <c r="G100" i="4"/>
  <c r="F100" i="4"/>
  <c r="B100" i="4"/>
  <c r="B93" i="4"/>
  <c r="B92" i="4"/>
  <c r="B91" i="4"/>
  <c r="B90" i="4"/>
  <c r="B89" i="4"/>
  <c r="B89" i="16"/>
  <c r="B100" i="16"/>
  <c r="GX7" i="19" l="1"/>
  <c r="O17" i="14"/>
  <c r="H8" i="12"/>
  <c r="B8" i="11"/>
  <c r="B16" i="11"/>
  <c r="HB7" i="19" l="1"/>
  <c r="F52" i="3"/>
  <c r="E52" i="3"/>
  <c r="F9" i="12"/>
  <c r="HF7" i="19" l="1"/>
  <c r="C23" i="14"/>
  <c r="C22" i="14"/>
  <c r="C21" i="14"/>
  <c r="C20" i="14"/>
  <c r="C19" i="14"/>
  <c r="C15" i="14"/>
  <c r="C14" i="14"/>
  <c r="C13" i="14"/>
  <c r="F11" i="12"/>
  <c r="F10" i="12"/>
  <c r="HJ7" i="19" l="1"/>
  <c r="B6" i="11"/>
  <c r="HN7" i="19" l="1"/>
  <c r="F11" i="10"/>
  <c r="HR7" i="19" l="1"/>
  <c r="DE128" i="4"/>
  <c r="B128" i="4"/>
  <c r="DE127" i="4"/>
  <c r="B127" i="4"/>
  <c r="DE126" i="4"/>
  <c r="B126" i="4"/>
  <c r="DC125" i="4"/>
  <c r="DB125" i="4"/>
  <c r="DA125" i="4"/>
  <c r="CZ125" i="4"/>
  <c r="CY125" i="4"/>
  <c r="CX125" i="4"/>
  <c r="CW125" i="4"/>
  <c r="CV125" i="4"/>
  <c r="CU125" i="4"/>
  <c r="CT125" i="4"/>
  <c r="CS125" i="4"/>
  <c r="CR125" i="4"/>
  <c r="CQ125" i="4"/>
  <c r="CP125" i="4"/>
  <c r="CO125" i="4"/>
  <c r="CN125" i="4"/>
  <c r="CM125" i="4"/>
  <c r="CL125" i="4"/>
  <c r="CK125" i="4"/>
  <c r="CJ125" i="4"/>
  <c r="CI125" i="4"/>
  <c r="CH125" i="4"/>
  <c r="CG125" i="4"/>
  <c r="CF125" i="4"/>
  <c r="CE125" i="4"/>
  <c r="CD125" i="4"/>
  <c r="CC125" i="4"/>
  <c r="CB125" i="4"/>
  <c r="CA125" i="4"/>
  <c r="BZ125" i="4"/>
  <c r="BY125" i="4"/>
  <c r="BX125" i="4"/>
  <c r="BW125" i="4"/>
  <c r="BV125" i="4"/>
  <c r="BU125" i="4"/>
  <c r="BT125" i="4"/>
  <c r="BS125" i="4"/>
  <c r="BR125" i="4"/>
  <c r="BQ125" i="4"/>
  <c r="BP125" i="4"/>
  <c r="BO125" i="4"/>
  <c r="BN125" i="4"/>
  <c r="BM125" i="4"/>
  <c r="BL125" i="4"/>
  <c r="BK125" i="4"/>
  <c r="BJ125" i="4"/>
  <c r="BI125" i="4"/>
  <c r="BH125" i="4"/>
  <c r="BG125" i="4"/>
  <c r="BF125" i="4"/>
  <c r="BE125" i="4"/>
  <c r="BD125" i="4"/>
  <c r="BC125" i="4"/>
  <c r="BB125" i="4"/>
  <c r="BA125" i="4"/>
  <c r="AZ125" i="4"/>
  <c r="AY125" i="4"/>
  <c r="AX125" i="4"/>
  <c r="AW125" i="4"/>
  <c r="AV125" i="4"/>
  <c r="AU125" i="4"/>
  <c r="AT125" i="4"/>
  <c r="AS125" i="4"/>
  <c r="AR125" i="4"/>
  <c r="AQ125" i="4"/>
  <c r="AP125" i="4"/>
  <c r="AO125" i="4"/>
  <c r="AN125" i="4"/>
  <c r="AM125" i="4"/>
  <c r="AL125" i="4"/>
  <c r="AK125" i="4"/>
  <c r="AJ125" i="4"/>
  <c r="AI125" i="4"/>
  <c r="AH125" i="4"/>
  <c r="AG125" i="4"/>
  <c r="AF125" i="4"/>
  <c r="AE125" i="4"/>
  <c r="AD125" i="4"/>
  <c r="AC125" i="4"/>
  <c r="AB125" i="4"/>
  <c r="AA125" i="4"/>
  <c r="Z125" i="4"/>
  <c r="Y125" i="4"/>
  <c r="X125" i="4"/>
  <c r="W125" i="4"/>
  <c r="V125" i="4"/>
  <c r="U125" i="4"/>
  <c r="T125" i="4"/>
  <c r="S125" i="4"/>
  <c r="R125" i="4"/>
  <c r="Q125" i="4"/>
  <c r="P125" i="4"/>
  <c r="O125" i="4"/>
  <c r="N125" i="4"/>
  <c r="M125" i="4"/>
  <c r="L125" i="4"/>
  <c r="K125" i="4"/>
  <c r="J125" i="4"/>
  <c r="I125" i="4"/>
  <c r="H125" i="4"/>
  <c r="DE124" i="4"/>
  <c r="B124" i="4"/>
  <c r="DE123" i="4"/>
  <c r="B123" i="4"/>
  <c r="DE122" i="4"/>
  <c r="B122" i="4"/>
  <c r="DE121" i="4"/>
  <c r="B121" i="4"/>
  <c r="DE120" i="4"/>
  <c r="B120" i="4"/>
  <c r="DE119" i="4"/>
  <c r="B119" i="4"/>
  <c r="B118" i="4"/>
  <c r="DC117" i="4"/>
  <c r="DB117" i="4"/>
  <c r="DA117" i="4"/>
  <c r="CZ117" i="4"/>
  <c r="CY117" i="4"/>
  <c r="CX117" i="4"/>
  <c r="CW117" i="4"/>
  <c r="CV117" i="4"/>
  <c r="CU117" i="4"/>
  <c r="CT117" i="4"/>
  <c r="CS117" i="4"/>
  <c r="CR117" i="4"/>
  <c r="CQ117" i="4"/>
  <c r="CP117" i="4"/>
  <c r="CO117" i="4"/>
  <c r="CN117" i="4"/>
  <c r="CM117" i="4"/>
  <c r="CL117" i="4"/>
  <c r="CK117" i="4"/>
  <c r="CJ117" i="4"/>
  <c r="CI117" i="4"/>
  <c r="CH117" i="4"/>
  <c r="CG117" i="4"/>
  <c r="CF117" i="4"/>
  <c r="CE117" i="4"/>
  <c r="CD117" i="4"/>
  <c r="CC117" i="4"/>
  <c r="CB117" i="4"/>
  <c r="CA117" i="4"/>
  <c r="BZ117" i="4"/>
  <c r="BY117" i="4"/>
  <c r="BX117" i="4"/>
  <c r="BW117" i="4"/>
  <c r="BV117" i="4"/>
  <c r="BU117" i="4"/>
  <c r="BT117" i="4"/>
  <c r="BS117" i="4"/>
  <c r="BR117" i="4"/>
  <c r="BQ117" i="4"/>
  <c r="BP117" i="4"/>
  <c r="BO117" i="4"/>
  <c r="BN117" i="4"/>
  <c r="BM117" i="4"/>
  <c r="BL117" i="4"/>
  <c r="BK117" i="4"/>
  <c r="BJ117" i="4"/>
  <c r="BI117" i="4"/>
  <c r="BH117" i="4"/>
  <c r="BG117" i="4"/>
  <c r="BF117" i="4"/>
  <c r="BE117" i="4"/>
  <c r="BD117" i="4"/>
  <c r="BC117" i="4"/>
  <c r="BB117" i="4"/>
  <c r="BA117" i="4"/>
  <c r="AZ117" i="4"/>
  <c r="AY117" i="4"/>
  <c r="AX117" i="4"/>
  <c r="AW117" i="4"/>
  <c r="AV117" i="4"/>
  <c r="AU117" i="4"/>
  <c r="AT117" i="4"/>
  <c r="AS117" i="4"/>
  <c r="AR117" i="4"/>
  <c r="M117" i="4"/>
  <c r="L117" i="4"/>
  <c r="K117" i="4"/>
  <c r="J117" i="4"/>
  <c r="I117" i="4"/>
  <c r="H117" i="4"/>
  <c r="DA125" i="15"/>
  <c r="CN125" i="15"/>
  <c r="BF125" i="15"/>
  <c r="AD125" i="15"/>
  <c r="CG125" i="15"/>
  <c r="CA125" i="15"/>
  <c r="CX113" i="14"/>
  <c r="BS113" i="14"/>
  <c r="BP113" i="14"/>
  <c r="CU125" i="15"/>
  <c r="BO113" i="14"/>
  <c r="CZ113" i="14"/>
  <c r="BM125" i="15"/>
  <c r="L125" i="15"/>
  <c r="CE113" i="14"/>
  <c r="AV125" i="15"/>
  <c r="DB113" i="14"/>
  <c r="AE113" i="14"/>
  <c r="CA113" i="14"/>
  <c r="B109" i="14"/>
  <c r="AY125" i="15"/>
  <c r="W125" i="15"/>
  <c r="CX125" i="15"/>
  <c r="AA113" i="14"/>
  <c r="CI113" i="14"/>
  <c r="BE113" i="14"/>
  <c r="M113" i="14"/>
  <c r="BY125" i="15"/>
  <c r="BS125" i="15"/>
  <c r="N113" i="14"/>
  <c r="P125" i="15"/>
  <c r="AH125" i="15"/>
  <c r="B126" i="16"/>
  <c r="AM125" i="15"/>
  <c r="BD125" i="15"/>
  <c r="CV125" i="15"/>
  <c r="CF113" i="14"/>
  <c r="CL113" i="14"/>
  <c r="AK113" i="14"/>
  <c r="V113" i="14"/>
  <c r="AO113" i="14"/>
  <c r="BX113" i="14"/>
  <c r="Q113" i="14"/>
  <c r="CE125" i="15"/>
  <c r="BF113" i="14"/>
  <c r="CD113" i="14"/>
  <c r="BE125" i="15"/>
  <c r="CU113" i="14"/>
  <c r="CS113" i="14"/>
  <c r="CC125" i="15"/>
  <c r="AN113" i="14"/>
  <c r="CT125" i="15"/>
  <c r="CO113" i="14"/>
  <c r="N125" i="15"/>
  <c r="CB113" i="14"/>
  <c r="BI125" i="15"/>
  <c r="BL113" i="14"/>
  <c r="CC113" i="14"/>
  <c r="BH125" i="15"/>
  <c r="BA125" i="15"/>
  <c r="X125" i="15"/>
  <c r="BW125" i="15"/>
  <c r="CK125" i="15"/>
  <c r="AS125" i="15"/>
  <c r="B113" i="14"/>
  <c r="AE125" i="15"/>
  <c r="BC113" i="14"/>
  <c r="T125" i="15"/>
  <c r="AD113" i="14"/>
  <c r="X113" i="14"/>
  <c r="AJ125" i="15"/>
  <c r="BT125" i="15"/>
  <c r="AC113" i="14"/>
  <c r="BX125" i="15"/>
  <c r="AA125" i="15"/>
  <c r="H125" i="15"/>
  <c r="AB125" i="15"/>
  <c r="BJ125" i="15"/>
  <c r="CH113" i="14"/>
  <c r="Q125" i="15"/>
  <c r="BG113" i="14"/>
  <c r="BM113" i="14"/>
  <c r="L113" i="14"/>
  <c r="DA113" i="14"/>
  <c r="CV113" i="14"/>
  <c r="AV113" i="14"/>
  <c r="CR113" i="14"/>
  <c r="AC125" i="15"/>
  <c r="CK113" i="14"/>
  <c r="B111" i="14"/>
  <c r="CM125" i="15"/>
  <c r="CW125" i="15"/>
  <c r="CJ125" i="15"/>
  <c r="BN125" i="15"/>
  <c r="BZ125" i="15"/>
  <c r="B118" i="16"/>
  <c r="CJ113" i="14"/>
  <c r="O113" i="14"/>
  <c r="O125" i="15"/>
  <c r="AL113" i="14"/>
  <c r="BA113" i="14"/>
  <c r="AN125" i="15"/>
  <c r="CY125" i="15"/>
  <c r="B108" i="14"/>
  <c r="CH125" i="15"/>
  <c r="AW113" i="14"/>
  <c r="W113" i="14"/>
  <c r="AK125" i="15"/>
  <c r="BG125" i="15"/>
  <c r="CN113" i="14"/>
  <c r="CR125" i="15"/>
  <c r="CP125" i="15"/>
  <c r="AZ125" i="15"/>
  <c r="B110" i="14"/>
  <c r="B112" i="14"/>
  <c r="AS113" i="14"/>
  <c r="BK125" i="15"/>
  <c r="CO125" i="15"/>
  <c r="S113" i="14"/>
  <c r="AP125" i="15"/>
  <c r="R113" i="14"/>
  <c r="BJ113" i="14"/>
  <c r="CM113" i="14"/>
  <c r="I125" i="15"/>
  <c r="AQ113" i="14"/>
  <c r="AI125" i="15"/>
  <c r="BK113" i="14"/>
  <c r="U113" i="14"/>
  <c r="K113" i="14"/>
  <c r="BR113" i="14"/>
  <c r="Z113" i="14"/>
  <c r="BP125" i="15"/>
  <c r="AX113" i="14"/>
  <c r="I113" i="14"/>
  <c r="CP113" i="14"/>
  <c r="BO125" i="15"/>
  <c r="DB125" i="15"/>
  <c r="AR125" i="15"/>
  <c r="AU113" i="14"/>
  <c r="CD125" i="15"/>
  <c r="BR125" i="15"/>
  <c r="B107" i="14"/>
  <c r="H113" i="14"/>
  <c r="U125" i="15"/>
  <c r="AG113" i="14"/>
  <c r="AZ113" i="14"/>
  <c r="CB125" i="15"/>
  <c r="CQ125" i="15"/>
  <c r="CZ125" i="15"/>
  <c r="AM113" i="14"/>
  <c r="CL125" i="15"/>
  <c r="BD113" i="14"/>
  <c r="BV113" i="14"/>
  <c r="M125" i="15"/>
  <c r="BC125" i="15"/>
  <c r="AF125" i="15"/>
  <c r="J125" i="15"/>
  <c r="CS125" i="15"/>
  <c r="BI113" i="14"/>
  <c r="BV125" i="15"/>
  <c r="CQ113" i="14"/>
  <c r="CF125" i="15"/>
  <c r="BT113" i="14"/>
  <c r="CG113" i="14"/>
  <c r="Z125" i="15"/>
  <c r="BU125" i="15"/>
  <c r="AB113" i="14"/>
  <c r="AT113" i="14"/>
  <c r="AI113" i="14"/>
  <c r="CW113" i="14"/>
  <c r="S125" i="15"/>
  <c r="BZ113" i="14"/>
  <c r="AX125" i="15"/>
  <c r="DC125" i="15"/>
  <c r="V125" i="15"/>
  <c r="K125" i="15"/>
  <c r="P113" i="14"/>
  <c r="AJ113" i="14"/>
  <c r="Y125" i="15"/>
  <c r="BL125" i="15"/>
  <c r="AW125" i="15"/>
  <c r="BN113" i="14"/>
  <c r="AH113" i="14"/>
  <c r="AU125" i="15"/>
  <c r="CI125" i="15"/>
  <c r="Y113" i="14"/>
  <c r="BQ113" i="14"/>
  <c r="BH113" i="14"/>
  <c r="BQ125" i="15"/>
  <c r="BB125" i="15"/>
  <c r="T113" i="14"/>
  <c r="AO125" i="15"/>
  <c r="AG125" i="15"/>
  <c r="AR113" i="14"/>
  <c r="AQ125" i="15"/>
  <c r="J113" i="14"/>
  <c r="AL125" i="15"/>
  <c r="R125" i="15"/>
  <c r="AY113" i="14"/>
  <c r="BB113" i="14"/>
  <c r="CY113" i="14"/>
  <c r="DC113" i="14"/>
  <c r="AF113" i="14"/>
  <c r="AP113" i="14"/>
  <c r="BW113" i="14"/>
  <c r="AT125" i="15"/>
  <c r="CT113" i="14"/>
  <c r="BU113" i="14"/>
  <c r="BY113" i="14"/>
  <c r="K118" i="15" l="1"/>
  <c r="K117" i="15" s="1"/>
  <c r="S118" i="15"/>
  <c r="S117" i="15" s="1"/>
  <c r="AA118" i="15"/>
  <c r="AA117" i="15" s="1"/>
  <c r="AI118" i="15"/>
  <c r="AI117" i="15" s="1"/>
  <c r="AQ118" i="15"/>
  <c r="AQ117" i="15" s="1"/>
  <c r="AY118" i="15"/>
  <c r="AY117" i="15" s="1"/>
  <c r="BG118" i="15"/>
  <c r="BG117" i="15" s="1"/>
  <c r="BO118" i="15"/>
  <c r="BO117" i="15" s="1"/>
  <c r="BW118" i="15"/>
  <c r="BW117" i="15" s="1"/>
  <c r="CE118" i="15"/>
  <c r="CE117" i="15" s="1"/>
  <c r="CM118" i="15"/>
  <c r="CM117" i="15" s="1"/>
  <c r="CU118" i="15"/>
  <c r="CU117" i="15" s="1"/>
  <c r="DC118" i="15"/>
  <c r="DC117" i="15" s="1"/>
  <c r="L118" i="15"/>
  <c r="L117" i="15" s="1"/>
  <c r="T118" i="15"/>
  <c r="T117" i="15" s="1"/>
  <c r="AB118" i="15"/>
  <c r="AB117" i="15" s="1"/>
  <c r="AJ118" i="15"/>
  <c r="AJ117" i="15" s="1"/>
  <c r="AR118" i="15"/>
  <c r="AR117" i="15" s="1"/>
  <c r="AZ118" i="15"/>
  <c r="AZ117" i="15" s="1"/>
  <c r="BH118" i="15"/>
  <c r="BH117" i="15" s="1"/>
  <c r="BP118" i="15"/>
  <c r="BP117" i="15" s="1"/>
  <c r="BX118" i="15"/>
  <c r="BX117" i="15" s="1"/>
  <c r="CF118" i="15"/>
  <c r="CF117" i="15" s="1"/>
  <c r="CN118" i="15"/>
  <c r="CN117" i="15" s="1"/>
  <c r="CV118" i="15"/>
  <c r="CV117" i="15" s="1"/>
  <c r="M118" i="15"/>
  <c r="M117" i="15" s="1"/>
  <c r="U118" i="15"/>
  <c r="U117" i="15" s="1"/>
  <c r="AC118" i="15"/>
  <c r="AC117" i="15" s="1"/>
  <c r="AK118" i="15"/>
  <c r="AK117" i="15" s="1"/>
  <c r="AS118" i="15"/>
  <c r="AS117" i="15" s="1"/>
  <c r="BA118" i="15"/>
  <c r="BA117" i="15" s="1"/>
  <c r="BI118" i="15"/>
  <c r="BI117" i="15" s="1"/>
  <c r="BQ118" i="15"/>
  <c r="BQ117" i="15" s="1"/>
  <c r="BY118" i="15"/>
  <c r="BY117" i="15" s="1"/>
  <c r="CG118" i="15"/>
  <c r="CG117" i="15" s="1"/>
  <c r="CO118" i="15"/>
  <c r="CO117" i="15" s="1"/>
  <c r="CW118" i="15"/>
  <c r="CW117" i="15" s="1"/>
  <c r="N118" i="15"/>
  <c r="N117" i="15" s="1"/>
  <c r="V118" i="15"/>
  <c r="V117" i="15" s="1"/>
  <c r="AD118" i="15"/>
  <c r="AD117" i="15" s="1"/>
  <c r="AL118" i="15"/>
  <c r="AL117" i="15" s="1"/>
  <c r="AT118" i="15"/>
  <c r="AT117" i="15" s="1"/>
  <c r="BB118" i="15"/>
  <c r="BB117" i="15" s="1"/>
  <c r="BJ118" i="15"/>
  <c r="BJ117" i="15" s="1"/>
  <c r="BR118" i="15"/>
  <c r="BR117" i="15" s="1"/>
  <c r="BZ118" i="15"/>
  <c r="BZ117" i="15" s="1"/>
  <c r="CH118" i="15"/>
  <c r="CH117" i="15" s="1"/>
  <c r="CP118" i="15"/>
  <c r="CP117" i="15" s="1"/>
  <c r="CX118" i="15"/>
  <c r="CX117" i="15" s="1"/>
  <c r="O118" i="15"/>
  <c r="O117" i="15" s="1"/>
  <c r="W118" i="15"/>
  <c r="W117" i="15" s="1"/>
  <c r="AE118" i="15"/>
  <c r="AE117" i="15" s="1"/>
  <c r="AM118" i="15"/>
  <c r="AM117" i="15" s="1"/>
  <c r="AU118" i="15"/>
  <c r="AU117" i="15" s="1"/>
  <c r="BC118" i="15"/>
  <c r="BC117" i="15" s="1"/>
  <c r="BK118" i="15"/>
  <c r="BK117" i="15" s="1"/>
  <c r="BS118" i="15"/>
  <c r="BS117" i="15" s="1"/>
  <c r="CA118" i="15"/>
  <c r="CA117" i="15" s="1"/>
  <c r="CI118" i="15"/>
  <c r="CI117" i="15" s="1"/>
  <c r="CQ118" i="15"/>
  <c r="CQ117" i="15" s="1"/>
  <c r="CY118" i="15"/>
  <c r="CY117" i="15" s="1"/>
  <c r="H118" i="15"/>
  <c r="G125" i="15"/>
  <c r="F125" i="15"/>
  <c r="G113" i="14"/>
  <c r="P118" i="15"/>
  <c r="P117" i="15" s="1"/>
  <c r="X118" i="15"/>
  <c r="X117" i="15" s="1"/>
  <c r="AF118" i="15"/>
  <c r="AF117" i="15" s="1"/>
  <c r="AN118" i="15"/>
  <c r="AN117" i="15" s="1"/>
  <c r="AV118" i="15"/>
  <c r="AV117" i="15" s="1"/>
  <c r="BD118" i="15"/>
  <c r="BD117" i="15" s="1"/>
  <c r="BL118" i="15"/>
  <c r="BL117" i="15" s="1"/>
  <c r="BT118" i="15"/>
  <c r="BT117" i="15" s="1"/>
  <c r="CB118" i="15"/>
  <c r="CB117" i="15" s="1"/>
  <c r="CJ118" i="15"/>
  <c r="CJ117" i="15" s="1"/>
  <c r="CR118" i="15"/>
  <c r="CR117" i="15" s="1"/>
  <c r="CZ118" i="15"/>
  <c r="CZ117" i="15" s="1"/>
  <c r="I118" i="15"/>
  <c r="I117" i="15" s="1"/>
  <c r="Q118" i="15"/>
  <c r="Q117" i="15" s="1"/>
  <c r="Y118" i="15"/>
  <c r="Y117" i="15" s="1"/>
  <c r="AG118" i="15"/>
  <c r="AG117" i="15" s="1"/>
  <c r="AO118" i="15"/>
  <c r="AO117" i="15" s="1"/>
  <c r="AW118" i="15"/>
  <c r="AW117" i="15" s="1"/>
  <c r="BE118" i="15"/>
  <c r="BE117" i="15" s="1"/>
  <c r="BM118" i="15"/>
  <c r="BM117" i="15" s="1"/>
  <c r="BU118" i="15"/>
  <c r="BU117" i="15" s="1"/>
  <c r="CC118" i="15"/>
  <c r="CC117" i="15" s="1"/>
  <c r="CK118" i="15"/>
  <c r="CK117" i="15" s="1"/>
  <c r="CS118" i="15"/>
  <c r="CS117" i="15" s="1"/>
  <c r="DA118" i="15"/>
  <c r="DA117" i="15" s="1"/>
  <c r="J118" i="15"/>
  <c r="J117" i="15" s="1"/>
  <c r="R118" i="15"/>
  <c r="R117" i="15" s="1"/>
  <c r="Z118" i="15"/>
  <c r="Z117" i="15" s="1"/>
  <c r="AH118" i="15"/>
  <c r="AH117" i="15" s="1"/>
  <c r="AP118" i="15"/>
  <c r="AP117" i="15" s="1"/>
  <c r="AX118" i="15"/>
  <c r="AX117" i="15" s="1"/>
  <c r="BF118" i="15"/>
  <c r="BF117" i="15" s="1"/>
  <c r="BN118" i="15"/>
  <c r="BN117" i="15" s="1"/>
  <c r="BV118" i="15"/>
  <c r="BV117" i="15" s="1"/>
  <c r="CD118" i="15"/>
  <c r="CD117" i="15" s="1"/>
  <c r="CL118" i="15"/>
  <c r="CL117" i="15" s="1"/>
  <c r="CT118" i="15"/>
  <c r="CT117" i="15" s="1"/>
  <c r="DB118" i="15"/>
  <c r="DB117" i="15" s="1"/>
  <c r="HV7" i="19"/>
  <c r="DC116" i="4"/>
  <c r="DF125" i="4"/>
  <c r="K116" i="4"/>
  <c r="AU116" i="4"/>
  <c r="AY116" i="4"/>
  <c r="BC116" i="4"/>
  <c r="BG116" i="4"/>
  <c r="BK116" i="4"/>
  <c r="BO116" i="4"/>
  <c r="BS116" i="4"/>
  <c r="BW116" i="4"/>
  <c r="CA116" i="4"/>
  <c r="CE116" i="4"/>
  <c r="CI116" i="4"/>
  <c r="CM116" i="4"/>
  <c r="CQ116" i="4"/>
  <c r="CU116" i="4"/>
  <c r="CY116" i="4"/>
  <c r="L116" i="4"/>
  <c r="AR116" i="4"/>
  <c r="AV116" i="4"/>
  <c r="AZ116" i="4"/>
  <c r="BD116" i="4"/>
  <c r="BH116" i="4"/>
  <c r="BL116" i="4"/>
  <c r="BP116" i="4"/>
  <c r="BT116" i="4"/>
  <c r="BX116" i="4"/>
  <c r="CB116" i="4"/>
  <c r="CF116" i="4"/>
  <c r="CJ116" i="4"/>
  <c r="CN116" i="4"/>
  <c r="CR116" i="4"/>
  <c r="CV116" i="4"/>
  <c r="CZ116" i="4"/>
  <c r="I116" i="4"/>
  <c r="M116" i="4"/>
  <c r="AS116" i="4"/>
  <c r="AW116" i="4"/>
  <c r="BA116" i="4"/>
  <c r="BE116" i="4"/>
  <c r="BI116" i="4"/>
  <c r="BM116" i="4"/>
  <c r="BQ116" i="4"/>
  <c r="BU116" i="4"/>
  <c r="BY116" i="4"/>
  <c r="CC116" i="4"/>
  <c r="CG116" i="4"/>
  <c r="CK116" i="4"/>
  <c r="CO116" i="4"/>
  <c r="CS116" i="4"/>
  <c r="CW116" i="4"/>
  <c r="DA116" i="4"/>
  <c r="H116" i="4"/>
  <c r="J116" i="4"/>
  <c r="AT116" i="4"/>
  <c r="AX116" i="4"/>
  <c r="BB116" i="4"/>
  <c r="BF116" i="4"/>
  <c r="BJ116" i="4"/>
  <c r="BN116" i="4"/>
  <c r="BR116" i="4"/>
  <c r="BV116" i="4"/>
  <c r="BZ116" i="4"/>
  <c r="CD116" i="4"/>
  <c r="CH116" i="4"/>
  <c r="CL116" i="4"/>
  <c r="CP116" i="4"/>
  <c r="CT116" i="4"/>
  <c r="CX116" i="4"/>
  <c r="DB116" i="4"/>
  <c r="G125" i="4"/>
  <c r="G11" i="10"/>
  <c r="CS116" i="15"/>
  <c r="BU116" i="15"/>
  <c r="AZ116" i="16"/>
  <c r="CV116" i="15"/>
  <c r="BX116" i="16"/>
  <c r="BP116" i="15"/>
  <c r="CM116" i="16"/>
  <c r="AS116" i="15"/>
  <c r="CQ116" i="15"/>
  <c r="CI116" i="15"/>
  <c r="H116" i="15"/>
  <c r="BW116" i="15"/>
  <c r="CV116" i="16"/>
  <c r="AX116" i="16"/>
  <c r="CA116" i="15"/>
  <c r="AZ116" i="15"/>
  <c r="BB116" i="15"/>
  <c r="DC116" i="15"/>
  <c r="BD116" i="15"/>
  <c r="CE116" i="15"/>
  <c r="BB116" i="16"/>
  <c r="DA116" i="16"/>
  <c r="CU116" i="15"/>
  <c r="CL116" i="16"/>
  <c r="BM116" i="15"/>
  <c r="CW116" i="15"/>
  <c r="BD116" i="16"/>
  <c r="BT116" i="15"/>
  <c r="CZ116" i="16"/>
  <c r="BQ116" i="16"/>
  <c r="BV116" i="15"/>
  <c r="CC116" i="16"/>
  <c r="CW116" i="16"/>
  <c r="CT116" i="15"/>
  <c r="CJ116" i="15"/>
  <c r="BT116" i="16"/>
  <c r="CL116" i="15"/>
  <c r="CX116" i="15"/>
  <c r="BM116" i="16"/>
  <c r="CC116" i="15"/>
  <c r="BE116" i="15"/>
  <c r="K116" i="16"/>
  <c r="DA116" i="15"/>
  <c r="BY116" i="16"/>
  <c r="BH116" i="16"/>
  <c r="CM116" i="15"/>
  <c r="BE116" i="16"/>
  <c r="BN116" i="16"/>
  <c r="BU116" i="16"/>
  <c r="BS116" i="15"/>
  <c r="AY116" i="15"/>
  <c r="CY116" i="15"/>
  <c r="AW116" i="16"/>
  <c r="AV116" i="16"/>
  <c r="CE116" i="16"/>
  <c r="DB116" i="15"/>
  <c r="J116" i="16"/>
  <c r="BR116" i="15"/>
  <c r="I116" i="15"/>
  <c r="BZ116" i="16"/>
  <c r="BC116" i="16"/>
  <c r="BA116" i="15"/>
  <c r="CA116" i="16"/>
  <c r="CB116" i="15"/>
  <c r="BK116" i="15"/>
  <c r="BF116" i="16"/>
  <c r="AR116" i="16"/>
  <c r="CU116" i="16"/>
  <c r="BZ116" i="15"/>
  <c r="I116" i="16"/>
  <c r="BV116" i="16"/>
  <c r="BA116" i="16"/>
  <c r="BL116" i="15"/>
  <c r="CI116" i="16"/>
  <c r="AV116" i="15"/>
  <c r="CF116" i="16"/>
  <c r="CG116" i="16"/>
  <c r="BP116" i="16"/>
  <c r="CT116" i="16"/>
  <c r="M116" i="15"/>
  <c r="AU116" i="15"/>
  <c r="CJ116" i="16"/>
  <c r="BY116" i="15"/>
  <c r="BR116" i="16"/>
  <c r="CF116" i="15"/>
  <c r="CX116" i="16"/>
  <c r="CN116" i="15"/>
  <c r="CN116" i="16"/>
  <c r="BQ116" i="15"/>
  <c r="CD116" i="15"/>
  <c r="BJ116" i="16"/>
  <c r="BW116" i="16"/>
  <c r="CH116" i="16"/>
  <c r="CD116" i="16"/>
  <c r="BG116" i="15"/>
  <c r="DC116" i="16"/>
  <c r="AY116" i="16"/>
  <c r="DB116" i="16"/>
  <c r="CH116" i="15"/>
  <c r="BF116" i="15"/>
  <c r="AR116" i="15"/>
  <c r="CP116" i="16"/>
  <c r="CO116" i="15"/>
  <c r="BJ116" i="15"/>
  <c r="BI116" i="15"/>
  <c r="CB116" i="16"/>
  <c r="M116" i="16"/>
  <c r="AT116" i="16"/>
  <c r="BK116" i="16"/>
  <c r="CG116" i="15"/>
  <c r="J116" i="15"/>
  <c r="CP116" i="15"/>
  <c r="CY116" i="16"/>
  <c r="BC116" i="15"/>
  <c r="L116" i="16"/>
  <c r="AX116" i="15"/>
  <c r="CS116" i="16"/>
  <c r="CZ116" i="15"/>
  <c r="BX116" i="15"/>
  <c r="BO116" i="15"/>
  <c r="AW116" i="15"/>
  <c r="BO116" i="16"/>
  <c r="L116" i="15"/>
  <c r="CR116" i="15"/>
  <c r="BN116" i="15"/>
  <c r="CK116" i="15"/>
  <c r="K116" i="15"/>
  <c r="BI116" i="16"/>
  <c r="AU116" i="16"/>
  <c r="BS116" i="16"/>
  <c r="BG116" i="16"/>
  <c r="AS116" i="16"/>
  <c r="BH116" i="15"/>
  <c r="CK116" i="16"/>
  <c r="H116" i="16"/>
  <c r="CR116" i="16"/>
  <c r="AT116" i="15"/>
  <c r="CQ116" i="16"/>
  <c r="CO116" i="16"/>
  <c r="BL116" i="16"/>
  <c r="G116" i="16" l="1"/>
  <c r="F116" i="16"/>
  <c r="CD8" i="10"/>
  <c r="BE8" i="10"/>
  <c r="BZ8" i="10"/>
  <c r="AT8" i="10"/>
  <c r="CN8" i="10"/>
  <c r="BH8" i="10"/>
  <c r="CQ8" i="10"/>
  <c r="BK8" i="10"/>
  <c r="BL8" i="10"/>
  <c r="CM8" i="10"/>
  <c r="BY8" i="10"/>
  <c r="BC8" i="10"/>
  <c r="H117" i="15"/>
  <c r="F118" i="15"/>
  <c r="G118" i="15"/>
  <c r="DB8" i="10"/>
  <c r="BG8" i="10"/>
  <c r="BU8" i="10"/>
  <c r="AX8" i="10"/>
  <c r="CK8" i="10"/>
  <c r="DC8" i="10"/>
  <c r="BD8" i="10"/>
  <c r="AS8" i="10"/>
  <c r="CT8" i="10"/>
  <c r="BN8" i="10"/>
  <c r="DA8" i="10"/>
  <c r="M8" i="10"/>
  <c r="CB8" i="10"/>
  <c r="AV8" i="10"/>
  <c r="CE8" i="10"/>
  <c r="CP8" i="10"/>
  <c r="BJ8" i="10"/>
  <c r="BQ8" i="10"/>
  <c r="I8" i="10"/>
  <c r="BX8" i="10"/>
  <c r="AR8" i="10"/>
  <c r="CA8" i="10"/>
  <c r="AU8" i="10"/>
  <c r="CR8" i="10"/>
  <c r="BF8" i="10"/>
  <c r="L8" i="10"/>
  <c r="BW8" i="10"/>
  <c r="K8" i="10"/>
  <c r="CO8" i="10"/>
  <c r="BI8" i="10"/>
  <c r="CV8" i="10"/>
  <c r="HZ7" i="19"/>
  <c r="CX8" i="10"/>
  <c r="CH8" i="10"/>
  <c r="BR8" i="10"/>
  <c r="BB8" i="10"/>
  <c r="CC8" i="10"/>
  <c r="CY8" i="10"/>
  <c r="CJ8" i="10"/>
  <c r="CI8" i="10"/>
  <c r="CG8" i="10"/>
  <c r="CS8" i="10"/>
  <c r="BM8" i="10"/>
  <c r="AW8" i="10"/>
  <c r="CF8" i="10"/>
  <c r="BP8" i="10"/>
  <c r="CU8" i="10"/>
  <c r="AY8" i="10"/>
  <c r="BS8" i="10"/>
  <c r="BV8" i="10"/>
  <c r="CW8" i="10"/>
  <c r="CZ8" i="10"/>
  <c r="BT8" i="10"/>
  <c r="BO8" i="10"/>
  <c r="AZ8" i="10"/>
  <c r="CL8" i="10"/>
  <c r="J8" i="10"/>
  <c r="BA8" i="10"/>
  <c r="H8" i="10"/>
  <c r="G117" i="15" l="1"/>
  <c r="F117" i="15"/>
  <c r="ID7" i="19"/>
  <c r="B22" i="11"/>
  <c r="B21" i="11"/>
  <c r="B20" i="11"/>
  <c r="B19" i="11"/>
  <c r="B18" i="11"/>
  <c r="B14" i="11"/>
  <c r="B13" i="11"/>
  <c r="B12" i="11"/>
  <c r="B11" i="11"/>
  <c r="B10" i="11"/>
  <c r="IH7" i="19" l="1"/>
  <c r="B87" i="4"/>
  <c r="B76" i="4"/>
  <c r="B65" i="4"/>
  <c r="B54" i="4"/>
  <c r="B43" i="4"/>
  <c r="B32" i="4"/>
  <c r="B21" i="4"/>
  <c r="IL7" i="19" l="1"/>
  <c r="D4" i="2"/>
  <c r="D3" i="2"/>
  <c r="D5" i="2"/>
  <c r="D6" i="2"/>
  <c r="D7" i="2"/>
  <c r="D8" i="2"/>
  <c r="D9" i="2"/>
  <c r="D10" i="2"/>
  <c r="D11" i="2"/>
  <c r="D12" i="2"/>
  <c r="D13" i="2"/>
  <c r="D14" i="2"/>
  <c r="D15" i="2"/>
  <c r="D16" i="2"/>
  <c r="D17" i="2"/>
  <c r="D18" i="2"/>
  <c r="D19" i="2"/>
  <c r="D20" i="2"/>
  <c r="D21" i="2"/>
  <c r="D22" i="2"/>
  <c r="D23" i="2"/>
  <c r="D24" i="2"/>
  <c r="D25" i="2"/>
  <c r="D26" i="2"/>
  <c r="D27" i="2"/>
  <c r="D28" i="2"/>
  <c r="D29" i="2"/>
  <c r="D30" i="2"/>
  <c r="D31" i="2"/>
  <c r="D32" i="2"/>
  <c r="D2" i="2"/>
  <c r="D33" i="2"/>
  <c r="D34" i="2"/>
  <c r="D35" i="2"/>
  <c r="D36" i="2"/>
  <c r="IP7" i="19" l="1"/>
  <c r="C83" i="12"/>
  <c r="C82" i="12"/>
  <c r="C81" i="12"/>
  <c r="C80" i="12"/>
  <c r="C79" i="12"/>
  <c r="C78" i="12"/>
  <c r="C77" i="12"/>
  <c r="C76" i="12"/>
  <c r="C70" i="12"/>
  <c r="B70" i="12" s="1"/>
  <c r="C69" i="12"/>
  <c r="B69" i="12" s="1"/>
  <c r="C68" i="12"/>
  <c r="B68" i="12" s="1"/>
  <c r="C67" i="12"/>
  <c r="B67" i="12" s="1"/>
  <c r="C66" i="12"/>
  <c r="B66" i="12" s="1"/>
  <c r="C65" i="12"/>
  <c r="B65" i="12" s="1"/>
  <c r="C64" i="12"/>
  <c r="B64" i="12" s="1"/>
  <c r="C63" i="12"/>
  <c r="B63" i="12" s="1"/>
  <c r="C57" i="12"/>
  <c r="C56" i="12"/>
  <c r="C55" i="12"/>
  <c r="C54" i="12"/>
  <c r="C53" i="12"/>
  <c r="C52" i="12"/>
  <c r="C51" i="12"/>
  <c r="C50" i="12"/>
  <c r="C44" i="12"/>
  <c r="C43" i="12"/>
  <c r="C42" i="12"/>
  <c r="C41" i="12"/>
  <c r="C40" i="12"/>
  <c r="C39" i="12"/>
  <c r="C38" i="12"/>
  <c r="C37" i="12"/>
  <c r="C31" i="12"/>
  <c r="C30" i="12"/>
  <c r="C29" i="12"/>
  <c r="C28" i="12"/>
  <c r="C27" i="12"/>
  <c r="C26" i="12"/>
  <c r="C25" i="12"/>
  <c r="C24" i="12"/>
  <c r="IT7" i="19" l="1"/>
  <c r="H6" i="4"/>
  <c r="IX7" i="19" l="1"/>
  <c r="JB7" i="19" l="1"/>
  <c r="H35" i="13"/>
  <c r="H28" i="13"/>
  <c r="H21" i="13"/>
  <c r="H14" i="13"/>
  <c r="H7" i="13"/>
  <c r="I7" i="13" s="1"/>
  <c r="H9" i="11"/>
  <c r="H59" i="11" s="1"/>
  <c r="JF7" i="19" l="1"/>
  <c r="H43" i="11"/>
  <c r="H51" i="11"/>
  <c r="H27" i="11"/>
  <c r="H35" i="11"/>
  <c r="I9" i="11"/>
  <c r="P35" i="13"/>
  <c r="T35" i="13"/>
  <c r="X35" i="13"/>
  <c r="AF35" i="13"/>
  <c r="AJ35" i="13"/>
  <c r="AN35" i="13"/>
  <c r="AR35" i="13"/>
  <c r="AV35" i="13"/>
  <c r="AZ35" i="13"/>
  <c r="BD35" i="13"/>
  <c r="BH35" i="13"/>
  <c r="BL35" i="13"/>
  <c r="BP35" i="13"/>
  <c r="BT35" i="13"/>
  <c r="BX35" i="13"/>
  <c r="CB35" i="13"/>
  <c r="CF35" i="13"/>
  <c r="CJ35" i="13"/>
  <c r="CN35" i="13"/>
  <c r="CR35" i="13"/>
  <c r="CV35" i="13"/>
  <c r="CZ35" i="13"/>
  <c r="I35" i="13"/>
  <c r="M35" i="13"/>
  <c r="Q35" i="13"/>
  <c r="U35" i="13"/>
  <c r="Y35" i="13"/>
  <c r="AC35" i="13"/>
  <c r="AG35" i="13"/>
  <c r="AK35" i="13"/>
  <c r="AO35" i="13"/>
  <c r="AS35" i="13"/>
  <c r="AW35" i="13"/>
  <c r="BA35" i="13"/>
  <c r="BE35" i="13"/>
  <c r="BI35" i="13"/>
  <c r="BM35" i="13"/>
  <c r="BQ35" i="13"/>
  <c r="BU35" i="13"/>
  <c r="BY35" i="13"/>
  <c r="CC35" i="13"/>
  <c r="CG35" i="13"/>
  <c r="CK35" i="13"/>
  <c r="CO35" i="13"/>
  <c r="CS35" i="13"/>
  <c r="CW35" i="13"/>
  <c r="DA35" i="13"/>
  <c r="L35" i="13"/>
  <c r="AB35" i="13"/>
  <c r="J35" i="13"/>
  <c r="N35" i="13"/>
  <c r="R35" i="13"/>
  <c r="V35" i="13"/>
  <c r="Z35" i="13"/>
  <c r="AD35" i="13"/>
  <c r="AH35" i="13"/>
  <c r="AL35" i="13"/>
  <c r="AP35" i="13"/>
  <c r="AT35" i="13"/>
  <c r="AX35" i="13"/>
  <c r="BB35" i="13"/>
  <c r="BF35" i="13"/>
  <c r="BJ35" i="13"/>
  <c r="BN35" i="13"/>
  <c r="BR35" i="13"/>
  <c r="BV35" i="13"/>
  <c r="BZ35" i="13"/>
  <c r="CD35" i="13"/>
  <c r="CH35" i="13"/>
  <c r="CL35" i="13"/>
  <c r="CP35" i="13"/>
  <c r="CT35" i="13"/>
  <c r="CX35" i="13"/>
  <c r="DB35" i="13"/>
  <c r="K35" i="13"/>
  <c r="O35" i="13"/>
  <c r="S35" i="13"/>
  <c r="W35" i="13"/>
  <c r="AA35" i="13"/>
  <c r="AE35" i="13"/>
  <c r="AI35" i="13"/>
  <c r="AM35" i="13"/>
  <c r="AQ35" i="13"/>
  <c r="AU35" i="13"/>
  <c r="AY35" i="13"/>
  <c r="BC35" i="13"/>
  <c r="BG35" i="13"/>
  <c r="BK35" i="13"/>
  <c r="BO35" i="13"/>
  <c r="BS35" i="13"/>
  <c r="BW35" i="13"/>
  <c r="CA35" i="13"/>
  <c r="CE35" i="13"/>
  <c r="CI35" i="13"/>
  <c r="CM35" i="13"/>
  <c r="CQ35" i="13"/>
  <c r="CU35" i="13"/>
  <c r="CY35" i="13"/>
  <c r="DC35" i="13"/>
  <c r="L28" i="13"/>
  <c r="T28" i="13"/>
  <c r="AB28" i="13"/>
  <c r="AJ28" i="13"/>
  <c r="AR28" i="13"/>
  <c r="AZ28" i="13"/>
  <c r="BH28" i="13"/>
  <c r="BP28" i="13"/>
  <c r="CB28" i="13"/>
  <c r="CV28" i="13"/>
  <c r="M28" i="13"/>
  <c r="U28" i="13"/>
  <c r="AG28" i="13"/>
  <c r="AO28" i="13"/>
  <c r="BQ28" i="13"/>
  <c r="J28" i="13"/>
  <c r="N28" i="13"/>
  <c r="R28" i="13"/>
  <c r="V28" i="13"/>
  <c r="Z28" i="13"/>
  <c r="AD28" i="13"/>
  <c r="AH28" i="13"/>
  <c r="AL28" i="13"/>
  <c r="AP28" i="13"/>
  <c r="AT28" i="13"/>
  <c r="AX28" i="13"/>
  <c r="BB28" i="13"/>
  <c r="BF28" i="13"/>
  <c r="BJ28" i="13"/>
  <c r="BN28" i="13"/>
  <c r="BR28" i="13"/>
  <c r="BV28" i="13"/>
  <c r="BZ28" i="13"/>
  <c r="CD28" i="13"/>
  <c r="CH28" i="13"/>
  <c r="CL28" i="13"/>
  <c r="CP28" i="13"/>
  <c r="CT28" i="13"/>
  <c r="CX28" i="13"/>
  <c r="DB28" i="13"/>
  <c r="P28" i="13"/>
  <c r="X28" i="13"/>
  <c r="AF28" i="13"/>
  <c r="AN28" i="13"/>
  <c r="AV28" i="13"/>
  <c r="BD28" i="13"/>
  <c r="BL28" i="13"/>
  <c r="BT28" i="13"/>
  <c r="BX28" i="13"/>
  <c r="CF28" i="13"/>
  <c r="CJ28" i="13"/>
  <c r="CN28" i="13"/>
  <c r="CR28" i="13"/>
  <c r="CZ28" i="13"/>
  <c r="I28" i="13"/>
  <c r="Q28" i="13"/>
  <c r="Y28" i="13"/>
  <c r="AC28" i="13"/>
  <c r="AK28" i="13"/>
  <c r="AS28" i="13"/>
  <c r="AW28" i="13"/>
  <c r="BA28" i="13"/>
  <c r="BE28" i="13"/>
  <c r="BI28" i="13"/>
  <c r="BM28" i="13"/>
  <c r="BU28" i="13"/>
  <c r="BY28" i="13"/>
  <c r="CC28" i="13"/>
  <c r="CG28" i="13"/>
  <c r="CK28" i="13"/>
  <c r="CO28" i="13"/>
  <c r="CS28" i="13"/>
  <c r="CW28" i="13"/>
  <c r="DA28" i="13"/>
  <c r="K28" i="13"/>
  <c r="O28" i="13"/>
  <c r="S28" i="13"/>
  <c r="W28" i="13"/>
  <c r="AA28" i="13"/>
  <c r="AE28" i="13"/>
  <c r="AI28" i="13"/>
  <c r="AM28" i="13"/>
  <c r="AQ28" i="13"/>
  <c r="AU28" i="13"/>
  <c r="AY28" i="13"/>
  <c r="BC28" i="13"/>
  <c r="BG28" i="13"/>
  <c r="BK28" i="13"/>
  <c r="BO28" i="13"/>
  <c r="BS28" i="13"/>
  <c r="BW28" i="13"/>
  <c r="CA28" i="13"/>
  <c r="CE28" i="13"/>
  <c r="CI28" i="13"/>
  <c r="CM28" i="13"/>
  <c r="CQ28" i="13"/>
  <c r="CU28" i="13"/>
  <c r="CY28" i="13"/>
  <c r="DC28" i="13"/>
  <c r="BE7" i="13"/>
  <c r="AO7" i="13"/>
  <c r="M21" i="13"/>
  <c r="U21" i="13"/>
  <c r="AC21" i="13"/>
  <c r="AO21" i="13"/>
  <c r="AS21" i="13"/>
  <c r="AW21" i="13"/>
  <c r="BE21" i="13"/>
  <c r="BI21" i="13"/>
  <c r="BM21" i="13"/>
  <c r="BQ21" i="13"/>
  <c r="BU21" i="13"/>
  <c r="BY21" i="13"/>
  <c r="CC21" i="13"/>
  <c r="CG21" i="13"/>
  <c r="CK21" i="13"/>
  <c r="CO21" i="13"/>
  <c r="CS21" i="13"/>
  <c r="CW21" i="13"/>
  <c r="DA21" i="13"/>
  <c r="CK7" i="13"/>
  <c r="Y7" i="13"/>
  <c r="J21" i="13"/>
  <c r="N21" i="13"/>
  <c r="R21" i="13"/>
  <c r="V21" i="13"/>
  <c r="Z21" i="13"/>
  <c r="AD21" i="13"/>
  <c r="AH21" i="13"/>
  <c r="AL21" i="13"/>
  <c r="AP21" i="13"/>
  <c r="AT21" i="13"/>
  <c r="AX21" i="13"/>
  <c r="BB21" i="13"/>
  <c r="BF21" i="13"/>
  <c r="BJ21" i="13"/>
  <c r="BN21" i="13"/>
  <c r="BR21" i="13"/>
  <c r="BV21" i="13"/>
  <c r="BZ21" i="13"/>
  <c r="CD21" i="13"/>
  <c r="CH21" i="13"/>
  <c r="CL21" i="13"/>
  <c r="CP21" i="13"/>
  <c r="CT21" i="13"/>
  <c r="CX21" i="13"/>
  <c r="DB21" i="13"/>
  <c r="L21" i="13"/>
  <c r="P21" i="13"/>
  <c r="T21" i="13"/>
  <c r="X21" i="13"/>
  <c r="AB21" i="13"/>
  <c r="AF21" i="13"/>
  <c r="AJ21" i="13"/>
  <c r="AN21" i="13"/>
  <c r="AR21" i="13"/>
  <c r="AV21" i="13"/>
  <c r="AZ21" i="13"/>
  <c r="BD21" i="13"/>
  <c r="BH21" i="13"/>
  <c r="BL21" i="13"/>
  <c r="BP21" i="13"/>
  <c r="BT21" i="13"/>
  <c r="BX21" i="13"/>
  <c r="CB21" i="13"/>
  <c r="CF21" i="13"/>
  <c r="CJ21" i="13"/>
  <c r="CN21" i="13"/>
  <c r="CR21" i="13"/>
  <c r="CV21" i="13"/>
  <c r="CZ21" i="13"/>
  <c r="DA7" i="13"/>
  <c r="I21" i="13"/>
  <c r="Q21" i="13"/>
  <c r="Y21" i="13"/>
  <c r="AG21" i="13"/>
  <c r="AK21" i="13"/>
  <c r="BA21" i="13"/>
  <c r="BU7" i="13"/>
  <c r="K21" i="13"/>
  <c r="O21" i="13"/>
  <c r="S21" i="13"/>
  <c r="W21" i="13"/>
  <c r="AA21" i="13"/>
  <c r="AE21" i="13"/>
  <c r="AI21" i="13"/>
  <c r="AM21" i="13"/>
  <c r="AQ21" i="13"/>
  <c r="AU21" i="13"/>
  <c r="AY21" i="13"/>
  <c r="BC21" i="13"/>
  <c r="BG21" i="13"/>
  <c r="BK21" i="13"/>
  <c r="BO21" i="13"/>
  <c r="BS21" i="13"/>
  <c r="BW21" i="13"/>
  <c r="CA21" i="13"/>
  <c r="CE21" i="13"/>
  <c r="CI21" i="13"/>
  <c r="CM21" i="13"/>
  <c r="CQ21" i="13"/>
  <c r="CU21" i="13"/>
  <c r="CY21" i="13"/>
  <c r="DC21" i="13"/>
  <c r="L14" i="13"/>
  <c r="P14" i="13"/>
  <c r="T14" i="13"/>
  <c r="X14" i="13"/>
  <c r="AB14" i="13"/>
  <c r="AF14" i="13"/>
  <c r="AJ14" i="13"/>
  <c r="AN14" i="13"/>
  <c r="AR14" i="13"/>
  <c r="AV14" i="13"/>
  <c r="AZ14" i="13"/>
  <c r="BD14" i="13"/>
  <c r="BH14" i="13"/>
  <c r="BL14" i="13"/>
  <c r="BP14" i="13"/>
  <c r="BT14" i="13"/>
  <c r="BX14" i="13"/>
  <c r="CB14" i="13"/>
  <c r="CF14" i="13"/>
  <c r="CJ14" i="13"/>
  <c r="CN14" i="13"/>
  <c r="CR14" i="13"/>
  <c r="CV14" i="13"/>
  <c r="CZ14" i="13"/>
  <c r="CW7" i="13"/>
  <c r="CG7" i="13"/>
  <c r="BQ7" i="13"/>
  <c r="BA7" i="13"/>
  <c r="AK7" i="13"/>
  <c r="U7" i="13"/>
  <c r="I14" i="13"/>
  <c r="M14" i="13"/>
  <c r="Q14" i="13"/>
  <c r="U14" i="13"/>
  <c r="Y14" i="13"/>
  <c r="AC14" i="13"/>
  <c r="AG14" i="13"/>
  <c r="AK14" i="13"/>
  <c r="AO14" i="13"/>
  <c r="AS14" i="13"/>
  <c r="AW14" i="13"/>
  <c r="BA14" i="13"/>
  <c r="BE14" i="13"/>
  <c r="BI14" i="13"/>
  <c r="BM14" i="13"/>
  <c r="BQ14" i="13"/>
  <c r="BU14" i="13"/>
  <c r="BY14" i="13"/>
  <c r="CC14" i="13"/>
  <c r="CG14" i="13"/>
  <c r="CK14" i="13"/>
  <c r="CO14" i="13"/>
  <c r="CS14" i="13"/>
  <c r="CW14" i="13"/>
  <c r="DA14" i="13"/>
  <c r="CS7" i="13"/>
  <c r="CC7" i="13"/>
  <c r="BM7" i="13"/>
  <c r="AW7" i="13"/>
  <c r="AG7" i="13"/>
  <c r="Q7" i="13"/>
  <c r="J14" i="13"/>
  <c r="N14" i="13"/>
  <c r="R14" i="13"/>
  <c r="V14" i="13"/>
  <c r="Z14" i="13"/>
  <c r="AD14" i="13"/>
  <c r="AH14" i="13"/>
  <c r="AL14" i="13"/>
  <c r="AP14" i="13"/>
  <c r="AT14" i="13"/>
  <c r="AX14" i="13"/>
  <c r="BB14" i="13"/>
  <c r="BF14" i="13"/>
  <c r="BJ14" i="13"/>
  <c r="BN14" i="13"/>
  <c r="BR14" i="13"/>
  <c r="BV14" i="13"/>
  <c r="BZ14" i="13"/>
  <c r="CD14" i="13"/>
  <c r="CH14" i="13"/>
  <c r="CL14" i="13"/>
  <c r="CP14" i="13"/>
  <c r="CT14" i="13"/>
  <c r="CX14" i="13"/>
  <c r="DB14" i="13"/>
  <c r="CO7" i="13"/>
  <c r="BY7" i="13"/>
  <c r="BI7" i="13"/>
  <c r="AS7" i="13"/>
  <c r="AC7" i="13"/>
  <c r="M7" i="13"/>
  <c r="K14" i="13"/>
  <c r="O14" i="13"/>
  <c r="S14" i="13"/>
  <c r="W14" i="13"/>
  <c r="AA14" i="13"/>
  <c r="AE14" i="13"/>
  <c r="AI14" i="13"/>
  <c r="AM14" i="13"/>
  <c r="AQ14" i="13"/>
  <c r="AU14" i="13"/>
  <c r="AY14" i="13"/>
  <c r="BC14" i="13"/>
  <c r="BG14" i="13"/>
  <c r="BK14" i="13"/>
  <c r="BO14" i="13"/>
  <c r="BS14" i="13"/>
  <c r="BW14" i="13"/>
  <c r="CA14" i="13"/>
  <c r="CE14" i="13"/>
  <c r="CI14" i="13"/>
  <c r="CM14" i="13"/>
  <c r="CQ14" i="13"/>
  <c r="CU14" i="13"/>
  <c r="CY14" i="13"/>
  <c r="DC14" i="13"/>
  <c r="CZ7" i="13"/>
  <c r="CV7" i="13"/>
  <c r="CR7" i="13"/>
  <c r="CN7" i="13"/>
  <c r="CJ7" i="13"/>
  <c r="CF7" i="13"/>
  <c r="CB7" i="13"/>
  <c r="BX7" i="13"/>
  <c r="BT7" i="13"/>
  <c r="BP7" i="13"/>
  <c r="BL7" i="13"/>
  <c r="BH7" i="13"/>
  <c r="BD7" i="13"/>
  <c r="AZ7" i="13"/>
  <c r="AV7" i="13"/>
  <c r="AR7" i="13"/>
  <c r="AN7" i="13"/>
  <c r="AJ7" i="13"/>
  <c r="AF7" i="13"/>
  <c r="AB7" i="13"/>
  <c r="X7" i="13"/>
  <c r="T7" i="13"/>
  <c r="P7" i="13"/>
  <c r="L7" i="13"/>
  <c r="DC7" i="13"/>
  <c r="CY7" i="13"/>
  <c r="CU7" i="13"/>
  <c r="CQ7" i="13"/>
  <c r="CM7" i="13"/>
  <c r="CI7" i="13"/>
  <c r="CE7" i="13"/>
  <c r="CA7" i="13"/>
  <c r="BW7" i="13"/>
  <c r="BS7" i="13"/>
  <c r="BO7" i="13"/>
  <c r="BK7" i="13"/>
  <c r="BG7" i="13"/>
  <c r="BC7" i="13"/>
  <c r="AY7" i="13"/>
  <c r="AU7" i="13"/>
  <c r="AQ7" i="13"/>
  <c r="AM7" i="13"/>
  <c r="AI7" i="13"/>
  <c r="AE7" i="13"/>
  <c r="AA7" i="13"/>
  <c r="W7" i="13"/>
  <c r="S7" i="13"/>
  <c r="O7" i="13"/>
  <c r="K7" i="13"/>
  <c r="DB7" i="13"/>
  <c r="CX7" i="13"/>
  <c r="CT7" i="13"/>
  <c r="CP7" i="13"/>
  <c r="CL7" i="13"/>
  <c r="CH7" i="13"/>
  <c r="CD7" i="13"/>
  <c r="BZ7" i="13"/>
  <c r="BV7" i="13"/>
  <c r="BR7" i="13"/>
  <c r="BN7" i="13"/>
  <c r="BJ7" i="13"/>
  <c r="BF7" i="13"/>
  <c r="BB7" i="13"/>
  <c r="AX7" i="13"/>
  <c r="AT7" i="13"/>
  <c r="AP7" i="13"/>
  <c r="AL7" i="13"/>
  <c r="AH7" i="13"/>
  <c r="AD7" i="13"/>
  <c r="Z7" i="13"/>
  <c r="V7" i="13"/>
  <c r="R7" i="13"/>
  <c r="N7" i="13"/>
  <c r="J7" i="13"/>
  <c r="AG9" i="11"/>
  <c r="CS9" i="11"/>
  <c r="CS59" i="11" s="1"/>
  <c r="CC9" i="11"/>
  <c r="CC59" i="11" s="1"/>
  <c r="BM9" i="11"/>
  <c r="BM59" i="11" s="1"/>
  <c r="AW9" i="11"/>
  <c r="AW59" i="11" s="1"/>
  <c r="Q9" i="11"/>
  <c r="CO9" i="11"/>
  <c r="CO59" i="11" s="1"/>
  <c r="BY9" i="11"/>
  <c r="BY59" i="11" s="1"/>
  <c r="BI9" i="11"/>
  <c r="BI59" i="11" s="1"/>
  <c r="AS9" i="11"/>
  <c r="AS59" i="11" s="1"/>
  <c r="DA9" i="11"/>
  <c r="DA59" i="11" s="1"/>
  <c r="CK9" i="11"/>
  <c r="CK59" i="11" s="1"/>
  <c r="BU9" i="11"/>
  <c r="BU59" i="11" s="1"/>
  <c r="BE9" i="11"/>
  <c r="BE59" i="11" s="1"/>
  <c r="AO9" i="11"/>
  <c r="AO59" i="11" s="1"/>
  <c r="CW9" i="11"/>
  <c r="CW59" i="11" s="1"/>
  <c r="CG9" i="11"/>
  <c r="CG59" i="11" s="1"/>
  <c r="BQ9" i="11"/>
  <c r="BQ59" i="11" s="1"/>
  <c r="BA9" i="11"/>
  <c r="BA59" i="11" s="1"/>
  <c r="AK9" i="11"/>
  <c r="AK59" i="11" s="1"/>
  <c r="AC9" i="11"/>
  <c r="M9" i="11"/>
  <c r="CZ9" i="11"/>
  <c r="CZ59" i="11" s="1"/>
  <c r="CV9" i="11"/>
  <c r="CV59" i="11" s="1"/>
  <c r="CR9" i="11"/>
  <c r="CR59" i="11" s="1"/>
  <c r="CN9" i="11"/>
  <c r="CN59" i="11" s="1"/>
  <c r="CJ9" i="11"/>
  <c r="CJ59" i="11" s="1"/>
  <c r="CF9" i="11"/>
  <c r="CF59" i="11" s="1"/>
  <c r="CB9" i="11"/>
  <c r="CB59" i="11" s="1"/>
  <c r="BX9" i="11"/>
  <c r="BX59" i="11" s="1"/>
  <c r="BT9" i="11"/>
  <c r="BT59" i="11" s="1"/>
  <c r="BP9" i="11"/>
  <c r="BP59" i="11" s="1"/>
  <c r="BL9" i="11"/>
  <c r="BL59" i="11" s="1"/>
  <c r="BH9" i="11"/>
  <c r="BH59" i="11" s="1"/>
  <c r="BD9" i="11"/>
  <c r="BD59" i="11" s="1"/>
  <c r="AZ9" i="11"/>
  <c r="AZ59" i="11" s="1"/>
  <c r="AV9" i="11"/>
  <c r="AV59" i="11" s="1"/>
  <c r="AR9" i="11"/>
  <c r="AR59" i="11" s="1"/>
  <c r="AN9" i="11"/>
  <c r="AN59" i="11" s="1"/>
  <c r="AJ9" i="11"/>
  <c r="AJ59" i="11" s="1"/>
  <c r="Y9" i="11"/>
  <c r="DC9" i="11"/>
  <c r="DC59" i="11" s="1"/>
  <c r="CY9" i="11"/>
  <c r="CY59" i="11" s="1"/>
  <c r="CU9" i="11"/>
  <c r="CU59" i="11" s="1"/>
  <c r="CQ9" i="11"/>
  <c r="CQ59" i="11" s="1"/>
  <c r="CM9" i="11"/>
  <c r="CM59" i="11" s="1"/>
  <c r="CI9" i="11"/>
  <c r="CI59" i="11" s="1"/>
  <c r="CE9" i="11"/>
  <c r="CE59" i="11" s="1"/>
  <c r="CA9" i="11"/>
  <c r="CA59" i="11" s="1"/>
  <c r="BW9" i="11"/>
  <c r="BW59" i="11" s="1"/>
  <c r="BS9" i="11"/>
  <c r="BS59" i="11" s="1"/>
  <c r="BO9" i="11"/>
  <c r="BO59" i="11" s="1"/>
  <c r="BK9" i="11"/>
  <c r="BK59" i="11" s="1"/>
  <c r="BG9" i="11"/>
  <c r="BG59" i="11" s="1"/>
  <c r="BC9" i="11"/>
  <c r="BC59" i="11" s="1"/>
  <c r="AY9" i="11"/>
  <c r="AY59" i="11" s="1"/>
  <c r="AU9" i="11"/>
  <c r="AU59" i="11" s="1"/>
  <c r="AQ9" i="11"/>
  <c r="AQ59" i="11" s="1"/>
  <c r="AM9" i="11"/>
  <c r="AM59" i="11" s="1"/>
  <c r="AI9" i="11"/>
  <c r="AI59" i="11" s="1"/>
  <c r="U9" i="11"/>
  <c r="DB9" i="11"/>
  <c r="DB59" i="11" s="1"/>
  <c r="CX9" i="11"/>
  <c r="CX59" i="11" s="1"/>
  <c r="CT9" i="11"/>
  <c r="CT59" i="11" s="1"/>
  <c r="CP9" i="11"/>
  <c r="CP59" i="11" s="1"/>
  <c r="CL9" i="11"/>
  <c r="CL59" i="11" s="1"/>
  <c r="CH9" i="11"/>
  <c r="CH59" i="11" s="1"/>
  <c r="CD9" i="11"/>
  <c r="CD59" i="11" s="1"/>
  <c r="BZ9" i="11"/>
  <c r="BZ59" i="11" s="1"/>
  <c r="BV9" i="11"/>
  <c r="BV59" i="11" s="1"/>
  <c r="BR9" i="11"/>
  <c r="BR59" i="11" s="1"/>
  <c r="BN9" i="11"/>
  <c r="BN59" i="11" s="1"/>
  <c r="BJ9" i="11"/>
  <c r="BJ59" i="11" s="1"/>
  <c r="BF9" i="11"/>
  <c r="BF59" i="11" s="1"/>
  <c r="BB9" i="11"/>
  <c r="BB59" i="11" s="1"/>
  <c r="AX9" i="11"/>
  <c r="AX59" i="11" s="1"/>
  <c r="AT9" i="11"/>
  <c r="AT59" i="11" s="1"/>
  <c r="AP9" i="11"/>
  <c r="AP59" i="11" s="1"/>
  <c r="AL9" i="11"/>
  <c r="AL59" i="11" s="1"/>
  <c r="AH9" i="11"/>
  <c r="AF9" i="11"/>
  <c r="AB9" i="11"/>
  <c r="X9" i="11"/>
  <c r="T9" i="11"/>
  <c r="P9" i="11"/>
  <c r="L9" i="11"/>
  <c r="AE9" i="11"/>
  <c r="AA9" i="11"/>
  <c r="W9" i="11"/>
  <c r="S9" i="11"/>
  <c r="O9" i="11"/>
  <c r="K9" i="11"/>
  <c r="AD9" i="11"/>
  <c r="Z9" i="11"/>
  <c r="V9" i="11"/>
  <c r="R9" i="11"/>
  <c r="N9" i="11"/>
  <c r="J9" i="11"/>
  <c r="JJ7" i="19" l="1"/>
  <c r="O51" i="11"/>
  <c r="O59" i="11"/>
  <c r="Z51" i="11"/>
  <c r="Z59" i="11"/>
  <c r="AB51" i="11"/>
  <c r="AB59" i="11"/>
  <c r="N51" i="11"/>
  <c r="N59" i="11"/>
  <c r="AD51" i="11"/>
  <c r="AD59" i="11"/>
  <c r="W51" i="11"/>
  <c r="W59" i="11"/>
  <c r="P51" i="11"/>
  <c r="P59" i="11"/>
  <c r="AF51" i="11"/>
  <c r="AF59" i="11"/>
  <c r="U51" i="11"/>
  <c r="U59" i="11"/>
  <c r="Y51" i="11"/>
  <c r="Y59" i="11"/>
  <c r="AC51" i="11"/>
  <c r="AC59" i="11"/>
  <c r="AG51" i="11"/>
  <c r="AG59" i="11"/>
  <c r="J51" i="11"/>
  <c r="J59" i="11"/>
  <c r="L51" i="11"/>
  <c r="L59" i="11"/>
  <c r="R51" i="11"/>
  <c r="R59" i="11"/>
  <c r="K51" i="11"/>
  <c r="K59" i="11"/>
  <c r="AA51" i="11"/>
  <c r="AA59" i="11"/>
  <c r="T51" i="11"/>
  <c r="T59" i="11"/>
  <c r="AH51" i="11"/>
  <c r="AH59" i="11"/>
  <c r="AE51" i="11"/>
  <c r="AE59" i="11"/>
  <c r="V51" i="11"/>
  <c r="V59" i="11"/>
  <c r="X51" i="11"/>
  <c r="X59" i="11"/>
  <c r="S51" i="11"/>
  <c r="S59" i="11"/>
  <c r="M51" i="11"/>
  <c r="M59" i="11"/>
  <c r="Q51" i="11"/>
  <c r="Q59" i="11"/>
  <c r="I51" i="11"/>
  <c r="I59" i="11"/>
  <c r="AP43" i="11"/>
  <c r="AP51" i="11"/>
  <c r="CL43" i="11"/>
  <c r="CL51" i="11"/>
  <c r="AT43" i="11"/>
  <c r="AT51" i="11"/>
  <c r="BJ43" i="11"/>
  <c r="BJ51" i="11"/>
  <c r="BZ43" i="11"/>
  <c r="BZ51" i="11"/>
  <c r="CP43" i="11"/>
  <c r="CP51" i="11"/>
  <c r="AU43" i="11"/>
  <c r="AU51" i="11"/>
  <c r="BK43" i="11"/>
  <c r="BK51" i="11"/>
  <c r="CA43" i="11"/>
  <c r="CA51" i="11"/>
  <c r="CQ43" i="11"/>
  <c r="CQ51" i="11"/>
  <c r="AV43" i="11"/>
  <c r="AV51" i="11"/>
  <c r="BL43" i="11"/>
  <c r="BL51" i="11"/>
  <c r="CB43" i="11"/>
  <c r="CB51" i="11"/>
  <c r="CR43" i="11"/>
  <c r="CR51" i="11"/>
  <c r="CG43" i="11"/>
  <c r="CG51" i="11"/>
  <c r="BU43" i="11"/>
  <c r="BU51" i="11"/>
  <c r="BI43" i="11"/>
  <c r="BI51" i="11"/>
  <c r="AW43" i="11"/>
  <c r="AW51" i="11"/>
  <c r="BF43" i="11"/>
  <c r="BF51" i="11"/>
  <c r="AQ43" i="11"/>
  <c r="AQ51" i="11"/>
  <c r="AX43" i="11"/>
  <c r="AX51" i="11"/>
  <c r="BN43" i="11"/>
  <c r="BN51" i="11"/>
  <c r="CD43" i="11"/>
  <c r="CD51" i="11"/>
  <c r="CT43" i="11"/>
  <c r="CT51" i="11"/>
  <c r="AI43" i="11"/>
  <c r="AI51" i="11"/>
  <c r="AY43" i="11"/>
  <c r="AY51" i="11"/>
  <c r="BO43" i="11"/>
  <c r="BO51" i="11"/>
  <c r="CE43" i="11"/>
  <c r="CE51" i="11"/>
  <c r="CU43" i="11"/>
  <c r="CU51" i="11"/>
  <c r="AJ43" i="11"/>
  <c r="AJ51" i="11"/>
  <c r="AZ43" i="11"/>
  <c r="AZ51" i="11"/>
  <c r="BP43" i="11"/>
  <c r="BP51" i="11"/>
  <c r="CF43" i="11"/>
  <c r="CF51" i="11"/>
  <c r="CV43" i="11"/>
  <c r="CV51" i="11"/>
  <c r="AK43" i="11"/>
  <c r="AK51" i="11"/>
  <c r="CW43" i="11"/>
  <c r="CW51" i="11"/>
  <c r="CK43" i="11"/>
  <c r="CK51" i="11"/>
  <c r="BY43" i="11"/>
  <c r="BY51" i="11"/>
  <c r="BM43" i="11"/>
  <c r="BM51" i="11"/>
  <c r="BB43" i="11"/>
  <c r="BB51" i="11"/>
  <c r="BR43" i="11"/>
  <c r="BR51" i="11"/>
  <c r="CH43" i="11"/>
  <c r="CH51" i="11"/>
  <c r="CX43" i="11"/>
  <c r="CX51" i="11"/>
  <c r="AM43" i="11"/>
  <c r="AM51" i="11"/>
  <c r="BC43" i="11"/>
  <c r="BC51" i="11"/>
  <c r="BS43" i="11"/>
  <c r="BS51" i="11"/>
  <c r="CI43" i="11"/>
  <c r="CI51" i="11"/>
  <c r="CY43" i="11"/>
  <c r="CY51" i="11"/>
  <c r="AN43" i="11"/>
  <c r="AN51" i="11"/>
  <c r="BD43" i="11"/>
  <c r="BD51" i="11"/>
  <c r="BT43" i="11"/>
  <c r="BT51" i="11"/>
  <c r="CJ43" i="11"/>
  <c r="CJ51" i="11"/>
  <c r="CZ43" i="11"/>
  <c r="CZ51" i="11"/>
  <c r="BA43" i="11"/>
  <c r="BA51" i="11"/>
  <c r="AO43" i="11"/>
  <c r="AO51" i="11"/>
  <c r="DA43" i="11"/>
  <c r="DA51" i="11"/>
  <c r="CO43" i="11"/>
  <c r="CO51" i="11"/>
  <c r="CC43" i="11"/>
  <c r="CC51" i="11"/>
  <c r="AL43" i="11"/>
  <c r="AL51" i="11"/>
  <c r="BV43" i="11"/>
  <c r="BV51" i="11"/>
  <c r="DB43" i="11"/>
  <c r="DB51" i="11"/>
  <c r="BG43" i="11"/>
  <c r="BG51" i="11"/>
  <c r="BW43" i="11"/>
  <c r="BW51" i="11"/>
  <c r="CM43" i="11"/>
  <c r="CM51" i="11"/>
  <c r="DC43" i="11"/>
  <c r="DC51" i="11"/>
  <c r="AR43" i="11"/>
  <c r="AR51" i="11"/>
  <c r="BH43" i="11"/>
  <c r="BH51" i="11"/>
  <c r="BX43" i="11"/>
  <c r="BX51" i="11"/>
  <c r="CN43" i="11"/>
  <c r="CN51" i="11"/>
  <c r="BQ43" i="11"/>
  <c r="BQ51" i="11"/>
  <c r="BE43" i="11"/>
  <c r="BE51" i="11"/>
  <c r="AS43" i="11"/>
  <c r="AS51" i="11"/>
  <c r="CS43" i="11"/>
  <c r="CS51" i="11"/>
  <c r="V35" i="11"/>
  <c r="V43" i="11"/>
  <c r="AE35" i="11"/>
  <c r="AE43" i="11"/>
  <c r="X35" i="11"/>
  <c r="X43" i="11"/>
  <c r="R35" i="11"/>
  <c r="R43" i="11"/>
  <c r="AA35" i="11"/>
  <c r="AA43" i="11"/>
  <c r="O35" i="11"/>
  <c r="O43" i="11"/>
  <c r="J35" i="11"/>
  <c r="J43" i="11"/>
  <c r="Z35" i="11"/>
  <c r="Z43" i="11"/>
  <c r="S35" i="11"/>
  <c r="S43" i="11"/>
  <c r="L35" i="11"/>
  <c r="L43" i="11"/>
  <c r="AB35" i="11"/>
  <c r="AB43" i="11"/>
  <c r="M35" i="11"/>
  <c r="M43" i="11"/>
  <c r="Q35" i="11"/>
  <c r="Q43" i="11"/>
  <c r="I35" i="11"/>
  <c r="I43" i="11"/>
  <c r="N35" i="11"/>
  <c r="N43" i="11"/>
  <c r="AD35" i="11"/>
  <c r="AD43" i="11"/>
  <c r="W35" i="11"/>
  <c r="W43" i="11"/>
  <c r="P35" i="11"/>
  <c r="P43" i="11"/>
  <c r="AF35" i="11"/>
  <c r="AF43" i="11"/>
  <c r="U35" i="11"/>
  <c r="U43" i="11"/>
  <c r="Y35" i="11"/>
  <c r="Y43" i="11"/>
  <c r="AC35" i="11"/>
  <c r="AC43" i="11"/>
  <c r="AG35" i="11"/>
  <c r="AG43" i="11"/>
  <c r="K35" i="11"/>
  <c r="K43" i="11"/>
  <c r="T35" i="11"/>
  <c r="T43" i="11"/>
  <c r="AH35" i="11"/>
  <c r="AH43" i="11"/>
  <c r="AL27" i="11"/>
  <c r="AL35" i="11"/>
  <c r="BB27" i="11"/>
  <c r="BB35" i="11"/>
  <c r="BR27" i="11"/>
  <c r="BR35" i="11"/>
  <c r="CH27" i="11"/>
  <c r="CH35" i="11"/>
  <c r="CX27" i="11"/>
  <c r="CX35" i="11"/>
  <c r="AM27" i="11"/>
  <c r="AM35" i="11"/>
  <c r="BC27" i="11"/>
  <c r="BC35" i="11"/>
  <c r="BS27" i="11"/>
  <c r="BS35" i="11"/>
  <c r="CI27" i="11"/>
  <c r="CI35" i="11"/>
  <c r="CY27" i="11"/>
  <c r="CY35" i="11"/>
  <c r="AN27" i="11"/>
  <c r="AN35" i="11"/>
  <c r="BD27" i="11"/>
  <c r="BD35" i="11"/>
  <c r="BT27" i="11"/>
  <c r="BT35" i="11"/>
  <c r="CJ27" i="11"/>
  <c r="CJ35" i="11"/>
  <c r="CZ27" i="11"/>
  <c r="CZ35" i="11"/>
  <c r="BA27" i="11"/>
  <c r="BA35" i="11"/>
  <c r="AO27" i="11"/>
  <c r="AO35" i="11"/>
  <c r="DA27" i="11"/>
  <c r="DA35" i="11"/>
  <c r="CO27" i="11"/>
  <c r="CO35" i="11"/>
  <c r="CC27" i="11"/>
  <c r="CC35" i="11"/>
  <c r="AP27" i="11"/>
  <c r="AP35" i="11"/>
  <c r="BF27" i="11"/>
  <c r="BF35" i="11"/>
  <c r="BV27" i="11"/>
  <c r="BV35" i="11"/>
  <c r="CL27" i="11"/>
  <c r="CL35" i="11"/>
  <c r="DB27" i="11"/>
  <c r="DB35" i="11"/>
  <c r="AQ27" i="11"/>
  <c r="AQ35" i="11"/>
  <c r="BG27" i="11"/>
  <c r="BG35" i="11"/>
  <c r="BW27" i="11"/>
  <c r="BW35" i="11"/>
  <c r="CM27" i="11"/>
  <c r="CM35" i="11"/>
  <c r="DC27" i="11"/>
  <c r="DC35" i="11"/>
  <c r="AR27" i="11"/>
  <c r="AR35" i="11"/>
  <c r="BH27" i="11"/>
  <c r="BH35" i="11"/>
  <c r="BX27" i="11"/>
  <c r="BX35" i="11"/>
  <c r="CN27" i="11"/>
  <c r="CN35" i="11"/>
  <c r="BQ27" i="11"/>
  <c r="BQ35" i="11"/>
  <c r="BE27" i="11"/>
  <c r="BE35" i="11"/>
  <c r="AS27" i="11"/>
  <c r="AS35" i="11"/>
  <c r="CS27" i="11"/>
  <c r="CS35" i="11"/>
  <c r="AT27" i="11"/>
  <c r="AT35" i="11"/>
  <c r="BJ27" i="11"/>
  <c r="BJ35" i="11"/>
  <c r="BZ27" i="11"/>
  <c r="BZ35" i="11"/>
  <c r="CP27" i="11"/>
  <c r="CP35" i="11"/>
  <c r="AU27" i="11"/>
  <c r="AU35" i="11"/>
  <c r="BK27" i="11"/>
  <c r="BK35" i="11"/>
  <c r="CA27" i="11"/>
  <c r="CA35" i="11"/>
  <c r="CQ27" i="11"/>
  <c r="CQ35" i="11"/>
  <c r="AV27" i="11"/>
  <c r="AV35" i="11"/>
  <c r="BL27" i="11"/>
  <c r="BL35" i="11"/>
  <c r="CB27" i="11"/>
  <c r="CB35" i="11"/>
  <c r="CR27" i="11"/>
  <c r="CR35" i="11"/>
  <c r="CG27" i="11"/>
  <c r="CG35" i="11"/>
  <c r="BU27" i="11"/>
  <c r="BU35" i="11"/>
  <c r="BI27" i="11"/>
  <c r="BI35" i="11"/>
  <c r="AW27" i="11"/>
  <c r="AW35" i="11"/>
  <c r="AX27" i="11"/>
  <c r="AX35" i="11"/>
  <c r="BN27" i="11"/>
  <c r="BN35" i="11"/>
  <c r="CD27" i="11"/>
  <c r="CD35" i="11"/>
  <c r="CT27" i="11"/>
  <c r="CT35" i="11"/>
  <c r="AI27" i="11"/>
  <c r="AI35" i="11"/>
  <c r="AY27" i="11"/>
  <c r="AY35" i="11"/>
  <c r="BO27" i="11"/>
  <c r="BO35" i="11"/>
  <c r="CE27" i="11"/>
  <c r="CE35" i="11"/>
  <c r="CU27" i="11"/>
  <c r="CU35" i="11"/>
  <c r="AJ27" i="11"/>
  <c r="AJ35" i="11"/>
  <c r="AZ27" i="11"/>
  <c r="AZ35" i="11"/>
  <c r="BP27" i="11"/>
  <c r="BP35" i="11"/>
  <c r="CF27" i="11"/>
  <c r="CF35" i="11"/>
  <c r="CV27" i="11"/>
  <c r="CV35" i="11"/>
  <c r="AK27" i="11"/>
  <c r="AK35" i="11"/>
  <c r="CW27" i="11"/>
  <c r="CW35" i="11"/>
  <c r="CK27" i="11"/>
  <c r="CK35" i="11"/>
  <c r="BY27" i="11"/>
  <c r="BY35" i="11"/>
  <c r="BM27" i="11"/>
  <c r="BM35" i="11"/>
  <c r="AD27" i="11"/>
  <c r="AA27" i="11"/>
  <c r="AH27" i="11"/>
  <c r="O27" i="11"/>
  <c r="P27" i="11"/>
  <c r="K27" i="11"/>
  <c r="T27" i="11"/>
  <c r="V27" i="11"/>
  <c r="AE27" i="11"/>
  <c r="X27" i="11"/>
  <c r="J27" i="11"/>
  <c r="Z27" i="11"/>
  <c r="S27" i="11"/>
  <c r="L27" i="11"/>
  <c r="AB27" i="11"/>
  <c r="M27" i="11"/>
  <c r="Q27" i="11"/>
  <c r="I27" i="11"/>
  <c r="N27" i="11"/>
  <c r="U27" i="11"/>
  <c r="Y27" i="11"/>
  <c r="AC27" i="11"/>
  <c r="AG27" i="11"/>
  <c r="W27" i="11"/>
  <c r="AF27" i="11"/>
  <c r="R27" i="11"/>
  <c r="H7" i="10"/>
  <c r="DE109" i="4"/>
  <c r="DE108" i="4"/>
  <c r="DE107" i="4"/>
  <c r="DE106" i="4"/>
  <c r="DE105" i="4"/>
  <c r="DE98" i="4"/>
  <c r="DE97" i="4"/>
  <c r="DE96" i="4"/>
  <c r="DE95" i="4"/>
  <c r="DE87" i="4"/>
  <c r="DE86" i="4"/>
  <c r="DE85" i="4"/>
  <c r="DE84" i="4"/>
  <c r="DE83" i="4"/>
  <c r="DE82" i="4"/>
  <c r="DE81" i="4"/>
  <c r="DE80" i="4"/>
  <c r="DE79" i="4"/>
  <c r="DE78" i="4"/>
  <c r="DE76" i="4"/>
  <c r="DE75" i="4"/>
  <c r="DE74" i="4"/>
  <c r="DE73" i="4"/>
  <c r="DE72" i="4"/>
  <c r="DE71" i="4"/>
  <c r="DE70" i="4"/>
  <c r="DE69" i="4"/>
  <c r="DE68" i="4"/>
  <c r="DE67" i="4"/>
  <c r="DE65" i="4"/>
  <c r="DE64" i="4"/>
  <c r="DE63" i="4"/>
  <c r="DE62" i="4"/>
  <c r="DE61" i="4"/>
  <c r="DE60" i="4"/>
  <c r="DE59" i="4"/>
  <c r="DE58" i="4"/>
  <c r="DE57" i="4"/>
  <c r="DE56" i="4"/>
  <c r="DE54" i="4"/>
  <c r="DE53" i="4"/>
  <c r="DE52" i="4"/>
  <c r="DE51" i="4"/>
  <c r="DE50" i="4"/>
  <c r="DE49" i="4"/>
  <c r="DE48" i="4"/>
  <c r="DE47" i="4"/>
  <c r="DE43" i="4"/>
  <c r="DE42" i="4"/>
  <c r="DE41" i="4"/>
  <c r="DE40" i="4"/>
  <c r="DE39" i="4"/>
  <c r="DE38" i="4"/>
  <c r="DE37" i="4"/>
  <c r="DE36" i="4"/>
  <c r="DE35" i="4"/>
  <c r="DE34" i="4"/>
  <c r="DE32" i="4"/>
  <c r="DE31" i="4"/>
  <c r="DE30" i="4"/>
  <c r="DE29" i="4"/>
  <c r="DE28" i="4"/>
  <c r="DE27" i="4"/>
  <c r="DE26" i="4"/>
  <c r="DE25" i="4"/>
  <c r="DE24" i="4"/>
  <c r="DE23" i="4"/>
  <c r="DE20" i="4"/>
  <c r="DE21" i="4"/>
  <c r="JN7" i="19" l="1"/>
  <c r="CZ79" i="10"/>
  <c r="CZ90" i="10" s="1"/>
  <c r="CV79" i="10"/>
  <c r="CV90" i="10" s="1"/>
  <c r="CR79" i="10"/>
  <c r="CR90" i="10" s="1"/>
  <c r="CN79" i="10"/>
  <c r="CN90" i="10" s="1"/>
  <c r="CJ79" i="10"/>
  <c r="CJ90" i="10" s="1"/>
  <c r="DB79" i="10"/>
  <c r="DB90" i="10" s="1"/>
  <c r="CX79" i="10"/>
  <c r="CX90" i="10" s="1"/>
  <c r="CT79" i="10"/>
  <c r="CT90" i="10" s="1"/>
  <c r="CP79" i="10"/>
  <c r="CP90" i="10" s="1"/>
  <c r="CL79" i="10"/>
  <c r="CL90" i="10" s="1"/>
  <c r="DC79" i="10"/>
  <c r="DC90" i="10" s="1"/>
  <c r="CU79" i="10"/>
  <c r="CU90" i="10" s="1"/>
  <c r="CM79" i="10"/>
  <c r="CM90" i="10" s="1"/>
  <c r="CG79" i="10"/>
  <c r="CG90" i="10" s="1"/>
  <c r="CC79" i="10"/>
  <c r="CC90" i="10" s="1"/>
  <c r="BY79" i="10"/>
  <c r="BY90" i="10" s="1"/>
  <c r="BU79" i="10"/>
  <c r="BU90" i="10" s="1"/>
  <c r="BQ79" i="10"/>
  <c r="BQ90" i="10" s="1"/>
  <c r="BM79" i="10"/>
  <c r="BM90" i="10" s="1"/>
  <c r="BI79" i="10"/>
  <c r="BI90" i="10" s="1"/>
  <c r="BE79" i="10"/>
  <c r="BE90" i="10" s="1"/>
  <c r="BA79" i="10"/>
  <c r="BA90" i="10" s="1"/>
  <c r="AW79" i="10"/>
  <c r="AW90" i="10" s="1"/>
  <c r="AS79" i="10"/>
  <c r="AS90" i="10" s="1"/>
  <c r="AO79" i="10"/>
  <c r="AO90" i="10" s="1"/>
  <c r="AK79" i="10"/>
  <c r="AK90" i="10" s="1"/>
  <c r="AG79" i="10"/>
  <c r="AG90" i="10" s="1"/>
  <c r="AC79" i="10"/>
  <c r="AC90" i="10" s="1"/>
  <c r="Y79" i="10"/>
  <c r="Y90" i="10" s="1"/>
  <c r="U79" i="10"/>
  <c r="U90" i="10" s="1"/>
  <c r="Q79" i="10"/>
  <c r="Q90" i="10" s="1"/>
  <c r="M79" i="10"/>
  <c r="M90" i="10" s="1"/>
  <c r="I79" i="10"/>
  <c r="I90" i="10" s="1"/>
  <c r="DA79" i="10"/>
  <c r="DA90" i="10" s="1"/>
  <c r="CS79" i="10"/>
  <c r="CS90" i="10" s="1"/>
  <c r="CK79" i="10"/>
  <c r="CK90" i="10" s="1"/>
  <c r="CF79" i="10"/>
  <c r="CF90" i="10" s="1"/>
  <c r="CB79" i="10"/>
  <c r="CB90" i="10" s="1"/>
  <c r="BX79" i="10"/>
  <c r="BX90" i="10" s="1"/>
  <c r="BT79" i="10"/>
  <c r="BT90" i="10" s="1"/>
  <c r="BP79" i="10"/>
  <c r="BP90" i="10" s="1"/>
  <c r="BL79" i="10"/>
  <c r="BL90" i="10" s="1"/>
  <c r="BH79" i="10"/>
  <c r="BH90" i="10" s="1"/>
  <c r="BD79" i="10"/>
  <c r="BD90" i="10" s="1"/>
  <c r="AZ79" i="10"/>
  <c r="AZ90" i="10" s="1"/>
  <c r="AV79" i="10"/>
  <c r="AV90" i="10" s="1"/>
  <c r="AR79" i="10"/>
  <c r="AR90" i="10" s="1"/>
  <c r="AN79" i="10"/>
  <c r="AN90" i="10" s="1"/>
  <c r="AJ79" i="10"/>
  <c r="AJ90" i="10" s="1"/>
  <c r="AF79" i="10"/>
  <c r="AF90" i="10" s="1"/>
  <c r="AB79" i="10"/>
  <c r="AB90" i="10" s="1"/>
  <c r="X79" i="10"/>
  <c r="X90" i="10" s="1"/>
  <c r="T79" i="10"/>
  <c r="T90" i="10" s="1"/>
  <c r="P79" i="10"/>
  <c r="P90" i="10" s="1"/>
  <c r="L79" i="10"/>
  <c r="L90" i="10" s="1"/>
  <c r="CY79" i="10"/>
  <c r="CY90" i="10" s="1"/>
  <c r="CQ79" i="10"/>
  <c r="CQ90" i="10" s="1"/>
  <c r="CI79" i="10"/>
  <c r="CI90" i="10" s="1"/>
  <c r="CE79" i="10"/>
  <c r="CE90" i="10" s="1"/>
  <c r="CA79" i="10"/>
  <c r="CA90" i="10" s="1"/>
  <c r="BW79" i="10"/>
  <c r="BW90" i="10" s="1"/>
  <c r="BS79" i="10"/>
  <c r="BS90" i="10" s="1"/>
  <c r="BO79" i="10"/>
  <c r="BO90" i="10" s="1"/>
  <c r="BK79" i="10"/>
  <c r="BK90" i="10" s="1"/>
  <c r="BG79" i="10"/>
  <c r="BG90" i="10" s="1"/>
  <c r="BC79" i="10"/>
  <c r="BC90" i="10" s="1"/>
  <c r="AY79" i="10"/>
  <c r="AY90" i="10" s="1"/>
  <c r="AU79" i="10"/>
  <c r="AU90" i="10" s="1"/>
  <c r="AQ79" i="10"/>
  <c r="AQ90" i="10" s="1"/>
  <c r="AM79" i="10"/>
  <c r="AM90" i="10" s="1"/>
  <c r="AI79" i="10"/>
  <c r="AI90" i="10" s="1"/>
  <c r="AE79" i="10"/>
  <c r="AE90" i="10" s="1"/>
  <c r="AA79" i="10"/>
  <c r="AA90" i="10" s="1"/>
  <c r="W79" i="10"/>
  <c r="W90" i="10" s="1"/>
  <c r="S79" i="10"/>
  <c r="S90" i="10" s="1"/>
  <c r="O79" i="10"/>
  <c r="O90" i="10" s="1"/>
  <c r="K79" i="10"/>
  <c r="K90" i="10" s="1"/>
  <c r="CW79" i="10"/>
  <c r="CW90" i="10" s="1"/>
  <c r="CO79" i="10"/>
  <c r="CO90" i="10" s="1"/>
  <c r="CH79" i="10"/>
  <c r="CH90" i="10" s="1"/>
  <c r="CD79" i="10"/>
  <c r="CD90" i="10" s="1"/>
  <c r="BZ79" i="10"/>
  <c r="BZ90" i="10" s="1"/>
  <c r="BV79" i="10"/>
  <c r="BV90" i="10" s="1"/>
  <c r="BR79" i="10"/>
  <c r="BR90" i="10" s="1"/>
  <c r="BN79" i="10"/>
  <c r="BN90" i="10" s="1"/>
  <c r="BJ79" i="10"/>
  <c r="BJ90" i="10" s="1"/>
  <c r="BF79" i="10"/>
  <c r="BF90" i="10" s="1"/>
  <c r="BB79" i="10"/>
  <c r="BB90" i="10" s="1"/>
  <c r="AX79" i="10"/>
  <c r="AX90" i="10" s="1"/>
  <c r="AT79" i="10"/>
  <c r="AT90" i="10" s="1"/>
  <c r="AP79" i="10"/>
  <c r="AP90" i="10" s="1"/>
  <c r="AL79" i="10"/>
  <c r="AL90" i="10" s="1"/>
  <c r="AH79" i="10"/>
  <c r="AH90" i="10" s="1"/>
  <c r="AD79" i="10"/>
  <c r="AD90" i="10" s="1"/>
  <c r="Z79" i="10"/>
  <c r="Z90" i="10" s="1"/>
  <c r="V79" i="10"/>
  <c r="V90" i="10" s="1"/>
  <c r="R79" i="10"/>
  <c r="R90" i="10" s="1"/>
  <c r="N79" i="10"/>
  <c r="N90" i="10" s="1"/>
  <c r="J79" i="10"/>
  <c r="J90" i="10" s="1"/>
  <c r="DB61" i="10"/>
  <c r="DB72" i="10" s="1"/>
  <c r="CX61" i="10"/>
  <c r="CX72" i="10" s="1"/>
  <c r="CT61" i="10"/>
  <c r="CT72" i="10" s="1"/>
  <c r="CP61" i="10"/>
  <c r="CP72" i="10" s="1"/>
  <c r="CL61" i="10"/>
  <c r="CL72" i="10" s="1"/>
  <c r="CH61" i="10"/>
  <c r="CH72" i="10" s="1"/>
  <c r="DC61" i="10"/>
  <c r="DC72" i="10" s="1"/>
  <c r="CW61" i="10"/>
  <c r="CW72" i="10" s="1"/>
  <c r="CR61" i="10"/>
  <c r="CR72" i="10" s="1"/>
  <c r="CM61" i="10"/>
  <c r="CM72" i="10" s="1"/>
  <c r="CG61" i="10"/>
  <c r="CG72" i="10" s="1"/>
  <c r="CC61" i="10"/>
  <c r="CC72" i="10" s="1"/>
  <c r="BY61" i="10"/>
  <c r="BY72" i="10" s="1"/>
  <c r="BU61" i="10"/>
  <c r="BU72" i="10" s="1"/>
  <c r="BQ61" i="10"/>
  <c r="BQ72" i="10" s="1"/>
  <c r="BM61" i="10"/>
  <c r="BM72" i="10" s="1"/>
  <c r="BI61" i="10"/>
  <c r="BI72" i="10" s="1"/>
  <c r="BE61" i="10"/>
  <c r="BE72" i="10" s="1"/>
  <c r="BA61" i="10"/>
  <c r="BA72" i="10" s="1"/>
  <c r="AW61" i="10"/>
  <c r="AW72" i="10" s="1"/>
  <c r="AS61" i="10"/>
  <c r="AS72" i="10" s="1"/>
  <c r="AO61" i="10"/>
  <c r="AO72" i="10" s="1"/>
  <c r="AK61" i="10"/>
  <c r="AK72" i="10" s="1"/>
  <c r="AG61" i="10"/>
  <c r="AG72" i="10" s="1"/>
  <c r="AC61" i="10"/>
  <c r="AC72" i="10" s="1"/>
  <c r="Y61" i="10"/>
  <c r="Y72" i="10" s="1"/>
  <c r="U61" i="10"/>
  <c r="U72" i="10" s="1"/>
  <c r="Q61" i="10"/>
  <c r="Q72" i="10" s="1"/>
  <c r="M61" i="10"/>
  <c r="M72" i="10" s="1"/>
  <c r="I61" i="10"/>
  <c r="I72" i="10" s="1"/>
  <c r="DA61" i="10"/>
  <c r="DA72" i="10" s="1"/>
  <c r="CV61" i="10"/>
  <c r="CV72" i="10" s="1"/>
  <c r="CQ61" i="10"/>
  <c r="CQ72" i="10" s="1"/>
  <c r="CK61" i="10"/>
  <c r="CK72" i="10" s="1"/>
  <c r="CF61" i="10"/>
  <c r="CF72" i="10" s="1"/>
  <c r="CB61" i="10"/>
  <c r="CB72" i="10" s="1"/>
  <c r="BX61" i="10"/>
  <c r="BX72" i="10" s="1"/>
  <c r="BT61" i="10"/>
  <c r="BT72" i="10" s="1"/>
  <c r="BP61" i="10"/>
  <c r="BP72" i="10" s="1"/>
  <c r="BL61" i="10"/>
  <c r="BL72" i="10" s="1"/>
  <c r="BH61" i="10"/>
  <c r="BH72" i="10" s="1"/>
  <c r="BD61" i="10"/>
  <c r="BD72" i="10" s="1"/>
  <c r="AZ61" i="10"/>
  <c r="AZ72" i="10" s="1"/>
  <c r="AV61" i="10"/>
  <c r="AV72" i="10" s="1"/>
  <c r="AR61" i="10"/>
  <c r="AR72" i="10" s="1"/>
  <c r="AN61" i="10"/>
  <c r="AN72" i="10" s="1"/>
  <c r="AJ61" i="10"/>
  <c r="AJ72" i="10" s="1"/>
  <c r="AF61" i="10"/>
  <c r="AF72" i="10" s="1"/>
  <c r="AB61" i="10"/>
  <c r="AB72" i="10" s="1"/>
  <c r="X61" i="10"/>
  <c r="X72" i="10" s="1"/>
  <c r="T61" i="10"/>
  <c r="T72" i="10" s="1"/>
  <c r="P61" i="10"/>
  <c r="P72" i="10" s="1"/>
  <c r="L61" i="10"/>
  <c r="L72" i="10" s="1"/>
  <c r="CZ61" i="10"/>
  <c r="CZ72" i="10" s="1"/>
  <c r="CU61" i="10"/>
  <c r="CU72" i="10" s="1"/>
  <c r="CO61" i="10"/>
  <c r="CO72" i="10" s="1"/>
  <c r="CJ61" i="10"/>
  <c r="CJ72" i="10" s="1"/>
  <c r="CE61" i="10"/>
  <c r="CE72" i="10" s="1"/>
  <c r="CA61" i="10"/>
  <c r="CA72" i="10" s="1"/>
  <c r="BW61" i="10"/>
  <c r="BW72" i="10" s="1"/>
  <c r="BS61" i="10"/>
  <c r="BS72" i="10" s="1"/>
  <c r="BO61" i="10"/>
  <c r="BO72" i="10" s="1"/>
  <c r="BK61" i="10"/>
  <c r="BK72" i="10" s="1"/>
  <c r="BG61" i="10"/>
  <c r="BG72" i="10" s="1"/>
  <c r="BC61" i="10"/>
  <c r="BC72" i="10" s="1"/>
  <c r="AY61" i="10"/>
  <c r="AY72" i="10" s="1"/>
  <c r="AU61" i="10"/>
  <c r="AU72" i="10" s="1"/>
  <c r="AQ61" i="10"/>
  <c r="AQ72" i="10" s="1"/>
  <c r="AM61" i="10"/>
  <c r="AM72" i="10" s="1"/>
  <c r="AI61" i="10"/>
  <c r="AI72" i="10" s="1"/>
  <c r="AE61" i="10"/>
  <c r="AE72" i="10" s="1"/>
  <c r="AA61" i="10"/>
  <c r="AA72" i="10" s="1"/>
  <c r="W61" i="10"/>
  <c r="W72" i="10" s="1"/>
  <c r="S61" i="10"/>
  <c r="S72" i="10" s="1"/>
  <c r="O61" i="10"/>
  <c r="O72" i="10" s="1"/>
  <c r="K61" i="10"/>
  <c r="K72" i="10" s="1"/>
  <c r="CY61" i="10"/>
  <c r="CY72" i="10" s="1"/>
  <c r="CS61" i="10"/>
  <c r="CS72" i="10" s="1"/>
  <c r="CN61" i="10"/>
  <c r="CN72" i="10" s="1"/>
  <c r="CI61" i="10"/>
  <c r="CI72" i="10" s="1"/>
  <c r="CD61" i="10"/>
  <c r="CD72" i="10" s="1"/>
  <c r="BZ61" i="10"/>
  <c r="BZ72" i="10" s="1"/>
  <c r="BV61" i="10"/>
  <c r="BV72" i="10" s="1"/>
  <c r="BR61" i="10"/>
  <c r="BR72" i="10" s="1"/>
  <c r="BN61" i="10"/>
  <c r="BN72" i="10" s="1"/>
  <c r="BJ61" i="10"/>
  <c r="BJ72" i="10" s="1"/>
  <c r="BF61" i="10"/>
  <c r="BF72" i="10" s="1"/>
  <c r="BB61" i="10"/>
  <c r="BB72" i="10" s="1"/>
  <c r="AX61" i="10"/>
  <c r="AX72" i="10" s="1"/>
  <c r="AT61" i="10"/>
  <c r="AT72" i="10" s="1"/>
  <c r="AP61" i="10"/>
  <c r="AP72" i="10" s="1"/>
  <c r="AL61" i="10"/>
  <c r="AL72" i="10" s="1"/>
  <c r="AH61" i="10"/>
  <c r="AH72" i="10" s="1"/>
  <c r="AD61" i="10"/>
  <c r="AD72" i="10" s="1"/>
  <c r="Z61" i="10"/>
  <c r="Z72" i="10" s="1"/>
  <c r="V61" i="10"/>
  <c r="V72" i="10" s="1"/>
  <c r="R61" i="10"/>
  <c r="R72" i="10" s="1"/>
  <c r="N61" i="10"/>
  <c r="N72" i="10" s="1"/>
  <c r="J61" i="10"/>
  <c r="J72" i="10" s="1"/>
  <c r="DB43" i="10"/>
  <c r="DB54" i="10" s="1"/>
  <c r="CX43" i="10"/>
  <c r="CX54" i="10" s="1"/>
  <c r="CT43" i="10"/>
  <c r="CT54" i="10" s="1"/>
  <c r="CP43" i="10"/>
  <c r="CP54" i="10" s="1"/>
  <c r="CL43" i="10"/>
  <c r="CL54" i="10" s="1"/>
  <c r="CH43" i="10"/>
  <c r="CH54" i="10" s="1"/>
  <c r="CY43" i="10"/>
  <c r="CY54" i="10" s="1"/>
  <c r="CS43" i="10"/>
  <c r="CS54" i="10" s="1"/>
  <c r="CN43" i="10"/>
  <c r="CN54" i="10" s="1"/>
  <c r="CI43" i="10"/>
  <c r="CI54" i="10" s="1"/>
  <c r="CD43" i="10"/>
  <c r="CD54" i="10" s="1"/>
  <c r="BZ43" i="10"/>
  <c r="BZ54" i="10" s="1"/>
  <c r="BV43" i="10"/>
  <c r="BV54" i="10" s="1"/>
  <c r="BR43" i="10"/>
  <c r="BR54" i="10" s="1"/>
  <c r="BN43" i="10"/>
  <c r="BN54" i="10" s="1"/>
  <c r="BJ43" i="10"/>
  <c r="BJ54" i="10" s="1"/>
  <c r="BF43" i="10"/>
  <c r="BF54" i="10" s="1"/>
  <c r="BB43" i="10"/>
  <c r="BB54" i="10" s="1"/>
  <c r="AX43" i="10"/>
  <c r="AX54" i="10" s="1"/>
  <c r="AT43" i="10"/>
  <c r="AT54" i="10" s="1"/>
  <c r="AP43" i="10"/>
  <c r="AP54" i="10" s="1"/>
  <c r="AL43" i="10"/>
  <c r="AL54" i="10" s="1"/>
  <c r="AH43" i="10"/>
  <c r="AH54" i="10" s="1"/>
  <c r="AD43" i="10"/>
  <c r="AD54" i="10" s="1"/>
  <c r="Z43" i="10"/>
  <c r="Z54" i="10" s="1"/>
  <c r="V43" i="10"/>
  <c r="V54" i="10" s="1"/>
  <c r="R43" i="10"/>
  <c r="R54" i="10" s="1"/>
  <c r="N43" i="10"/>
  <c r="N54" i="10" s="1"/>
  <c r="J43" i="10"/>
  <c r="J54" i="10" s="1"/>
  <c r="DC43" i="10"/>
  <c r="DC54" i="10" s="1"/>
  <c r="CW43" i="10"/>
  <c r="CW54" i="10" s="1"/>
  <c r="CR43" i="10"/>
  <c r="CR54" i="10" s="1"/>
  <c r="CM43" i="10"/>
  <c r="CM54" i="10" s="1"/>
  <c r="CG43" i="10"/>
  <c r="CG54" i="10" s="1"/>
  <c r="CC43" i="10"/>
  <c r="CC54" i="10" s="1"/>
  <c r="BY43" i="10"/>
  <c r="BY54" i="10" s="1"/>
  <c r="BU43" i="10"/>
  <c r="BU54" i="10" s="1"/>
  <c r="BQ43" i="10"/>
  <c r="BQ54" i="10" s="1"/>
  <c r="BM43" i="10"/>
  <c r="BM54" i="10" s="1"/>
  <c r="BI43" i="10"/>
  <c r="BI54" i="10" s="1"/>
  <c r="BE43" i="10"/>
  <c r="BE54" i="10" s="1"/>
  <c r="BA43" i="10"/>
  <c r="BA54" i="10" s="1"/>
  <c r="AW43" i="10"/>
  <c r="AW54" i="10" s="1"/>
  <c r="AS43" i="10"/>
  <c r="AS54" i="10" s="1"/>
  <c r="AO43" i="10"/>
  <c r="AO54" i="10" s="1"/>
  <c r="AK43" i="10"/>
  <c r="AK54" i="10" s="1"/>
  <c r="AG43" i="10"/>
  <c r="AG54" i="10" s="1"/>
  <c r="AC43" i="10"/>
  <c r="AC54" i="10" s="1"/>
  <c r="Y43" i="10"/>
  <c r="Y54" i="10" s="1"/>
  <c r="U43" i="10"/>
  <c r="U54" i="10" s="1"/>
  <c r="Q43" i="10"/>
  <c r="Q54" i="10" s="1"/>
  <c r="M43" i="10"/>
  <c r="M54" i="10" s="1"/>
  <c r="I43" i="10"/>
  <c r="I54" i="10" s="1"/>
  <c r="DA43" i="10"/>
  <c r="DA54" i="10" s="1"/>
  <c r="CV43" i="10"/>
  <c r="CV54" i="10" s="1"/>
  <c r="CQ43" i="10"/>
  <c r="CQ54" i="10" s="1"/>
  <c r="CK43" i="10"/>
  <c r="CK54" i="10" s="1"/>
  <c r="CF43" i="10"/>
  <c r="CF54" i="10" s="1"/>
  <c r="CB43" i="10"/>
  <c r="CB54" i="10" s="1"/>
  <c r="BX43" i="10"/>
  <c r="BX54" i="10" s="1"/>
  <c r="BT43" i="10"/>
  <c r="BT54" i="10" s="1"/>
  <c r="BP43" i="10"/>
  <c r="BP54" i="10" s="1"/>
  <c r="BL43" i="10"/>
  <c r="BL54" i="10" s="1"/>
  <c r="BH43" i="10"/>
  <c r="BH54" i="10" s="1"/>
  <c r="BD43" i="10"/>
  <c r="BD54" i="10" s="1"/>
  <c r="AZ43" i="10"/>
  <c r="AZ54" i="10" s="1"/>
  <c r="AV43" i="10"/>
  <c r="AV54" i="10" s="1"/>
  <c r="AR43" i="10"/>
  <c r="AR54" i="10" s="1"/>
  <c r="AN43" i="10"/>
  <c r="AN54" i="10" s="1"/>
  <c r="AJ43" i="10"/>
  <c r="AJ54" i="10" s="1"/>
  <c r="AF43" i="10"/>
  <c r="AF54" i="10" s="1"/>
  <c r="AB43" i="10"/>
  <c r="AB54" i="10" s="1"/>
  <c r="X43" i="10"/>
  <c r="X54" i="10" s="1"/>
  <c r="T43" i="10"/>
  <c r="T54" i="10" s="1"/>
  <c r="P43" i="10"/>
  <c r="P54" i="10" s="1"/>
  <c r="L43" i="10"/>
  <c r="L54" i="10" s="1"/>
  <c r="CZ43" i="10"/>
  <c r="CZ54" i="10" s="1"/>
  <c r="CU43" i="10"/>
  <c r="CU54" i="10" s="1"/>
  <c r="CO43" i="10"/>
  <c r="CO54" i="10" s="1"/>
  <c r="CJ43" i="10"/>
  <c r="CJ54" i="10" s="1"/>
  <c r="CE43" i="10"/>
  <c r="CE54" i="10" s="1"/>
  <c r="CA43" i="10"/>
  <c r="CA54" i="10" s="1"/>
  <c r="BW43" i="10"/>
  <c r="BW54" i="10" s="1"/>
  <c r="BS43" i="10"/>
  <c r="BS54" i="10" s="1"/>
  <c r="BO43" i="10"/>
  <c r="BO54" i="10" s="1"/>
  <c r="BK43" i="10"/>
  <c r="BK54" i="10" s="1"/>
  <c r="BG43" i="10"/>
  <c r="BG54" i="10" s="1"/>
  <c r="BC43" i="10"/>
  <c r="BC54" i="10" s="1"/>
  <c r="AY43" i="10"/>
  <c r="AY54" i="10" s="1"/>
  <c r="AU43" i="10"/>
  <c r="AU54" i="10" s="1"/>
  <c r="AQ43" i="10"/>
  <c r="AQ54" i="10" s="1"/>
  <c r="AM43" i="10"/>
  <c r="AM54" i="10" s="1"/>
  <c r="AI43" i="10"/>
  <c r="AI54" i="10" s="1"/>
  <c r="AE43" i="10"/>
  <c r="AE54" i="10" s="1"/>
  <c r="AA43" i="10"/>
  <c r="AA54" i="10" s="1"/>
  <c r="W43" i="10"/>
  <c r="W54" i="10" s="1"/>
  <c r="S43" i="10"/>
  <c r="S54" i="10" s="1"/>
  <c r="O43" i="10"/>
  <c r="O54" i="10" s="1"/>
  <c r="K43" i="10"/>
  <c r="K54" i="10" s="1"/>
  <c r="CZ25" i="10"/>
  <c r="CZ36" i="10" s="1"/>
  <c r="CV25" i="10"/>
  <c r="CV36" i="10" s="1"/>
  <c r="CR25" i="10"/>
  <c r="CR36" i="10" s="1"/>
  <c r="CN25" i="10"/>
  <c r="CN36" i="10" s="1"/>
  <c r="CJ25" i="10"/>
  <c r="CJ36" i="10" s="1"/>
  <c r="DC25" i="10"/>
  <c r="DC36" i="10" s="1"/>
  <c r="CX25" i="10"/>
  <c r="CX36" i="10" s="1"/>
  <c r="CS25" i="10"/>
  <c r="CS36" i="10" s="1"/>
  <c r="CM25" i="10"/>
  <c r="CM36" i="10" s="1"/>
  <c r="CH25" i="10"/>
  <c r="CH36" i="10" s="1"/>
  <c r="CD25" i="10"/>
  <c r="CD36" i="10" s="1"/>
  <c r="BZ25" i="10"/>
  <c r="BZ36" i="10" s="1"/>
  <c r="BV25" i="10"/>
  <c r="BV36" i="10" s="1"/>
  <c r="BR25" i="10"/>
  <c r="BR36" i="10" s="1"/>
  <c r="BN25" i="10"/>
  <c r="BN36" i="10" s="1"/>
  <c r="BJ25" i="10"/>
  <c r="BJ36" i="10" s="1"/>
  <c r="BF25" i="10"/>
  <c r="BF36" i="10" s="1"/>
  <c r="BB25" i="10"/>
  <c r="BB36" i="10" s="1"/>
  <c r="AX25" i="10"/>
  <c r="AX36" i="10" s="1"/>
  <c r="AT25" i="10"/>
  <c r="AT36" i="10" s="1"/>
  <c r="AP25" i="10"/>
  <c r="AP36" i="10" s="1"/>
  <c r="AL25" i="10"/>
  <c r="AL36" i="10" s="1"/>
  <c r="AH25" i="10"/>
  <c r="AH36" i="10" s="1"/>
  <c r="AD25" i="10"/>
  <c r="AD36" i="10" s="1"/>
  <c r="Z25" i="10"/>
  <c r="Z36" i="10" s="1"/>
  <c r="V25" i="10"/>
  <c r="V36" i="10" s="1"/>
  <c r="R25" i="10"/>
  <c r="R36" i="10" s="1"/>
  <c r="N25" i="10"/>
  <c r="N36" i="10" s="1"/>
  <c r="J25" i="10"/>
  <c r="J36" i="10" s="1"/>
  <c r="CY25" i="10"/>
  <c r="CY36" i="10" s="1"/>
  <c r="CT25" i="10"/>
  <c r="CT36" i="10" s="1"/>
  <c r="CO25" i="10"/>
  <c r="CO36" i="10" s="1"/>
  <c r="CI25" i="10"/>
  <c r="CI36" i="10" s="1"/>
  <c r="CE25" i="10"/>
  <c r="CE36" i="10" s="1"/>
  <c r="CA25" i="10"/>
  <c r="CA36" i="10" s="1"/>
  <c r="BW25" i="10"/>
  <c r="BW36" i="10" s="1"/>
  <c r="BS25" i="10"/>
  <c r="BS36" i="10" s="1"/>
  <c r="BO25" i="10"/>
  <c r="BO36" i="10" s="1"/>
  <c r="BK25" i="10"/>
  <c r="BK36" i="10" s="1"/>
  <c r="BG25" i="10"/>
  <c r="BG36" i="10" s="1"/>
  <c r="BC25" i="10"/>
  <c r="BC36" i="10" s="1"/>
  <c r="AY25" i="10"/>
  <c r="AY36" i="10" s="1"/>
  <c r="AU25" i="10"/>
  <c r="AU36" i="10" s="1"/>
  <c r="AQ25" i="10"/>
  <c r="AQ36" i="10" s="1"/>
  <c r="AM25" i="10"/>
  <c r="AM36" i="10" s="1"/>
  <c r="AI25" i="10"/>
  <c r="AI36" i="10" s="1"/>
  <c r="AE25" i="10"/>
  <c r="AE36" i="10" s="1"/>
  <c r="AA25" i="10"/>
  <c r="AA36" i="10" s="1"/>
  <c r="W25" i="10"/>
  <c r="W36" i="10" s="1"/>
  <c r="S25" i="10"/>
  <c r="S36" i="10" s="1"/>
  <c r="O25" i="10"/>
  <c r="O36" i="10" s="1"/>
  <c r="K25" i="10"/>
  <c r="K36" i="10" s="1"/>
  <c r="DB25" i="10"/>
  <c r="DB36" i="10" s="1"/>
  <c r="CW25" i="10"/>
  <c r="CW36" i="10" s="1"/>
  <c r="CQ25" i="10"/>
  <c r="CQ36" i="10" s="1"/>
  <c r="CL25" i="10"/>
  <c r="CL36" i="10" s="1"/>
  <c r="CG25" i="10"/>
  <c r="CG36" i="10" s="1"/>
  <c r="CC25" i="10"/>
  <c r="CC36" i="10" s="1"/>
  <c r="BY25" i="10"/>
  <c r="BY36" i="10" s="1"/>
  <c r="BU25" i="10"/>
  <c r="BU36" i="10" s="1"/>
  <c r="BQ25" i="10"/>
  <c r="BQ36" i="10" s="1"/>
  <c r="BM25" i="10"/>
  <c r="BM36" i="10" s="1"/>
  <c r="BI25" i="10"/>
  <c r="BI36" i="10" s="1"/>
  <c r="BE25" i="10"/>
  <c r="BE36" i="10" s="1"/>
  <c r="BA25" i="10"/>
  <c r="BA36" i="10" s="1"/>
  <c r="AW25" i="10"/>
  <c r="AW36" i="10" s="1"/>
  <c r="AS25" i="10"/>
  <c r="AS36" i="10" s="1"/>
  <c r="AO25" i="10"/>
  <c r="AO36" i="10" s="1"/>
  <c r="AK25" i="10"/>
  <c r="AK36" i="10" s="1"/>
  <c r="AG25" i="10"/>
  <c r="AG36" i="10" s="1"/>
  <c r="AC25" i="10"/>
  <c r="AC36" i="10" s="1"/>
  <c r="Y25" i="10"/>
  <c r="Y36" i="10" s="1"/>
  <c r="U25" i="10"/>
  <c r="U36" i="10" s="1"/>
  <c r="Q25" i="10"/>
  <c r="Q36" i="10" s="1"/>
  <c r="M25" i="10"/>
  <c r="M36" i="10" s="1"/>
  <c r="I25" i="10"/>
  <c r="I36" i="10" s="1"/>
  <c r="DA25" i="10"/>
  <c r="DA36" i="10" s="1"/>
  <c r="CU25" i="10"/>
  <c r="CU36" i="10" s="1"/>
  <c r="CP25" i="10"/>
  <c r="CP36" i="10" s="1"/>
  <c r="CK25" i="10"/>
  <c r="CK36" i="10" s="1"/>
  <c r="CF25" i="10"/>
  <c r="CF36" i="10" s="1"/>
  <c r="CB25" i="10"/>
  <c r="CB36" i="10" s="1"/>
  <c r="BX25" i="10"/>
  <c r="BX36" i="10" s="1"/>
  <c r="BT25" i="10"/>
  <c r="BT36" i="10" s="1"/>
  <c r="BP25" i="10"/>
  <c r="BP36" i="10" s="1"/>
  <c r="BL25" i="10"/>
  <c r="BL36" i="10" s="1"/>
  <c r="BH25" i="10"/>
  <c r="BH36" i="10" s="1"/>
  <c r="BD25" i="10"/>
  <c r="BD36" i="10" s="1"/>
  <c r="AZ25" i="10"/>
  <c r="AZ36" i="10" s="1"/>
  <c r="AV25" i="10"/>
  <c r="AV36" i="10" s="1"/>
  <c r="AR25" i="10"/>
  <c r="AR36" i="10" s="1"/>
  <c r="AN25" i="10"/>
  <c r="AN36" i="10" s="1"/>
  <c r="AJ25" i="10"/>
  <c r="AJ36" i="10" s="1"/>
  <c r="AF25" i="10"/>
  <c r="AF36" i="10" s="1"/>
  <c r="AB25" i="10"/>
  <c r="AB36" i="10" s="1"/>
  <c r="X25" i="10"/>
  <c r="X36" i="10" s="1"/>
  <c r="T25" i="10"/>
  <c r="T36" i="10" s="1"/>
  <c r="P25" i="10"/>
  <c r="P36" i="10" s="1"/>
  <c r="L25" i="10"/>
  <c r="L36" i="10" s="1"/>
  <c r="H18" i="10"/>
  <c r="I7" i="10"/>
  <c r="I18" i="10" s="1"/>
  <c r="BU7" i="10"/>
  <c r="BU18" i="10" s="1"/>
  <c r="BE7" i="10"/>
  <c r="BE18" i="10" s="1"/>
  <c r="DA7" i="10"/>
  <c r="DA18" i="10" s="1"/>
  <c r="AO7" i="10"/>
  <c r="AO18" i="10" s="1"/>
  <c r="CK7" i="10"/>
  <c r="CK18" i="10" s="1"/>
  <c r="Y7" i="10"/>
  <c r="Y18" i="10" s="1"/>
  <c r="CW7" i="10"/>
  <c r="CW18" i="10" s="1"/>
  <c r="CG7" i="10"/>
  <c r="CG18" i="10" s="1"/>
  <c r="BQ7" i="10"/>
  <c r="BQ18" i="10" s="1"/>
  <c r="BA7" i="10"/>
  <c r="BA18" i="10" s="1"/>
  <c r="AK7" i="10"/>
  <c r="AK18" i="10" s="1"/>
  <c r="U7" i="10"/>
  <c r="U18" i="10" s="1"/>
  <c r="CS7" i="10"/>
  <c r="CS18" i="10" s="1"/>
  <c r="CC7" i="10"/>
  <c r="CC18" i="10" s="1"/>
  <c r="BM7" i="10"/>
  <c r="BM18" i="10" s="1"/>
  <c r="AW7" i="10"/>
  <c r="AW18" i="10" s="1"/>
  <c r="AG7" i="10"/>
  <c r="AG18" i="10" s="1"/>
  <c r="Q7" i="10"/>
  <c r="Q18" i="10" s="1"/>
  <c r="CO7" i="10"/>
  <c r="CO18" i="10" s="1"/>
  <c r="BY7" i="10"/>
  <c r="BY18" i="10" s="1"/>
  <c r="BI7" i="10"/>
  <c r="BI18" i="10" s="1"/>
  <c r="AS7" i="10"/>
  <c r="AS18" i="10" s="1"/>
  <c r="AC7" i="10"/>
  <c r="AC18" i="10" s="1"/>
  <c r="M7" i="10"/>
  <c r="M18" i="10" s="1"/>
  <c r="CZ7" i="10"/>
  <c r="CZ18" i="10" s="1"/>
  <c r="CV7" i="10"/>
  <c r="CV18" i="10" s="1"/>
  <c r="CR7" i="10"/>
  <c r="CR18" i="10" s="1"/>
  <c r="CN7" i="10"/>
  <c r="CN18" i="10" s="1"/>
  <c r="CJ7" i="10"/>
  <c r="CJ18" i="10" s="1"/>
  <c r="CF7" i="10"/>
  <c r="CF18" i="10" s="1"/>
  <c r="CB7" i="10"/>
  <c r="CB18" i="10" s="1"/>
  <c r="BX7" i="10"/>
  <c r="BX18" i="10" s="1"/>
  <c r="BT7" i="10"/>
  <c r="BT18" i="10" s="1"/>
  <c r="BP7" i="10"/>
  <c r="BP18" i="10" s="1"/>
  <c r="BL7" i="10"/>
  <c r="BL18" i="10" s="1"/>
  <c r="BH7" i="10"/>
  <c r="BH18" i="10" s="1"/>
  <c r="BD7" i="10"/>
  <c r="BD18" i="10" s="1"/>
  <c r="AZ7" i="10"/>
  <c r="AZ18" i="10" s="1"/>
  <c r="AV7" i="10"/>
  <c r="AV18" i="10" s="1"/>
  <c r="AR7" i="10"/>
  <c r="AR18" i="10" s="1"/>
  <c r="AN7" i="10"/>
  <c r="AN18" i="10" s="1"/>
  <c r="AJ7" i="10"/>
  <c r="AJ18" i="10" s="1"/>
  <c r="AF7" i="10"/>
  <c r="AF18" i="10" s="1"/>
  <c r="AB7" i="10"/>
  <c r="AB18" i="10" s="1"/>
  <c r="X7" i="10"/>
  <c r="X18" i="10" s="1"/>
  <c r="T7" i="10"/>
  <c r="T18" i="10" s="1"/>
  <c r="P7" i="10"/>
  <c r="P18" i="10" s="1"/>
  <c r="L7" i="10"/>
  <c r="L18" i="10" s="1"/>
  <c r="DC7" i="10"/>
  <c r="DC18" i="10" s="1"/>
  <c r="CY7" i="10"/>
  <c r="CY18" i="10" s="1"/>
  <c r="CU7" i="10"/>
  <c r="CU18" i="10" s="1"/>
  <c r="CQ7" i="10"/>
  <c r="CQ18" i="10" s="1"/>
  <c r="CM7" i="10"/>
  <c r="CM18" i="10" s="1"/>
  <c r="CI7" i="10"/>
  <c r="CI18" i="10" s="1"/>
  <c r="CE7" i="10"/>
  <c r="CE18" i="10" s="1"/>
  <c r="CA7" i="10"/>
  <c r="CA18" i="10" s="1"/>
  <c r="BW7" i="10"/>
  <c r="BW18" i="10" s="1"/>
  <c r="BS7" i="10"/>
  <c r="BS18" i="10" s="1"/>
  <c r="BO7" i="10"/>
  <c r="BO18" i="10" s="1"/>
  <c r="BK7" i="10"/>
  <c r="BK18" i="10" s="1"/>
  <c r="BG7" i="10"/>
  <c r="BG18" i="10" s="1"/>
  <c r="BC7" i="10"/>
  <c r="BC18" i="10" s="1"/>
  <c r="AY7" i="10"/>
  <c r="AY18" i="10" s="1"/>
  <c r="AU7" i="10"/>
  <c r="AU18" i="10" s="1"/>
  <c r="AQ7" i="10"/>
  <c r="AQ18" i="10" s="1"/>
  <c r="AM7" i="10"/>
  <c r="AM18" i="10" s="1"/>
  <c r="AI7" i="10"/>
  <c r="AI18" i="10" s="1"/>
  <c r="AE7" i="10"/>
  <c r="AE18" i="10" s="1"/>
  <c r="AA7" i="10"/>
  <c r="AA18" i="10" s="1"/>
  <c r="W7" i="10"/>
  <c r="W18" i="10" s="1"/>
  <c r="S7" i="10"/>
  <c r="S18" i="10" s="1"/>
  <c r="O7" i="10"/>
  <c r="O18" i="10" s="1"/>
  <c r="K7" i="10"/>
  <c r="K18" i="10" s="1"/>
  <c r="DB7" i="10"/>
  <c r="DB18" i="10" s="1"/>
  <c r="CX7" i="10"/>
  <c r="CX18" i="10" s="1"/>
  <c r="CT7" i="10"/>
  <c r="CT18" i="10" s="1"/>
  <c r="CP7" i="10"/>
  <c r="CP18" i="10" s="1"/>
  <c r="CL7" i="10"/>
  <c r="CL18" i="10" s="1"/>
  <c r="CH7" i="10"/>
  <c r="CH18" i="10" s="1"/>
  <c r="CD7" i="10"/>
  <c r="CD18" i="10" s="1"/>
  <c r="BZ7" i="10"/>
  <c r="BZ18" i="10" s="1"/>
  <c r="BV7" i="10"/>
  <c r="BV18" i="10" s="1"/>
  <c r="BR7" i="10"/>
  <c r="BR18" i="10" s="1"/>
  <c r="BN7" i="10"/>
  <c r="BN18" i="10" s="1"/>
  <c r="BJ7" i="10"/>
  <c r="BJ18" i="10" s="1"/>
  <c r="BF7" i="10"/>
  <c r="BF18" i="10" s="1"/>
  <c r="BB7" i="10"/>
  <c r="BB18" i="10" s="1"/>
  <c r="AX7" i="10"/>
  <c r="AX18" i="10" s="1"/>
  <c r="AT7" i="10"/>
  <c r="AT18" i="10" s="1"/>
  <c r="AP7" i="10"/>
  <c r="AP18" i="10" s="1"/>
  <c r="AL7" i="10"/>
  <c r="AL18" i="10" s="1"/>
  <c r="AH7" i="10"/>
  <c r="AH18" i="10" s="1"/>
  <c r="AD7" i="10"/>
  <c r="AD18" i="10" s="1"/>
  <c r="Z7" i="10"/>
  <c r="Z18" i="10" s="1"/>
  <c r="V7" i="10"/>
  <c r="V18" i="10" s="1"/>
  <c r="R7" i="10"/>
  <c r="R18" i="10" s="1"/>
  <c r="N7" i="10"/>
  <c r="N18" i="10" s="1"/>
  <c r="J7" i="10"/>
  <c r="J18" i="10" s="1"/>
  <c r="JR7" i="19" l="1"/>
  <c r="F12" i="4"/>
  <c r="F11" i="11"/>
  <c r="F12" i="11"/>
  <c r="G12" i="11"/>
  <c r="F13" i="11"/>
  <c r="F21" i="11" s="1"/>
  <c r="G13" i="11"/>
  <c r="O22" i="14" s="1"/>
  <c r="F14" i="11"/>
  <c r="F22" i="11" s="1"/>
  <c r="G14" i="11"/>
  <c r="O23" i="14" s="1"/>
  <c r="DC33" i="4"/>
  <c r="DB33" i="4"/>
  <c r="DA33" i="4"/>
  <c r="CZ33" i="4"/>
  <c r="CY33" i="4"/>
  <c r="CX33" i="4"/>
  <c r="CW33" i="4"/>
  <c r="CV33" i="4"/>
  <c r="CU33" i="4"/>
  <c r="CT33" i="4"/>
  <c r="CS33" i="4"/>
  <c r="CR33" i="4"/>
  <c r="CQ33" i="4"/>
  <c r="CP33" i="4"/>
  <c r="CO33" i="4"/>
  <c r="CN33" i="4"/>
  <c r="CM33" i="4"/>
  <c r="CL33" i="4"/>
  <c r="CK33" i="4"/>
  <c r="CJ33" i="4"/>
  <c r="CI33" i="4"/>
  <c r="CH33" i="4"/>
  <c r="CG33" i="4"/>
  <c r="CF33" i="4"/>
  <c r="CE33" i="4"/>
  <c r="CD33" i="4"/>
  <c r="CC33" i="4"/>
  <c r="CB33" i="4"/>
  <c r="CA33" i="4"/>
  <c r="BZ33" i="4"/>
  <c r="BY33" i="4"/>
  <c r="BX33" i="4"/>
  <c r="BW33" i="4"/>
  <c r="BV33" i="4"/>
  <c r="BU33" i="4"/>
  <c r="BT33" i="4"/>
  <c r="BS33" i="4"/>
  <c r="BR33" i="4"/>
  <c r="BQ33" i="4"/>
  <c r="BP33" i="4"/>
  <c r="BO33" i="4"/>
  <c r="BN33" i="4"/>
  <c r="BM33" i="4"/>
  <c r="BL33" i="4"/>
  <c r="BK33" i="4"/>
  <c r="BJ33" i="4"/>
  <c r="BI33" i="4"/>
  <c r="BH33" i="4"/>
  <c r="BG33" i="4"/>
  <c r="BF33" i="4"/>
  <c r="BE33" i="4"/>
  <c r="BD33" i="4"/>
  <c r="BC33" i="4"/>
  <c r="BB33" i="4"/>
  <c r="BA33" i="4"/>
  <c r="AZ33" i="4"/>
  <c r="AY33" i="4"/>
  <c r="AX33" i="4"/>
  <c r="AW33" i="4"/>
  <c r="AV33" i="4"/>
  <c r="AU33" i="4"/>
  <c r="AT33" i="4"/>
  <c r="AS33" i="4"/>
  <c r="AR33" i="4"/>
  <c r="AQ33" i="4"/>
  <c r="AP33" i="4"/>
  <c r="AO33" i="4"/>
  <c r="AN33" i="4"/>
  <c r="AM33" i="4"/>
  <c r="AL33" i="4"/>
  <c r="AK33" i="4"/>
  <c r="AJ33" i="4"/>
  <c r="AI33" i="4"/>
  <c r="AH33" i="4"/>
  <c r="AG33" i="4"/>
  <c r="AF33" i="4"/>
  <c r="AE33" i="4"/>
  <c r="AD33" i="4"/>
  <c r="AC33" i="4"/>
  <c r="AB33" i="4"/>
  <c r="AA33" i="4"/>
  <c r="Z33" i="4"/>
  <c r="Y33" i="4"/>
  <c r="X33" i="4"/>
  <c r="W33" i="4"/>
  <c r="V33" i="4"/>
  <c r="U33" i="4"/>
  <c r="T33" i="4"/>
  <c r="S33" i="4"/>
  <c r="R33" i="4"/>
  <c r="Q33" i="4"/>
  <c r="P33" i="4"/>
  <c r="O33" i="4"/>
  <c r="N33" i="4"/>
  <c r="M33" i="4"/>
  <c r="L33" i="4"/>
  <c r="K33" i="4"/>
  <c r="J33" i="4"/>
  <c r="I33" i="4"/>
  <c r="H33" i="4"/>
  <c r="I45" i="4"/>
  <c r="J45" i="4"/>
  <c r="K45" i="4"/>
  <c r="N45" i="4"/>
  <c r="O45" i="4"/>
  <c r="P45" i="4"/>
  <c r="Q45" i="4"/>
  <c r="R45" i="4"/>
  <c r="S45" i="4"/>
  <c r="T45" i="4"/>
  <c r="U45" i="4"/>
  <c r="V45" i="4"/>
  <c r="W45" i="4"/>
  <c r="X45" i="4"/>
  <c r="Y45" i="4"/>
  <c r="Z45" i="4"/>
  <c r="AA45" i="4"/>
  <c r="AB45" i="4"/>
  <c r="AC45" i="4"/>
  <c r="AD45" i="4"/>
  <c r="AE45" i="4"/>
  <c r="AF45" i="4"/>
  <c r="AG45" i="4"/>
  <c r="AH45" i="4"/>
  <c r="AI45" i="4"/>
  <c r="AJ45" i="4"/>
  <c r="AK45" i="4"/>
  <c r="AL45" i="4"/>
  <c r="AM45" i="4"/>
  <c r="AN45" i="4"/>
  <c r="AO45" i="4"/>
  <c r="AP45" i="4"/>
  <c r="AQ45" i="4"/>
  <c r="AR45" i="4"/>
  <c r="AS45" i="4"/>
  <c r="AT45" i="4"/>
  <c r="AU45" i="4"/>
  <c r="AV45" i="4"/>
  <c r="AW45" i="4"/>
  <c r="AX45" i="4"/>
  <c r="AY45" i="4"/>
  <c r="AZ45" i="4"/>
  <c r="BA45" i="4"/>
  <c r="BB45" i="4"/>
  <c r="BC45" i="4"/>
  <c r="BD45" i="4"/>
  <c r="BE45" i="4"/>
  <c r="BF45" i="4"/>
  <c r="BG45" i="4"/>
  <c r="BH45" i="4"/>
  <c r="BI45" i="4"/>
  <c r="BJ45" i="4"/>
  <c r="BK45" i="4"/>
  <c r="BL45" i="4"/>
  <c r="BM45" i="4"/>
  <c r="BN45" i="4"/>
  <c r="BO45" i="4"/>
  <c r="BP45" i="4"/>
  <c r="BQ45" i="4"/>
  <c r="BR45" i="4"/>
  <c r="BS45" i="4"/>
  <c r="BT45" i="4"/>
  <c r="BU45" i="4"/>
  <c r="BV45" i="4"/>
  <c r="BW45" i="4"/>
  <c r="BX45" i="4"/>
  <c r="BY45" i="4"/>
  <c r="BZ45" i="4"/>
  <c r="CA45" i="4"/>
  <c r="CB45" i="4"/>
  <c r="CC45" i="4"/>
  <c r="CD45" i="4"/>
  <c r="CE45" i="4"/>
  <c r="CF45" i="4"/>
  <c r="CG45" i="4"/>
  <c r="CH45" i="4"/>
  <c r="CI45" i="4"/>
  <c r="CJ45" i="4"/>
  <c r="CK45" i="4"/>
  <c r="CL45" i="4"/>
  <c r="CM45" i="4"/>
  <c r="CN45" i="4"/>
  <c r="CO45" i="4"/>
  <c r="CP45" i="4"/>
  <c r="CQ45" i="4"/>
  <c r="CR45" i="4"/>
  <c r="CS45" i="4"/>
  <c r="CT45" i="4"/>
  <c r="CU45" i="4"/>
  <c r="CV45" i="4"/>
  <c r="CW45" i="4"/>
  <c r="CX45" i="4"/>
  <c r="CY45" i="4"/>
  <c r="CZ45" i="4"/>
  <c r="DA45" i="4"/>
  <c r="DB45" i="4"/>
  <c r="DC45" i="4"/>
  <c r="H45" i="4"/>
  <c r="I55" i="4"/>
  <c r="J55" i="4"/>
  <c r="K55" i="4"/>
  <c r="L55" i="4"/>
  <c r="M55" i="4"/>
  <c r="N55" i="4"/>
  <c r="O55" i="4"/>
  <c r="P55" i="4"/>
  <c r="Q55" i="4"/>
  <c r="R55" i="4"/>
  <c r="S55" i="4"/>
  <c r="T55" i="4"/>
  <c r="U55" i="4"/>
  <c r="V55" i="4"/>
  <c r="W55" i="4"/>
  <c r="X55" i="4"/>
  <c r="Y55" i="4"/>
  <c r="Z55" i="4"/>
  <c r="AA55" i="4"/>
  <c r="AB55" i="4"/>
  <c r="AC55" i="4"/>
  <c r="AD55" i="4"/>
  <c r="AE55" i="4"/>
  <c r="AF55" i="4"/>
  <c r="AG55" i="4"/>
  <c r="AH55" i="4"/>
  <c r="AI55" i="4"/>
  <c r="AJ55" i="4"/>
  <c r="AK55" i="4"/>
  <c r="AL55" i="4"/>
  <c r="AM55" i="4"/>
  <c r="AN55" i="4"/>
  <c r="AO55" i="4"/>
  <c r="AP55" i="4"/>
  <c r="AQ55" i="4"/>
  <c r="AR55" i="4"/>
  <c r="AS55" i="4"/>
  <c r="AT55" i="4"/>
  <c r="AU55" i="4"/>
  <c r="AV55" i="4"/>
  <c r="AW55" i="4"/>
  <c r="AX55" i="4"/>
  <c r="AY55" i="4"/>
  <c r="AZ55" i="4"/>
  <c r="BA55" i="4"/>
  <c r="BB55" i="4"/>
  <c r="BC55" i="4"/>
  <c r="BD55" i="4"/>
  <c r="BE55" i="4"/>
  <c r="BF55" i="4"/>
  <c r="BG55" i="4"/>
  <c r="BH55" i="4"/>
  <c r="BI55" i="4"/>
  <c r="BJ55" i="4"/>
  <c r="BK55" i="4"/>
  <c r="BL55" i="4"/>
  <c r="BM55" i="4"/>
  <c r="BN55" i="4"/>
  <c r="BO55" i="4"/>
  <c r="BP55" i="4"/>
  <c r="BQ55" i="4"/>
  <c r="BR55" i="4"/>
  <c r="BS55" i="4"/>
  <c r="BT55" i="4"/>
  <c r="BU55" i="4"/>
  <c r="BV55" i="4"/>
  <c r="BW55" i="4"/>
  <c r="BX55" i="4"/>
  <c r="BY55" i="4"/>
  <c r="BZ55" i="4"/>
  <c r="CA55" i="4"/>
  <c r="CB55" i="4"/>
  <c r="CC55" i="4"/>
  <c r="CD55" i="4"/>
  <c r="CE55" i="4"/>
  <c r="CF55" i="4"/>
  <c r="CG55" i="4"/>
  <c r="CH55" i="4"/>
  <c r="CI55" i="4"/>
  <c r="CJ55" i="4"/>
  <c r="CK55" i="4"/>
  <c r="CL55" i="4"/>
  <c r="CM55" i="4"/>
  <c r="CN55" i="4"/>
  <c r="CO55" i="4"/>
  <c r="CP55" i="4"/>
  <c r="CQ55" i="4"/>
  <c r="CR55" i="4"/>
  <c r="CS55" i="4"/>
  <c r="CT55" i="4"/>
  <c r="CU55" i="4"/>
  <c r="CV55" i="4"/>
  <c r="CW55" i="4"/>
  <c r="CX55" i="4"/>
  <c r="CY55" i="4"/>
  <c r="CZ55" i="4"/>
  <c r="DA55" i="4"/>
  <c r="DB55" i="4"/>
  <c r="DC55" i="4"/>
  <c r="H55" i="4"/>
  <c r="I66" i="4"/>
  <c r="J66" i="4"/>
  <c r="K66" i="4"/>
  <c r="L66" i="4"/>
  <c r="M66" i="4"/>
  <c r="N66" i="4"/>
  <c r="O66" i="4"/>
  <c r="P66" i="4"/>
  <c r="Q66" i="4"/>
  <c r="R66" i="4"/>
  <c r="S66" i="4"/>
  <c r="T66" i="4"/>
  <c r="U66" i="4"/>
  <c r="V66" i="4"/>
  <c r="W66" i="4"/>
  <c r="X66" i="4"/>
  <c r="Y66" i="4"/>
  <c r="Z66" i="4"/>
  <c r="AA66" i="4"/>
  <c r="AB66" i="4"/>
  <c r="AC66" i="4"/>
  <c r="AD66" i="4"/>
  <c r="AE66" i="4"/>
  <c r="AF66" i="4"/>
  <c r="AG66" i="4"/>
  <c r="AH66" i="4"/>
  <c r="AI66" i="4"/>
  <c r="AJ66" i="4"/>
  <c r="AK66" i="4"/>
  <c r="AL66" i="4"/>
  <c r="AM66" i="4"/>
  <c r="AN66" i="4"/>
  <c r="AO66" i="4"/>
  <c r="AP66" i="4"/>
  <c r="AQ66" i="4"/>
  <c r="AR66" i="4"/>
  <c r="AS66" i="4"/>
  <c r="AT66" i="4"/>
  <c r="AU66" i="4"/>
  <c r="AV66" i="4"/>
  <c r="AW66" i="4"/>
  <c r="AX66" i="4"/>
  <c r="AY66" i="4"/>
  <c r="AZ66" i="4"/>
  <c r="BA66" i="4"/>
  <c r="BB66" i="4"/>
  <c r="BC66" i="4"/>
  <c r="BD66" i="4"/>
  <c r="BE66" i="4"/>
  <c r="BF66" i="4"/>
  <c r="BG66" i="4"/>
  <c r="BH66" i="4"/>
  <c r="BI66" i="4"/>
  <c r="BJ66" i="4"/>
  <c r="BK66" i="4"/>
  <c r="BL66" i="4"/>
  <c r="BM66" i="4"/>
  <c r="BN66" i="4"/>
  <c r="BO66" i="4"/>
  <c r="BP66" i="4"/>
  <c r="BQ66" i="4"/>
  <c r="BR66" i="4"/>
  <c r="BS66" i="4"/>
  <c r="BT66" i="4"/>
  <c r="BU66" i="4"/>
  <c r="BV66" i="4"/>
  <c r="BW66" i="4"/>
  <c r="BX66" i="4"/>
  <c r="BY66" i="4"/>
  <c r="BZ66" i="4"/>
  <c r="CA66" i="4"/>
  <c r="CB66" i="4"/>
  <c r="CC66" i="4"/>
  <c r="CD66" i="4"/>
  <c r="CE66" i="4"/>
  <c r="CF66" i="4"/>
  <c r="CG66" i="4"/>
  <c r="CH66" i="4"/>
  <c r="CI66" i="4"/>
  <c r="CJ66" i="4"/>
  <c r="CK66" i="4"/>
  <c r="CL66" i="4"/>
  <c r="CM66" i="4"/>
  <c r="CN66" i="4"/>
  <c r="CO66" i="4"/>
  <c r="CP66" i="4"/>
  <c r="CQ66" i="4"/>
  <c r="CR66" i="4"/>
  <c r="CS66" i="4"/>
  <c r="CT66" i="4"/>
  <c r="CU66" i="4"/>
  <c r="CV66" i="4"/>
  <c r="CW66" i="4"/>
  <c r="CX66" i="4"/>
  <c r="CY66" i="4"/>
  <c r="CZ66" i="4"/>
  <c r="DA66" i="4"/>
  <c r="DB66" i="4"/>
  <c r="DC66" i="4"/>
  <c r="H66" i="4"/>
  <c r="H77" i="4"/>
  <c r="AK77" i="4"/>
  <c r="AL77" i="4"/>
  <c r="AM77" i="4"/>
  <c r="AN77" i="4"/>
  <c r="AO77" i="4"/>
  <c r="AP77" i="4"/>
  <c r="AQ77" i="4"/>
  <c r="AR77" i="4"/>
  <c r="AS77" i="4"/>
  <c r="AT77" i="4"/>
  <c r="AU77" i="4"/>
  <c r="AV77" i="4"/>
  <c r="AW77" i="4"/>
  <c r="AX77" i="4"/>
  <c r="AY77" i="4"/>
  <c r="AZ77" i="4"/>
  <c r="BA77" i="4"/>
  <c r="BB77" i="4"/>
  <c r="BC77" i="4"/>
  <c r="BD77" i="4"/>
  <c r="BE77" i="4"/>
  <c r="BF77" i="4"/>
  <c r="BG77" i="4"/>
  <c r="BH77" i="4"/>
  <c r="BI77" i="4"/>
  <c r="BJ77" i="4"/>
  <c r="BK77" i="4"/>
  <c r="BL77" i="4"/>
  <c r="BM77" i="4"/>
  <c r="BN77" i="4"/>
  <c r="BO77" i="4"/>
  <c r="BP77" i="4"/>
  <c r="BQ77" i="4"/>
  <c r="BR77" i="4"/>
  <c r="BS77" i="4"/>
  <c r="BT77" i="4"/>
  <c r="BU77" i="4"/>
  <c r="BV77" i="4"/>
  <c r="BW77" i="4"/>
  <c r="BX77" i="4"/>
  <c r="BY77" i="4"/>
  <c r="BZ77" i="4"/>
  <c r="CA77" i="4"/>
  <c r="CB77" i="4"/>
  <c r="CC77" i="4"/>
  <c r="CD77" i="4"/>
  <c r="CE77" i="4"/>
  <c r="CF77" i="4"/>
  <c r="CG77" i="4"/>
  <c r="CH77" i="4"/>
  <c r="CI77" i="4"/>
  <c r="CJ77" i="4"/>
  <c r="CK77" i="4"/>
  <c r="CL77" i="4"/>
  <c r="CM77" i="4"/>
  <c r="CN77" i="4"/>
  <c r="CO77" i="4"/>
  <c r="CP77" i="4"/>
  <c r="CQ77" i="4"/>
  <c r="CR77" i="4"/>
  <c r="CS77" i="4"/>
  <c r="CT77" i="4"/>
  <c r="CU77" i="4"/>
  <c r="CV77" i="4"/>
  <c r="CW77" i="4"/>
  <c r="CX77" i="4"/>
  <c r="CY77" i="4"/>
  <c r="CZ77" i="4"/>
  <c r="DA77" i="4"/>
  <c r="DB77" i="4"/>
  <c r="I77" i="4"/>
  <c r="J77" i="4"/>
  <c r="K77" i="4"/>
  <c r="L77" i="4"/>
  <c r="M77" i="4"/>
  <c r="N77" i="4"/>
  <c r="O77" i="4"/>
  <c r="P77" i="4"/>
  <c r="Q77" i="4"/>
  <c r="R77" i="4"/>
  <c r="S77" i="4"/>
  <c r="T77" i="4"/>
  <c r="U77" i="4"/>
  <c r="V77" i="4"/>
  <c r="W77" i="4"/>
  <c r="X77" i="4"/>
  <c r="Y77" i="4"/>
  <c r="Z77" i="4"/>
  <c r="AA77" i="4"/>
  <c r="AB77" i="4"/>
  <c r="AC77" i="4"/>
  <c r="AD77" i="4"/>
  <c r="AE77" i="4"/>
  <c r="AF77" i="4"/>
  <c r="AG77" i="4"/>
  <c r="AH77" i="4"/>
  <c r="AI77" i="4"/>
  <c r="AJ77" i="4"/>
  <c r="G78" i="4"/>
  <c r="F109" i="4"/>
  <c r="F108" i="4"/>
  <c r="F107" i="4"/>
  <c r="F106" i="4"/>
  <c r="F105" i="4"/>
  <c r="F98" i="4"/>
  <c r="F97" i="4"/>
  <c r="F96" i="4"/>
  <c r="F95" i="4"/>
  <c r="F87" i="4"/>
  <c r="F86" i="4"/>
  <c r="F85" i="4"/>
  <c r="F84" i="4"/>
  <c r="F83" i="4"/>
  <c r="F82" i="4"/>
  <c r="F81" i="4"/>
  <c r="F80" i="4"/>
  <c r="F79" i="4"/>
  <c r="F78" i="4"/>
  <c r="F76" i="4"/>
  <c r="F75" i="4"/>
  <c r="F74" i="4"/>
  <c r="F73" i="4"/>
  <c r="F72" i="4"/>
  <c r="F71" i="4"/>
  <c r="F70" i="4"/>
  <c r="F69" i="4"/>
  <c r="F68" i="4"/>
  <c r="F67" i="4"/>
  <c r="F65" i="4"/>
  <c r="F64" i="4"/>
  <c r="F63" i="4"/>
  <c r="F62" i="4"/>
  <c r="F61" i="4"/>
  <c r="F60" i="4"/>
  <c r="F59" i="4"/>
  <c r="F58" i="4"/>
  <c r="F57" i="4"/>
  <c r="F56" i="4"/>
  <c r="F54" i="4"/>
  <c r="F53" i="4"/>
  <c r="F52" i="4"/>
  <c r="F51" i="4"/>
  <c r="F50" i="4"/>
  <c r="F49" i="4"/>
  <c r="F48" i="4"/>
  <c r="F47" i="4"/>
  <c r="F43" i="4"/>
  <c r="F42" i="4"/>
  <c r="F41" i="4"/>
  <c r="F40" i="4"/>
  <c r="F39" i="4"/>
  <c r="F38" i="4"/>
  <c r="F37" i="4"/>
  <c r="F36" i="4"/>
  <c r="F35" i="4"/>
  <c r="F34" i="4"/>
  <c r="F32" i="4"/>
  <c r="F31" i="4"/>
  <c r="F30" i="4"/>
  <c r="F29" i="4"/>
  <c r="F28" i="4"/>
  <c r="F27" i="4"/>
  <c r="F26" i="4"/>
  <c r="F25" i="4"/>
  <c r="F24" i="4"/>
  <c r="F23" i="4"/>
  <c r="F21" i="4"/>
  <c r="F20" i="4"/>
  <c r="F19" i="4"/>
  <c r="F18" i="4"/>
  <c r="F17" i="4"/>
  <c r="F16" i="4"/>
  <c r="F15" i="4"/>
  <c r="F14" i="4"/>
  <c r="F13" i="4"/>
  <c r="K66" i="15"/>
  <c r="V55" i="15"/>
  <c r="R66" i="15"/>
  <c r="M66" i="15"/>
  <c r="L66" i="15"/>
  <c r="AH55" i="15"/>
  <c r="H66" i="15"/>
  <c r="AS66" i="15"/>
  <c r="CD77" i="15"/>
  <c r="BR77" i="15"/>
  <c r="BW55" i="15"/>
  <c r="AV55" i="15"/>
  <c r="DB66" i="15"/>
  <c r="M55" i="15"/>
  <c r="DC55" i="15"/>
  <c r="AT77" i="15"/>
  <c r="U55" i="15"/>
  <c r="CP77" i="15"/>
  <c r="S66" i="15"/>
  <c r="AK55" i="15"/>
  <c r="CZ77" i="15"/>
  <c r="AM66" i="15"/>
  <c r="BC55" i="15"/>
  <c r="BE66" i="15"/>
  <c r="K55" i="15"/>
  <c r="Q77" i="15"/>
  <c r="CH77" i="15"/>
  <c r="BX77" i="15"/>
  <c r="AL55" i="15"/>
  <c r="AG66" i="15"/>
  <c r="AH66" i="15"/>
  <c r="BI66" i="15"/>
  <c r="CT66" i="15"/>
  <c r="BL55" i="15"/>
  <c r="BF55" i="15"/>
  <c r="CJ66" i="15"/>
  <c r="BZ66" i="15"/>
  <c r="BM77" i="15"/>
  <c r="CM77" i="15"/>
  <c r="CK66" i="15"/>
  <c r="O66" i="15"/>
  <c r="BT55" i="15"/>
  <c r="K77" i="15"/>
  <c r="U66" i="15"/>
  <c r="CR66" i="15"/>
  <c r="CB66" i="15"/>
  <c r="P55" i="15"/>
  <c r="BP66" i="15"/>
  <c r="CL77" i="15"/>
  <c r="CN66" i="15"/>
  <c r="R55" i="15"/>
  <c r="BZ55" i="15"/>
  <c r="I77" i="15"/>
  <c r="AK77" i="15"/>
  <c r="AJ77" i="15"/>
  <c r="M77" i="15"/>
  <c r="BV55" i="15"/>
  <c r="CM66" i="15"/>
  <c r="AO77" i="15"/>
  <c r="AB77" i="15"/>
  <c r="AP66" i="15"/>
  <c r="CZ55" i="15"/>
  <c r="W66" i="15"/>
  <c r="CW66" i="15"/>
  <c r="S77" i="15"/>
  <c r="I55" i="15"/>
  <c r="AX77" i="15"/>
  <c r="BX55" i="15"/>
  <c r="CF66" i="15"/>
  <c r="CQ55" i="15"/>
  <c r="CC66" i="15"/>
  <c r="AE77" i="15"/>
  <c r="BU66" i="15"/>
  <c r="CV77" i="15"/>
  <c r="CW55" i="15"/>
  <c r="T55" i="15"/>
  <c r="CG55" i="15"/>
  <c r="J77" i="15"/>
  <c r="Y66" i="15"/>
  <c r="BD55" i="15"/>
  <c r="AT55" i="15"/>
  <c r="BJ66" i="15"/>
  <c r="AE66" i="15"/>
  <c r="AP77" i="15"/>
  <c r="R77" i="15"/>
  <c r="BD66" i="15"/>
  <c r="V77" i="15"/>
  <c r="P66" i="15"/>
  <c r="J55" i="15"/>
  <c r="BI77" i="15"/>
  <c r="DA66" i="15"/>
  <c r="CY55" i="15"/>
  <c r="AF77" i="15"/>
  <c r="AW66" i="15"/>
  <c r="AF66" i="15"/>
  <c r="CD55" i="15"/>
  <c r="V66" i="15"/>
  <c r="AL66" i="15"/>
  <c r="BX66" i="15"/>
  <c r="AG55" i="15"/>
  <c r="AS77" i="15"/>
  <c r="CA66" i="15"/>
  <c r="CK77" i="15"/>
  <c r="AK66" i="15"/>
  <c r="Z66" i="15"/>
  <c r="BV66" i="15"/>
  <c r="AJ66" i="15"/>
  <c r="AI77" i="15"/>
  <c r="AC66" i="15"/>
  <c r="BW77" i="15"/>
  <c r="AU77" i="15"/>
  <c r="AR66" i="15"/>
  <c r="BD77" i="15"/>
  <c r="CF55" i="15"/>
  <c r="AU55" i="15"/>
  <c r="BV77" i="15"/>
  <c r="BT77" i="15"/>
  <c r="Q66" i="15"/>
  <c r="CU66" i="15"/>
  <c r="CX77" i="15"/>
  <c r="BW66" i="15"/>
  <c r="AM55" i="15"/>
  <c r="CO66" i="15"/>
  <c r="DB77" i="15"/>
  <c r="CB77" i="15"/>
  <c r="X66" i="15"/>
  <c r="BH66" i="15"/>
  <c r="BK55" i="15"/>
  <c r="CG66" i="15"/>
  <c r="Y55" i="15"/>
  <c r="AZ66" i="15"/>
  <c r="S55" i="15"/>
  <c r="CS77" i="15"/>
  <c r="BA66" i="15"/>
  <c r="AJ55" i="15"/>
  <c r="BQ77" i="15"/>
  <c r="BK77" i="15"/>
  <c r="CV66" i="15"/>
  <c r="N66" i="15"/>
  <c r="BE77" i="15"/>
  <c r="DB55" i="15"/>
  <c r="AN77" i="15"/>
  <c r="CP55" i="15"/>
  <c r="AE55" i="15"/>
  <c r="AM77" i="15"/>
  <c r="AD66" i="15"/>
  <c r="CE66" i="15"/>
  <c r="N77" i="15"/>
  <c r="CI77" i="15"/>
  <c r="CB55" i="15"/>
  <c r="CE77" i="15"/>
  <c r="T66" i="15"/>
  <c r="BL77" i="15"/>
  <c r="I66" i="15"/>
  <c r="BL66" i="15"/>
  <c r="BT66" i="15"/>
  <c r="BM66" i="15"/>
  <c r="BC66" i="15"/>
  <c r="AC77" i="15"/>
  <c r="BA77" i="15"/>
  <c r="AX66" i="15"/>
  <c r="CR55" i="15"/>
  <c r="BH77" i="15"/>
  <c r="CN77" i="15"/>
  <c r="Z55" i="15"/>
  <c r="BF66" i="15"/>
  <c r="CM55" i="15"/>
  <c r="CT55" i="15"/>
  <c r="BO55" i="15"/>
  <c r="CO55" i="15"/>
  <c r="AA77" i="15"/>
  <c r="AO66" i="15"/>
  <c r="BP55" i="15"/>
  <c r="BB55" i="15"/>
  <c r="CE55" i="15"/>
  <c r="CY77" i="15"/>
  <c r="DC66" i="15"/>
  <c r="CI66" i="15"/>
  <c r="N55" i="15"/>
  <c r="BR55" i="15"/>
  <c r="BM55" i="15"/>
  <c r="BU55" i="15"/>
  <c r="BH55" i="15"/>
  <c r="BN55" i="15"/>
  <c r="AV77" i="15"/>
  <c r="H55" i="15"/>
  <c r="BS66" i="15"/>
  <c r="AN66" i="15"/>
  <c r="AY55" i="15"/>
  <c r="T77" i="15"/>
  <c r="X55" i="15"/>
  <c r="AY66" i="15"/>
  <c r="CS66" i="15"/>
  <c r="CT77" i="15"/>
  <c r="AX55" i="15"/>
  <c r="CF77" i="15"/>
  <c r="AA66" i="15"/>
  <c r="BP77" i="15"/>
  <c r="O77" i="15"/>
  <c r="CV55" i="15"/>
  <c r="DA77" i="15"/>
  <c r="BO77" i="15"/>
  <c r="CU77" i="15"/>
  <c r="CL55" i="15"/>
  <c r="W55" i="15"/>
  <c r="BN66" i="15"/>
  <c r="AU66" i="15"/>
  <c r="CI55" i="15"/>
  <c r="CZ66" i="15"/>
  <c r="Q55" i="15"/>
  <c r="CS55" i="15"/>
  <c r="AN55" i="15"/>
  <c r="CX66" i="15"/>
  <c r="AV66" i="15"/>
  <c r="BG55" i="15"/>
  <c r="Y77" i="15"/>
  <c r="BZ77" i="15"/>
  <c r="BE55" i="15"/>
  <c r="BS77" i="15"/>
  <c r="AZ77" i="15"/>
  <c r="AY77" i="15"/>
  <c r="BO66" i="15"/>
  <c r="CP66" i="15"/>
  <c r="BG66" i="15"/>
  <c r="BR66" i="15"/>
  <c r="O55" i="15"/>
  <c r="BY77" i="15"/>
  <c r="CC77" i="15"/>
  <c r="CJ55" i="15"/>
  <c r="CH66" i="15"/>
  <c r="AB55" i="15"/>
  <c r="P77" i="15"/>
  <c r="BU77" i="15"/>
  <c r="AQ55" i="15"/>
  <c r="AG77" i="15"/>
  <c r="AW55" i="15"/>
  <c r="AZ55" i="15"/>
  <c r="AF55" i="15"/>
  <c r="CJ77" i="15"/>
  <c r="BC77" i="15"/>
  <c r="BA55" i="15"/>
  <c r="AT66" i="15"/>
  <c r="CQ77" i="15"/>
  <c r="W77" i="15"/>
  <c r="CL66" i="15"/>
  <c r="AP55" i="15"/>
  <c r="AD55" i="15"/>
  <c r="BQ55" i="15"/>
  <c r="AQ66" i="15"/>
  <c r="BB77" i="15"/>
  <c r="AI55" i="15"/>
  <c r="BJ55" i="15"/>
  <c r="CA55" i="15"/>
  <c r="X77" i="15"/>
  <c r="BB66" i="15"/>
  <c r="CW77" i="15"/>
  <c r="J66" i="15"/>
  <c r="BF77" i="15"/>
  <c r="AR77" i="15"/>
  <c r="CA77" i="15"/>
  <c r="BS55" i="15"/>
  <c r="CX55" i="15"/>
  <c r="AD77" i="15"/>
  <c r="L55" i="15"/>
  <c r="AQ77" i="15"/>
  <c r="CD66" i="15"/>
  <c r="CC55" i="15"/>
  <c r="AH77" i="15"/>
  <c r="AL77" i="15"/>
  <c r="L77" i="15"/>
  <c r="U77" i="15"/>
  <c r="AB66" i="15"/>
  <c r="CQ66" i="15"/>
  <c r="BG77" i="15"/>
  <c r="Z77" i="15"/>
  <c r="CR77" i="15"/>
  <c r="AR55" i="15"/>
  <c r="BI55" i="15"/>
  <c r="AA55" i="15"/>
  <c r="AW77" i="15"/>
  <c r="BN77" i="15"/>
  <c r="AC55" i="15"/>
  <c r="CG77" i="15"/>
  <c r="AI66" i="15"/>
  <c r="CN55" i="15"/>
  <c r="CU55" i="15"/>
  <c r="CY66" i="15"/>
  <c r="CK55" i="15"/>
  <c r="BY55" i="15"/>
  <c r="BK66" i="15"/>
  <c r="CO77" i="15"/>
  <c r="AS55" i="15"/>
  <c r="AO55" i="15"/>
  <c r="BY66" i="15"/>
  <c r="DA55" i="15"/>
  <c r="BJ77" i="15"/>
  <c r="H77" i="15"/>
  <c r="BQ66" i="15"/>
  <c r="CH55" i="15"/>
  <c r="G77" i="15" l="1"/>
  <c r="F77" i="15"/>
  <c r="DA132" i="15"/>
  <c r="DA133" i="15" s="1"/>
  <c r="CS132" i="15"/>
  <c r="CS133" i="15" s="1"/>
  <c r="CK132" i="15"/>
  <c r="CK133" i="15" s="1"/>
  <c r="CC132" i="15"/>
  <c r="CC133" i="15" s="1"/>
  <c r="BU132" i="15"/>
  <c r="BU133" i="15" s="1"/>
  <c r="BM132" i="15"/>
  <c r="BM133" i="15" s="1"/>
  <c r="BE132" i="15"/>
  <c r="BE133" i="15" s="1"/>
  <c r="AW132" i="15"/>
  <c r="AW133" i="15" s="1"/>
  <c r="AO132" i="15"/>
  <c r="AO133" i="15" s="1"/>
  <c r="AG132" i="15"/>
  <c r="AG133" i="15" s="1"/>
  <c r="Y132" i="15"/>
  <c r="Y133" i="15" s="1"/>
  <c r="I132" i="15"/>
  <c r="I133" i="15" s="1"/>
  <c r="G66" i="15"/>
  <c r="F66" i="15"/>
  <c r="CZ132" i="15"/>
  <c r="CZ133" i="15" s="1"/>
  <c r="CR132" i="15"/>
  <c r="CR133" i="15" s="1"/>
  <c r="CJ132" i="15"/>
  <c r="CJ133" i="15" s="1"/>
  <c r="CB132" i="15"/>
  <c r="CB133" i="15" s="1"/>
  <c r="BT132" i="15"/>
  <c r="BT133" i="15" s="1"/>
  <c r="BL132" i="15"/>
  <c r="BL133" i="15" s="1"/>
  <c r="BD132" i="15"/>
  <c r="BD133" i="15" s="1"/>
  <c r="AV132" i="15"/>
  <c r="AV133" i="15" s="1"/>
  <c r="AN132" i="15"/>
  <c r="AN133" i="15" s="1"/>
  <c r="AF132" i="15"/>
  <c r="AF133" i="15" s="1"/>
  <c r="X132" i="15"/>
  <c r="X133" i="15" s="1"/>
  <c r="CY132" i="15"/>
  <c r="CY133" i="15" s="1"/>
  <c r="CQ132" i="15"/>
  <c r="CQ133" i="15" s="1"/>
  <c r="CI132" i="15"/>
  <c r="CI133" i="15" s="1"/>
  <c r="CA132" i="15"/>
  <c r="CA133" i="15" s="1"/>
  <c r="BS132" i="15"/>
  <c r="BS133" i="15" s="1"/>
  <c r="BK132" i="15"/>
  <c r="BK133" i="15" s="1"/>
  <c r="BC132" i="15"/>
  <c r="BC133" i="15" s="1"/>
  <c r="AU132" i="15"/>
  <c r="AU133" i="15" s="1"/>
  <c r="AM132" i="15"/>
  <c r="AM133" i="15" s="1"/>
  <c r="AE132" i="15"/>
  <c r="AE133" i="15" s="1"/>
  <c r="CX132" i="15"/>
  <c r="CX133" i="15" s="1"/>
  <c r="CP132" i="15"/>
  <c r="CP133" i="15" s="1"/>
  <c r="CH132" i="15"/>
  <c r="CH133" i="15" s="1"/>
  <c r="BZ132" i="15"/>
  <c r="BZ133" i="15" s="1"/>
  <c r="BR132" i="15"/>
  <c r="BR133" i="15" s="1"/>
  <c r="BJ132" i="15"/>
  <c r="BJ133" i="15" s="1"/>
  <c r="BB132" i="15"/>
  <c r="BB133" i="15" s="1"/>
  <c r="AT132" i="15"/>
  <c r="AT133" i="15" s="1"/>
  <c r="AL132" i="15"/>
  <c r="AL133" i="15" s="1"/>
  <c r="AD132" i="15"/>
  <c r="AD133" i="15" s="1"/>
  <c r="CW132" i="15"/>
  <c r="CW133" i="15" s="1"/>
  <c r="CO132" i="15"/>
  <c r="CO133" i="15" s="1"/>
  <c r="CG132" i="15"/>
  <c r="CG133" i="15" s="1"/>
  <c r="BY132" i="15"/>
  <c r="BY133" i="15" s="1"/>
  <c r="BQ132" i="15"/>
  <c r="BQ133" i="15" s="1"/>
  <c r="BI132" i="15"/>
  <c r="BI133" i="15" s="1"/>
  <c r="BA132" i="15"/>
  <c r="BA133" i="15" s="1"/>
  <c r="AS132" i="15"/>
  <c r="AS133" i="15" s="1"/>
  <c r="AK132" i="15"/>
  <c r="AK133" i="15" s="1"/>
  <c r="AC132" i="15"/>
  <c r="AC133" i="15" s="1"/>
  <c r="H132" i="15"/>
  <c r="F55" i="15"/>
  <c r="G55" i="15"/>
  <c r="CV132" i="15"/>
  <c r="CV133" i="15" s="1"/>
  <c r="CN132" i="15"/>
  <c r="CN133" i="15" s="1"/>
  <c r="CF132" i="15"/>
  <c r="CF133" i="15" s="1"/>
  <c r="BX132" i="15"/>
  <c r="BX133" i="15" s="1"/>
  <c r="BP132" i="15"/>
  <c r="BP133" i="15" s="1"/>
  <c r="BH132" i="15"/>
  <c r="BH133" i="15" s="1"/>
  <c r="AZ132" i="15"/>
  <c r="AZ133" i="15" s="1"/>
  <c r="AR132" i="15"/>
  <c r="AR133" i="15" s="1"/>
  <c r="AJ132" i="15"/>
  <c r="AJ133" i="15" s="1"/>
  <c r="AB132" i="15"/>
  <c r="AB133" i="15" s="1"/>
  <c r="DC132" i="15"/>
  <c r="DC133" i="15" s="1"/>
  <c r="CU132" i="15"/>
  <c r="CU133" i="15" s="1"/>
  <c r="CM132" i="15"/>
  <c r="CM133" i="15" s="1"/>
  <c r="CE132" i="15"/>
  <c r="CE133" i="15" s="1"/>
  <c r="BW132" i="15"/>
  <c r="BW133" i="15" s="1"/>
  <c r="BO132" i="15"/>
  <c r="BO133" i="15" s="1"/>
  <c r="BG132" i="15"/>
  <c r="BG133" i="15" s="1"/>
  <c r="AY132" i="15"/>
  <c r="AY133" i="15" s="1"/>
  <c r="AQ132" i="15"/>
  <c r="AQ133" i="15" s="1"/>
  <c r="AI132" i="15"/>
  <c r="AI133" i="15" s="1"/>
  <c r="AA132" i="15"/>
  <c r="AA133" i="15" s="1"/>
  <c r="DB132" i="15"/>
  <c r="DB133" i="15" s="1"/>
  <c r="CT132" i="15"/>
  <c r="CT133" i="15" s="1"/>
  <c r="CL132" i="15"/>
  <c r="CL133" i="15" s="1"/>
  <c r="CD132" i="15"/>
  <c r="CD133" i="15" s="1"/>
  <c r="BV132" i="15"/>
  <c r="BV133" i="15" s="1"/>
  <c r="BN132" i="15"/>
  <c r="BN133" i="15" s="1"/>
  <c r="BF132" i="15"/>
  <c r="BF133" i="15" s="1"/>
  <c r="AX132" i="15"/>
  <c r="AX133" i="15" s="1"/>
  <c r="AP132" i="15"/>
  <c r="AP133" i="15" s="1"/>
  <c r="AH132" i="15"/>
  <c r="AH133" i="15" s="1"/>
  <c r="Z132" i="15"/>
  <c r="Z133" i="15" s="1"/>
  <c r="JV7" i="19"/>
  <c r="DF55" i="4"/>
  <c r="DF66" i="4"/>
  <c r="DF33" i="4"/>
  <c r="DF77" i="4"/>
  <c r="DF22" i="4"/>
  <c r="F8" i="4"/>
  <c r="J10" i="4"/>
  <c r="N10" i="4"/>
  <c r="R10" i="4"/>
  <c r="V10" i="4"/>
  <c r="Z10" i="4"/>
  <c r="AD10" i="4"/>
  <c r="AH10" i="4"/>
  <c r="AL10" i="4"/>
  <c r="AP10" i="4"/>
  <c r="AT10" i="4"/>
  <c r="AX10" i="4"/>
  <c r="BB10" i="4"/>
  <c r="BF10" i="4"/>
  <c r="BJ10" i="4"/>
  <c r="BN10" i="4"/>
  <c r="BR10" i="4"/>
  <c r="BV10" i="4"/>
  <c r="BZ10" i="4"/>
  <c r="CD10" i="4"/>
  <c r="CH10" i="4"/>
  <c r="CL10" i="4"/>
  <c r="CP10" i="4"/>
  <c r="CT10" i="4"/>
  <c r="CX10" i="4"/>
  <c r="DB10" i="4"/>
  <c r="K10" i="4"/>
  <c r="O10" i="4"/>
  <c r="S10" i="4"/>
  <c r="W10" i="4"/>
  <c r="AA10" i="4"/>
  <c r="AE10" i="4"/>
  <c r="AI10" i="4"/>
  <c r="AM10" i="4"/>
  <c r="AQ10" i="4"/>
  <c r="AU10" i="4"/>
  <c r="AY10" i="4"/>
  <c r="BC10" i="4"/>
  <c r="BG10" i="4"/>
  <c r="BK10" i="4"/>
  <c r="BO10" i="4"/>
  <c r="BS10" i="4"/>
  <c r="BW10" i="4"/>
  <c r="CA10" i="4"/>
  <c r="CE10" i="4"/>
  <c r="CI10" i="4"/>
  <c r="CM10" i="4"/>
  <c r="CQ10" i="4"/>
  <c r="CU10" i="4"/>
  <c r="CY10" i="4"/>
  <c r="DC10" i="4"/>
  <c r="H10" i="4"/>
  <c r="L10" i="4"/>
  <c r="P10" i="4"/>
  <c r="T10" i="4"/>
  <c r="X10" i="4"/>
  <c r="AB10" i="4"/>
  <c r="AF10" i="4"/>
  <c r="AJ10" i="4"/>
  <c r="AN10" i="4"/>
  <c r="AR10" i="4"/>
  <c r="AV10" i="4"/>
  <c r="AZ10" i="4"/>
  <c r="BD10" i="4"/>
  <c r="BH10" i="4"/>
  <c r="BL10" i="4"/>
  <c r="BP10" i="4"/>
  <c r="BT10" i="4"/>
  <c r="BX10" i="4"/>
  <c r="CB10" i="4"/>
  <c r="CF10" i="4"/>
  <c r="CJ10" i="4"/>
  <c r="CN10" i="4"/>
  <c r="CR10" i="4"/>
  <c r="CV10" i="4"/>
  <c r="CZ10" i="4"/>
  <c r="I10" i="4"/>
  <c r="M10" i="4"/>
  <c r="Q10" i="4"/>
  <c r="U10" i="4"/>
  <c r="Y10" i="4"/>
  <c r="AC10" i="4"/>
  <c r="AG10" i="4"/>
  <c r="AK10" i="4"/>
  <c r="AO10" i="4"/>
  <c r="AS10" i="4"/>
  <c r="AW10" i="4"/>
  <c r="BA10" i="4"/>
  <c r="BE10" i="4"/>
  <c r="BI10" i="4"/>
  <c r="BM10" i="4"/>
  <c r="BQ10" i="4"/>
  <c r="BU10" i="4"/>
  <c r="BY10" i="4"/>
  <c r="CC10" i="4"/>
  <c r="CG10" i="4"/>
  <c r="CK10" i="4"/>
  <c r="CO10" i="4"/>
  <c r="CS10" i="4"/>
  <c r="CW10" i="4"/>
  <c r="DA10" i="4"/>
  <c r="H13" i="12"/>
  <c r="H12" i="12"/>
  <c r="F99" i="4"/>
  <c r="G66" i="4"/>
  <c r="G77" i="4"/>
  <c r="H44" i="4"/>
  <c r="F33" i="4"/>
  <c r="F55" i="4"/>
  <c r="F77" i="4"/>
  <c r="F11" i="4"/>
  <c r="F66" i="4"/>
  <c r="G19" i="14"/>
  <c r="JZ7" i="19" l="1"/>
  <c r="H12" i="10"/>
  <c r="DF10" i="4"/>
  <c r="G10" i="4"/>
  <c r="I10" i="10"/>
  <c r="I111" i="4"/>
  <c r="H9" i="4"/>
  <c r="I112" i="16"/>
  <c r="I111" i="16"/>
  <c r="I112" i="15"/>
  <c r="I111" i="15"/>
  <c r="F111" i="16" l="1"/>
  <c r="I135" i="15"/>
  <c r="KD7" i="19"/>
  <c r="H7" i="4"/>
  <c r="H9" i="10"/>
  <c r="F36" i="13"/>
  <c r="G36" i="13"/>
  <c r="G29" i="13"/>
  <c r="F29" i="13"/>
  <c r="KH7" i="19" l="1"/>
  <c r="H19" i="10"/>
  <c r="H13" i="10"/>
  <c r="H29" i="11"/>
  <c r="H8" i="13"/>
  <c r="H11" i="13" s="1"/>
  <c r="G39" i="13"/>
  <c r="N23" i="14" s="1"/>
  <c r="F39" i="13"/>
  <c r="M23" i="14" s="1"/>
  <c r="F32" i="13"/>
  <c r="M22" i="14" s="1"/>
  <c r="G32" i="13"/>
  <c r="N22" i="14" s="1"/>
  <c r="F22" i="4"/>
  <c r="G28" i="4"/>
  <c r="G29" i="4"/>
  <c r="G30" i="4"/>
  <c r="G31" i="4"/>
  <c r="G32" i="4"/>
  <c r="G34" i="4"/>
  <c r="G35" i="4"/>
  <c r="G36" i="4"/>
  <c r="G37" i="4"/>
  <c r="G38" i="4"/>
  <c r="G39" i="4"/>
  <c r="G40" i="4"/>
  <c r="G41" i="4"/>
  <c r="G42" i="4"/>
  <c r="G43" i="4"/>
  <c r="G47" i="4"/>
  <c r="G48" i="4"/>
  <c r="G50" i="4"/>
  <c r="G51" i="4"/>
  <c r="G52" i="4"/>
  <c r="G53" i="4"/>
  <c r="G54" i="4"/>
  <c r="G56" i="4"/>
  <c r="G57" i="4"/>
  <c r="G58" i="4"/>
  <c r="G59" i="4"/>
  <c r="G60" i="4"/>
  <c r="G61" i="4"/>
  <c r="G62" i="4"/>
  <c r="G63" i="4"/>
  <c r="G64" i="4"/>
  <c r="G65" i="4"/>
  <c r="G67" i="4"/>
  <c r="G68" i="4"/>
  <c r="G69" i="4"/>
  <c r="G70" i="4"/>
  <c r="G71" i="4"/>
  <c r="G72" i="4"/>
  <c r="G73" i="4"/>
  <c r="G74" i="4"/>
  <c r="G75" i="4"/>
  <c r="G76" i="4"/>
  <c r="G79" i="4"/>
  <c r="G80" i="4"/>
  <c r="G81" i="4"/>
  <c r="G82" i="4"/>
  <c r="G83" i="4"/>
  <c r="G84" i="4"/>
  <c r="G85" i="4"/>
  <c r="G86" i="4"/>
  <c r="G87" i="4"/>
  <c r="G95" i="4"/>
  <c r="G96" i="4"/>
  <c r="G97" i="4"/>
  <c r="G98" i="4"/>
  <c r="G105" i="4"/>
  <c r="G106" i="4"/>
  <c r="G107" i="4"/>
  <c r="G108" i="4"/>
  <c r="G109" i="4"/>
  <c r="DG110" i="15"/>
  <c r="DG58" i="15"/>
  <c r="E93" i="15"/>
  <c r="DG29" i="16"/>
  <c r="E36" i="15"/>
  <c r="DG106" i="16"/>
  <c r="C62" i="15"/>
  <c r="E127" i="15"/>
  <c r="C29" i="15"/>
  <c r="E156" i="15"/>
  <c r="E72" i="15"/>
  <c r="C16" i="15"/>
  <c r="DG42" i="15"/>
  <c r="DG30" i="16"/>
  <c r="DE110" i="16"/>
  <c r="C91" i="15"/>
  <c r="C109" i="15"/>
  <c r="DG51" i="15"/>
  <c r="E80" i="15"/>
  <c r="C41" i="15"/>
  <c r="DG106" i="15"/>
  <c r="DG80" i="16"/>
  <c r="DG86" i="16"/>
  <c r="E99" i="15"/>
  <c r="DG88" i="15"/>
  <c r="C110" i="15"/>
  <c r="DE102" i="16"/>
  <c r="DG50" i="15"/>
  <c r="DE21" i="16"/>
  <c r="C88" i="15"/>
  <c r="C115" i="15"/>
  <c r="DG14" i="16"/>
  <c r="C46" i="15"/>
  <c r="DG102" i="15"/>
  <c r="DE99" i="16"/>
  <c r="C30" i="15"/>
  <c r="C95" i="15"/>
  <c r="DG108" i="15"/>
  <c r="E120" i="15"/>
  <c r="E92" i="15"/>
  <c r="DG63" i="15"/>
  <c r="E33" i="15"/>
  <c r="DE121" i="16"/>
  <c r="DG97" i="15"/>
  <c r="E160" i="15"/>
  <c r="DG90" i="15"/>
  <c r="DE98" i="15"/>
  <c r="DG101" i="16"/>
  <c r="C116" i="15"/>
  <c r="DG81" i="15"/>
  <c r="C48" i="15"/>
  <c r="C127" i="15"/>
  <c r="B125" i="16"/>
  <c r="DG83" i="16"/>
  <c r="E119" i="15"/>
  <c r="E48" i="15"/>
  <c r="E65" i="15"/>
  <c r="DE77" i="16"/>
  <c r="DG49" i="15"/>
  <c r="E60" i="15"/>
  <c r="E19" i="15"/>
  <c r="E16" i="15"/>
  <c r="C66" i="15"/>
  <c r="E58" i="15"/>
  <c r="E95" i="15"/>
  <c r="DG92" i="15"/>
  <c r="E34" i="15"/>
  <c r="DG19" i="15"/>
  <c r="B124" i="16"/>
  <c r="DG59" i="15"/>
  <c r="E39" i="15"/>
  <c r="C96" i="15"/>
  <c r="E47" i="15"/>
  <c r="DG12" i="16"/>
  <c r="DG61" i="16"/>
  <c r="C126" i="15"/>
  <c r="C26" i="15"/>
  <c r="DG94" i="15"/>
  <c r="E111" i="15"/>
  <c r="DG109" i="15"/>
  <c r="E97" i="15"/>
  <c r="DG82" i="15"/>
  <c r="DG96" i="15"/>
  <c r="DG95" i="16"/>
  <c r="DE90" i="16"/>
  <c r="E62" i="15"/>
  <c r="DE124" i="16"/>
  <c r="B102" i="16"/>
  <c r="E159" i="15"/>
  <c r="C123" i="15"/>
  <c r="E107" i="15"/>
  <c r="E91" i="15"/>
  <c r="C85" i="15"/>
  <c r="DG26" i="16"/>
  <c r="C98" i="15"/>
  <c r="C124" i="15"/>
  <c r="C86" i="15"/>
  <c r="DE94" i="16"/>
  <c r="C40" i="15"/>
  <c r="C72" i="15"/>
  <c r="DG16" i="15"/>
  <c r="DG110" i="16"/>
  <c r="DG103" i="15"/>
  <c r="DG38" i="16"/>
  <c r="E112" i="15"/>
  <c r="DG69" i="16"/>
  <c r="E12" i="15"/>
  <c r="B105" i="16"/>
  <c r="DE116" i="15"/>
  <c r="DG68" i="16"/>
  <c r="DE128" i="16"/>
  <c r="E52" i="15"/>
  <c r="E42" i="15"/>
  <c r="B98" i="16"/>
  <c r="DG91" i="16"/>
  <c r="DG52" i="16"/>
  <c r="C33" i="15"/>
  <c r="C73" i="15"/>
  <c r="C112" i="15"/>
  <c r="E40" i="15"/>
  <c r="DE98" i="16"/>
  <c r="DG99" i="16"/>
  <c r="DG39" i="15"/>
  <c r="C129" i="15"/>
  <c r="DE104" i="16"/>
  <c r="DG95" i="15"/>
  <c r="E109" i="15"/>
  <c r="B119" i="16"/>
  <c r="E41" i="15"/>
  <c r="DE109" i="16"/>
  <c r="C60" i="15"/>
  <c r="DG19" i="16"/>
  <c r="DE88" i="16"/>
  <c r="DG108" i="16"/>
  <c r="DG81" i="16"/>
  <c r="E103" i="15"/>
  <c r="C94" i="15"/>
  <c r="DG52" i="15"/>
  <c r="C58" i="15"/>
  <c r="DG40" i="15"/>
  <c r="E15" i="15"/>
  <c r="DG39" i="16"/>
  <c r="DE91" i="16"/>
  <c r="C13" i="15"/>
  <c r="E106" i="15"/>
  <c r="DG107" i="15"/>
  <c r="E56" i="15"/>
  <c r="E26" i="15"/>
  <c r="C17" i="15"/>
  <c r="DG46" i="15"/>
  <c r="C68" i="15"/>
  <c r="B120" i="16"/>
  <c r="E90" i="15"/>
  <c r="C49" i="15"/>
  <c r="DE109" i="15"/>
  <c r="E128" i="15"/>
  <c r="E66" i="15"/>
  <c r="DE117" i="15"/>
  <c r="DG101" i="15"/>
  <c r="E54" i="15"/>
  <c r="E31" i="15"/>
  <c r="DG17" i="16"/>
  <c r="C121" i="15"/>
  <c r="E63" i="15"/>
  <c r="B109" i="16"/>
  <c r="C106" i="15"/>
  <c r="DG14" i="15"/>
  <c r="DG80" i="15"/>
  <c r="DG23" i="15"/>
  <c r="DG66" i="16"/>
  <c r="C53" i="15"/>
  <c r="C76" i="15"/>
  <c r="DG68" i="15"/>
  <c r="DG63" i="16"/>
  <c r="C31" i="15"/>
  <c r="DG75" i="15"/>
  <c r="C61" i="15"/>
  <c r="DE129" i="16"/>
  <c r="DG71" i="16"/>
  <c r="DG97" i="16"/>
  <c r="E83" i="15"/>
  <c r="DE125" i="16"/>
  <c r="C102" i="15"/>
  <c r="E57" i="15"/>
  <c r="DG26" i="15"/>
  <c r="E29" i="15"/>
  <c r="C63" i="15"/>
  <c r="E116" i="15"/>
  <c r="E81" i="15"/>
  <c r="C83" i="15"/>
  <c r="C70" i="15"/>
  <c r="E51" i="15"/>
  <c r="E50" i="15"/>
  <c r="B94" i="16"/>
  <c r="DG49" i="16"/>
  <c r="C64" i="15"/>
  <c r="DG24" i="16"/>
  <c r="B43" i="16"/>
  <c r="DE66" i="16"/>
  <c r="DE92" i="16"/>
  <c r="DG57" i="16"/>
  <c r="DE101" i="16"/>
  <c r="DG35" i="16"/>
  <c r="DE108" i="15"/>
  <c r="C24" i="15"/>
  <c r="C67" i="15"/>
  <c r="DG40" i="16"/>
  <c r="DG62" i="15"/>
  <c r="DG20" i="16"/>
  <c r="DE106" i="16"/>
  <c r="DG58" i="16"/>
  <c r="C36" i="15"/>
  <c r="DG104" i="15"/>
  <c r="DG27" i="15"/>
  <c r="DG43" i="15"/>
  <c r="B21" i="16"/>
  <c r="DG16" i="16"/>
  <c r="DG18" i="16"/>
  <c r="C39" i="15"/>
  <c r="DG18" i="15"/>
  <c r="B107" i="16"/>
  <c r="DG24" i="15"/>
  <c r="E78" i="15"/>
  <c r="DG32" i="15"/>
  <c r="DG69" i="15"/>
  <c r="DG36" i="15"/>
  <c r="E73" i="15"/>
  <c r="B88" i="16"/>
  <c r="E43" i="15"/>
  <c r="DG12" i="15"/>
  <c r="DG70" i="16"/>
  <c r="E14" i="15"/>
  <c r="DE32" i="16"/>
  <c r="B55" i="16"/>
  <c r="E38" i="15"/>
  <c r="C65" i="15"/>
  <c r="C71" i="15"/>
  <c r="B129" i="16"/>
  <c r="E110" i="15"/>
  <c r="DG65" i="15"/>
  <c r="E21" i="15"/>
  <c r="C69" i="15"/>
  <c r="C56" i="15"/>
  <c r="DG50" i="16"/>
  <c r="DG107" i="16"/>
  <c r="C80" i="15"/>
  <c r="E101" i="15"/>
  <c r="E76" i="15"/>
  <c r="DG98" i="15"/>
  <c r="C21" i="15"/>
  <c r="C81" i="15"/>
  <c r="DE95" i="15"/>
  <c r="DG34" i="16"/>
  <c r="E25" i="15"/>
  <c r="DE107" i="15"/>
  <c r="C47" i="15"/>
  <c r="DG74" i="15"/>
  <c r="DG73" i="15"/>
  <c r="C25" i="15"/>
  <c r="C38" i="15"/>
  <c r="E123" i="15"/>
  <c r="DE103" i="16"/>
  <c r="E23" i="15"/>
  <c r="E59" i="15"/>
  <c r="C100" i="15"/>
  <c r="DG87" i="15"/>
  <c r="B99" i="16"/>
  <c r="DE120" i="16"/>
  <c r="DG27" i="16"/>
  <c r="E17" i="15"/>
  <c r="C107" i="15"/>
  <c r="E157" i="15"/>
  <c r="DG82" i="16"/>
  <c r="DG77" i="16"/>
  <c r="C43" i="15"/>
  <c r="DE96" i="16"/>
  <c r="E68" i="15"/>
  <c r="E94" i="15"/>
  <c r="DG25" i="16"/>
  <c r="E75" i="15"/>
  <c r="DE123" i="16"/>
  <c r="E53" i="15"/>
  <c r="DG76" i="16"/>
  <c r="C51" i="15"/>
  <c r="DE96" i="15"/>
  <c r="E98" i="15"/>
  <c r="DE114" i="15"/>
  <c r="DE95" i="16"/>
  <c r="DG93" i="16"/>
  <c r="DG21" i="16"/>
  <c r="B97" i="16"/>
  <c r="DG93" i="15"/>
  <c r="C52" i="15"/>
  <c r="E70" i="15"/>
  <c r="E20" i="15"/>
  <c r="C57" i="15"/>
  <c r="DG86" i="15"/>
  <c r="C125" i="15"/>
  <c r="B92" i="16"/>
  <c r="DG48" i="15"/>
  <c r="C32" i="15"/>
  <c r="E88" i="15"/>
  <c r="DG65" i="16"/>
  <c r="E13" i="15"/>
  <c r="B121" i="16"/>
  <c r="E89" i="15"/>
  <c r="E85" i="15"/>
  <c r="C78" i="15"/>
  <c r="DG109" i="16"/>
  <c r="B103" i="16"/>
  <c r="E28" i="15"/>
  <c r="DG37" i="16"/>
  <c r="DG85" i="15"/>
  <c r="DG25" i="15"/>
  <c r="DG87" i="16"/>
  <c r="E96" i="15"/>
  <c r="DG21" i="15"/>
  <c r="DG15" i="15"/>
  <c r="C92" i="15"/>
  <c r="B123" i="16"/>
  <c r="DG62" i="16"/>
  <c r="E37" i="15"/>
  <c r="C89" i="15"/>
  <c r="E69" i="15"/>
  <c r="DE115" i="15"/>
  <c r="E77" i="15"/>
  <c r="E126" i="15"/>
  <c r="E124" i="15"/>
  <c r="C42" i="15"/>
  <c r="DE112" i="15"/>
  <c r="C119" i="15"/>
  <c r="E113" i="15"/>
  <c r="C75" i="15"/>
  <c r="DG15" i="16"/>
  <c r="E86" i="15"/>
  <c r="E44" i="15"/>
  <c r="C103" i="15"/>
  <c r="DG31" i="15"/>
  <c r="B90" i="16"/>
  <c r="I117" i="14"/>
  <c r="DG92" i="16"/>
  <c r="E49" i="15"/>
  <c r="E153" i="15"/>
  <c r="DE127" i="16"/>
  <c r="C104" i="15"/>
  <c r="E64" i="15"/>
  <c r="DG55" i="16"/>
  <c r="DG79" i="15"/>
  <c r="DG54" i="16"/>
  <c r="E115" i="15"/>
  <c r="DE107" i="16"/>
  <c r="E104" i="15"/>
  <c r="E154" i="15"/>
  <c r="DG23" i="16"/>
  <c r="DE93" i="16"/>
  <c r="DG20" i="15"/>
  <c r="C117" i="15"/>
  <c r="C22" i="15"/>
  <c r="C35" i="15"/>
  <c r="C128" i="15"/>
  <c r="C108" i="15"/>
  <c r="E129" i="15"/>
  <c r="DG99" i="15"/>
  <c r="C44" i="15"/>
  <c r="E32" i="15"/>
  <c r="C15" i="15"/>
  <c r="E24" i="15"/>
  <c r="DG60" i="16"/>
  <c r="DG13" i="16"/>
  <c r="E87" i="15"/>
  <c r="DE97" i="15"/>
  <c r="B93" i="16"/>
  <c r="E22" i="15"/>
  <c r="DE106" i="15"/>
  <c r="DG91" i="15"/>
  <c r="DE43" i="16"/>
  <c r="E100" i="15"/>
  <c r="DG29" i="15"/>
  <c r="DE126" i="15"/>
  <c r="DG53" i="16"/>
  <c r="DG13" i="15"/>
  <c r="DG73" i="16"/>
  <c r="B96" i="16"/>
  <c r="C19" i="15"/>
  <c r="C84" i="15"/>
  <c r="E74" i="15"/>
  <c r="E46" i="15"/>
  <c r="C114" i="15"/>
  <c r="DG37" i="15"/>
  <c r="C77" i="15"/>
  <c r="DE99" i="15"/>
  <c r="E61" i="15"/>
  <c r="E55" i="15"/>
  <c r="DG83" i="15"/>
  <c r="C74" i="15"/>
  <c r="B122" i="16"/>
  <c r="DE118" i="15"/>
  <c r="DG71" i="15"/>
  <c r="DG72" i="15"/>
  <c r="C90" i="15"/>
  <c r="DG60" i="15"/>
  <c r="B66" i="16"/>
  <c r="DG79" i="16"/>
  <c r="DG84" i="15"/>
  <c r="C79" i="15"/>
  <c r="DG41" i="16"/>
  <c r="B77" i="16"/>
  <c r="C120" i="15"/>
  <c r="E118" i="15"/>
  <c r="B110" i="16"/>
  <c r="C23" i="15"/>
  <c r="DG103" i="16"/>
  <c r="C54" i="15"/>
  <c r="DG66" i="15"/>
  <c r="DE110" i="15"/>
  <c r="C101" i="15"/>
  <c r="C82" i="15"/>
  <c r="E108" i="15"/>
  <c r="DG57" i="15"/>
  <c r="DG85" i="16"/>
  <c r="E114" i="15"/>
  <c r="DG30" i="15"/>
  <c r="DG77" i="15"/>
  <c r="DG47" i="16"/>
  <c r="C50" i="15"/>
  <c r="E35" i="15"/>
  <c r="DG36" i="16"/>
  <c r="C55" i="15"/>
  <c r="E45" i="15"/>
  <c r="C118" i="15"/>
  <c r="C87" i="15"/>
  <c r="DG72" i="16"/>
  <c r="DE97" i="16"/>
  <c r="E27" i="15"/>
  <c r="C12" i="15"/>
  <c r="DG64" i="16"/>
  <c r="DG17" i="15"/>
  <c r="B104" i="16"/>
  <c r="DG59" i="16"/>
  <c r="C113" i="15"/>
  <c r="C18" i="15"/>
  <c r="DE108" i="16"/>
  <c r="E155" i="15"/>
  <c r="DG75" i="16"/>
  <c r="B101" i="16"/>
  <c r="C28" i="15"/>
  <c r="C111" i="15"/>
  <c r="DG94" i="16"/>
  <c r="C59" i="15"/>
  <c r="C45" i="15"/>
  <c r="B32" i="16"/>
  <c r="C105" i="15"/>
  <c r="DE122" i="16"/>
  <c r="DG42" i="16"/>
  <c r="E71" i="15"/>
  <c r="B127" i="16"/>
  <c r="DG102" i="16"/>
  <c r="E84" i="15"/>
  <c r="B106" i="16"/>
  <c r="DG35" i="15"/>
  <c r="C27" i="15"/>
  <c r="H118" i="14"/>
  <c r="E117" i="15"/>
  <c r="E82" i="15"/>
  <c r="B95" i="16"/>
  <c r="DG54" i="15"/>
  <c r="DE111" i="15"/>
  <c r="DG34" i="15"/>
  <c r="E105" i="15"/>
  <c r="B91" i="16"/>
  <c r="B128" i="16"/>
  <c r="E122" i="15"/>
  <c r="DG74" i="16"/>
  <c r="C14" i="15"/>
  <c r="C116" i="16"/>
  <c r="DG96" i="16"/>
  <c r="DG48" i="16"/>
  <c r="DE113" i="15"/>
  <c r="DG98" i="16"/>
  <c r="H44" i="14"/>
  <c r="E67" i="15"/>
  <c r="DG105" i="16"/>
  <c r="E121" i="15"/>
  <c r="DE105" i="16"/>
  <c r="DG31" i="16"/>
  <c r="DG32" i="16"/>
  <c r="E158" i="15"/>
  <c r="C34" i="15"/>
  <c r="E125" i="15"/>
  <c r="DG28" i="15"/>
  <c r="E79" i="15"/>
  <c r="E102" i="15"/>
  <c r="DG84" i="16"/>
  <c r="DG90" i="16"/>
  <c r="DG46" i="16"/>
  <c r="DG76" i="15"/>
  <c r="B108" i="16"/>
  <c r="DG47" i="15"/>
  <c r="C97" i="15"/>
  <c r="E18" i="15"/>
  <c r="DG70" i="15"/>
  <c r="C122" i="15"/>
  <c r="DG104" i="16"/>
  <c r="E30" i="15"/>
  <c r="DG105" i="15"/>
  <c r="C37" i="15"/>
  <c r="DG38" i="15"/>
  <c r="DG53" i="15"/>
  <c r="DG43" i="16"/>
  <c r="DG61" i="15"/>
  <c r="DG64" i="15"/>
  <c r="DE119" i="16"/>
  <c r="DG88" i="16"/>
  <c r="DG55" i="15"/>
  <c r="DG28" i="16"/>
  <c r="DG41" i="15"/>
  <c r="C93" i="15"/>
  <c r="C99" i="15"/>
  <c r="DG51" i="16"/>
  <c r="DE55" i="16"/>
  <c r="R114" i="15" l="1"/>
  <c r="R131" i="15" s="1"/>
  <c r="AH114" i="15"/>
  <c r="AH131" i="15" s="1"/>
  <c r="O114" i="15"/>
  <c r="O131" i="15" s="1"/>
  <c r="AE114" i="15"/>
  <c r="AE131" i="15" s="1"/>
  <c r="S114" i="15"/>
  <c r="S131" i="15" s="1"/>
  <c r="AI114" i="15"/>
  <c r="AI131" i="15" s="1"/>
  <c r="H114" i="15"/>
  <c r="L114" i="15"/>
  <c r="L131" i="15" s="1"/>
  <c r="P114" i="15"/>
  <c r="P131" i="15" s="1"/>
  <c r="T114" i="15"/>
  <c r="T131" i="15" s="1"/>
  <c r="X114" i="15"/>
  <c r="X131" i="15" s="1"/>
  <c r="AB114" i="15"/>
  <c r="AB131" i="15" s="1"/>
  <c r="AF114" i="15"/>
  <c r="AF131" i="15" s="1"/>
  <c r="AJ114" i="15"/>
  <c r="AJ131" i="15" s="1"/>
  <c r="AN114" i="15"/>
  <c r="AN131" i="15" s="1"/>
  <c r="N114" i="15"/>
  <c r="N131" i="15" s="1"/>
  <c r="Z114" i="15"/>
  <c r="Z131" i="15" s="1"/>
  <c r="AL114" i="15"/>
  <c r="AL131" i="15" s="1"/>
  <c r="K114" i="15"/>
  <c r="K131" i="15" s="1"/>
  <c r="AA114" i="15"/>
  <c r="AA131" i="15" s="1"/>
  <c r="AM114" i="15"/>
  <c r="AM131" i="15" s="1"/>
  <c r="I114" i="15"/>
  <c r="I131" i="15" s="1"/>
  <c r="M114" i="15"/>
  <c r="M131" i="15" s="1"/>
  <c r="Q114" i="15"/>
  <c r="Q131" i="15" s="1"/>
  <c r="U114" i="15"/>
  <c r="U131" i="15" s="1"/>
  <c r="Y114" i="15"/>
  <c r="Y131" i="15" s="1"/>
  <c r="AC114" i="15"/>
  <c r="AC131" i="15" s="1"/>
  <c r="AG114" i="15"/>
  <c r="AG131" i="15" s="1"/>
  <c r="AK114" i="15"/>
  <c r="AK131" i="15" s="1"/>
  <c r="AO114" i="15"/>
  <c r="AO131" i="15" s="1"/>
  <c r="J114" i="15"/>
  <c r="J131" i="15" s="1"/>
  <c r="V114" i="15"/>
  <c r="V131" i="15" s="1"/>
  <c r="AD114" i="15"/>
  <c r="AD131" i="15" s="1"/>
  <c r="AP114" i="15"/>
  <c r="AP131" i="15" s="1"/>
  <c r="W114" i="15"/>
  <c r="W131" i="15" s="1"/>
  <c r="AQ114" i="15"/>
  <c r="AQ131" i="15" s="1"/>
  <c r="AR114" i="15"/>
  <c r="AR131" i="15" s="1"/>
  <c r="AV114" i="15"/>
  <c r="AV131" i="15" s="1"/>
  <c r="AZ114" i="15"/>
  <c r="AZ131" i="15" s="1"/>
  <c r="BD114" i="15"/>
  <c r="BD131" i="15" s="1"/>
  <c r="BH114" i="15"/>
  <c r="BH131" i="15" s="1"/>
  <c r="BL114" i="15"/>
  <c r="BL131" i="15" s="1"/>
  <c r="BP114" i="15"/>
  <c r="BP131" i="15" s="1"/>
  <c r="BT114" i="15"/>
  <c r="BT131" i="15" s="1"/>
  <c r="BX114" i="15"/>
  <c r="BX131" i="15" s="1"/>
  <c r="CB114" i="15"/>
  <c r="CB131" i="15" s="1"/>
  <c r="CF114" i="15"/>
  <c r="CF131" i="15" s="1"/>
  <c r="CJ114" i="15"/>
  <c r="CJ131" i="15" s="1"/>
  <c r="CN114" i="15"/>
  <c r="CN131" i="15" s="1"/>
  <c r="CR114" i="15"/>
  <c r="CR131" i="15" s="1"/>
  <c r="CV114" i="15"/>
  <c r="CV131" i="15" s="1"/>
  <c r="CZ114" i="15"/>
  <c r="CZ131" i="15" s="1"/>
  <c r="AS114" i="15"/>
  <c r="AS131" i="15" s="1"/>
  <c r="AW114" i="15"/>
  <c r="AW131" i="15" s="1"/>
  <c r="BA114" i="15"/>
  <c r="BA131" i="15" s="1"/>
  <c r="BE114" i="15"/>
  <c r="BE131" i="15" s="1"/>
  <c r="BI114" i="15"/>
  <c r="BI131" i="15" s="1"/>
  <c r="BM114" i="15"/>
  <c r="BM131" i="15" s="1"/>
  <c r="BQ114" i="15"/>
  <c r="BQ131" i="15" s="1"/>
  <c r="BU114" i="15"/>
  <c r="BU131" i="15" s="1"/>
  <c r="BY114" i="15"/>
  <c r="BY131" i="15" s="1"/>
  <c r="CC114" i="15"/>
  <c r="CC131" i="15" s="1"/>
  <c r="CG114" i="15"/>
  <c r="CG131" i="15" s="1"/>
  <c r="CK114" i="15"/>
  <c r="CK131" i="15" s="1"/>
  <c r="CO114" i="15"/>
  <c r="CO131" i="15" s="1"/>
  <c r="CS114" i="15"/>
  <c r="CS131" i="15" s="1"/>
  <c r="CW114" i="15"/>
  <c r="CW131" i="15" s="1"/>
  <c r="DA114" i="15"/>
  <c r="DA131" i="15" s="1"/>
  <c r="AT114" i="15"/>
  <c r="AT131" i="15" s="1"/>
  <c r="AX114" i="15"/>
  <c r="AX131" i="15" s="1"/>
  <c r="BB114" i="15"/>
  <c r="BB131" i="15" s="1"/>
  <c r="BF114" i="15"/>
  <c r="BF131" i="15" s="1"/>
  <c r="BJ114" i="15"/>
  <c r="BJ131" i="15" s="1"/>
  <c r="BN114" i="15"/>
  <c r="BN131" i="15" s="1"/>
  <c r="BR114" i="15"/>
  <c r="BR131" i="15" s="1"/>
  <c r="BV114" i="15"/>
  <c r="BV131" i="15" s="1"/>
  <c r="BZ114" i="15"/>
  <c r="BZ131" i="15" s="1"/>
  <c r="CD114" i="15"/>
  <c r="CD131" i="15" s="1"/>
  <c r="CH114" i="15"/>
  <c r="CH131" i="15" s="1"/>
  <c r="CL114" i="15"/>
  <c r="CL131" i="15" s="1"/>
  <c r="CP114" i="15"/>
  <c r="CP131" i="15" s="1"/>
  <c r="CT114" i="15"/>
  <c r="CT131" i="15" s="1"/>
  <c r="CX114" i="15"/>
  <c r="CX131" i="15" s="1"/>
  <c r="DB114" i="15"/>
  <c r="DB131" i="15" s="1"/>
  <c r="AU114" i="15"/>
  <c r="AU131" i="15" s="1"/>
  <c r="AY114" i="15"/>
  <c r="AY131" i="15" s="1"/>
  <c r="BC114" i="15"/>
  <c r="BC131" i="15" s="1"/>
  <c r="BG114" i="15"/>
  <c r="BG131" i="15" s="1"/>
  <c r="BK114" i="15"/>
  <c r="BK131" i="15" s="1"/>
  <c r="BO114" i="15"/>
  <c r="BO131" i="15" s="1"/>
  <c r="BS114" i="15"/>
  <c r="BS131" i="15" s="1"/>
  <c r="BW114" i="15"/>
  <c r="BW131" i="15" s="1"/>
  <c r="CA114" i="15"/>
  <c r="CA131" i="15" s="1"/>
  <c r="CE114" i="15"/>
  <c r="CE131" i="15" s="1"/>
  <c r="CI114" i="15"/>
  <c r="CI131" i="15" s="1"/>
  <c r="CM114" i="15"/>
  <c r="CM131" i="15" s="1"/>
  <c r="CQ114" i="15"/>
  <c r="CQ131" i="15" s="1"/>
  <c r="CU114" i="15"/>
  <c r="CU131" i="15" s="1"/>
  <c r="CY114" i="15"/>
  <c r="CY131" i="15" s="1"/>
  <c r="DC114" i="15"/>
  <c r="DC131" i="15" s="1"/>
  <c r="J136" i="15"/>
  <c r="N136" i="15"/>
  <c r="R136" i="15"/>
  <c r="V136" i="15"/>
  <c r="Z136" i="15"/>
  <c r="AD136" i="15"/>
  <c r="AH136" i="15"/>
  <c r="AL136" i="15"/>
  <c r="AP136" i="15"/>
  <c r="AR136" i="15"/>
  <c r="AV136" i="15"/>
  <c r="AZ136" i="15"/>
  <c r="BD136" i="15"/>
  <c r="BH136" i="15"/>
  <c r="BL136" i="15"/>
  <c r="BP136" i="15"/>
  <c r="BT136" i="15"/>
  <c r="BX136" i="15"/>
  <c r="CB136" i="15"/>
  <c r="CF136" i="15"/>
  <c r="CJ136" i="15"/>
  <c r="CN136" i="15"/>
  <c r="CR136" i="15"/>
  <c r="CV136" i="15"/>
  <c r="CZ136" i="15"/>
  <c r="K136" i="15"/>
  <c r="O136" i="15"/>
  <c r="S136" i="15"/>
  <c r="W136" i="15"/>
  <c r="AA136" i="15"/>
  <c r="AE136" i="15"/>
  <c r="AI136" i="15"/>
  <c r="AM136" i="15"/>
  <c r="AQ136" i="15"/>
  <c r="AS136" i="15"/>
  <c r="AW136" i="15"/>
  <c r="BA136" i="15"/>
  <c r="BE136" i="15"/>
  <c r="BI136" i="15"/>
  <c r="BM136" i="15"/>
  <c r="BQ136" i="15"/>
  <c r="BU136" i="15"/>
  <c r="BY136" i="15"/>
  <c r="CC136" i="15"/>
  <c r="CG136" i="15"/>
  <c r="CK136" i="15"/>
  <c r="CO136" i="15"/>
  <c r="CS136" i="15"/>
  <c r="CW136" i="15"/>
  <c r="DA136" i="15"/>
  <c r="H136" i="15"/>
  <c r="L136" i="15"/>
  <c r="P136" i="15"/>
  <c r="T136" i="15"/>
  <c r="X136" i="15"/>
  <c r="AB136" i="15"/>
  <c r="AF136" i="15"/>
  <c r="AJ136" i="15"/>
  <c r="AN136" i="15"/>
  <c r="AT136" i="15"/>
  <c r="AX136" i="15"/>
  <c r="BB136" i="15"/>
  <c r="BF136" i="15"/>
  <c r="BJ136" i="15"/>
  <c r="BN136" i="15"/>
  <c r="BR136" i="15"/>
  <c r="BV136" i="15"/>
  <c r="BZ136" i="15"/>
  <c r="CD136" i="15"/>
  <c r="CH136" i="15"/>
  <c r="CL136" i="15"/>
  <c r="CP136" i="15"/>
  <c r="CT136" i="15"/>
  <c r="CX136" i="15"/>
  <c r="DB136" i="15"/>
  <c r="I136" i="15"/>
  <c r="M136" i="15"/>
  <c r="Q136" i="15"/>
  <c r="U136" i="15"/>
  <c r="Y136" i="15"/>
  <c r="AC136" i="15"/>
  <c r="AG136" i="15"/>
  <c r="AK136" i="15"/>
  <c r="AO136" i="15"/>
  <c r="AU136" i="15"/>
  <c r="AY136" i="15"/>
  <c r="BC136" i="15"/>
  <c r="BG136" i="15"/>
  <c r="BK136" i="15"/>
  <c r="BO136" i="15"/>
  <c r="BS136" i="15"/>
  <c r="BW136" i="15"/>
  <c r="CA136" i="15"/>
  <c r="CE136" i="15"/>
  <c r="CI136" i="15"/>
  <c r="CM136" i="15"/>
  <c r="CQ136" i="15"/>
  <c r="CU136" i="15"/>
  <c r="CY136" i="15"/>
  <c r="DC136" i="15"/>
  <c r="H113" i="15"/>
  <c r="L113" i="15"/>
  <c r="L130" i="15" s="1"/>
  <c r="P113" i="15"/>
  <c r="P130" i="15" s="1"/>
  <c r="T113" i="15"/>
  <c r="T130" i="15" s="1"/>
  <c r="X113" i="15"/>
  <c r="X130" i="15" s="1"/>
  <c r="AB113" i="15"/>
  <c r="AB130" i="15" s="1"/>
  <c r="AF113" i="15"/>
  <c r="AF130" i="15" s="1"/>
  <c r="AN113" i="15"/>
  <c r="AN130" i="15" s="1"/>
  <c r="AX113" i="15"/>
  <c r="AX130" i="15" s="1"/>
  <c r="BF113" i="15"/>
  <c r="BF130" i="15" s="1"/>
  <c r="BN113" i="15"/>
  <c r="BN130" i="15" s="1"/>
  <c r="BV113" i="15"/>
  <c r="BV130" i="15" s="1"/>
  <c r="CH113" i="15"/>
  <c r="CH130" i="15" s="1"/>
  <c r="CP113" i="15"/>
  <c r="CP130" i="15" s="1"/>
  <c r="DB113" i="15"/>
  <c r="DB130" i="15" s="1"/>
  <c r="CU113" i="15"/>
  <c r="CU130" i="15" s="1"/>
  <c r="I113" i="15"/>
  <c r="I130" i="15" s="1"/>
  <c r="M113" i="15"/>
  <c r="M130" i="15" s="1"/>
  <c r="Q113" i="15"/>
  <c r="Q130" i="15" s="1"/>
  <c r="U113" i="15"/>
  <c r="U130" i="15" s="1"/>
  <c r="Y113" i="15"/>
  <c r="Y130" i="15" s="1"/>
  <c r="AC113" i="15"/>
  <c r="AC130" i="15" s="1"/>
  <c r="AG113" i="15"/>
  <c r="AG130" i="15" s="1"/>
  <c r="AK113" i="15"/>
  <c r="AK130" i="15" s="1"/>
  <c r="AO113" i="15"/>
  <c r="AO130" i="15" s="1"/>
  <c r="AU113" i="15"/>
  <c r="AU130" i="15" s="1"/>
  <c r="AY113" i="15"/>
  <c r="AY130" i="15" s="1"/>
  <c r="BC113" i="15"/>
  <c r="BC130" i="15" s="1"/>
  <c r="BG113" i="15"/>
  <c r="BG130" i="15" s="1"/>
  <c r="BK113" i="15"/>
  <c r="BK130" i="15" s="1"/>
  <c r="BO113" i="15"/>
  <c r="BO130" i="15" s="1"/>
  <c r="BS113" i="15"/>
  <c r="BS130" i="15" s="1"/>
  <c r="BW113" i="15"/>
  <c r="BW130" i="15" s="1"/>
  <c r="CA113" i="15"/>
  <c r="CA130" i="15" s="1"/>
  <c r="CE113" i="15"/>
  <c r="CE130" i="15" s="1"/>
  <c r="CI113" i="15"/>
  <c r="CI130" i="15" s="1"/>
  <c r="CY113" i="15"/>
  <c r="CY130" i="15" s="1"/>
  <c r="J113" i="15"/>
  <c r="J130" i="15" s="1"/>
  <c r="N113" i="15"/>
  <c r="N130" i="15" s="1"/>
  <c r="R113" i="15"/>
  <c r="R130" i="15" s="1"/>
  <c r="V113" i="15"/>
  <c r="V130" i="15" s="1"/>
  <c r="Z113" i="15"/>
  <c r="Z130" i="15" s="1"/>
  <c r="AD113" i="15"/>
  <c r="AD130" i="15" s="1"/>
  <c r="AH113" i="15"/>
  <c r="AH130" i="15" s="1"/>
  <c r="AL113" i="15"/>
  <c r="AL130" i="15" s="1"/>
  <c r="AP113" i="15"/>
  <c r="AP130" i="15" s="1"/>
  <c r="AR113" i="15"/>
  <c r="AR130" i="15" s="1"/>
  <c r="AV113" i="15"/>
  <c r="AV130" i="15" s="1"/>
  <c r="AZ113" i="15"/>
  <c r="AZ130" i="15" s="1"/>
  <c r="BD113" i="15"/>
  <c r="BD130" i="15" s="1"/>
  <c r="BH113" i="15"/>
  <c r="BH130" i="15" s="1"/>
  <c r="BL113" i="15"/>
  <c r="BL130" i="15" s="1"/>
  <c r="BP113" i="15"/>
  <c r="BP130" i="15" s="1"/>
  <c r="BT113" i="15"/>
  <c r="BT130" i="15" s="1"/>
  <c r="BX113" i="15"/>
  <c r="BX130" i="15" s="1"/>
  <c r="CB113" i="15"/>
  <c r="CB130" i="15" s="1"/>
  <c r="CF113" i="15"/>
  <c r="CF130" i="15" s="1"/>
  <c r="CJ113" i="15"/>
  <c r="CJ130" i="15" s="1"/>
  <c r="CN113" i="15"/>
  <c r="CN130" i="15" s="1"/>
  <c r="CR113" i="15"/>
  <c r="CR130" i="15" s="1"/>
  <c r="CV113" i="15"/>
  <c r="CV130" i="15" s="1"/>
  <c r="CZ113" i="15"/>
  <c r="CZ130" i="15" s="1"/>
  <c r="AJ113" i="15"/>
  <c r="AJ130" i="15" s="1"/>
  <c r="AT113" i="15"/>
  <c r="AT130" i="15" s="1"/>
  <c r="BB113" i="15"/>
  <c r="BB130" i="15" s="1"/>
  <c r="BJ113" i="15"/>
  <c r="BJ130" i="15" s="1"/>
  <c r="BR113" i="15"/>
  <c r="BR130" i="15" s="1"/>
  <c r="BZ113" i="15"/>
  <c r="BZ130" i="15" s="1"/>
  <c r="CL113" i="15"/>
  <c r="CL130" i="15" s="1"/>
  <c r="CX113" i="15"/>
  <c r="CX130" i="15" s="1"/>
  <c r="CQ113" i="15"/>
  <c r="CQ130" i="15" s="1"/>
  <c r="K113" i="15"/>
  <c r="K130" i="15" s="1"/>
  <c r="O113" i="15"/>
  <c r="O130" i="15" s="1"/>
  <c r="S113" i="15"/>
  <c r="S130" i="15" s="1"/>
  <c r="W113" i="15"/>
  <c r="W130" i="15" s="1"/>
  <c r="AA113" i="15"/>
  <c r="AA130" i="15" s="1"/>
  <c r="AE113" i="15"/>
  <c r="AE130" i="15" s="1"/>
  <c r="AI113" i="15"/>
  <c r="AI130" i="15" s="1"/>
  <c r="AM113" i="15"/>
  <c r="AM130" i="15" s="1"/>
  <c r="AQ113" i="15"/>
  <c r="AQ130" i="15" s="1"/>
  <c r="AS113" i="15"/>
  <c r="AS130" i="15" s="1"/>
  <c r="AW113" i="15"/>
  <c r="AW130" i="15" s="1"/>
  <c r="BA113" i="15"/>
  <c r="BA130" i="15" s="1"/>
  <c r="BE113" i="15"/>
  <c r="BE130" i="15" s="1"/>
  <c r="BI113" i="15"/>
  <c r="BI130" i="15" s="1"/>
  <c r="BM113" i="15"/>
  <c r="BM130" i="15" s="1"/>
  <c r="BQ113" i="15"/>
  <c r="BQ130" i="15" s="1"/>
  <c r="BU113" i="15"/>
  <c r="BU130" i="15" s="1"/>
  <c r="BY113" i="15"/>
  <c r="BY130" i="15" s="1"/>
  <c r="CC113" i="15"/>
  <c r="CC130" i="15" s="1"/>
  <c r="CG113" i="15"/>
  <c r="CG130" i="15" s="1"/>
  <c r="CK113" i="15"/>
  <c r="CK130" i="15" s="1"/>
  <c r="CO113" i="15"/>
  <c r="CO130" i="15" s="1"/>
  <c r="CS113" i="15"/>
  <c r="CS130" i="15" s="1"/>
  <c r="CW113" i="15"/>
  <c r="CW130" i="15" s="1"/>
  <c r="DA113" i="15"/>
  <c r="DA130" i="15" s="1"/>
  <c r="CD113" i="15"/>
  <c r="CD130" i="15" s="1"/>
  <c r="CT113" i="15"/>
  <c r="CT130" i="15" s="1"/>
  <c r="CM113" i="15"/>
  <c r="CM130" i="15" s="1"/>
  <c r="DC113" i="15"/>
  <c r="DC130" i="15" s="1"/>
  <c r="I115" i="15"/>
  <c r="I147" i="15" s="1"/>
  <c r="Y115" i="15"/>
  <c r="Y147" i="15" s="1"/>
  <c r="AK115" i="15"/>
  <c r="AK147" i="15" s="1"/>
  <c r="AW115" i="15"/>
  <c r="AW147" i="15" s="1"/>
  <c r="BI115" i="15"/>
  <c r="BI147" i="15" s="1"/>
  <c r="BU115" i="15"/>
  <c r="BU147" i="15" s="1"/>
  <c r="CG115" i="15"/>
  <c r="CG147" i="15" s="1"/>
  <c r="CS115" i="15"/>
  <c r="CS147" i="15" s="1"/>
  <c r="J115" i="15"/>
  <c r="Z115" i="15"/>
  <c r="Z147" i="15" s="1"/>
  <c r="AL115" i="15"/>
  <c r="AL147" i="15" s="1"/>
  <c r="N115" i="15"/>
  <c r="AD115" i="15"/>
  <c r="AD147" i="15" s="1"/>
  <c r="K115" i="15"/>
  <c r="O115" i="15"/>
  <c r="S115" i="15"/>
  <c r="W115" i="15"/>
  <c r="AA115" i="15"/>
  <c r="AA147" i="15" s="1"/>
  <c r="AE115" i="15"/>
  <c r="AE147" i="15" s="1"/>
  <c r="AI115" i="15"/>
  <c r="AI147" i="15" s="1"/>
  <c r="AM115" i="15"/>
  <c r="AM147" i="15" s="1"/>
  <c r="AQ115" i="15"/>
  <c r="AQ147" i="15" s="1"/>
  <c r="AU115" i="15"/>
  <c r="AU147" i="15" s="1"/>
  <c r="AY115" i="15"/>
  <c r="AY147" i="15" s="1"/>
  <c r="BC115" i="15"/>
  <c r="BC147" i="15" s="1"/>
  <c r="BG115" i="15"/>
  <c r="BG147" i="15" s="1"/>
  <c r="BK115" i="15"/>
  <c r="BK147" i="15" s="1"/>
  <c r="BO115" i="15"/>
  <c r="BO147" i="15" s="1"/>
  <c r="BS115" i="15"/>
  <c r="BS147" i="15" s="1"/>
  <c r="BW115" i="15"/>
  <c r="BW147" i="15" s="1"/>
  <c r="CA115" i="15"/>
  <c r="CA147" i="15" s="1"/>
  <c r="CE115" i="15"/>
  <c r="CE147" i="15" s="1"/>
  <c r="CI115" i="15"/>
  <c r="CI147" i="15" s="1"/>
  <c r="CM115" i="15"/>
  <c r="CM147" i="15" s="1"/>
  <c r="CQ115" i="15"/>
  <c r="CQ147" i="15" s="1"/>
  <c r="CU115" i="15"/>
  <c r="CU147" i="15" s="1"/>
  <c r="CY115" i="15"/>
  <c r="CY147" i="15" s="1"/>
  <c r="DC115" i="15"/>
  <c r="DC147" i="15" s="1"/>
  <c r="M115" i="15"/>
  <c r="U115" i="15"/>
  <c r="AG115" i="15"/>
  <c r="AG147" i="15" s="1"/>
  <c r="AS115" i="15"/>
  <c r="AS147" i="15" s="1"/>
  <c r="BA115" i="15"/>
  <c r="BA147" i="15" s="1"/>
  <c r="BQ115" i="15"/>
  <c r="BQ147" i="15" s="1"/>
  <c r="CC115" i="15"/>
  <c r="CC147" i="15" s="1"/>
  <c r="CK115" i="15"/>
  <c r="CK147" i="15" s="1"/>
  <c r="CW115" i="15"/>
  <c r="CW147" i="15" s="1"/>
  <c r="V115" i="15"/>
  <c r="H115" i="15"/>
  <c r="L115" i="15"/>
  <c r="P115" i="15"/>
  <c r="T115" i="15"/>
  <c r="X115" i="15"/>
  <c r="X147" i="15" s="1"/>
  <c r="AB115" i="15"/>
  <c r="AB147" i="15" s="1"/>
  <c r="AF115" i="15"/>
  <c r="AF147" i="15" s="1"/>
  <c r="AJ115" i="15"/>
  <c r="AJ147" i="15" s="1"/>
  <c r="AN115" i="15"/>
  <c r="AN147" i="15" s="1"/>
  <c r="AR115" i="15"/>
  <c r="AR147" i="15" s="1"/>
  <c r="AV115" i="15"/>
  <c r="AV147" i="15" s="1"/>
  <c r="AZ115" i="15"/>
  <c r="AZ147" i="15" s="1"/>
  <c r="BD115" i="15"/>
  <c r="BD147" i="15" s="1"/>
  <c r="BH115" i="15"/>
  <c r="BH147" i="15" s="1"/>
  <c r="BL115" i="15"/>
  <c r="BL147" i="15" s="1"/>
  <c r="BP115" i="15"/>
  <c r="BP147" i="15" s="1"/>
  <c r="BT115" i="15"/>
  <c r="BT147" i="15" s="1"/>
  <c r="BX115" i="15"/>
  <c r="BX147" i="15" s="1"/>
  <c r="CB115" i="15"/>
  <c r="CB147" i="15" s="1"/>
  <c r="CF115" i="15"/>
  <c r="CF147" i="15" s="1"/>
  <c r="CJ115" i="15"/>
  <c r="CJ147" i="15" s="1"/>
  <c r="CN115" i="15"/>
  <c r="CN147" i="15" s="1"/>
  <c r="CR115" i="15"/>
  <c r="CR147" i="15" s="1"/>
  <c r="CV115" i="15"/>
  <c r="CV147" i="15" s="1"/>
  <c r="CZ115" i="15"/>
  <c r="CZ147" i="15" s="1"/>
  <c r="Q115" i="15"/>
  <c r="AC115" i="15"/>
  <c r="AC147" i="15" s="1"/>
  <c r="AO115" i="15"/>
  <c r="AO147" i="15" s="1"/>
  <c r="BE115" i="15"/>
  <c r="BE147" i="15" s="1"/>
  <c r="BM115" i="15"/>
  <c r="BM147" i="15" s="1"/>
  <c r="BY115" i="15"/>
  <c r="BY147" i="15" s="1"/>
  <c r="CO115" i="15"/>
  <c r="CO147" i="15" s="1"/>
  <c r="DA115" i="15"/>
  <c r="DA147" i="15" s="1"/>
  <c r="R115" i="15"/>
  <c r="AH115" i="15"/>
  <c r="AH147" i="15" s="1"/>
  <c r="AP115" i="15"/>
  <c r="AP147" i="15" s="1"/>
  <c r="BF115" i="15"/>
  <c r="BF147" i="15" s="1"/>
  <c r="BV115" i="15"/>
  <c r="BV147" i="15" s="1"/>
  <c r="CL115" i="15"/>
  <c r="CL147" i="15" s="1"/>
  <c r="DB115" i="15"/>
  <c r="DB147" i="15" s="1"/>
  <c r="CT115" i="15"/>
  <c r="CT147" i="15" s="1"/>
  <c r="AT115" i="15"/>
  <c r="AT147" i="15" s="1"/>
  <c r="BJ115" i="15"/>
  <c r="BJ147" i="15" s="1"/>
  <c r="BZ115" i="15"/>
  <c r="BZ147" i="15" s="1"/>
  <c r="CP115" i="15"/>
  <c r="CP147" i="15" s="1"/>
  <c r="CX115" i="15"/>
  <c r="CX147" i="15" s="1"/>
  <c r="AX115" i="15"/>
  <c r="AX147" i="15" s="1"/>
  <c r="BN115" i="15"/>
  <c r="BN147" i="15" s="1"/>
  <c r="CD115" i="15"/>
  <c r="CD147" i="15" s="1"/>
  <c r="BB115" i="15"/>
  <c r="BB147" i="15" s="1"/>
  <c r="BR115" i="15"/>
  <c r="BR147" i="15" s="1"/>
  <c r="CH115" i="15"/>
  <c r="CH147" i="15" s="1"/>
  <c r="H137" i="15"/>
  <c r="L137" i="15"/>
  <c r="P137" i="15"/>
  <c r="T137" i="15"/>
  <c r="X137" i="15"/>
  <c r="AB137" i="15"/>
  <c r="AF137" i="15"/>
  <c r="AJ137" i="15"/>
  <c r="AN137" i="15"/>
  <c r="AT137" i="15"/>
  <c r="AX137" i="15"/>
  <c r="BB137" i="15"/>
  <c r="BF137" i="15"/>
  <c r="I137" i="15"/>
  <c r="M137" i="15"/>
  <c r="Q137" i="15"/>
  <c r="U137" i="15"/>
  <c r="Y137" i="15"/>
  <c r="AC137" i="15"/>
  <c r="AG137" i="15"/>
  <c r="AK137" i="15"/>
  <c r="AO137" i="15"/>
  <c r="AU137" i="15"/>
  <c r="AY137" i="15"/>
  <c r="BC137" i="15"/>
  <c r="BG137" i="15"/>
  <c r="BK137" i="15"/>
  <c r="BO137" i="15"/>
  <c r="BS137" i="15"/>
  <c r="BW137" i="15"/>
  <c r="CA137" i="15"/>
  <c r="CE137" i="15"/>
  <c r="CI137" i="15"/>
  <c r="CM137" i="15"/>
  <c r="CQ137" i="15"/>
  <c r="CU137" i="15"/>
  <c r="CY137" i="15"/>
  <c r="DC137" i="15"/>
  <c r="J137" i="15"/>
  <c r="N137" i="15"/>
  <c r="R137" i="15"/>
  <c r="V137" i="15"/>
  <c r="Z137" i="15"/>
  <c r="AD137" i="15"/>
  <c r="AH137" i="15"/>
  <c r="AL137" i="15"/>
  <c r="AP137" i="15"/>
  <c r="AR137" i="15"/>
  <c r="AV137" i="15"/>
  <c r="AZ137" i="15"/>
  <c r="BD137" i="15"/>
  <c r="BH137" i="15"/>
  <c r="BL137" i="15"/>
  <c r="BP137" i="15"/>
  <c r="BT137" i="15"/>
  <c r="K137" i="15"/>
  <c r="O137" i="15"/>
  <c r="S137" i="15"/>
  <c r="W137" i="15"/>
  <c r="AA137" i="15"/>
  <c r="AE137" i="15"/>
  <c r="AI137" i="15"/>
  <c r="AM137" i="15"/>
  <c r="AQ137" i="15"/>
  <c r="AS137" i="15"/>
  <c r="AW137" i="15"/>
  <c r="BA137" i="15"/>
  <c r="BE137" i="15"/>
  <c r="BI137" i="15"/>
  <c r="BM137" i="15"/>
  <c r="BQ137" i="15"/>
  <c r="BU137" i="15"/>
  <c r="BY137" i="15"/>
  <c r="CC137" i="15"/>
  <c r="CG137" i="15"/>
  <c r="CK137" i="15"/>
  <c r="CO137" i="15"/>
  <c r="CS137" i="15"/>
  <c r="CW137" i="15"/>
  <c r="DA137" i="15"/>
  <c r="BJ137" i="15"/>
  <c r="BX137" i="15"/>
  <c r="CF137" i="15"/>
  <c r="CN137" i="15"/>
  <c r="CV137" i="15"/>
  <c r="BN137" i="15"/>
  <c r="BZ137" i="15"/>
  <c r="CH137" i="15"/>
  <c r="CP137" i="15"/>
  <c r="CX137" i="15"/>
  <c r="BR137" i="15"/>
  <c r="CB137" i="15"/>
  <c r="CJ137" i="15"/>
  <c r="CR137" i="15"/>
  <c r="CZ137" i="15"/>
  <c r="BV137" i="15"/>
  <c r="CD137" i="15"/>
  <c r="CL137" i="15"/>
  <c r="CT137" i="15"/>
  <c r="DB137" i="15"/>
  <c r="DF88" i="16"/>
  <c r="DF90" i="16"/>
  <c r="DF77" i="16"/>
  <c r="DF94" i="16"/>
  <c r="DF97" i="16"/>
  <c r="DF123" i="16"/>
  <c r="DF106" i="16"/>
  <c r="DF105" i="16"/>
  <c r="DF121" i="16"/>
  <c r="DF119" i="16"/>
  <c r="DF104" i="16"/>
  <c r="DF107" i="16"/>
  <c r="DF124" i="16"/>
  <c r="DF32" i="16"/>
  <c r="DF95" i="16"/>
  <c r="DF21" i="16"/>
  <c r="DF96" i="16"/>
  <c r="DF55" i="16"/>
  <c r="DF108" i="16"/>
  <c r="DF101" i="16"/>
  <c r="DF128" i="16"/>
  <c r="DF125" i="16"/>
  <c r="DF66" i="16"/>
  <c r="DF92" i="16"/>
  <c r="DF120" i="16"/>
  <c r="DF93" i="16"/>
  <c r="DF91" i="16"/>
  <c r="DF109" i="16"/>
  <c r="DF98" i="16"/>
  <c r="DF103" i="16"/>
  <c r="DF43" i="16"/>
  <c r="DF110" i="16"/>
  <c r="DF127" i="16"/>
  <c r="DF129" i="16"/>
  <c r="DF99" i="16"/>
  <c r="DF102" i="16"/>
  <c r="DF122" i="16"/>
  <c r="DH32" i="16"/>
  <c r="DH43" i="15"/>
  <c r="DH77" i="16"/>
  <c r="DH88" i="16"/>
  <c r="DH21" i="15"/>
  <c r="DH88" i="15"/>
  <c r="DH43" i="16"/>
  <c r="DH55" i="16"/>
  <c r="DH77" i="15"/>
  <c r="DH21" i="16"/>
  <c r="DH55" i="15"/>
  <c r="DH66" i="16"/>
  <c r="DH66" i="15"/>
  <c r="DH32" i="15"/>
  <c r="KL7" i="19"/>
  <c r="G99" i="4"/>
  <c r="F10" i="4"/>
  <c r="G8" i="4"/>
  <c r="AG6" i="4"/>
  <c r="DC134" i="15" l="1"/>
  <c r="BU134" i="15"/>
  <c r="AQ134" i="15"/>
  <c r="CT134" i="15"/>
  <c r="DA134" i="15"/>
  <c r="AI134" i="15"/>
  <c r="AA134" i="15"/>
  <c r="BV134" i="15"/>
  <c r="BR134" i="15"/>
  <c r="CO134" i="15"/>
  <c r="BI134" i="15"/>
  <c r="CS134" i="15"/>
  <c r="AP134" i="15"/>
  <c r="BM134" i="15"/>
  <c r="AL134" i="15"/>
  <c r="Y134" i="15"/>
  <c r="CR134" i="15"/>
  <c r="BL134" i="15"/>
  <c r="AH134" i="15"/>
  <c r="BS134" i="15"/>
  <c r="CU134" i="15"/>
  <c r="BO134" i="15"/>
  <c r="BN134" i="15"/>
  <c r="AJ134" i="15"/>
  <c r="CW134" i="15"/>
  <c r="BQ134" i="15"/>
  <c r="AN134" i="15"/>
  <c r="CB134" i="15"/>
  <c r="AV134" i="15"/>
  <c r="CI134" i="15"/>
  <c r="BC134" i="15"/>
  <c r="CG134" i="15"/>
  <c r="BA134" i="15"/>
  <c r="CE134" i="15"/>
  <c r="AY134" i="15"/>
  <c r="CC134" i="15"/>
  <c r="AW134" i="15"/>
  <c r="CD134" i="15"/>
  <c r="BY134" i="15"/>
  <c r="AS134" i="15"/>
  <c r="AO134" i="15"/>
  <c r="I134" i="15"/>
  <c r="AX134" i="15"/>
  <c r="CK134" i="15"/>
  <c r="BE134" i="15"/>
  <c r="CX134" i="15"/>
  <c r="AC134" i="15"/>
  <c r="BB134" i="15"/>
  <c r="CV134" i="15"/>
  <c r="CF134" i="15"/>
  <c r="BP134" i="15"/>
  <c r="AZ134" i="15"/>
  <c r="CY134" i="15"/>
  <c r="CH134" i="15"/>
  <c r="X134" i="15"/>
  <c r="CM134" i="15"/>
  <c r="AG134" i="15"/>
  <c r="DB134" i="15"/>
  <c r="CZ134" i="15"/>
  <c r="CJ134" i="15"/>
  <c r="BT134" i="15"/>
  <c r="BD134" i="15"/>
  <c r="BF134" i="15"/>
  <c r="AB134" i="15"/>
  <c r="AE134" i="15"/>
  <c r="CL134" i="15"/>
  <c r="BW134" i="15"/>
  <c r="BG134" i="15"/>
  <c r="BZ134" i="15"/>
  <c r="AT134" i="15"/>
  <c r="AK134" i="15"/>
  <c r="AM134" i="15"/>
  <c r="CQ134" i="15"/>
  <c r="CN134" i="15"/>
  <c r="BX134" i="15"/>
  <c r="BH134" i="15"/>
  <c r="AR134" i="15"/>
  <c r="AD134" i="15"/>
  <c r="AF134" i="15"/>
  <c r="BJ134" i="15"/>
  <c r="Z134" i="15"/>
  <c r="CA134" i="15"/>
  <c r="BK134" i="15"/>
  <c r="AU134" i="15"/>
  <c r="CP134" i="15"/>
  <c r="DC138" i="15"/>
  <c r="CM138" i="15"/>
  <c r="BW138" i="15"/>
  <c r="BG138" i="15"/>
  <c r="AO138" i="15"/>
  <c r="Y138" i="15"/>
  <c r="I138" i="15"/>
  <c r="CP138" i="15"/>
  <c r="BZ138" i="15"/>
  <c r="BJ138" i="15"/>
  <c r="AT138" i="15"/>
  <c r="AB138" i="15"/>
  <c r="CS138" i="15"/>
  <c r="CC138" i="15"/>
  <c r="BM138" i="15"/>
  <c r="AW138" i="15"/>
  <c r="AI138" i="15"/>
  <c r="CV138" i="15"/>
  <c r="CF138" i="15"/>
  <c r="BP138" i="15"/>
  <c r="AZ138" i="15"/>
  <c r="AL138" i="15"/>
  <c r="CY138" i="15"/>
  <c r="CI138" i="15"/>
  <c r="BS138" i="15"/>
  <c r="BC138" i="15"/>
  <c r="AK138" i="15"/>
  <c r="DB138" i="15"/>
  <c r="CL138" i="15"/>
  <c r="BV138" i="15"/>
  <c r="BF138" i="15"/>
  <c r="AN138" i="15"/>
  <c r="X138" i="15"/>
  <c r="F136" i="15"/>
  <c r="G136" i="15"/>
  <c r="H138" i="15"/>
  <c r="CO138" i="15"/>
  <c r="BY138" i="15"/>
  <c r="BI138" i="15"/>
  <c r="AS138" i="15"/>
  <c r="AE138" i="15"/>
  <c r="CR138" i="15"/>
  <c r="CB138" i="15"/>
  <c r="BL138" i="15"/>
  <c r="AV138" i="15"/>
  <c r="AH138" i="15"/>
  <c r="F114" i="15"/>
  <c r="H131" i="15"/>
  <c r="H133" i="15"/>
  <c r="CU138" i="15"/>
  <c r="CE138" i="15"/>
  <c r="BO138" i="15"/>
  <c r="AY138" i="15"/>
  <c r="AG138" i="15"/>
  <c r="CX138" i="15"/>
  <c r="CH138" i="15"/>
  <c r="BR138" i="15"/>
  <c r="BB138" i="15"/>
  <c r="AJ138" i="15"/>
  <c r="DA138" i="15"/>
  <c r="CK138" i="15"/>
  <c r="BU138" i="15"/>
  <c r="BE138" i="15"/>
  <c r="AQ138" i="15"/>
  <c r="AA138" i="15"/>
  <c r="CN138" i="15"/>
  <c r="BX138" i="15"/>
  <c r="BH138" i="15"/>
  <c r="AR138" i="15"/>
  <c r="AD138" i="15"/>
  <c r="F137" i="15"/>
  <c r="G137" i="15"/>
  <c r="G115" i="15"/>
  <c r="F115" i="15"/>
  <c r="H147" i="15"/>
  <c r="F113" i="15"/>
  <c r="G113" i="15"/>
  <c r="H130" i="15"/>
  <c r="CQ138" i="15"/>
  <c r="CA138" i="15"/>
  <c r="BK138" i="15"/>
  <c r="AU138" i="15"/>
  <c r="AC138" i="15"/>
  <c r="CT138" i="15"/>
  <c r="CD138" i="15"/>
  <c r="BN138" i="15"/>
  <c r="AX138" i="15"/>
  <c r="AF138" i="15"/>
  <c r="CW138" i="15"/>
  <c r="CG138" i="15"/>
  <c r="BQ138" i="15"/>
  <c r="BA138" i="15"/>
  <c r="AM138" i="15"/>
  <c r="CZ138" i="15"/>
  <c r="CJ138" i="15"/>
  <c r="BT138" i="15"/>
  <c r="BD138" i="15"/>
  <c r="AP138" i="15"/>
  <c r="Z138" i="15"/>
  <c r="KP7" i="19"/>
  <c r="AG40" i="14"/>
  <c r="AG33" i="14" s="1"/>
  <c r="I6" i="4"/>
  <c r="Z6" i="4"/>
  <c r="R6" i="4"/>
  <c r="J6" i="4"/>
  <c r="CV6" i="4"/>
  <c r="CR6" i="4"/>
  <c r="CN6" i="4"/>
  <c r="CF6" i="4"/>
  <c r="BX6" i="4"/>
  <c r="BP6" i="4"/>
  <c r="BH6" i="4"/>
  <c r="AZ6" i="4"/>
  <c r="AN6" i="4"/>
  <c r="Y6" i="4"/>
  <c r="Q6" i="4"/>
  <c r="DC6" i="4"/>
  <c r="CU6" i="4"/>
  <c r="CM6" i="4"/>
  <c r="CE6" i="4"/>
  <c r="BW6" i="4"/>
  <c r="BS6" i="4"/>
  <c r="BK6" i="4"/>
  <c r="BC6" i="4"/>
  <c r="AU6" i="4"/>
  <c r="AI6" i="4"/>
  <c r="AF6" i="4"/>
  <c r="AB6" i="4"/>
  <c r="X6" i="4"/>
  <c r="T6" i="4"/>
  <c r="P6" i="4"/>
  <c r="L6" i="4"/>
  <c r="DB6" i="4"/>
  <c r="CX6" i="4"/>
  <c r="CT6" i="4"/>
  <c r="CP6" i="4"/>
  <c r="CL6" i="4"/>
  <c r="CH6" i="4"/>
  <c r="CD6" i="4"/>
  <c r="BZ6" i="4"/>
  <c r="BV6" i="4"/>
  <c r="BR6" i="4"/>
  <c r="BN6" i="4"/>
  <c r="BJ6" i="4"/>
  <c r="BF6" i="4"/>
  <c r="BB6" i="4"/>
  <c r="AX6" i="4"/>
  <c r="AT6" i="4"/>
  <c r="AP6" i="4"/>
  <c r="AL6" i="4"/>
  <c r="AH6" i="4"/>
  <c r="AD6" i="4"/>
  <c r="V6" i="4"/>
  <c r="N6" i="4"/>
  <c r="CZ6" i="4"/>
  <c r="CJ6" i="4"/>
  <c r="CB6" i="4"/>
  <c r="BT6" i="4"/>
  <c r="BL6" i="4"/>
  <c r="BD6" i="4"/>
  <c r="AV6" i="4"/>
  <c r="AR6" i="4"/>
  <c r="AJ6" i="4"/>
  <c r="AC6" i="4"/>
  <c r="U6" i="4"/>
  <c r="M6" i="4"/>
  <c r="CY6" i="4"/>
  <c r="CQ6" i="4"/>
  <c r="CI6" i="4"/>
  <c r="CA6" i="4"/>
  <c r="BO6" i="4"/>
  <c r="BG6" i="4"/>
  <c r="AY6" i="4"/>
  <c r="AQ6" i="4"/>
  <c r="AM6" i="4"/>
  <c r="AE6" i="4"/>
  <c r="AA6" i="4"/>
  <c r="W6" i="4"/>
  <c r="S6" i="4"/>
  <c r="O6" i="4"/>
  <c r="K6" i="4"/>
  <c r="DA6" i="4"/>
  <c r="CW6" i="4"/>
  <c r="CS6" i="4"/>
  <c r="CO6" i="4"/>
  <c r="CK6" i="4"/>
  <c r="CG6" i="4"/>
  <c r="CC6" i="4"/>
  <c r="BY6" i="4"/>
  <c r="BU6" i="4"/>
  <c r="BQ6" i="4"/>
  <c r="BM6" i="4"/>
  <c r="BI6" i="4"/>
  <c r="BE6" i="4"/>
  <c r="BA6" i="4"/>
  <c r="AW6" i="4"/>
  <c r="AS6" i="4"/>
  <c r="AO6" i="4"/>
  <c r="AK6" i="4"/>
  <c r="J3" i="1"/>
  <c r="F131" i="15" l="1"/>
  <c r="G131" i="15"/>
  <c r="G130" i="15"/>
  <c r="F130" i="15"/>
  <c r="H134" i="15"/>
  <c r="KT7" i="19"/>
  <c r="AS40" i="14"/>
  <c r="AS33" i="14" s="1"/>
  <c r="CO40" i="14"/>
  <c r="CO33" i="14" s="1"/>
  <c r="CI40" i="14"/>
  <c r="CI33" i="14" s="1"/>
  <c r="AK40" i="14"/>
  <c r="AK33" i="14" s="1"/>
  <c r="BA40" i="14"/>
  <c r="BA33" i="14" s="1"/>
  <c r="BQ40" i="14"/>
  <c r="BQ33" i="14" s="1"/>
  <c r="CG40" i="14"/>
  <c r="CG33" i="14" s="1"/>
  <c r="CW40" i="14"/>
  <c r="CW33" i="14" s="1"/>
  <c r="S40" i="14"/>
  <c r="S33" i="14" s="1"/>
  <c r="AM40" i="14"/>
  <c r="AM33" i="14" s="1"/>
  <c r="BO40" i="14"/>
  <c r="BO33" i="14" s="1"/>
  <c r="CY40" i="14"/>
  <c r="CY33" i="14" s="1"/>
  <c r="AJ40" i="14"/>
  <c r="AJ33" i="14" s="1"/>
  <c r="BL40" i="14"/>
  <c r="BL33" i="14" s="1"/>
  <c r="CZ40" i="14"/>
  <c r="CZ33" i="14" s="1"/>
  <c r="AH40" i="14"/>
  <c r="AH33" i="14" s="1"/>
  <c r="AX40" i="14"/>
  <c r="AX33" i="14" s="1"/>
  <c r="BN40" i="14"/>
  <c r="BN33" i="14" s="1"/>
  <c r="CD40" i="14"/>
  <c r="CD33" i="14" s="1"/>
  <c r="CT40" i="14"/>
  <c r="CT33" i="14" s="1"/>
  <c r="P40" i="14"/>
  <c r="AF40" i="14"/>
  <c r="AF33" i="14" s="1"/>
  <c r="BK40" i="14"/>
  <c r="BK33" i="14" s="1"/>
  <c r="CM40" i="14"/>
  <c r="CM33" i="14" s="1"/>
  <c r="Y40" i="14"/>
  <c r="Y33" i="14" s="1"/>
  <c r="BP40" i="14"/>
  <c r="BP33" i="14" s="1"/>
  <c r="CR40" i="14"/>
  <c r="CR33" i="14" s="1"/>
  <c r="Z40" i="14"/>
  <c r="Z33" i="14" s="1"/>
  <c r="BI40" i="14"/>
  <c r="BI33" i="14" s="1"/>
  <c r="K40" i="14"/>
  <c r="K33" i="14" s="1"/>
  <c r="AY40" i="14"/>
  <c r="AY33" i="14" s="1"/>
  <c r="AO40" i="14"/>
  <c r="AO33" i="14" s="1"/>
  <c r="BE40" i="14"/>
  <c r="BE33" i="14" s="1"/>
  <c r="BU40" i="14"/>
  <c r="BU33" i="14" s="1"/>
  <c r="CK40" i="14"/>
  <c r="CK33" i="14" s="1"/>
  <c r="DA40" i="14"/>
  <c r="DA33" i="14" s="1"/>
  <c r="W40" i="14"/>
  <c r="W33" i="14" s="1"/>
  <c r="AQ40" i="14"/>
  <c r="AQ33" i="14" s="1"/>
  <c r="CA40" i="14"/>
  <c r="CA33" i="14" s="1"/>
  <c r="M40" i="14"/>
  <c r="M33" i="14" s="1"/>
  <c r="AR40" i="14"/>
  <c r="AR33" i="14" s="1"/>
  <c r="BT40" i="14"/>
  <c r="BT33" i="14" s="1"/>
  <c r="N40" i="14"/>
  <c r="N33" i="14" s="1"/>
  <c r="AL40" i="14"/>
  <c r="AL33" i="14" s="1"/>
  <c r="BB40" i="14"/>
  <c r="BB33" i="14" s="1"/>
  <c r="BR40" i="14"/>
  <c r="BR33" i="14" s="1"/>
  <c r="CH40" i="14"/>
  <c r="CH33" i="14" s="1"/>
  <c r="CX40" i="14"/>
  <c r="CX33" i="14" s="1"/>
  <c r="T40" i="14"/>
  <c r="AI40" i="14"/>
  <c r="AI33" i="14" s="1"/>
  <c r="BS40" i="14"/>
  <c r="BS33" i="14" s="1"/>
  <c r="CU40" i="14"/>
  <c r="CU33" i="14" s="1"/>
  <c r="AN40" i="14"/>
  <c r="AN33" i="14" s="1"/>
  <c r="BX40" i="14"/>
  <c r="BX33" i="14" s="1"/>
  <c r="CV40" i="14"/>
  <c r="CV33" i="14" s="1"/>
  <c r="I40" i="14"/>
  <c r="H40" i="14" s="1"/>
  <c r="BY40" i="14"/>
  <c r="BY33" i="14" s="1"/>
  <c r="AA40" i="14"/>
  <c r="AA33" i="14" s="1"/>
  <c r="U40" i="14"/>
  <c r="U33" i="14" s="1"/>
  <c r="AV40" i="14"/>
  <c r="AV33" i="14" s="1"/>
  <c r="CB40" i="14"/>
  <c r="CB33" i="14" s="1"/>
  <c r="V40" i="14"/>
  <c r="V33" i="14" s="1"/>
  <c r="AP40" i="14"/>
  <c r="AP33" i="14" s="1"/>
  <c r="BF40" i="14"/>
  <c r="BF33" i="14" s="1"/>
  <c r="BV40" i="14"/>
  <c r="BV33" i="14" s="1"/>
  <c r="CL40" i="14"/>
  <c r="CL33" i="14" s="1"/>
  <c r="DB40" i="14"/>
  <c r="DB33" i="14" s="1"/>
  <c r="X40" i="14"/>
  <c r="X33" i="14" s="1"/>
  <c r="AU40" i="14"/>
  <c r="AU33" i="14" s="1"/>
  <c r="BW40" i="14"/>
  <c r="BW33" i="14" s="1"/>
  <c r="DC40" i="14"/>
  <c r="DC33" i="14" s="1"/>
  <c r="AZ40" i="14"/>
  <c r="AZ33" i="14" s="1"/>
  <c r="CF40" i="14"/>
  <c r="CF33" i="14" s="1"/>
  <c r="J40" i="14"/>
  <c r="J33" i="14" s="1"/>
  <c r="AW40" i="14"/>
  <c r="AW33" i="14" s="1"/>
  <c r="BM40" i="14"/>
  <c r="BM33" i="14" s="1"/>
  <c r="CC40" i="14"/>
  <c r="CC33" i="14" s="1"/>
  <c r="CS40" i="14"/>
  <c r="CS33" i="14" s="1"/>
  <c r="O40" i="14"/>
  <c r="O33" i="14" s="1"/>
  <c r="AE40" i="14"/>
  <c r="AE33" i="14" s="1"/>
  <c r="BG40" i="14"/>
  <c r="BG33" i="14" s="1"/>
  <c r="CQ40" i="14"/>
  <c r="CQ33" i="14" s="1"/>
  <c r="AC40" i="14"/>
  <c r="AC33" i="14" s="1"/>
  <c r="BD40" i="14"/>
  <c r="BD33" i="14" s="1"/>
  <c r="CJ40" i="14"/>
  <c r="CJ33" i="14" s="1"/>
  <c r="AD40" i="14"/>
  <c r="AD33" i="14" s="1"/>
  <c r="AT40" i="14"/>
  <c r="AT33" i="14" s="1"/>
  <c r="BJ40" i="14"/>
  <c r="BJ33" i="14" s="1"/>
  <c r="BZ40" i="14"/>
  <c r="BZ33" i="14" s="1"/>
  <c r="CP40" i="14"/>
  <c r="CP33" i="14" s="1"/>
  <c r="L40" i="14"/>
  <c r="AB40" i="14"/>
  <c r="AB33" i="14" s="1"/>
  <c r="BC40" i="14"/>
  <c r="BC33" i="14" s="1"/>
  <c r="CE40" i="14"/>
  <c r="CE33" i="14" s="1"/>
  <c r="Q40" i="14"/>
  <c r="Q33" i="14" s="1"/>
  <c r="BH40" i="14"/>
  <c r="BH33" i="14" s="1"/>
  <c r="CN40" i="14"/>
  <c r="CN33" i="14" s="1"/>
  <c r="R40" i="14"/>
  <c r="R33" i="14" s="1"/>
  <c r="V6" i="19" l="1"/>
  <c r="Z6" i="19"/>
  <c r="AD6" i="19"/>
  <c r="AH6" i="19"/>
  <c r="AL6" i="19"/>
  <c r="AP6" i="19"/>
  <c r="AT6" i="19"/>
  <c r="AX6" i="19"/>
  <c r="BB6" i="19"/>
  <c r="BF6" i="19"/>
  <c r="BJ6" i="19"/>
  <c r="BN6" i="19"/>
  <c r="BR6" i="19"/>
  <c r="BV6" i="19"/>
  <c r="BZ6" i="19"/>
  <c r="CD6" i="19"/>
  <c r="CH6" i="19"/>
  <c r="CL6" i="19"/>
  <c r="CP6" i="19"/>
  <c r="CT6" i="19"/>
  <c r="CX6" i="19"/>
  <c r="DB6" i="19"/>
  <c r="DF6" i="19"/>
  <c r="DJ6" i="19"/>
  <c r="DN6" i="19"/>
  <c r="DR6" i="19"/>
  <c r="DV6" i="19"/>
  <c r="DZ6" i="19"/>
  <c r="ED6" i="19"/>
  <c r="EH6" i="19"/>
  <c r="EL6" i="19"/>
  <c r="EP6" i="19"/>
  <c r="ET6" i="19"/>
  <c r="EX6" i="19"/>
  <c r="FB6" i="19"/>
  <c r="FF6" i="19"/>
  <c r="FJ6" i="19"/>
  <c r="FN6" i="19"/>
  <c r="FR6" i="19"/>
  <c r="FV6" i="19"/>
  <c r="FZ6" i="19"/>
  <c r="GD6" i="19"/>
  <c r="GH6" i="19"/>
  <c r="GL6" i="19"/>
  <c r="GP6" i="19"/>
  <c r="GT6" i="19"/>
  <c r="GX6" i="19"/>
  <c r="HB6" i="19"/>
  <c r="HF6" i="19"/>
  <c r="HJ6" i="19"/>
  <c r="HN6" i="19"/>
  <c r="HR6" i="19"/>
  <c r="HV6" i="19"/>
  <c r="HZ6" i="19"/>
  <c r="ID6" i="19"/>
  <c r="IH6" i="19"/>
  <c r="IL6" i="19"/>
  <c r="IP6" i="19"/>
  <c r="IT6" i="19"/>
  <c r="IX6" i="19"/>
  <c r="JB6" i="19"/>
  <c r="JF6" i="19"/>
  <c r="JJ6" i="19"/>
  <c r="JN6" i="19"/>
  <c r="JR6" i="19"/>
  <c r="JV6" i="19"/>
  <c r="JZ6" i="19"/>
  <c r="KD6" i="19"/>
  <c r="KH6" i="19"/>
  <c r="KL6" i="19"/>
  <c r="KT6" i="19"/>
  <c r="KP6" i="19"/>
  <c r="F6" i="19"/>
  <c r="J6" i="19"/>
  <c r="N6" i="19"/>
  <c r="R6" i="19"/>
  <c r="T33" i="14"/>
  <c r="L33" i="14"/>
  <c r="P33" i="14"/>
  <c r="F89" i="19"/>
  <c r="J89" i="19"/>
  <c r="N89" i="19"/>
  <c r="R89" i="19"/>
  <c r="V89" i="19"/>
  <c r="Z89" i="19"/>
  <c r="AD89" i="19"/>
  <c r="AH89" i="19"/>
  <c r="AL89" i="19"/>
  <c r="AP89" i="19"/>
  <c r="AT89" i="19"/>
  <c r="AX89" i="19"/>
  <c r="BB89" i="19"/>
  <c r="BF89" i="19"/>
  <c r="BJ89" i="19"/>
  <c r="BN89" i="19"/>
  <c r="BR89" i="19"/>
  <c r="BV89" i="19"/>
  <c r="BZ89" i="19"/>
  <c r="CD89" i="19"/>
  <c r="CH89" i="19"/>
  <c r="CL89" i="19"/>
  <c r="CP89" i="19"/>
  <c r="CT89" i="19"/>
  <c r="CX89" i="19"/>
  <c r="DB89" i="19"/>
  <c r="DF89" i="19"/>
  <c r="DJ89" i="19"/>
  <c r="DN89" i="19"/>
  <c r="DR89" i="19"/>
  <c r="DV89" i="19"/>
  <c r="DZ89" i="19"/>
  <c r="ED89" i="19"/>
  <c r="EH89" i="19"/>
  <c r="EL89" i="19"/>
  <c r="EP89" i="19"/>
  <c r="ET89" i="19"/>
  <c r="EX89" i="19"/>
  <c r="FB89" i="19"/>
  <c r="FF89" i="19"/>
  <c r="FJ89" i="19"/>
  <c r="FN89" i="19"/>
  <c r="FR89" i="19"/>
  <c r="FV89" i="19"/>
  <c r="FZ89" i="19"/>
  <c r="GD89" i="19"/>
  <c r="GH89" i="19"/>
  <c r="GL89" i="19"/>
  <c r="GP89" i="19"/>
  <c r="GT89" i="19"/>
  <c r="GX89" i="19"/>
  <c r="HB89" i="19"/>
  <c r="HF89" i="19"/>
  <c r="HJ89" i="19"/>
  <c r="HN89" i="19"/>
  <c r="HR89" i="19"/>
  <c r="HV89" i="19"/>
  <c r="HZ89" i="19"/>
  <c r="ID89" i="19"/>
  <c r="IH89" i="19"/>
  <c r="IL89" i="19"/>
  <c r="IP89" i="19"/>
  <c r="IT89" i="19"/>
  <c r="IX89" i="19"/>
  <c r="JB89" i="19"/>
  <c r="JF89" i="19"/>
  <c r="JJ89" i="19"/>
  <c r="JN89" i="19"/>
  <c r="JR89" i="19"/>
  <c r="JV89" i="19"/>
  <c r="JZ89" i="19"/>
  <c r="KD89" i="19"/>
  <c r="KH89" i="19"/>
  <c r="KL89" i="19"/>
  <c r="KT89" i="19"/>
  <c r="KP89" i="19"/>
  <c r="J88" i="19"/>
  <c r="J91" i="19" s="1"/>
  <c r="J90" i="19" s="1"/>
  <c r="BR88" i="19"/>
  <c r="BR91" i="19" s="1"/>
  <c r="BR90" i="19" s="1"/>
  <c r="BV88" i="19"/>
  <c r="BV91" i="19" s="1"/>
  <c r="BV90" i="19" s="1"/>
  <c r="BZ88" i="19"/>
  <c r="BZ91" i="19" s="1"/>
  <c r="BZ90" i="19" s="1"/>
  <c r="CD88" i="19"/>
  <c r="CD91" i="19" s="1"/>
  <c r="CD90" i="19" s="1"/>
  <c r="CH88" i="19"/>
  <c r="CH91" i="19" s="1"/>
  <c r="CH90" i="19" s="1"/>
  <c r="CL88" i="19"/>
  <c r="CL91" i="19" s="1"/>
  <c r="CL90" i="19" s="1"/>
  <c r="CP88" i="19"/>
  <c r="CP91" i="19" s="1"/>
  <c r="CP90" i="19" s="1"/>
  <c r="CT88" i="19"/>
  <c r="CT91" i="19" s="1"/>
  <c r="CT90" i="19" s="1"/>
  <c r="CX88" i="19"/>
  <c r="CX91" i="19" s="1"/>
  <c r="CX90" i="19" s="1"/>
  <c r="DB88" i="19"/>
  <c r="DB91" i="19" s="1"/>
  <c r="DB90" i="19" s="1"/>
  <c r="DF88" i="19"/>
  <c r="DF91" i="19" s="1"/>
  <c r="DF90" i="19" s="1"/>
  <c r="DJ88" i="19"/>
  <c r="DJ91" i="19" s="1"/>
  <c r="DJ90" i="19" s="1"/>
  <c r="DN88" i="19"/>
  <c r="DN91" i="19" s="1"/>
  <c r="DN90" i="19" s="1"/>
  <c r="DR88" i="19"/>
  <c r="DR91" i="19" s="1"/>
  <c r="DR90" i="19" s="1"/>
  <c r="DV88" i="19"/>
  <c r="DV91" i="19" s="1"/>
  <c r="DV90" i="19" s="1"/>
  <c r="DZ88" i="19"/>
  <c r="DZ91" i="19" s="1"/>
  <c r="DZ90" i="19" s="1"/>
  <c r="ED88" i="19"/>
  <c r="EH88" i="19"/>
  <c r="EH91" i="19" s="1"/>
  <c r="EH90" i="19" s="1"/>
  <c r="EL88" i="19"/>
  <c r="EL91" i="19" s="1"/>
  <c r="EL90" i="19" s="1"/>
  <c r="EP88" i="19"/>
  <c r="EP91" i="19" s="1"/>
  <c r="EP90" i="19" s="1"/>
  <c r="ET88" i="19"/>
  <c r="ET91" i="19" s="1"/>
  <c r="ET90" i="19" s="1"/>
  <c r="EX88" i="19"/>
  <c r="EX91" i="19" s="1"/>
  <c r="EX90" i="19" s="1"/>
  <c r="FB88" i="19"/>
  <c r="FB91" i="19" s="1"/>
  <c r="FB90" i="19" s="1"/>
  <c r="FF88" i="19"/>
  <c r="FJ88" i="19"/>
  <c r="FN88" i="19"/>
  <c r="FR88" i="19"/>
  <c r="FV88" i="19"/>
  <c r="FZ88" i="19"/>
  <c r="GD88" i="19"/>
  <c r="GH88" i="19"/>
  <c r="GL88" i="19"/>
  <c r="GP88" i="19"/>
  <c r="GT88" i="19"/>
  <c r="GX88" i="19"/>
  <c r="HB88" i="19"/>
  <c r="HF88" i="19"/>
  <c r="HJ88" i="19"/>
  <c r="HN88" i="19"/>
  <c r="HR88" i="19"/>
  <c r="HV88" i="19"/>
  <c r="HZ88" i="19"/>
  <c r="ID88" i="19"/>
  <c r="IH88" i="19"/>
  <c r="IL88" i="19"/>
  <c r="IP88" i="19"/>
  <c r="IT88" i="19"/>
  <c r="IX88" i="19"/>
  <c r="JB88" i="19"/>
  <c r="JF88" i="19"/>
  <c r="JJ88" i="19"/>
  <c r="JN88" i="19"/>
  <c r="JR88" i="19"/>
  <c r="JV88" i="19"/>
  <c r="JZ88" i="19"/>
  <c r="KD88" i="19"/>
  <c r="KH88" i="19"/>
  <c r="KL88" i="19"/>
  <c r="KT88" i="19"/>
  <c r="KP88" i="19"/>
  <c r="F88" i="19"/>
  <c r="F91" i="19" s="1"/>
  <c r="F90" i="19" s="1"/>
  <c r="F94" i="19"/>
  <c r="KX7" i="19"/>
  <c r="H33" i="14"/>
  <c r="I33" i="14"/>
  <c r="G33" i="4"/>
  <c r="G11" i="4"/>
  <c r="B86" i="4"/>
  <c r="B85" i="4"/>
  <c r="B84" i="4"/>
  <c r="B83" i="4"/>
  <c r="B82" i="4"/>
  <c r="B81" i="4"/>
  <c r="B80" i="4"/>
  <c r="B79" i="4"/>
  <c r="B78" i="4"/>
  <c r="B75" i="4"/>
  <c r="B74" i="4"/>
  <c r="B73" i="4"/>
  <c r="B72" i="4"/>
  <c r="B71" i="4"/>
  <c r="B70" i="4"/>
  <c r="B69" i="4"/>
  <c r="B68" i="4"/>
  <c r="B67" i="4"/>
  <c r="B64" i="4"/>
  <c r="B63" i="4"/>
  <c r="B62" i="4"/>
  <c r="B61" i="4"/>
  <c r="B60" i="4"/>
  <c r="B59" i="4"/>
  <c r="B58" i="4"/>
  <c r="B57" i="4"/>
  <c r="B56" i="4"/>
  <c r="B53" i="4"/>
  <c r="B52" i="4"/>
  <c r="B51" i="4"/>
  <c r="B50" i="4"/>
  <c r="B49" i="4"/>
  <c r="B48" i="4"/>
  <c r="B47" i="4"/>
  <c r="B46" i="4"/>
  <c r="B42" i="4"/>
  <c r="B41" i="4"/>
  <c r="B40" i="4"/>
  <c r="B39" i="4"/>
  <c r="B38" i="4"/>
  <c r="B37" i="4"/>
  <c r="B36" i="4"/>
  <c r="B35" i="4"/>
  <c r="B34" i="4"/>
  <c r="B31" i="4"/>
  <c r="B30" i="4"/>
  <c r="B29" i="4"/>
  <c r="B28" i="4"/>
  <c r="B27" i="4"/>
  <c r="B26" i="4"/>
  <c r="B25" i="4"/>
  <c r="B24" i="4"/>
  <c r="B23" i="4"/>
  <c r="B20" i="4"/>
  <c r="B19" i="4"/>
  <c r="B18" i="4"/>
  <c r="B17" i="4"/>
  <c r="B16" i="4"/>
  <c r="B15" i="4"/>
  <c r="B14" i="4"/>
  <c r="B13" i="4"/>
  <c r="B12" i="4"/>
  <c r="B67" i="16"/>
  <c r="B78" i="16"/>
  <c r="B56" i="16"/>
  <c r="ED91" i="19" l="1"/>
  <c r="ED90" i="19" s="1"/>
  <c r="KX89" i="19"/>
  <c r="KX6" i="19"/>
  <c r="KX88" i="19"/>
  <c r="F87" i="19"/>
  <c r="IH87" i="19"/>
  <c r="HR87" i="19"/>
  <c r="HJ87" i="19"/>
  <c r="GT87" i="19"/>
  <c r="FV87" i="19"/>
  <c r="FN87" i="19"/>
  <c r="FF87" i="19"/>
  <c r="EP87" i="19"/>
  <c r="DZ87" i="19"/>
  <c r="CT87" i="19"/>
  <c r="JZ87" i="19"/>
  <c r="HV87" i="19"/>
  <c r="HF87" i="19"/>
  <c r="FJ87" i="19"/>
  <c r="ED87" i="19"/>
  <c r="CH87" i="19"/>
  <c r="BR87" i="19"/>
  <c r="JN87" i="19"/>
  <c r="DJ87" i="19"/>
  <c r="KP87" i="19"/>
  <c r="KL87" i="19"/>
  <c r="KD87" i="19"/>
  <c r="JV87" i="19"/>
  <c r="JF87" i="19"/>
  <c r="IX87" i="19"/>
  <c r="IP87" i="19"/>
  <c r="HZ87" i="19"/>
  <c r="HB87" i="19"/>
  <c r="GL87" i="19"/>
  <c r="GD87" i="19"/>
  <c r="EX87" i="19"/>
  <c r="EH87" i="19"/>
  <c r="DR87" i="19"/>
  <c r="DB87" i="19"/>
  <c r="CL87" i="19"/>
  <c r="CD87" i="19"/>
  <c r="BV87" i="19"/>
  <c r="J87" i="19"/>
  <c r="KT87" i="19"/>
  <c r="KH87" i="19"/>
  <c r="JR87" i="19"/>
  <c r="JJ87" i="19"/>
  <c r="JB87" i="19"/>
  <c r="IT87" i="19"/>
  <c r="IL87" i="19"/>
  <c r="ID87" i="19"/>
  <c r="HN87" i="19"/>
  <c r="GX87" i="19"/>
  <c r="GP87" i="19"/>
  <c r="GH87" i="19"/>
  <c r="FZ87" i="19"/>
  <c r="FR87" i="19"/>
  <c r="FB87" i="19"/>
  <c r="ET87" i="19"/>
  <c r="EL87" i="19"/>
  <c r="DV87" i="19"/>
  <c r="DN87" i="19"/>
  <c r="DF87" i="19"/>
  <c r="CX87" i="19"/>
  <c r="CP87" i="19"/>
  <c r="BZ87" i="19"/>
  <c r="F78" i="19"/>
  <c r="LB7" i="19"/>
  <c r="B75" i="12"/>
  <c r="BW44" i="4"/>
  <c r="BV44" i="4"/>
  <c r="BT44" i="4"/>
  <c r="BR44" i="4"/>
  <c r="BP44" i="4"/>
  <c r="BN44" i="4"/>
  <c r="BJ44" i="4"/>
  <c r="BH44" i="4"/>
  <c r="BF44" i="4"/>
  <c r="BD44" i="4"/>
  <c r="BB44" i="4"/>
  <c r="AZ44" i="4"/>
  <c r="AX44" i="4"/>
  <c r="AT44" i="4"/>
  <c r="AR44" i="4"/>
  <c r="AP44" i="4"/>
  <c r="AN44" i="4"/>
  <c r="AL44" i="4"/>
  <c r="AJ44" i="4"/>
  <c r="AH44" i="4"/>
  <c r="AD44" i="4"/>
  <c r="AB44" i="4"/>
  <c r="Z44" i="4"/>
  <c r="X44" i="4"/>
  <c r="V44" i="4"/>
  <c r="T44" i="4"/>
  <c r="R44" i="4"/>
  <c r="P44" i="4"/>
  <c r="N44" i="4"/>
  <c r="J44" i="4"/>
  <c r="I44" i="4"/>
  <c r="DC44" i="4"/>
  <c r="DB44" i="4"/>
  <c r="DA44" i="4"/>
  <c r="CZ44" i="4"/>
  <c r="CY44" i="4"/>
  <c r="CX44" i="4"/>
  <c r="CW44" i="4"/>
  <c r="CV44" i="4"/>
  <c r="CU44" i="4"/>
  <c r="CT44" i="4"/>
  <c r="CS44" i="4"/>
  <c r="CR44" i="4"/>
  <c r="CQ44" i="4"/>
  <c r="CP44" i="4"/>
  <c r="CO44" i="4"/>
  <c r="CN44" i="4"/>
  <c r="CM44" i="4"/>
  <c r="CL44" i="4"/>
  <c r="CK44" i="4"/>
  <c r="CJ44" i="4"/>
  <c r="CI44" i="4"/>
  <c r="CH44" i="4"/>
  <c r="CG44" i="4"/>
  <c r="CF44" i="4"/>
  <c r="CE44" i="4"/>
  <c r="CD44" i="4"/>
  <c r="CC44" i="4"/>
  <c r="CB44" i="4"/>
  <c r="CA44" i="4"/>
  <c r="BZ44" i="4"/>
  <c r="BY44" i="4"/>
  <c r="BX44" i="4"/>
  <c r="BU44" i="4"/>
  <c r="BS44" i="4"/>
  <c r="BQ44" i="4"/>
  <c r="BO44" i="4"/>
  <c r="BM44" i="4"/>
  <c r="BL44" i="4"/>
  <c r="BK44" i="4"/>
  <c r="BI44" i="4"/>
  <c r="BG44" i="4"/>
  <c r="BE44" i="4"/>
  <c r="BC44" i="4"/>
  <c r="BA44" i="4"/>
  <c r="AY44" i="4"/>
  <c r="AW44" i="4"/>
  <c r="AV44" i="4"/>
  <c r="AU44" i="4"/>
  <c r="AS44" i="4"/>
  <c r="AQ44" i="4"/>
  <c r="AO44" i="4"/>
  <c r="AM44" i="4"/>
  <c r="AK44" i="4"/>
  <c r="AI44" i="4"/>
  <c r="AG44" i="4"/>
  <c r="AF44" i="4"/>
  <c r="AE44" i="4"/>
  <c r="AC44" i="4"/>
  <c r="AA44" i="4"/>
  <c r="Y44" i="4"/>
  <c r="W44" i="4"/>
  <c r="U44" i="4"/>
  <c r="S44" i="4"/>
  <c r="Q44" i="4"/>
  <c r="O44" i="4"/>
  <c r="K44" i="4"/>
  <c r="LB89" i="19" l="1"/>
  <c r="LB6" i="19"/>
  <c r="LB88" i="19"/>
  <c r="KX87" i="19"/>
  <c r="LF7" i="19"/>
  <c r="Q9" i="4"/>
  <c r="S9" i="4"/>
  <c r="U9" i="4"/>
  <c r="AC9" i="4"/>
  <c r="AC9" i="10" s="1"/>
  <c r="T9" i="4"/>
  <c r="AB9" i="4"/>
  <c r="K9" i="4"/>
  <c r="O9" i="4"/>
  <c r="W9" i="4"/>
  <c r="AE9" i="4"/>
  <c r="N9" i="4"/>
  <c r="V9" i="4"/>
  <c r="AD9" i="4"/>
  <c r="AF9" i="4"/>
  <c r="P9" i="4"/>
  <c r="X9" i="4"/>
  <c r="X9" i="10" s="1"/>
  <c r="Y9" i="4"/>
  <c r="AA9" i="4"/>
  <c r="AG9" i="4"/>
  <c r="J9" i="4"/>
  <c r="R9" i="4"/>
  <c r="Z9" i="4"/>
  <c r="I9" i="4"/>
  <c r="AO9" i="4"/>
  <c r="AO12" i="10"/>
  <c r="AQ9" i="4"/>
  <c r="AQ12" i="10"/>
  <c r="BL9" i="4"/>
  <c r="BL12" i="10"/>
  <c r="BZ9" i="4"/>
  <c r="BZ12" i="10"/>
  <c r="CH9" i="4"/>
  <c r="CH12" i="10"/>
  <c r="CP9" i="4"/>
  <c r="CP12" i="10"/>
  <c r="CX9" i="4"/>
  <c r="CX12" i="10"/>
  <c r="AK9" i="4"/>
  <c r="AK12" i="10"/>
  <c r="AS9" i="4"/>
  <c r="AS12" i="10"/>
  <c r="AY9" i="4"/>
  <c r="AY12" i="10"/>
  <c r="BG9" i="4"/>
  <c r="BG12" i="10"/>
  <c r="BM9" i="4"/>
  <c r="BM12" i="10"/>
  <c r="BU9" i="4"/>
  <c r="BU12" i="10"/>
  <c r="CA9" i="4"/>
  <c r="CA12" i="10"/>
  <c r="CE9" i="4"/>
  <c r="CE12" i="10"/>
  <c r="CI9" i="4"/>
  <c r="CI12" i="10"/>
  <c r="CM9" i="4"/>
  <c r="CM12" i="10"/>
  <c r="CQ9" i="4"/>
  <c r="CQ12" i="10"/>
  <c r="CU9" i="4"/>
  <c r="CU12" i="10"/>
  <c r="CY9" i="4"/>
  <c r="CY12" i="10"/>
  <c r="DC9" i="4"/>
  <c r="DC12" i="10"/>
  <c r="AN9" i="4"/>
  <c r="AN12" i="10"/>
  <c r="AX9" i="4"/>
  <c r="AX12" i="10"/>
  <c r="BF9" i="4"/>
  <c r="BF12" i="10"/>
  <c r="BP9" i="4"/>
  <c r="BP12" i="10"/>
  <c r="BW9" i="4"/>
  <c r="BW12" i="10"/>
  <c r="BE9" i="4"/>
  <c r="BE12" i="10"/>
  <c r="AM9" i="4"/>
  <c r="AM12" i="10"/>
  <c r="AU9" i="4"/>
  <c r="AU12" i="10"/>
  <c r="BA9" i="4"/>
  <c r="BA12" i="10"/>
  <c r="BI9" i="4"/>
  <c r="BI12" i="10"/>
  <c r="BO9" i="4"/>
  <c r="BO12" i="10"/>
  <c r="BX9" i="4"/>
  <c r="BX12" i="10"/>
  <c r="CB9" i="4"/>
  <c r="CB12" i="10"/>
  <c r="CF9" i="4"/>
  <c r="CF12" i="10"/>
  <c r="CJ9" i="4"/>
  <c r="CJ12" i="10"/>
  <c r="CN9" i="4"/>
  <c r="CN12" i="10"/>
  <c r="CR9" i="4"/>
  <c r="CR12" i="10"/>
  <c r="CV9" i="4"/>
  <c r="CV12" i="10"/>
  <c r="CZ9" i="4"/>
  <c r="CZ12" i="10"/>
  <c r="AH9" i="4"/>
  <c r="AH12" i="10"/>
  <c r="AP9" i="4"/>
  <c r="AP12" i="10"/>
  <c r="AZ9" i="4"/>
  <c r="AZ12" i="10"/>
  <c r="BH9" i="4"/>
  <c r="BH12" i="10"/>
  <c r="BR9" i="4"/>
  <c r="BR12" i="10"/>
  <c r="AV9" i="4"/>
  <c r="AV12" i="10"/>
  <c r="BC9" i="4"/>
  <c r="BC12" i="10"/>
  <c r="BK9" i="4"/>
  <c r="BK12" i="10"/>
  <c r="BQ9" i="4"/>
  <c r="BQ12" i="10"/>
  <c r="BY9" i="4"/>
  <c r="BY12" i="10"/>
  <c r="CC9" i="4"/>
  <c r="CC12" i="10"/>
  <c r="CG9" i="4"/>
  <c r="CG12" i="10"/>
  <c r="CK9" i="4"/>
  <c r="CK12" i="10"/>
  <c r="CO9" i="4"/>
  <c r="CO12" i="10"/>
  <c r="CS9" i="4"/>
  <c r="CS12" i="10"/>
  <c r="CW9" i="4"/>
  <c r="CW12" i="10"/>
  <c r="DA9" i="4"/>
  <c r="DA12" i="10"/>
  <c r="AJ9" i="4"/>
  <c r="AJ12" i="10"/>
  <c r="AR9" i="4"/>
  <c r="AR12" i="10"/>
  <c r="BB9" i="4"/>
  <c r="BB12" i="10"/>
  <c r="BJ9" i="4"/>
  <c r="BJ12" i="10"/>
  <c r="BT9" i="4"/>
  <c r="BT12" i="10"/>
  <c r="AI9" i="4"/>
  <c r="AI12" i="10"/>
  <c r="AW9" i="4"/>
  <c r="AW12" i="10"/>
  <c r="BS9" i="4"/>
  <c r="BS12" i="10"/>
  <c r="CD9" i="4"/>
  <c r="CD12" i="10"/>
  <c r="CL9" i="4"/>
  <c r="CL12" i="10"/>
  <c r="CT9" i="4"/>
  <c r="CT12" i="10"/>
  <c r="DB9" i="4"/>
  <c r="DB12" i="10"/>
  <c r="AL9" i="4"/>
  <c r="AL12" i="10"/>
  <c r="AT9" i="4"/>
  <c r="AT12" i="10"/>
  <c r="BD9" i="4"/>
  <c r="BD12" i="10"/>
  <c r="BN9" i="4"/>
  <c r="BN12" i="10"/>
  <c r="BV9" i="4"/>
  <c r="BV12" i="10"/>
  <c r="CE9" i="10"/>
  <c r="AW9" i="10"/>
  <c r="S12" i="10"/>
  <c r="T12" i="10"/>
  <c r="AB12" i="10"/>
  <c r="O12" i="10"/>
  <c r="W12" i="10"/>
  <c r="AE12" i="10"/>
  <c r="N12" i="10"/>
  <c r="V12" i="10"/>
  <c r="AD12" i="10"/>
  <c r="AA12" i="10"/>
  <c r="AG12" i="10"/>
  <c r="J12" i="10"/>
  <c r="Z12" i="10"/>
  <c r="AC12" i="10"/>
  <c r="Q12" i="10"/>
  <c r="Y12" i="10"/>
  <c r="AF12" i="10"/>
  <c r="I12" i="10"/>
  <c r="P12" i="10"/>
  <c r="X12" i="10"/>
  <c r="K12" i="10"/>
  <c r="R12" i="10"/>
  <c r="U12" i="10"/>
  <c r="G55" i="4"/>
  <c r="BV7" i="4" l="1"/>
  <c r="BV20" i="10" s="1"/>
  <c r="AL7" i="4"/>
  <c r="AL29" i="11" s="1"/>
  <c r="CD7" i="4"/>
  <c r="CD20" i="10" s="1"/>
  <c r="BT7" i="4"/>
  <c r="BT19" i="10" s="1"/>
  <c r="AJ7" i="4"/>
  <c r="AJ19" i="10" s="1"/>
  <c r="CO7" i="4"/>
  <c r="CO20" i="10" s="1"/>
  <c r="BY7" i="4"/>
  <c r="BY19" i="10" s="1"/>
  <c r="AV7" i="4"/>
  <c r="AV20" i="10" s="1"/>
  <c r="AP7" i="4"/>
  <c r="AP20" i="10" s="1"/>
  <c r="CR7" i="4"/>
  <c r="CR20" i="10" s="1"/>
  <c r="CB7" i="4"/>
  <c r="CB8" i="13" s="1"/>
  <c r="CB11" i="13" s="1"/>
  <c r="BA7" i="4"/>
  <c r="BA20" i="10" s="1"/>
  <c r="BW7" i="4"/>
  <c r="BW29" i="11" s="1"/>
  <c r="AN7" i="4"/>
  <c r="AN29" i="11" s="1"/>
  <c r="CQ7" i="4"/>
  <c r="CQ20" i="10" s="1"/>
  <c r="CA7" i="4"/>
  <c r="CA20" i="10" s="1"/>
  <c r="AY7" i="4"/>
  <c r="AY20" i="10" s="1"/>
  <c r="CP7" i="4"/>
  <c r="CP19" i="10" s="1"/>
  <c r="AQ7" i="4"/>
  <c r="AQ19" i="10" s="1"/>
  <c r="AA7" i="4"/>
  <c r="AA19" i="10" s="1"/>
  <c r="AE7" i="4"/>
  <c r="AE19" i="10" s="1"/>
  <c r="Y7" i="4"/>
  <c r="Y19" i="10" s="1"/>
  <c r="Q9" i="10"/>
  <c r="BN7" i="4"/>
  <c r="BN20" i="10" s="1"/>
  <c r="DB7" i="4"/>
  <c r="DB20" i="10" s="1"/>
  <c r="BS7" i="4"/>
  <c r="BS29" i="11" s="1"/>
  <c r="BJ7" i="4"/>
  <c r="BJ20" i="10" s="1"/>
  <c r="DA7" i="4"/>
  <c r="DA29" i="11" s="1"/>
  <c r="CK7" i="4"/>
  <c r="CK20" i="10" s="1"/>
  <c r="BQ7" i="4"/>
  <c r="BQ20" i="10" s="1"/>
  <c r="BR7" i="4"/>
  <c r="BR20" i="10" s="1"/>
  <c r="AH7" i="4"/>
  <c r="AH20" i="10" s="1"/>
  <c r="CN7" i="4"/>
  <c r="CN20" i="10" s="1"/>
  <c r="BX7" i="4"/>
  <c r="BX29" i="11" s="1"/>
  <c r="AU7" i="4"/>
  <c r="AU20" i="10" s="1"/>
  <c r="BP7" i="4"/>
  <c r="BP19" i="10" s="1"/>
  <c r="DC7" i="4"/>
  <c r="DC20" i="10" s="1"/>
  <c r="CM7" i="4"/>
  <c r="CM20" i="10" s="1"/>
  <c r="BU7" i="4"/>
  <c r="BU20" i="10" s="1"/>
  <c r="AS7" i="4"/>
  <c r="AS20" i="10" s="1"/>
  <c r="CH7" i="4"/>
  <c r="CH20" i="10" s="1"/>
  <c r="AO7" i="4"/>
  <c r="AO8" i="13" s="1"/>
  <c r="AO11" i="13" s="1"/>
  <c r="X7" i="4"/>
  <c r="X19" i="10" s="1"/>
  <c r="P9" i="10"/>
  <c r="BD7" i="4"/>
  <c r="BD19" i="10" s="1"/>
  <c r="CT7" i="4"/>
  <c r="CT20" i="10" s="1"/>
  <c r="AW7" i="4"/>
  <c r="AW19" i="10" s="1"/>
  <c r="BB7" i="4"/>
  <c r="BB20" i="10" s="1"/>
  <c r="CW7" i="4"/>
  <c r="CW20" i="10" s="1"/>
  <c r="CG7" i="4"/>
  <c r="CG19" i="10" s="1"/>
  <c r="BK7" i="4"/>
  <c r="BK20" i="10" s="1"/>
  <c r="BH7" i="4"/>
  <c r="BH20" i="10" s="1"/>
  <c r="CZ7" i="4"/>
  <c r="CZ20" i="10" s="1"/>
  <c r="CJ7" i="4"/>
  <c r="CJ20" i="10" s="1"/>
  <c r="BO7" i="4"/>
  <c r="BO8" i="13" s="1"/>
  <c r="BO11" i="13" s="1"/>
  <c r="AM7" i="4"/>
  <c r="AM20" i="10" s="1"/>
  <c r="BF7" i="4"/>
  <c r="BF20" i="10" s="1"/>
  <c r="CY7" i="4"/>
  <c r="CY20" i="10" s="1"/>
  <c r="CI7" i="4"/>
  <c r="CI20" i="10" s="1"/>
  <c r="BM7" i="4"/>
  <c r="BM20" i="10" s="1"/>
  <c r="AK7" i="4"/>
  <c r="AK8" i="13" s="1"/>
  <c r="AK11" i="13" s="1"/>
  <c r="BZ7" i="4"/>
  <c r="BZ20" i="10" s="1"/>
  <c r="Z7" i="4"/>
  <c r="Z19" i="10" s="1"/>
  <c r="AF7" i="4"/>
  <c r="AF19" i="10" s="1"/>
  <c r="AB7" i="4"/>
  <c r="AB19" i="10" s="1"/>
  <c r="R9" i="10"/>
  <c r="AD7" i="4"/>
  <c r="AD29" i="11" s="1"/>
  <c r="AT7" i="4"/>
  <c r="AT8" i="13" s="1"/>
  <c r="AT11" i="13" s="1"/>
  <c r="CL7" i="4"/>
  <c r="CL8" i="13" s="1"/>
  <c r="CL11" i="13" s="1"/>
  <c r="AI7" i="4"/>
  <c r="AI19" i="10" s="1"/>
  <c r="AR7" i="4"/>
  <c r="AR20" i="10" s="1"/>
  <c r="CS7" i="4"/>
  <c r="CS20" i="10" s="1"/>
  <c r="CC7" i="4"/>
  <c r="CC29" i="11" s="1"/>
  <c r="BC7" i="4"/>
  <c r="BC29" i="11" s="1"/>
  <c r="AZ7" i="4"/>
  <c r="AZ29" i="11" s="1"/>
  <c r="CV7" i="4"/>
  <c r="CV20" i="10" s="1"/>
  <c r="CF7" i="4"/>
  <c r="CF19" i="10" s="1"/>
  <c r="BI7" i="4"/>
  <c r="BI19" i="10" s="1"/>
  <c r="BE7" i="4"/>
  <c r="BE19" i="10" s="1"/>
  <c r="AX7" i="4"/>
  <c r="AX20" i="10" s="1"/>
  <c r="CU7" i="4"/>
  <c r="CU29" i="11" s="1"/>
  <c r="CE7" i="4"/>
  <c r="CE19" i="10" s="1"/>
  <c r="BG7" i="4"/>
  <c r="BG29" i="11" s="1"/>
  <c r="CX7" i="4"/>
  <c r="CX29" i="11" s="1"/>
  <c r="BL7" i="4"/>
  <c r="BL19" i="10" s="1"/>
  <c r="V9" i="10"/>
  <c r="AC7" i="4"/>
  <c r="AC19" i="10" s="1"/>
  <c r="AG7" i="4"/>
  <c r="AG19" i="10" s="1"/>
  <c r="LF89" i="19"/>
  <c r="LF6" i="19"/>
  <c r="LF88" i="19"/>
  <c r="LB87" i="19"/>
  <c r="LJ7" i="19"/>
  <c r="I7" i="4"/>
  <c r="I8" i="13" s="1"/>
  <c r="I11" i="13" s="1"/>
  <c r="CR9" i="10"/>
  <c r="CR13" i="10" s="1"/>
  <c r="CA9" i="10"/>
  <c r="CA13" i="10" s="1"/>
  <c r="I9" i="10"/>
  <c r="I13" i="10" s="1"/>
  <c r="AG9" i="10"/>
  <c r="BZ9" i="10"/>
  <c r="BZ13" i="10" s="1"/>
  <c r="BI9" i="10"/>
  <c r="BI13" i="10" s="1"/>
  <c r="BA9" i="10"/>
  <c r="BA13" i="10" s="1"/>
  <c r="BF9" i="10"/>
  <c r="BF13" i="10" s="1"/>
  <c r="AR9" i="10"/>
  <c r="AR13" i="10" s="1"/>
  <c r="AX9" i="10"/>
  <c r="AX13" i="10" s="1"/>
  <c r="Y9" i="10"/>
  <c r="AD9" i="10"/>
  <c r="BC9" i="10"/>
  <c r="BC13" i="10" s="1"/>
  <c r="AH9" i="10"/>
  <c r="AU9" i="10"/>
  <c r="AU13" i="10" s="1"/>
  <c r="CL9" i="10"/>
  <c r="CL13" i="10" s="1"/>
  <c r="BE9" i="10"/>
  <c r="BE13" i="10" s="1"/>
  <c r="CC9" i="10"/>
  <c r="CC13" i="10" s="1"/>
  <c r="CN9" i="10"/>
  <c r="CN13" i="10" s="1"/>
  <c r="BP9" i="10"/>
  <c r="BP13" i="10" s="1"/>
  <c r="Z9" i="10"/>
  <c r="CX9" i="10"/>
  <c r="CX13" i="10" s="1"/>
  <c r="BL9" i="10"/>
  <c r="BL13" i="10" s="1"/>
  <c r="AO9" i="10"/>
  <c r="CS9" i="10"/>
  <c r="CS13" i="10" s="1"/>
  <c r="CV9" i="10"/>
  <c r="CV13" i="10" s="1"/>
  <c r="CH9" i="10"/>
  <c r="CH13" i="10" s="1"/>
  <c r="BU9" i="10"/>
  <c r="BU13" i="10" s="1"/>
  <c r="BX9" i="10"/>
  <c r="BX13" i="10" s="1"/>
  <c r="CU9" i="10"/>
  <c r="CU13" i="10" s="1"/>
  <c r="BS20" i="10"/>
  <c r="BQ9" i="10"/>
  <c r="BQ13" i="10" s="1"/>
  <c r="CF9" i="10"/>
  <c r="CF13" i="10" s="1"/>
  <c r="AF9" i="10"/>
  <c r="AE9" i="10"/>
  <c r="AB9" i="10"/>
  <c r="BV19" i="10"/>
  <c r="CR29" i="11"/>
  <c r="CY19" i="10"/>
  <c r="CP29" i="11"/>
  <c r="BJ9" i="10"/>
  <c r="BJ13" i="10" s="1"/>
  <c r="BS9" i="10"/>
  <c r="BS13" i="10" s="1"/>
  <c r="AI9" i="10"/>
  <c r="DA9" i="10"/>
  <c r="DA13" i="10" s="1"/>
  <c r="AQ9" i="10"/>
  <c r="CW9" i="10"/>
  <c r="CW13" i="10" s="1"/>
  <c r="CP9" i="10"/>
  <c r="CP13" i="10" s="1"/>
  <c r="BH9" i="10"/>
  <c r="BH13" i="10" s="1"/>
  <c r="AK9" i="10"/>
  <c r="BB9" i="10"/>
  <c r="BB13" i="10" s="1"/>
  <c r="BW9" i="10"/>
  <c r="BW13" i="10" s="1"/>
  <c r="BV9" i="10"/>
  <c r="BV13" i="10" s="1"/>
  <c r="BY9" i="10"/>
  <c r="BY13" i="10" s="1"/>
  <c r="CZ9" i="10"/>
  <c r="CZ13" i="10" s="1"/>
  <c r="CB9" i="10"/>
  <c r="CB13" i="10" s="1"/>
  <c r="AP9" i="10"/>
  <c r="CI9" i="10"/>
  <c r="CI13" i="10" s="1"/>
  <c r="AV9" i="10"/>
  <c r="AV13" i="10" s="1"/>
  <c r="BD9" i="10"/>
  <c r="BD13" i="10" s="1"/>
  <c r="AY9" i="10"/>
  <c r="AY13" i="10" s="1"/>
  <c r="BM9" i="10"/>
  <c r="BM13" i="10" s="1"/>
  <c r="AL9" i="10"/>
  <c r="CG9" i="10"/>
  <c r="CG13" i="10" s="1"/>
  <c r="BT9" i="10"/>
  <c r="BT13" i="10" s="1"/>
  <c r="AJ9" i="10"/>
  <c r="CJ9" i="10"/>
  <c r="CJ13" i="10" s="1"/>
  <c r="BO9" i="10"/>
  <c r="BO13" i="10" s="1"/>
  <c r="CE13" i="10"/>
  <c r="AW13" i="10"/>
  <c r="AN9" i="10"/>
  <c r="AT9" i="10"/>
  <c r="AT13" i="10" s="1"/>
  <c r="AS9" i="10"/>
  <c r="AS13" i="10" s="1"/>
  <c r="BR9" i="10"/>
  <c r="BR13" i="10" s="1"/>
  <c r="CO9" i="10"/>
  <c r="CO13" i="10" s="1"/>
  <c r="CY9" i="10"/>
  <c r="CY13" i="10" s="1"/>
  <c r="DB9" i="10"/>
  <c r="DB13" i="10" s="1"/>
  <c r="CQ9" i="10"/>
  <c r="CQ13" i="10" s="1"/>
  <c r="BN9" i="10"/>
  <c r="BN13" i="10" s="1"/>
  <c r="W9" i="10"/>
  <c r="AM9" i="10"/>
  <c r="N9" i="10"/>
  <c r="K9" i="10"/>
  <c r="J9" i="10"/>
  <c r="CK9" i="10"/>
  <c r="CK13" i="10" s="1"/>
  <c r="BK9" i="10"/>
  <c r="BK13" i="10" s="1"/>
  <c r="DC9" i="10"/>
  <c r="DC13" i="10" s="1"/>
  <c r="CM9" i="10"/>
  <c r="CM13" i="10" s="1"/>
  <c r="O9" i="10"/>
  <c r="T9" i="10"/>
  <c r="CD9" i="10"/>
  <c r="CD13" i="10" s="1"/>
  <c r="AA9" i="10"/>
  <c r="AZ9" i="10"/>
  <c r="AZ13" i="10" s="1"/>
  <c r="CT9" i="10"/>
  <c r="CT13" i="10" s="1"/>
  <c r="BG9" i="10"/>
  <c r="BG13" i="10" s="1"/>
  <c r="U9" i="10"/>
  <c r="S9" i="10"/>
  <c r="CP8" i="13"/>
  <c r="CP11" i="13" s="1"/>
  <c r="CR8" i="13"/>
  <c r="CR11" i="13" s="1"/>
  <c r="BV8" i="13"/>
  <c r="BV11" i="13" s="1"/>
  <c r="BX8" i="13" l="1"/>
  <c r="BX11" i="13" s="1"/>
  <c r="AV29" i="11"/>
  <c r="BR19" i="10"/>
  <c r="CR19" i="10"/>
  <c r="BT20" i="10"/>
  <c r="CY8" i="13"/>
  <c r="CY11" i="13" s="1"/>
  <c r="CP20" i="10"/>
  <c r="AO20" i="10"/>
  <c r="AO29" i="11"/>
  <c r="AP19" i="10"/>
  <c r="AL19" i="10"/>
  <c r="CW8" i="13"/>
  <c r="CW11" i="13" s="1"/>
  <c r="CC20" i="10"/>
  <c r="AP8" i="13"/>
  <c r="AP11" i="13" s="1"/>
  <c r="AB20" i="10"/>
  <c r="AP29" i="11"/>
  <c r="CH29" i="11"/>
  <c r="CU19" i="10"/>
  <c r="AY19" i="10"/>
  <c r="AB29" i="11"/>
  <c r="BJ8" i="13"/>
  <c r="BJ11" i="13" s="1"/>
  <c r="CW29" i="11"/>
  <c r="CN19" i="10"/>
  <c r="BE8" i="13"/>
  <c r="BE11" i="13" s="1"/>
  <c r="CE8" i="13"/>
  <c r="CE11" i="13" s="1"/>
  <c r="BS19" i="10"/>
  <c r="Z8" i="13"/>
  <c r="Z11" i="13" s="1"/>
  <c r="CT8" i="13"/>
  <c r="CT11" i="13" s="1"/>
  <c r="BO29" i="11"/>
  <c r="CC19" i="10"/>
  <c r="CH19" i="10"/>
  <c r="CU20" i="10"/>
  <c r="BY20" i="10"/>
  <c r="CE29" i="11"/>
  <c r="DB8" i="13"/>
  <c r="DB11" i="13" s="1"/>
  <c r="BF19" i="10"/>
  <c r="CW19" i="10"/>
  <c r="DB29" i="11"/>
  <c r="BF8" i="13"/>
  <c r="BF11" i="13" s="1"/>
  <c r="BY8" i="13"/>
  <c r="BY11" i="13" s="1"/>
  <c r="AY29" i="11"/>
  <c r="BV29" i="11"/>
  <c r="CN29" i="11"/>
  <c r="AS8" i="13"/>
  <c r="AS11" i="13" s="1"/>
  <c r="BN8" i="13"/>
  <c r="BN11" i="13" s="1"/>
  <c r="BB8" i="13"/>
  <c r="BB11" i="13" s="1"/>
  <c r="AX8" i="13"/>
  <c r="AX11" i="13" s="1"/>
  <c r="AM8" i="13"/>
  <c r="AM11" i="13" s="1"/>
  <c r="AV19" i="10"/>
  <c r="DA8" i="13"/>
  <c r="DA11" i="13" s="1"/>
  <c r="CA29" i="11"/>
  <c r="AX19" i="10"/>
  <c r="CS8" i="13"/>
  <c r="CS11" i="13" s="1"/>
  <c r="AR8" i="13"/>
  <c r="AR11" i="13" s="1"/>
  <c r="CG8" i="13"/>
  <c r="CG11" i="13" s="1"/>
  <c r="CG29" i="11"/>
  <c r="BR29" i="11"/>
  <c r="BI8" i="13"/>
  <c r="BI11" i="13" s="1"/>
  <c r="AM19" i="10"/>
  <c r="CE20" i="10"/>
  <c r="BT8" i="13"/>
  <c r="BT11" i="13" s="1"/>
  <c r="CJ8" i="13"/>
  <c r="CJ11" i="13" s="1"/>
  <c r="CD29" i="11"/>
  <c r="AR29" i="11"/>
  <c r="BD20" i="10"/>
  <c r="AN19" i="10"/>
  <c r="BG8" i="13"/>
  <c r="BG11" i="13" s="1"/>
  <c r="BZ19" i="10"/>
  <c r="BC19" i="10"/>
  <c r="AW20" i="10"/>
  <c r="AA8" i="13"/>
  <c r="AA11" i="13" s="1"/>
  <c r="BC8" i="13"/>
  <c r="BC11" i="13" s="1"/>
  <c r="CJ29" i="11"/>
  <c r="AO19" i="10"/>
  <c r="AL8" i="13"/>
  <c r="AL11" i="13" s="1"/>
  <c r="CM8" i="13"/>
  <c r="CM11" i="13" s="1"/>
  <c r="CQ8" i="13"/>
  <c r="CQ11" i="13" s="1"/>
  <c r="CQ19" i="10"/>
  <c r="BO19" i="10"/>
  <c r="BY29" i="11"/>
  <c r="BQ19" i="10"/>
  <c r="BO20" i="10"/>
  <c r="AL20" i="10"/>
  <c r="AR19" i="10"/>
  <c r="BE20" i="10"/>
  <c r="BS8" i="13"/>
  <c r="BS11" i="13" s="1"/>
  <c r="AV8" i="13"/>
  <c r="AV11" i="13" s="1"/>
  <c r="BH8" i="13"/>
  <c r="BH11" i="13" s="1"/>
  <c r="BU8" i="13"/>
  <c r="BU11" i="13" s="1"/>
  <c r="BT29" i="11"/>
  <c r="AC29" i="11"/>
  <c r="BX20" i="10"/>
  <c r="CG20" i="10"/>
  <c r="BQ8" i="13"/>
  <c r="BQ11" i="13" s="1"/>
  <c r="AF8" i="13"/>
  <c r="AF11" i="13" s="1"/>
  <c r="BE29" i="11"/>
  <c r="Y29" i="11"/>
  <c r="BI20" i="10"/>
  <c r="AC20" i="10"/>
  <c r="BR8" i="13"/>
  <c r="BR11" i="13" s="1"/>
  <c r="CA19" i="10"/>
  <c r="BW19" i="10"/>
  <c r="CZ29" i="11"/>
  <c r="CO29" i="11"/>
  <c r="CT19" i="10"/>
  <c r="AS29" i="11"/>
  <c r="BI29" i="11"/>
  <c r="BN19" i="10"/>
  <c r="AE8" i="13"/>
  <c r="AE11" i="13" s="1"/>
  <c r="CK8" i="13"/>
  <c r="CK11" i="13" s="1"/>
  <c r="CT29" i="11"/>
  <c r="AI8" i="13"/>
  <c r="AI11" i="13" s="1"/>
  <c r="AQ29" i="11"/>
  <c r="CQ29" i="11"/>
  <c r="AM29" i="11"/>
  <c r="CO19" i="10"/>
  <c r="BU19" i="10"/>
  <c r="CS29" i="11"/>
  <c r="CL20" i="10"/>
  <c r="CZ19" i="10"/>
  <c r="BL20" i="10"/>
  <c r="AK29" i="11"/>
  <c r="CF20" i="10"/>
  <c r="BL8" i="13"/>
  <c r="BL11" i="13" s="1"/>
  <c r="AK19" i="10"/>
  <c r="BL29" i="11"/>
  <c r="CF29" i="11"/>
  <c r="CL29" i="11"/>
  <c r="AE29" i="11"/>
  <c r="Z20" i="10"/>
  <c r="AK20" i="10"/>
  <c r="DC29" i="11"/>
  <c r="CK29" i="11"/>
  <c r="CL19" i="10"/>
  <c r="AJ20" i="10"/>
  <c r="AJ29" i="11"/>
  <c r="BD29" i="11"/>
  <c r="DC19" i="10"/>
  <c r="CK19" i="10"/>
  <c r="AE20" i="10"/>
  <c r="BW20" i="10"/>
  <c r="DC8" i="13"/>
  <c r="DC11" i="13" s="1"/>
  <c r="AJ8" i="13"/>
  <c r="AJ11" i="13" s="1"/>
  <c r="BA8" i="13"/>
  <c r="BA11" i="13" s="1"/>
  <c r="CJ19" i="10"/>
  <c r="BH19" i="10"/>
  <c r="AS19" i="10"/>
  <c r="AX29" i="11"/>
  <c r="BQ29" i="11"/>
  <c r="BN29" i="11"/>
  <c r="BP29" i="11"/>
  <c r="BP8" i="13"/>
  <c r="BP11" i="13" s="1"/>
  <c r="CV19" i="10"/>
  <c r="BA19" i="10"/>
  <c r="BB29" i="11"/>
  <c r="CM19" i="10"/>
  <c r="AH19" i="10"/>
  <c r="AN20" i="10"/>
  <c r="BM8" i="13"/>
  <c r="BM11" i="13" s="1"/>
  <c r="BM19" i="10"/>
  <c r="CX19" i="10"/>
  <c r="DA19" i="10"/>
  <c r="AA29" i="11"/>
  <c r="BH29" i="11"/>
  <c r="AT29" i="11"/>
  <c r="CX20" i="10"/>
  <c r="CI8" i="13"/>
  <c r="CI11" i="13" s="1"/>
  <c r="AN8" i="13"/>
  <c r="AN11" i="13" s="1"/>
  <c r="CO8" i="13"/>
  <c r="CO11" i="13" s="1"/>
  <c r="CB29" i="11"/>
  <c r="BB19" i="10"/>
  <c r="BU29" i="11"/>
  <c r="AH29" i="11"/>
  <c r="AI29" i="11"/>
  <c r="AT19" i="10"/>
  <c r="Z29" i="11"/>
  <c r="BP20" i="10"/>
  <c r="BC20" i="10"/>
  <c r="AT20" i="10"/>
  <c r="DA20" i="10"/>
  <c r="Y8" i="13"/>
  <c r="Y11" i="13" s="1"/>
  <c r="BZ8" i="13"/>
  <c r="BZ11" i="13" s="1"/>
  <c r="CV8" i="13"/>
  <c r="CV11" i="13" s="1"/>
  <c r="BZ29" i="11"/>
  <c r="BM29" i="11"/>
  <c r="BA29" i="11"/>
  <c r="CM29" i="11"/>
  <c r="AQ20" i="10"/>
  <c r="AA20" i="10"/>
  <c r="AI20" i="10"/>
  <c r="CV29" i="11"/>
  <c r="CS19" i="10"/>
  <c r="AF20" i="10"/>
  <c r="AF29" i="11"/>
  <c r="X8" i="13"/>
  <c r="X11" i="13" s="1"/>
  <c r="CD8" i="13"/>
  <c r="CD11" i="13" s="1"/>
  <c r="AQ8" i="13"/>
  <c r="AQ11" i="13" s="1"/>
  <c r="BG19" i="10"/>
  <c r="AZ19" i="10"/>
  <c r="AZ8" i="13"/>
  <c r="AZ11" i="13" s="1"/>
  <c r="CI29" i="11"/>
  <c r="BK29" i="11"/>
  <c r="AU29" i="11"/>
  <c r="BJ29" i="11"/>
  <c r="AG29" i="11"/>
  <c r="AD20" i="10"/>
  <c r="Y20" i="10"/>
  <c r="CB20" i="10"/>
  <c r="BK8" i="13"/>
  <c r="BK11" i="13" s="1"/>
  <c r="CI19" i="10"/>
  <c r="BK19" i="10"/>
  <c r="AU19" i="10"/>
  <c r="BJ19" i="10"/>
  <c r="AD19" i="10"/>
  <c r="CB19" i="10"/>
  <c r="CD19" i="10"/>
  <c r="X20" i="10"/>
  <c r="AG20" i="10"/>
  <c r="BG20" i="10"/>
  <c r="AZ20" i="10"/>
  <c r="X29" i="11"/>
  <c r="I19" i="10"/>
  <c r="LJ89" i="19"/>
  <c r="LJ6" i="19"/>
  <c r="LJ88" i="19"/>
  <c r="LF87" i="19"/>
  <c r="I29" i="11"/>
  <c r="AG8" i="13"/>
  <c r="AG11" i="13" s="1"/>
  <c r="CU8" i="13"/>
  <c r="CU11" i="13" s="1"/>
  <c r="BW8" i="13"/>
  <c r="BW11" i="13" s="1"/>
  <c r="CX8" i="13"/>
  <c r="CX11" i="13" s="1"/>
  <c r="AD8" i="13"/>
  <c r="AD11" i="13" s="1"/>
  <c r="AH8" i="13"/>
  <c r="AH11" i="13" s="1"/>
  <c r="CA8" i="13"/>
  <c r="CA11" i="13" s="1"/>
  <c r="AU8" i="13"/>
  <c r="AU11" i="13" s="1"/>
  <c r="CF8" i="13"/>
  <c r="CF11" i="13" s="1"/>
  <c r="CZ8" i="13"/>
  <c r="CZ11" i="13" s="1"/>
  <c r="AW8" i="13"/>
  <c r="AW11" i="13" s="1"/>
  <c r="BD8" i="13"/>
  <c r="BD11" i="13" s="1"/>
  <c r="AB8" i="13"/>
  <c r="AB11" i="13" s="1"/>
  <c r="AC8" i="13"/>
  <c r="AC11" i="13" s="1"/>
  <c r="CY29" i="11" l="1"/>
  <c r="BX19" i="10"/>
  <c r="AY8" i="13"/>
  <c r="AY11" i="13" s="1"/>
  <c r="BF29" i="11"/>
  <c r="DB19" i="10"/>
  <c r="CH8" i="13"/>
  <c r="CH11" i="13" s="1"/>
  <c r="CC8" i="13"/>
  <c r="CC11" i="13" s="1"/>
  <c r="CN8" i="13"/>
  <c r="CN11" i="13" s="1"/>
  <c r="AW29" i="11"/>
  <c r="D89" i="19"/>
  <c r="D92" i="19"/>
  <c r="E79" i="19"/>
  <c r="E80" i="19"/>
  <c r="LJ87" i="19"/>
  <c r="B62" i="12"/>
  <c r="B49" i="12"/>
  <c r="B36" i="12"/>
  <c r="B24" i="12"/>
  <c r="B23" i="12"/>
  <c r="B9" i="12"/>
  <c r="B10" i="12"/>
  <c r="B11" i="12"/>
  <c r="B12" i="12"/>
  <c r="B13" i="12"/>
  <c r="B14" i="12"/>
  <c r="B15" i="12"/>
  <c r="B16" i="12"/>
  <c r="B8" i="12"/>
  <c r="D17" i="12"/>
  <c r="B30" i="12"/>
  <c r="E30" i="12" s="1"/>
  <c r="B28" i="12"/>
  <c r="E28" i="12" s="1"/>
  <c r="B26" i="12"/>
  <c r="E26" i="12" s="1"/>
  <c r="E24" i="12" l="1"/>
  <c r="B38" i="12"/>
  <c r="E38" i="12" s="1"/>
  <c r="B44" i="12"/>
  <c r="E44" i="12" s="1"/>
  <c r="B40" i="12"/>
  <c r="E40" i="12" s="1"/>
  <c r="B42" i="12"/>
  <c r="E42" i="12" s="1"/>
  <c r="B29" i="12"/>
  <c r="E29" i="12" s="1"/>
  <c r="B25" i="12"/>
  <c r="E25" i="12" s="1"/>
  <c r="B31" i="12"/>
  <c r="E31" i="12" s="1"/>
  <c r="B27" i="12"/>
  <c r="E27" i="12" s="1"/>
  <c r="B57" i="12" l="1"/>
  <c r="E57" i="12" s="1"/>
  <c r="B55" i="12"/>
  <c r="E55" i="12" s="1"/>
  <c r="B53" i="12"/>
  <c r="E53" i="12" s="1"/>
  <c r="B51" i="12"/>
  <c r="E51" i="12" s="1"/>
  <c r="B37" i="12"/>
  <c r="E37" i="12" s="1"/>
  <c r="B39" i="12"/>
  <c r="E39" i="12" s="1"/>
  <c r="B43" i="12"/>
  <c r="E43" i="12" s="1"/>
  <c r="B41" i="12"/>
  <c r="E41" i="12" s="1"/>
  <c r="E64" i="12" l="1"/>
  <c r="B77" i="12"/>
  <c r="E77" i="12" s="1"/>
  <c r="E66" i="12"/>
  <c r="B79" i="12"/>
  <c r="E79" i="12" s="1"/>
  <c r="E68" i="12"/>
  <c r="B81" i="12"/>
  <c r="E81" i="12" s="1"/>
  <c r="E70" i="12"/>
  <c r="B83" i="12"/>
  <c r="E83" i="12" s="1"/>
  <c r="B54" i="12"/>
  <c r="E54" i="12" s="1"/>
  <c r="B52" i="12"/>
  <c r="E52" i="12" s="1"/>
  <c r="B56" i="12"/>
  <c r="E56" i="12" s="1"/>
  <c r="B50" i="12"/>
  <c r="E50" i="12" s="1"/>
  <c r="E63" i="12" l="1"/>
  <c r="B76" i="12"/>
  <c r="E76" i="12" s="1"/>
  <c r="E69" i="12"/>
  <c r="B82" i="12"/>
  <c r="E82" i="12" s="1"/>
  <c r="E65" i="12"/>
  <c r="B78" i="12"/>
  <c r="E78" i="12" s="1"/>
  <c r="E67" i="12"/>
  <c r="B80" i="12"/>
  <c r="E80" i="12" s="1"/>
  <c r="C101" i="1" l="1"/>
  <c r="C100" i="1"/>
  <c r="C99" i="1"/>
  <c r="C98" i="1"/>
  <c r="C97" i="1"/>
  <c r="C96" i="1"/>
  <c r="C95" i="1"/>
  <c r="C94" i="1"/>
  <c r="C93" i="1"/>
  <c r="C92" i="1"/>
  <c r="C91" i="1"/>
  <c r="C90" i="1"/>
  <c r="C89" i="1"/>
  <c r="C88" i="1"/>
  <c r="C87" i="1"/>
  <c r="C86" i="1"/>
  <c r="C85" i="1"/>
  <c r="C84" i="1"/>
  <c r="C83" i="1"/>
  <c r="C82" i="1"/>
  <c r="C81" i="1"/>
  <c r="C80" i="1"/>
  <c r="C79" i="1"/>
  <c r="C78" i="1"/>
  <c r="C77" i="1"/>
  <c r="C76" i="1"/>
  <c r="C75" i="1"/>
  <c r="C74" i="1"/>
  <c r="C73" i="1"/>
  <c r="C72" i="1"/>
  <c r="C71" i="1"/>
  <c r="C70" i="1"/>
  <c r="C69" i="1"/>
  <c r="C68" i="1"/>
  <c r="C67" i="1"/>
  <c r="C66" i="1"/>
  <c r="C65" i="1"/>
  <c r="C64" i="1"/>
  <c r="C63" i="1"/>
  <c r="C62" i="1"/>
  <c r="C61" i="1"/>
  <c r="C60" i="1"/>
  <c r="C59" i="1"/>
  <c r="C58" i="1"/>
  <c r="C57" i="1"/>
  <c r="C56" i="1"/>
  <c r="C55" i="1"/>
  <c r="C54" i="1"/>
  <c r="C53" i="1"/>
  <c r="C52" i="1"/>
  <c r="C51" i="1"/>
  <c r="C50" i="1"/>
  <c r="C49" i="1"/>
  <c r="C48" i="1"/>
  <c r="C47" i="1"/>
  <c r="C46" i="1"/>
  <c r="C45" i="1"/>
  <c r="C44" i="1"/>
  <c r="C43" i="1"/>
  <c r="C42" i="1"/>
  <c r="C41" i="1"/>
  <c r="C40" i="1"/>
  <c r="C39" i="1"/>
  <c r="C38" i="1"/>
  <c r="C37" i="1"/>
  <c r="C36" i="1"/>
  <c r="C35" i="1"/>
  <c r="C34" i="1"/>
  <c r="C33" i="1"/>
  <c r="C32" i="1"/>
  <c r="C31" i="1"/>
  <c r="C30" i="1"/>
  <c r="C29" i="1"/>
  <c r="C28" i="1"/>
  <c r="C27" i="1"/>
  <c r="C26" i="1"/>
  <c r="C25" i="1"/>
  <c r="C24" i="1"/>
  <c r="C23" i="1"/>
  <c r="C22" i="1"/>
  <c r="C21" i="1"/>
  <c r="C20" i="1"/>
  <c r="C19" i="1"/>
  <c r="C18" i="1"/>
  <c r="C17" i="1"/>
  <c r="C16" i="1"/>
  <c r="C15" i="1"/>
  <c r="C14" i="1"/>
  <c r="C13" i="1"/>
  <c r="C12" i="1"/>
  <c r="C11" i="1"/>
  <c r="C10" i="1"/>
  <c r="C9" i="1"/>
  <c r="C8" i="1"/>
  <c r="C7" i="1"/>
  <c r="C6" i="1"/>
  <c r="C5" i="1"/>
  <c r="C4" i="1"/>
  <c r="C3" i="1"/>
  <c r="C2" i="1"/>
  <c r="E14" i="14" l="1"/>
  <c r="E15" i="14"/>
  <c r="J23" i="13" l="1"/>
  <c r="DE95" i="6"/>
  <c r="G95" i="6"/>
  <c r="F95" i="6"/>
  <c r="DF95" i="6"/>
  <c r="J9" i="13" l="1"/>
  <c r="G90" i="6"/>
  <c r="DF90" i="6"/>
  <c r="J16" i="13" l="1"/>
  <c r="DE89" i="5"/>
  <c r="DF89" i="5"/>
  <c r="G89" i="5"/>
  <c r="F89" i="5"/>
  <c r="Q89" i="6"/>
  <c r="Q7" i="6" s="1"/>
  <c r="Q55" i="10" s="1"/>
  <c r="M89" i="6"/>
  <c r="M7" i="6" s="1"/>
  <c r="M55" i="10" s="1"/>
  <c r="S89" i="6"/>
  <c r="S7" i="6" s="1"/>
  <c r="N89" i="6"/>
  <c r="N7" i="6" s="1"/>
  <c r="N55" i="10" s="1"/>
  <c r="U89" i="6"/>
  <c r="V89" i="6"/>
  <c r="V7" i="6" s="1"/>
  <c r="V55" i="10" s="1"/>
  <c r="L89" i="6"/>
  <c r="L7" i="6" s="1"/>
  <c r="L45" i="11" s="1"/>
  <c r="R89" i="6"/>
  <c r="R7" i="6" s="1"/>
  <c r="R45" i="11" s="1"/>
  <c r="O89" i="6"/>
  <c r="O7" i="6" s="1"/>
  <c r="O45" i="11" s="1"/>
  <c r="T89" i="6"/>
  <c r="T7" i="6" s="1"/>
  <c r="K89" i="6"/>
  <c r="K7" i="6" s="1"/>
  <c r="P89" i="6"/>
  <c r="P7" i="6" s="1"/>
  <c r="L55" i="10" l="1"/>
  <c r="T45" i="11"/>
  <c r="T55" i="10"/>
  <c r="P45" i="11"/>
  <c r="P55" i="10"/>
  <c r="K45" i="11"/>
  <c r="K55" i="10"/>
  <c r="R55" i="10"/>
  <c r="S45" i="11"/>
  <c r="O55" i="10"/>
  <c r="V45" i="11"/>
  <c r="M45" i="11"/>
  <c r="S55" i="10"/>
  <c r="Q45" i="11"/>
  <c r="N45" i="11"/>
  <c r="U7" i="6"/>
  <c r="U55" i="10" l="1"/>
  <c r="U45" i="11"/>
  <c r="M114" i="6"/>
  <c r="M46" i="10" s="1"/>
  <c r="M49" i="10" s="1"/>
  <c r="W114" i="6"/>
  <c r="W112" i="6" s="1"/>
  <c r="L114" i="6"/>
  <c r="L46" i="10" s="1"/>
  <c r="L49" i="10" s="1"/>
  <c r="Q114" i="6"/>
  <c r="Q46" i="10" s="1"/>
  <c r="Q49" i="10" s="1"/>
  <c r="N114" i="6"/>
  <c r="N46" i="10" s="1"/>
  <c r="N49" i="10" s="1"/>
  <c r="T114" i="6"/>
  <c r="T46" i="10" s="1"/>
  <c r="T49" i="10" s="1"/>
  <c r="S114" i="6"/>
  <c r="S46" i="10" s="1"/>
  <c r="S49" i="10" s="1"/>
  <c r="K114" i="6"/>
  <c r="K46" i="10" s="1"/>
  <c r="K49" i="10" s="1"/>
  <c r="U114" i="6"/>
  <c r="U46" i="10" s="1"/>
  <c r="U49" i="10" s="1"/>
  <c r="R114" i="6"/>
  <c r="R46" i="10" s="1"/>
  <c r="R49" i="10" s="1"/>
  <c r="V114" i="6"/>
  <c r="V46" i="10" s="1"/>
  <c r="V49" i="10" s="1"/>
  <c r="F90" i="6"/>
  <c r="J114" i="6"/>
  <c r="J112" i="6" s="1"/>
  <c r="P114" i="6"/>
  <c r="P46" i="10" s="1"/>
  <c r="P49" i="10" s="1"/>
  <c r="O114" i="6"/>
  <c r="O46" i="10" s="1"/>
  <c r="O49" i="10" s="1"/>
  <c r="J89" i="6"/>
  <c r="J7" i="6" s="1"/>
  <c r="O112" i="6" l="1"/>
  <c r="O22" i="13" s="1"/>
  <c r="P112" i="6"/>
  <c r="P22" i="13" s="1"/>
  <c r="J22" i="13"/>
  <c r="J55" i="10"/>
  <c r="J45" i="11"/>
  <c r="J46" i="10"/>
  <c r="R112" i="6"/>
  <c r="R22" i="13" s="1"/>
  <c r="K112" i="6"/>
  <c r="K22" i="13" s="1"/>
  <c r="T112" i="6"/>
  <c r="T22" i="13" s="1"/>
  <c r="Q112" i="6"/>
  <c r="Q22" i="13" s="1"/>
  <c r="G114" i="6"/>
  <c r="DF114" i="6"/>
  <c r="F114" i="6"/>
  <c r="F112" i="6" s="1"/>
  <c r="V112" i="6"/>
  <c r="V22" i="13" s="1"/>
  <c r="U112" i="6"/>
  <c r="U22" i="13" s="1"/>
  <c r="S112" i="6"/>
  <c r="S22" i="13" s="1"/>
  <c r="N112" i="6"/>
  <c r="N22" i="13" s="1"/>
  <c r="L112" i="6"/>
  <c r="L22" i="13" s="1"/>
  <c r="M112" i="6"/>
  <c r="M22" i="13" s="1"/>
  <c r="P23" i="13"/>
  <c r="N23" i="13"/>
  <c r="T23" i="13"/>
  <c r="R23" i="13"/>
  <c r="U23" i="13"/>
  <c r="V23" i="13"/>
  <c r="L23" i="13"/>
  <c r="F91" i="6"/>
  <c r="DF91" i="6"/>
  <c r="G91" i="6"/>
  <c r="DE91" i="6"/>
  <c r="W89" i="6"/>
  <c r="DF89" i="6" s="1"/>
  <c r="DE93" i="6"/>
  <c r="F93" i="6"/>
  <c r="DF93" i="6"/>
  <c r="G93" i="6"/>
  <c r="S16" i="13"/>
  <c r="S23" i="13"/>
  <c r="M16" i="13"/>
  <c r="M23" i="13"/>
  <c r="W16" i="13"/>
  <c r="W23" i="13"/>
  <c r="Q16" i="13"/>
  <c r="Q23" i="13"/>
  <c r="K16" i="13"/>
  <c r="K23" i="13"/>
  <c r="O16" i="13"/>
  <c r="O23" i="13"/>
  <c r="P16" i="13"/>
  <c r="N16" i="13"/>
  <c r="T16" i="13"/>
  <c r="R16" i="13"/>
  <c r="U16" i="13"/>
  <c r="V16" i="13"/>
  <c r="L16" i="13"/>
  <c r="DE90" i="6"/>
  <c r="G92" i="6"/>
  <c r="DF92" i="6"/>
  <c r="DE92" i="6"/>
  <c r="F92" i="6"/>
  <c r="F94" i="6"/>
  <c r="DF94" i="6"/>
  <c r="DE94" i="6"/>
  <c r="G94" i="6"/>
  <c r="DE6" i="6" l="1"/>
  <c r="W46" i="10"/>
  <c r="W49" i="10" s="1"/>
  <c r="F89" i="6"/>
  <c r="P25" i="13"/>
  <c r="O25" i="13"/>
  <c r="F16" i="13"/>
  <c r="G16" i="13"/>
  <c r="G29" i="14"/>
  <c r="F23" i="13"/>
  <c r="G23" i="13"/>
  <c r="Q9" i="13"/>
  <c r="V9" i="13"/>
  <c r="R9" i="13"/>
  <c r="N9" i="13"/>
  <c r="L25" i="13"/>
  <c r="V25" i="13"/>
  <c r="R25" i="13"/>
  <c r="S9" i="13"/>
  <c r="N25" i="13"/>
  <c r="Q25" i="13"/>
  <c r="DF112" i="6"/>
  <c r="K9" i="13"/>
  <c r="DE94" i="4"/>
  <c r="F94" i="4"/>
  <c r="G94" i="4"/>
  <c r="DF94" i="4"/>
  <c r="O9" i="13"/>
  <c r="F94" i="5"/>
  <c r="G94" i="5"/>
  <c r="DF94" i="5"/>
  <c r="DE94" i="5"/>
  <c r="M9" i="13"/>
  <c r="W7" i="6"/>
  <c r="G89" i="6"/>
  <c r="J113" i="5"/>
  <c r="J88" i="5"/>
  <c r="L9" i="13"/>
  <c r="U9" i="13"/>
  <c r="T9" i="13"/>
  <c r="P9" i="13"/>
  <c r="S25" i="13"/>
  <c r="T25" i="13"/>
  <c r="G46" i="10"/>
  <c r="J49" i="10"/>
  <c r="G112" i="6"/>
  <c r="W9" i="13"/>
  <c r="M25" i="13"/>
  <c r="U25" i="13"/>
  <c r="K25" i="13"/>
  <c r="J25" i="13"/>
  <c r="J21" i="14"/>
  <c r="I21" i="14"/>
  <c r="F46" i="10" l="1"/>
  <c r="F52" i="10" s="1"/>
  <c r="F53" i="10"/>
  <c r="F48" i="11"/>
  <c r="F58" i="10"/>
  <c r="F7" i="6"/>
  <c r="F20" i="11" s="1"/>
  <c r="E13" i="14" s="1"/>
  <c r="J111" i="5"/>
  <c r="F9" i="13"/>
  <c r="G9" i="13"/>
  <c r="F49" i="10"/>
  <c r="F51" i="10" s="1"/>
  <c r="O21" i="14" s="1"/>
  <c r="G49" i="10"/>
  <c r="J7" i="5"/>
  <c r="J28" i="10"/>
  <c r="W55" i="10"/>
  <c r="W45" i="11"/>
  <c r="W22" i="13"/>
  <c r="DF7" i="6"/>
  <c r="DF6" i="6" s="1"/>
  <c r="G7" i="6"/>
  <c r="K21" i="14"/>
  <c r="L21" i="14"/>
  <c r="H11" i="12" l="1"/>
  <c r="G45" i="11"/>
  <c r="F46" i="11"/>
  <c r="F47" i="11"/>
  <c r="J31" i="10"/>
  <c r="W25" i="13"/>
  <c r="G22" i="13"/>
  <c r="F22" i="13"/>
  <c r="F56" i="10"/>
  <c r="E29" i="14" s="1"/>
  <c r="F57" i="10"/>
  <c r="F29" i="14" s="1"/>
  <c r="G55" i="10"/>
  <c r="J37" i="11"/>
  <c r="J37" i="10"/>
  <c r="J15" i="13"/>
  <c r="F25" i="13" l="1"/>
  <c r="M21" i="14" s="1"/>
  <c r="G25" i="13"/>
  <c r="N21" i="14" s="1"/>
  <c r="J18" i="13"/>
  <c r="DF89" i="4" l="1"/>
  <c r="G89" i="4"/>
  <c r="DE89" i="4"/>
  <c r="F89" i="4"/>
  <c r="DF93" i="5" l="1"/>
  <c r="F93" i="5"/>
  <c r="DE93" i="5"/>
  <c r="G93" i="5"/>
  <c r="F93" i="4"/>
  <c r="DE93" i="4"/>
  <c r="DF93" i="4"/>
  <c r="G93" i="4"/>
  <c r="DF92" i="5" l="1"/>
  <c r="DE92" i="5"/>
  <c r="F92" i="5"/>
  <c r="G92" i="5"/>
  <c r="F92" i="4"/>
  <c r="G92" i="4"/>
  <c r="DE92" i="4"/>
  <c r="DF92" i="4"/>
  <c r="F91" i="5" l="1"/>
  <c r="DF91" i="5"/>
  <c r="G91" i="5"/>
  <c r="DE91" i="5"/>
  <c r="F91" i="4"/>
  <c r="DE91" i="4"/>
  <c r="DF91" i="4"/>
  <c r="G91" i="4"/>
  <c r="J88" i="4" l="1"/>
  <c r="J113" i="4"/>
  <c r="J7" i="4" l="1"/>
  <c r="J19" i="10" s="1"/>
  <c r="J10" i="10"/>
  <c r="W88" i="5"/>
  <c r="W113" i="5"/>
  <c r="W111" i="5" s="1"/>
  <c r="W113" i="4"/>
  <c r="W88" i="4"/>
  <c r="J111" i="4"/>
  <c r="W111" i="4" l="1"/>
  <c r="J13" i="10"/>
  <c r="V113" i="4"/>
  <c r="V88" i="4"/>
  <c r="J8" i="13"/>
  <c r="J29" i="11"/>
  <c r="W7" i="5"/>
  <c r="W28" i="10"/>
  <c r="V113" i="5"/>
  <c r="V111" i="5" s="1"/>
  <c r="V88" i="5"/>
  <c r="W7" i="4"/>
  <c r="W10" i="10"/>
  <c r="V111" i="4" l="1"/>
  <c r="U113" i="4"/>
  <c r="U88" i="4"/>
  <c r="W19" i="10"/>
  <c r="W8" i="13"/>
  <c r="W11" i="13" s="1"/>
  <c r="W29" i="11"/>
  <c r="J11" i="13"/>
  <c r="U113" i="5"/>
  <c r="U111" i="5" s="1"/>
  <c r="U88" i="5"/>
  <c r="V7" i="5"/>
  <c r="V28" i="10"/>
  <c r="V31" i="10" s="1"/>
  <c r="W15" i="13"/>
  <c r="W18" i="13" s="1"/>
  <c r="V10" i="10"/>
  <c r="V7" i="4"/>
  <c r="U111" i="4" l="1"/>
  <c r="V19" i="10"/>
  <c r="V8" i="13"/>
  <c r="V11" i="13" s="1"/>
  <c r="V29" i="11"/>
  <c r="T88" i="5"/>
  <c r="T113" i="5"/>
  <c r="T111" i="5" s="1"/>
  <c r="T113" i="4"/>
  <c r="T88" i="4"/>
  <c r="V15" i="13"/>
  <c r="V18" i="13" s="1"/>
  <c r="V37" i="10"/>
  <c r="V37" i="11"/>
  <c r="U7" i="5"/>
  <c r="U28" i="10"/>
  <c r="U31" i="10" s="1"/>
  <c r="U7" i="4"/>
  <c r="U10" i="10"/>
  <c r="T7" i="5" l="1"/>
  <c r="T28" i="10"/>
  <c r="T31" i="10" s="1"/>
  <c r="T10" i="10"/>
  <c r="T7" i="4"/>
  <c r="T111" i="4"/>
  <c r="S88" i="5"/>
  <c r="S113" i="5"/>
  <c r="S111" i="5" s="1"/>
  <c r="S113" i="4"/>
  <c r="S88" i="4"/>
  <c r="U29" i="11"/>
  <c r="U8" i="13"/>
  <c r="U11" i="13" s="1"/>
  <c r="U19" i="10"/>
  <c r="U37" i="10"/>
  <c r="U37" i="11"/>
  <c r="U15" i="13"/>
  <c r="U18" i="13" s="1"/>
  <c r="S10" i="10" l="1"/>
  <c r="S7" i="4"/>
  <c r="S111" i="4"/>
  <c r="T37" i="10"/>
  <c r="T37" i="11"/>
  <c r="T15" i="13"/>
  <c r="T18" i="13" s="1"/>
  <c r="R88" i="5"/>
  <c r="R113" i="5"/>
  <c r="R111" i="5" s="1"/>
  <c r="R113" i="4"/>
  <c r="R88" i="4"/>
  <c r="S7" i="5"/>
  <c r="S28" i="10"/>
  <c r="S31" i="10" s="1"/>
  <c r="T29" i="11"/>
  <c r="T19" i="10"/>
  <c r="T8" i="13"/>
  <c r="T11" i="13" s="1"/>
  <c r="R111" i="4" l="1"/>
  <c r="S19" i="10"/>
  <c r="S29" i="11"/>
  <c r="S8" i="13"/>
  <c r="S11" i="13" s="1"/>
  <c r="Q88" i="5"/>
  <c r="Q113" i="5"/>
  <c r="Q111" i="5" s="1"/>
  <c r="S37" i="10"/>
  <c r="S37" i="11"/>
  <c r="S15" i="13"/>
  <c r="S18" i="13" s="1"/>
  <c r="R7" i="5"/>
  <c r="R28" i="10"/>
  <c r="R31" i="10" s="1"/>
  <c r="Q113" i="4"/>
  <c r="Q88" i="4"/>
  <c r="R7" i="4"/>
  <c r="R10" i="10"/>
  <c r="P113" i="4" l="1"/>
  <c r="P88" i="4"/>
  <c r="R37" i="10"/>
  <c r="R37" i="11"/>
  <c r="R15" i="13"/>
  <c r="R18" i="13" s="1"/>
  <c r="Q10" i="10"/>
  <c r="Q7" i="4"/>
  <c r="Q7" i="5"/>
  <c r="Q28" i="10"/>
  <c r="Q31" i="10" s="1"/>
  <c r="Q111" i="4"/>
  <c r="P88" i="5"/>
  <c r="P113" i="5"/>
  <c r="P111" i="5" s="1"/>
  <c r="R29" i="11"/>
  <c r="R19" i="10"/>
  <c r="R8" i="13"/>
  <c r="R11" i="13" s="1"/>
  <c r="Q37" i="10" l="1"/>
  <c r="Q37" i="11"/>
  <c r="Q15" i="13"/>
  <c r="Q18" i="13" s="1"/>
  <c r="P10" i="10"/>
  <c r="P7" i="4"/>
  <c r="P7" i="5"/>
  <c r="P28" i="10"/>
  <c r="P31" i="10" s="1"/>
  <c r="O88" i="5"/>
  <c r="O113" i="5"/>
  <c r="O111" i="5" s="1"/>
  <c r="Q19" i="10"/>
  <c r="Q29" i="11"/>
  <c r="Q8" i="13"/>
  <c r="Q11" i="13" s="1"/>
  <c r="P111" i="4"/>
  <c r="O113" i="4"/>
  <c r="O88" i="4"/>
  <c r="N113" i="4" l="1"/>
  <c r="N88" i="4"/>
  <c r="O7" i="5"/>
  <c r="O28" i="10"/>
  <c r="O31" i="10" s="1"/>
  <c r="P37" i="11"/>
  <c r="P37" i="10"/>
  <c r="P15" i="13"/>
  <c r="P18" i="13" s="1"/>
  <c r="N113" i="5"/>
  <c r="N111" i="5" s="1"/>
  <c r="N88" i="5"/>
  <c r="O10" i="10"/>
  <c r="O7" i="4"/>
  <c r="P19" i="10"/>
  <c r="P29" i="11"/>
  <c r="P8" i="13"/>
  <c r="P11" i="13" s="1"/>
  <c r="O111" i="4"/>
  <c r="O19" i="10" l="1"/>
  <c r="O29" i="11"/>
  <c r="O8" i="13"/>
  <c r="O11" i="13" s="1"/>
  <c r="N7" i="5"/>
  <c r="N28" i="10"/>
  <c r="N31" i="10" s="1"/>
  <c r="N10" i="10"/>
  <c r="N7" i="4"/>
  <c r="O37" i="11"/>
  <c r="O37" i="10"/>
  <c r="O15" i="13"/>
  <c r="O18" i="13" s="1"/>
  <c r="N111" i="4"/>
  <c r="M88" i="5"/>
  <c r="M113" i="5"/>
  <c r="M111" i="5" s="1"/>
  <c r="M113" i="4"/>
  <c r="M88" i="4"/>
  <c r="AD106" i="16"/>
  <c r="AU128" i="16"/>
  <c r="AS55" i="16"/>
  <c r="CA97" i="16"/>
  <c r="CJ103" i="16"/>
  <c r="CY107" i="16"/>
  <c r="CS128" i="16"/>
  <c r="BA124" i="16"/>
  <c r="CD110" i="16"/>
  <c r="CA93" i="16"/>
  <c r="O94" i="16"/>
  <c r="BN55" i="16"/>
  <c r="AC125" i="16"/>
  <c r="CF66" i="16"/>
  <c r="AT92" i="16"/>
  <c r="CP21" i="16"/>
  <c r="DC102" i="16"/>
  <c r="AV119" i="16"/>
  <c r="BI108" i="16"/>
  <c r="DB110" i="16"/>
  <c r="CA128" i="16"/>
  <c r="Y101" i="16"/>
  <c r="X110" i="16"/>
  <c r="BK110" i="16"/>
  <c r="AK91" i="16"/>
  <c r="AG43" i="16"/>
  <c r="CZ129" i="16"/>
  <c r="AX119" i="16"/>
  <c r="BS118" i="14"/>
  <c r="AA99" i="16"/>
  <c r="CV103" i="16"/>
  <c r="BF124" i="16"/>
  <c r="R88" i="16"/>
  <c r="AV43" i="16"/>
  <c r="AY124" i="16"/>
  <c r="M43" i="16"/>
  <c r="BA90" i="16"/>
  <c r="T101" i="16"/>
  <c r="BQ127" i="16"/>
  <c r="BH32" i="16"/>
  <c r="BC93" i="16"/>
  <c r="AV96" i="16"/>
  <c r="AB96" i="16"/>
  <c r="AE122" i="16"/>
  <c r="AK123" i="16"/>
  <c r="CJ120" i="16"/>
  <c r="AM21" i="16"/>
  <c r="M127" i="16"/>
  <c r="U92" i="16"/>
  <c r="BG94" i="16"/>
  <c r="CQ123" i="16"/>
  <c r="M32" i="16"/>
  <c r="BL128" i="16"/>
  <c r="R125" i="16"/>
  <c r="BJ90" i="16"/>
  <c r="CQ119" i="16"/>
  <c r="AR118" i="14"/>
  <c r="CX66" i="16"/>
  <c r="CX122" i="16"/>
  <c r="AI124" i="16"/>
  <c r="K21" i="16"/>
  <c r="T66" i="16"/>
  <c r="AA110" i="16"/>
  <c r="AU122" i="16"/>
  <c r="BM96" i="16"/>
  <c r="CQ118" i="14"/>
  <c r="AQ55" i="16"/>
  <c r="CC123" i="16"/>
  <c r="CW91" i="16"/>
  <c r="CG105" i="16"/>
  <c r="CV110" i="16"/>
  <c r="L95" i="16"/>
  <c r="AM124" i="16"/>
  <c r="AD32" i="16"/>
  <c r="AP101" i="16"/>
  <c r="P32" i="16"/>
  <c r="BH106" i="16"/>
  <c r="CY127" i="16"/>
  <c r="BF90" i="16"/>
  <c r="CP66" i="16"/>
  <c r="CY32" i="16"/>
  <c r="BX109" i="16"/>
  <c r="W95" i="16"/>
  <c r="AV97" i="16"/>
  <c r="BR92" i="16"/>
  <c r="BT105" i="16"/>
  <c r="BA93" i="16"/>
  <c r="BM110" i="16"/>
  <c r="CX90" i="16"/>
  <c r="DA95" i="16"/>
  <c r="BE103" i="16"/>
  <c r="AH94" i="16"/>
  <c r="BP91" i="16"/>
  <c r="AJ91" i="16"/>
  <c r="CG125" i="16"/>
  <c r="CN123" i="16"/>
  <c r="Q88" i="15"/>
  <c r="BL32" i="16"/>
  <c r="L120" i="16"/>
  <c r="AS105" i="16"/>
  <c r="AK102" i="16"/>
  <c r="Y124" i="16"/>
  <c r="AX108" i="16"/>
  <c r="BY91" i="16"/>
  <c r="CC120" i="16"/>
  <c r="CJ94" i="16"/>
  <c r="BZ32" i="16"/>
  <c r="H95" i="16"/>
  <c r="AF124" i="16"/>
  <c r="CH92" i="16"/>
  <c r="AA122" i="16"/>
  <c r="AY91" i="16"/>
  <c r="CH106" i="16"/>
  <c r="Y32" i="16"/>
  <c r="AE98" i="16"/>
  <c r="AA101" i="16"/>
  <c r="BS106" i="16"/>
  <c r="CO99" i="16"/>
  <c r="AW128" i="16"/>
  <c r="BV98" i="16"/>
  <c r="BI98" i="16"/>
  <c r="L119" i="16"/>
  <c r="AX91" i="16"/>
  <c r="BT43" i="16"/>
  <c r="R43" i="16"/>
  <c r="BV125" i="16"/>
  <c r="AI123" i="16"/>
  <c r="DB125" i="16"/>
  <c r="T129" i="16"/>
  <c r="CG93" i="16"/>
  <c r="BW118" i="14"/>
  <c r="BE97" i="16"/>
  <c r="CD106" i="16"/>
  <c r="R55" i="16"/>
  <c r="AT119" i="16"/>
  <c r="T95" i="16"/>
  <c r="CT121" i="16"/>
  <c r="CH94" i="16"/>
  <c r="CH127" i="16"/>
  <c r="AK118" i="14"/>
  <c r="AP107" i="16"/>
  <c r="H109" i="16"/>
  <c r="BX98" i="16"/>
  <c r="CD125" i="16"/>
  <c r="BY127" i="16"/>
  <c r="J66" i="16"/>
  <c r="W102" i="16"/>
  <c r="AL120" i="16"/>
  <c r="AK96" i="16"/>
  <c r="BZ95" i="16"/>
  <c r="J91" i="16"/>
  <c r="AO124" i="16"/>
  <c r="CX98" i="16"/>
  <c r="AZ94" i="16"/>
  <c r="AY107" i="16"/>
  <c r="Z105" i="16"/>
  <c r="S123" i="16"/>
  <c r="O108" i="16"/>
  <c r="BM125" i="16"/>
  <c r="AJ127" i="16"/>
  <c r="CX104" i="16"/>
  <c r="CE119" i="16"/>
  <c r="BF55" i="16"/>
  <c r="J110" i="16"/>
  <c r="BX93" i="16"/>
  <c r="P120" i="16"/>
  <c r="CD96" i="16"/>
  <c r="CB91" i="16"/>
  <c r="CY105" i="16"/>
  <c r="AU106" i="16"/>
  <c r="CG77" i="16"/>
  <c r="H103" i="16"/>
  <c r="CH93" i="16"/>
  <c r="CH102" i="16"/>
  <c r="AQ102" i="16"/>
  <c r="R90" i="16"/>
  <c r="AA106" i="16"/>
  <c r="T117" i="14"/>
  <c r="CH101" i="16"/>
  <c r="T21" i="16"/>
  <c r="CP97" i="16"/>
  <c r="CJ77" i="16"/>
  <c r="BH127" i="16"/>
  <c r="Y98" i="16"/>
  <c r="T94" i="16"/>
  <c r="N101" i="16"/>
  <c r="BB119" i="16"/>
  <c r="AB105" i="16"/>
  <c r="DB91" i="16"/>
  <c r="AS109" i="16"/>
  <c r="BW103" i="16"/>
  <c r="CZ94" i="16"/>
  <c r="AL118" i="14"/>
  <c r="AU107" i="16"/>
  <c r="CT120" i="16"/>
  <c r="CN101" i="16"/>
  <c r="V122" i="16"/>
  <c r="U32" i="16"/>
  <c r="AP92" i="16"/>
  <c r="AN107" i="16"/>
  <c r="CN91" i="16"/>
  <c r="BS121" i="16"/>
  <c r="CK129" i="16"/>
  <c r="BE102" i="16"/>
  <c r="BX118" i="14"/>
  <c r="AN32" i="16"/>
  <c r="BM105" i="16"/>
  <c r="AE102" i="16"/>
  <c r="CE21" i="16"/>
  <c r="AQ90" i="16"/>
  <c r="Y119" i="16"/>
  <c r="AJ129" i="16"/>
  <c r="BH121" i="16"/>
  <c r="N21" i="16"/>
  <c r="S105" i="16"/>
  <c r="BY129" i="16"/>
  <c r="DC122" i="16"/>
  <c r="BZ118" i="14"/>
  <c r="CE96" i="16"/>
  <c r="BL96" i="16"/>
  <c r="AU120" i="16"/>
  <c r="AW91" i="16"/>
  <c r="AV98" i="16"/>
  <c r="BE121" i="16"/>
  <c r="L102" i="16"/>
  <c r="BO101" i="16"/>
  <c r="X124" i="16"/>
  <c r="BA96" i="16"/>
  <c r="CG109" i="16"/>
  <c r="AY121" i="16"/>
  <c r="CS118" i="14"/>
  <c r="M21" i="16"/>
  <c r="BR105" i="16"/>
  <c r="CK103" i="16"/>
  <c r="CQ32" i="16"/>
  <c r="BJ106" i="16"/>
  <c r="BK128" i="16"/>
  <c r="BG97" i="16"/>
  <c r="AY21" i="16"/>
  <c r="S117" i="14"/>
  <c r="Z110" i="16"/>
  <c r="CH122" i="16"/>
  <c r="J117" i="14"/>
  <c r="CA122" i="16"/>
  <c r="CM93" i="16"/>
  <c r="AD110" i="16"/>
  <c r="CI96" i="16"/>
  <c r="AK104" i="16"/>
  <c r="CK124" i="16"/>
  <c r="S103" i="16"/>
  <c r="K122" i="16"/>
  <c r="BM98" i="16"/>
  <c r="BA66" i="16"/>
  <c r="CH128" i="16"/>
  <c r="BV119" i="16"/>
  <c r="AZ124" i="16"/>
  <c r="CR128" i="16"/>
  <c r="BQ94" i="16"/>
  <c r="W66" i="16"/>
  <c r="CN96" i="16"/>
  <c r="R93" i="16"/>
  <c r="CQ124" i="16"/>
  <c r="BY123" i="16"/>
  <c r="AV99" i="16"/>
  <c r="BW107" i="16"/>
  <c r="N94" i="16"/>
  <c r="CM90" i="16"/>
  <c r="AG125" i="16"/>
  <c r="CK102" i="16"/>
  <c r="J109" i="16"/>
  <c r="CO128" i="16"/>
  <c r="BM124" i="16"/>
  <c r="CN32" i="16"/>
  <c r="BJ95" i="16"/>
  <c r="AE107" i="16"/>
  <c r="CH77" i="16"/>
  <c r="CF110" i="16"/>
  <c r="X98" i="16"/>
  <c r="CM107" i="16"/>
  <c r="AZ104" i="16"/>
  <c r="I105" i="16"/>
  <c r="AP95" i="16"/>
  <c r="CJ106" i="16"/>
  <c r="V128" i="16"/>
  <c r="AI120" i="16"/>
  <c r="AY110" i="16"/>
  <c r="U120" i="16"/>
  <c r="CR123" i="16"/>
  <c r="BY94" i="16"/>
  <c r="CF94" i="16"/>
  <c r="AP108" i="16"/>
  <c r="CS66" i="16"/>
  <c r="DB120" i="16"/>
  <c r="P94" i="16"/>
  <c r="AT127" i="16"/>
  <c r="U109" i="16"/>
  <c r="CG118" i="14"/>
  <c r="AA91" i="16"/>
  <c r="BW106" i="16"/>
  <c r="Z119" i="16"/>
  <c r="BI91" i="16"/>
  <c r="AT98" i="16"/>
  <c r="V90" i="16"/>
  <c r="AP120" i="16"/>
  <c r="BX124" i="16"/>
  <c r="U111" i="15"/>
  <c r="CI77" i="16"/>
  <c r="DA105" i="16"/>
  <c r="CE93" i="16"/>
  <c r="BC101" i="16"/>
  <c r="CQ128" i="16"/>
  <c r="U118" i="14"/>
  <c r="S107" i="16"/>
  <c r="AF91" i="16"/>
  <c r="CF90" i="16"/>
  <c r="L125" i="16"/>
  <c r="BH77" i="16"/>
  <c r="AA119" i="16"/>
  <c r="BF128" i="16"/>
  <c r="CS127" i="16"/>
  <c r="AU129" i="16"/>
  <c r="CV32" i="16"/>
  <c r="AE66" i="16"/>
  <c r="AP104" i="16"/>
  <c r="CU98" i="16"/>
  <c r="W121" i="16"/>
  <c r="AF120" i="16"/>
  <c r="AY55" i="16"/>
  <c r="CP125" i="16"/>
  <c r="CE77" i="16"/>
  <c r="AN106" i="16"/>
  <c r="CJ118" i="14"/>
  <c r="CJ123" i="16"/>
  <c r="BU21" i="16"/>
  <c r="CW21" i="16"/>
  <c r="BZ104" i="16"/>
  <c r="R77" i="16"/>
  <c r="AB43" i="16"/>
  <c r="BD129" i="16"/>
  <c r="J96" i="16"/>
  <c r="CP129" i="16"/>
  <c r="DC97" i="16"/>
  <c r="AQ104" i="16"/>
  <c r="X128" i="16"/>
  <c r="AW21" i="16"/>
  <c r="BA102" i="16"/>
  <c r="CV120" i="16"/>
  <c r="BR129" i="16"/>
  <c r="AB109" i="16"/>
  <c r="AU93" i="16"/>
  <c r="CX103" i="16"/>
  <c r="BE125" i="16"/>
  <c r="BJ105" i="16"/>
  <c r="AQ21" i="16"/>
  <c r="CE102" i="16"/>
  <c r="CJ119" i="16"/>
  <c r="CW96" i="16"/>
  <c r="CA109" i="16"/>
  <c r="BC95" i="16"/>
  <c r="Z77" i="16"/>
  <c r="BO123" i="16"/>
  <c r="V101" i="16"/>
  <c r="N77" i="16"/>
  <c r="R119" i="16"/>
  <c r="CC77" i="16"/>
  <c r="CG127" i="16"/>
  <c r="AH101" i="16"/>
  <c r="CC43" i="16"/>
  <c r="T121" i="16"/>
  <c r="DC103" i="16"/>
  <c r="BI129" i="16"/>
  <c r="CN43" i="16"/>
  <c r="AO43" i="16"/>
  <c r="BH98" i="16"/>
  <c r="CU119" i="16"/>
  <c r="BF105" i="16"/>
  <c r="CX121" i="16"/>
  <c r="L93" i="16"/>
  <c r="CF101" i="16"/>
  <c r="CQ90" i="16"/>
  <c r="AF90" i="16"/>
  <c r="BQ122" i="16"/>
  <c r="BM102" i="16"/>
  <c r="W99" i="16"/>
  <c r="Q120" i="16"/>
  <c r="O101" i="16"/>
  <c r="CC92" i="16"/>
  <c r="BQ97" i="16"/>
  <c r="CI90" i="16"/>
  <c r="AS107" i="16"/>
  <c r="AK92" i="16"/>
  <c r="BI101" i="16"/>
  <c r="M77" i="16"/>
  <c r="AH66" i="16"/>
  <c r="CL93" i="16"/>
  <c r="BU95" i="16"/>
  <c r="O103" i="16"/>
  <c r="AV124" i="16"/>
  <c r="BW102" i="16"/>
  <c r="AH127" i="16"/>
  <c r="V92" i="16"/>
  <c r="CB94" i="16"/>
  <c r="AA92" i="16"/>
  <c r="Q107" i="16"/>
  <c r="CQ66" i="16"/>
  <c r="BV107" i="16"/>
  <c r="CM122" i="16"/>
  <c r="R21" i="16"/>
  <c r="CE105" i="16"/>
  <c r="CJ96" i="16"/>
  <c r="AG123" i="16"/>
  <c r="CA99" i="16"/>
  <c r="K127" i="16"/>
  <c r="CA95" i="16"/>
  <c r="AP98" i="16"/>
  <c r="AD43" i="16"/>
  <c r="I125" i="16"/>
  <c r="CU122" i="16"/>
  <c r="AN122" i="16"/>
  <c r="CB108" i="16"/>
  <c r="AG104" i="16"/>
  <c r="CS107" i="16"/>
  <c r="AK94" i="16"/>
  <c r="BQ101" i="16"/>
  <c r="X106" i="16"/>
  <c r="BW119" i="16"/>
  <c r="BY124" i="16"/>
  <c r="BI102" i="16"/>
  <c r="M66" i="16"/>
  <c r="BI118" i="14"/>
  <c r="AI97" i="16"/>
  <c r="CM101" i="16"/>
  <c r="CV91" i="16"/>
  <c r="BU91" i="16"/>
  <c r="CX94" i="16"/>
  <c r="CZ106" i="16"/>
  <c r="W21" i="16"/>
  <c r="P104" i="16"/>
  <c r="BC32" i="16"/>
  <c r="AG91" i="16"/>
  <c r="AI94" i="16"/>
  <c r="DB124" i="16"/>
  <c r="AG101" i="16"/>
  <c r="AL106" i="16"/>
  <c r="BA103" i="16"/>
  <c r="M129" i="16"/>
  <c r="AA104" i="16"/>
  <c r="AC118" i="14"/>
  <c r="M120" i="16"/>
  <c r="BS109" i="16"/>
  <c r="AY119" i="16"/>
  <c r="CC118" i="14"/>
  <c r="CA119" i="16"/>
  <c r="X99" i="16"/>
  <c r="I106" i="16"/>
  <c r="BV121" i="16"/>
  <c r="BL124" i="16"/>
  <c r="T104" i="16"/>
  <c r="CK94" i="16"/>
  <c r="AM66" i="16"/>
  <c r="AZ90" i="16"/>
  <c r="BF103" i="16"/>
  <c r="AO118" i="14"/>
  <c r="AQ66" i="16"/>
  <c r="CU95" i="16"/>
  <c r="AI127" i="16"/>
  <c r="AE119" i="16"/>
  <c r="BU118" i="14"/>
  <c r="BO128" i="16"/>
  <c r="T105" i="16"/>
  <c r="AZ106" i="16"/>
  <c r="BT92" i="16"/>
  <c r="CF120" i="16"/>
  <c r="BZ93" i="16"/>
  <c r="AH129" i="16"/>
  <c r="CI124" i="16"/>
  <c r="CX127" i="16"/>
  <c r="DA97" i="16"/>
  <c r="CE127" i="16"/>
  <c r="N92" i="16"/>
  <c r="AN119" i="16"/>
  <c r="BX110" i="16"/>
  <c r="BD21" i="16"/>
  <c r="BV110" i="16"/>
  <c r="AY127" i="16"/>
  <c r="S97" i="16"/>
  <c r="K93" i="16"/>
  <c r="AX99" i="16"/>
  <c r="Z106" i="16"/>
  <c r="CI110" i="16"/>
  <c r="AW55" i="16"/>
  <c r="CI125" i="16"/>
  <c r="BI104" i="16"/>
  <c r="R106" i="16"/>
  <c r="AR99" i="16"/>
  <c r="CC91" i="16"/>
  <c r="AP103" i="16"/>
  <c r="Q91" i="16"/>
  <c r="Y127" i="16"/>
  <c r="CK118" i="14"/>
  <c r="W90" i="16"/>
  <c r="BQ98" i="16"/>
  <c r="K107" i="16"/>
  <c r="BA104" i="16"/>
  <c r="R91" i="16"/>
  <c r="CX55" i="16"/>
  <c r="S95" i="16"/>
  <c r="BP118" i="14"/>
  <c r="H32" i="16"/>
  <c r="AL107" i="16"/>
  <c r="AY66" i="16"/>
  <c r="CW97" i="16"/>
  <c r="BA94" i="16"/>
  <c r="BF121" i="16"/>
  <c r="Q93" i="16"/>
  <c r="AI99" i="16"/>
  <c r="AT123" i="16"/>
  <c r="BR98" i="16"/>
  <c r="AM94" i="16"/>
  <c r="P127" i="16"/>
  <c r="U129" i="16"/>
  <c r="AQ103" i="16"/>
  <c r="AG66" i="16"/>
  <c r="V66" i="16"/>
  <c r="AO92" i="16"/>
  <c r="BQ119" i="16"/>
  <c r="N43" i="16"/>
  <c r="AC110" i="16"/>
  <c r="BR107" i="16"/>
  <c r="BG96" i="16"/>
  <c r="AW127" i="16"/>
  <c r="J122" i="16"/>
  <c r="BD93" i="16"/>
  <c r="BZ66" i="16"/>
  <c r="CX125" i="16"/>
  <c r="AN104" i="16"/>
  <c r="Z104" i="16"/>
  <c r="H94" i="16"/>
  <c r="AY94" i="16"/>
  <c r="AW98" i="16"/>
  <c r="BI124" i="16"/>
  <c r="BU77" i="16"/>
  <c r="Y66" i="16"/>
  <c r="L90" i="16"/>
  <c r="AR124" i="16"/>
  <c r="AF92" i="16"/>
  <c r="AS92" i="16"/>
  <c r="AB118" i="14"/>
  <c r="BX106" i="16"/>
  <c r="M102" i="16"/>
  <c r="CS120" i="16"/>
  <c r="AZ122" i="16"/>
  <c r="CV118" i="14"/>
  <c r="BN43" i="16"/>
  <c r="AN103" i="16"/>
  <c r="BQ96" i="16"/>
  <c r="AX103" i="16"/>
  <c r="H102" i="16"/>
  <c r="BK103" i="16"/>
  <c r="AC129" i="16"/>
  <c r="Q117" i="14"/>
  <c r="CS99" i="16"/>
  <c r="BW122" i="16"/>
  <c r="BW92" i="16"/>
  <c r="BN98" i="16"/>
  <c r="AN123" i="16"/>
  <c r="M99" i="16"/>
  <c r="CB106" i="16"/>
  <c r="BA122" i="16"/>
  <c r="CQ105" i="16"/>
  <c r="BN77" i="16"/>
  <c r="BT77" i="16"/>
  <c r="BE107" i="16"/>
  <c r="DA92" i="16"/>
  <c r="AL32" i="16"/>
  <c r="S129" i="16"/>
  <c r="P124" i="16"/>
  <c r="AA129" i="16"/>
  <c r="AC90" i="16"/>
  <c r="CG122" i="16"/>
  <c r="BZ128" i="16"/>
  <c r="AE110" i="16"/>
  <c r="AI66" i="16"/>
  <c r="AW66" i="16"/>
  <c r="BZ103" i="16"/>
  <c r="AJ103" i="16"/>
  <c r="BH110" i="16"/>
  <c r="CM123" i="16"/>
  <c r="AA124" i="16"/>
  <c r="CR95" i="16"/>
  <c r="BQ93" i="16"/>
  <c r="CR107" i="16"/>
  <c r="AM108" i="16"/>
  <c r="CW95" i="16"/>
  <c r="CT21" i="16"/>
  <c r="CE32" i="16"/>
  <c r="DC96" i="16"/>
  <c r="BG66" i="16"/>
  <c r="BW120" i="16"/>
  <c r="BT90" i="16"/>
  <c r="AI43" i="16"/>
  <c r="BW121" i="16"/>
  <c r="CO96" i="16"/>
  <c r="AM91" i="16"/>
  <c r="CF21" i="16"/>
  <c r="Z118" i="14"/>
  <c r="BH94" i="16"/>
  <c r="X121" i="16"/>
  <c r="AD98" i="16"/>
  <c r="BN110" i="16"/>
  <c r="AJ93" i="16"/>
  <c r="BR77" i="16"/>
  <c r="CG55" i="16"/>
  <c r="AS101" i="16"/>
  <c r="T106" i="16"/>
  <c r="BT124" i="16"/>
  <c r="CH21" i="16"/>
  <c r="CK127" i="16"/>
  <c r="W112" i="16"/>
  <c r="V112" i="15"/>
  <c r="AB129" i="16"/>
  <c r="AN93" i="16"/>
  <c r="BD123" i="16"/>
  <c r="BV105" i="16"/>
  <c r="CC104" i="16"/>
  <c r="O120" i="16"/>
  <c r="BF127" i="16"/>
  <c r="AK105" i="16"/>
  <c r="H97" i="16"/>
  <c r="BU107" i="16"/>
  <c r="CN124" i="16"/>
  <c r="AZ118" i="14"/>
  <c r="BA101" i="16"/>
  <c r="S110" i="16"/>
  <c r="AE99" i="16"/>
  <c r="CS91" i="16"/>
  <c r="AI106" i="16"/>
  <c r="BE127" i="16"/>
  <c r="X108" i="16"/>
  <c r="AC77" i="16"/>
  <c r="N102" i="16"/>
  <c r="R120" i="16"/>
  <c r="AF110" i="16"/>
  <c r="BN108" i="16"/>
  <c r="AN95" i="16"/>
  <c r="H66" i="16"/>
  <c r="BZ97" i="16"/>
  <c r="P92" i="16"/>
  <c r="CO95" i="16"/>
  <c r="BD104" i="16"/>
  <c r="CT125" i="16"/>
  <c r="CF98" i="16"/>
  <c r="AF43" i="16"/>
  <c r="CL98" i="16"/>
  <c r="V111" i="15"/>
  <c r="CX109" i="16"/>
  <c r="T111" i="16"/>
  <c r="AW102" i="16"/>
  <c r="CI123" i="16"/>
  <c r="BO105" i="16"/>
  <c r="O77" i="16"/>
  <c r="AW104" i="16"/>
  <c r="AM103" i="16"/>
  <c r="BM128" i="16"/>
  <c r="CB99" i="16"/>
  <c r="BY110" i="16"/>
  <c r="BV21" i="16"/>
  <c r="CO55" i="16"/>
  <c r="CF95" i="16"/>
  <c r="AP93" i="16"/>
  <c r="AN105" i="16"/>
  <c r="I32" i="16"/>
  <c r="P55" i="16"/>
  <c r="BP103" i="16"/>
  <c r="Y91" i="16"/>
  <c r="AJ97" i="16"/>
  <c r="CN105" i="16"/>
  <c r="AB107" i="16"/>
  <c r="CS129" i="16"/>
  <c r="AM55" i="16"/>
  <c r="AK122" i="16"/>
  <c r="BI106" i="16"/>
  <c r="CT55" i="16"/>
  <c r="AA125" i="16"/>
  <c r="CN90" i="16"/>
  <c r="X129" i="16"/>
  <c r="CG95" i="16"/>
  <c r="AW43" i="16"/>
  <c r="AH125" i="16"/>
  <c r="CT119" i="16"/>
  <c r="DC109" i="16"/>
  <c r="BB95" i="16"/>
  <c r="AV102" i="16"/>
  <c r="BC107" i="16"/>
  <c r="BK121" i="16"/>
  <c r="O21" i="16"/>
  <c r="BQ102" i="16"/>
  <c r="AW99" i="16"/>
  <c r="CB124" i="16"/>
  <c r="AR127" i="16"/>
  <c r="DB90" i="16"/>
  <c r="K125" i="16"/>
  <c r="AW123" i="16"/>
  <c r="W92" i="16"/>
  <c r="T119" i="16"/>
  <c r="BY92" i="16"/>
  <c r="CC98" i="16"/>
  <c r="AD129" i="16"/>
  <c r="M90" i="16"/>
  <c r="BJ110" i="16"/>
  <c r="BZ55" i="16"/>
  <c r="BP129" i="16"/>
  <c r="BH91" i="16"/>
  <c r="AU92" i="16"/>
  <c r="CQ96" i="16"/>
  <c r="I92" i="16"/>
  <c r="AG109" i="16"/>
  <c r="BY121" i="16"/>
  <c r="J97" i="16"/>
  <c r="BG119" i="16"/>
  <c r="CB110" i="16"/>
  <c r="AB108" i="16"/>
  <c r="AP102" i="16"/>
  <c r="CC94" i="16"/>
  <c r="BP110" i="16"/>
  <c r="CR127" i="16"/>
  <c r="CD122" i="16"/>
  <c r="BR95" i="16"/>
  <c r="CD124" i="16"/>
  <c r="CZ102" i="16"/>
  <c r="BS107" i="16"/>
  <c r="AP91" i="16"/>
  <c r="AR55" i="16"/>
  <c r="BD105" i="16"/>
  <c r="AI107" i="16"/>
  <c r="CW123" i="16"/>
  <c r="CA96" i="16"/>
  <c r="AJ43" i="16"/>
  <c r="J95" i="16"/>
  <c r="CN127" i="16"/>
  <c r="CX77" i="16"/>
  <c r="CU118" i="14"/>
  <c r="W127" i="16"/>
  <c r="BD118" i="14"/>
  <c r="CW108" i="16"/>
  <c r="CM129" i="16"/>
  <c r="J118" i="14"/>
  <c r="H128" i="16"/>
  <c r="V123" i="16"/>
  <c r="BT120" i="16"/>
  <c r="CM124" i="16"/>
  <c r="AW106" i="16"/>
  <c r="DB94" i="16"/>
  <c r="BB102" i="16"/>
  <c r="CY21" i="16"/>
  <c r="AD104" i="16"/>
  <c r="I119" i="16"/>
  <c r="BE120" i="16"/>
  <c r="CO104" i="16"/>
  <c r="AE123" i="16"/>
  <c r="CH105" i="16"/>
  <c r="AM97" i="16"/>
  <c r="BS55" i="16"/>
  <c r="AJ99" i="16"/>
  <c r="CU90" i="16"/>
  <c r="K43" i="16"/>
  <c r="BL118" i="14"/>
  <c r="CP120" i="16"/>
  <c r="CR105" i="16"/>
  <c r="H90" i="16"/>
  <c r="AL104" i="16"/>
  <c r="M92" i="16"/>
  <c r="BO120" i="16"/>
  <c r="AZ101" i="16"/>
  <c r="H127" i="16"/>
  <c r="AN101" i="16"/>
  <c r="Z91" i="16"/>
  <c r="BU102" i="16"/>
  <c r="BI32" i="16"/>
  <c r="BT127" i="16"/>
  <c r="BU43" i="16"/>
  <c r="BB99" i="16"/>
  <c r="CG119" i="16"/>
  <c r="BT96" i="16"/>
  <c r="BD97" i="16"/>
  <c r="AC94" i="16"/>
  <c r="BE128" i="16"/>
  <c r="CB118" i="14"/>
  <c r="CG96" i="16"/>
  <c r="CV55" i="16"/>
  <c r="CA21" i="16"/>
  <c r="BG120" i="16"/>
  <c r="BQ77" i="16"/>
  <c r="W123" i="16"/>
  <c r="BF77" i="16"/>
  <c r="H92" i="16"/>
  <c r="BB96" i="16"/>
  <c r="AR90" i="16"/>
  <c r="CK96" i="16"/>
  <c r="AS90" i="16"/>
  <c r="BW128" i="16"/>
  <c r="BR119" i="16"/>
  <c r="BH120" i="16"/>
  <c r="BA92" i="16"/>
  <c r="BD120" i="16"/>
  <c r="CI107" i="16"/>
  <c r="CB125" i="16"/>
  <c r="AB55" i="16"/>
  <c r="M95" i="16"/>
  <c r="CY109" i="16"/>
  <c r="V106" i="16"/>
  <c r="AQ106" i="16"/>
  <c r="DC125" i="16"/>
  <c r="BM122" i="16"/>
  <c r="CW129" i="16"/>
  <c r="V117" i="14"/>
  <c r="BV129" i="16"/>
  <c r="AV110" i="16"/>
  <c r="AQ43" i="16"/>
  <c r="BV99" i="16"/>
  <c r="BM97" i="16"/>
  <c r="BG127" i="16"/>
  <c r="AX94" i="16"/>
  <c r="N127" i="16"/>
  <c r="AJ77" i="16"/>
  <c r="CL21" i="16"/>
  <c r="CZ118" i="14"/>
  <c r="BH102" i="16"/>
  <c r="AB128" i="16"/>
  <c r="BT109" i="16"/>
  <c r="N118" i="14"/>
  <c r="T96" i="16"/>
  <c r="V107" i="16"/>
  <c r="BD110" i="16"/>
  <c r="CV93" i="16"/>
  <c r="CO109" i="16"/>
  <c r="CK125" i="16"/>
  <c r="X94" i="16"/>
  <c r="CT95" i="16"/>
  <c r="AM106" i="16"/>
  <c r="Z125" i="16"/>
  <c r="AL55" i="16"/>
  <c r="BF107" i="16"/>
  <c r="R111" i="15"/>
  <c r="AV128" i="16"/>
  <c r="AB97" i="16"/>
  <c r="AW93" i="16"/>
  <c r="CR91" i="16"/>
  <c r="BS99" i="16"/>
  <c r="P128" i="16"/>
  <c r="BQ129" i="16"/>
  <c r="AN66" i="16"/>
  <c r="AU94" i="16"/>
  <c r="S120" i="16"/>
  <c r="N108" i="16"/>
  <c r="BP109" i="16"/>
  <c r="BL94" i="16"/>
  <c r="CJ98" i="16"/>
  <c r="R111" i="16"/>
  <c r="CZ127" i="16"/>
  <c r="AJ123" i="16"/>
  <c r="AN77" i="16"/>
  <c r="AP96" i="16"/>
  <c r="J124" i="16"/>
  <c r="BG99" i="16"/>
  <c r="U93" i="16"/>
  <c r="BD128" i="16"/>
  <c r="CL101" i="16"/>
  <c r="BW125" i="16"/>
  <c r="AE104" i="16"/>
  <c r="AE118" i="14"/>
  <c r="CJ99" i="16"/>
  <c r="BN104" i="16"/>
  <c r="DC106" i="16"/>
  <c r="BL107" i="16"/>
  <c r="P129" i="16"/>
  <c r="Q127" i="16"/>
  <c r="AJ102" i="16"/>
  <c r="AY123" i="16"/>
  <c r="CD94" i="16"/>
  <c r="X32" i="16"/>
  <c r="AM43" i="16"/>
  <c r="CS93" i="16"/>
  <c r="BS91" i="16"/>
  <c r="CS119" i="16"/>
  <c r="BY90" i="16"/>
  <c r="CD98" i="16"/>
  <c r="BF108" i="16"/>
  <c r="Y122" i="16"/>
  <c r="BR128" i="16"/>
  <c r="DB96" i="16"/>
  <c r="L103" i="16"/>
  <c r="AX118" i="14"/>
  <c r="CX124" i="16"/>
  <c r="CE125" i="16"/>
  <c r="BD108" i="16"/>
  <c r="CO127" i="16"/>
  <c r="AU124" i="16"/>
  <c r="CV66" i="16"/>
  <c r="Q112" i="16"/>
  <c r="CP98" i="16"/>
  <c r="CF43" i="16"/>
  <c r="BF91" i="16"/>
  <c r="CP96" i="16"/>
  <c r="CY128" i="16"/>
  <c r="CQ103" i="16"/>
  <c r="AZ66" i="16"/>
  <c r="CC103" i="16"/>
  <c r="CT107" i="16"/>
  <c r="BY120" i="16"/>
  <c r="AN109" i="16"/>
  <c r="BX96" i="16"/>
  <c r="AN110" i="16"/>
  <c r="BF98" i="16"/>
  <c r="L122" i="16"/>
  <c r="T111" i="15"/>
  <c r="BU104" i="16"/>
  <c r="BK107" i="16"/>
  <c r="CD118" i="14"/>
  <c r="BC99" i="16"/>
  <c r="CV97" i="16"/>
  <c r="K66" i="16"/>
  <c r="AA128" i="16"/>
  <c r="CD97" i="16"/>
  <c r="BC91" i="16"/>
  <c r="AM104" i="16"/>
  <c r="CU124" i="16"/>
  <c r="O102" i="16"/>
  <c r="CL108" i="16"/>
  <c r="BX120" i="16"/>
  <c r="AR102" i="16"/>
  <c r="Q125" i="16"/>
  <c r="BC109" i="16"/>
  <c r="CA92" i="16"/>
  <c r="BE77" i="16"/>
  <c r="BV94" i="16"/>
  <c r="CK106" i="16"/>
  <c r="BB92" i="16"/>
  <c r="AC101" i="16"/>
  <c r="AT90" i="16"/>
  <c r="BB43" i="16"/>
  <c r="S66" i="16"/>
  <c r="BB107" i="16"/>
  <c r="CI120" i="16"/>
  <c r="AN92" i="16"/>
  <c r="N109" i="16"/>
  <c r="CQ104" i="16"/>
  <c r="AS21" i="16"/>
  <c r="CU21" i="16"/>
  <c r="BG93" i="16"/>
  <c r="BU129" i="16"/>
  <c r="BR66" i="16"/>
  <c r="BS98" i="16"/>
  <c r="BY32" i="16"/>
  <c r="BY109" i="16"/>
  <c r="AX125" i="16"/>
  <c r="AN99" i="16"/>
  <c r="J111" i="15"/>
  <c r="BI95" i="16"/>
  <c r="BZ21" i="16"/>
  <c r="AV90" i="16"/>
  <c r="CV106" i="16"/>
  <c r="Q121" i="16"/>
  <c r="O43" i="16"/>
  <c r="BR109" i="16"/>
  <c r="CK109" i="16"/>
  <c r="Z122" i="16"/>
  <c r="CT104" i="16"/>
  <c r="BD127" i="16"/>
  <c r="X90" i="16"/>
  <c r="AG97" i="16"/>
  <c r="BF104" i="16"/>
  <c r="K119" i="16"/>
  <c r="CZ55" i="16"/>
  <c r="BC121" i="16"/>
  <c r="AZ96" i="16"/>
  <c r="AR110" i="16"/>
  <c r="CR43" i="16"/>
  <c r="BJ91" i="16"/>
  <c r="U105" i="16"/>
  <c r="O93" i="16"/>
  <c r="AB101" i="16"/>
  <c r="BR43" i="16"/>
  <c r="L105" i="16"/>
  <c r="BO90" i="16"/>
  <c r="S109" i="16"/>
  <c r="AJ95" i="16"/>
  <c r="R121" i="16"/>
  <c r="BK109" i="16"/>
  <c r="CB101" i="16"/>
  <c r="AL66" i="16"/>
  <c r="BF109" i="16"/>
  <c r="DC101" i="16"/>
  <c r="DC123" i="16"/>
  <c r="R88" i="15"/>
  <c r="W101" i="16"/>
  <c r="BT55" i="16"/>
  <c r="CB93" i="16"/>
  <c r="CU103" i="16"/>
  <c r="AL110" i="16"/>
  <c r="AO104" i="16"/>
  <c r="DB127" i="16"/>
  <c r="AS129" i="16"/>
  <c r="Z128" i="16"/>
  <c r="BB109" i="16"/>
  <c r="CX32" i="16"/>
  <c r="BP120" i="16"/>
  <c r="BP21" i="16"/>
  <c r="CK119" i="16"/>
  <c r="CV95" i="16"/>
  <c r="CT118" i="14"/>
  <c r="V95" i="16"/>
  <c r="CK97" i="16"/>
  <c r="P119" i="16"/>
  <c r="K77" i="16"/>
  <c r="T77" i="16"/>
  <c r="AX90" i="16"/>
  <c r="AZ93" i="16"/>
  <c r="BR21" i="16"/>
  <c r="BT99" i="16"/>
  <c r="BB97" i="16"/>
  <c r="J98" i="16"/>
  <c r="DB32" i="16"/>
  <c r="CS98" i="16"/>
  <c r="BD107" i="16"/>
  <c r="AU21" i="16"/>
  <c r="AZ97" i="16"/>
  <c r="DA99" i="16"/>
  <c r="AW96" i="16"/>
  <c r="I109" i="16"/>
  <c r="U108" i="16"/>
  <c r="AF32" i="16"/>
  <c r="CD103" i="16"/>
  <c r="CY119" i="16"/>
  <c r="BG107" i="16"/>
  <c r="DB21" i="16"/>
  <c r="BL122" i="16"/>
  <c r="BV108" i="16"/>
  <c r="BK124" i="16"/>
  <c r="CV94" i="16"/>
  <c r="CP123" i="16"/>
  <c r="U95" i="16"/>
  <c r="BZ109" i="16"/>
  <c r="P117" i="14"/>
  <c r="CW43" i="16"/>
  <c r="BR94" i="16"/>
  <c r="CO101" i="16"/>
  <c r="N128" i="16"/>
  <c r="CJ93" i="16"/>
  <c r="BJ109" i="16"/>
  <c r="BT122" i="16"/>
  <c r="AF55" i="16"/>
  <c r="CG98" i="16"/>
  <c r="DC121" i="16"/>
  <c r="BE55" i="16"/>
  <c r="BP104" i="16"/>
  <c r="AJ119" i="16"/>
  <c r="BT97" i="16"/>
  <c r="CQ95" i="16"/>
  <c r="AB32" i="16"/>
  <c r="AQ124" i="16"/>
  <c r="CU66" i="16"/>
  <c r="BB77" i="16"/>
  <c r="BC21" i="16"/>
  <c r="BH107" i="16"/>
  <c r="BT110" i="16"/>
  <c r="CX129" i="16"/>
  <c r="CI104" i="16"/>
  <c r="CN110" i="16"/>
  <c r="BG103" i="16"/>
  <c r="AN108" i="16"/>
  <c r="BT103" i="16"/>
  <c r="CE66" i="16"/>
  <c r="BO97" i="16"/>
  <c r="AC99" i="16"/>
  <c r="BW96" i="16"/>
  <c r="J125" i="16"/>
  <c r="CZ95" i="16"/>
  <c r="CU106" i="16"/>
  <c r="DB108" i="16"/>
  <c r="P125" i="16"/>
  <c r="AV105" i="16"/>
  <c r="BL77" i="16"/>
  <c r="BY77" i="16"/>
  <c r="CU129" i="16"/>
  <c r="W119" i="16"/>
  <c r="CE123" i="16"/>
  <c r="AL96" i="16"/>
  <c r="AT91" i="16"/>
  <c r="AU118" i="14"/>
  <c r="AR32" i="16"/>
  <c r="BO107" i="16"/>
  <c r="CS77" i="16"/>
  <c r="AX21" i="16"/>
  <c r="CP106" i="16"/>
  <c r="V93" i="16"/>
  <c r="BC92" i="16"/>
  <c r="H107" i="16"/>
  <c r="BS97" i="16"/>
  <c r="CR121" i="16"/>
  <c r="BS105" i="16"/>
  <c r="AC106" i="16"/>
  <c r="BC66" i="16"/>
  <c r="BX90" i="16"/>
  <c r="AB95" i="16"/>
  <c r="BE129" i="16"/>
  <c r="AN21" i="16"/>
  <c r="AU108" i="16"/>
  <c r="AG105" i="16"/>
  <c r="AO129" i="16"/>
  <c r="BJ55" i="16"/>
  <c r="BA121" i="16"/>
  <c r="AK106" i="16"/>
  <c r="CO102" i="16"/>
  <c r="K105" i="16"/>
  <c r="BC43" i="16"/>
  <c r="CQ121" i="16"/>
  <c r="AI101" i="16"/>
  <c r="AI109" i="16"/>
  <c r="BG109" i="16"/>
  <c r="I107" i="16"/>
  <c r="CC108" i="16"/>
  <c r="V55" i="16"/>
  <c r="V121" i="16"/>
  <c r="AT118" i="14"/>
  <c r="CZ123" i="16"/>
  <c r="AF118" i="14"/>
  <c r="BW127" i="16"/>
  <c r="BM103" i="16"/>
  <c r="CF121" i="16"/>
  <c r="BB125" i="16"/>
  <c r="AV129" i="16"/>
  <c r="BS103" i="16"/>
  <c r="P118" i="14"/>
  <c r="O110" i="16"/>
  <c r="BO99" i="16"/>
  <c r="AW32" i="16"/>
  <c r="J101" i="16"/>
  <c r="CC66" i="16"/>
  <c r="O124" i="16"/>
  <c r="BO103" i="16"/>
  <c r="I129" i="16"/>
  <c r="W103" i="16"/>
  <c r="BR127" i="16"/>
  <c r="CJ21" i="16"/>
  <c r="BK108" i="16"/>
  <c r="CH91" i="16"/>
  <c r="BZ102" i="16"/>
  <c r="AJ109" i="16"/>
  <c r="BF101" i="16"/>
  <c r="CB107" i="16"/>
  <c r="AA96" i="16"/>
  <c r="I43" i="16"/>
  <c r="AY77" i="16"/>
  <c r="AI96" i="16"/>
  <c r="AJ121" i="16"/>
  <c r="AM122" i="16"/>
  <c r="R122" i="16"/>
  <c r="AQ108" i="16"/>
  <c r="CR110" i="16"/>
  <c r="AO125" i="16"/>
  <c r="BA107" i="16"/>
  <c r="W98" i="16"/>
  <c r="BC120" i="16"/>
  <c r="N120" i="16"/>
  <c r="CY122" i="16"/>
  <c r="BR102" i="16"/>
  <c r="AH77" i="16"/>
  <c r="CZ109" i="16"/>
  <c r="Y128" i="16"/>
  <c r="AO97" i="16"/>
  <c r="DA123" i="16"/>
  <c r="BK118" i="14"/>
  <c r="CR109" i="16"/>
  <c r="AO121" i="16"/>
  <c r="R112" i="15"/>
  <c r="CI43" i="16"/>
  <c r="M107" i="16"/>
  <c r="H99" i="16"/>
  <c r="BN107" i="16"/>
  <c r="CL128" i="16"/>
  <c r="CL66" i="16"/>
  <c r="S98" i="16"/>
  <c r="BK95" i="16"/>
  <c r="BW99" i="16"/>
  <c r="U123" i="16"/>
  <c r="BQ107" i="16"/>
  <c r="BL93" i="16"/>
  <c r="CZ92" i="16"/>
  <c r="L123" i="16"/>
  <c r="CS95" i="16"/>
  <c r="H120" i="16"/>
  <c r="BT128" i="16"/>
  <c r="CK128" i="16"/>
  <c r="CY101" i="16"/>
  <c r="CL109" i="16"/>
  <c r="BQ110" i="16"/>
  <c r="CT102" i="16"/>
  <c r="BF102" i="16"/>
  <c r="I118" i="14"/>
  <c r="AT94" i="16"/>
  <c r="L104" i="16"/>
  <c r="AQ101" i="16"/>
  <c r="CW98" i="16"/>
  <c r="AK32" i="16"/>
  <c r="CV125" i="16"/>
  <c r="Z94" i="16"/>
  <c r="BR120" i="16"/>
  <c r="CB121" i="16"/>
  <c r="BA119" i="16"/>
  <c r="CZ21" i="16"/>
  <c r="BZ43" i="16"/>
  <c r="CX91" i="16"/>
  <c r="CW102" i="16"/>
  <c r="BV95" i="16"/>
  <c r="AA118" i="14"/>
  <c r="CO118" i="14"/>
  <c r="AV21" i="16"/>
  <c r="AF107" i="16"/>
  <c r="CA123" i="16"/>
  <c r="DC77" i="16"/>
  <c r="CA101" i="16"/>
  <c r="BM121" i="16"/>
  <c r="CM99" i="16"/>
  <c r="BR106" i="16"/>
  <c r="M105" i="16"/>
  <c r="AA123" i="16"/>
  <c r="CH119" i="16"/>
  <c r="AO107" i="16"/>
  <c r="CF122" i="16"/>
  <c r="CB128" i="16"/>
  <c r="CN120" i="16"/>
  <c r="CE109" i="16"/>
  <c r="BY95" i="16"/>
  <c r="AX98" i="16"/>
  <c r="AD118" i="14"/>
  <c r="CQ97" i="16"/>
  <c r="BQ92" i="16"/>
  <c r="Q96" i="16"/>
  <c r="AH93" i="16"/>
  <c r="S112" i="15"/>
  <c r="U101" i="16"/>
  <c r="AX55" i="16"/>
  <c r="CZ66" i="16"/>
  <c r="BD103" i="16"/>
  <c r="AZ92" i="16"/>
  <c r="BI99" i="16"/>
  <c r="CP118" i="14"/>
  <c r="CS102" i="16"/>
  <c r="BA129" i="16"/>
  <c r="DC55" i="16"/>
  <c r="CR98" i="16"/>
  <c r="BC94" i="16"/>
  <c r="CH66" i="16"/>
  <c r="AF96" i="16"/>
  <c r="CA108" i="16"/>
  <c r="AQ119" i="16"/>
  <c r="CE97" i="16"/>
  <c r="CF124" i="16"/>
  <c r="U110" i="16"/>
  <c r="AJ118" i="14"/>
  <c r="BV32" i="16"/>
  <c r="BV97" i="16"/>
  <c r="CR101" i="16"/>
  <c r="AG98" i="16"/>
  <c r="AW109" i="16"/>
  <c r="BJ99" i="16"/>
  <c r="BX32" i="16"/>
  <c r="AA90" i="16"/>
  <c r="BO102" i="16"/>
  <c r="U128" i="16"/>
  <c r="BK104" i="16"/>
  <c r="CR93" i="16"/>
  <c r="AO123" i="16"/>
  <c r="BJ108" i="16"/>
  <c r="BH99" i="16"/>
  <c r="J107" i="16"/>
  <c r="AN102" i="16"/>
  <c r="AN94" i="16"/>
  <c r="CC128" i="16"/>
  <c r="CA118" i="14"/>
  <c r="AJ122" i="16"/>
  <c r="CJ91" i="16"/>
  <c r="U55" i="16"/>
  <c r="K55" i="16"/>
  <c r="CA91" i="16"/>
  <c r="CD32" i="16"/>
  <c r="DB103" i="16"/>
  <c r="CP95" i="16"/>
  <c r="BY103" i="16"/>
  <c r="AU109" i="16"/>
  <c r="M106" i="16"/>
  <c r="CX123" i="16"/>
  <c r="AE127" i="16"/>
  <c r="CE120" i="16"/>
  <c r="CJ125" i="16"/>
  <c r="AA93" i="16"/>
  <c r="CS109" i="16"/>
  <c r="CR122" i="16"/>
  <c r="AD128" i="16"/>
  <c r="CX110" i="16"/>
  <c r="CJ95" i="16"/>
  <c r="U98" i="16"/>
  <c r="CM32" i="16"/>
  <c r="DA128" i="16"/>
  <c r="BC102" i="16"/>
  <c r="N124" i="16"/>
  <c r="T92" i="16"/>
  <c r="AK21" i="16"/>
  <c r="BH125" i="16"/>
  <c r="BW43" i="16"/>
  <c r="M110" i="16"/>
  <c r="CY104" i="16"/>
  <c r="BI43" i="16"/>
  <c r="T112" i="16"/>
  <c r="CD109" i="16"/>
  <c r="AC109" i="16"/>
  <c r="CF123" i="16"/>
  <c r="CO120" i="16"/>
  <c r="N95" i="16"/>
  <c r="AU102" i="16"/>
  <c r="AG93" i="16"/>
  <c r="CG94" i="16"/>
  <c r="CP102" i="16"/>
  <c r="AT103" i="16"/>
  <c r="BM101" i="16"/>
  <c r="BV118" i="14"/>
  <c r="Q123" i="16"/>
  <c r="CR32" i="16"/>
  <c r="AF129" i="16"/>
  <c r="M121" i="16"/>
  <c r="X105" i="16"/>
  <c r="AG122" i="16"/>
  <c r="AL129" i="16"/>
  <c r="DB118" i="14"/>
  <c r="AC95" i="16"/>
  <c r="BL55" i="16"/>
  <c r="CX128" i="16"/>
  <c r="AM93" i="16"/>
  <c r="BV103" i="16"/>
  <c r="AF94" i="16"/>
  <c r="BR55" i="16"/>
  <c r="CG107" i="16"/>
  <c r="U117" i="14"/>
  <c r="BG118" i="14"/>
  <c r="AD120" i="16"/>
  <c r="AP94" i="16"/>
  <c r="BH109" i="16"/>
  <c r="BH101" i="16"/>
  <c r="AM90" i="16"/>
  <c r="CT93" i="16"/>
  <c r="AP43" i="16"/>
  <c r="L101" i="16"/>
  <c r="AA21" i="16"/>
  <c r="DC93" i="16"/>
  <c r="CE90" i="16"/>
  <c r="CC101" i="16"/>
  <c r="J129" i="16"/>
  <c r="AY118" i="14"/>
  <c r="BJ66" i="16"/>
  <c r="U121" i="16"/>
  <c r="BQ91" i="16"/>
  <c r="AO105" i="16"/>
  <c r="BN105" i="16"/>
  <c r="AI129" i="16"/>
  <c r="AP97" i="16"/>
  <c r="Q129" i="16"/>
  <c r="DC21" i="16"/>
  <c r="CJ92" i="16"/>
  <c r="AD125" i="16"/>
  <c r="AP99" i="16"/>
  <c r="CY94" i="16"/>
  <c r="Z32" i="16"/>
  <c r="CM127" i="16"/>
  <c r="CV107" i="16"/>
  <c r="AR103" i="16"/>
  <c r="BO95" i="16"/>
  <c r="AP55" i="16"/>
  <c r="BB98" i="16"/>
  <c r="AI121" i="16"/>
  <c r="X103" i="16"/>
  <c r="CO124" i="16"/>
  <c r="Z95" i="16"/>
  <c r="AR125" i="16"/>
  <c r="M94" i="16"/>
  <c r="CO21" i="16"/>
  <c r="BW66" i="16"/>
  <c r="AU77" i="16"/>
  <c r="AX95" i="16"/>
  <c r="O119" i="16"/>
  <c r="BN92" i="16"/>
  <c r="BN120" i="16"/>
  <c r="O121" i="16"/>
  <c r="AT93" i="16"/>
  <c r="BL105" i="16"/>
  <c r="AZ108" i="16"/>
  <c r="BZ108" i="16"/>
  <c r="BJ103" i="16"/>
  <c r="CA129" i="16"/>
  <c r="CS125" i="16"/>
  <c r="BB91" i="16"/>
  <c r="AR121" i="16"/>
  <c r="CE55" i="16"/>
  <c r="BD98" i="16"/>
  <c r="BU105" i="16"/>
  <c r="BH108" i="16"/>
  <c r="CT92" i="16"/>
  <c r="CP121" i="16"/>
  <c r="BH92" i="16"/>
  <c r="BW93" i="16"/>
  <c r="L97" i="16"/>
  <c r="AL21" i="16"/>
  <c r="BU122" i="16"/>
  <c r="BB103" i="16"/>
  <c r="AR95" i="16"/>
  <c r="W32" i="16"/>
  <c r="U99" i="16"/>
  <c r="BZ101" i="16"/>
  <c r="AG119" i="16"/>
  <c r="AX123" i="16"/>
  <c r="AQ96" i="16"/>
  <c r="AW107" i="16"/>
  <c r="J55" i="16"/>
  <c r="AZ110" i="16"/>
  <c r="CM92" i="16"/>
  <c r="CI122" i="16"/>
  <c r="BD55" i="16"/>
  <c r="H105" i="16"/>
  <c r="BK99" i="16"/>
  <c r="BH96" i="16"/>
  <c r="AC97" i="16"/>
  <c r="CI99" i="16"/>
  <c r="X66" i="16"/>
  <c r="DB77" i="16"/>
  <c r="P99" i="16"/>
  <c r="CM55" i="16"/>
  <c r="CD21" i="16"/>
  <c r="AC119" i="16"/>
  <c r="X93" i="16"/>
  <c r="BY97" i="16"/>
  <c r="BP106" i="16"/>
  <c r="BP107" i="16"/>
  <c r="BZ106" i="16"/>
  <c r="BA98" i="16"/>
  <c r="BG101" i="16"/>
  <c r="AP106" i="16"/>
  <c r="Q43" i="16"/>
  <c r="CI55" i="16"/>
  <c r="DC104" i="16"/>
  <c r="CT96" i="16"/>
  <c r="O107" i="16"/>
  <c r="CK90" i="16"/>
  <c r="CL120" i="16"/>
  <c r="AV108" i="16"/>
  <c r="AM101" i="16"/>
  <c r="W107" i="16"/>
  <c r="K32" i="16"/>
  <c r="AW105" i="16"/>
  <c r="DA104" i="16"/>
  <c r="AU110" i="16"/>
  <c r="X123" i="16"/>
  <c r="AB66" i="16"/>
  <c r="AI91" i="16"/>
  <c r="L96" i="16"/>
  <c r="AE106" i="16"/>
  <c r="AJ101" i="16"/>
  <c r="AB98" i="16"/>
  <c r="BI94" i="16"/>
  <c r="BJ77" i="16"/>
  <c r="AW108" i="16"/>
  <c r="AR128" i="16"/>
  <c r="T97" i="16"/>
  <c r="BG90" i="16"/>
  <c r="BX105" i="16"/>
  <c r="AE101" i="16"/>
  <c r="P111" i="16"/>
  <c r="BU109" i="16"/>
  <c r="S21" i="16"/>
  <c r="AS96" i="16"/>
  <c r="J127" i="16"/>
  <c r="BG110" i="16"/>
  <c r="BW124" i="16"/>
  <c r="U66" i="16"/>
  <c r="CY129" i="16"/>
  <c r="AV32" i="16"/>
  <c r="CR96" i="16"/>
  <c r="CI108" i="16"/>
  <c r="AY32" i="16"/>
  <c r="CO94" i="16"/>
  <c r="BW129" i="16"/>
  <c r="DA103" i="16"/>
  <c r="BX92" i="16"/>
  <c r="BG32" i="16"/>
  <c r="AL101" i="16"/>
  <c r="CR97" i="16"/>
  <c r="CG21" i="16"/>
  <c r="AC93" i="16"/>
  <c r="CD120" i="16"/>
  <c r="S88" i="15"/>
  <c r="DE13" i="16"/>
  <c r="BQ125" i="16"/>
  <c r="CT98" i="16"/>
  <c r="AJ32" i="16"/>
  <c r="BB108" i="16"/>
  <c r="CP94" i="16"/>
  <c r="BO93" i="16"/>
  <c r="AE55" i="16"/>
  <c r="AK109" i="16"/>
  <c r="BP55" i="16"/>
  <c r="BU121" i="16"/>
  <c r="BR99" i="16"/>
  <c r="AY128" i="16"/>
  <c r="CW105" i="16"/>
  <c r="CJ102" i="16"/>
  <c r="R124" i="16"/>
  <c r="CP110" i="16"/>
  <c r="BX108" i="16"/>
  <c r="CG97" i="16"/>
  <c r="AD55" i="16"/>
  <c r="BQ90" i="16"/>
  <c r="CW119" i="16"/>
  <c r="AM105" i="16"/>
  <c r="CE122" i="16"/>
  <c r="P109" i="16"/>
  <c r="BX122" i="16"/>
  <c r="CT128" i="16"/>
  <c r="H125" i="16"/>
  <c r="BR122" i="16"/>
  <c r="CT123" i="16"/>
  <c r="CX97" i="16"/>
  <c r="CO32" i="16"/>
  <c r="BG21" i="16"/>
  <c r="CM95" i="16"/>
  <c r="BV106" i="16"/>
  <c r="BL110" i="16"/>
  <c r="AX120" i="16"/>
  <c r="BK122" i="16"/>
  <c r="T103" i="16"/>
  <c r="CC102" i="16"/>
  <c r="CS43" i="16"/>
  <c r="Z99" i="16"/>
  <c r="BW21" i="16"/>
  <c r="K110" i="16"/>
  <c r="AE94" i="16"/>
  <c r="L108" i="16"/>
  <c r="CR104" i="16"/>
  <c r="BK43" i="16"/>
  <c r="X55" i="16"/>
  <c r="DA124" i="16"/>
  <c r="CV92" i="16"/>
  <c r="CF119" i="16"/>
  <c r="AL124" i="16"/>
  <c r="BJ125" i="16"/>
  <c r="AK127" i="16"/>
  <c r="CC127" i="16"/>
  <c r="O98" i="16"/>
  <c r="AO102" i="16"/>
  <c r="AR92" i="16"/>
  <c r="AP77" i="16"/>
  <c r="BO118" i="14"/>
  <c r="L55" i="16"/>
  <c r="CA110" i="16"/>
  <c r="AL92" i="16"/>
  <c r="CQ93" i="16"/>
  <c r="Z93" i="16"/>
  <c r="X125" i="16"/>
  <c r="V110" i="16"/>
  <c r="AH21" i="16"/>
  <c r="CL55" i="16"/>
  <c r="BF95" i="16"/>
  <c r="CD101" i="16"/>
  <c r="AD90" i="16"/>
  <c r="DA109" i="16"/>
  <c r="AO66" i="16"/>
  <c r="BA108" i="16"/>
  <c r="O92" i="16"/>
  <c r="AP119" i="16"/>
  <c r="CG110" i="16"/>
  <c r="V96" i="16"/>
  <c r="AD96" i="16"/>
  <c r="BM109" i="16"/>
  <c r="AM96" i="16"/>
  <c r="AJ55" i="16"/>
  <c r="BU93" i="16"/>
  <c r="BX103" i="16"/>
  <c r="BT101" i="16"/>
  <c r="BC103" i="16"/>
  <c r="CW90" i="16"/>
  <c r="AQ109" i="16"/>
  <c r="Q111" i="16"/>
  <c r="V120" i="16"/>
  <c r="CF107" i="16"/>
  <c r="CM108" i="16"/>
  <c r="AN96" i="16"/>
  <c r="BN66" i="16"/>
  <c r="CL107" i="16"/>
  <c r="AA77" i="16"/>
  <c r="BV123" i="16"/>
  <c r="K104" i="16"/>
  <c r="AI93" i="16"/>
  <c r="AH97" i="16"/>
  <c r="AG77" i="16"/>
  <c r="O127" i="16"/>
  <c r="AQ127" i="16"/>
  <c r="DA129" i="16"/>
  <c r="CN77" i="16"/>
  <c r="BP97" i="16"/>
  <c r="O91" i="16"/>
  <c r="CO121" i="16"/>
  <c r="CU43" i="16"/>
  <c r="J103" i="16"/>
  <c r="BT129" i="16"/>
  <c r="AZ123" i="16"/>
  <c r="AP110" i="16"/>
  <c r="AO94" i="16"/>
  <c r="BV93" i="16"/>
  <c r="CN55" i="16"/>
  <c r="AE120" i="16"/>
  <c r="CU97" i="16"/>
  <c r="CX102" i="16"/>
  <c r="AO99" i="16"/>
  <c r="CT109" i="16"/>
  <c r="CN21" i="16"/>
  <c r="M123" i="16"/>
  <c r="AE43" i="16"/>
  <c r="BU119" i="16"/>
  <c r="AA97" i="16"/>
  <c r="T90" i="16"/>
  <c r="AJ120" i="16"/>
  <c r="AI108" i="16"/>
  <c r="CW121" i="16"/>
  <c r="V104" i="16"/>
  <c r="Q102" i="16"/>
  <c r="CM105" i="16"/>
  <c r="AA105" i="16"/>
  <c r="AV125" i="16"/>
  <c r="AH118" i="14"/>
  <c r="CB32" i="16"/>
  <c r="DA98" i="16"/>
  <c r="BL129" i="16"/>
  <c r="BZ123" i="16"/>
  <c r="BY128" i="16"/>
  <c r="Y95" i="16"/>
  <c r="CN106" i="16"/>
  <c r="CY121" i="16"/>
  <c r="AE105" i="16"/>
  <c r="AO122" i="16"/>
  <c r="BY125" i="16"/>
  <c r="BE109" i="16"/>
  <c r="P112" i="16"/>
  <c r="H119" i="16"/>
  <c r="Z103" i="16"/>
  <c r="BT95" i="16"/>
  <c r="AZ95" i="16"/>
  <c r="DB121" i="16"/>
  <c r="DB43" i="16"/>
  <c r="R96" i="16"/>
  <c r="CX93" i="16"/>
  <c r="AR97" i="16"/>
  <c r="Y105" i="16"/>
  <c r="M98" i="16"/>
  <c r="CK110" i="16"/>
  <c r="BF32" i="16"/>
  <c r="Q21" i="16"/>
  <c r="AH103" i="16"/>
  <c r="CZ98" i="16"/>
  <c r="N55" i="16"/>
  <c r="AB93" i="16"/>
  <c r="CA32" i="16"/>
  <c r="CF108" i="16"/>
  <c r="CN102" i="16"/>
  <c r="R92" i="16"/>
  <c r="H129" i="16"/>
  <c r="BC123" i="16"/>
  <c r="AL122" i="16"/>
  <c r="BU127" i="16"/>
  <c r="H98" i="16"/>
  <c r="BW55" i="16"/>
  <c r="CC99" i="16"/>
  <c r="O122" i="16"/>
  <c r="AM98" i="16"/>
  <c r="BT94" i="16"/>
  <c r="CL102" i="16"/>
  <c r="K94" i="16"/>
  <c r="AW125" i="16"/>
  <c r="M125" i="16"/>
  <c r="Y77" i="16"/>
  <c r="CT32" i="16"/>
  <c r="DB95" i="16"/>
  <c r="CK95" i="16"/>
  <c r="BX55" i="16"/>
  <c r="AV123" i="16"/>
  <c r="BS21" i="16"/>
  <c r="CV98" i="16"/>
  <c r="AC55" i="16"/>
  <c r="CC97" i="16"/>
  <c r="CB92" i="16"/>
  <c r="AS123" i="16"/>
  <c r="L99" i="16"/>
  <c r="P103" i="16"/>
  <c r="AQ129" i="16"/>
  <c r="CR119" i="16"/>
  <c r="BR32" i="16"/>
  <c r="V109" i="16"/>
  <c r="AH102" i="16"/>
  <c r="CN103" i="16"/>
  <c r="Y120" i="16"/>
  <c r="AX104" i="16"/>
  <c r="AS124" i="16"/>
  <c r="CK93" i="16"/>
  <c r="AI110" i="16"/>
  <c r="CD99" i="16"/>
  <c r="BG106" i="16"/>
  <c r="AO128" i="16"/>
  <c r="AF98" i="16"/>
  <c r="X92" i="16"/>
  <c r="P106" i="16"/>
  <c r="BN124" i="16"/>
  <c r="CF118" i="14"/>
  <c r="BR118" i="14"/>
  <c r="BS32" i="16"/>
  <c r="O66" i="16"/>
  <c r="CF105" i="16"/>
  <c r="AD123" i="16"/>
  <c r="CY66" i="16"/>
  <c r="BM93" i="16"/>
  <c r="BU110" i="16"/>
  <c r="CI21" i="16"/>
  <c r="BW32" i="16"/>
  <c r="CK105" i="16"/>
  <c r="AB127" i="16"/>
  <c r="CC90" i="16"/>
  <c r="AT109" i="16"/>
  <c r="CG103" i="16"/>
  <c r="CJ129" i="16"/>
  <c r="CE99" i="16"/>
  <c r="AZ125" i="16"/>
  <c r="BV55" i="16"/>
  <c r="BJ120" i="16"/>
  <c r="Q108" i="16"/>
  <c r="Z129" i="16"/>
  <c r="CV128" i="16"/>
  <c r="CF104" i="16"/>
  <c r="CA107" i="16"/>
  <c r="CX118" i="14"/>
  <c r="BH97" i="16"/>
  <c r="CV99" i="16"/>
  <c r="AJ108" i="16"/>
  <c r="R32" i="16"/>
  <c r="AU104" i="16"/>
  <c r="J32" i="16"/>
  <c r="AV127" i="16"/>
  <c r="BE105" i="16"/>
  <c r="BC96" i="16"/>
  <c r="AZ103" i="16"/>
  <c r="AC105" i="16"/>
  <c r="BH118" i="14"/>
  <c r="BN93" i="16"/>
  <c r="BQ95" i="16"/>
  <c r="S92" i="16"/>
  <c r="BQ123" i="16"/>
  <c r="DA55" i="16"/>
  <c r="O106" i="16"/>
  <c r="CH120" i="16"/>
  <c r="CI95" i="16"/>
  <c r="AK108" i="16"/>
  <c r="CB104" i="16"/>
  <c r="BG128" i="16"/>
  <c r="BA21" i="16"/>
  <c r="CN108" i="16"/>
  <c r="AB110" i="16"/>
  <c r="BR96" i="16"/>
  <c r="V102" i="16"/>
  <c r="CW99" i="16"/>
  <c r="CP90" i="16"/>
  <c r="AU125" i="16"/>
  <c r="BV122" i="16"/>
  <c r="CW66" i="16"/>
  <c r="BB55" i="16"/>
  <c r="CU120" i="16"/>
  <c r="CK99" i="16"/>
  <c r="CO125" i="16"/>
  <c r="L94" i="16"/>
  <c r="AI103" i="16"/>
  <c r="CT110" i="16"/>
  <c r="CW55" i="16"/>
  <c r="R104" i="16"/>
  <c r="M104" i="16"/>
  <c r="Q111" i="15"/>
  <c r="BY122" i="16"/>
  <c r="CD127" i="16"/>
  <c r="CF102" i="16"/>
  <c r="BU99" i="16"/>
  <c r="AO120" i="16"/>
  <c r="BT32" i="16"/>
  <c r="BZ90" i="16"/>
  <c r="BB124" i="16"/>
  <c r="BH128" i="16"/>
  <c r="Z98" i="16"/>
  <c r="CR125" i="16"/>
  <c r="BR93" i="16"/>
  <c r="CU99" i="16"/>
  <c r="K101" i="16"/>
  <c r="R105" i="16"/>
  <c r="AH95" i="16"/>
  <c r="BO129" i="16"/>
  <c r="BZ107" i="16"/>
  <c r="AJ94" i="16"/>
  <c r="BB118" i="14"/>
  <c r="Z90" i="16"/>
  <c r="O99" i="16"/>
  <c r="BD43" i="16"/>
  <c r="CX99" i="16"/>
  <c r="BO110" i="16"/>
  <c r="CZ128" i="16"/>
  <c r="BY119" i="16"/>
  <c r="R123" i="16"/>
  <c r="BC124" i="16"/>
  <c r="CU125" i="16"/>
  <c r="BD124" i="16"/>
  <c r="BB32" i="16"/>
  <c r="P77" i="16"/>
  <c r="BQ106" i="16"/>
  <c r="AF108" i="16"/>
  <c r="BM107" i="16"/>
  <c r="BJ92" i="16"/>
  <c r="AT120" i="16"/>
  <c r="AV106" i="16"/>
  <c r="BY98" i="16"/>
  <c r="AE91" i="16"/>
  <c r="CZ121" i="16"/>
  <c r="I103" i="16"/>
  <c r="AF105" i="16"/>
  <c r="CU128" i="16"/>
  <c r="CL91" i="16"/>
  <c r="S124" i="16"/>
  <c r="P88" i="15"/>
  <c r="BI125" i="16"/>
  <c r="I104" i="16"/>
  <c r="AQ99" i="16"/>
  <c r="BZ110" i="16"/>
  <c r="K92" i="16"/>
  <c r="Y102" i="16"/>
  <c r="BK93" i="16"/>
  <c r="Y107" i="16"/>
  <c r="CM106" i="16"/>
  <c r="CO98" i="16"/>
  <c r="CI118" i="14"/>
  <c r="W43" i="16"/>
  <c r="BN118" i="14"/>
  <c r="V77" i="16"/>
  <c r="AS91" i="16"/>
  <c r="CZ97" i="16"/>
  <c r="BH119" i="16"/>
  <c r="AS108" i="16"/>
  <c r="CV104" i="16"/>
  <c r="BG121" i="16"/>
  <c r="CV124" i="16"/>
  <c r="N121" i="16"/>
  <c r="BC122" i="16"/>
  <c r="AH107" i="16"/>
  <c r="AL108" i="16"/>
  <c r="AX77" i="16"/>
  <c r="AL102" i="16"/>
  <c r="CP124" i="16"/>
  <c r="BX21" i="16"/>
  <c r="BQ43" i="16"/>
  <c r="CA121" i="16"/>
  <c r="BW110" i="16"/>
  <c r="AD101" i="16"/>
  <c r="BF21" i="16"/>
  <c r="DB107" i="16"/>
  <c r="W105" i="16"/>
  <c r="BS127" i="16"/>
  <c r="BP94" i="16"/>
  <c r="Y90" i="16"/>
  <c r="DA43" i="16"/>
  <c r="CQ129" i="16"/>
  <c r="K121" i="16"/>
  <c r="BB122" i="16"/>
  <c r="CQ108" i="16"/>
  <c r="CO103" i="16"/>
  <c r="CS106" i="16"/>
  <c r="BN97" i="16"/>
  <c r="O88" i="15"/>
  <c r="AP122" i="16"/>
  <c r="W125" i="16"/>
  <c r="X77" i="16"/>
  <c r="BB21" i="16"/>
  <c r="BO119" i="16"/>
  <c r="AR21" i="16"/>
  <c r="CJ105" i="16"/>
  <c r="CA124" i="16"/>
  <c r="BC118" i="14"/>
  <c r="AG108" i="16"/>
  <c r="BT107" i="16"/>
  <c r="AE129" i="16"/>
  <c r="CQ98" i="16"/>
  <c r="AV55" i="16"/>
  <c r="CY92" i="16"/>
  <c r="BD102" i="16"/>
  <c r="CM128" i="16"/>
  <c r="AG124" i="16"/>
  <c r="W104" i="16"/>
  <c r="BP105" i="16"/>
  <c r="AZ43" i="16"/>
  <c r="AG118" i="14"/>
  <c r="DC98" i="16"/>
  <c r="V119" i="16"/>
  <c r="Q32" i="16"/>
  <c r="J99" i="16"/>
  <c r="AX109" i="16"/>
  <c r="CQ125" i="16"/>
  <c r="BE118" i="14"/>
  <c r="DA32" i="16"/>
  <c r="AC104" i="16"/>
  <c r="K99" i="16"/>
  <c r="Y99" i="16"/>
  <c r="AG128" i="16"/>
  <c r="CM97" i="16"/>
  <c r="BU96" i="16"/>
  <c r="BK32" i="16"/>
  <c r="U43" i="16"/>
  <c r="CO93" i="16"/>
  <c r="AS119" i="16"/>
  <c r="AB94" i="16"/>
  <c r="BJ107" i="16"/>
  <c r="M108" i="16"/>
  <c r="AW122" i="16"/>
  <c r="BS102" i="16"/>
  <c r="AQ98" i="16"/>
  <c r="BX95" i="16"/>
  <c r="AM125" i="16"/>
  <c r="AF119" i="16"/>
  <c r="S77" i="16"/>
  <c r="U103" i="16"/>
  <c r="AR107" i="16"/>
  <c r="DA122" i="16"/>
  <c r="CT99" i="16"/>
  <c r="BS119" i="16"/>
  <c r="AQ125" i="16"/>
  <c r="BJ101" i="16"/>
  <c r="CH95" i="16"/>
  <c r="AD95" i="16"/>
  <c r="P88" i="16"/>
  <c r="CI102" i="16"/>
  <c r="BO94" i="16"/>
  <c r="BN21" i="16"/>
  <c r="BJ123" i="16"/>
  <c r="CL94" i="16"/>
  <c r="BM123" i="16"/>
  <c r="CB109" i="16"/>
  <c r="DC120" i="16"/>
  <c r="BW101" i="16"/>
  <c r="CB55" i="16"/>
  <c r="AS95" i="16"/>
  <c r="Z92" i="16"/>
  <c r="W94" i="16"/>
  <c r="CS32" i="16"/>
  <c r="S104" i="16"/>
  <c r="S128" i="16"/>
  <c r="BP108" i="16"/>
  <c r="BJ96" i="16"/>
  <c r="AJ107" i="16"/>
  <c r="BT21" i="16"/>
  <c r="BM66" i="16"/>
  <c r="BM119" i="16"/>
  <c r="V94" i="16"/>
  <c r="BS123" i="16"/>
  <c r="K109" i="16"/>
  <c r="AS104" i="16"/>
  <c r="CL96" i="16"/>
  <c r="AO110" i="16"/>
  <c r="AR106" i="16"/>
  <c r="AT66" i="16"/>
  <c r="CU102" i="16"/>
  <c r="CH103" i="16"/>
  <c r="W111" i="15"/>
  <c r="AB106" i="16"/>
  <c r="AG96" i="16"/>
  <c r="CI98" i="16"/>
  <c r="W77" i="16"/>
  <c r="AI105" i="16"/>
  <c r="BT118" i="14"/>
  <c r="CQ94" i="16"/>
  <c r="AT110" i="16"/>
  <c r="AL93" i="16"/>
  <c r="AH55" i="16"/>
  <c r="CG99" i="16"/>
  <c r="AL127" i="16"/>
  <c r="AO96" i="16"/>
  <c r="AK124" i="16"/>
  <c r="AC121" i="16"/>
  <c r="DC95" i="16"/>
  <c r="AD91" i="16"/>
  <c r="Y123" i="16"/>
  <c r="BN94" i="16"/>
  <c r="CH110" i="16"/>
  <c r="AW119" i="16"/>
  <c r="BG91" i="16"/>
  <c r="AN125" i="16"/>
  <c r="CL92" i="16"/>
  <c r="BL101" i="16"/>
  <c r="CG121" i="16"/>
  <c r="BU125" i="16"/>
  <c r="BC98" i="16"/>
  <c r="J105" i="16"/>
  <c r="BL121" i="16"/>
  <c r="R128" i="16"/>
  <c r="X101" i="16"/>
  <c r="AM118" i="14"/>
  <c r="AX122" i="16"/>
  <c r="CC121" i="16"/>
  <c r="CS105" i="16"/>
  <c r="CM96" i="16"/>
  <c r="AT95" i="16"/>
  <c r="CI92" i="16"/>
  <c r="AI90" i="16"/>
  <c r="V97" i="16"/>
  <c r="BP90" i="16"/>
  <c r="CY98" i="16"/>
  <c r="BZ91" i="16"/>
  <c r="AS98" i="16"/>
  <c r="AM129" i="16"/>
  <c r="CD55" i="16"/>
  <c r="CY43" i="16"/>
  <c r="BQ108" i="16"/>
  <c r="R97" i="16"/>
  <c r="Q105" i="16"/>
  <c r="AV104" i="16"/>
  <c r="Q88" i="16"/>
  <c r="Q103" i="16"/>
  <c r="Q101" i="16"/>
  <c r="BG123" i="16"/>
  <c r="X43" i="16"/>
  <c r="S96" i="16"/>
  <c r="BU55" i="16"/>
  <c r="AK125" i="16"/>
  <c r="BT123" i="16"/>
  <c r="CW101" i="16"/>
  <c r="S94" i="16"/>
  <c r="R117" i="14"/>
  <c r="BE92" i="16"/>
  <c r="CK120" i="16"/>
  <c r="CI121" i="16"/>
  <c r="BI55" i="16"/>
  <c r="BB104" i="16"/>
  <c r="BS77" i="16"/>
  <c r="U21" i="16"/>
  <c r="AS118" i="14"/>
  <c r="DA77" i="16"/>
  <c r="AO106" i="16"/>
  <c r="BY21" i="16"/>
  <c r="CL105" i="16"/>
  <c r="AM128" i="16"/>
  <c r="DA96" i="16"/>
  <c r="AY125" i="16"/>
  <c r="BP121" i="16"/>
  <c r="BD32" i="16"/>
  <c r="AS93" i="16"/>
  <c r="BD122" i="16"/>
  <c r="BV92" i="16"/>
  <c r="DA107" i="16"/>
  <c r="S99" i="16"/>
  <c r="K96" i="16"/>
  <c r="CC93" i="16"/>
  <c r="CW124" i="16"/>
  <c r="BJ121" i="16"/>
  <c r="CZ108" i="16"/>
  <c r="AS122" i="16"/>
  <c r="N91" i="16"/>
  <c r="BY96" i="16"/>
  <c r="L92" i="16"/>
  <c r="CD95" i="16"/>
  <c r="CP93" i="16"/>
  <c r="CC110" i="16"/>
  <c r="BX125" i="16"/>
  <c r="CM104" i="16"/>
  <c r="AN91" i="16"/>
  <c r="AR98" i="16"/>
  <c r="BX123" i="16"/>
  <c r="CV21" i="16"/>
  <c r="BP98" i="16"/>
  <c r="BN96" i="16"/>
  <c r="Q77" i="16"/>
  <c r="V88" i="16"/>
  <c r="CA55" i="16"/>
  <c r="BU124" i="16"/>
  <c r="AR77" i="16"/>
  <c r="CH90" i="16"/>
  <c r="AY122" i="16"/>
  <c r="BY99" i="16"/>
  <c r="BG102" i="16"/>
  <c r="AC91" i="16"/>
  <c r="CJ32" i="16"/>
  <c r="BQ121" i="16"/>
  <c r="Z102" i="16"/>
  <c r="CR90" i="16"/>
  <c r="BX127" i="16"/>
  <c r="AW92" i="16"/>
  <c r="CE121" i="16"/>
  <c r="R109" i="16"/>
  <c r="DA91" i="16"/>
  <c r="CV105" i="16"/>
  <c r="BO92" i="16"/>
  <c r="CA77" i="16"/>
  <c r="AI118" i="14"/>
  <c r="CO129" i="16"/>
  <c r="CR21" i="16"/>
  <c r="BS108" i="16"/>
  <c r="Q66" i="16"/>
  <c r="AX124" i="16"/>
  <c r="CE107" i="16"/>
  <c r="CM43" i="16"/>
  <c r="S43" i="16"/>
  <c r="CX101" i="16"/>
  <c r="AU119" i="16"/>
  <c r="X21" i="16"/>
  <c r="CW120" i="16"/>
  <c r="BZ77" i="16"/>
  <c r="BD66" i="16"/>
  <c r="BJ124" i="16"/>
  <c r="AA127" i="16"/>
  <c r="AM110" i="16"/>
  <c r="BO66" i="16"/>
  <c r="W117" i="14"/>
  <c r="AZ120" i="16"/>
  <c r="AF101" i="16"/>
  <c r="CT129" i="16"/>
  <c r="AT97" i="16"/>
  <c r="BS90" i="16"/>
  <c r="I96" i="16"/>
  <c r="V125" i="16"/>
  <c r="AA32" i="16"/>
  <c r="AC92" i="16"/>
  <c r="BL90" i="16"/>
  <c r="AB104" i="16"/>
  <c r="DB122" i="16"/>
  <c r="CD128" i="16"/>
  <c r="S106" i="16"/>
  <c r="BC128" i="16"/>
  <c r="BK125" i="16"/>
  <c r="AQ92" i="16"/>
  <c r="J104" i="16"/>
  <c r="CD107" i="16"/>
  <c r="CE106" i="16"/>
  <c r="CK108" i="16"/>
  <c r="T102" i="16"/>
  <c r="BQ124" i="16"/>
  <c r="CG108" i="16"/>
  <c r="BP122" i="16"/>
  <c r="AI102" i="16"/>
  <c r="CO110" i="16"/>
  <c r="T120" i="16"/>
  <c r="O96" i="16"/>
  <c r="CO106" i="16"/>
  <c r="CW77" i="16"/>
  <c r="V127" i="16"/>
  <c r="CT43" i="16"/>
  <c r="CB123" i="16"/>
  <c r="H123" i="16"/>
  <c r="CL106" i="16"/>
  <c r="BT104" i="16"/>
  <c r="BE122" i="16"/>
  <c r="X95" i="16"/>
  <c r="BF94" i="16"/>
  <c r="H91" i="16"/>
  <c r="BG43" i="16"/>
  <c r="BN103" i="16"/>
  <c r="DC108" i="16"/>
  <c r="CQ109" i="16"/>
  <c r="BR101" i="16"/>
  <c r="W97" i="16"/>
  <c r="CJ109" i="16"/>
  <c r="AB124" i="16"/>
  <c r="CB95" i="16"/>
  <c r="AG106" i="16"/>
  <c r="AR109" i="16"/>
  <c r="CJ128" i="16"/>
  <c r="BE91" i="16"/>
  <c r="BJ102" i="16"/>
  <c r="CP105" i="16"/>
  <c r="BC108" i="16"/>
  <c r="CP101" i="16"/>
  <c r="BR125" i="16"/>
  <c r="AJ125" i="16"/>
  <c r="AG92" i="16"/>
  <c r="CL123" i="16"/>
  <c r="BB66" i="16"/>
  <c r="AQ121" i="16"/>
  <c r="BU66" i="16"/>
  <c r="AV101" i="16"/>
  <c r="V124" i="16"/>
  <c r="Z101" i="16"/>
  <c r="AH124" i="16"/>
  <c r="CF32" i="16"/>
  <c r="AC103" i="16"/>
  <c r="CR124" i="16"/>
  <c r="AT128" i="16"/>
  <c r="BR90" i="16"/>
  <c r="Y129" i="16"/>
  <c r="AJ98" i="16"/>
  <c r="CL104" i="16"/>
  <c r="AO103" i="16"/>
  <c r="BL106" i="16"/>
  <c r="CP32" i="16"/>
  <c r="L91" i="16"/>
  <c r="CF103" i="16"/>
  <c r="BP66" i="16"/>
  <c r="CN94" i="16"/>
  <c r="AG55" i="16"/>
  <c r="CA98" i="16"/>
  <c r="BD119" i="16"/>
  <c r="BD121" i="16"/>
  <c r="L107" i="16"/>
  <c r="DB55" i="16"/>
  <c r="AK77" i="16"/>
  <c r="I121" i="16"/>
  <c r="N99" i="16"/>
  <c r="Q122" i="16"/>
  <c r="AA109" i="16"/>
  <c r="BE66" i="16"/>
  <c r="CR129" i="16"/>
  <c r="CE95" i="16"/>
  <c r="CW94" i="16"/>
  <c r="AZ127" i="16"/>
  <c r="AS110" i="16"/>
  <c r="CY110" i="16"/>
  <c r="BE104" i="16"/>
  <c r="AT121" i="16"/>
  <c r="BZ121" i="16"/>
  <c r="AO21" i="16"/>
  <c r="P101" i="16"/>
  <c r="AM77" i="16"/>
  <c r="DB119" i="16"/>
  <c r="AT55" i="16"/>
  <c r="Q128" i="16"/>
  <c r="BX107" i="16"/>
  <c r="AK101" i="16"/>
  <c r="BM104" i="16"/>
  <c r="BV128" i="16"/>
  <c r="CG91" i="16"/>
  <c r="DB129" i="16"/>
  <c r="BD77" i="16"/>
  <c r="BJ94" i="16"/>
  <c r="CX96" i="16"/>
  <c r="CS92" i="16"/>
  <c r="O55" i="16"/>
  <c r="DA66" i="16"/>
  <c r="BH104" i="16"/>
  <c r="AP118" i="14"/>
  <c r="AZ99" i="16"/>
  <c r="CZ125" i="16"/>
  <c r="CK107" i="16"/>
  <c r="BS128" i="16"/>
  <c r="BK119" i="16"/>
  <c r="U112" i="15"/>
  <c r="BG104" i="16"/>
  <c r="BV109" i="16"/>
  <c r="BI93" i="16"/>
  <c r="BK129" i="16"/>
  <c r="M101" i="16"/>
  <c r="BM32" i="16"/>
  <c r="AC32" i="16"/>
  <c r="AJ66" i="16"/>
  <c r="AT106" i="16"/>
  <c r="BO121" i="16"/>
  <c r="CB129" i="16"/>
  <c r="CZ105" i="16"/>
  <c r="CC95" i="16"/>
  <c r="CC109" i="16"/>
  <c r="BJ127" i="16"/>
  <c r="M55" i="16"/>
  <c r="AY129" i="16"/>
  <c r="K124" i="16"/>
  <c r="BI110" i="16"/>
  <c r="AE125" i="16"/>
  <c r="BS122" i="16"/>
  <c r="CS101" i="16"/>
  <c r="DB104" i="16"/>
  <c r="CB102" i="16"/>
  <c r="BN90" i="16"/>
  <c r="R95" i="16"/>
  <c r="BH95" i="16"/>
  <c r="BE108" i="16"/>
  <c r="CQ107" i="16"/>
  <c r="CB103" i="16"/>
  <c r="CQ106" i="16"/>
  <c r="CP128" i="16"/>
  <c r="BU123" i="16"/>
  <c r="BG95" i="16"/>
  <c r="AU32" i="16"/>
  <c r="W124" i="16"/>
  <c r="CQ127" i="16"/>
  <c r="V32" i="16"/>
  <c r="CR108" i="16"/>
  <c r="AH106" i="16"/>
  <c r="CX105" i="16"/>
  <c r="DC119" i="16"/>
  <c r="BI77" i="16"/>
  <c r="AV91" i="16"/>
  <c r="BX119" i="16"/>
  <c r="CO77" i="16"/>
  <c r="CV129" i="16"/>
  <c r="AK93" i="16"/>
  <c r="BZ94" i="16"/>
  <c r="AZ119" i="16"/>
  <c r="K90" i="16"/>
  <c r="CO107" i="16"/>
  <c r="AS103" i="16"/>
  <c r="AY43" i="16"/>
  <c r="Z97" i="16"/>
  <c r="AH98" i="16"/>
  <c r="J93" i="16"/>
  <c r="AF106" i="16"/>
  <c r="CC32" i="16"/>
  <c r="BN109" i="16"/>
  <c r="DA125" i="16"/>
  <c r="AQ32" i="16"/>
  <c r="AZ105" i="16"/>
  <c r="CC125" i="16"/>
  <c r="T98" i="16"/>
  <c r="AC120" i="16"/>
  <c r="BN99" i="16"/>
  <c r="AM107" i="16"/>
  <c r="BQ104" i="16"/>
  <c r="AT129" i="16"/>
  <c r="T88" i="15"/>
  <c r="CQ102" i="16"/>
  <c r="BG105" i="16"/>
  <c r="AH121" i="16"/>
  <c r="CR103" i="16"/>
  <c r="I101" i="16"/>
  <c r="T91" i="16"/>
  <c r="AX105" i="16"/>
  <c r="AD92" i="16"/>
  <c r="BP93" i="16"/>
  <c r="AV107" i="16"/>
  <c r="S125" i="16"/>
  <c r="BH123" i="16"/>
  <c r="BN101" i="16"/>
  <c r="BP123" i="16"/>
  <c r="BM91" i="16"/>
  <c r="AR94" i="16"/>
  <c r="U96" i="16"/>
  <c r="V129" i="16"/>
  <c r="BB106" i="16"/>
  <c r="CJ90" i="16"/>
  <c r="CF99" i="16"/>
  <c r="CK101" i="16"/>
  <c r="AT32" i="16"/>
  <c r="BI21" i="16"/>
  <c r="Z109" i="16"/>
  <c r="CV109" i="16"/>
  <c r="BE123" i="16"/>
  <c r="CI119" i="16"/>
  <c r="BK94" i="16"/>
  <c r="AN118" i="14"/>
  <c r="BY118" i="14"/>
  <c r="L109" i="16"/>
  <c r="AX93" i="16"/>
  <c r="T118" i="14"/>
  <c r="T43" i="16"/>
  <c r="AH99" i="16"/>
  <c r="O109" i="16"/>
  <c r="Y108" i="16"/>
  <c r="Q112" i="15"/>
  <c r="AG21" i="16"/>
  <c r="AO90" i="16"/>
  <c r="CP107" i="16"/>
  <c r="AU90" i="16"/>
  <c r="I99" i="16"/>
  <c r="K98" i="16"/>
  <c r="AV95" i="16"/>
  <c r="CI94" i="16"/>
  <c r="AL128" i="16"/>
  <c r="AV93" i="16"/>
  <c r="BS92" i="16"/>
  <c r="P112" i="15"/>
  <c r="CM121" i="16"/>
  <c r="CB122" i="16"/>
  <c r="AL94" i="16"/>
  <c r="AO127" i="16"/>
  <c r="BF93" i="16"/>
  <c r="U122" i="16"/>
  <c r="BN95" i="16"/>
  <c r="CQ110" i="16"/>
  <c r="I127" i="16"/>
  <c r="AI104" i="16"/>
  <c r="BW95" i="16"/>
  <c r="BP43" i="16"/>
  <c r="CY102" i="16"/>
  <c r="M128" i="16"/>
  <c r="CP99" i="16"/>
  <c r="CC96" i="16"/>
  <c r="CN125" i="16"/>
  <c r="BL119" i="16"/>
  <c r="BV66" i="16"/>
  <c r="BK77" i="16"/>
  <c r="Z124" i="16"/>
  <c r="AE77" i="16"/>
  <c r="BR103" i="16"/>
  <c r="BU128" i="16"/>
  <c r="BR97" i="16"/>
  <c r="BI128" i="16"/>
  <c r="AV66" i="16"/>
  <c r="AF122" i="16"/>
  <c r="AT122" i="16"/>
  <c r="CZ120" i="16"/>
  <c r="BX121" i="16"/>
  <c r="BA125" i="16"/>
  <c r="W91" i="16"/>
  <c r="CD108" i="16"/>
  <c r="U112" i="16"/>
  <c r="AG32" i="16"/>
  <c r="AP105" i="16"/>
  <c r="BC105" i="16"/>
  <c r="L106" i="16"/>
  <c r="N122" i="16"/>
  <c r="W118" i="14"/>
  <c r="CL119" i="16"/>
  <c r="H101" i="16"/>
  <c r="AQ97" i="16"/>
  <c r="CF96" i="16"/>
  <c r="BC104" i="16"/>
  <c r="CY91" i="16"/>
  <c r="W96" i="16"/>
  <c r="AX129" i="16"/>
  <c r="BS93" i="16"/>
  <c r="CH123" i="16"/>
  <c r="AW110" i="16"/>
  <c r="AD66" i="16"/>
  <c r="AR108" i="16"/>
  <c r="AQ122" i="16"/>
  <c r="V105" i="16"/>
  <c r="CE101" i="16"/>
  <c r="CM94" i="16"/>
  <c r="T128" i="16"/>
  <c r="BO91" i="16"/>
  <c r="AG121" i="16"/>
  <c r="J121" i="16"/>
  <c r="L43" i="16"/>
  <c r="AL91" i="16"/>
  <c r="J108" i="16"/>
  <c r="BO77" i="16"/>
  <c r="CA66" i="16"/>
  <c r="T93" i="16"/>
  <c r="CE128" i="16"/>
  <c r="AF21" i="16"/>
  <c r="BN121" i="16"/>
  <c r="CQ101" i="16"/>
  <c r="BH124" i="16"/>
  <c r="CE129" i="16"/>
  <c r="CF128" i="16"/>
  <c r="AL109" i="16"/>
  <c r="BH93" i="16"/>
  <c r="DA108" i="16"/>
  <c r="CD129" i="16"/>
  <c r="AP66" i="16"/>
  <c r="BK91" i="16"/>
  <c r="M103" i="16"/>
  <c r="T55" i="16"/>
  <c r="BL123" i="16"/>
  <c r="AU66" i="16"/>
  <c r="V103" i="16"/>
  <c r="BH66" i="16"/>
  <c r="CN129" i="16"/>
  <c r="AB21" i="16"/>
  <c r="DB93" i="16"/>
  <c r="BJ128" i="16"/>
  <c r="AR43" i="16"/>
  <c r="AR122" i="16"/>
  <c r="BI97" i="16"/>
  <c r="BP125" i="16"/>
  <c r="BR123" i="16"/>
  <c r="BP32" i="16"/>
  <c r="BY66" i="16"/>
  <c r="CQ120" i="16"/>
  <c r="BZ96" i="16"/>
  <c r="I122" i="16"/>
  <c r="T107" i="16"/>
  <c r="BV124" i="16"/>
  <c r="H106" i="16"/>
  <c r="AS99" i="16"/>
  <c r="BL43" i="16"/>
  <c r="BK66" i="16"/>
  <c r="V99" i="16"/>
  <c r="BF96" i="16"/>
  <c r="I108" i="16"/>
  <c r="AB125" i="16"/>
  <c r="CS97" i="16"/>
  <c r="CE124" i="16"/>
  <c r="I128" i="16"/>
  <c r="AD127" i="16"/>
  <c r="CL125" i="16"/>
  <c r="P105" i="16"/>
  <c r="CD119" i="16"/>
  <c r="AF77" i="16"/>
  <c r="CH129" i="16"/>
  <c r="BH105" i="16"/>
  <c r="Q95" i="16"/>
  <c r="R103" i="16"/>
  <c r="CV101" i="16"/>
  <c r="O90" i="16"/>
  <c r="R66" i="16"/>
  <c r="J21" i="16"/>
  <c r="CH43" i="16"/>
  <c r="BK105" i="16"/>
  <c r="AD121" i="16"/>
  <c r="CJ66" i="16"/>
  <c r="CG90" i="16"/>
  <c r="AH105" i="16"/>
  <c r="BD99" i="16"/>
  <c r="BW77" i="16"/>
  <c r="BP127" i="16"/>
  <c r="CU123" i="16"/>
  <c r="BQ32" i="16"/>
  <c r="BW104" i="16"/>
  <c r="AQ91" i="16"/>
  <c r="Y121" i="16"/>
  <c r="DB99" i="16"/>
  <c r="AM32" i="16"/>
  <c r="CG92" i="16"/>
  <c r="BH21" i="16"/>
  <c r="AH123" i="16"/>
  <c r="CH96" i="16"/>
  <c r="BI66" i="16"/>
  <c r="CZ119" i="16"/>
  <c r="AX66" i="16"/>
  <c r="CZ107" i="16"/>
  <c r="CB90" i="16"/>
  <c r="BT102" i="16"/>
  <c r="CD43" i="16"/>
  <c r="AO55" i="16"/>
  <c r="BJ97" i="16"/>
  <c r="U94" i="16"/>
  <c r="BG122" i="16"/>
  <c r="AG102" i="16"/>
  <c r="U91" i="16"/>
  <c r="AC107" i="16"/>
  <c r="CK55" i="16"/>
  <c r="BO127" i="16"/>
  <c r="S102" i="16"/>
  <c r="AT104" i="16"/>
  <c r="CD104" i="16"/>
  <c r="CN93" i="16"/>
  <c r="BQ128" i="16"/>
  <c r="AW90" i="16"/>
  <c r="CN109" i="16"/>
  <c r="DC107" i="16"/>
  <c r="N96" i="16"/>
  <c r="BS104" i="16"/>
  <c r="N119" i="16"/>
  <c r="T124" i="16"/>
  <c r="AT125" i="16"/>
  <c r="CY120" i="16"/>
  <c r="DB102" i="16"/>
  <c r="AA103" i="16"/>
  <c r="BX99" i="16"/>
  <c r="DB128" i="16"/>
  <c r="AA107" i="16"/>
  <c r="AL43" i="16"/>
  <c r="AU99" i="16"/>
  <c r="CF127" i="16"/>
  <c r="M109" i="16"/>
  <c r="W122" i="16"/>
  <c r="BX43" i="16"/>
  <c r="L121" i="16"/>
  <c r="BF106" i="16"/>
  <c r="BH122" i="16"/>
  <c r="AS32" i="16"/>
  <c r="BU108" i="16"/>
  <c r="AD103" i="16"/>
  <c r="M91" i="16"/>
  <c r="BE94" i="16"/>
  <c r="AL77" i="16"/>
  <c r="CP43" i="16"/>
  <c r="AB91" i="16"/>
  <c r="BO106" i="16"/>
  <c r="Y118" i="14"/>
  <c r="CS108" i="16"/>
  <c r="BS43" i="16"/>
  <c r="BP101" i="16"/>
  <c r="CH32" i="16"/>
  <c r="BZ92" i="16"/>
  <c r="CM119" i="16"/>
  <c r="P97" i="16"/>
  <c r="H122" i="16"/>
  <c r="AY101" i="16"/>
  <c r="P108" i="16"/>
  <c r="Y97" i="16"/>
  <c r="AF127" i="16"/>
  <c r="BB90" i="16"/>
  <c r="Q119" i="16"/>
  <c r="BM92" i="16"/>
  <c r="CT108" i="16"/>
  <c r="K120" i="16"/>
  <c r="BM55" i="16"/>
  <c r="BW109" i="16"/>
  <c r="AV121" i="16"/>
  <c r="CW106" i="16"/>
  <c r="AO109" i="16"/>
  <c r="AM99" i="16"/>
  <c r="CK77" i="16"/>
  <c r="AE21" i="16"/>
  <c r="S122" i="16"/>
  <c r="CH108" i="16"/>
  <c r="V91" i="16"/>
  <c r="CM109" i="16"/>
  <c r="CN104" i="16"/>
  <c r="CY93" i="16"/>
  <c r="CJ121" i="16"/>
  <c r="BG124" i="16"/>
  <c r="AD105" i="16"/>
  <c r="Q109" i="16"/>
  <c r="BT106" i="16"/>
  <c r="X120" i="16"/>
  <c r="CN98" i="16"/>
  <c r="N98" i="16"/>
  <c r="J92" i="16"/>
  <c r="CU55" i="16"/>
  <c r="DA101" i="16"/>
  <c r="BT98" i="16"/>
  <c r="BQ109" i="16"/>
  <c r="AE124" i="16"/>
  <c r="CM21" i="16"/>
  <c r="DC110" i="16"/>
  <c r="BN122" i="16"/>
  <c r="AD99" i="16"/>
  <c r="U125" i="16"/>
  <c r="AP121" i="16"/>
  <c r="AF95" i="16"/>
  <c r="DA21" i="16"/>
  <c r="BU32" i="16"/>
  <c r="AN128" i="16"/>
  <c r="BM129" i="16"/>
  <c r="S55" i="16"/>
  <c r="AN129" i="16"/>
  <c r="AW94" i="16"/>
  <c r="AH110" i="16"/>
  <c r="BW91" i="16"/>
  <c r="AS102" i="16"/>
  <c r="V98" i="16"/>
  <c r="BJ21" i="16"/>
  <c r="N93" i="16"/>
  <c r="BR108" i="16"/>
  <c r="BU106" i="16"/>
  <c r="CT127" i="16"/>
  <c r="BZ119" i="16"/>
  <c r="AD21" i="16"/>
  <c r="K123" i="16"/>
  <c r="CR92" i="16"/>
  <c r="BB129" i="16"/>
  <c r="BX66" i="16"/>
  <c r="AZ129" i="16"/>
  <c r="CN118" i="14"/>
  <c r="H124" i="16"/>
  <c r="BK92" i="16"/>
  <c r="CY124" i="16"/>
  <c r="DB109" i="16"/>
  <c r="BP119" i="16"/>
  <c r="AI128" i="16"/>
  <c r="BX101" i="16"/>
  <c r="AR66" i="16"/>
  <c r="AY96" i="16"/>
  <c r="AF66" i="16"/>
  <c r="BD106" i="16"/>
  <c r="AO91" i="16"/>
  <c r="T108" i="16"/>
  <c r="BA55" i="16"/>
  <c r="BK97" i="16"/>
  <c r="CE94" i="16"/>
  <c r="CK104" i="16"/>
  <c r="I90" i="16"/>
  <c r="X118" i="14"/>
  <c r="AO32" i="16"/>
  <c r="CI109" i="16"/>
  <c r="AS66" i="16"/>
  <c r="AI98" i="16"/>
  <c r="AT101" i="16"/>
  <c r="BK127" i="16"/>
  <c r="BR124" i="16"/>
  <c r="CY123" i="16"/>
  <c r="AL119" i="16"/>
  <c r="AY99" i="16"/>
  <c r="S121" i="16"/>
  <c r="AX101" i="16"/>
  <c r="Q99" i="16"/>
  <c r="AY102" i="16"/>
  <c r="BC106" i="16"/>
  <c r="CM91" i="16"/>
  <c r="CO97" i="16"/>
  <c r="CA102" i="16"/>
  <c r="AV77" i="16"/>
  <c r="CW127" i="16"/>
  <c r="AI92" i="16"/>
  <c r="AZ109" i="16"/>
  <c r="BV43" i="16"/>
  <c r="AO77" i="16"/>
  <c r="BZ105" i="16"/>
  <c r="DB106" i="16"/>
  <c r="AS97" i="16"/>
  <c r="AB77" i="16"/>
  <c r="CF129" i="16"/>
  <c r="DB92" i="16"/>
  <c r="AN98" i="16"/>
  <c r="BM43" i="16"/>
  <c r="BI96" i="16"/>
  <c r="AY97" i="16"/>
  <c r="CI32" i="16"/>
  <c r="CG104" i="16"/>
  <c r="CA120" i="16"/>
  <c r="AW77" i="16"/>
  <c r="BU98" i="16"/>
  <c r="DA106" i="16"/>
  <c r="AE128" i="16"/>
  <c r="BJ43" i="16"/>
  <c r="DA120" i="16"/>
  <c r="AP32" i="16"/>
  <c r="BP77" i="16"/>
  <c r="AD108" i="16"/>
  <c r="R110" i="16"/>
  <c r="CG124" i="16"/>
  <c r="AK128" i="16"/>
  <c r="AQ120" i="16"/>
  <c r="AF121" i="16"/>
  <c r="AF104" i="16"/>
  <c r="O118" i="14"/>
  <c r="AD94" i="16"/>
  <c r="CX119" i="16"/>
  <c r="CQ99" i="16"/>
  <c r="J111" i="16"/>
  <c r="CW118" i="14"/>
  <c r="CH125" i="16"/>
  <c r="S118" i="14"/>
  <c r="CV102" i="16"/>
  <c r="AL95" i="16"/>
  <c r="U106" i="16"/>
  <c r="AJ106" i="16"/>
  <c r="CK122" i="16"/>
  <c r="CA106" i="16"/>
  <c r="AE95" i="16"/>
  <c r="Y94" i="16"/>
  <c r="AH109" i="16"/>
  <c r="AD93" i="16"/>
  <c r="P121" i="16"/>
  <c r="DB101" i="16"/>
  <c r="H77" i="16"/>
  <c r="BO55" i="16"/>
  <c r="AR96" i="16"/>
  <c r="AZ55" i="16"/>
  <c r="AS121" i="16"/>
  <c r="BS101" i="16"/>
  <c r="BE43" i="16"/>
  <c r="BK101" i="16"/>
  <c r="CK91" i="16"/>
  <c r="BW105" i="16"/>
  <c r="Y106" i="16"/>
  <c r="AK99" i="16"/>
  <c r="BB127" i="16"/>
  <c r="CV90" i="16"/>
  <c r="J112" i="15"/>
  <c r="BP92" i="16"/>
  <c r="CZ91" i="16"/>
  <c r="I102" i="16"/>
  <c r="J77" i="16"/>
  <c r="BE95" i="16"/>
  <c r="BB101" i="16"/>
  <c r="AD122" i="16"/>
  <c r="BA91" i="16"/>
  <c r="CL32" i="16"/>
  <c r="CL43" i="16"/>
  <c r="CZ93" i="16"/>
  <c r="BD101" i="16"/>
  <c r="X127" i="16"/>
  <c r="Z107" i="16"/>
  <c r="BV90" i="16"/>
  <c r="AT21" i="16"/>
  <c r="BL125" i="16"/>
  <c r="BA99" i="16"/>
  <c r="BF125" i="16"/>
  <c r="BG125" i="16"/>
  <c r="AC128" i="16"/>
  <c r="BY102" i="16"/>
  <c r="BA105" i="16"/>
  <c r="I97" i="16"/>
  <c r="BC127" i="16"/>
  <c r="AR101" i="16"/>
  <c r="AF102" i="16"/>
  <c r="BY105" i="16"/>
  <c r="L110" i="16"/>
  <c r="CS122" i="16"/>
  <c r="CB120" i="16"/>
  <c r="BY101" i="16"/>
  <c r="N66" i="16"/>
  <c r="BT119" i="16"/>
  <c r="AO98" i="16"/>
  <c r="S91" i="16"/>
  <c r="CJ122" i="16"/>
  <c r="AB99" i="16"/>
  <c r="AU127" i="16"/>
  <c r="P98" i="16"/>
  <c r="R107" i="16"/>
  <c r="AI21" i="16"/>
  <c r="CI97" i="16"/>
  <c r="BZ124" i="16"/>
  <c r="AU43" i="16"/>
  <c r="CY97" i="16"/>
  <c r="CC55" i="16"/>
  <c r="CL110" i="16"/>
  <c r="AU103" i="16"/>
  <c r="R129" i="16"/>
  <c r="AE90" i="16"/>
  <c r="CJ55" i="16"/>
  <c r="AJ128" i="16"/>
  <c r="AT43" i="16"/>
  <c r="CQ92" i="16"/>
  <c r="AZ98" i="16"/>
  <c r="AC43" i="16"/>
  <c r="Q94" i="16"/>
  <c r="Z123" i="16"/>
  <c r="K97" i="16"/>
  <c r="BV104" i="16"/>
  <c r="AW121" i="16"/>
  <c r="BV96" i="16"/>
  <c r="CN128" i="16"/>
  <c r="U97" i="16"/>
  <c r="BS124" i="16"/>
  <c r="CV127" i="16"/>
  <c r="BX77" i="16"/>
  <c r="CX92" i="16"/>
  <c r="AQ77" i="16"/>
  <c r="CR55" i="16"/>
  <c r="H21" i="16"/>
  <c r="K129" i="16"/>
  <c r="AD124" i="16"/>
  <c r="BQ105" i="16"/>
  <c r="CR120" i="16"/>
  <c r="Q110" i="16"/>
  <c r="CW110" i="16"/>
  <c r="BF97" i="16"/>
  <c r="CM102" i="16"/>
  <c r="AD77" i="16"/>
  <c r="U102" i="16"/>
  <c r="BV120" i="16"/>
  <c r="AI122" i="16"/>
  <c r="AA108" i="16"/>
  <c r="CB127" i="16"/>
  <c r="BW123" i="16"/>
  <c r="BL91" i="16"/>
  <c r="M122" i="16"/>
  <c r="AW124" i="16"/>
  <c r="BW108" i="16"/>
  <c r="AU121" i="16"/>
  <c r="CQ55" i="16"/>
  <c r="X104" i="16"/>
  <c r="BN128" i="16"/>
  <c r="AC98" i="16"/>
  <c r="AV103" i="16"/>
  <c r="CT124" i="16"/>
  <c r="S88" i="16"/>
  <c r="CU96" i="16"/>
  <c r="N125" i="16"/>
  <c r="CJ97" i="16"/>
  <c r="K106" i="16"/>
  <c r="CJ107" i="16"/>
  <c r="AB103" i="16"/>
  <c r="AE108" i="16"/>
  <c r="BN32" i="16"/>
  <c r="CX43" i="16"/>
  <c r="Z120" i="16"/>
  <c r="AY104" i="16"/>
  <c r="AC127" i="16"/>
  <c r="W108" i="16"/>
  <c r="BE119" i="16"/>
  <c r="BL99" i="16"/>
  <c r="CT77" i="16"/>
  <c r="CY103" i="16"/>
  <c r="AR93" i="16"/>
  <c r="BL102" i="16"/>
  <c r="BH55" i="16"/>
  <c r="Z21" i="16"/>
  <c r="AM109" i="16"/>
  <c r="AZ107" i="16"/>
  <c r="T110" i="16"/>
  <c r="T32" i="16"/>
  <c r="J119" i="16"/>
  <c r="CQ91" i="16"/>
  <c r="CE104" i="16"/>
  <c r="I95" i="16"/>
  <c r="DE12" i="16"/>
  <c r="CI91" i="16"/>
  <c r="AR120" i="16"/>
  <c r="N123" i="16"/>
  <c r="BS66" i="16"/>
  <c r="BF120" i="16"/>
  <c r="AT77" i="16"/>
  <c r="AJ104" i="16"/>
  <c r="BL109" i="16"/>
  <c r="U77" i="16"/>
  <c r="BZ129" i="16"/>
  <c r="CH97" i="16"/>
  <c r="AX110" i="16"/>
  <c r="AM102" i="16"/>
  <c r="CS110" i="16"/>
  <c r="AU96" i="16"/>
  <c r="S90" i="16"/>
  <c r="CI129" i="16"/>
  <c r="CL97" i="16"/>
  <c r="O105" i="16"/>
  <c r="L32" i="16"/>
  <c r="AK119" i="16"/>
  <c r="DB123" i="16"/>
  <c r="BA118" i="14"/>
  <c r="BM95" i="16"/>
  <c r="L77" i="16"/>
  <c r="AK98" i="16"/>
  <c r="BE124" i="16"/>
  <c r="BL95" i="16"/>
  <c r="CR77" i="16"/>
  <c r="I66" i="16"/>
  <c r="CL103" i="16"/>
  <c r="AH120" i="16"/>
  <c r="CM103" i="16"/>
  <c r="AK107" i="16"/>
  <c r="CI66" i="16"/>
  <c r="AL97" i="16"/>
  <c r="AU105" i="16"/>
  <c r="P21" i="16"/>
  <c r="AQ94" i="16"/>
  <c r="AX32" i="16"/>
  <c r="CK66" i="16"/>
  <c r="K103" i="16"/>
  <c r="S127" i="16"/>
  <c r="AW97" i="16"/>
  <c r="AO95" i="16"/>
  <c r="AU95" i="16"/>
  <c r="O112" i="16"/>
  <c r="AK129" i="16"/>
  <c r="N88" i="16"/>
  <c r="AR119" i="16"/>
  <c r="BR104" i="16"/>
  <c r="W93" i="16"/>
  <c r="N97" i="16"/>
  <c r="AD97" i="16"/>
  <c r="AK110" i="16"/>
  <c r="BW98" i="16"/>
  <c r="BI105" i="16"/>
  <c r="CT90" i="16"/>
  <c r="J128" i="16"/>
  <c r="BE93" i="16"/>
  <c r="CX21" i="16"/>
  <c r="Q118" i="14"/>
  <c r="AC66" i="16"/>
  <c r="AK43" i="16"/>
  <c r="CM66" i="16"/>
  <c r="BK106" i="16"/>
  <c r="AK121" i="16"/>
  <c r="BK120" i="16"/>
  <c r="BL127" i="16"/>
  <c r="S108" i="16"/>
  <c r="CV121" i="16"/>
  <c r="V112" i="16"/>
  <c r="AL125" i="16"/>
  <c r="CU101" i="16"/>
  <c r="CC122" i="16"/>
  <c r="CT122" i="16"/>
  <c r="CE98" i="16"/>
  <c r="Y21" i="16"/>
  <c r="L127" i="16"/>
  <c r="AN124" i="16"/>
  <c r="CF93" i="16"/>
  <c r="DC129" i="16"/>
  <c r="BM90" i="16"/>
  <c r="AX96" i="16"/>
  <c r="AA95" i="16"/>
  <c r="AF125" i="16"/>
  <c r="AQ123" i="16"/>
  <c r="CL95" i="16"/>
  <c r="BM118" i="14"/>
  <c r="BA109" i="16"/>
  <c r="CQ21" i="16"/>
  <c r="P123" i="16"/>
  <c r="Q55" i="16"/>
  <c r="CN99" i="16"/>
  <c r="N105" i="16"/>
  <c r="CH99" i="16"/>
  <c r="CH104" i="16"/>
  <c r="CZ96" i="16"/>
  <c r="BU90" i="16"/>
  <c r="BS120" i="16"/>
  <c r="BZ98" i="16"/>
  <c r="CV123" i="16"/>
  <c r="AY103" i="16"/>
  <c r="CZ103" i="16"/>
  <c r="O95" i="16"/>
  <c r="AG120" i="16"/>
  <c r="S111" i="15"/>
  <c r="CB119" i="16"/>
  <c r="K91" i="16"/>
  <c r="H43" i="16"/>
  <c r="CY90" i="16"/>
  <c r="BG129" i="16"/>
  <c r="CU91" i="16"/>
  <c r="CE108" i="16"/>
  <c r="AW95" i="16"/>
  <c r="CJ124" i="16"/>
  <c r="V43" i="16"/>
  <c r="CP127" i="16"/>
  <c r="DB105" i="16"/>
  <c r="AE97" i="16"/>
  <c r="CW125" i="16"/>
  <c r="CU108" i="16"/>
  <c r="BM21" i="16"/>
  <c r="U88" i="15"/>
  <c r="AY93" i="16"/>
  <c r="BK102" i="16"/>
  <c r="AN43" i="16"/>
  <c r="CF91" i="16"/>
  <c r="AA43" i="16"/>
  <c r="BJ98" i="16"/>
  <c r="AJ92" i="16"/>
  <c r="CS104" i="16"/>
  <c r="CP92" i="16"/>
  <c r="CB66" i="16"/>
  <c r="AC102" i="16"/>
  <c r="CN92" i="16"/>
  <c r="R127" i="16"/>
  <c r="BE98" i="16"/>
  <c r="AQ128" i="16"/>
  <c r="O125" i="16"/>
  <c r="BL103" i="16"/>
  <c r="AJ21" i="16"/>
  <c r="CC119" i="16"/>
  <c r="CS103" i="16"/>
  <c r="Q90" i="16"/>
  <c r="V21" i="16"/>
  <c r="BV77" i="16"/>
  <c r="CY99" i="16"/>
  <c r="CR118" i="14"/>
  <c r="BM120" i="16"/>
  <c r="I21" i="16"/>
  <c r="CU94" i="16"/>
  <c r="P66" i="16"/>
  <c r="BQ103" i="16"/>
  <c r="CB43" i="16"/>
  <c r="U119" i="16"/>
  <c r="BL120" i="16"/>
  <c r="CS55" i="16"/>
  <c r="BQ118" i="14"/>
  <c r="N107" i="16"/>
  <c r="S93" i="16"/>
  <c r="CZ124" i="16"/>
  <c r="P43" i="16"/>
  <c r="BU97" i="16"/>
  <c r="CU110" i="16"/>
  <c r="K108" i="16"/>
  <c r="CU121" i="16"/>
  <c r="CG66" i="16"/>
  <c r="CF125" i="16"/>
  <c r="BL92" i="16"/>
  <c r="BQ99" i="16"/>
  <c r="N90" i="16"/>
  <c r="CN107" i="16"/>
  <c r="BL104" i="16"/>
  <c r="BB128" i="16"/>
  <c r="CO91" i="16"/>
  <c r="CW109" i="16"/>
  <c r="X107" i="16"/>
  <c r="CH55" i="16"/>
  <c r="BO104" i="16"/>
  <c r="AP128" i="16"/>
  <c r="AN97" i="16"/>
  <c r="BH43" i="16"/>
  <c r="AF103" i="16"/>
  <c r="I93" i="16"/>
  <c r="Y110" i="16"/>
  <c r="BL66" i="16"/>
  <c r="BN119" i="16"/>
  <c r="DA127" i="16"/>
  <c r="BS96" i="16"/>
  <c r="BT125" i="16"/>
  <c r="DC124" i="16"/>
  <c r="Y104" i="16"/>
  <c r="CU104" i="16"/>
  <c r="CO108" i="16"/>
  <c r="BP96" i="16"/>
  <c r="CZ101" i="16"/>
  <c r="CZ110" i="16"/>
  <c r="BC119" i="16"/>
  <c r="CI93" i="16"/>
  <c r="P96" i="16"/>
  <c r="BX102" i="16"/>
  <c r="CP108" i="16"/>
  <c r="CK121" i="16"/>
  <c r="H108" i="16"/>
  <c r="O104" i="16"/>
  <c r="AC122" i="16"/>
  <c r="BD91" i="16"/>
  <c r="M119" i="16"/>
  <c r="CU32" i="16"/>
  <c r="CD92" i="16"/>
  <c r="BC90" i="16"/>
  <c r="AB102" i="16"/>
  <c r="S119" i="16"/>
  <c r="BE99" i="16"/>
  <c r="AA66" i="16"/>
  <c r="BS110" i="16"/>
  <c r="BU94" i="16"/>
  <c r="CU92" i="16"/>
  <c r="AP21" i="16"/>
  <c r="AE121" i="16"/>
  <c r="N117" i="14"/>
  <c r="AB119" i="16"/>
  <c r="AJ96" i="16"/>
  <c r="BK123" i="16"/>
  <c r="Q104" i="16"/>
  <c r="BL97" i="16"/>
  <c r="N32" i="16"/>
  <c r="BF66" i="16"/>
  <c r="BQ21" i="16"/>
  <c r="CC129" i="16"/>
  <c r="O117" i="14"/>
  <c r="AZ121" i="16"/>
  <c r="AT102" i="16"/>
  <c r="BF92" i="16"/>
  <c r="BO124" i="16"/>
  <c r="BD109" i="16"/>
  <c r="BI107" i="16"/>
  <c r="CY95" i="16"/>
  <c r="BW97" i="16"/>
  <c r="BI119" i="16"/>
  <c r="AW129" i="16"/>
  <c r="BZ99" i="16"/>
  <c r="O123" i="16"/>
  <c r="AB90" i="16"/>
  <c r="CP77" i="16"/>
  <c r="CE118" i="14"/>
  <c r="BP124" i="16"/>
  <c r="BI90" i="16"/>
  <c r="CY96" i="16"/>
  <c r="T123" i="16"/>
  <c r="BK21" i="16"/>
  <c r="BE106" i="16"/>
  <c r="AC21" i="16"/>
  <c r="AP129" i="16"/>
  <c r="AN127" i="16"/>
  <c r="CD77" i="16"/>
  <c r="BY107" i="16"/>
  <c r="BO108" i="16"/>
  <c r="Q106" i="16"/>
  <c r="BA127" i="16"/>
  <c r="CA125" i="16"/>
  <c r="BX94" i="16"/>
  <c r="AG94" i="16"/>
  <c r="CY77" i="16"/>
  <c r="CR66" i="16"/>
  <c r="BA120" i="16"/>
  <c r="CA94" i="16"/>
  <c r="L129" i="16"/>
  <c r="CA103" i="16"/>
  <c r="AK55" i="16"/>
  <c r="BI92" i="16"/>
  <c r="AZ102" i="16"/>
  <c r="L124" i="16"/>
  <c r="BY93" i="16"/>
  <c r="AA94" i="16"/>
  <c r="CH124" i="16"/>
  <c r="CO43" i="16"/>
  <c r="CZ43" i="16"/>
  <c r="AI95" i="16"/>
  <c r="CN119" i="16"/>
  <c r="AU123" i="16"/>
  <c r="AQ105" i="16"/>
  <c r="AA102" i="16"/>
  <c r="AO93" i="16"/>
  <c r="AE32" i="16"/>
  <c r="AB122" i="16"/>
  <c r="W55" i="16"/>
  <c r="CK123" i="16"/>
  <c r="O128" i="16"/>
  <c r="BA97" i="16"/>
  <c r="BY104" i="16"/>
  <c r="CG106" i="16"/>
  <c r="BL108" i="16"/>
  <c r="AS127" i="16"/>
  <c r="J106" i="16"/>
  <c r="CG120" i="16"/>
  <c r="CX107" i="16"/>
  <c r="AD109" i="16"/>
  <c r="W129" i="16"/>
  <c r="N106" i="16"/>
  <c r="CC106" i="16"/>
  <c r="BC77" i="16"/>
  <c r="Y109" i="16"/>
  <c r="CJ110" i="16"/>
  <c r="P110" i="16"/>
  <c r="R98" i="16"/>
  <c r="U124" i="16"/>
  <c r="AR129" i="16"/>
  <c r="AZ32" i="16"/>
  <c r="CE103" i="16"/>
  <c r="AS128" i="16"/>
  <c r="Z66" i="16"/>
  <c r="W106" i="16"/>
  <c r="CF77" i="16"/>
  <c r="CR106" i="16"/>
  <c r="AG127" i="16"/>
  <c r="CD123" i="16"/>
  <c r="M96" i="16"/>
  <c r="CS96" i="16"/>
  <c r="Z43" i="16"/>
  <c r="CM110" i="16"/>
  <c r="BN91" i="16"/>
  <c r="AY106" i="16"/>
  <c r="CP91" i="16"/>
  <c r="W128" i="16"/>
  <c r="DC91" i="16"/>
  <c r="BB105" i="16"/>
  <c r="CH98" i="16"/>
  <c r="V88" i="15"/>
  <c r="CB97" i="16"/>
  <c r="P93" i="16"/>
  <c r="AE109" i="16"/>
  <c r="BO21" i="16"/>
  <c r="BC125" i="16"/>
  <c r="Z121" i="16"/>
  <c r="AT99" i="16"/>
  <c r="R102" i="16"/>
  <c r="AW120" i="16"/>
  <c r="BI109" i="16"/>
  <c r="BP102" i="16"/>
  <c r="AS43" i="16"/>
  <c r="AJ124" i="16"/>
  <c r="CL77" i="16"/>
  <c r="AR104" i="16"/>
  <c r="BR110" i="16"/>
  <c r="J94" i="16"/>
  <c r="X97" i="16"/>
  <c r="BF119" i="16"/>
  <c r="AZ91" i="16"/>
  <c r="AF99" i="16"/>
  <c r="AH104" i="16"/>
  <c r="O32" i="16"/>
  <c r="AN121" i="16"/>
  <c r="CD121" i="16"/>
  <c r="Z108" i="16"/>
  <c r="CV108" i="16"/>
  <c r="DA102" i="16"/>
  <c r="CQ77" i="16"/>
  <c r="CL122" i="16"/>
  <c r="AF93" i="16"/>
  <c r="H104" i="16"/>
  <c r="BE90" i="16"/>
  <c r="BZ125" i="16"/>
  <c r="S32" i="16"/>
  <c r="CB96" i="16"/>
  <c r="CS21" i="16"/>
  <c r="AA55" i="16"/>
  <c r="AP90" i="16"/>
  <c r="T125" i="16"/>
  <c r="V118" i="14"/>
  <c r="AU55" i="16"/>
  <c r="BT66" i="16"/>
  <c r="BG98" i="16"/>
  <c r="BY43" i="16"/>
  <c r="CO122" i="16"/>
  <c r="CX106" i="16"/>
  <c r="BK96" i="16"/>
  <c r="BC129" i="16"/>
  <c r="BM127" i="16"/>
  <c r="W88" i="16"/>
  <c r="BS95" i="16"/>
  <c r="AP123" i="16"/>
  <c r="BB121" i="16"/>
  <c r="BN102" i="16"/>
  <c r="DC99" i="16"/>
  <c r="AE93" i="16"/>
  <c r="BA43" i="16"/>
  <c r="CC21" i="16"/>
  <c r="L128" i="16"/>
  <c r="CX120" i="16"/>
  <c r="CH107" i="16"/>
  <c r="O112" i="15"/>
  <c r="AL99" i="16"/>
  <c r="CI103" i="16"/>
  <c r="I77" i="16"/>
  <c r="CP109" i="16"/>
  <c r="DA94" i="16"/>
  <c r="BJ32" i="16"/>
  <c r="CD66" i="16"/>
  <c r="CS121" i="16"/>
  <c r="BA32" i="16"/>
  <c r="CL118" i="14"/>
  <c r="CG129" i="16"/>
  <c r="CZ32" i="16"/>
  <c r="CB98" i="16"/>
  <c r="BF118" i="14"/>
  <c r="Z96" i="16"/>
  <c r="AC96" i="16"/>
  <c r="CG123" i="16"/>
  <c r="Y125" i="16"/>
  <c r="AF128" i="16"/>
  <c r="N104" i="16"/>
  <c r="BY106" i="16"/>
  <c r="J88" i="16"/>
  <c r="AU91" i="16"/>
  <c r="CA104" i="16"/>
  <c r="T127" i="16"/>
  <c r="X91" i="16"/>
  <c r="BK90" i="16"/>
  <c r="AQ95" i="16"/>
  <c r="AL90" i="16"/>
  <c r="AS94" i="16"/>
  <c r="CI105" i="16"/>
  <c r="M124" i="16"/>
  <c r="CO92" i="16"/>
  <c r="R118" i="14"/>
  <c r="CP119" i="16"/>
  <c r="CL90" i="16"/>
  <c r="T112" i="15"/>
  <c r="DC32" i="16"/>
  <c r="BF123" i="16"/>
  <c r="CU77" i="16"/>
  <c r="BX128" i="16"/>
  <c r="BT108" i="16"/>
  <c r="BI127" i="16"/>
  <c r="CT101" i="16"/>
  <c r="AB92" i="16"/>
  <c r="AG95" i="16"/>
  <c r="CJ101" i="16"/>
  <c r="BY108" i="16"/>
  <c r="BK55" i="16"/>
  <c r="H19" i="14"/>
  <c r="BF110" i="16"/>
  <c r="R94" i="16"/>
  <c r="BN106" i="16"/>
  <c r="AV122" i="16"/>
  <c r="AM121" i="16"/>
  <c r="CZ122" i="16"/>
  <c r="CD105" i="16"/>
  <c r="CM98" i="16"/>
  <c r="BR121" i="16"/>
  <c r="DA90" i="16"/>
  <c r="AS77" i="16"/>
  <c r="CP103" i="16"/>
  <c r="AH92" i="16"/>
  <c r="AI77" i="16"/>
  <c r="AZ21" i="16"/>
  <c r="O129" i="16"/>
  <c r="CW107" i="16"/>
  <c r="AY92" i="16"/>
  <c r="CT91" i="16"/>
  <c r="AX97" i="16"/>
  <c r="CG32" i="16"/>
  <c r="CL127" i="16"/>
  <c r="AK97" i="16"/>
  <c r="AX107" i="16"/>
  <c r="CH109" i="16"/>
  <c r="BN129" i="16"/>
  <c r="AU98" i="16"/>
  <c r="DB66" i="16"/>
  <c r="N110" i="16"/>
  <c r="BM106" i="16"/>
  <c r="BQ120" i="16"/>
  <c r="CM125" i="16"/>
  <c r="CV96" i="16"/>
  <c r="CK43" i="16"/>
  <c r="O111" i="16"/>
  <c r="CW93" i="16"/>
  <c r="X122" i="16"/>
  <c r="O111" i="15"/>
  <c r="BV91" i="16"/>
  <c r="CH121" i="16"/>
  <c r="BA77" i="16"/>
  <c r="BG92" i="16"/>
  <c r="CQ43" i="16"/>
  <c r="BE96" i="16"/>
  <c r="BS94" i="16"/>
  <c r="CT103" i="16"/>
  <c r="DC43" i="16"/>
  <c r="AX106" i="16"/>
  <c r="Z55" i="16"/>
  <c r="V108" i="16"/>
  <c r="CW128" i="16"/>
  <c r="P90" i="16"/>
  <c r="BD125" i="16"/>
  <c r="CC107" i="16"/>
  <c r="CS123" i="16"/>
  <c r="AI119" i="16"/>
  <c r="BA95" i="16"/>
  <c r="BB110" i="16"/>
  <c r="AE103" i="16"/>
  <c r="AW103" i="16"/>
  <c r="H121" i="16"/>
  <c r="CG102" i="16"/>
  <c r="CL129" i="16"/>
  <c r="BB120" i="16"/>
  <c r="Y96" i="16"/>
  <c r="J112" i="16"/>
  <c r="AB121" i="16"/>
  <c r="CF55" i="16"/>
  <c r="BJ129" i="16"/>
  <c r="CL121" i="16"/>
  <c r="AL123" i="16"/>
  <c r="AM119" i="16"/>
  <c r="AB123" i="16"/>
  <c r="CA127" i="16"/>
  <c r="BT91" i="16"/>
  <c r="CO66" i="16"/>
  <c r="BD92" i="16"/>
  <c r="AD107" i="16"/>
  <c r="CF109" i="16"/>
  <c r="P107" i="16"/>
  <c r="BL98" i="16"/>
  <c r="AX121" i="16"/>
  <c r="CT94" i="16"/>
  <c r="CJ104" i="16"/>
  <c r="CV43" i="16"/>
  <c r="AP109" i="16"/>
  <c r="T88" i="16"/>
  <c r="CC105" i="16"/>
  <c r="CW103" i="16"/>
  <c r="BS125" i="16"/>
  <c r="BN123" i="16"/>
  <c r="U88" i="16"/>
  <c r="S101" i="16"/>
  <c r="AK90" i="16"/>
  <c r="N103" i="16"/>
  <c r="J120" i="16"/>
  <c r="AG99" i="16"/>
  <c r="BO122" i="16"/>
  <c r="CH118" i="14"/>
  <c r="AM120" i="16"/>
  <c r="BD94" i="16"/>
  <c r="DA93" i="16"/>
  <c r="CR99" i="16"/>
  <c r="U127" i="16"/>
  <c r="CU93" i="16"/>
  <c r="CB105" i="16"/>
  <c r="Q124" i="16"/>
  <c r="AG107" i="16"/>
  <c r="AH32" i="16"/>
  <c r="H93" i="16"/>
  <c r="CY55" i="16"/>
  <c r="BZ120" i="16"/>
  <c r="BD96" i="16"/>
  <c r="AH119" i="16"/>
  <c r="AD102" i="16"/>
  <c r="AT96" i="16"/>
  <c r="AH43" i="16"/>
  <c r="X119" i="16"/>
  <c r="CG128" i="16"/>
  <c r="BF129" i="16"/>
  <c r="N129" i="16"/>
  <c r="BC55" i="16"/>
  <c r="CY125" i="16"/>
  <c r="AI125" i="16"/>
  <c r="DC94" i="16"/>
  <c r="AO108" i="16"/>
  <c r="L21" i="16"/>
  <c r="CN121" i="16"/>
  <c r="BD95" i="16"/>
  <c r="CX95" i="16"/>
  <c r="W111" i="16"/>
  <c r="AY105" i="16"/>
  <c r="BZ122" i="16"/>
  <c r="AG90" i="16"/>
  <c r="AK66" i="16"/>
  <c r="CW92" i="16"/>
  <c r="W110" i="16"/>
  <c r="BH103" i="16"/>
  <c r="AM123" i="16"/>
  <c r="CE91" i="16"/>
  <c r="AB120" i="16"/>
  <c r="CN122" i="16"/>
  <c r="AR123" i="16"/>
  <c r="BC97" i="16"/>
  <c r="CP104" i="16"/>
  <c r="BO96" i="16"/>
  <c r="J88" i="15"/>
  <c r="BG77" i="16"/>
  <c r="BP95" i="16"/>
  <c r="CY106" i="16"/>
  <c r="AR91" i="16"/>
  <c r="CZ90" i="16"/>
  <c r="BE101" i="16"/>
  <c r="AY98" i="16"/>
  <c r="W109" i="16"/>
  <c r="AM92" i="16"/>
  <c r="AA121" i="16"/>
  <c r="AH108" i="16"/>
  <c r="CE43" i="16"/>
  <c r="CK98" i="16"/>
  <c r="Y43" i="16"/>
  <c r="BQ66" i="16"/>
  <c r="AV109" i="16"/>
  <c r="W112" i="15"/>
  <c r="CT105" i="16"/>
  <c r="Q97" i="16"/>
  <c r="AP124" i="16"/>
  <c r="AX128" i="16"/>
  <c r="X109" i="16"/>
  <c r="DB98" i="16"/>
  <c r="CW32" i="16"/>
  <c r="CM120" i="16"/>
  <c r="BU92" i="16"/>
  <c r="K95" i="16"/>
  <c r="CD93" i="16"/>
  <c r="AL98" i="16"/>
  <c r="P102" i="16"/>
  <c r="AV94" i="16"/>
  <c r="AM95" i="16"/>
  <c r="CD102" i="16"/>
  <c r="BE110" i="16"/>
  <c r="AG103" i="16"/>
  <c r="CI106" i="16"/>
  <c r="CA43" i="16"/>
  <c r="BO98" i="16"/>
  <c r="CQ122" i="16"/>
  <c r="AS106" i="16"/>
  <c r="CT106" i="16"/>
  <c r="BX104" i="16"/>
  <c r="BM77" i="16"/>
  <c r="CU127" i="16"/>
  <c r="CE110" i="16"/>
  <c r="N88" i="15"/>
  <c r="BS129" i="16"/>
  <c r="Q98" i="16"/>
  <c r="AU97" i="16"/>
  <c r="CS94" i="16"/>
  <c r="BK98" i="16"/>
  <c r="BT121" i="16"/>
  <c r="AY95" i="16"/>
  <c r="CO119" i="16"/>
  <c r="CP122" i="16"/>
  <c r="H55" i="16"/>
  <c r="L66" i="16"/>
  <c r="BB94" i="16"/>
  <c r="BF43" i="16"/>
  <c r="S111" i="16"/>
  <c r="V111" i="16"/>
  <c r="BA123" i="16"/>
  <c r="DC105" i="16"/>
  <c r="R108" i="16"/>
  <c r="AE96" i="16"/>
  <c r="I110" i="16"/>
  <c r="AD119" i="16"/>
  <c r="CI128" i="16"/>
  <c r="CL99" i="16"/>
  <c r="AH90" i="16"/>
  <c r="CU109" i="16"/>
  <c r="BE21" i="16"/>
  <c r="W120" i="16"/>
  <c r="BJ119" i="16"/>
  <c r="L98" i="16"/>
  <c r="AJ110" i="16"/>
  <c r="AI32" i="16"/>
  <c r="AY120" i="16"/>
  <c r="DC128" i="16"/>
  <c r="K102" i="16"/>
  <c r="AM127" i="16"/>
  <c r="DB97" i="16"/>
  <c r="BA110" i="16"/>
  <c r="BJ122" i="16"/>
  <c r="AK95" i="16"/>
  <c r="X96" i="16"/>
  <c r="CD90" i="16"/>
  <c r="CW104" i="16"/>
  <c r="AX92" i="16"/>
  <c r="H96" i="16"/>
  <c r="CN97" i="16"/>
  <c r="CP55" i="16"/>
  <c r="I94" i="16"/>
  <c r="BI123" i="16"/>
  <c r="I124" i="16"/>
  <c r="O97" i="16"/>
  <c r="AV120" i="16"/>
  <c r="BM94" i="16"/>
  <c r="CM118" i="14"/>
  <c r="AN120" i="16"/>
  <c r="AS120" i="16"/>
  <c r="AF97" i="16"/>
  <c r="BV101" i="16"/>
  <c r="CU107" i="16"/>
  <c r="CL124" i="16"/>
  <c r="Y55" i="16"/>
  <c r="BO32" i="16"/>
  <c r="BH129" i="16"/>
  <c r="I123" i="16"/>
  <c r="AH122" i="16"/>
  <c r="CA90" i="16"/>
  <c r="BA128" i="16"/>
  <c r="I91" i="16"/>
  <c r="CX108" i="16"/>
  <c r="I120" i="16"/>
  <c r="AX127" i="16"/>
  <c r="BH90" i="16"/>
  <c r="CE92" i="16"/>
  <c r="BU101" i="16"/>
  <c r="AK120" i="16"/>
  <c r="BN125" i="16"/>
  <c r="CJ127" i="16"/>
  <c r="AP127" i="16"/>
  <c r="CG43" i="16"/>
  <c r="AH128" i="16"/>
  <c r="AT108" i="16"/>
  <c r="Y103" i="16"/>
  <c r="BM108" i="16"/>
  <c r="X102" i="16"/>
  <c r="P122" i="16"/>
  <c r="BP128" i="16"/>
  <c r="CI127" i="16"/>
  <c r="CS90" i="16"/>
  <c r="AP125" i="16"/>
  <c r="BO125" i="16"/>
  <c r="CK21" i="16"/>
  <c r="AQ93" i="16"/>
  <c r="BP99" i="16"/>
  <c r="CJ43" i="16"/>
  <c r="AK103" i="16"/>
  <c r="CD91" i="16"/>
  <c r="BJ93" i="16"/>
  <c r="K118" i="14"/>
  <c r="CB77" i="16"/>
  <c r="Q92" i="16"/>
  <c r="AX102" i="16"/>
  <c r="DA121" i="16"/>
  <c r="R99" i="16"/>
  <c r="DA118" i="14"/>
  <c r="U104" i="16"/>
  <c r="BI121" i="16"/>
  <c r="BN127" i="16"/>
  <c r="CN66" i="16"/>
  <c r="H110" i="16"/>
  <c r="BI122" i="16"/>
  <c r="T122" i="16"/>
  <c r="M93" i="16"/>
  <c r="P91" i="16"/>
  <c r="AY109" i="16"/>
  <c r="BX91" i="16"/>
  <c r="BY55" i="16"/>
  <c r="BF99" i="16"/>
  <c r="CZ104" i="16"/>
  <c r="AI55" i="16"/>
  <c r="CW122" i="16"/>
  <c r="AQ118" i="14"/>
  <c r="J90" i="16"/>
  <c r="AF123" i="16"/>
  <c r="CM77" i="16"/>
  <c r="BV102" i="16"/>
  <c r="U107" i="16"/>
  <c r="CF97" i="16"/>
  <c r="AC123" i="16"/>
  <c r="AQ107" i="16"/>
  <c r="AR105" i="16"/>
  <c r="BV127" i="16"/>
  <c r="AV118" i="14"/>
  <c r="BO109" i="16"/>
  <c r="CZ77" i="16"/>
  <c r="CO105" i="16"/>
  <c r="R112" i="16"/>
  <c r="CV122" i="16"/>
  <c r="BJ118" i="14"/>
  <c r="CV119" i="16"/>
  <c r="Y93" i="16"/>
  <c r="AC108" i="16"/>
  <c r="CI101" i="16"/>
  <c r="BR91" i="16"/>
  <c r="AO119" i="16"/>
  <c r="BL21" i="16"/>
  <c r="AL121" i="16"/>
  <c r="AN90" i="16"/>
  <c r="DA110" i="16"/>
  <c r="AY108" i="16"/>
  <c r="AW101" i="16"/>
  <c r="AN55" i="16"/>
  <c r="CS124" i="16"/>
  <c r="AE92" i="16"/>
  <c r="CO90" i="16"/>
  <c r="BE32" i="16"/>
  <c r="CR94" i="16"/>
  <c r="S112" i="16"/>
  <c r="CN95" i="16"/>
  <c r="AT107" i="16"/>
  <c r="CU105" i="16"/>
  <c r="BT93" i="16"/>
  <c r="DC90" i="16"/>
  <c r="CV77" i="16"/>
  <c r="J102" i="16"/>
  <c r="J123" i="16"/>
  <c r="CB21" i="16"/>
  <c r="CZ99" i="16"/>
  <c r="AO101" i="16"/>
  <c r="CJ108" i="16"/>
  <c r="AZ128" i="16"/>
  <c r="AA120" i="16"/>
  <c r="O88" i="16"/>
  <c r="BJ104" i="16"/>
  <c r="AL103" i="16"/>
  <c r="AH96" i="16"/>
  <c r="Z127" i="16"/>
  <c r="BI120" i="16"/>
  <c r="AT105" i="16"/>
  <c r="CA105" i="16"/>
  <c r="AJ90" i="16"/>
  <c r="DC92" i="16"/>
  <c r="P111" i="15"/>
  <c r="AY90" i="16"/>
  <c r="CY108" i="16"/>
  <c r="CK92" i="16"/>
  <c r="AL105" i="16"/>
  <c r="T99" i="16"/>
  <c r="CY118" i="14"/>
  <c r="U111" i="16"/>
  <c r="BQ55" i="16"/>
  <c r="CC124" i="16"/>
  <c r="AQ110" i="16"/>
  <c r="BC110" i="16"/>
  <c r="DA119" i="16"/>
  <c r="CO123" i="16"/>
  <c r="CF92" i="16"/>
  <c r="AH91" i="16"/>
  <c r="AG129" i="16"/>
  <c r="BF122" i="16"/>
  <c r="BZ127" i="16"/>
  <c r="DC127" i="16"/>
  <c r="AS125" i="16"/>
  <c r="AJ105" i="16"/>
  <c r="AX43" i="16"/>
  <c r="T109" i="16"/>
  <c r="AT124" i="16"/>
  <c r="U90" i="16"/>
  <c r="I55" i="16"/>
  <c r="BU103" i="16"/>
  <c r="AC124" i="16"/>
  <c r="AA98" i="16"/>
  <c r="I98" i="16"/>
  <c r="BA106" i="16"/>
  <c r="CK32" i="16"/>
  <c r="BG55" i="16"/>
  <c r="J43" i="16"/>
  <c r="AW118" i="14"/>
  <c r="AU101" i="16"/>
  <c r="CG101" i="16"/>
  <c r="W88" i="15"/>
  <c r="CF106" i="16"/>
  <c r="AG110" i="16"/>
  <c r="BW90" i="16"/>
  <c r="CR102" i="16"/>
  <c r="CT66" i="16"/>
  <c r="K128" i="16"/>
  <c r="AV92" i="16"/>
  <c r="M97" i="16"/>
  <c r="DC118" i="14"/>
  <c r="BB123" i="16"/>
  <c r="BM99" i="16"/>
  <c r="BO43" i="16"/>
  <c r="BG108" i="16"/>
  <c r="BX97" i="16"/>
  <c r="BD90" i="16"/>
  <c r="AF109" i="16"/>
  <c r="BU120" i="16"/>
  <c r="DC66" i="16"/>
  <c r="AZ77" i="16"/>
  <c r="BI103" i="16"/>
  <c r="BW94" i="16"/>
  <c r="CT97" i="16"/>
  <c r="BX129" i="16"/>
  <c r="R101" i="16"/>
  <c r="Y92" i="16"/>
  <c r="P95" i="16"/>
  <c r="BB93" i="16"/>
  <c r="M88" i="15"/>
  <c r="N111" i="15"/>
  <c r="N112" i="16"/>
  <c r="N112" i="15"/>
  <c r="M88" i="16"/>
  <c r="N111" i="16"/>
  <c r="P136" i="16" l="1"/>
  <c r="R115" i="16"/>
  <c r="R100" i="16"/>
  <c r="BD114" i="16"/>
  <c r="BD89" i="16"/>
  <c r="BW114" i="16"/>
  <c r="BW89" i="16"/>
  <c r="BW131" i="16" s="1"/>
  <c r="CF137" i="16"/>
  <c r="W132" i="15"/>
  <c r="W147" i="15" s="1"/>
  <c r="CG100" i="16"/>
  <c r="CG115" i="16"/>
  <c r="AU100" i="16"/>
  <c r="AU115" i="16"/>
  <c r="FN94" i="19"/>
  <c r="BA137" i="16"/>
  <c r="U89" i="16"/>
  <c r="U131" i="16" s="1"/>
  <c r="U114" i="16"/>
  <c r="DC126" i="16"/>
  <c r="BZ126" i="16"/>
  <c r="DA118" i="16"/>
  <c r="AY114" i="16"/>
  <c r="AY131" i="16" s="1"/>
  <c r="AY89" i="16"/>
  <c r="AJ114" i="16"/>
  <c r="AJ89" i="16"/>
  <c r="Z126" i="16"/>
  <c r="AO100" i="16"/>
  <c r="AO115" i="16"/>
  <c r="CB132" i="16"/>
  <c r="DC89" i="16"/>
  <c r="DC131" i="16" s="1"/>
  <c r="DC114" i="16"/>
  <c r="CN136" i="16"/>
  <c r="CO114" i="16"/>
  <c r="CO89" i="16"/>
  <c r="CO131" i="16" s="1"/>
  <c r="AW100" i="16"/>
  <c r="AW115" i="16"/>
  <c r="AN114" i="16"/>
  <c r="AN89" i="16"/>
  <c r="BL132" i="16"/>
  <c r="AO118" i="16"/>
  <c r="CI100" i="16"/>
  <c r="CI115" i="16"/>
  <c r="CV118" i="16"/>
  <c r="HN94" i="19"/>
  <c r="FJ94" i="19"/>
  <c r="BV126" i="16"/>
  <c r="J89" i="16"/>
  <c r="J114" i="16"/>
  <c r="EP94" i="19"/>
  <c r="G110" i="16"/>
  <c r="F110" i="16"/>
  <c r="BN126" i="16"/>
  <c r="R94" i="19"/>
  <c r="CK132" i="16"/>
  <c r="CS114" i="16"/>
  <c r="CS89" i="16"/>
  <c r="CI126" i="16"/>
  <c r="AP126" i="16"/>
  <c r="CJ126" i="16"/>
  <c r="BU100" i="16"/>
  <c r="BU115" i="16"/>
  <c r="BH89" i="16"/>
  <c r="BH114" i="16"/>
  <c r="AX126" i="16"/>
  <c r="CA89" i="16"/>
  <c r="CA114" i="16"/>
  <c r="BV100" i="16"/>
  <c r="BV115" i="16"/>
  <c r="G96" i="16"/>
  <c r="F96" i="16"/>
  <c r="CD89" i="16"/>
  <c r="CD114" i="16"/>
  <c r="AK136" i="16"/>
  <c r="AM126" i="16"/>
  <c r="AM117" i="16" s="1"/>
  <c r="BJ118" i="16"/>
  <c r="BE132" i="16"/>
  <c r="AH89" i="16"/>
  <c r="AH114" i="16"/>
  <c r="AD118" i="16"/>
  <c r="F55" i="16"/>
  <c r="G55" i="16"/>
  <c r="CO118" i="16"/>
  <c r="CO117" i="16" s="1"/>
  <c r="AY136" i="16"/>
  <c r="N132" i="15"/>
  <c r="CU126" i="16"/>
  <c r="CT137" i="16"/>
  <c r="AS137" i="16"/>
  <c r="CI137" i="16"/>
  <c r="AM136" i="16"/>
  <c r="K136" i="16"/>
  <c r="W135" i="15"/>
  <c r="W138" i="15" s="1"/>
  <c r="BE100" i="16"/>
  <c r="BE115" i="16"/>
  <c r="CZ89" i="16"/>
  <c r="CZ131" i="16" s="1"/>
  <c r="CZ114" i="16"/>
  <c r="CY137" i="16"/>
  <c r="BP136" i="16"/>
  <c r="J132" i="15"/>
  <c r="J147" i="15" s="1"/>
  <c r="AG114" i="16"/>
  <c r="AG89" i="16"/>
  <c r="CX136" i="16"/>
  <c r="BD136" i="16"/>
  <c r="L132" i="16"/>
  <c r="X118" i="16"/>
  <c r="AH118" i="16"/>
  <c r="F93" i="16"/>
  <c r="G93" i="16"/>
  <c r="U126" i="16"/>
  <c r="LF94" i="19"/>
  <c r="AK114" i="16"/>
  <c r="AK89" i="16"/>
  <c r="S115" i="16"/>
  <c r="S100" i="16"/>
  <c r="CA126" i="16"/>
  <c r="AM118" i="16"/>
  <c r="G121" i="16"/>
  <c r="F121" i="16"/>
  <c r="BA136" i="16"/>
  <c r="AI118" i="16"/>
  <c r="P114" i="16"/>
  <c r="P89" i="16"/>
  <c r="AX137" i="16"/>
  <c r="BM137" i="16"/>
  <c r="CL126" i="16"/>
  <c r="AZ132" i="16"/>
  <c r="DA114" i="16"/>
  <c r="DA89" i="16"/>
  <c r="BN137" i="16"/>
  <c r="CJ115" i="16"/>
  <c r="CJ100" i="16"/>
  <c r="AG136" i="16"/>
  <c r="CT115" i="16"/>
  <c r="CT100" i="16"/>
  <c r="BI126" i="16"/>
  <c r="BI117" i="16" s="1"/>
  <c r="T135" i="15"/>
  <c r="T138" i="15" s="1"/>
  <c r="CL89" i="16"/>
  <c r="CL114" i="16"/>
  <c r="CP118" i="16"/>
  <c r="AT94" i="19"/>
  <c r="AL89" i="16"/>
  <c r="AL114" i="16"/>
  <c r="AQ136" i="16"/>
  <c r="BK114" i="16"/>
  <c r="BK89" i="16"/>
  <c r="T126" i="16"/>
  <c r="BY137" i="16"/>
  <c r="GX94" i="19"/>
  <c r="O135" i="15"/>
  <c r="O138" i="15" s="1"/>
  <c r="CC132" i="16"/>
  <c r="BS136" i="16"/>
  <c r="BM126" i="16"/>
  <c r="CX137" i="16"/>
  <c r="BJ94" i="19"/>
  <c r="AP89" i="16"/>
  <c r="AP131" i="16" s="1"/>
  <c r="AP114" i="16"/>
  <c r="CS132" i="16"/>
  <c r="BE114" i="16"/>
  <c r="BE89" i="16"/>
  <c r="BE131" i="16" s="1"/>
  <c r="G104" i="16"/>
  <c r="F104" i="16"/>
  <c r="BF118" i="16"/>
  <c r="BO132" i="16"/>
  <c r="V132" i="15"/>
  <c r="AY137" i="16"/>
  <c r="AG126" i="16"/>
  <c r="CR137" i="16"/>
  <c r="W137" i="16"/>
  <c r="CC137" i="16"/>
  <c r="N137" i="16"/>
  <c r="J137" i="16"/>
  <c r="F137" i="16" s="1"/>
  <c r="AS126" i="16"/>
  <c r="CG137" i="16"/>
  <c r="CN118" i="16"/>
  <c r="AI136" i="16"/>
  <c r="BA126" i="16"/>
  <c r="Q137" i="16"/>
  <c r="AN126" i="16"/>
  <c r="AC132" i="16"/>
  <c r="BE137" i="16"/>
  <c r="BK132" i="16"/>
  <c r="BI114" i="16"/>
  <c r="BI89" i="16"/>
  <c r="BI131" i="16" s="1"/>
  <c r="KT94" i="19"/>
  <c r="AB114" i="16"/>
  <c r="AB89" i="16"/>
  <c r="AB131" i="16" s="1"/>
  <c r="BI118" i="16"/>
  <c r="CY136" i="16"/>
  <c r="AH88" i="19"/>
  <c r="AH91" i="19" s="1"/>
  <c r="AH90" i="19" s="1"/>
  <c r="BQ132" i="16"/>
  <c r="AB118" i="16"/>
  <c r="AB117" i="16" s="1"/>
  <c r="AD88" i="19"/>
  <c r="AP132" i="16"/>
  <c r="S118" i="16"/>
  <c r="BC89" i="16"/>
  <c r="BC131" i="16" s="1"/>
  <c r="BC114" i="16"/>
  <c r="M118" i="16"/>
  <c r="F108" i="16"/>
  <c r="G108" i="16"/>
  <c r="BC118" i="16"/>
  <c r="CZ100" i="16"/>
  <c r="CZ115" i="16"/>
  <c r="DA126" i="16"/>
  <c r="DA117" i="16" s="1"/>
  <c r="BN118" i="16"/>
  <c r="N89" i="16"/>
  <c r="N131" i="16" s="1"/>
  <c r="N114" i="16"/>
  <c r="IP94" i="19"/>
  <c r="U118" i="16"/>
  <c r="I132" i="16"/>
  <c r="V132" i="16"/>
  <c r="Q114" i="16"/>
  <c r="Q89" i="16"/>
  <c r="CC118" i="16"/>
  <c r="AJ132" i="16"/>
  <c r="R126" i="16"/>
  <c r="U132" i="15"/>
  <c r="BM132" i="16"/>
  <c r="CP126" i="16"/>
  <c r="AW136" i="16"/>
  <c r="CY114" i="16"/>
  <c r="CY89" i="16"/>
  <c r="G43" i="16"/>
  <c r="F43" i="16"/>
  <c r="CB118" i="16"/>
  <c r="O136" i="16"/>
  <c r="BU89" i="16"/>
  <c r="BU114" i="16"/>
  <c r="BU131" i="16" s="1"/>
  <c r="CQ132" i="16"/>
  <c r="HZ94" i="19"/>
  <c r="CL136" i="16"/>
  <c r="AA136" i="16"/>
  <c r="BM114" i="16"/>
  <c r="BM89" i="16"/>
  <c r="L126" i="16"/>
  <c r="Y132" i="16"/>
  <c r="CU100" i="16"/>
  <c r="CU115" i="16"/>
  <c r="BL126" i="16"/>
  <c r="BK137" i="16"/>
  <c r="AP94" i="19"/>
  <c r="CX132" i="16"/>
  <c r="CT89" i="16"/>
  <c r="CT114" i="16"/>
  <c r="CT131" i="16" s="1"/>
  <c r="AR118" i="16"/>
  <c r="AU136" i="16"/>
  <c r="AO136" i="16"/>
  <c r="S126" i="16"/>
  <c r="P132" i="16"/>
  <c r="BL136" i="16"/>
  <c r="BM136" i="16"/>
  <c r="GD94" i="19"/>
  <c r="AK118" i="16"/>
  <c r="S114" i="16"/>
  <c r="S89" i="16"/>
  <c r="DF12" i="16"/>
  <c r="I136" i="16"/>
  <c r="J118" i="16"/>
  <c r="Z132" i="16"/>
  <c r="BE118" i="16"/>
  <c r="AC126" i="16"/>
  <c r="K137" i="16"/>
  <c r="CB126" i="16"/>
  <c r="F21" i="16"/>
  <c r="G21" i="16"/>
  <c r="H132" i="16"/>
  <c r="G132" i="16" s="1"/>
  <c r="CV126" i="16"/>
  <c r="AE89" i="16"/>
  <c r="AE131" i="16" s="1"/>
  <c r="AE114" i="16"/>
  <c r="AI132" i="16"/>
  <c r="AU126" i="16"/>
  <c r="BT118" i="16"/>
  <c r="BY115" i="16"/>
  <c r="BY100" i="16"/>
  <c r="AR100" i="16"/>
  <c r="AR115" i="16"/>
  <c r="BC126" i="16"/>
  <c r="AT132" i="16"/>
  <c r="BV114" i="16"/>
  <c r="BV89" i="16"/>
  <c r="X126" i="16"/>
  <c r="BD100" i="16"/>
  <c r="BD115" i="16"/>
  <c r="BB100" i="16"/>
  <c r="BB115" i="16"/>
  <c r="BE136" i="16"/>
  <c r="J135" i="15"/>
  <c r="J138" i="15" s="1"/>
  <c r="CV89" i="16"/>
  <c r="CV131" i="16" s="1"/>
  <c r="CV114" i="16"/>
  <c r="BB126" i="16"/>
  <c r="Y137" i="16"/>
  <c r="BK100" i="16"/>
  <c r="BK115" i="16"/>
  <c r="BS115" i="16"/>
  <c r="BS100" i="16"/>
  <c r="G77" i="16"/>
  <c r="F77" i="16"/>
  <c r="DB100" i="16"/>
  <c r="DB115" i="16"/>
  <c r="AE136" i="16"/>
  <c r="CA137" i="16"/>
  <c r="AJ137" i="16"/>
  <c r="U137" i="16"/>
  <c r="AL136" i="16"/>
  <c r="AX94" i="19"/>
  <c r="CX118" i="16"/>
  <c r="AH94" i="19"/>
  <c r="DA137" i="16"/>
  <c r="DB137" i="16"/>
  <c r="CW126" i="16"/>
  <c r="BC137" i="16"/>
  <c r="AX115" i="16"/>
  <c r="AX100" i="16"/>
  <c r="AL118" i="16"/>
  <c r="BK126" i="16"/>
  <c r="AT115" i="16"/>
  <c r="AT100" i="16"/>
  <c r="BR94" i="19"/>
  <c r="I89" i="16"/>
  <c r="I114" i="16"/>
  <c r="BD137" i="16"/>
  <c r="BX115" i="16"/>
  <c r="BX100" i="16"/>
  <c r="BP118" i="16"/>
  <c r="BP117" i="16" s="1"/>
  <c r="F124" i="16"/>
  <c r="G124" i="16"/>
  <c r="AD132" i="16"/>
  <c r="BZ118" i="16"/>
  <c r="CT126" i="16"/>
  <c r="BU137" i="16"/>
  <c r="BJ132" i="16"/>
  <c r="DA132" i="16"/>
  <c r="AF136" i="16"/>
  <c r="CM132" i="16"/>
  <c r="DA100" i="16"/>
  <c r="DA115" i="16"/>
  <c r="BT137" i="16"/>
  <c r="AE132" i="16"/>
  <c r="CW137" i="16"/>
  <c r="Q118" i="16"/>
  <c r="Q117" i="16" s="1"/>
  <c r="BB114" i="16"/>
  <c r="BB89" i="16"/>
  <c r="AF126" i="16"/>
  <c r="AY100" i="16"/>
  <c r="AY115" i="16"/>
  <c r="F122" i="16"/>
  <c r="G122" i="16"/>
  <c r="CM118" i="16"/>
  <c r="CM117" i="16" s="1"/>
  <c r="BP100" i="16"/>
  <c r="BP115" i="16"/>
  <c r="BV94" i="19"/>
  <c r="BO137" i="16"/>
  <c r="BF137" i="16"/>
  <c r="CF126" i="16"/>
  <c r="N118" i="16"/>
  <c r="AW89" i="16"/>
  <c r="AW114" i="16"/>
  <c r="BO126" i="16"/>
  <c r="CB89" i="16"/>
  <c r="CB114" i="16"/>
  <c r="CB131" i="16" s="1"/>
  <c r="CZ118" i="16"/>
  <c r="BH132" i="16"/>
  <c r="BP126" i="16"/>
  <c r="CG114" i="16"/>
  <c r="CG131" i="16" s="1"/>
  <c r="CG89" i="16"/>
  <c r="J132" i="16"/>
  <c r="O114" i="16"/>
  <c r="O89" i="16"/>
  <c r="CV100" i="16"/>
  <c r="CV115" i="16"/>
  <c r="Q136" i="16"/>
  <c r="CD118" i="16"/>
  <c r="CD117" i="16" s="1"/>
  <c r="AD126" i="16"/>
  <c r="F106" i="16"/>
  <c r="H137" i="16"/>
  <c r="G106" i="16"/>
  <c r="G100" i="16" s="1"/>
  <c r="AB132" i="16"/>
  <c r="CQ100" i="16"/>
  <c r="CQ115" i="16"/>
  <c r="AF132" i="16"/>
  <c r="CE100" i="16"/>
  <c r="CE115" i="16"/>
  <c r="H100" i="16"/>
  <c r="F101" i="16"/>
  <c r="F100" i="16" s="1"/>
  <c r="G101" i="16"/>
  <c r="H115" i="16"/>
  <c r="CL118" i="16"/>
  <c r="BN94" i="19"/>
  <c r="L137" i="16"/>
  <c r="BL118" i="16"/>
  <c r="BL117" i="16" s="1"/>
  <c r="BW136" i="16"/>
  <c r="I126" i="16"/>
  <c r="BN136" i="16"/>
  <c r="AO126" i="16"/>
  <c r="P135" i="15"/>
  <c r="P138" i="15" s="1"/>
  <c r="AV136" i="16"/>
  <c r="AU114" i="16"/>
  <c r="AU89" i="16"/>
  <c r="AO114" i="16"/>
  <c r="AO89" i="16"/>
  <c r="AO131" i="16" s="1"/>
  <c r="AG132" i="16"/>
  <c r="Q135" i="15"/>
  <c r="Q138" i="15" s="1"/>
  <c r="BB94" i="19"/>
  <c r="JV94" i="19"/>
  <c r="ED94" i="19"/>
  <c r="CI118" i="16"/>
  <c r="BI132" i="16"/>
  <c r="CK100" i="16"/>
  <c r="CK115" i="16"/>
  <c r="CJ89" i="16"/>
  <c r="CJ131" i="16" s="1"/>
  <c r="CJ114" i="16"/>
  <c r="BB137" i="16"/>
  <c r="BN115" i="16"/>
  <c r="BN100" i="16"/>
  <c r="I115" i="16"/>
  <c r="I100" i="16"/>
  <c r="T132" i="15"/>
  <c r="AF137" i="16"/>
  <c r="K114" i="16"/>
  <c r="K89" i="16"/>
  <c r="K131" i="16" s="1"/>
  <c r="AZ118" i="16"/>
  <c r="BX118" i="16"/>
  <c r="DC118" i="16"/>
  <c r="AH137" i="16"/>
  <c r="CQ126" i="16"/>
  <c r="BG136" i="16"/>
  <c r="CQ137" i="16"/>
  <c r="BH136" i="16"/>
  <c r="R136" i="16"/>
  <c r="BN89" i="16"/>
  <c r="BN114" i="16"/>
  <c r="CS115" i="16"/>
  <c r="CS100" i="16"/>
  <c r="BJ126" i="16"/>
  <c r="CC136" i="16"/>
  <c r="AT137" i="16"/>
  <c r="M115" i="16"/>
  <c r="M100" i="16"/>
  <c r="U135" i="15"/>
  <c r="U138" i="15" s="1"/>
  <c r="BK118" i="16"/>
  <c r="EL94" i="19"/>
  <c r="AK100" i="16"/>
  <c r="AK115" i="16"/>
  <c r="DB118" i="16"/>
  <c r="P100" i="16"/>
  <c r="P115" i="16"/>
  <c r="AO132" i="16"/>
  <c r="AZ126" i="16"/>
  <c r="AZ117" i="16" s="1"/>
  <c r="CE136" i="16"/>
  <c r="BD118" i="16"/>
  <c r="BL137" i="16"/>
  <c r="BR89" i="16"/>
  <c r="BR114" i="16"/>
  <c r="Z115" i="16"/>
  <c r="Z100" i="16"/>
  <c r="AV100" i="16"/>
  <c r="AV115" i="16"/>
  <c r="CP100" i="16"/>
  <c r="CP115" i="16"/>
  <c r="AG137" i="16"/>
  <c r="CB136" i="16"/>
  <c r="BR115" i="16"/>
  <c r="BR100" i="16"/>
  <c r="F91" i="16"/>
  <c r="G91" i="16"/>
  <c r="X136" i="16"/>
  <c r="CL137" i="16"/>
  <c r="G123" i="16"/>
  <c r="F123" i="16"/>
  <c r="V126" i="16"/>
  <c r="CO137" i="16"/>
  <c r="CE137" i="16"/>
  <c r="S137" i="16"/>
  <c r="BL89" i="16"/>
  <c r="BL114" i="16"/>
  <c r="BS114" i="16"/>
  <c r="BS89" i="16"/>
  <c r="BS131" i="16" s="1"/>
  <c r="AF115" i="16"/>
  <c r="AF100" i="16"/>
  <c r="BN88" i="19"/>
  <c r="AA126" i="16"/>
  <c r="X132" i="16"/>
  <c r="AU118" i="16"/>
  <c r="CX115" i="16"/>
  <c r="CX100" i="16"/>
  <c r="CR132" i="16"/>
  <c r="DJ94" i="19"/>
  <c r="BX126" i="16"/>
  <c r="CR114" i="16"/>
  <c r="CR89" i="16"/>
  <c r="CH89" i="16"/>
  <c r="CH114" i="16"/>
  <c r="CV132" i="16"/>
  <c r="CD136" i="16"/>
  <c r="BY132" i="16"/>
  <c r="AO137" i="16"/>
  <c r="EX94" i="19"/>
  <c r="U132" i="16"/>
  <c r="AT88" i="19"/>
  <c r="AT91" i="19" s="1"/>
  <c r="AT90" i="19" s="1"/>
  <c r="CW100" i="16"/>
  <c r="CW115" i="16"/>
  <c r="Q115" i="16"/>
  <c r="Q100" i="16"/>
  <c r="BP89" i="16"/>
  <c r="BP131" i="16" s="1"/>
  <c r="BP114" i="16"/>
  <c r="AI89" i="16"/>
  <c r="AI114" i="16"/>
  <c r="AT136" i="16"/>
  <c r="DZ94" i="19"/>
  <c r="X100" i="16"/>
  <c r="X115" i="16"/>
  <c r="BL100" i="16"/>
  <c r="BL115" i="16"/>
  <c r="AW118" i="16"/>
  <c r="DC136" i="16"/>
  <c r="AL126" i="16"/>
  <c r="JB94" i="19"/>
  <c r="AB137" i="16"/>
  <c r="AR137" i="16"/>
  <c r="BM118" i="16"/>
  <c r="BM117" i="16" s="1"/>
  <c r="BT132" i="16"/>
  <c r="AS136" i="16"/>
  <c r="BW100" i="16"/>
  <c r="BW115" i="16"/>
  <c r="BN132" i="16"/>
  <c r="AD136" i="16"/>
  <c r="CH136" i="16"/>
  <c r="BJ100" i="16"/>
  <c r="BJ115" i="16"/>
  <c r="BS118" i="16"/>
  <c r="AF118" i="16"/>
  <c r="AF117" i="16" s="1"/>
  <c r="BX136" i="16"/>
  <c r="AS118" i="16"/>
  <c r="GT94" i="19"/>
  <c r="V118" i="16"/>
  <c r="DB94" i="19"/>
  <c r="GL94" i="19"/>
  <c r="AR132" i="16"/>
  <c r="BO118" i="16"/>
  <c r="BB132" i="16"/>
  <c r="O132" i="15"/>
  <c r="O147" i="15" s="1"/>
  <c r="CS137" i="16"/>
  <c r="Y89" i="16"/>
  <c r="Y114" i="16"/>
  <c r="Y131" i="16" s="1"/>
  <c r="BS126" i="16"/>
  <c r="BF132" i="16"/>
  <c r="AD115" i="16"/>
  <c r="AD100" i="16"/>
  <c r="BX132" i="16"/>
  <c r="BH118" i="16"/>
  <c r="ID94" i="19"/>
  <c r="LJ94" i="19"/>
  <c r="CM137" i="16"/>
  <c r="P132" i="15"/>
  <c r="P133" i="15" s="1"/>
  <c r="P134" i="15" s="1"/>
  <c r="AV137" i="16"/>
  <c r="BQ137" i="16"/>
  <c r="BY118" i="16"/>
  <c r="Z89" i="16"/>
  <c r="Z114" i="16"/>
  <c r="GH94" i="19"/>
  <c r="AH136" i="16"/>
  <c r="K115" i="16"/>
  <c r="K100" i="16"/>
  <c r="BZ89" i="16"/>
  <c r="BZ114" i="16"/>
  <c r="CD126" i="16"/>
  <c r="CP89" i="16"/>
  <c r="CP114" i="16"/>
  <c r="CP131" i="16" s="1"/>
  <c r="BA132" i="16"/>
  <c r="CI136" i="16"/>
  <c r="O137" i="16"/>
  <c r="BQ136" i="16"/>
  <c r="HF94" i="19"/>
  <c r="AV126" i="16"/>
  <c r="CC114" i="16"/>
  <c r="CC89" i="16"/>
  <c r="CC131" i="16" s="1"/>
  <c r="AB126" i="16"/>
  <c r="CI132" i="16"/>
  <c r="IT94" i="19"/>
  <c r="KX94" i="19"/>
  <c r="P137" i="16"/>
  <c r="BG137" i="16"/>
  <c r="CR118" i="16"/>
  <c r="BS132" i="16"/>
  <c r="CK136" i="16"/>
  <c r="DB136" i="16"/>
  <c r="F98" i="16"/>
  <c r="G98" i="16"/>
  <c r="BU126" i="16"/>
  <c r="F129" i="16"/>
  <c r="G129" i="16"/>
  <c r="Q132" i="16"/>
  <c r="AZ136" i="16"/>
  <c r="BT136" i="16"/>
  <c r="H118" i="16"/>
  <c r="G118" i="16" s="1"/>
  <c r="F119" i="16"/>
  <c r="G119" i="16"/>
  <c r="CN137" i="16"/>
  <c r="Y136" i="16"/>
  <c r="DF94" i="19"/>
  <c r="T114" i="16"/>
  <c r="T89" i="16"/>
  <c r="BU118" i="16"/>
  <c r="CN132" i="16"/>
  <c r="AQ126" i="16"/>
  <c r="O126" i="16"/>
  <c r="CW89" i="16"/>
  <c r="CW114" i="16"/>
  <c r="BT115" i="16"/>
  <c r="BT100" i="16"/>
  <c r="AP118" i="16"/>
  <c r="AD89" i="16"/>
  <c r="AD131" i="16" s="1"/>
  <c r="AD114" i="16"/>
  <c r="CD115" i="16"/>
  <c r="CD100" i="16"/>
  <c r="BF136" i="16"/>
  <c r="AH132" i="16"/>
  <c r="IH94" i="19"/>
  <c r="CC126" i="16"/>
  <c r="AK126" i="16"/>
  <c r="AK117" i="16" s="1"/>
  <c r="CF118" i="16"/>
  <c r="BW132" i="16"/>
  <c r="BV137" i="16"/>
  <c r="CM136" i="16"/>
  <c r="BG132" i="16"/>
  <c r="F125" i="16"/>
  <c r="G125" i="16"/>
  <c r="CW118" i="16"/>
  <c r="BQ89" i="16"/>
  <c r="BQ114" i="16"/>
  <c r="DF13" i="16"/>
  <c r="S132" i="15"/>
  <c r="CG132" i="16"/>
  <c r="AL115" i="16"/>
  <c r="AL100" i="16"/>
  <c r="J126" i="16"/>
  <c r="J117" i="16" s="1"/>
  <c r="S132" i="16"/>
  <c r="AE100" i="16"/>
  <c r="AE115" i="16"/>
  <c r="BG114" i="16"/>
  <c r="BG131" i="16" s="1"/>
  <c r="BG89" i="16"/>
  <c r="AJ115" i="16"/>
  <c r="AJ100" i="16"/>
  <c r="AE137" i="16"/>
  <c r="AM115" i="16"/>
  <c r="AM100" i="16"/>
  <c r="CK114" i="16"/>
  <c r="CK89" i="16"/>
  <c r="CK131" i="16" s="1"/>
  <c r="AP137" i="16"/>
  <c r="BG100" i="16"/>
  <c r="BG115" i="16"/>
  <c r="BZ137" i="16"/>
  <c r="BP137" i="16"/>
  <c r="AC118" i="16"/>
  <c r="CD132" i="16"/>
  <c r="F105" i="16"/>
  <c r="G105" i="16"/>
  <c r="AG118" i="16"/>
  <c r="AG117" i="16" s="1"/>
  <c r="BZ115" i="16"/>
  <c r="BZ100" i="16"/>
  <c r="AR136" i="16"/>
  <c r="AL132" i="16"/>
  <c r="O118" i="16"/>
  <c r="O117" i="16" s="1"/>
  <c r="AX136" i="16"/>
  <c r="CO132" i="16"/>
  <c r="Z136" i="16"/>
  <c r="BO136" i="16"/>
  <c r="CM126" i="16"/>
  <c r="DC132" i="16"/>
  <c r="FV94" i="19"/>
  <c r="CC115" i="16"/>
  <c r="CC100" i="16"/>
  <c r="CE89" i="16"/>
  <c r="CE114" i="16"/>
  <c r="AA132" i="16"/>
  <c r="L115" i="16"/>
  <c r="L100" i="16"/>
  <c r="AM89" i="16"/>
  <c r="AM114" i="16"/>
  <c r="BH100" i="16"/>
  <c r="BH115" i="16"/>
  <c r="HB94" i="19"/>
  <c r="BF88" i="19"/>
  <c r="BF87" i="19" s="1"/>
  <c r="AC136" i="16"/>
  <c r="JJ94" i="19"/>
  <c r="BM115" i="16"/>
  <c r="BM100" i="16"/>
  <c r="N136" i="16"/>
  <c r="AK132" i="16"/>
  <c r="CJ136" i="16"/>
  <c r="AE126" i="16"/>
  <c r="M137" i="16"/>
  <c r="CP136" i="16"/>
  <c r="KD94" i="19"/>
  <c r="AA89" i="16"/>
  <c r="AA114" i="16"/>
  <c r="CR115" i="16"/>
  <c r="CR100" i="16"/>
  <c r="DN94" i="19"/>
  <c r="AQ118" i="16"/>
  <c r="AQ117" i="16" s="1"/>
  <c r="U115" i="16"/>
  <c r="U100" i="16"/>
  <c r="S135" i="15"/>
  <c r="S138" i="15" s="1"/>
  <c r="CP94" i="19"/>
  <c r="BY136" i="16"/>
  <c r="CH118" i="16"/>
  <c r="BR137" i="16"/>
  <c r="CA100" i="16"/>
  <c r="CA115" i="16"/>
  <c r="AV132" i="16"/>
  <c r="CD94" i="19"/>
  <c r="BV136" i="16"/>
  <c r="CZ132" i="16"/>
  <c r="BA118" i="16"/>
  <c r="BA117" i="16" s="1"/>
  <c r="AQ100" i="16"/>
  <c r="AQ115" i="16"/>
  <c r="J94" i="19"/>
  <c r="CY115" i="16"/>
  <c r="CY100" i="16"/>
  <c r="F120" i="16"/>
  <c r="G120" i="16"/>
  <c r="CS136" i="16"/>
  <c r="BK136" i="16"/>
  <c r="F99" i="16"/>
  <c r="G99" i="16"/>
  <c r="R135" i="15"/>
  <c r="R138" i="15" s="1"/>
  <c r="HR94" i="19"/>
  <c r="BF100" i="16"/>
  <c r="BF115" i="16"/>
  <c r="CJ132" i="16"/>
  <c r="BR126" i="16"/>
  <c r="J115" i="16"/>
  <c r="F115" i="16" s="1"/>
  <c r="J100" i="16"/>
  <c r="AL94" i="19"/>
  <c r="BW126" i="16"/>
  <c r="CX94" i="19"/>
  <c r="FB94" i="19"/>
  <c r="AI100" i="16"/>
  <c r="AI115" i="16"/>
  <c r="AK137" i="16"/>
  <c r="AN132" i="16"/>
  <c r="AB136" i="16"/>
  <c r="BX89" i="16"/>
  <c r="BX114" i="16"/>
  <c r="BX131" i="16" s="1"/>
  <c r="AC137" i="16"/>
  <c r="F107" i="16"/>
  <c r="G107" i="16"/>
  <c r="CP137" i="16"/>
  <c r="AX132" i="16"/>
  <c r="FF94" i="19"/>
  <c r="W118" i="16"/>
  <c r="CU137" i="16"/>
  <c r="CZ136" i="16"/>
  <c r="BC132" i="16"/>
  <c r="CQ136" i="16"/>
  <c r="AJ118" i="16"/>
  <c r="AJ117" i="16" s="1"/>
  <c r="CO115" i="16"/>
  <c r="CO100" i="16"/>
  <c r="AL88" i="19"/>
  <c r="AL91" i="19" s="1"/>
  <c r="AL90" i="19" s="1"/>
  <c r="U136" i="16"/>
  <c r="DB132" i="16"/>
  <c r="CY118" i="16"/>
  <c r="AU132" i="16"/>
  <c r="BR132" i="16"/>
  <c r="AX89" i="16"/>
  <c r="AX114" i="16"/>
  <c r="P118" i="16"/>
  <c r="V136" i="16"/>
  <c r="CV136" i="16"/>
  <c r="CK118" i="16"/>
  <c r="BP132" i="16"/>
  <c r="DB126" i="16"/>
  <c r="W100" i="16"/>
  <c r="W115" i="16"/>
  <c r="R132" i="15"/>
  <c r="R147" i="15" s="1"/>
  <c r="DC115" i="16"/>
  <c r="DC100" i="16"/>
  <c r="CB115" i="16"/>
  <c r="CB100" i="16"/>
  <c r="AJ136" i="16"/>
  <c r="BO114" i="16"/>
  <c r="BO89" i="16"/>
  <c r="AB115" i="16"/>
  <c r="AB100" i="16"/>
  <c r="K118" i="16"/>
  <c r="X89" i="16"/>
  <c r="X114" i="16"/>
  <c r="BD126" i="16"/>
  <c r="CV137" i="16"/>
  <c r="AV89" i="16"/>
  <c r="AV114" i="16"/>
  <c r="AV131" i="16" s="1"/>
  <c r="BZ132" i="16"/>
  <c r="BI136" i="16"/>
  <c r="CU132" i="16"/>
  <c r="AS132" i="16"/>
  <c r="AT89" i="16"/>
  <c r="AT131" i="16" s="1"/>
  <c r="AT114" i="16"/>
  <c r="AC100" i="16"/>
  <c r="AC115" i="16"/>
  <c r="CK137" i="16"/>
  <c r="KP94" i="19"/>
  <c r="CO126" i="16"/>
  <c r="FR94" i="19"/>
  <c r="BY114" i="16"/>
  <c r="BY131" i="16" s="1"/>
  <c r="BY89" i="16"/>
  <c r="CS118" i="16"/>
  <c r="Q126" i="16"/>
  <c r="DC137" i="16"/>
  <c r="CT94" i="19"/>
  <c r="CL100" i="16"/>
  <c r="CL115" i="16"/>
  <c r="CZ126" i="16"/>
  <c r="AM137" i="16"/>
  <c r="CT136" i="16"/>
  <c r="AD94" i="19"/>
  <c r="CL132" i="16"/>
  <c r="N126" i="16"/>
  <c r="BG126" i="16"/>
  <c r="BJ88" i="19"/>
  <c r="BJ87" i="19" s="1"/>
  <c r="AQ137" i="16"/>
  <c r="V137" i="16"/>
  <c r="M136" i="16"/>
  <c r="BR118" i="16"/>
  <c r="AS114" i="16"/>
  <c r="AS89" i="16"/>
  <c r="AR89" i="16"/>
  <c r="AR114" i="16"/>
  <c r="G92" i="16"/>
  <c r="G89" i="16" s="1"/>
  <c r="F92" i="16"/>
  <c r="CA132" i="16"/>
  <c r="KH94" i="19"/>
  <c r="CG118" i="16"/>
  <c r="CG117" i="16" s="1"/>
  <c r="BT126" i="16"/>
  <c r="AN100" i="16"/>
  <c r="AN115" i="16"/>
  <c r="H126" i="16"/>
  <c r="G126" i="16" s="1"/>
  <c r="F127" i="16"/>
  <c r="G127" i="16"/>
  <c r="AZ100" i="16"/>
  <c r="AZ115" i="16"/>
  <c r="H89" i="16"/>
  <c r="H114" i="16"/>
  <c r="F114" i="16" s="1"/>
  <c r="G90" i="16"/>
  <c r="F90" i="16"/>
  <c r="HV94" i="19"/>
  <c r="CU114" i="16"/>
  <c r="CU89" i="16"/>
  <c r="CU131" i="16" s="1"/>
  <c r="I118" i="16"/>
  <c r="F118" i="16" s="1"/>
  <c r="CY132" i="16"/>
  <c r="AW137" i="16"/>
  <c r="G128" i="16"/>
  <c r="F128" i="16"/>
  <c r="N94" i="19"/>
  <c r="GP94" i="19"/>
  <c r="W126" i="16"/>
  <c r="CN126" i="16"/>
  <c r="CN117" i="16" s="1"/>
  <c r="J136" i="16"/>
  <c r="BR136" i="16"/>
  <c r="CR126" i="16"/>
  <c r="BG118" i="16"/>
  <c r="M89" i="16"/>
  <c r="M114" i="16"/>
  <c r="T118" i="16"/>
  <c r="T117" i="16" s="1"/>
  <c r="DB114" i="16"/>
  <c r="DB89" i="16"/>
  <c r="AR126" i="16"/>
  <c r="AR117" i="16" s="1"/>
  <c r="O132" i="16"/>
  <c r="BB136" i="16"/>
  <c r="CT118" i="16"/>
  <c r="CT117" i="16" s="1"/>
  <c r="CG136" i="16"/>
  <c r="CN89" i="16"/>
  <c r="CN114" i="16"/>
  <c r="BI137" i="16"/>
  <c r="CF136" i="16"/>
  <c r="BV132" i="16"/>
  <c r="CO136" i="16"/>
  <c r="G66" i="16"/>
  <c r="F66" i="16"/>
  <c r="AN136" i="16"/>
  <c r="BE126" i="16"/>
  <c r="BE117" i="16" s="1"/>
  <c r="AI137" i="16"/>
  <c r="BA100" i="16"/>
  <c r="BA115" i="16"/>
  <c r="FZ94" i="19"/>
  <c r="G97" i="16"/>
  <c r="F97" i="16"/>
  <c r="BF126" i="16"/>
  <c r="V135" i="15"/>
  <c r="V138" i="15" s="1"/>
  <c r="CK126" i="16"/>
  <c r="CH132" i="16"/>
  <c r="T137" i="16"/>
  <c r="AS100" i="16"/>
  <c r="AS115" i="16"/>
  <c r="BZ94" i="19"/>
  <c r="CF132" i="16"/>
  <c r="BT114" i="16"/>
  <c r="BT89" i="16"/>
  <c r="BT131" i="16" s="1"/>
  <c r="CT132" i="16"/>
  <c r="CW136" i="16"/>
  <c r="CR136" i="16"/>
  <c r="AC114" i="16"/>
  <c r="AC89" i="16"/>
  <c r="AC131" i="16" s="1"/>
  <c r="CB137" i="16"/>
  <c r="AP88" i="19"/>
  <c r="AP91" i="19" s="1"/>
  <c r="AP90" i="19" s="1"/>
  <c r="G102" i="16"/>
  <c r="F102" i="16"/>
  <c r="BX137" i="16"/>
  <c r="CH94" i="19"/>
  <c r="L89" i="16"/>
  <c r="L114" i="16"/>
  <c r="F94" i="16"/>
  <c r="G94" i="16"/>
  <c r="AW126" i="16"/>
  <c r="AW117" i="16" s="1"/>
  <c r="BQ118" i="16"/>
  <c r="P126" i="16"/>
  <c r="G32" i="16"/>
  <c r="F32" i="16"/>
  <c r="IL94" i="19"/>
  <c r="S136" i="16"/>
  <c r="W114" i="16"/>
  <c r="W89" i="16"/>
  <c r="Y126" i="16"/>
  <c r="R137" i="16"/>
  <c r="Z137" i="16"/>
  <c r="AY126" i="16"/>
  <c r="BD132" i="16"/>
  <c r="AN118" i="16"/>
  <c r="AN117" i="16" s="1"/>
  <c r="CE126" i="16"/>
  <c r="CX126" i="16"/>
  <c r="AZ137" i="16"/>
  <c r="JF94" i="19"/>
  <c r="AE118" i="16"/>
  <c r="AI126" i="16"/>
  <c r="AI117" i="16" s="1"/>
  <c r="CU136" i="16"/>
  <c r="EH94" i="19"/>
  <c r="AZ114" i="16"/>
  <c r="AZ89" i="16"/>
  <c r="AZ131" i="16" s="1"/>
  <c r="I137" i="16"/>
  <c r="CA118" i="16"/>
  <c r="KL94" i="19"/>
  <c r="AY118" i="16"/>
  <c r="CL94" i="19"/>
  <c r="AL137" i="16"/>
  <c r="AG115" i="16"/>
  <c r="AG100" i="16"/>
  <c r="W132" i="16"/>
  <c r="CZ137" i="16"/>
  <c r="CM100" i="16"/>
  <c r="CM115" i="16"/>
  <c r="HJ94" i="19"/>
  <c r="BW118" i="16"/>
  <c r="BW117" i="16" s="1"/>
  <c r="X137" i="16"/>
  <c r="BQ100" i="16"/>
  <c r="BQ115" i="16"/>
  <c r="CA136" i="16"/>
  <c r="K126" i="16"/>
  <c r="R132" i="16"/>
  <c r="AH126" i="16"/>
  <c r="BU136" i="16"/>
  <c r="BI115" i="16"/>
  <c r="BI100" i="16"/>
  <c r="CI89" i="16"/>
  <c r="CI114" i="16"/>
  <c r="O100" i="16"/>
  <c r="O115" i="16"/>
  <c r="AF89" i="16"/>
  <c r="AF114" i="16"/>
  <c r="AF131" i="16" s="1"/>
  <c r="CQ89" i="16"/>
  <c r="CQ114" i="16"/>
  <c r="CF115" i="16"/>
  <c r="CF100" i="16"/>
  <c r="CU118" i="16"/>
  <c r="CU117" i="16" s="1"/>
  <c r="AH115" i="16"/>
  <c r="AH100" i="16"/>
  <c r="CG126" i="16"/>
  <c r="R118" i="16"/>
  <c r="R117" i="16" s="1"/>
  <c r="V115" i="16"/>
  <c r="V100" i="16"/>
  <c r="BC136" i="16"/>
  <c r="CJ118" i="16"/>
  <c r="AQ132" i="16"/>
  <c r="AW132" i="16"/>
  <c r="CW132" i="16"/>
  <c r="BU132" i="16"/>
  <c r="AN137" i="16"/>
  <c r="CS126" i="16"/>
  <c r="AA118" i="16"/>
  <c r="AA117" i="16" s="1"/>
  <c r="CF114" i="16"/>
  <c r="CF131" i="16" s="1"/>
  <c r="CF89" i="16"/>
  <c r="BF94" i="19"/>
  <c r="BC100" i="16"/>
  <c r="BC115" i="16"/>
  <c r="V89" i="16"/>
  <c r="V131" i="16" s="1"/>
  <c r="V114" i="16"/>
  <c r="Z118" i="16"/>
  <c r="Z117" i="16" s="1"/>
  <c r="BW137" i="16"/>
  <c r="LB94" i="19"/>
  <c r="AT126" i="16"/>
  <c r="CJ137" i="16"/>
  <c r="AP136" i="16"/>
  <c r="BJ136" i="16"/>
  <c r="CM89" i="16"/>
  <c r="CM114" i="16"/>
  <c r="CM131" i="16" s="1"/>
  <c r="BV118" i="16"/>
  <c r="N88" i="19"/>
  <c r="N91" i="19" s="1"/>
  <c r="N90" i="19" s="1"/>
  <c r="AX88" i="19"/>
  <c r="AX91" i="19" s="1"/>
  <c r="AX90" i="19" s="1"/>
  <c r="AY132" i="16"/>
  <c r="BJ137" i="16"/>
  <c r="M132" i="16"/>
  <c r="BO115" i="16"/>
  <c r="BO100" i="16"/>
  <c r="JZ94" i="19"/>
  <c r="N132" i="16"/>
  <c r="Y118" i="16"/>
  <c r="AQ89" i="16"/>
  <c r="AQ114" i="16"/>
  <c r="CE132" i="16"/>
  <c r="JR94" i="19"/>
  <c r="CN115" i="16"/>
  <c r="CN100" i="16"/>
  <c r="DV94" i="19"/>
  <c r="BB118" i="16"/>
  <c r="BB117" i="16" s="1"/>
  <c r="N100" i="16"/>
  <c r="N115" i="16"/>
  <c r="BH126" i="16"/>
  <c r="BH117" i="16" s="1"/>
  <c r="T132" i="16"/>
  <c r="CH115" i="16"/>
  <c r="CH100" i="16"/>
  <c r="BB88" i="19"/>
  <c r="AA137" i="16"/>
  <c r="R114" i="16"/>
  <c r="R89" i="16"/>
  <c r="R131" i="16" s="1"/>
  <c r="G103" i="16"/>
  <c r="F103" i="16"/>
  <c r="AU137" i="16"/>
  <c r="CE118" i="16"/>
  <c r="CE117" i="16" s="1"/>
  <c r="AJ126" i="16"/>
  <c r="BZ136" i="16"/>
  <c r="BY126" i="16"/>
  <c r="F109" i="16"/>
  <c r="G109" i="16"/>
  <c r="DR94" i="19"/>
  <c r="CH126" i="16"/>
  <c r="CH117" i="16" s="1"/>
  <c r="T136" i="16"/>
  <c r="AT118" i="16"/>
  <c r="AT117" i="16" s="1"/>
  <c r="CD137" i="16"/>
  <c r="JN94" i="19"/>
  <c r="L118" i="16"/>
  <c r="L117" i="16" s="1"/>
  <c r="BS137" i="16"/>
  <c r="AA115" i="16"/>
  <c r="AA100" i="16"/>
  <c r="CH137" i="16"/>
  <c r="H136" i="16"/>
  <c r="G136" i="16" s="1"/>
  <c r="G95" i="16"/>
  <c r="F95" i="16"/>
  <c r="Q132" i="15"/>
  <c r="Q147" i="15" s="1"/>
  <c r="DA136" i="16"/>
  <c r="CX114" i="16"/>
  <c r="CX89" i="16"/>
  <c r="W136" i="16"/>
  <c r="BF114" i="16"/>
  <c r="BF89" i="16"/>
  <c r="CY126" i="16"/>
  <c r="BH137" i="16"/>
  <c r="AP100" i="16"/>
  <c r="AP115" i="16"/>
  <c r="L136" i="16"/>
  <c r="K132" i="16"/>
  <c r="ET94" i="19"/>
  <c r="CQ118" i="16"/>
  <c r="CQ117" i="16" s="1"/>
  <c r="BJ89" i="16"/>
  <c r="BJ114" i="16"/>
  <c r="BJ131" i="16" s="1"/>
  <c r="M126" i="16"/>
  <c r="AM132" i="16"/>
  <c r="BQ126" i="16"/>
  <c r="T100" i="16"/>
  <c r="T115" i="16"/>
  <c r="BA89" i="16"/>
  <c r="BA114" i="16"/>
  <c r="IX94" i="19"/>
  <c r="AX118" i="16"/>
  <c r="AX117" i="16" s="1"/>
  <c r="Y100" i="16"/>
  <c r="Y115" i="16"/>
  <c r="AV118" i="16"/>
  <c r="AV117" i="16" s="1"/>
  <c r="CP132" i="16"/>
  <c r="AD137" i="16"/>
  <c r="U117" i="16"/>
  <c r="CP117" i="16"/>
  <c r="O133" i="15"/>
  <c r="O134" i="15" s="1"/>
  <c r="CI117" i="16"/>
  <c r="AH87" i="19"/>
  <c r="Q131" i="16"/>
  <c r="O131" i="16"/>
  <c r="AU131" i="16"/>
  <c r="CZ117" i="16"/>
  <c r="P147" i="15"/>
  <c r="BX117" i="16"/>
  <c r="BS117" i="16"/>
  <c r="BQ117" i="16"/>
  <c r="BV117" i="16"/>
  <c r="AO117" i="16"/>
  <c r="N117" i="16"/>
  <c r="BF131" i="16"/>
  <c r="CS117" i="16"/>
  <c r="BN117" i="16"/>
  <c r="CN131" i="16"/>
  <c r="AQ131" i="16"/>
  <c r="CA117" i="16"/>
  <c r="S117" i="16"/>
  <c r="AH117" i="16"/>
  <c r="BJ91" i="19"/>
  <c r="BJ90" i="19" s="1"/>
  <c r="W131" i="16"/>
  <c r="BR131" i="16"/>
  <c r="BB131" i="16"/>
  <c r="BG117" i="16"/>
  <c r="CD131" i="16"/>
  <c r="CY131" i="16"/>
  <c r="CI131" i="16"/>
  <c r="CS131" i="16"/>
  <c r="CL131" i="16"/>
  <c r="CR131" i="16"/>
  <c r="L131" i="16"/>
  <c r="BY117" i="16"/>
  <c r="AX131" i="16"/>
  <c r="CH131" i="16"/>
  <c r="AW131" i="16"/>
  <c r="BD117" i="16"/>
  <c r="AS131" i="16"/>
  <c r="CQ131" i="16"/>
  <c r="CW131" i="16"/>
  <c r="BL131" i="16"/>
  <c r="AR131" i="16"/>
  <c r="CB117" i="16"/>
  <c r="Z131" i="16"/>
  <c r="AM131" i="16"/>
  <c r="CA131" i="16"/>
  <c r="F89" i="16"/>
  <c r="AY117" i="16"/>
  <c r="R133" i="15"/>
  <c r="R134" i="15" s="1"/>
  <c r="CX131" i="16"/>
  <c r="BQ131" i="16"/>
  <c r="BF117" i="16"/>
  <c r="CK117" i="16"/>
  <c r="AI131" i="16"/>
  <c r="CE131" i="16"/>
  <c r="I131" i="16"/>
  <c r="CL117" i="16"/>
  <c r="M131" i="16"/>
  <c r="H131" i="16"/>
  <c r="G131" i="16" s="1"/>
  <c r="F136" i="16"/>
  <c r="DB131" i="16"/>
  <c r="AH131" i="16"/>
  <c r="BK131" i="16"/>
  <c r="W133" i="15"/>
  <c r="W134" i="15" s="1"/>
  <c r="BF91" i="19"/>
  <c r="BF90" i="19" s="1"/>
  <c r="BZ131" i="16"/>
  <c r="T131" i="16"/>
  <c r="X131" i="16"/>
  <c r="H117" i="16"/>
  <c r="G117" i="16" s="1"/>
  <c r="AE117" i="16"/>
  <c r="BR117" i="16"/>
  <c r="M117" i="16"/>
  <c r="AL87" i="19"/>
  <c r="BO131" i="16"/>
  <c r="AC117" i="16"/>
  <c r="X117" i="16"/>
  <c r="CJ117" i="16"/>
  <c r="BK117" i="16"/>
  <c r="AT87" i="19"/>
  <c r="DC117" i="16"/>
  <c r="AD117" i="16"/>
  <c r="BH131" i="16"/>
  <c r="U147" i="15"/>
  <c r="U133" i="15"/>
  <c r="U134" i="15" s="1"/>
  <c r="I117" i="16"/>
  <c r="W117" i="16"/>
  <c r="CF117" i="16"/>
  <c r="BO117" i="16"/>
  <c r="S131" i="16"/>
  <c r="BC117" i="16"/>
  <c r="Y117" i="16"/>
  <c r="F126" i="16"/>
  <c r="N87" i="19"/>
  <c r="T147" i="15"/>
  <c r="T133" i="15"/>
  <c r="T134" i="15" s="1"/>
  <c r="BT117" i="16"/>
  <c r="AD87" i="19"/>
  <c r="AD91" i="19"/>
  <c r="AD90" i="19" s="1"/>
  <c r="M132" i="15"/>
  <c r="N133" i="15"/>
  <c r="N134" i="15" s="1"/>
  <c r="N147" i="15"/>
  <c r="N135" i="15"/>
  <c r="N138" i="15" s="1"/>
  <c r="N29" i="11"/>
  <c r="N19" i="10"/>
  <c r="N8" i="13"/>
  <c r="N11" i="13" s="1"/>
  <c r="L113" i="4"/>
  <c r="L88" i="4"/>
  <c r="M7" i="5"/>
  <c r="M28" i="10"/>
  <c r="M31" i="10" s="1"/>
  <c r="L88" i="5"/>
  <c r="L113" i="5"/>
  <c r="L111" i="5" s="1"/>
  <c r="M10" i="10"/>
  <c r="N37" i="10"/>
  <c r="N15" i="13"/>
  <c r="N18" i="13" s="1"/>
  <c r="N37" i="11"/>
  <c r="BO13" i="16"/>
  <c r="CV13" i="16"/>
  <c r="CS13" i="16"/>
  <c r="DB13" i="16"/>
  <c r="CO13" i="16"/>
  <c r="BZ13" i="16"/>
  <c r="BF13" i="16"/>
  <c r="AM13" i="16"/>
  <c r="AL13" i="16"/>
  <c r="AX13" i="16"/>
  <c r="AH13" i="16"/>
  <c r="BM13" i="16"/>
  <c r="Z13" i="16"/>
  <c r="CL13" i="16"/>
  <c r="CB13" i="16"/>
  <c r="AR13" i="16"/>
  <c r="CH13" i="16"/>
  <c r="BU13" i="16"/>
  <c r="Y13" i="16"/>
  <c r="AW13" i="16"/>
  <c r="CD13" i="16"/>
  <c r="AU12" i="16"/>
  <c r="BR13" i="16"/>
  <c r="M13" i="16"/>
  <c r="BQ13" i="16"/>
  <c r="BY13" i="16"/>
  <c r="CK13" i="16"/>
  <c r="CR13" i="16"/>
  <c r="CW13" i="16"/>
  <c r="BT13" i="16"/>
  <c r="AA13" i="16"/>
  <c r="AF13" i="16"/>
  <c r="AB13" i="16"/>
  <c r="AV13" i="16"/>
  <c r="BK13" i="16"/>
  <c r="AO13" i="16"/>
  <c r="BS13" i="16"/>
  <c r="AQ13" i="16"/>
  <c r="CF12" i="16"/>
  <c r="AU13" i="16"/>
  <c r="CP13" i="16"/>
  <c r="CJ13" i="16"/>
  <c r="Z12" i="16"/>
  <c r="P13" i="16"/>
  <c r="BA13" i="16"/>
  <c r="CQ13" i="16"/>
  <c r="BC13" i="16"/>
  <c r="AN13" i="16"/>
  <c r="AY13" i="16"/>
  <c r="AZ13" i="16"/>
  <c r="AD13" i="16"/>
  <c r="T13" i="16"/>
  <c r="BW13" i="16"/>
  <c r="BV13" i="16"/>
  <c r="BI13" i="16"/>
  <c r="AP13" i="16"/>
  <c r="X13" i="16"/>
  <c r="L88" i="15"/>
  <c r="V13" i="16"/>
  <c r="T12" i="16"/>
  <c r="K13" i="16"/>
  <c r="BK12" i="16"/>
  <c r="CM13" i="16"/>
  <c r="BH13" i="16"/>
  <c r="BB13" i="16"/>
  <c r="BU12" i="16"/>
  <c r="R13" i="16"/>
  <c r="S13" i="16"/>
  <c r="CN13" i="16"/>
  <c r="AC13" i="16"/>
  <c r="BX12" i="16"/>
  <c r="DA13" i="16"/>
  <c r="Q13" i="16"/>
  <c r="AG12" i="16"/>
  <c r="S12" i="16"/>
  <c r="AX12" i="16"/>
  <c r="BJ13" i="16"/>
  <c r="W13" i="16"/>
  <c r="DC13" i="16"/>
  <c r="BN13" i="16"/>
  <c r="CF13" i="16"/>
  <c r="H13" i="16"/>
  <c r="BX13" i="16"/>
  <c r="CY13" i="16"/>
  <c r="CG13" i="16"/>
  <c r="AJ13" i="16"/>
  <c r="CU13" i="16"/>
  <c r="CD12" i="16"/>
  <c r="CN12" i="16"/>
  <c r="BG13" i="16"/>
  <c r="BP13" i="16"/>
  <c r="CZ13" i="16"/>
  <c r="AK13" i="16"/>
  <c r="CE13" i="16"/>
  <c r="CT13" i="16"/>
  <c r="CJ12" i="16"/>
  <c r="L13" i="16"/>
  <c r="I13" i="16"/>
  <c r="O13" i="16"/>
  <c r="L88" i="16"/>
  <c r="CX13" i="16"/>
  <c r="AT13" i="16"/>
  <c r="AM12" i="16"/>
  <c r="P117" i="16" l="1"/>
  <c r="BU117" i="16"/>
  <c r="BV131" i="16"/>
  <c r="P131" i="16"/>
  <c r="AJ131" i="16"/>
  <c r="AL117" i="16"/>
  <c r="G137" i="16"/>
  <c r="G115" i="16"/>
  <c r="G114" i="16" s="1"/>
  <c r="J131" i="16"/>
  <c r="Q133" i="15"/>
  <c r="Q134" i="15" s="1"/>
  <c r="AA131" i="16"/>
  <c r="AP117" i="16"/>
  <c r="BA131" i="16"/>
  <c r="BN131" i="16"/>
  <c r="CW117" i="16"/>
  <c r="CC117" i="16"/>
  <c r="AL131" i="16"/>
  <c r="BZ117" i="16"/>
  <c r="BN87" i="19"/>
  <c r="BN91" i="19"/>
  <c r="BN90" i="19" s="1"/>
  <c r="V147" i="15"/>
  <c r="V133" i="15"/>
  <c r="V134" i="15" s="1"/>
  <c r="DA131" i="16"/>
  <c r="CV117" i="16"/>
  <c r="AP87" i="19"/>
  <c r="BB91" i="19"/>
  <c r="BB90" i="19" s="1"/>
  <c r="BB87" i="19"/>
  <c r="S147" i="15"/>
  <c r="S133" i="15"/>
  <c r="S134" i="15" s="1"/>
  <c r="BD131" i="16"/>
  <c r="CR117" i="16"/>
  <c r="V117" i="16"/>
  <c r="AU117" i="16"/>
  <c r="J133" i="15"/>
  <c r="J134" i="15" s="1"/>
  <c r="AX87" i="19"/>
  <c r="CY117" i="16"/>
  <c r="CX117" i="16"/>
  <c r="BM131" i="16"/>
  <c r="F132" i="16"/>
  <c r="AG131" i="16"/>
  <c r="DB117" i="16"/>
  <c r="K117" i="16"/>
  <c r="AS117" i="16"/>
  <c r="AK131" i="16"/>
  <c r="BJ117" i="16"/>
  <c r="AN131" i="16"/>
  <c r="F131" i="16"/>
  <c r="F117" i="16"/>
  <c r="L132" i="15"/>
  <c r="M133" i="15"/>
  <c r="M134" i="15" s="1"/>
  <c r="M147" i="15"/>
  <c r="L10" i="10"/>
  <c r="L7" i="5"/>
  <c r="L28" i="10"/>
  <c r="L31" i="10" s="1"/>
  <c r="K113" i="5"/>
  <c r="K88" i="5"/>
  <c r="DE90" i="5"/>
  <c r="G90" i="5"/>
  <c r="DF90" i="5"/>
  <c r="F90" i="5"/>
  <c r="F88" i="5" s="1"/>
  <c r="K113" i="4"/>
  <c r="K88" i="4"/>
  <c r="DE90" i="4"/>
  <c r="DF90" i="4"/>
  <c r="F90" i="4"/>
  <c r="F88" i="4" s="1"/>
  <c r="G90" i="4"/>
  <c r="G88" i="4" s="1"/>
  <c r="M37" i="11"/>
  <c r="M37" i="10"/>
  <c r="M15" i="13"/>
  <c r="M18" i="13" s="1"/>
  <c r="CR12" i="16"/>
  <c r="CP12" i="16"/>
  <c r="CL12" i="16"/>
  <c r="W12" i="16"/>
  <c r="AQ12" i="16"/>
  <c r="N13" i="16"/>
  <c r="CI12" i="16"/>
  <c r="AZ12" i="16"/>
  <c r="BQ12" i="16"/>
  <c r="J12" i="16"/>
  <c r="CI13" i="16"/>
  <c r="Q12" i="16"/>
  <c r="P12" i="16"/>
  <c r="AE13" i="16"/>
  <c r="K88" i="15"/>
  <c r="AN12" i="16"/>
  <c r="AS12" i="16"/>
  <c r="AR12" i="16"/>
  <c r="BD12" i="16"/>
  <c r="CZ12" i="16"/>
  <c r="BO12" i="16"/>
  <c r="K12" i="16"/>
  <c r="AJ12" i="16"/>
  <c r="BE13" i="16"/>
  <c r="CS12" i="16"/>
  <c r="V12" i="16"/>
  <c r="CV12" i="16"/>
  <c r="K88" i="16"/>
  <c r="CA13" i="16"/>
  <c r="CB12" i="16"/>
  <c r="CM12" i="16"/>
  <c r="AA12" i="16"/>
  <c r="AI13" i="16"/>
  <c r="AH12" i="16"/>
  <c r="R12" i="16"/>
  <c r="CY12" i="16"/>
  <c r="AT12" i="16"/>
  <c r="BP12" i="16"/>
  <c r="AS13" i="16"/>
  <c r="BW12" i="16"/>
  <c r="BF12" i="16"/>
  <c r="AF12" i="16"/>
  <c r="BI12" i="16"/>
  <c r="U12" i="16"/>
  <c r="BB12" i="16"/>
  <c r="BC12" i="16"/>
  <c r="CQ12" i="16"/>
  <c r="Y12" i="16"/>
  <c r="AL12" i="16"/>
  <c r="CU12" i="16"/>
  <c r="DC12" i="16"/>
  <c r="BL13" i="16"/>
  <c r="AE12" i="16"/>
  <c r="BZ12" i="16"/>
  <c r="CG12" i="16"/>
  <c r="X12" i="16"/>
  <c r="BL12" i="16"/>
  <c r="AY12" i="16"/>
  <c r="BN12" i="16"/>
  <c r="BJ12" i="16"/>
  <c r="I12" i="16"/>
  <c r="L12" i="16"/>
  <c r="CC13" i="16"/>
  <c r="U13" i="16"/>
  <c r="AK12" i="16"/>
  <c r="M12" i="16"/>
  <c r="CH12" i="16"/>
  <c r="CE12" i="16"/>
  <c r="BR12" i="16"/>
  <c r="CT12" i="16"/>
  <c r="BD13" i="16"/>
  <c r="CC12" i="16"/>
  <c r="CW12" i="16"/>
  <c r="BG12" i="16"/>
  <c r="AP12" i="16"/>
  <c r="CX12" i="16"/>
  <c r="AV12" i="16"/>
  <c r="AW12" i="16"/>
  <c r="BS12" i="16"/>
  <c r="J13" i="16"/>
  <c r="H12" i="16"/>
  <c r="AC12" i="16"/>
  <c r="BM12" i="16"/>
  <c r="AB12" i="16"/>
  <c r="BT12" i="16"/>
  <c r="CK12" i="16"/>
  <c r="N12" i="16"/>
  <c r="AD12" i="16"/>
  <c r="DA12" i="16"/>
  <c r="CA12" i="16"/>
  <c r="DB12" i="16"/>
  <c r="CO12" i="16"/>
  <c r="O12" i="16"/>
  <c r="BA12" i="16"/>
  <c r="AI12" i="16"/>
  <c r="AO12" i="16"/>
  <c r="BE12" i="16"/>
  <c r="BH12" i="16"/>
  <c r="BV12" i="16"/>
  <c r="AG13" i="16"/>
  <c r="BY12" i="16"/>
  <c r="G12" i="16" l="1"/>
  <c r="F12" i="16"/>
  <c r="F13" i="16"/>
  <c r="G13" i="16"/>
  <c r="K132" i="15"/>
  <c r="F88" i="15"/>
  <c r="G88" i="15"/>
  <c r="G88" i="16"/>
  <c r="F88" i="16"/>
  <c r="L133" i="15"/>
  <c r="L134" i="15" s="1"/>
  <c r="L147" i="15"/>
  <c r="K111" i="4"/>
  <c r="G113" i="4"/>
  <c r="DF113" i="4"/>
  <c r="F113" i="4"/>
  <c r="F7" i="5"/>
  <c r="K7" i="5"/>
  <c r="K28" i="10"/>
  <c r="DF88" i="5"/>
  <c r="G88" i="5"/>
  <c r="K111" i="5"/>
  <c r="G113" i="5"/>
  <c r="DF113" i="5"/>
  <c r="F113" i="5"/>
  <c r="F111" i="5" s="1"/>
  <c r="K10" i="10"/>
  <c r="K7" i="4"/>
  <c r="K19" i="10" s="1"/>
  <c r="DF88" i="4"/>
  <c r="L15" i="13"/>
  <c r="L18" i="13" s="1"/>
  <c r="L37" i="11"/>
  <c r="L37" i="10"/>
  <c r="K112" i="16"/>
  <c r="K112" i="15"/>
  <c r="K111" i="15"/>
  <c r="K111" i="16"/>
  <c r="K133" i="15" l="1"/>
  <c r="K147" i="15"/>
  <c r="G132" i="15"/>
  <c r="F132" i="15"/>
  <c r="K135" i="15"/>
  <c r="K8" i="13"/>
  <c r="K29" i="11"/>
  <c r="K37" i="10"/>
  <c r="K37" i="11"/>
  <c r="K15" i="13"/>
  <c r="DF7" i="5"/>
  <c r="G7" i="5"/>
  <c r="K13" i="10"/>
  <c r="G10" i="10"/>
  <c r="F10" i="10"/>
  <c r="DF111" i="5"/>
  <c r="G111" i="5"/>
  <c r="K31" i="10"/>
  <c r="F28" i="10"/>
  <c r="G28" i="10"/>
  <c r="F148" i="15" l="1"/>
  <c r="F149" i="15"/>
  <c r="K134" i="15"/>
  <c r="F133" i="15"/>
  <c r="G140" i="15" s="1"/>
  <c r="F140" i="15" s="1"/>
  <c r="G133" i="15"/>
  <c r="K138" i="15"/>
  <c r="K11" i="13"/>
  <c r="K18" i="13"/>
  <c r="G15" i="13"/>
  <c r="F15" i="13"/>
  <c r="F134" i="15" l="1"/>
  <c r="G141" i="15" s="1"/>
  <c r="F141" i="15" s="1"/>
  <c r="G134" i="15"/>
  <c r="G142" i="15"/>
  <c r="F142" i="15" s="1"/>
  <c r="F18" i="13"/>
  <c r="M20" i="14" s="1"/>
  <c r="G18" i="13"/>
  <c r="N20" i="14" s="1"/>
  <c r="G54" i="5"/>
  <c r="F54" i="5"/>
  <c r="DF54" i="5"/>
  <c r="DF6" i="5" s="1"/>
  <c r="W36" i="11"/>
  <c r="G36" i="11" s="1"/>
  <c r="DE54" i="5"/>
  <c r="DE6" i="5" s="1"/>
  <c r="F36" i="11" l="1"/>
  <c r="W37" i="11"/>
  <c r="F39" i="11" s="1"/>
  <c r="W29" i="10"/>
  <c r="W30" i="10" s="1"/>
  <c r="G37" i="11" l="1"/>
  <c r="F38" i="11"/>
  <c r="F19" i="11"/>
  <c r="F40" i="11"/>
  <c r="W31" i="10"/>
  <c r="G30" i="10"/>
  <c r="F30" i="10"/>
  <c r="F34" i="10" s="1"/>
  <c r="G29" i="10"/>
  <c r="W37" i="10"/>
  <c r="F29" i="10"/>
  <c r="F40" i="10" l="1"/>
  <c r="G28" i="14" s="1"/>
  <c r="H10" i="12"/>
  <c r="E12" i="14"/>
  <c r="G37" i="10"/>
  <c r="F38" i="10"/>
  <c r="E28" i="14" s="1"/>
  <c r="F39" i="10"/>
  <c r="F28" i="14" s="1"/>
  <c r="F35" i="10"/>
  <c r="G31" i="10"/>
  <c r="F31" i="10"/>
  <c r="F33" i="10" s="1"/>
  <c r="O20" i="14" s="1"/>
  <c r="F150" i="15" l="1"/>
  <c r="DE46" i="4" l="1"/>
  <c r="DE6" i="4" s="1"/>
  <c r="M112" i="4"/>
  <c r="M111" i="4" s="1"/>
  <c r="F46" i="4"/>
  <c r="F45" i="4" s="1"/>
  <c r="F44" i="4" s="1"/>
  <c r="F9" i="4" s="1"/>
  <c r="M112" i="15"/>
  <c r="M111" i="15"/>
  <c r="M112" i="16"/>
  <c r="M111" i="16"/>
  <c r="M135" i="15" l="1"/>
  <c r="M138" i="15" s="1"/>
  <c r="F7" i="4"/>
  <c r="F22" i="10"/>
  <c r="G27" i="14" s="1"/>
  <c r="F32" i="11"/>
  <c r="L112" i="4"/>
  <c r="DF112" i="4" s="1"/>
  <c r="G46" i="4"/>
  <c r="DF46" i="4"/>
  <c r="L45" i="4"/>
  <c r="L44" i="4" s="1"/>
  <c r="M45" i="4"/>
  <c r="M44" i="4" s="1"/>
  <c r="DF45" i="4" l="1"/>
  <c r="M9" i="4"/>
  <c r="G44" i="4"/>
  <c r="DF44" i="4"/>
  <c r="M12" i="10"/>
  <c r="G45" i="4"/>
  <c r="L12" i="10"/>
  <c r="L9" i="4"/>
  <c r="G112" i="4"/>
  <c r="G111" i="4" s="1"/>
  <c r="F112" i="4"/>
  <c r="F111" i="4" s="1"/>
  <c r="L111" i="4"/>
  <c r="F18" i="11"/>
  <c r="L112" i="16"/>
  <c r="L111" i="16"/>
  <c r="L111" i="15"/>
  <c r="L112" i="15"/>
  <c r="F111" i="15" l="1"/>
  <c r="G111" i="15"/>
  <c r="L135" i="15"/>
  <c r="G112" i="15"/>
  <c r="F112" i="15"/>
  <c r="G112" i="16"/>
  <c r="F112" i="16"/>
  <c r="DF111" i="4"/>
  <c r="G12" i="10"/>
  <c r="F12" i="10"/>
  <c r="L7" i="4"/>
  <c r="G9" i="4"/>
  <c r="DF9" i="4"/>
  <c r="L9" i="10"/>
  <c r="M9" i="10"/>
  <c r="M13" i="10" s="1"/>
  <c r="M7" i="4"/>
  <c r="L138" i="15" l="1"/>
  <c r="G135" i="15"/>
  <c r="F135" i="15"/>
  <c r="M19" i="10"/>
  <c r="M8" i="13"/>
  <c r="M11" i="13" s="1"/>
  <c r="M29" i="11"/>
  <c r="DF7" i="4"/>
  <c r="L29" i="11"/>
  <c r="L8" i="13"/>
  <c r="G7" i="4"/>
  <c r="L19" i="10"/>
  <c r="L13" i="10"/>
  <c r="F9" i="10"/>
  <c r="G9" i="10"/>
  <c r="F138" i="15" l="1"/>
  <c r="F145" i="15" s="1"/>
  <c r="G138" i="15"/>
  <c r="F20" i="10"/>
  <c r="E27" i="14" s="1"/>
  <c r="F21" i="10"/>
  <c r="F27" i="14" s="1"/>
  <c r="G19" i="10"/>
  <c r="L11" i="13"/>
  <c r="F8" i="13"/>
  <c r="G8" i="13"/>
  <c r="F30" i="11"/>
  <c r="G29" i="11"/>
  <c r="F31" i="11"/>
  <c r="G11" i="13" l="1"/>
  <c r="N19" i="14" s="1"/>
  <c r="F11" i="13"/>
  <c r="M19" i="14" s="1"/>
  <c r="O117" i="4"/>
  <c r="O116" i="4" s="1"/>
  <c r="P117" i="4"/>
  <c r="P116" i="4" s="1"/>
  <c r="Q117" i="4"/>
  <c r="Q116" i="4" s="1"/>
  <c r="R117" i="4"/>
  <c r="R116" i="4" s="1"/>
  <c r="S117" i="4"/>
  <c r="S116" i="4" s="1"/>
  <c r="T117" i="4"/>
  <c r="T116" i="4" s="1"/>
  <c r="U117" i="4"/>
  <c r="U116" i="4" s="1"/>
  <c r="V117" i="4"/>
  <c r="V116" i="4" s="1"/>
  <c r="W117" i="4"/>
  <c r="W116" i="4" s="1"/>
  <c r="AB117" i="4"/>
  <c r="AB116" i="4" s="1"/>
  <c r="AL117" i="4"/>
  <c r="AL116" i="4" s="1"/>
  <c r="AO117" i="4"/>
  <c r="AO116" i="4" s="1"/>
  <c r="AA117" i="4"/>
  <c r="AA116" i="4" s="1"/>
  <c r="AN117" i="4"/>
  <c r="AN116" i="4" s="1"/>
  <c r="AG117" i="4"/>
  <c r="AG116" i="4" s="1"/>
  <c r="AQ117" i="4"/>
  <c r="AQ116" i="4" s="1"/>
  <c r="AF117" i="4"/>
  <c r="AF116" i="4" s="1"/>
  <c r="AJ117" i="4"/>
  <c r="AJ116" i="4" s="1"/>
  <c r="AD117" i="4"/>
  <c r="AD116" i="4" s="1"/>
  <c r="AK117" i="4"/>
  <c r="AK116" i="4" s="1"/>
  <c r="AM117" i="4"/>
  <c r="AM116" i="4" s="1"/>
  <c r="Y117" i="4"/>
  <c r="Y116" i="4" s="1"/>
  <c r="AH117" i="4"/>
  <c r="AH116" i="4" s="1"/>
  <c r="Z117" i="4"/>
  <c r="Z116" i="4" s="1"/>
  <c r="AP117" i="4"/>
  <c r="AP116" i="4" s="1"/>
  <c r="AI117" i="4"/>
  <c r="AI116" i="4" s="1"/>
  <c r="X117" i="4"/>
  <c r="X116" i="4" s="1"/>
  <c r="AE117" i="4"/>
  <c r="AE116" i="4" s="1"/>
  <c r="AC117" i="4"/>
  <c r="AC116" i="4" s="1"/>
  <c r="F118" i="4"/>
  <c r="F117" i="4" s="1"/>
  <c r="F116" i="4" s="1"/>
  <c r="DE118" i="4"/>
  <c r="G118" i="4"/>
  <c r="DF118" i="4"/>
  <c r="N117" i="4"/>
  <c r="N116" i="4" s="1"/>
  <c r="T116" i="15"/>
  <c r="AQ116" i="15"/>
  <c r="O116" i="15"/>
  <c r="AM116" i="16"/>
  <c r="AI116" i="16"/>
  <c r="N116" i="15"/>
  <c r="AJ116" i="16"/>
  <c r="Q116" i="15"/>
  <c r="AB116" i="15"/>
  <c r="AH116" i="15"/>
  <c r="Y116" i="15"/>
  <c r="T116" i="16"/>
  <c r="AG116" i="15"/>
  <c r="O116" i="16"/>
  <c r="AE116" i="15"/>
  <c r="AK116" i="15"/>
  <c r="V116" i="15"/>
  <c r="AB116" i="16"/>
  <c r="X116" i="15"/>
  <c r="AJ116" i="15"/>
  <c r="N116" i="16"/>
  <c r="AN116" i="15"/>
  <c r="AL116" i="16"/>
  <c r="AM116" i="15"/>
  <c r="AO116" i="16"/>
  <c r="P116" i="16"/>
  <c r="X116" i="16"/>
  <c r="AL116" i="15"/>
  <c r="AO116" i="15"/>
  <c r="W116" i="16"/>
  <c r="AE116" i="16"/>
  <c r="U116" i="16"/>
  <c r="AN116" i="16"/>
  <c r="AD116" i="16"/>
  <c r="Q116" i="16"/>
  <c r="R116" i="15"/>
  <c r="AG116" i="16"/>
  <c r="W116" i="15"/>
  <c r="AC116" i="15"/>
  <c r="AA116" i="15"/>
  <c r="AI116" i="15"/>
  <c r="P116" i="15"/>
  <c r="AP116" i="16"/>
  <c r="Z116" i="15"/>
  <c r="AA116" i="16"/>
  <c r="AP116" i="15"/>
  <c r="AF116" i="15"/>
  <c r="AQ116" i="16"/>
  <c r="Y116" i="16"/>
  <c r="U116" i="15"/>
  <c r="Z116" i="16"/>
  <c r="AD116" i="15"/>
  <c r="AC116" i="16"/>
  <c r="AK116" i="16"/>
  <c r="AF116" i="16"/>
  <c r="AH116" i="16"/>
  <c r="R116" i="16"/>
  <c r="S116" i="16"/>
  <c r="S116" i="15"/>
  <c r="V116" i="16"/>
  <c r="G116" i="15" l="1"/>
  <c r="G114" i="15" s="1"/>
  <c r="F116" i="15"/>
  <c r="G143" i="15" s="1"/>
  <c r="Y8" i="10"/>
  <c r="Y13" i="10" s="1"/>
  <c r="AN8" i="10"/>
  <c r="AN13" i="10" s="1"/>
  <c r="T8" i="10"/>
  <c r="T13" i="10" s="1"/>
  <c r="AC8" i="10"/>
  <c r="AC13" i="10" s="1"/>
  <c r="AA8" i="10"/>
  <c r="AA13" i="10" s="1"/>
  <c r="S8" i="10"/>
  <c r="S13" i="10" s="1"/>
  <c r="AH8" i="10"/>
  <c r="AH13" i="10" s="1"/>
  <c r="AE8" i="10"/>
  <c r="AE13" i="10" s="1"/>
  <c r="AO8" i="10"/>
  <c r="AO13" i="10" s="1"/>
  <c r="R8" i="10"/>
  <c r="R13" i="10" s="1"/>
  <c r="AM8" i="10"/>
  <c r="AM13" i="10" s="1"/>
  <c r="AK8" i="10"/>
  <c r="AK13" i="10" s="1"/>
  <c r="X8" i="10"/>
  <c r="X13" i="10" s="1"/>
  <c r="AD8" i="10"/>
  <c r="AD13" i="10" s="1"/>
  <c r="AL8" i="10"/>
  <c r="AL13" i="10" s="1"/>
  <c r="Q8" i="10"/>
  <c r="Q13" i="10" s="1"/>
  <c r="AI8" i="10"/>
  <c r="AI13" i="10" s="1"/>
  <c r="AJ8" i="10"/>
  <c r="AJ13" i="10" s="1"/>
  <c r="AB8" i="10"/>
  <c r="AB13" i="10" s="1"/>
  <c r="P8" i="10"/>
  <c r="P13" i="10" s="1"/>
  <c r="AP8" i="10"/>
  <c r="AP13" i="10" s="1"/>
  <c r="AF8" i="10"/>
  <c r="AF13" i="10" s="1"/>
  <c r="W8" i="10"/>
  <c r="W13" i="10" s="1"/>
  <c r="O8" i="10"/>
  <c r="O13" i="10" s="1"/>
  <c r="Z8" i="10"/>
  <c r="Z13" i="10" s="1"/>
  <c r="AQ8" i="10"/>
  <c r="AQ13" i="10" s="1"/>
  <c r="V8" i="10"/>
  <c r="V13" i="10" s="1"/>
  <c r="AG8" i="10"/>
  <c r="AG13" i="10" s="1"/>
  <c r="U8" i="10"/>
  <c r="U13" i="10" s="1"/>
  <c r="N8" i="10"/>
  <c r="N13" i="10" s="1"/>
  <c r="G116" i="4"/>
  <c r="DF117" i="4"/>
  <c r="G117" i="4"/>
  <c r="DF116" i="4"/>
  <c r="DF6" i="4" s="1"/>
  <c r="F8" i="10" l="1"/>
  <c r="F16" i="10" s="1"/>
  <c r="E11" i="14" s="1"/>
  <c r="G8" i="10"/>
  <c r="G13" i="10"/>
  <c r="F17" i="10"/>
  <c r="F13" i="10"/>
  <c r="F15" i="10" s="1"/>
  <c r="O19" i="14" s="1"/>
  <c r="H9" i="12" l="1"/>
  <c r="D49" i="12" s="1"/>
  <c r="E49" i="12" s="1"/>
  <c r="E58" i="12" s="1"/>
  <c r="L13" i="14"/>
  <c r="L11" i="14"/>
  <c r="L14" i="14"/>
  <c r="L15" i="14"/>
  <c r="L12" i="14"/>
  <c r="D62" i="12" l="1"/>
  <c r="E62" i="12" s="1"/>
  <c r="E71" i="12" s="1"/>
  <c r="D23" i="12"/>
  <c r="D36" i="12"/>
  <c r="E36" i="12" s="1"/>
  <c r="E45" i="12" s="1"/>
  <c r="D75" i="12"/>
  <c r="E75" i="12" s="1"/>
  <c r="E84" i="12" s="1"/>
  <c r="F152" i="15"/>
  <c r="M15" i="14"/>
  <c r="N15" i="14"/>
  <c r="N14" i="14"/>
  <c r="M14" i="14"/>
  <c r="M11" i="14"/>
  <c r="N11" i="14"/>
  <c r="L10" i="14"/>
  <c r="M12" i="14"/>
  <c r="N12" i="14"/>
  <c r="N13" i="14"/>
  <c r="M13" i="14"/>
  <c r="E23" i="12" l="1"/>
  <c r="E32" i="12" s="1"/>
  <c r="N10" i="14"/>
  <c r="M10" i="14"/>
  <c r="O14" i="14" s="1"/>
  <c r="P14" i="14" s="1"/>
  <c r="Q14" i="14" s="1"/>
  <c r="O11" i="14" l="1"/>
  <c r="P11" i="14" s="1"/>
  <c r="O12" i="14"/>
  <c r="P12" i="14" s="1"/>
  <c r="Q12" i="14" s="1"/>
  <c r="O13" i="14"/>
  <c r="P13" i="14" s="1"/>
  <c r="Q13" i="14" s="1"/>
  <c r="O15" i="14"/>
  <c r="P15" i="14" s="1"/>
  <c r="Q15" i="14" s="1"/>
  <c r="P10" i="14" l="1"/>
  <c r="Q11" i="14"/>
  <c r="Q10" i="14" s="1"/>
  <c r="F4" i="14" s="1"/>
  <c r="F13" i="14" l="1"/>
  <c r="F12" i="14"/>
  <c r="F15" i="14"/>
  <c r="F11" i="14"/>
  <c r="F14" i="14"/>
  <c r="F150" i="16" l="1"/>
  <c r="CU104" i="14"/>
  <c r="BC46" i="14"/>
  <c r="BK55" i="14"/>
  <c r="Z73" i="14"/>
  <c r="BU106" i="14"/>
  <c r="AE48" i="14"/>
  <c r="O63" i="14"/>
  <c r="BA94" i="14"/>
  <c r="BV96" i="14"/>
  <c r="CH96" i="14"/>
  <c r="R78" i="14"/>
  <c r="BR82" i="14"/>
  <c r="CV58" i="14"/>
  <c r="AI97" i="14"/>
  <c r="CG59" i="14"/>
  <c r="CO64" i="14"/>
  <c r="BA100" i="14"/>
  <c r="BU86" i="14"/>
  <c r="CP77" i="14"/>
  <c r="BW79" i="14"/>
  <c r="CT79" i="14"/>
  <c r="S92" i="14"/>
  <c r="CP34" i="14"/>
  <c r="S59" i="14"/>
  <c r="T77" i="14"/>
  <c r="AH97" i="14"/>
  <c r="I85" i="14"/>
  <c r="AZ91" i="14"/>
  <c r="R62" i="14"/>
  <c r="J59" i="14"/>
  <c r="Q91" i="14"/>
  <c r="CI65" i="14"/>
  <c r="AF93" i="14"/>
  <c r="BE46" i="14"/>
  <c r="AO56" i="14"/>
  <c r="O93" i="14"/>
  <c r="AV60" i="14"/>
  <c r="B103" i="14"/>
  <c r="CB34" i="14"/>
  <c r="BH45" i="14"/>
  <c r="AH78" i="14"/>
  <c r="M77" i="14"/>
  <c r="CR45" i="14"/>
  <c r="AZ87" i="14"/>
  <c r="N91" i="14"/>
  <c r="AZ34" i="14"/>
  <c r="Q100" i="14"/>
  <c r="BY64" i="14"/>
  <c r="CA104" i="14"/>
  <c r="R58" i="14"/>
  <c r="CZ106" i="14"/>
  <c r="BW67" i="14"/>
  <c r="BM73" i="14"/>
  <c r="V56" i="14"/>
  <c r="CI76" i="14"/>
  <c r="BJ87" i="14"/>
  <c r="BU46" i="14"/>
  <c r="AQ86" i="14"/>
  <c r="T96" i="14"/>
  <c r="CN77" i="14"/>
  <c r="BI102" i="14"/>
  <c r="DE29" i="15"/>
  <c r="CW47" i="14"/>
  <c r="BR79" i="14"/>
  <c r="BM63" i="14"/>
  <c r="CJ73" i="14"/>
  <c r="CN96" i="14"/>
  <c r="J76" i="14"/>
  <c r="CD75" i="14"/>
  <c r="BE57" i="14"/>
  <c r="P95" i="14"/>
  <c r="O60" i="14"/>
  <c r="BJ44" i="14"/>
  <c r="AW75" i="14"/>
  <c r="K85" i="14"/>
  <c r="AW58" i="14"/>
  <c r="AD50" i="14"/>
  <c r="CK97" i="14"/>
  <c r="BU62" i="14"/>
  <c r="R106" i="14"/>
  <c r="DB106" i="14"/>
  <c r="N47" i="14"/>
  <c r="CB50" i="14"/>
  <c r="BH47" i="14"/>
  <c r="CB79" i="14"/>
  <c r="BL97" i="14"/>
  <c r="AP56" i="14"/>
  <c r="CP56" i="14"/>
  <c r="AV101" i="14"/>
  <c r="Q73" i="14"/>
  <c r="AJ68" i="14"/>
  <c r="Z99" i="14"/>
  <c r="CA101" i="14"/>
  <c r="BR49" i="14"/>
  <c r="M90" i="14"/>
  <c r="BI92" i="14"/>
  <c r="V87" i="14"/>
  <c r="L90" i="14"/>
  <c r="AW68" i="14"/>
  <c r="BD45" i="14"/>
  <c r="CR34" i="14"/>
  <c r="AW106" i="14"/>
  <c r="CQ82" i="14"/>
  <c r="AO83" i="14"/>
  <c r="BY93" i="14"/>
  <c r="W87" i="14"/>
  <c r="AT78" i="14"/>
  <c r="AW99" i="14"/>
  <c r="BE48" i="14"/>
  <c r="B23" i="16"/>
  <c r="AS59" i="14"/>
  <c r="V103" i="14"/>
  <c r="CE90" i="14"/>
  <c r="AR56" i="14"/>
  <c r="BY84" i="14"/>
  <c r="W55" i="14"/>
  <c r="CD45" i="14"/>
  <c r="BF49" i="14"/>
  <c r="L103" i="14"/>
  <c r="BG49" i="14"/>
  <c r="K68" i="14"/>
  <c r="Y96" i="14"/>
  <c r="BO97" i="14"/>
  <c r="AZ72" i="14"/>
  <c r="H100" i="14"/>
  <c r="AT46" i="14"/>
  <c r="AL106" i="14"/>
  <c r="BL82" i="14"/>
  <c r="B119" i="15"/>
  <c r="AE75" i="14"/>
  <c r="C98" i="14"/>
  <c r="AH102" i="14"/>
  <c r="CU55" i="14"/>
  <c r="CC66" i="14"/>
  <c r="AZ65" i="14"/>
  <c r="BC64" i="14"/>
  <c r="CD44" i="14"/>
  <c r="BA103" i="14"/>
  <c r="CT72" i="14"/>
  <c r="BE54" i="14"/>
  <c r="AZ57" i="14"/>
  <c r="AF57" i="14"/>
  <c r="CE106" i="14"/>
  <c r="AQ75" i="14"/>
  <c r="DB91" i="14"/>
  <c r="CV82" i="14"/>
  <c r="AX69" i="14"/>
  <c r="CS102" i="14"/>
  <c r="I82" i="14"/>
  <c r="CP100" i="14"/>
  <c r="BE81" i="14"/>
  <c r="CE104" i="14"/>
  <c r="AP44" i="14"/>
  <c r="CA99" i="14"/>
  <c r="AR100" i="14"/>
  <c r="BB51" i="14"/>
  <c r="L45" i="14"/>
  <c r="BP45" i="14"/>
  <c r="N69" i="14"/>
  <c r="CE75" i="14"/>
  <c r="BQ73" i="14"/>
  <c r="T92" i="14"/>
  <c r="BL99" i="14"/>
  <c r="CX53" i="14"/>
  <c r="AP97" i="14"/>
  <c r="O83" i="14"/>
  <c r="CU85" i="14"/>
  <c r="AL94" i="14"/>
  <c r="CF97" i="14"/>
  <c r="AT105" i="14"/>
  <c r="DB104" i="14"/>
  <c r="AN88" i="14"/>
  <c r="K60" i="14"/>
  <c r="Y84" i="14"/>
  <c r="BA85" i="14"/>
  <c r="AM106" i="14"/>
  <c r="AV68" i="14"/>
  <c r="BJ68" i="14"/>
  <c r="AZ59" i="14"/>
  <c r="DE74" i="15"/>
  <c r="V88" i="14"/>
  <c r="CT56" i="14"/>
  <c r="AH45" i="14"/>
  <c r="CA44" i="14"/>
  <c r="AD58" i="14"/>
  <c r="DE81" i="15"/>
  <c r="BU44" i="14"/>
  <c r="BP85" i="14"/>
  <c r="BJ93" i="14"/>
  <c r="BS78" i="14"/>
  <c r="AV65" i="14"/>
  <c r="B37" i="16"/>
  <c r="K103" i="14"/>
  <c r="AH91" i="14"/>
  <c r="AS68" i="14"/>
  <c r="BI86" i="14"/>
  <c r="AF86" i="14"/>
  <c r="AQ101" i="14"/>
  <c r="AF69" i="14"/>
  <c r="CD60" i="14"/>
  <c r="B76" i="15"/>
  <c r="AS84" i="14"/>
  <c r="BQ101" i="14"/>
  <c r="X64" i="14"/>
  <c r="BR104" i="14"/>
  <c r="AU95" i="14"/>
  <c r="BT94" i="14"/>
  <c r="AS75" i="14"/>
  <c r="CW93" i="14"/>
  <c r="CW54" i="14"/>
  <c r="BL48" i="14"/>
  <c r="CO69" i="14"/>
  <c r="BW68" i="14"/>
  <c r="B78" i="15"/>
  <c r="AX90" i="14"/>
  <c r="AT58" i="14"/>
  <c r="AQ79" i="14"/>
  <c r="CU100" i="14"/>
  <c r="BZ56" i="14"/>
  <c r="B75" i="14"/>
  <c r="CK91" i="14"/>
  <c r="B14" i="15"/>
  <c r="AR97" i="14"/>
  <c r="AO102" i="14"/>
  <c r="CK34" i="14"/>
  <c r="BE88" i="14"/>
  <c r="BQ103" i="14"/>
  <c r="BV83" i="14"/>
  <c r="Q59" i="14"/>
  <c r="CT102" i="14"/>
  <c r="BI46" i="14"/>
  <c r="BF85" i="14"/>
  <c r="BB90" i="14"/>
  <c r="CY78" i="14"/>
  <c r="AQ57" i="14"/>
  <c r="CU88" i="14"/>
  <c r="CD69" i="14"/>
  <c r="V85" i="14"/>
  <c r="AO72" i="14"/>
  <c r="AO58" i="14"/>
  <c r="BM101" i="14"/>
  <c r="BU45" i="14"/>
  <c r="BZ92" i="14"/>
  <c r="CO97" i="14"/>
  <c r="CQ65" i="14"/>
  <c r="BT45" i="14"/>
  <c r="Q82" i="14"/>
  <c r="DA58" i="14"/>
  <c r="BC74" i="14"/>
  <c r="CL67" i="14"/>
  <c r="BU91" i="14"/>
  <c r="AS85" i="14"/>
  <c r="AP106" i="14"/>
  <c r="BR58" i="14"/>
  <c r="BR77" i="14"/>
  <c r="R72" i="14"/>
  <c r="H86" i="14"/>
  <c r="CT100" i="14"/>
  <c r="BS106" i="14"/>
  <c r="CF66" i="14"/>
  <c r="C79" i="14"/>
  <c r="Z75" i="14"/>
  <c r="AZ73" i="14"/>
  <c r="BJ83" i="14"/>
  <c r="U72" i="14"/>
  <c r="CB45" i="14"/>
  <c r="C64" i="14"/>
  <c r="BR95" i="14"/>
  <c r="CW99" i="14"/>
  <c r="CN50" i="14"/>
  <c r="CD77" i="14"/>
  <c r="AX65" i="14"/>
  <c r="AN51" i="14"/>
  <c r="S47" i="14"/>
  <c r="CP74" i="14"/>
  <c r="BB96" i="14"/>
  <c r="DE49" i="16"/>
  <c r="CO92" i="14"/>
  <c r="J79" i="14"/>
  <c r="BN67" i="14"/>
  <c r="I59" i="14"/>
  <c r="AI77" i="14"/>
  <c r="AX56" i="14"/>
  <c r="CZ77" i="14"/>
  <c r="BA73" i="14"/>
  <c r="AP91" i="14"/>
  <c r="AN77" i="14"/>
  <c r="BF95" i="14"/>
  <c r="DE70" i="16"/>
  <c r="H105" i="14"/>
  <c r="BU83" i="14"/>
  <c r="AP86" i="14"/>
  <c r="CT88" i="14"/>
  <c r="BH92" i="14"/>
  <c r="W101" i="14"/>
  <c r="AC56" i="14"/>
  <c r="CO77" i="14"/>
  <c r="BP62" i="14"/>
  <c r="Z92" i="14"/>
  <c r="AO84" i="14"/>
  <c r="BG95" i="14"/>
  <c r="Q72" i="14"/>
  <c r="AQ99" i="14"/>
  <c r="CC55" i="14"/>
  <c r="DC83" i="14"/>
  <c r="CM93" i="14"/>
  <c r="BJ88" i="14"/>
  <c r="AN97" i="14"/>
  <c r="L51" i="14"/>
  <c r="BX69" i="14"/>
  <c r="AC81" i="14"/>
  <c r="CE99" i="14"/>
  <c r="BX47" i="14"/>
  <c r="BH102" i="14"/>
  <c r="AG102" i="14"/>
  <c r="BZ94" i="14"/>
  <c r="BP49" i="14"/>
  <c r="AJ95" i="14"/>
  <c r="CZ50" i="14"/>
  <c r="BC78" i="14"/>
  <c r="BC53" i="14"/>
  <c r="BY60" i="14"/>
  <c r="CR58" i="14"/>
  <c r="V106" i="14"/>
  <c r="T79" i="14"/>
  <c r="CY82" i="14"/>
  <c r="AE59" i="14"/>
  <c r="BY78" i="14"/>
  <c r="AU99" i="14"/>
  <c r="AG62" i="14"/>
  <c r="BF75" i="14"/>
  <c r="CJ92" i="14"/>
  <c r="CN100" i="14"/>
  <c r="CU83" i="14"/>
  <c r="BO88" i="14"/>
  <c r="AS99" i="14"/>
  <c r="AC63" i="14"/>
  <c r="AG93" i="14"/>
  <c r="AN99" i="14"/>
  <c r="CT103" i="14"/>
  <c r="AK68" i="14"/>
  <c r="CI58" i="14"/>
  <c r="AY69" i="14"/>
  <c r="I88" i="14"/>
  <c r="L56" i="14"/>
  <c r="CX34" i="14"/>
  <c r="P103" i="14"/>
  <c r="CL54" i="14"/>
  <c r="AW90" i="14"/>
  <c r="DB92" i="14"/>
  <c r="BN56" i="14"/>
  <c r="CG81" i="14"/>
  <c r="F153" i="15"/>
  <c r="AV82" i="14"/>
  <c r="Y48" i="14"/>
  <c r="V99" i="14"/>
  <c r="BZ67" i="14"/>
  <c r="DE63" i="16"/>
  <c r="BC88" i="14"/>
  <c r="O51" i="14"/>
  <c r="B83" i="14"/>
  <c r="Z49" i="14"/>
  <c r="V46" i="14"/>
  <c r="BU65" i="14"/>
  <c r="P101" i="14"/>
  <c r="B79" i="14"/>
  <c r="AD99" i="14"/>
  <c r="AS74" i="14"/>
  <c r="CS48" i="14"/>
  <c r="CO81" i="14"/>
  <c r="O103" i="14"/>
  <c r="CY88" i="14"/>
  <c r="Q48" i="14"/>
  <c r="AO86" i="14"/>
  <c r="BF63" i="14"/>
  <c r="AG103" i="14"/>
  <c r="DE72" i="16"/>
  <c r="AN74" i="14"/>
  <c r="B41" i="14"/>
  <c r="B25" i="15"/>
  <c r="AN55" i="14"/>
  <c r="Q97" i="14"/>
  <c r="BU68" i="14"/>
  <c r="AK97" i="14"/>
  <c r="CX72" i="14"/>
  <c r="BT63" i="14"/>
  <c r="BE69" i="14"/>
  <c r="BB84" i="14"/>
  <c r="CU65" i="14"/>
  <c r="CP92" i="14"/>
  <c r="BQ77" i="14"/>
  <c r="Q99" i="14"/>
  <c r="CO103" i="14"/>
  <c r="CG50" i="14"/>
  <c r="BN106" i="14"/>
  <c r="AJ75" i="14"/>
  <c r="AL72" i="14"/>
  <c r="AQ78" i="14"/>
  <c r="CE100" i="14"/>
  <c r="BK96" i="14"/>
  <c r="CC47" i="14"/>
  <c r="AN67" i="14"/>
  <c r="AU60" i="14"/>
  <c r="S103" i="14"/>
  <c r="CM74" i="14"/>
  <c r="BB103" i="14"/>
  <c r="BB95" i="14"/>
  <c r="X57" i="14"/>
  <c r="O73" i="14"/>
  <c r="CK76" i="14"/>
  <c r="BJ48" i="14"/>
  <c r="H88" i="14"/>
  <c r="BD99" i="14"/>
  <c r="AW86" i="14"/>
  <c r="H90" i="14"/>
  <c r="DB46" i="14"/>
  <c r="AE63" i="14"/>
  <c r="DE38" i="15"/>
  <c r="T91" i="14"/>
  <c r="BB58" i="14"/>
  <c r="P87" i="14"/>
  <c r="BX106" i="14"/>
  <c r="AR54" i="14"/>
  <c r="O50" i="14"/>
  <c r="W48" i="14"/>
  <c r="CO34" i="14"/>
  <c r="AZ68" i="14"/>
  <c r="AQ67" i="14"/>
  <c r="CO58" i="14"/>
  <c r="DC97" i="14"/>
  <c r="BQ48" i="14"/>
  <c r="AX66" i="14"/>
  <c r="BK56" i="14"/>
  <c r="CB63" i="14"/>
  <c r="CS106" i="14"/>
  <c r="CY84" i="14"/>
  <c r="S73" i="14"/>
  <c r="AM46" i="14"/>
  <c r="CR95" i="14"/>
  <c r="AS87" i="14"/>
  <c r="K101" i="14"/>
  <c r="I86" i="14"/>
  <c r="O102" i="14"/>
  <c r="BC83" i="14"/>
  <c r="AL45" i="14"/>
  <c r="X92" i="14"/>
  <c r="P47" i="14"/>
  <c r="T46" i="14"/>
  <c r="AH72" i="14"/>
  <c r="BW34" i="14"/>
  <c r="DE14" i="15"/>
  <c r="CA66" i="14"/>
  <c r="P49" i="14"/>
  <c r="J55" i="14"/>
  <c r="BC84" i="14"/>
  <c r="Q96" i="14"/>
  <c r="AG68" i="14"/>
  <c r="B25" i="16"/>
  <c r="BA56" i="14"/>
  <c r="CC104" i="14"/>
  <c r="CX66" i="14"/>
  <c r="AU94" i="14"/>
  <c r="CZ69" i="14"/>
  <c r="F159" i="16"/>
  <c r="AI74" i="14"/>
  <c r="Y101" i="14"/>
  <c r="DE102" i="15"/>
  <c r="BS66" i="14"/>
  <c r="CI69" i="14"/>
  <c r="C90" i="14"/>
  <c r="CC60" i="14"/>
  <c r="DE40" i="15"/>
  <c r="BC95" i="14"/>
  <c r="AV66" i="14"/>
  <c r="AB86" i="14"/>
  <c r="AN100" i="14"/>
  <c r="BM53" i="14"/>
  <c r="P81" i="14"/>
  <c r="CM90" i="14"/>
  <c r="CH103" i="14"/>
  <c r="CP68" i="14"/>
  <c r="AG83" i="14"/>
  <c r="K58" i="14"/>
  <c r="CI104" i="14"/>
  <c r="AI46" i="14"/>
  <c r="BR69" i="14"/>
  <c r="N77" i="14"/>
  <c r="CM84" i="14"/>
  <c r="BS104" i="14"/>
  <c r="CQ99" i="14"/>
  <c r="BN81" i="14"/>
  <c r="BI48" i="14"/>
  <c r="DE25" i="15"/>
  <c r="DE32" i="15"/>
  <c r="CC69" i="14"/>
  <c r="AO51" i="14"/>
  <c r="CE82" i="14"/>
  <c r="CS46" i="14"/>
  <c r="BC104" i="14"/>
  <c r="CH68" i="14"/>
  <c r="BD56" i="14"/>
  <c r="BA93" i="14"/>
  <c r="AB78" i="14"/>
  <c r="B59" i="16"/>
  <c r="CN66" i="14"/>
  <c r="AJ59" i="14"/>
  <c r="BO34" i="14"/>
  <c r="AE53" i="14"/>
  <c r="AY47" i="14"/>
  <c r="AP65" i="14"/>
  <c r="R59" i="14"/>
  <c r="BC77" i="14"/>
  <c r="AT57" i="14"/>
  <c r="AL79" i="14"/>
  <c r="S78" i="14"/>
  <c r="CD86" i="14"/>
  <c r="AZ75" i="14"/>
  <c r="BW97" i="14"/>
  <c r="AQ62" i="14"/>
  <c r="P96" i="14"/>
  <c r="AG91" i="14"/>
  <c r="CB90" i="14"/>
  <c r="CB69" i="14"/>
  <c r="BP74" i="14"/>
  <c r="CG68" i="14"/>
  <c r="J56" i="14"/>
  <c r="BO53" i="14"/>
  <c r="M64" i="14"/>
  <c r="H54" i="14"/>
  <c r="DC46" i="14"/>
  <c r="CZ104" i="14"/>
  <c r="AY82" i="14"/>
  <c r="DA46" i="14"/>
  <c r="P54" i="14"/>
  <c r="J82" i="14"/>
  <c r="CM57" i="14"/>
  <c r="DE76" i="15"/>
  <c r="BF54" i="14"/>
  <c r="BA104" i="14"/>
  <c r="CF105" i="14"/>
  <c r="BV79" i="14"/>
  <c r="AD92" i="14"/>
  <c r="CW73" i="14"/>
  <c r="C101" i="14"/>
  <c r="O72" i="14"/>
  <c r="BF72" i="14"/>
  <c r="CI67" i="14"/>
  <c r="AJ94" i="14"/>
  <c r="CA97" i="14"/>
  <c r="CG45" i="14"/>
  <c r="L62" i="14"/>
  <c r="BH106" i="14"/>
  <c r="CY65" i="14"/>
  <c r="DB90" i="14"/>
  <c r="DE128" i="15"/>
  <c r="Z56" i="14"/>
  <c r="AA49" i="14"/>
  <c r="DA63" i="14"/>
  <c r="AC103" i="14"/>
  <c r="BF58" i="14"/>
  <c r="BT49" i="14"/>
  <c r="CA78" i="14"/>
  <c r="CT53" i="14"/>
  <c r="AI90" i="14"/>
  <c r="Q92" i="14"/>
  <c r="AG88" i="14"/>
  <c r="CE72" i="14"/>
  <c r="CC65" i="14"/>
  <c r="S93" i="14"/>
  <c r="CQ101" i="14"/>
  <c r="CL66" i="14"/>
  <c r="CH56" i="14"/>
  <c r="Q84" i="14"/>
  <c r="CL60" i="14"/>
  <c r="CR78" i="14"/>
  <c r="Q60" i="14"/>
  <c r="BB55" i="14"/>
  <c r="BU77" i="14"/>
  <c r="W88" i="14"/>
  <c r="BR99" i="14"/>
  <c r="AG92" i="14"/>
  <c r="CY100" i="14"/>
  <c r="CB65" i="14"/>
  <c r="BJ75" i="14"/>
  <c r="AY34" i="14"/>
  <c r="BJ51" i="14"/>
  <c r="AZ99" i="14"/>
  <c r="T81" i="14"/>
  <c r="N57" i="14"/>
  <c r="V50" i="14"/>
  <c r="AB49" i="14"/>
  <c r="BL93" i="14"/>
  <c r="AG46" i="14"/>
  <c r="CX64" i="14"/>
  <c r="I66" i="14"/>
  <c r="BQ105" i="14"/>
  <c r="CT58" i="14"/>
  <c r="CA88" i="14"/>
  <c r="CJ79" i="14"/>
  <c r="BP59" i="14"/>
  <c r="AF77" i="14"/>
  <c r="CO55" i="14"/>
  <c r="B104" i="15"/>
  <c r="CV88" i="14"/>
  <c r="BS86" i="14"/>
  <c r="BJ56" i="14"/>
  <c r="B32" i="15"/>
  <c r="AY48" i="14"/>
  <c r="V59" i="14"/>
  <c r="BD76" i="14"/>
  <c r="CV87" i="14"/>
  <c r="AX45" i="14"/>
  <c r="BK87" i="14"/>
  <c r="DC67" i="14"/>
  <c r="DC86" i="14"/>
  <c r="AG66" i="14"/>
  <c r="T53" i="14"/>
  <c r="CI81" i="14"/>
  <c r="AY55" i="14"/>
  <c r="AP88" i="14"/>
  <c r="AZ83" i="14"/>
  <c r="BV100" i="14"/>
  <c r="AO55" i="14"/>
  <c r="CB84" i="14"/>
  <c r="CR47" i="14"/>
  <c r="AR77" i="14"/>
  <c r="CO51" i="14"/>
  <c r="I76" i="14"/>
  <c r="CI63" i="14"/>
  <c r="BV105" i="14"/>
  <c r="BS77" i="14"/>
  <c r="S65" i="14"/>
  <c r="Y46" i="14"/>
  <c r="BZ34" i="14"/>
  <c r="Y100" i="14"/>
  <c r="CD81" i="14"/>
  <c r="AM95" i="14"/>
  <c r="CU74" i="14"/>
  <c r="BC79" i="14"/>
  <c r="BV47" i="14"/>
  <c r="K67" i="14"/>
  <c r="BZ77" i="14"/>
  <c r="I75" i="14"/>
  <c r="CP65" i="14"/>
  <c r="CF99" i="14"/>
  <c r="BF69" i="14"/>
  <c r="BJ62" i="14"/>
  <c r="BQ83" i="14"/>
  <c r="CK82" i="14"/>
  <c r="AS34" i="14"/>
  <c r="CB96" i="14"/>
  <c r="B70" i="14"/>
  <c r="BR87" i="14"/>
  <c r="CE44" i="14"/>
  <c r="CX77" i="14"/>
  <c r="CF49" i="14"/>
  <c r="CW72" i="14"/>
  <c r="BL103" i="14"/>
  <c r="AS104" i="14"/>
  <c r="Q62" i="14"/>
  <c r="BY97" i="14"/>
  <c r="Y95" i="14"/>
  <c r="BW57" i="14"/>
  <c r="CV106" i="14"/>
  <c r="CZ76" i="14"/>
  <c r="R69" i="14"/>
  <c r="AQ50" i="14"/>
  <c r="B118" i="15"/>
  <c r="AA83" i="14"/>
  <c r="AZ51" i="14"/>
  <c r="AG63" i="14"/>
  <c r="AM76" i="14"/>
  <c r="AB66" i="14"/>
  <c r="B22" i="15"/>
  <c r="AR103" i="14"/>
  <c r="BV57" i="14"/>
  <c r="CH69" i="14"/>
  <c r="AS47" i="14"/>
  <c r="BL101" i="14"/>
  <c r="K96" i="14"/>
  <c r="CQ88" i="14"/>
  <c r="K59" i="14"/>
  <c r="CE79" i="14"/>
  <c r="V62" i="14"/>
  <c r="CX55" i="14"/>
  <c r="CX75" i="14"/>
  <c r="BJ74" i="14"/>
  <c r="Q58" i="14"/>
  <c r="K97" i="14"/>
  <c r="M91" i="14"/>
  <c r="I74" i="14"/>
  <c r="CJ44" i="14"/>
  <c r="BV102" i="14"/>
  <c r="BL77" i="14"/>
  <c r="B117" i="15"/>
  <c r="AS97" i="14"/>
  <c r="BK79" i="14"/>
  <c r="AZ82" i="14"/>
  <c r="AU68" i="14"/>
  <c r="AA91" i="14"/>
  <c r="BU76" i="14"/>
  <c r="CT51" i="14"/>
  <c r="AA102" i="14"/>
  <c r="DA68" i="14"/>
  <c r="AO79" i="14"/>
  <c r="AT96" i="14"/>
  <c r="AL96" i="14"/>
  <c r="CL93" i="14"/>
  <c r="DC82" i="14"/>
  <c r="CX67" i="14"/>
  <c r="I20" i="14"/>
  <c r="BR92" i="14"/>
  <c r="H77" i="14"/>
  <c r="AJ34" i="14"/>
  <c r="C71" i="14"/>
  <c r="DB97" i="14"/>
  <c r="CG92" i="14"/>
  <c r="AW51" i="14"/>
  <c r="AE78" i="14"/>
  <c r="CV62" i="14"/>
  <c r="CY96" i="14"/>
  <c r="BC106" i="14"/>
  <c r="AI88" i="14"/>
  <c r="CH67" i="14"/>
  <c r="B76" i="14"/>
  <c r="CQ85" i="14"/>
  <c r="AE76" i="14"/>
  <c r="AW62" i="14"/>
  <c r="BL63" i="14"/>
  <c r="CQ72" i="14"/>
  <c r="DE62" i="16"/>
  <c r="N55" i="14"/>
  <c r="BL106" i="14"/>
  <c r="AI85" i="14"/>
  <c r="BL66" i="14"/>
  <c r="AU103" i="14"/>
  <c r="BR101" i="14"/>
  <c r="AA74" i="14"/>
  <c r="F158" i="16"/>
  <c r="BV75" i="14"/>
  <c r="CZ57" i="14"/>
  <c r="CZ83" i="14"/>
  <c r="DA73" i="14"/>
  <c r="AC77" i="14"/>
  <c r="CI103" i="14"/>
  <c r="AQ49" i="14"/>
  <c r="AC59" i="14"/>
  <c r="CI48" i="14"/>
  <c r="BP65" i="14"/>
  <c r="CI68" i="14"/>
  <c r="C42" i="14"/>
  <c r="CQ60" i="14"/>
  <c r="T34" i="14"/>
  <c r="CX106" i="14"/>
  <c r="DA94" i="14"/>
  <c r="AR104" i="14"/>
  <c r="BP55" i="14"/>
  <c r="AX73" i="14"/>
  <c r="AK51" i="14"/>
  <c r="DA47" i="14"/>
  <c r="CI93" i="14"/>
  <c r="AH48" i="14"/>
  <c r="AL103" i="14"/>
  <c r="BC103" i="14"/>
  <c r="AY83" i="14"/>
  <c r="BE44" i="14"/>
  <c r="BS47" i="14"/>
  <c r="H57" i="14"/>
  <c r="CV91" i="14"/>
  <c r="DC106" i="14"/>
  <c r="AD103" i="14"/>
  <c r="K53" i="14"/>
  <c r="BP47" i="14"/>
  <c r="BV44" i="14"/>
  <c r="AQ100" i="14"/>
  <c r="BY102" i="14"/>
  <c r="M106" i="14"/>
  <c r="AK44" i="14"/>
  <c r="BQ106" i="14"/>
  <c r="BE92" i="14"/>
  <c r="AB96" i="14"/>
  <c r="BZ100" i="14"/>
  <c r="AA100" i="14"/>
  <c r="BP51" i="14"/>
  <c r="S79" i="14"/>
  <c r="CF75" i="14"/>
  <c r="N104" i="14"/>
  <c r="BO55" i="14"/>
  <c r="BH59" i="14"/>
  <c r="CY91" i="14"/>
  <c r="AC60" i="14"/>
  <c r="AP62" i="14"/>
  <c r="CE59" i="14"/>
  <c r="BD69" i="14"/>
  <c r="BD96" i="14"/>
  <c r="CF57" i="14"/>
  <c r="AJ73" i="14"/>
  <c r="CN69" i="14"/>
  <c r="B84" i="14"/>
  <c r="M44" i="14"/>
  <c r="AM51" i="14"/>
  <c r="CJ105" i="14"/>
  <c r="CG54" i="14"/>
  <c r="AL88" i="14"/>
  <c r="BG44" i="14"/>
  <c r="CU92" i="14"/>
  <c r="AG94" i="14"/>
  <c r="CR75" i="14"/>
  <c r="BB102" i="14"/>
  <c r="AE90" i="14"/>
  <c r="AI50" i="14"/>
  <c r="CM68" i="14"/>
  <c r="AH87" i="14"/>
  <c r="BT54" i="14"/>
  <c r="BR90" i="14"/>
  <c r="BN75" i="14"/>
  <c r="J78" i="14"/>
  <c r="CG57" i="14"/>
  <c r="AO45" i="14"/>
  <c r="O99" i="14"/>
  <c r="BA96" i="14"/>
  <c r="CC92" i="14"/>
  <c r="CG73" i="14"/>
  <c r="B60" i="16"/>
  <c r="AV78" i="14"/>
  <c r="CR91" i="14"/>
  <c r="AD96" i="14"/>
  <c r="CW56" i="14"/>
  <c r="V75" i="14"/>
  <c r="C70" i="14"/>
  <c r="AA56" i="14"/>
  <c r="Y53" i="14"/>
  <c r="BN51" i="14"/>
  <c r="AD44" i="14"/>
  <c r="Z51" i="14"/>
  <c r="CJ45" i="14"/>
  <c r="CG58" i="14"/>
  <c r="DE27" i="16"/>
  <c r="W72" i="14"/>
  <c r="AO59" i="14"/>
  <c r="DE76" i="16"/>
  <c r="CU72" i="14"/>
  <c r="CW67" i="14"/>
  <c r="CM72" i="14"/>
  <c r="AU34" i="14"/>
  <c r="AX105" i="14"/>
  <c r="BB100" i="14"/>
  <c r="AQ74" i="14"/>
  <c r="B116" i="15"/>
  <c r="BB99" i="14"/>
  <c r="AR81" i="14"/>
  <c r="CJ64" i="14"/>
  <c r="CB72" i="14"/>
  <c r="AB101" i="14"/>
  <c r="AW66" i="14"/>
  <c r="DE63" i="15"/>
  <c r="Y78" i="14"/>
  <c r="AZ76" i="14"/>
  <c r="CB97" i="14"/>
  <c r="BB46" i="14"/>
  <c r="BX96" i="14"/>
  <c r="AZ104" i="14"/>
  <c r="CX65" i="14"/>
  <c r="AY90" i="14"/>
  <c r="AD84" i="14"/>
  <c r="CX90" i="14"/>
  <c r="AH56" i="14"/>
  <c r="CM85" i="14"/>
  <c r="AX60" i="14"/>
  <c r="AW94" i="14"/>
  <c r="BA69" i="14"/>
  <c r="CZ84" i="14"/>
  <c r="CT95" i="14"/>
  <c r="K49" i="14"/>
  <c r="CB68" i="14"/>
  <c r="BZ51" i="14"/>
  <c r="CE51" i="14"/>
  <c r="AA78" i="14"/>
  <c r="AI101" i="14"/>
  <c r="CU45" i="14"/>
  <c r="DE61" i="16"/>
  <c r="BY68" i="14"/>
  <c r="AK77" i="14"/>
  <c r="C104" i="14"/>
  <c r="AB50" i="14"/>
  <c r="AY97" i="14"/>
  <c r="BG104" i="14"/>
  <c r="CY48" i="14"/>
  <c r="BW91" i="14"/>
  <c r="AO75" i="14"/>
  <c r="BI56" i="14"/>
  <c r="AG53" i="14"/>
  <c r="AN46" i="14"/>
  <c r="BJ99" i="14"/>
  <c r="DA67" i="14"/>
  <c r="AG97" i="14"/>
  <c r="Y50" i="14"/>
  <c r="J50" i="14"/>
  <c r="CO45" i="14"/>
  <c r="DE119" i="15"/>
  <c r="BK85" i="14"/>
  <c r="BF65" i="14"/>
  <c r="AP69" i="14"/>
  <c r="CT82" i="14"/>
  <c r="AP105" i="14"/>
  <c r="CX59" i="14"/>
  <c r="CJ102" i="14"/>
  <c r="CS34" i="14"/>
  <c r="AE86" i="14"/>
  <c r="AD62" i="14"/>
  <c r="CV59" i="14"/>
  <c r="AV50" i="14"/>
  <c r="O75" i="14"/>
  <c r="Z105" i="14"/>
  <c r="AI99" i="14"/>
  <c r="P53" i="14"/>
  <c r="DE31" i="16"/>
  <c r="BN87" i="14"/>
  <c r="BN105" i="14"/>
  <c r="BR46" i="14"/>
  <c r="L83" i="14"/>
  <c r="CM81" i="14"/>
  <c r="CV105" i="14"/>
  <c r="AF103" i="14"/>
  <c r="N50" i="14"/>
  <c r="BA88" i="14"/>
  <c r="W47" i="14"/>
  <c r="BA78" i="14"/>
  <c r="Z86" i="14"/>
  <c r="BL34" i="14"/>
  <c r="AR101" i="14"/>
  <c r="C56" i="14"/>
  <c r="DA91" i="14"/>
  <c r="AX83" i="14"/>
  <c r="CT54" i="14"/>
  <c r="CN72" i="14"/>
  <c r="BF48" i="14"/>
  <c r="I44" i="14"/>
  <c r="CS79" i="14"/>
  <c r="BF97" i="14"/>
  <c r="BW105" i="14"/>
  <c r="AK81" i="14"/>
  <c r="BF106" i="14"/>
  <c r="B73" i="15"/>
  <c r="K88" i="14"/>
  <c r="O67" i="14"/>
  <c r="C69" i="14"/>
  <c r="L105" i="14"/>
  <c r="BW73" i="14"/>
  <c r="CI75" i="14"/>
  <c r="AM45" i="14"/>
  <c r="C43" i="14"/>
  <c r="CO95" i="14"/>
  <c r="P59" i="14"/>
  <c r="CZ72" i="14"/>
  <c r="AT92" i="14"/>
  <c r="M83" i="14"/>
  <c r="BW54" i="14"/>
  <c r="BD88" i="14"/>
  <c r="CS91" i="14"/>
  <c r="BU88" i="14"/>
  <c r="CM55" i="14"/>
  <c r="C68" i="14"/>
  <c r="AV95" i="14"/>
  <c r="Z45" i="14"/>
  <c r="B49" i="14"/>
  <c r="T66" i="14"/>
  <c r="AM79" i="14"/>
  <c r="BI93" i="14"/>
  <c r="DE14" i="16"/>
  <c r="Y59" i="14"/>
  <c r="DE27" i="15"/>
  <c r="BW66" i="14"/>
  <c r="CU94" i="14"/>
  <c r="BO93" i="14"/>
  <c r="CI57" i="14"/>
  <c r="CA103" i="14"/>
  <c r="CX93" i="14"/>
  <c r="CF87" i="14"/>
  <c r="Q50" i="14"/>
  <c r="S49" i="14"/>
  <c r="BS96" i="14"/>
  <c r="S81" i="14"/>
  <c r="J101" i="14"/>
  <c r="CK48" i="14"/>
  <c r="BO100" i="14"/>
  <c r="BY96" i="14"/>
  <c r="AU86" i="14"/>
  <c r="BH68" i="14"/>
  <c r="J46" i="14"/>
  <c r="DE21" i="15"/>
  <c r="AX75" i="14"/>
  <c r="B87" i="16"/>
  <c r="AD83" i="14"/>
  <c r="AU77" i="14"/>
  <c r="BI96" i="14"/>
  <c r="BS97" i="14"/>
  <c r="AF84" i="14"/>
  <c r="BO84" i="14"/>
  <c r="AD101" i="14"/>
  <c r="AP66" i="14"/>
  <c r="CU66" i="14"/>
  <c r="CJ82" i="14"/>
  <c r="P85" i="14"/>
  <c r="X84" i="14"/>
  <c r="Q88" i="14"/>
  <c r="AV75" i="14"/>
  <c r="AC91" i="14"/>
  <c r="L95" i="14"/>
  <c r="CW105" i="14"/>
  <c r="BF66" i="14"/>
  <c r="N72" i="14"/>
  <c r="CL47" i="14"/>
  <c r="BJ82" i="14"/>
  <c r="AM58" i="14"/>
  <c r="R75" i="14"/>
  <c r="CX96" i="14"/>
  <c r="BS57" i="14"/>
  <c r="CX62" i="14"/>
  <c r="BI62" i="14"/>
  <c r="AE44" i="14"/>
  <c r="CI64" i="14"/>
  <c r="BL102" i="14"/>
  <c r="BE94" i="14"/>
  <c r="R64" i="14"/>
  <c r="BG73" i="14"/>
  <c r="DC81" i="14"/>
  <c r="H102" i="14"/>
  <c r="Q93" i="14"/>
  <c r="BY54" i="14"/>
  <c r="CO53" i="14"/>
  <c r="DE19" i="15"/>
  <c r="AL62" i="14"/>
  <c r="AM47" i="14"/>
  <c r="BV86" i="14"/>
  <c r="AP58" i="14"/>
  <c r="CO68" i="14"/>
  <c r="CR90" i="14"/>
  <c r="BH63" i="14"/>
  <c r="CZ103" i="14"/>
  <c r="CU103" i="14"/>
  <c r="R93" i="14"/>
  <c r="BH99" i="14"/>
  <c r="BA57" i="14"/>
  <c r="AE91" i="14"/>
  <c r="CN45" i="14"/>
  <c r="AA104" i="14"/>
  <c r="AB57" i="14"/>
  <c r="B18" i="15"/>
  <c r="BB68" i="14"/>
  <c r="BI58" i="14"/>
  <c r="CQ87" i="14"/>
  <c r="DA102" i="14"/>
  <c r="AL102" i="14"/>
  <c r="DB53" i="14"/>
  <c r="AG64" i="14"/>
  <c r="CU87" i="14"/>
  <c r="AW53" i="14"/>
  <c r="AN101" i="14"/>
  <c r="CB62" i="14"/>
  <c r="DB103" i="14"/>
  <c r="J85" i="14"/>
  <c r="CE81" i="14"/>
  <c r="BK97" i="14"/>
  <c r="Q81" i="14"/>
  <c r="B50" i="16"/>
  <c r="AL100" i="14"/>
  <c r="BP92" i="14"/>
  <c r="AA103" i="14"/>
  <c r="CQ64" i="14"/>
  <c r="CX97" i="14"/>
  <c r="H67" i="14"/>
  <c r="CX88" i="14"/>
  <c r="BL49" i="14"/>
  <c r="CU47" i="14"/>
  <c r="BS72" i="14"/>
  <c r="R99" i="14"/>
  <c r="AD55" i="14"/>
  <c r="R85" i="14"/>
  <c r="AT102" i="14"/>
  <c r="BY55" i="14"/>
  <c r="BU94" i="14"/>
  <c r="BX92" i="14"/>
  <c r="CT85" i="14"/>
  <c r="AI54" i="14"/>
  <c r="Z104" i="14"/>
  <c r="CS54" i="14"/>
  <c r="BE96" i="14"/>
  <c r="BJ67" i="14"/>
  <c r="BK50" i="14"/>
  <c r="CQ63" i="14"/>
  <c r="BP87" i="14"/>
  <c r="CS47" i="14"/>
  <c r="BM57" i="14"/>
  <c r="CT64" i="14"/>
  <c r="AP45" i="14"/>
  <c r="CN97" i="14"/>
  <c r="BY57" i="14"/>
  <c r="B51" i="15"/>
  <c r="AH81" i="14"/>
  <c r="DE42" i="16"/>
  <c r="BP101" i="14"/>
  <c r="DB74" i="14"/>
  <c r="AD91" i="14"/>
  <c r="B125" i="15"/>
  <c r="AR69" i="14"/>
  <c r="U56" i="14"/>
  <c r="CV95" i="14"/>
  <c r="BI72" i="14"/>
  <c r="BG101" i="14"/>
  <c r="AH106" i="14"/>
  <c r="BU90" i="14"/>
  <c r="CM95" i="14"/>
  <c r="BH95" i="14"/>
  <c r="AB63" i="14"/>
  <c r="W94" i="14"/>
  <c r="B85" i="15"/>
  <c r="L77" i="14"/>
  <c r="U58" i="14"/>
  <c r="AK64" i="14"/>
  <c r="U74" i="14"/>
  <c r="AE64" i="14"/>
  <c r="AW105" i="14"/>
  <c r="DB60" i="14"/>
  <c r="U51" i="14"/>
  <c r="AP55" i="14"/>
  <c r="B98" i="15"/>
  <c r="C86" i="14"/>
  <c r="CN51" i="14"/>
  <c r="CM97" i="14"/>
  <c r="CL105" i="14"/>
  <c r="AE55" i="14"/>
  <c r="BP66" i="14"/>
  <c r="BA77" i="14"/>
  <c r="CQ49" i="14"/>
  <c r="BU57" i="14"/>
  <c r="CF90" i="14"/>
  <c r="BF90" i="14"/>
  <c r="CK50" i="14"/>
  <c r="CY76" i="14"/>
  <c r="BF91" i="14"/>
  <c r="BF96" i="14"/>
  <c r="CR85" i="14"/>
  <c r="BE73" i="14"/>
  <c r="AS96" i="14"/>
  <c r="BQ53" i="14"/>
  <c r="AD105" i="14"/>
  <c r="BM106" i="14"/>
  <c r="AU56" i="14"/>
  <c r="BD100" i="14"/>
  <c r="CR93" i="14"/>
  <c r="BK49" i="14"/>
  <c r="AO90" i="14"/>
  <c r="AH46" i="14"/>
  <c r="BA59" i="14"/>
  <c r="CU99" i="14"/>
  <c r="S85" i="14"/>
  <c r="AF97" i="14"/>
  <c r="AP104" i="14"/>
  <c r="BR103" i="14"/>
  <c r="J51" i="14"/>
  <c r="N68" i="14"/>
  <c r="AK88" i="14"/>
  <c r="L63" i="14"/>
  <c r="L76" i="14"/>
  <c r="AL76" i="14"/>
  <c r="AW102" i="14"/>
  <c r="CQ45" i="14"/>
  <c r="CS94" i="14"/>
  <c r="AG67" i="14"/>
  <c r="K99" i="14"/>
  <c r="CD59" i="14"/>
  <c r="BM103" i="14"/>
  <c r="AI76" i="14"/>
  <c r="BS62" i="14"/>
  <c r="BW99" i="14"/>
  <c r="AH60" i="14"/>
  <c r="L104" i="14"/>
  <c r="BG94" i="14"/>
  <c r="BO102" i="14"/>
  <c r="BX50" i="14"/>
  <c r="DC65" i="14"/>
  <c r="BK59" i="14"/>
  <c r="AN68" i="14"/>
  <c r="BX73" i="14"/>
  <c r="AP72" i="14"/>
  <c r="AP67" i="14"/>
  <c r="CB58" i="14"/>
  <c r="CV34" i="14"/>
  <c r="T90" i="14"/>
  <c r="CH101" i="14"/>
  <c r="BR57" i="14"/>
  <c r="AF66" i="14"/>
  <c r="CD73" i="14"/>
  <c r="H47" i="14"/>
  <c r="S63" i="14"/>
  <c r="BX87" i="14"/>
  <c r="R60" i="14"/>
  <c r="AQ53" i="14"/>
  <c r="BG69" i="14"/>
  <c r="BN65" i="14"/>
  <c r="CK105" i="14"/>
  <c r="AG86" i="14"/>
  <c r="B91" i="15"/>
  <c r="BG90" i="14"/>
  <c r="AQ47" i="14"/>
  <c r="BX95" i="14"/>
  <c r="CV69" i="14"/>
  <c r="BV50" i="14"/>
  <c r="BK63" i="14"/>
  <c r="J88" i="14"/>
  <c r="J19" i="14"/>
  <c r="AV62" i="14"/>
  <c r="CY105" i="14"/>
  <c r="BG48" i="14"/>
  <c r="BC97" i="14"/>
  <c r="BP64" i="14"/>
  <c r="BK90" i="14"/>
  <c r="AC67" i="14"/>
  <c r="J93" i="14"/>
  <c r="CB76" i="14"/>
  <c r="BV94" i="14"/>
  <c r="BI95" i="14"/>
  <c r="CL69" i="14"/>
  <c r="DE35" i="16"/>
  <c r="O78" i="14"/>
  <c r="DC68" i="14"/>
  <c r="CE68" i="14"/>
  <c r="B15" i="15"/>
  <c r="AY85" i="14"/>
  <c r="CN47" i="14"/>
  <c r="CP97" i="14"/>
  <c r="CM53" i="14"/>
  <c r="BH96" i="14"/>
  <c r="BR96" i="14"/>
  <c r="AN64" i="14"/>
  <c r="DE41" i="15"/>
  <c r="DC63" i="14"/>
  <c r="BM66" i="14"/>
  <c r="BV88" i="14"/>
  <c r="DE41" i="16"/>
  <c r="BO86" i="14"/>
  <c r="BV53" i="14"/>
  <c r="AT91" i="14"/>
  <c r="BD49" i="14"/>
  <c r="CU102" i="14"/>
  <c r="CX100" i="14"/>
  <c r="AM67" i="14"/>
  <c r="AP95" i="14"/>
  <c r="CU62" i="14"/>
  <c r="AR96" i="14"/>
  <c r="AD88" i="14"/>
  <c r="DE82" i="16"/>
  <c r="B106" i="14"/>
  <c r="AH90" i="14"/>
  <c r="AA55" i="14"/>
  <c r="CK72" i="14"/>
  <c r="AD68" i="14"/>
  <c r="B72" i="15"/>
  <c r="B95" i="15"/>
  <c r="X73" i="14"/>
  <c r="BR74" i="14"/>
  <c r="CM101" i="14"/>
  <c r="AA66" i="14"/>
  <c r="CE76" i="14"/>
  <c r="CV104" i="14"/>
  <c r="U88" i="14"/>
  <c r="C50" i="14"/>
  <c r="P91" i="14"/>
  <c r="DA50" i="14"/>
  <c r="N73" i="14"/>
  <c r="AL83" i="14"/>
  <c r="CC64" i="14"/>
  <c r="BN74" i="14"/>
  <c r="BC102" i="14"/>
  <c r="N65" i="14"/>
  <c r="BE55" i="14"/>
  <c r="AV64" i="14"/>
  <c r="DC50" i="14"/>
  <c r="CD63" i="14"/>
  <c r="AE82" i="14"/>
  <c r="AJ101" i="14"/>
  <c r="CH99" i="14"/>
  <c r="BH87" i="14"/>
  <c r="CG44" i="14"/>
  <c r="CC82" i="14"/>
  <c r="T68" i="14"/>
  <c r="DC64" i="14"/>
  <c r="BL94" i="14"/>
  <c r="AG60" i="14"/>
  <c r="BL56" i="14"/>
  <c r="DB101" i="14"/>
  <c r="CD50" i="14"/>
  <c r="K102" i="14"/>
  <c r="CQ53" i="14"/>
  <c r="Y82" i="14"/>
  <c r="K81" i="14"/>
  <c r="CP49" i="14"/>
  <c r="B76" i="16"/>
  <c r="AS106" i="14"/>
  <c r="DA95" i="14"/>
  <c r="AU90" i="14"/>
  <c r="I96" i="14"/>
  <c r="J94" i="14"/>
  <c r="P69" i="14"/>
  <c r="CD67" i="14"/>
  <c r="BY90" i="14"/>
  <c r="AZ102" i="14"/>
  <c r="CJ99" i="14"/>
  <c r="CE91" i="14"/>
  <c r="DB94" i="14"/>
  <c r="AJ106" i="14"/>
  <c r="AX68" i="14"/>
  <c r="CX87" i="14"/>
  <c r="BG102" i="14"/>
  <c r="AY59" i="14"/>
  <c r="DE87" i="16"/>
  <c r="AX59" i="14"/>
  <c r="BY87" i="14"/>
  <c r="CX92" i="14"/>
  <c r="AB79" i="14"/>
  <c r="BX101" i="14"/>
  <c r="DE80" i="16"/>
  <c r="BF99" i="14"/>
  <c r="B87" i="15"/>
  <c r="AL44" i="14"/>
  <c r="Q49" i="14"/>
  <c r="CI49" i="14"/>
  <c r="B101" i="15"/>
  <c r="BS46" i="14"/>
  <c r="AJ66" i="14"/>
  <c r="CV96" i="14"/>
  <c r="DC96" i="14"/>
  <c r="BO65" i="14"/>
  <c r="BW53" i="14"/>
  <c r="AV44" i="14"/>
  <c r="BD106" i="14"/>
  <c r="BK105" i="14"/>
  <c r="AB84" i="14"/>
  <c r="BS67" i="14"/>
  <c r="CP85" i="14"/>
  <c r="AP34" i="14"/>
  <c r="AG45" i="14"/>
  <c r="CL64" i="14"/>
  <c r="AE102" i="14"/>
  <c r="CN48" i="14"/>
  <c r="W63" i="14"/>
  <c r="AR99" i="14"/>
  <c r="AE92" i="14"/>
  <c r="AZ94" i="14"/>
  <c r="CC54" i="14"/>
  <c r="BQ50" i="14"/>
  <c r="CN62" i="14"/>
  <c r="AS90" i="14"/>
  <c r="CT59" i="14"/>
  <c r="BY66" i="14"/>
  <c r="DE65" i="15"/>
  <c r="AM50" i="14"/>
  <c r="CG84" i="14"/>
  <c r="BF62" i="14"/>
  <c r="AL91" i="14"/>
  <c r="AV102" i="14"/>
  <c r="AI91" i="14"/>
  <c r="B65" i="16"/>
  <c r="AZ69" i="14"/>
  <c r="BC58" i="14"/>
  <c r="CH78" i="14"/>
  <c r="I62" i="14"/>
  <c r="CL91" i="14"/>
  <c r="CT66" i="14"/>
  <c r="DE65" i="16"/>
  <c r="AT60" i="14"/>
  <c r="U64" i="14"/>
  <c r="CX91" i="14"/>
  <c r="DE82" i="15"/>
  <c r="CT77" i="14"/>
  <c r="AN49" i="14"/>
  <c r="BK54" i="14"/>
  <c r="B40" i="15"/>
  <c r="AZ64" i="14"/>
  <c r="CA60" i="14"/>
  <c r="BK81" i="14"/>
  <c r="BG47" i="14"/>
  <c r="BH84" i="14"/>
  <c r="BC93" i="14"/>
  <c r="BS56" i="14"/>
  <c r="S72" i="14"/>
  <c r="O76" i="14"/>
  <c r="V92" i="14"/>
  <c r="CV100" i="14"/>
  <c r="BL58" i="14"/>
  <c r="CU81" i="14"/>
  <c r="CX60" i="14"/>
  <c r="AV47" i="14"/>
  <c r="P73" i="14"/>
  <c r="BD60" i="14"/>
  <c r="AI56" i="14"/>
  <c r="X62" i="14"/>
  <c r="AL48" i="14"/>
  <c r="X77" i="14"/>
  <c r="AI82" i="14"/>
  <c r="CW92" i="14"/>
  <c r="AI87" i="14"/>
  <c r="B13" i="15"/>
  <c r="AK92" i="14"/>
  <c r="AU91" i="14"/>
  <c r="O46" i="14"/>
  <c r="V78" i="14"/>
  <c r="Q64" i="14"/>
  <c r="CP84" i="14"/>
  <c r="AH105" i="14"/>
  <c r="S90" i="14"/>
  <c r="CA90" i="14"/>
  <c r="CJ46" i="14"/>
  <c r="AU57" i="14"/>
  <c r="C66" i="14"/>
  <c r="AE49" i="14"/>
  <c r="BG97" i="14"/>
  <c r="AM56" i="14"/>
  <c r="BP48" i="14"/>
  <c r="DB58" i="14"/>
  <c r="BT64" i="14"/>
  <c r="AL105" i="14"/>
  <c r="CV75" i="14"/>
  <c r="CO106" i="14"/>
  <c r="DC76" i="14"/>
  <c r="BE45" i="14"/>
  <c r="BT66" i="14"/>
  <c r="CQ69" i="14"/>
  <c r="BE104" i="14"/>
  <c r="U92" i="14"/>
  <c r="AC72" i="14"/>
  <c r="C73" i="14"/>
  <c r="U65" i="14"/>
  <c r="CU59" i="14"/>
  <c r="BA67" i="14"/>
  <c r="AD64" i="14"/>
  <c r="CH91" i="14"/>
  <c r="U68" i="14"/>
  <c r="BH86" i="14"/>
  <c r="CO57" i="14"/>
  <c r="AD45" i="14"/>
  <c r="AD81" i="14"/>
  <c r="B74" i="15"/>
  <c r="H68" i="14"/>
  <c r="BT74" i="14"/>
  <c r="DA100" i="14"/>
  <c r="CL78" i="14"/>
  <c r="DB65" i="14"/>
  <c r="DE39" i="16"/>
  <c r="CA45" i="14"/>
  <c r="R45" i="14"/>
  <c r="AM75" i="14"/>
  <c r="BY51" i="14"/>
  <c r="CK60" i="14"/>
  <c r="CC95" i="14"/>
  <c r="AH73" i="14"/>
  <c r="B64" i="14"/>
  <c r="B82" i="14"/>
  <c r="CI72" i="14"/>
  <c r="AG82" i="14"/>
  <c r="B21" i="15"/>
  <c r="CC74" i="14"/>
  <c r="AR83" i="14"/>
  <c r="BP63" i="14"/>
  <c r="BB54" i="14"/>
  <c r="BQ47" i="14"/>
  <c r="BD64" i="14"/>
  <c r="AI104" i="14"/>
  <c r="AC94" i="14"/>
  <c r="BW102" i="14"/>
  <c r="BR73" i="14"/>
  <c r="W82" i="14"/>
  <c r="O68" i="14"/>
  <c r="Z44" i="14"/>
  <c r="BZ87" i="14"/>
  <c r="CO86" i="14"/>
  <c r="H96" i="14"/>
  <c r="AT76" i="14"/>
  <c r="BJ104" i="14"/>
  <c r="CI87" i="14"/>
  <c r="CR82" i="14"/>
  <c r="BC63" i="14"/>
  <c r="CY81" i="14"/>
  <c r="CP54" i="14"/>
  <c r="H34" i="14"/>
  <c r="BU81" i="14"/>
  <c r="CS57" i="14"/>
  <c r="CY54" i="14"/>
  <c r="AJ85" i="14"/>
  <c r="BZ48" i="14"/>
  <c r="CB104" i="14"/>
  <c r="AB54" i="14"/>
  <c r="CF72" i="14"/>
  <c r="B93" i="15"/>
  <c r="BS76" i="14"/>
  <c r="AV55" i="14"/>
  <c r="BD67" i="14"/>
  <c r="CP64" i="14"/>
  <c r="CR50" i="14"/>
  <c r="BZ76" i="14"/>
  <c r="P50" i="14"/>
  <c r="AA53" i="14"/>
  <c r="AS88" i="14"/>
  <c r="AJ83" i="14"/>
  <c r="BJ55" i="14"/>
  <c r="T84" i="14"/>
  <c r="BS88" i="14"/>
  <c r="CO74" i="14"/>
  <c r="B97" i="14"/>
  <c r="B113" i="15"/>
  <c r="CL81" i="14"/>
  <c r="AX87" i="14"/>
  <c r="CA50" i="14"/>
  <c r="AK66" i="14"/>
  <c r="AI73" i="14"/>
  <c r="CR66" i="14"/>
  <c r="BM95" i="14"/>
  <c r="CX47" i="14"/>
  <c r="BO105" i="14"/>
  <c r="AN56" i="14"/>
  <c r="AX63" i="14"/>
  <c r="P78" i="14"/>
  <c r="AB100" i="14"/>
  <c r="DE84" i="15"/>
  <c r="Q51" i="14"/>
  <c r="CT57" i="14"/>
  <c r="AF91" i="14"/>
  <c r="CU76" i="14"/>
  <c r="AJ67" i="14"/>
  <c r="CK54" i="14"/>
  <c r="DA101" i="14"/>
  <c r="Y97" i="14"/>
  <c r="CF103" i="14"/>
  <c r="V91" i="14"/>
  <c r="CV45" i="14"/>
  <c r="CN94" i="14"/>
  <c r="DA84" i="14"/>
  <c r="AW81" i="14"/>
  <c r="B80" i="15"/>
  <c r="DE30" i="15"/>
  <c r="CR62" i="14"/>
  <c r="CK62" i="14"/>
  <c r="BQ85" i="14"/>
  <c r="AQ84" i="14"/>
  <c r="BX78" i="14"/>
  <c r="O91" i="14"/>
  <c r="H65" i="14"/>
  <c r="AH66" i="14"/>
  <c r="T105" i="14"/>
  <c r="BB49" i="14"/>
  <c r="BM91" i="14"/>
  <c r="AT53" i="14"/>
  <c r="X106" i="14"/>
  <c r="CE45" i="14"/>
  <c r="AK56" i="14"/>
  <c r="AQ90" i="14"/>
  <c r="M85" i="14"/>
  <c r="DB68" i="14"/>
  <c r="AD69" i="14"/>
  <c r="BZ84" i="14"/>
  <c r="BX88" i="14"/>
  <c r="I103" i="14"/>
  <c r="AY60" i="14"/>
  <c r="BQ102" i="14"/>
  <c r="BC91" i="14"/>
  <c r="AG73" i="14"/>
  <c r="BD58" i="14"/>
  <c r="V95" i="14"/>
  <c r="CC99" i="14"/>
  <c r="Y102" i="14"/>
  <c r="S83" i="14"/>
  <c r="S60" i="14"/>
  <c r="CX45" i="14"/>
  <c r="BZ81" i="14"/>
  <c r="BB73" i="14"/>
  <c r="DE12" i="15"/>
  <c r="CW62" i="14"/>
  <c r="S97" i="14"/>
  <c r="X81" i="14"/>
  <c r="CT47" i="14"/>
  <c r="CY45" i="14"/>
  <c r="CI97" i="14"/>
  <c r="AP77" i="14"/>
  <c r="CW68" i="14"/>
  <c r="AG101" i="14"/>
  <c r="R79" i="14"/>
  <c r="K57" i="14"/>
  <c r="CM94" i="14"/>
  <c r="DE74" i="16"/>
  <c r="AU74" i="14"/>
  <c r="DA104" i="14"/>
  <c r="DE103" i="15"/>
  <c r="J65" i="14"/>
  <c r="AC88" i="14"/>
  <c r="K75" i="14"/>
  <c r="BI69" i="14"/>
  <c r="AH95" i="14"/>
  <c r="CZ100" i="14"/>
  <c r="I84" i="14"/>
  <c r="CI94" i="14"/>
  <c r="BQ45" i="14"/>
  <c r="BB101" i="14"/>
  <c r="BN104" i="14"/>
  <c r="BX91" i="14"/>
  <c r="AZ46" i="14"/>
  <c r="R88" i="14"/>
  <c r="CJ34" i="14"/>
  <c r="AO46" i="14"/>
  <c r="AV94" i="14"/>
  <c r="AH76" i="14"/>
  <c r="B38" i="16"/>
  <c r="DE19" i="16"/>
  <c r="AT93" i="14"/>
  <c r="H99" i="14"/>
  <c r="AX79" i="14"/>
  <c r="BR78" i="14"/>
  <c r="B84" i="15"/>
  <c r="C96" i="14"/>
  <c r="BW62" i="14"/>
  <c r="CA58" i="14"/>
  <c r="CC48" i="14"/>
  <c r="CN87" i="14"/>
  <c r="AA63" i="14"/>
  <c r="AC69" i="14"/>
  <c r="X104" i="14"/>
  <c r="CB48" i="14"/>
  <c r="V83" i="14"/>
  <c r="B124" i="15"/>
  <c r="BO73" i="14"/>
  <c r="CA77" i="14"/>
  <c r="Z64" i="14"/>
  <c r="CF106" i="14"/>
  <c r="AU88" i="14"/>
  <c r="BI106" i="14"/>
  <c r="CP73" i="14"/>
  <c r="CY72" i="14"/>
  <c r="S75" i="14"/>
  <c r="CG104" i="14"/>
  <c r="CY103" i="14"/>
  <c r="BL104" i="14"/>
  <c r="AR73" i="14"/>
  <c r="K78" i="14"/>
  <c r="CI62" i="14"/>
  <c r="AD100" i="14"/>
  <c r="R77" i="14"/>
  <c r="V72" i="14"/>
  <c r="V69" i="14"/>
  <c r="CQ94" i="14"/>
  <c r="AB93" i="14"/>
  <c r="BP96" i="14"/>
  <c r="BT78" i="14"/>
  <c r="CN79" i="14"/>
  <c r="BB91" i="14"/>
  <c r="CE102" i="14"/>
  <c r="R73" i="14"/>
  <c r="V96" i="14"/>
  <c r="CB77" i="14"/>
  <c r="AD106" i="14"/>
  <c r="CW74" i="14"/>
  <c r="DC53" i="14"/>
  <c r="CJ54" i="14"/>
  <c r="BN62" i="14"/>
  <c r="BD68" i="14"/>
  <c r="CB88" i="14"/>
  <c r="AC101" i="14"/>
  <c r="CJ57" i="14"/>
  <c r="B106" i="15"/>
  <c r="CS69" i="14"/>
  <c r="CW87" i="14"/>
  <c r="DE39" i="15"/>
  <c r="CA73" i="14"/>
  <c r="BW92" i="14"/>
  <c r="L118" i="14"/>
  <c r="AS69" i="14"/>
  <c r="BI55" i="14"/>
  <c r="BQ57" i="14"/>
  <c r="DA88" i="14"/>
  <c r="CY57" i="14"/>
  <c r="CJ58" i="14"/>
  <c r="CN84" i="14"/>
  <c r="BB67" i="14"/>
  <c r="CI34" i="14"/>
  <c r="BR55" i="14"/>
  <c r="BZ65" i="14"/>
  <c r="CG64" i="14"/>
  <c r="T88" i="14"/>
  <c r="BT53" i="14"/>
  <c r="CF54" i="14"/>
  <c r="L99" i="14"/>
  <c r="AB60" i="14"/>
  <c r="AT50" i="14"/>
  <c r="CB46" i="14"/>
  <c r="CX54" i="14"/>
  <c r="CM87" i="14"/>
  <c r="N90" i="14"/>
  <c r="CV64" i="14"/>
  <c r="AC66" i="14"/>
  <c r="BB57" i="14"/>
  <c r="AR63" i="14"/>
  <c r="AC100" i="14"/>
  <c r="N58" i="14"/>
  <c r="V67" i="14"/>
  <c r="CM67" i="14"/>
  <c r="F158" i="15"/>
  <c r="AJ44" i="14"/>
  <c r="AI63" i="14"/>
  <c r="BG81" i="14"/>
  <c r="BY59" i="14"/>
  <c r="BA101" i="14"/>
  <c r="BW64" i="14"/>
  <c r="CO99" i="14"/>
  <c r="AH75" i="14"/>
  <c r="AO48" i="14"/>
  <c r="Z96" i="14"/>
  <c r="DE53" i="16"/>
  <c r="CQ90" i="14"/>
  <c r="CP69" i="14"/>
  <c r="BC56" i="14"/>
  <c r="AP79" i="14"/>
  <c r="DE68" i="15"/>
  <c r="BJ72" i="14"/>
  <c r="CY104" i="14"/>
  <c r="AG59" i="14"/>
  <c r="CD58" i="14"/>
  <c r="B66" i="15"/>
  <c r="BE99" i="14"/>
  <c r="V53" i="14"/>
  <c r="AT45" i="14"/>
  <c r="BN99" i="14"/>
  <c r="BW101" i="14"/>
  <c r="AX54" i="14"/>
  <c r="CU96" i="14"/>
  <c r="AF34" i="14"/>
  <c r="AM78" i="14"/>
  <c r="BI77" i="14"/>
  <c r="BP88" i="14"/>
  <c r="Z62" i="14"/>
  <c r="CD65" i="14"/>
  <c r="H63" i="14"/>
  <c r="BK67" i="14"/>
  <c r="CN106" i="14"/>
  <c r="CO105" i="14"/>
  <c r="AP60" i="14"/>
  <c r="CH104" i="14"/>
  <c r="I46" i="14"/>
  <c r="Z84" i="14"/>
  <c r="CZ92" i="14"/>
  <c r="AJ102" i="14"/>
  <c r="DE25" i="16"/>
  <c r="P48" i="14"/>
  <c r="CS86" i="14"/>
  <c r="AS66" i="14"/>
  <c r="C76" i="14"/>
  <c r="S87" i="14"/>
  <c r="CF45" i="14"/>
  <c r="AJ55" i="14"/>
  <c r="U81" i="14"/>
  <c r="Y73" i="14"/>
  <c r="CZ58" i="14"/>
  <c r="BX53" i="14"/>
  <c r="AN82" i="14"/>
  <c r="P60" i="14"/>
  <c r="BP46" i="14"/>
  <c r="Y44" i="14"/>
  <c r="AH88" i="14"/>
  <c r="BU67" i="14"/>
  <c r="CK66" i="14"/>
  <c r="BC34" i="14"/>
  <c r="CI106" i="14"/>
  <c r="BC86" i="14"/>
  <c r="CL94" i="14"/>
  <c r="BU100" i="14"/>
  <c r="I81" i="14"/>
  <c r="AW55" i="14"/>
  <c r="Q65" i="14"/>
  <c r="BZ50" i="14"/>
  <c r="AS100" i="14"/>
  <c r="CQ79" i="14"/>
  <c r="CQ66" i="14"/>
  <c r="BG84" i="14"/>
  <c r="CD54" i="14"/>
  <c r="CZ73" i="14"/>
  <c r="BA95" i="14"/>
  <c r="CL74" i="14"/>
  <c r="L60" i="14"/>
  <c r="BX60" i="14"/>
  <c r="AU69" i="14"/>
  <c r="CE93" i="14"/>
  <c r="BJ69" i="14"/>
  <c r="N102" i="14"/>
  <c r="AD66" i="14"/>
  <c r="I79" i="14"/>
  <c r="CW86" i="14"/>
  <c r="BZ99" i="14"/>
  <c r="AG72" i="14"/>
  <c r="C80" i="14"/>
  <c r="S66" i="14"/>
  <c r="AA34" i="14"/>
  <c r="CR104" i="14"/>
  <c r="BL45" i="14"/>
  <c r="O47" i="14"/>
  <c r="DE15" i="16"/>
  <c r="BQ75" i="14"/>
  <c r="H83" i="14"/>
  <c r="BI84" i="14"/>
  <c r="W75" i="14"/>
  <c r="CR99" i="14"/>
  <c r="CJ103" i="14"/>
  <c r="DA99" i="14"/>
  <c r="CA95" i="14"/>
  <c r="M67" i="14"/>
  <c r="BB50" i="14"/>
  <c r="H45" i="14"/>
  <c r="CF59" i="14"/>
  <c r="AE69" i="14"/>
  <c r="BZ90" i="14"/>
  <c r="BQ81" i="14"/>
  <c r="Z90" i="14"/>
  <c r="AU101" i="14"/>
  <c r="AQ63" i="14"/>
  <c r="AS102" i="14"/>
  <c r="AZ62" i="14"/>
  <c r="B52" i="16"/>
  <c r="BN45" i="14"/>
  <c r="CC93" i="14"/>
  <c r="AX34" i="14"/>
  <c r="CS76" i="14"/>
  <c r="DE16" i="15"/>
  <c r="AP92" i="14"/>
  <c r="CR56" i="14"/>
  <c r="AC46" i="14"/>
  <c r="BU47" i="14"/>
  <c r="AK69" i="14"/>
  <c r="BD90" i="14"/>
  <c r="BO48" i="14"/>
  <c r="AC97" i="14"/>
  <c r="AB62" i="14"/>
  <c r="H82" i="14"/>
  <c r="BM90" i="14"/>
  <c r="J97" i="14"/>
  <c r="CF77" i="14"/>
  <c r="CB73" i="14"/>
  <c r="CC75" i="14"/>
  <c r="J104" i="14"/>
  <c r="V65" i="14"/>
  <c r="CJ53" i="14"/>
  <c r="CU53" i="14"/>
  <c r="AS92" i="14"/>
  <c r="CP46" i="14"/>
  <c r="P105" i="14"/>
  <c r="CU57" i="14"/>
  <c r="H87" i="14"/>
  <c r="AN103" i="14"/>
  <c r="S45" i="14"/>
  <c r="AT67" i="14"/>
  <c r="F160" i="15"/>
  <c r="BT47" i="14"/>
  <c r="AX51" i="14"/>
  <c r="AP47" i="14"/>
  <c r="BP34" i="14"/>
  <c r="S96" i="14"/>
  <c r="M45" i="14"/>
  <c r="CX68" i="14"/>
  <c r="AB97" i="14"/>
  <c r="M59" i="14"/>
  <c r="AL87" i="14"/>
  <c r="DB102" i="14"/>
  <c r="CJ95" i="14"/>
  <c r="CA72" i="14"/>
  <c r="BR56" i="14"/>
  <c r="CI101" i="14"/>
  <c r="CS81" i="14"/>
  <c r="BA51" i="14"/>
  <c r="Y45" i="14"/>
  <c r="AX86" i="14"/>
  <c r="CK63" i="14"/>
  <c r="CM48" i="14"/>
  <c r="J91" i="14"/>
  <c r="CZ67" i="14"/>
  <c r="H60" i="14"/>
  <c r="CS84" i="14"/>
  <c r="BU92" i="14"/>
  <c r="AQ58" i="14"/>
  <c r="BJ106" i="14"/>
  <c r="O34" i="14"/>
  <c r="AV34" i="14"/>
  <c r="CY74" i="14"/>
  <c r="B34" i="15"/>
  <c r="CR44" i="14"/>
  <c r="AZ86" i="14"/>
  <c r="CC53" i="14"/>
  <c r="AW84" i="14"/>
  <c r="AU63" i="14"/>
  <c r="CP96" i="14"/>
  <c r="CN76" i="14"/>
  <c r="AM86" i="14"/>
  <c r="O92" i="14"/>
  <c r="V58" i="14"/>
  <c r="BM78" i="14"/>
  <c r="B80" i="16"/>
  <c r="BL68" i="14"/>
  <c r="AD87" i="14"/>
  <c r="AF45" i="14"/>
  <c r="Y85" i="14"/>
  <c r="BF56" i="14"/>
  <c r="AZ55" i="14"/>
  <c r="CJ72" i="14"/>
  <c r="BD86" i="14"/>
  <c r="L68" i="14"/>
  <c r="DE13" i="15"/>
  <c r="CF63" i="14"/>
  <c r="AA73" i="14"/>
  <c r="AT83" i="14"/>
  <c r="N87" i="14"/>
  <c r="AX95" i="14"/>
  <c r="B61" i="16"/>
  <c r="BS49" i="14"/>
  <c r="CK84" i="14"/>
  <c r="DE50" i="16"/>
  <c r="CP78" i="14"/>
  <c r="CA47" i="14"/>
  <c r="CY83" i="14"/>
  <c r="Q47" i="14"/>
  <c r="AN72" i="14"/>
  <c r="DE52" i="15"/>
  <c r="BI57" i="14"/>
  <c r="CQ83" i="14"/>
  <c r="BO62" i="14"/>
  <c r="CE67" i="14"/>
  <c r="BH91" i="14"/>
  <c r="AL69" i="14"/>
  <c r="BK77" i="14"/>
  <c r="I50" i="14"/>
  <c r="AX100" i="14"/>
  <c r="R57" i="14"/>
  <c r="X94" i="14"/>
  <c r="BE59" i="14"/>
  <c r="J86" i="14"/>
  <c r="AJ84" i="14"/>
  <c r="DC91" i="14"/>
  <c r="B90" i="14"/>
  <c r="AV46" i="14"/>
  <c r="BW65" i="14"/>
  <c r="BJ76" i="14"/>
  <c r="B77" i="14"/>
  <c r="BB45" i="14"/>
  <c r="BF76" i="14"/>
  <c r="BS45" i="14"/>
  <c r="BA99" i="14"/>
  <c r="BL51" i="14"/>
  <c r="BW83" i="14"/>
  <c r="CG83" i="14"/>
  <c r="N63" i="14"/>
  <c r="BM77" i="14"/>
  <c r="Q94" i="14"/>
  <c r="BA58" i="14"/>
  <c r="BR102" i="14"/>
  <c r="BG67" i="14"/>
  <c r="U34" i="14"/>
  <c r="AF105" i="14"/>
  <c r="DE84" i="16"/>
  <c r="AK55" i="14"/>
  <c r="BV55" i="14"/>
  <c r="CO87" i="14"/>
  <c r="C49" i="14"/>
  <c r="BC67" i="14"/>
  <c r="AM65" i="14"/>
  <c r="S56" i="14"/>
  <c r="BT51" i="14"/>
  <c r="I92" i="14"/>
  <c r="BU50" i="14"/>
  <c r="BR50" i="14"/>
  <c r="CF58" i="14"/>
  <c r="B18" i="16"/>
  <c r="BM79" i="14"/>
  <c r="BF34" i="14"/>
  <c r="CD90" i="14"/>
  <c r="CA75" i="14"/>
  <c r="CB78" i="14"/>
  <c r="CU86" i="14"/>
  <c r="BH76" i="14"/>
  <c r="AS93" i="14"/>
  <c r="AJ99" i="14"/>
  <c r="CF83" i="14"/>
  <c r="BC85" i="14"/>
  <c r="AL51" i="14"/>
  <c r="AP99" i="14"/>
  <c r="K47" i="14"/>
  <c r="AR106" i="14"/>
  <c r="AR88" i="14"/>
  <c r="BA62" i="14"/>
  <c r="CF69" i="14"/>
  <c r="S68" i="14"/>
  <c r="AN78" i="14"/>
  <c r="CV51" i="14"/>
  <c r="CH62" i="14"/>
  <c r="CP44" i="14"/>
  <c r="CI44" i="14"/>
  <c r="DA69" i="14"/>
  <c r="CT83" i="14"/>
  <c r="BV101" i="14"/>
  <c r="AI65" i="14"/>
  <c r="CI56" i="14"/>
  <c r="AC92" i="14"/>
  <c r="DA85" i="14"/>
  <c r="CY87" i="14"/>
  <c r="CJ60" i="14"/>
  <c r="DB87" i="14"/>
  <c r="AN60" i="14"/>
  <c r="F154" i="16"/>
  <c r="CS75" i="14"/>
  <c r="S84" i="14"/>
  <c r="BJ47" i="14"/>
  <c r="BL88" i="14"/>
  <c r="CR77" i="14"/>
  <c r="AT79" i="14"/>
  <c r="AT69" i="14"/>
  <c r="AO66" i="14"/>
  <c r="BT68" i="14"/>
  <c r="Y65" i="14"/>
  <c r="DE127" i="15"/>
  <c r="BJ84" i="14"/>
  <c r="CD34" i="14"/>
  <c r="V94" i="14"/>
  <c r="CZ60" i="14"/>
  <c r="AN48" i="14"/>
  <c r="V64" i="14"/>
  <c r="CY44" i="14"/>
  <c r="BI64" i="14"/>
  <c r="AM105" i="14"/>
  <c r="V48" i="14"/>
  <c r="CH97" i="14"/>
  <c r="CM69" i="14"/>
  <c r="CT67" i="14"/>
  <c r="CP72" i="14"/>
  <c r="P79" i="14"/>
  <c r="BY34" i="14"/>
  <c r="CN68" i="14"/>
  <c r="AZ67" i="14"/>
  <c r="H69" i="14"/>
  <c r="X105" i="14"/>
  <c r="AK75" i="14"/>
  <c r="AC95" i="14"/>
  <c r="BE97" i="14"/>
  <c r="AL67" i="14"/>
  <c r="P90" i="14"/>
  <c r="AL90" i="14"/>
  <c r="B53" i="14"/>
  <c r="B80" i="14"/>
  <c r="BK47" i="14"/>
  <c r="BP58" i="14"/>
  <c r="AH93" i="14"/>
  <c r="X34" i="14"/>
  <c r="B55" i="15"/>
  <c r="CZ48" i="14"/>
  <c r="BS69" i="14"/>
  <c r="L94" i="14"/>
  <c r="CP47" i="14"/>
  <c r="CC84" i="14"/>
  <c r="C54" i="14"/>
  <c r="CE66" i="14"/>
  <c r="AZ101" i="14"/>
  <c r="CF68" i="14"/>
  <c r="CI55" i="14"/>
  <c r="BJ100" i="14"/>
  <c r="AW59" i="14"/>
  <c r="CF44" i="14"/>
  <c r="V66" i="14"/>
  <c r="CJ104" i="14"/>
  <c r="CO84" i="14"/>
  <c r="CD106" i="14"/>
  <c r="AS51" i="14"/>
  <c r="CI53" i="14"/>
  <c r="CK74" i="14"/>
  <c r="CQ97" i="14"/>
  <c r="BL73" i="14"/>
  <c r="CX76" i="14"/>
  <c r="DE105" i="15"/>
  <c r="DB44" i="14"/>
  <c r="J53" i="14"/>
  <c r="BM34" i="14"/>
  <c r="DA96" i="14"/>
  <c r="BC57" i="14"/>
  <c r="CI66" i="14"/>
  <c r="BS60" i="14"/>
  <c r="AV83" i="14"/>
  <c r="N93" i="14"/>
  <c r="BV64" i="14"/>
  <c r="AQ51" i="14"/>
  <c r="BN100" i="14"/>
  <c r="BM48" i="14"/>
  <c r="C53" i="14"/>
  <c r="BZ57" i="14"/>
  <c r="B120" i="15"/>
  <c r="CK86" i="14"/>
  <c r="AA64" i="14"/>
  <c r="R104" i="14"/>
  <c r="BP60" i="14"/>
  <c r="AO95" i="14"/>
  <c r="AU79" i="14"/>
  <c r="B41" i="16"/>
  <c r="Q46" i="14"/>
  <c r="M79" i="14"/>
  <c r="BG82" i="14"/>
  <c r="AD65" i="14"/>
  <c r="I87" i="14"/>
  <c r="DC51" i="14"/>
  <c r="AR50" i="14"/>
  <c r="BH79" i="14"/>
  <c r="AL84" i="14"/>
  <c r="AK100" i="14"/>
  <c r="R55" i="14"/>
  <c r="CE92" i="14"/>
  <c r="X56" i="14"/>
  <c r="CG86" i="14"/>
  <c r="BQ84" i="14"/>
  <c r="BN97" i="14"/>
  <c r="M105" i="14"/>
  <c r="CX101" i="14"/>
  <c r="BM62" i="14"/>
  <c r="AV106" i="14"/>
  <c r="AN65" i="14"/>
  <c r="I95" i="14"/>
  <c r="CY34" i="14"/>
  <c r="CT92" i="14"/>
  <c r="CS65" i="14"/>
  <c r="B43" i="15"/>
  <c r="CF34" i="14"/>
  <c r="V44" i="14"/>
  <c r="BL62" i="14"/>
  <c r="O85" i="14"/>
  <c r="CL65" i="14"/>
  <c r="AL78" i="14"/>
  <c r="AJ97" i="14"/>
  <c r="CL102" i="14"/>
  <c r="BW69" i="14"/>
  <c r="CB75" i="14"/>
  <c r="AO99" i="14"/>
  <c r="BZ62" i="14"/>
  <c r="CV48" i="14"/>
  <c r="CD87" i="14"/>
  <c r="N62" i="14"/>
  <c r="AK83" i="14"/>
  <c r="DE54" i="16"/>
  <c r="DE16" i="16"/>
  <c r="H92" i="14"/>
  <c r="DB55" i="14"/>
  <c r="BL105" i="14"/>
  <c r="B85" i="16"/>
  <c r="DA62" i="14"/>
  <c r="CI83" i="14"/>
  <c r="AQ76" i="14"/>
  <c r="BG74" i="14"/>
  <c r="CF93" i="14"/>
  <c r="AQ45" i="14"/>
  <c r="AN62" i="14"/>
  <c r="O65" i="14"/>
  <c r="BF105" i="14"/>
  <c r="B83" i="16"/>
  <c r="CL96" i="14"/>
  <c r="DE85" i="15"/>
  <c r="AY88" i="14"/>
  <c r="BO95" i="14"/>
  <c r="CM91" i="14"/>
  <c r="BT65" i="14"/>
  <c r="BV74" i="14"/>
  <c r="AA77" i="14"/>
  <c r="CX84" i="14"/>
  <c r="BI76" i="14"/>
  <c r="DE51" i="16"/>
  <c r="AF104" i="14"/>
  <c r="AC45" i="14"/>
  <c r="AH50" i="14"/>
  <c r="DA57" i="14"/>
  <c r="AF67" i="14"/>
  <c r="DE79" i="15"/>
  <c r="B121" i="15"/>
  <c r="BT96" i="14"/>
  <c r="BS85" i="14"/>
  <c r="CN81" i="14"/>
  <c r="CL58" i="14"/>
  <c r="AT59" i="14"/>
  <c r="BD82" i="14"/>
  <c r="M92" i="14"/>
  <c r="AL65" i="14"/>
  <c r="BD83" i="14"/>
  <c r="BQ51" i="14"/>
  <c r="AD76" i="14"/>
  <c r="Q67" i="14"/>
  <c r="AO101" i="14"/>
  <c r="CS44" i="14"/>
  <c r="CD51" i="14"/>
  <c r="P67" i="14"/>
  <c r="S54" i="14"/>
  <c r="AI106" i="14"/>
  <c r="B27" i="16"/>
  <c r="CS53" i="14"/>
  <c r="CV47" i="14"/>
  <c r="AM64" i="14"/>
  <c r="CH77" i="14"/>
  <c r="BP90" i="14"/>
  <c r="AB102" i="14"/>
  <c r="BQ87" i="14"/>
  <c r="BY91" i="14"/>
  <c r="O57" i="14"/>
  <c r="BH67" i="14"/>
  <c r="AS45" i="14"/>
  <c r="CP102" i="14"/>
  <c r="BO74" i="14"/>
  <c r="CG55" i="14"/>
  <c r="AP85" i="14"/>
  <c r="BO58" i="14"/>
  <c r="BX68" i="14"/>
  <c r="CR94" i="14"/>
  <c r="CZ64" i="14"/>
  <c r="CA106" i="14"/>
  <c r="CK46" i="14"/>
  <c r="AK105" i="14"/>
  <c r="AF81" i="14"/>
  <c r="C84" i="14"/>
  <c r="CV78" i="14"/>
  <c r="BH66" i="14"/>
  <c r="BE82" i="14"/>
  <c r="AO106" i="14"/>
  <c r="DE23" i="15"/>
  <c r="BF45" i="14"/>
  <c r="BN63" i="14"/>
  <c r="BP68" i="14"/>
  <c r="M53" i="14"/>
  <c r="BA79" i="14"/>
  <c r="AT86" i="14"/>
  <c r="AG56" i="14"/>
  <c r="O96" i="14"/>
  <c r="CO67" i="14"/>
  <c r="AL92" i="14"/>
  <c r="AF72" i="14"/>
  <c r="AB53" i="14"/>
  <c r="AE73" i="14"/>
  <c r="W73" i="14"/>
  <c r="V45" i="14"/>
  <c r="DE57" i="15"/>
  <c r="AJ96" i="14"/>
  <c r="B62" i="16"/>
  <c r="DE48" i="15"/>
  <c r="CE77" i="14"/>
  <c r="AI62" i="14"/>
  <c r="BG66" i="14"/>
  <c r="BY99" i="14"/>
  <c r="AV51" i="14"/>
  <c r="CW49" i="14"/>
  <c r="BO64" i="14"/>
  <c r="CN34" i="14"/>
  <c r="BQ44" i="14"/>
  <c r="CG34" i="14"/>
  <c r="CO63" i="14"/>
  <c r="AN84" i="14"/>
  <c r="CX82" i="14"/>
  <c r="BX94" i="14"/>
  <c r="J81" i="14"/>
  <c r="BE66" i="14"/>
  <c r="V79" i="14"/>
  <c r="L20" i="14"/>
  <c r="K69" i="14"/>
  <c r="CZ54" i="14"/>
  <c r="BW95" i="14"/>
  <c r="O101" i="14"/>
  <c r="CC46" i="14"/>
  <c r="CA48" i="14"/>
  <c r="BQ76" i="14"/>
  <c r="CT91" i="14"/>
  <c r="CN74" i="14"/>
  <c r="X69" i="14"/>
  <c r="L73" i="14"/>
  <c r="P68" i="14"/>
  <c r="AE74" i="14"/>
  <c r="AG54" i="14"/>
  <c r="AY81" i="14"/>
  <c r="B88" i="14"/>
  <c r="Z102" i="14"/>
  <c r="X59" i="14"/>
  <c r="BV69" i="14"/>
  <c r="C94" i="14"/>
  <c r="AA86" i="14"/>
  <c r="BY85" i="14"/>
  <c r="Y54" i="14"/>
  <c r="BT95" i="14"/>
  <c r="F155" i="15"/>
  <c r="CG88" i="14"/>
  <c r="BF103" i="14"/>
  <c r="AT106" i="14"/>
  <c r="BK95" i="14"/>
  <c r="AR47" i="14"/>
  <c r="N100" i="14"/>
  <c r="BI85" i="14"/>
  <c r="AE93" i="14"/>
  <c r="AU46" i="14"/>
  <c r="AM93" i="14"/>
  <c r="CN54" i="14"/>
  <c r="AV103" i="14"/>
  <c r="AR64" i="14"/>
  <c r="AU105" i="14"/>
  <c r="S57" i="14"/>
  <c r="CD78" i="14"/>
  <c r="AY100" i="14"/>
  <c r="BE90" i="14"/>
  <c r="H95" i="14"/>
  <c r="CZ63" i="14"/>
  <c r="M93" i="14"/>
  <c r="P106" i="14"/>
  <c r="AY64" i="14"/>
  <c r="DE71" i="15"/>
  <c r="BJ50" i="14"/>
  <c r="AR92" i="14"/>
  <c r="CS93" i="14"/>
  <c r="BQ91" i="14"/>
  <c r="Q55" i="14"/>
  <c r="BH65" i="14"/>
  <c r="R47" i="14"/>
  <c r="AT103" i="14"/>
  <c r="AQ81" i="14"/>
  <c r="AD67" i="14"/>
  <c r="U91" i="14"/>
  <c r="AV48" i="14"/>
  <c r="R68" i="14"/>
  <c r="Q74" i="14"/>
  <c r="AX103" i="14"/>
  <c r="CS67" i="14"/>
  <c r="W90" i="14"/>
  <c r="R100" i="14"/>
  <c r="B42" i="15"/>
  <c r="R56" i="14"/>
  <c r="CK57" i="14"/>
  <c r="CJ86" i="14"/>
  <c r="CK79" i="14"/>
  <c r="AK72" i="14"/>
  <c r="AQ97" i="14"/>
  <c r="AZ77" i="14"/>
  <c r="CF64" i="14"/>
  <c r="AF87" i="14"/>
  <c r="AW97" i="14"/>
  <c r="CH59" i="14"/>
  <c r="N97" i="14"/>
  <c r="CZ90" i="14"/>
  <c r="CZ47" i="14"/>
  <c r="AT63" i="14"/>
  <c r="K92" i="14"/>
  <c r="CO50" i="14"/>
  <c r="CA96" i="14"/>
  <c r="BT58" i="14"/>
  <c r="AQ56" i="14"/>
  <c r="H75" i="14"/>
  <c r="AE85" i="14"/>
  <c r="CZ82" i="14"/>
  <c r="DC73" i="14"/>
  <c r="P93" i="14"/>
  <c r="CV99" i="14"/>
  <c r="CX95" i="14"/>
  <c r="BP82" i="14"/>
  <c r="L19" i="14"/>
  <c r="AR45" i="14"/>
  <c r="CJ51" i="14"/>
  <c r="B94" i="14"/>
  <c r="CW83" i="14"/>
  <c r="CP76" i="14"/>
  <c r="U84" i="14"/>
  <c r="Y56" i="14"/>
  <c r="CZ94" i="14"/>
  <c r="B109" i="15"/>
  <c r="BO91" i="14"/>
  <c r="W104" i="14"/>
  <c r="CU77" i="14"/>
  <c r="AD73" i="14"/>
  <c r="CI78" i="14"/>
  <c r="BG87" i="14"/>
  <c r="C99" i="14"/>
  <c r="BD53" i="14"/>
  <c r="DE86" i="16"/>
  <c r="AB77" i="14"/>
  <c r="CV86" i="14"/>
  <c r="B62" i="14"/>
  <c r="W54" i="14"/>
  <c r="C65" i="14"/>
  <c r="R53" i="14"/>
  <c r="BW63" i="14"/>
  <c r="DA74" i="14"/>
  <c r="BF55" i="14"/>
  <c r="CQ81" i="14"/>
  <c r="CY106" i="14"/>
  <c r="C88" i="14"/>
  <c r="N49" i="14"/>
  <c r="B66" i="14"/>
  <c r="AH103" i="14"/>
  <c r="AP78" i="14"/>
  <c r="U69" i="14"/>
  <c r="BU93" i="14"/>
  <c r="CJ96" i="14"/>
  <c r="B42" i="14"/>
  <c r="AW57" i="14"/>
  <c r="CD84" i="14"/>
  <c r="AB82" i="14"/>
  <c r="BJ54" i="14"/>
  <c r="AI84" i="14"/>
  <c r="BK48" i="14"/>
  <c r="BI34" i="14"/>
  <c r="BU105" i="14"/>
  <c r="CB87" i="14"/>
  <c r="DB88" i="14"/>
  <c r="BU79" i="14"/>
  <c r="M88" i="14"/>
  <c r="AB68" i="14"/>
  <c r="AO64" i="14"/>
  <c r="CM75" i="14"/>
  <c r="CY55" i="14"/>
  <c r="BX81" i="14"/>
  <c r="CH73" i="14"/>
  <c r="AC99" i="14"/>
  <c r="M97" i="14"/>
  <c r="BP95" i="14"/>
  <c r="AJ81" i="14"/>
  <c r="CG103" i="14"/>
  <c r="AT84" i="14"/>
  <c r="BT56" i="14"/>
  <c r="AX47" i="14"/>
  <c r="AS101" i="14"/>
  <c r="L81" i="14"/>
  <c r="W44" i="14"/>
  <c r="AF50" i="14"/>
  <c r="AC86" i="14"/>
  <c r="S86" i="14"/>
  <c r="AF78" i="14"/>
  <c r="V73" i="14"/>
  <c r="K104" i="14"/>
  <c r="CE57" i="14"/>
  <c r="AL86" i="14"/>
  <c r="S62" i="14"/>
  <c r="CD85" i="14"/>
  <c r="CD47" i="14"/>
  <c r="CR87" i="14"/>
  <c r="B56" i="14"/>
  <c r="L101" i="14"/>
  <c r="H74" i="14"/>
  <c r="CD102" i="14"/>
  <c r="BA55" i="14"/>
  <c r="AV97" i="14"/>
  <c r="CM59" i="14"/>
  <c r="AL73" i="14"/>
  <c r="AB90" i="14"/>
  <c r="AQ59" i="14"/>
  <c r="CF81" i="14"/>
  <c r="BT100" i="14"/>
  <c r="AP59" i="14"/>
  <c r="BK74" i="14"/>
  <c r="M103" i="14"/>
  <c r="AD97" i="14"/>
  <c r="R94" i="14"/>
  <c r="Y72" i="14"/>
  <c r="AH64" i="14"/>
  <c r="BW93" i="14"/>
  <c r="N34" i="14"/>
  <c r="BH77" i="14"/>
  <c r="CX58" i="14"/>
  <c r="CW97" i="14"/>
  <c r="AM96" i="14"/>
  <c r="CH90" i="14"/>
  <c r="BK91" i="14"/>
  <c r="AU78" i="14"/>
  <c r="CE56" i="14"/>
  <c r="BP94" i="14"/>
  <c r="AU53" i="14"/>
  <c r="AL95" i="14"/>
  <c r="AF95" i="14"/>
  <c r="T76" i="14"/>
  <c r="AA58" i="14"/>
  <c r="K94" i="14"/>
  <c r="CT60" i="14"/>
  <c r="Y104" i="14"/>
  <c r="CH82" i="14"/>
  <c r="DA34" i="14"/>
  <c r="Y47" i="14"/>
  <c r="M94" i="14"/>
  <c r="AU85" i="14"/>
  <c r="BA53" i="14"/>
  <c r="CL44" i="14"/>
  <c r="BQ46" i="14"/>
  <c r="B128" i="15"/>
  <c r="CH58" i="14"/>
  <c r="CW76" i="14"/>
  <c r="DE64" i="15"/>
  <c r="M50" i="14"/>
  <c r="CJ68" i="14"/>
  <c r="N81" i="14"/>
  <c r="BT48" i="14"/>
  <c r="BB48" i="14"/>
  <c r="AI81" i="14"/>
  <c r="B54" i="16"/>
  <c r="B60" i="15"/>
  <c r="BM86" i="14"/>
  <c r="CD95" i="14"/>
  <c r="BN59" i="14"/>
  <c r="AM57" i="14"/>
  <c r="M100" i="14"/>
  <c r="AY65" i="14"/>
  <c r="CZ105" i="14"/>
  <c r="CP95" i="14"/>
  <c r="AT47" i="14"/>
  <c r="T60" i="14"/>
  <c r="AI102" i="14"/>
  <c r="AY77" i="14"/>
  <c r="BM94" i="14"/>
  <c r="R96" i="14"/>
  <c r="CF48" i="14"/>
  <c r="CW65" i="14"/>
  <c r="M101" i="14"/>
  <c r="CK67" i="14"/>
  <c r="BH97" i="14"/>
  <c r="CR105" i="14"/>
  <c r="AB55" i="14"/>
  <c r="AG74" i="14"/>
  <c r="BB105" i="14"/>
  <c r="AN50" i="14"/>
  <c r="AW78" i="14"/>
  <c r="BA102" i="14"/>
  <c r="CL100" i="14"/>
  <c r="X60" i="14"/>
  <c r="B75" i="16"/>
  <c r="BI75" i="14"/>
  <c r="CG46" i="14"/>
  <c r="BY88" i="14"/>
  <c r="CF82" i="14"/>
  <c r="AV86" i="14"/>
  <c r="BN93" i="14"/>
  <c r="CX48" i="14"/>
  <c r="CM86" i="14"/>
  <c r="BX86" i="14"/>
  <c r="Q105" i="14"/>
  <c r="B112" i="15"/>
  <c r="CT63" i="14"/>
  <c r="AD48" i="14"/>
  <c r="AX96" i="14"/>
  <c r="W46" i="14"/>
  <c r="CC73" i="14"/>
  <c r="Q68" i="14"/>
  <c r="CA91" i="14"/>
  <c r="CS68" i="14"/>
  <c r="Z83" i="14"/>
  <c r="AW96" i="14"/>
  <c r="BB64" i="14"/>
  <c r="BO99" i="14"/>
  <c r="Q44" i="14"/>
  <c r="BE65" i="14"/>
  <c r="BP99" i="14"/>
  <c r="BZ93" i="14"/>
  <c r="T65" i="14"/>
  <c r="CA87" i="14"/>
  <c r="B89" i="14"/>
  <c r="BF53" i="14"/>
  <c r="CR55" i="14"/>
  <c r="BE86" i="14"/>
  <c r="AF90" i="14"/>
  <c r="AD93" i="14"/>
  <c r="CV90" i="14"/>
  <c r="AF47" i="14"/>
  <c r="AI68" i="14"/>
  <c r="N44" i="14"/>
  <c r="Y92" i="14"/>
  <c r="AY58" i="14"/>
  <c r="CM100" i="14"/>
  <c r="AG79" i="14"/>
  <c r="DA79" i="14"/>
  <c r="CY86" i="14"/>
  <c r="DE75" i="16"/>
  <c r="B45" i="14"/>
  <c r="BC47" i="14"/>
  <c r="AP90" i="14"/>
  <c r="CG94" i="14"/>
  <c r="BB104" i="14"/>
  <c r="AP103" i="14"/>
  <c r="U73" i="14"/>
  <c r="K100" i="14"/>
  <c r="M84" i="14"/>
  <c r="P74" i="14"/>
  <c r="L47" i="14"/>
  <c r="AJ92" i="14"/>
  <c r="B39" i="16"/>
  <c r="AS67" i="14"/>
  <c r="BU66" i="14"/>
  <c r="BN82" i="14"/>
  <c r="L48" i="14"/>
  <c r="BS82" i="14"/>
  <c r="CS92" i="14"/>
  <c r="BL85" i="14"/>
  <c r="CK90" i="14"/>
  <c r="CB93" i="14"/>
  <c r="AW65" i="14"/>
  <c r="AX48" i="14"/>
  <c r="AB58" i="14"/>
  <c r="I104" i="14"/>
  <c r="CL55" i="14"/>
  <c r="AW87" i="14"/>
  <c r="BG59" i="14"/>
  <c r="BN34" i="14"/>
  <c r="CW34" i="14"/>
  <c r="BL78" i="14"/>
  <c r="BJ103" i="14"/>
  <c r="CK75" i="14"/>
  <c r="AK73" i="14"/>
  <c r="CN60" i="14"/>
  <c r="BH83" i="14"/>
  <c r="CA53" i="14"/>
  <c r="BK106" i="14"/>
  <c r="CF65" i="14"/>
  <c r="BC100" i="14"/>
  <c r="BU73" i="14"/>
  <c r="R92" i="14"/>
  <c r="AF53" i="14"/>
  <c r="M68" i="14"/>
  <c r="BE83" i="14"/>
  <c r="CU67" i="14"/>
  <c r="K64" i="14"/>
  <c r="AB73" i="14"/>
  <c r="BS87" i="14"/>
  <c r="X49" i="14"/>
  <c r="CS74" i="14"/>
  <c r="AD95" i="14"/>
  <c r="N45" i="14"/>
  <c r="DB77" i="14"/>
  <c r="AV81" i="14"/>
  <c r="CD92" i="14"/>
  <c r="CI79" i="14"/>
  <c r="CN86" i="14"/>
  <c r="BD85" i="14"/>
  <c r="V55" i="14"/>
  <c r="DE77" i="15"/>
  <c r="BG83" i="14"/>
  <c r="BA66" i="14"/>
  <c r="BX77" i="14"/>
  <c r="X48" i="14"/>
  <c r="P66" i="14"/>
  <c r="BX49" i="14"/>
  <c r="AO81" i="14"/>
  <c r="AQ60" i="14"/>
  <c r="BR48" i="14"/>
  <c r="CH57" i="14"/>
  <c r="CX104" i="14"/>
  <c r="BZ74" i="14"/>
  <c r="AX106" i="14"/>
  <c r="CV74" i="14"/>
  <c r="BB94" i="14"/>
  <c r="T48" i="14"/>
  <c r="CM79" i="14"/>
  <c r="BK51" i="14"/>
  <c r="CT48" i="14"/>
  <c r="CC97" i="14"/>
  <c r="BZ58" i="14"/>
  <c r="AC79" i="14"/>
  <c r="BW94" i="14"/>
  <c r="DC45" i="14"/>
  <c r="T47" i="14"/>
  <c r="BV48" i="14"/>
  <c r="CX49" i="14"/>
  <c r="B58" i="16"/>
  <c r="CH72" i="14"/>
  <c r="C72" i="14"/>
  <c r="B98" i="14"/>
  <c r="AS77" i="14"/>
  <c r="AX104" i="14"/>
  <c r="CO75" i="14"/>
  <c r="DE53" i="15"/>
  <c r="CW77" i="14"/>
  <c r="AF68" i="14"/>
  <c r="CF96" i="14"/>
  <c r="CR51" i="14"/>
  <c r="H85" i="14"/>
  <c r="CK59" i="14"/>
  <c r="AD90" i="14"/>
  <c r="BB63" i="14"/>
  <c r="BX51" i="14"/>
  <c r="BI94" i="14"/>
  <c r="AF101" i="14"/>
  <c r="DC88" i="14"/>
  <c r="AB67" i="14"/>
  <c r="U62" i="14"/>
  <c r="L53" i="14"/>
  <c r="CN65" i="14"/>
  <c r="DE46" i="15"/>
  <c r="BS59" i="14"/>
  <c r="CZ97" i="14"/>
  <c r="BG58" i="14"/>
  <c r="B52" i="14"/>
  <c r="X90" i="14"/>
  <c r="R65" i="14"/>
  <c r="CQ74" i="14"/>
  <c r="CS49" i="14"/>
  <c r="AU72" i="14"/>
  <c r="BT82" i="14"/>
  <c r="AY104" i="14"/>
  <c r="CO101" i="14"/>
  <c r="BU49" i="14"/>
  <c r="BI88" i="14"/>
  <c r="AY105" i="14"/>
  <c r="CC101" i="14"/>
  <c r="L79" i="14"/>
  <c r="AK95" i="14"/>
  <c r="AP94" i="14"/>
  <c r="CX51" i="14"/>
  <c r="AK54" i="14"/>
  <c r="BL90" i="14"/>
  <c r="CH55" i="14"/>
  <c r="CI47" i="14"/>
  <c r="AU45" i="14"/>
  <c r="BZ66" i="14"/>
  <c r="CM99" i="14"/>
  <c r="L78" i="14"/>
  <c r="N85" i="14"/>
  <c r="AZ78" i="14"/>
  <c r="CQ62" i="14"/>
  <c r="AU87" i="14"/>
  <c r="DB62" i="14"/>
  <c r="V74" i="14"/>
  <c r="BF64" i="14"/>
  <c r="AR65" i="14"/>
  <c r="I100" i="14"/>
  <c r="BK72" i="14"/>
  <c r="BT57" i="14"/>
  <c r="V82" i="14"/>
  <c r="AG99" i="14"/>
  <c r="AI60" i="14"/>
  <c r="AD94" i="14"/>
  <c r="BY62" i="14"/>
  <c r="E152" i="15"/>
  <c r="CC100" i="14"/>
  <c r="AR44" i="14"/>
  <c r="BE102" i="14"/>
  <c r="CL87" i="14"/>
  <c r="BM51" i="14"/>
  <c r="DA59" i="14"/>
  <c r="CW101" i="14"/>
  <c r="B23" i="15"/>
  <c r="BM97" i="14"/>
  <c r="B127" i="15"/>
  <c r="CS56" i="14"/>
  <c r="H103" i="14"/>
  <c r="AN83" i="14"/>
  <c r="CE69" i="14"/>
  <c r="BA92" i="14"/>
  <c r="AA68" i="14"/>
  <c r="CA74" i="14"/>
  <c r="CM45" i="14"/>
  <c r="BA81" i="14"/>
  <c r="BL79" i="14"/>
  <c r="DE42" i="15"/>
  <c r="U104" i="14"/>
  <c r="AG84" i="14"/>
  <c r="N76" i="14"/>
  <c r="BN78" i="14"/>
  <c r="CB64" i="14"/>
  <c r="BD65" i="14"/>
  <c r="I34" i="14"/>
  <c r="CU44" i="14"/>
  <c r="AV58" i="14"/>
  <c r="DC93" i="14"/>
  <c r="B63" i="14"/>
  <c r="Q104" i="14"/>
  <c r="AJ58" i="14"/>
  <c r="AQ88" i="14"/>
  <c r="W79" i="14"/>
  <c r="CF94" i="14"/>
  <c r="BT99" i="14"/>
  <c r="BH48" i="14"/>
  <c r="BO79" i="14"/>
  <c r="W105" i="14"/>
  <c r="DA81" i="14"/>
  <c r="AM48" i="14"/>
  <c r="L64" i="14"/>
  <c r="CJ87" i="14"/>
  <c r="AA92" i="14"/>
  <c r="AC73" i="14"/>
  <c r="AN86" i="14"/>
  <c r="CE58" i="14"/>
  <c r="AQ83" i="14"/>
  <c r="AB81" i="14"/>
  <c r="AF88" i="14"/>
  <c r="AZ97" i="14"/>
  <c r="DC75" i="14"/>
  <c r="BP67" i="14"/>
  <c r="BD84" i="14"/>
  <c r="AF96" i="14"/>
  <c r="BY100" i="14"/>
  <c r="L59" i="14"/>
  <c r="BF68" i="14"/>
  <c r="AL59" i="14"/>
  <c r="I99" i="14"/>
  <c r="L86" i="14"/>
  <c r="AM85" i="14"/>
  <c r="BU97" i="14"/>
  <c r="AK84" i="14"/>
  <c r="AO85" i="14"/>
  <c r="BD92" i="14"/>
  <c r="CT73" i="14"/>
  <c r="K45" i="14"/>
  <c r="CK93" i="14"/>
  <c r="BI103" i="14"/>
  <c r="AO69" i="14"/>
  <c r="BI68" i="14"/>
  <c r="BG60" i="14"/>
  <c r="AM81" i="14"/>
  <c r="CX73" i="14"/>
  <c r="DE70" i="15"/>
  <c r="CT87" i="14"/>
  <c r="U85" i="14"/>
  <c r="B44" i="14"/>
  <c r="P84" i="14"/>
  <c r="J63" i="14"/>
  <c r="AE103" i="14"/>
  <c r="T54" i="14"/>
  <c r="CL83" i="14"/>
  <c r="CA100" i="14"/>
  <c r="CQ106" i="14"/>
  <c r="Y69" i="14"/>
  <c r="CD76" i="14"/>
  <c r="BB86" i="14"/>
  <c r="BT91" i="14"/>
  <c r="BV90" i="14"/>
  <c r="BI101" i="14"/>
  <c r="AI53" i="14"/>
  <c r="B58" i="15"/>
  <c r="BA91" i="14"/>
  <c r="CF51" i="14"/>
  <c r="CX46" i="14"/>
  <c r="AV79" i="14"/>
  <c r="BW88" i="14"/>
  <c r="BL81" i="14"/>
  <c r="CZ86" i="14"/>
  <c r="AG55" i="14"/>
  <c r="T58" i="14"/>
  <c r="CK68" i="14"/>
  <c r="CT94" i="14"/>
  <c r="CJ93" i="14"/>
  <c r="CN90" i="14"/>
  <c r="S99" i="14"/>
  <c r="CG65" i="14"/>
  <c r="CN46" i="14"/>
  <c r="W95" i="14"/>
  <c r="BX65" i="14"/>
  <c r="AV88" i="14"/>
  <c r="B46" i="14"/>
  <c r="BT102" i="14"/>
  <c r="AH67" i="14"/>
  <c r="BD50" i="14"/>
  <c r="CZ81" i="14"/>
  <c r="CZ99" i="14"/>
  <c r="CQ100" i="14"/>
  <c r="V90" i="14"/>
  <c r="AP74" i="14"/>
  <c r="V51" i="14"/>
  <c r="AA93" i="14"/>
  <c r="CV92" i="14"/>
  <c r="BL60" i="14"/>
  <c r="L69" i="14"/>
  <c r="H62" i="14"/>
  <c r="Y86" i="14"/>
  <c r="L54" i="14"/>
  <c r="BK76" i="14"/>
  <c r="CH63" i="14"/>
  <c r="CK83" i="14"/>
  <c r="BR67" i="14"/>
  <c r="BC55" i="14"/>
  <c r="J100" i="14"/>
  <c r="BM82" i="14"/>
  <c r="AE62" i="14"/>
  <c r="CT46" i="14"/>
  <c r="K83" i="14"/>
  <c r="AP51" i="14"/>
  <c r="AX94" i="14"/>
  <c r="X100" i="14"/>
  <c r="Y106" i="14"/>
  <c r="BC59" i="14"/>
  <c r="BW90" i="14"/>
  <c r="BA72" i="14"/>
  <c r="DA55" i="14"/>
  <c r="CD55" i="14"/>
  <c r="I48" i="14"/>
  <c r="L50" i="14"/>
  <c r="S67" i="14"/>
  <c r="CK78" i="14"/>
  <c r="R46" i="14"/>
  <c r="BE93" i="14"/>
  <c r="AM90" i="14"/>
  <c r="CD46" i="14"/>
  <c r="CD68" i="14"/>
  <c r="AJ100" i="14"/>
  <c r="AX57" i="14"/>
  <c r="BB97" i="14"/>
  <c r="BI47" i="14"/>
  <c r="BY83" i="14"/>
  <c r="BN46" i="14"/>
  <c r="AE72" i="14"/>
  <c r="CM44" i="14"/>
  <c r="BV45" i="14"/>
  <c r="W50" i="14"/>
  <c r="DE68" i="16"/>
  <c r="CS66" i="14"/>
  <c r="AR34" i="14"/>
  <c r="AS72" i="14"/>
  <c r="Z59" i="14"/>
  <c r="BQ56" i="14"/>
  <c r="BS63" i="14"/>
  <c r="AC62" i="14"/>
  <c r="CN85" i="14"/>
  <c r="AP73" i="14"/>
  <c r="CA54" i="14"/>
  <c r="CX50" i="14"/>
  <c r="CD62" i="14"/>
  <c r="Z101" i="14"/>
  <c r="CE84" i="14"/>
  <c r="AQ87" i="14"/>
  <c r="DB69" i="14"/>
  <c r="AG105" i="14"/>
  <c r="BK102" i="14"/>
  <c r="AJ60" i="14"/>
  <c r="AT51" i="14"/>
  <c r="DE52" i="16"/>
  <c r="AO104" i="14"/>
  <c r="CT78" i="14"/>
  <c r="CB53" i="14"/>
  <c r="BI74" i="14"/>
  <c r="U53" i="14"/>
  <c r="AF102" i="14"/>
  <c r="CO48" i="14"/>
  <c r="BL53" i="14"/>
  <c r="BQ99" i="14"/>
  <c r="CH88" i="14"/>
  <c r="CF101" i="14"/>
  <c r="Z97" i="14"/>
  <c r="CP90" i="14"/>
  <c r="AH69" i="14"/>
  <c r="CI102" i="14"/>
  <c r="AX58" i="14"/>
  <c r="AZ95" i="14"/>
  <c r="AB64" i="14"/>
  <c r="CL46" i="14"/>
  <c r="AT64" i="14"/>
  <c r="CO73" i="14"/>
  <c r="AE50" i="14"/>
  <c r="CH45" i="14"/>
  <c r="W106" i="14"/>
  <c r="X85" i="14"/>
  <c r="BB74" i="14"/>
  <c r="BG75" i="14"/>
  <c r="J45" i="14"/>
  <c r="DB66" i="14"/>
  <c r="AM97" i="14"/>
  <c r="CU51" i="14"/>
  <c r="B87" i="14"/>
  <c r="AK62" i="14"/>
  <c r="CN103" i="14"/>
  <c r="AF92" i="14"/>
  <c r="O86" i="14"/>
  <c r="CB100" i="14"/>
  <c r="T83" i="14"/>
  <c r="BY48" i="14"/>
  <c r="BS55" i="14"/>
  <c r="BP77" i="14"/>
  <c r="CC86" i="14"/>
  <c r="CC77" i="14"/>
  <c r="DE79" i="16"/>
  <c r="K91" i="14"/>
  <c r="BJ95" i="14"/>
  <c r="CF73" i="14"/>
  <c r="CW85" i="14"/>
  <c r="BO77" i="14"/>
  <c r="I63" i="14"/>
  <c r="AW100" i="14"/>
  <c r="K86" i="14"/>
  <c r="AC102" i="14"/>
  <c r="BJ59" i="14"/>
  <c r="AC74" i="14"/>
  <c r="BI91" i="14"/>
  <c r="CB103" i="14"/>
  <c r="AO54" i="14"/>
  <c r="BQ95" i="14"/>
  <c r="CZ101" i="14"/>
  <c r="B28" i="15"/>
  <c r="Z58" i="14"/>
  <c r="T93" i="14"/>
  <c r="CZ45" i="14"/>
  <c r="J60" i="14"/>
  <c r="AI92" i="14"/>
  <c r="CW90" i="14"/>
  <c r="AH94" i="14"/>
  <c r="AB47" i="14"/>
  <c r="CS73" i="14"/>
  <c r="AI45" i="14"/>
  <c r="CX57" i="14"/>
  <c r="I60" i="14"/>
  <c r="CH51" i="14"/>
  <c r="K19" i="14"/>
  <c r="CJ97" i="14"/>
  <c r="BF57" i="14"/>
  <c r="BQ62" i="14"/>
  <c r="AA105" i="14"/>
  <c r="BD46" i="14"/>
  <c r="C55" i="14"/>
  <c r="AU54" i="14"/>
  <c r="DE15" i="15"/>
  <c r="CU91" i="14"/>
  <c r="BP97" i="14"/>
  <c r="BI105" i="14"/>
  <c r="AY106" i="14"/>
  <c r="C82" i="14"/>
  <c r="CA59" i="14"/>
  <c r="DE83" i="15"/>
  <c r="BT88" i="14"/>
  <c r="CI99" i="14"/>
  <c r="CE88" i="14"/>
  <c r="BL86" i="14"/>
  <c r="BR106" i="14"/>
  <c r="B107" i="15"/>
  <c r="CK95" i="14"/>
  <c r="CN59" i="14"/>
  <c r="CK65" i="14"/>
  <c r="BT87" i="14"/>
  <c r="BM85" i="14"/>
  <c r="CS63" i="14"/>
  <c r="AN69" i="14"/>
  <c r="Q79" i="14"/>
  <c r="AX84" i="14"/>
  <c r="BS84" i="14"/>
  <c r="B26" i="16"/>
  <c r="DE122" i="15"/>
  <c r="CJ90" i="14"/>
  <c r="AM72" i="14"/>
  <c r="BU56" i="14"/>
  <c r="BA45" i="14"/>
  <c r="BY46" i="14"/>
  <c r="CO83" i="14"/>
  <c r="BW60" i="14"/>
  <c r="AS73" i="14"/>
  <c r="CY79" i="14"/>
  <c r="DE43" i="15"/>
  <c r="CC34" i="14"/>
  <c r="CD103" i="14"/>
  <c r="CW69" i="14"/>
  <c r="DA66" i="14"/>
  <c r="BE76" i="14"/>
  <c r="B50" i="14"/>
  <c r="CP91" i="14"/>
  <c r="BM72" i="14"/>
  <c r="BW49" i="14"/>
  <c r="CY92" i="14"/>
  <c r="CG69" i="14"/>
  <c r="R101" i="14"/>
  <c r="AZ48" i="14"/>
  <c r="DE47" i="16"/>
  <c r="DC44" i="14"/>
  <c r="B84" i="16"/>
  <c r="CF102" i="14"/>
  <c r="CA62" i="14"/>
  <c r="AD78" i="14"/>
  <c r="R105" i="14"/>
  <c r="BD97" i="14"/>
  <c r="DE49" i="15"/>
  <c r="J95" i="14"/>
  <c r="CZ87" i="14"/>
  <c r="AF82" i="14"/>
  <c r="AB99" i="14"/>
  <c r="AX85" i="14"/>
  <c r="AC68" i="14"/>
  <c r="AY63" i="14"/>
  <c r="CP66" i="14"/>
  <c r="DE34" i="16"/>
  <c r="P64" i="14"/>
  <c r="BD51" i="14"/>
  <c r="BV97" i="14"/>
  <c r="B96" i="15"/>
  <c r="AF65" i="14"/>
  <c r="BV34" i="14"/>
  <c r="O54" i="14"/>
  <c r="BK86" i="14"/>
  <c r="AV91" i="14"/>
  <c r="P63" i="14"/>
  <c r="CT49" i="14"/>
  <c r="S106" i="14"/>
  <c r="BL54" i="14"/>
  <c r="BV65" i="14"/>
  <c r="R66" i="14"/>
  <c r="B52" i="15"/>
  <c r="CF46" i="14"/>
  <c r="W83" i="14"/>
  <c r="CZ62" i="14"/>
  <c r="BF46" i="14"/>
  <c r="BC49" i="14"/>
  <c r="CT65" i="14"/>
  <c r="BP54" i="14"/>
  <c r="B24" i="15"/>
  <c r="AC53" i="14"/>
  <c r="CP51" i="14"/>
  <c r="BM47" i="14"/>
  <c r="BD105" i="14"/>
  <c r="CO49" i="14"/>
  <c r="BN76" i="14"/>
  <c r="DB63" i="14"/>
  <c r="AN75" i="14"/>
  <c r="CG51" i="14"/>
  <c r="Y55" i="14"/>
  <c r="BC101" i="14"/>
  <c r="CD57" i="14"/>
  <c r="CP87" i="14"/>
  <c r="AC84" i="14"/>
  <c r="CT74" i="14"/>
  <c r="AC50" i="14"/>
  <c r="BQ60" i="14"/>
  <c r="CU106" i="14"/>
  <c r="BJ53" i="14"/>
  <c r="BR91" i="14"/>
  <c r="AM83" i="14"/>
  <c r="DB93" i="14"/>
  <c r="V102" i="14"/>
  <c r="CL72" i="14"/>
  <c r="BR97" i="14"/>
  <c r="BZ72" i="14"/>
  <c r="BL69" i="14"/>
  <c r="BE50" i="14"/>
  <c r="AD51" i="14"/>
  <c r="B61" i="14"/>
  <c r="CK103" i="14"/>
  <c r="CR79" i="14"/>
  <c r="BG54" i="14"/>
  <c r="CB86" i="14"/>
  <c r="AB87" i="14"/>
  <c r="U102" i="14"/>
  <c r="AL97" i="14"/>
  <c r="CY53" i="14"/>
  <c r="AN96" i="14"/>
  <c r="CP59" i="14"/>
  <c r="CQ67" i="14"/>
  <c r="AY72" i="14"/>
  <c r="DE23" i="16"/>
  <c r="C51" i="14"/>
  <c r="CQ44" i="14"/>
  <c r="AZ106" i="14"/>
  <c r="BX54" i="14"/>
  <c r="BH101" i="14"/>
  <c r="BF67" i="14"/>
  <c r="L66" i="14"/>
  <c r="BI59" i="14"/>
  <c r="AV99" i="14"/>
  <c r="BN69" i="14"/>
  <c r="BV63" i="14"/>
  <c r="AC82" i="14"/>
  <c r="AE81" i="14"/>
  <c r="CC85" i="14"/>
  <c r="CG56" i="14"/>
  <c r="DC54" i="14"/>
  <c r="BZ104" i="14"/>
  <c r="Q53" i="14"/>
  <c r="M73" i="14"/>
  <c r="B24" i="16"/>
  <c r="CS85" i="14"/>
  <c r="X72" i="14"/>
  <c r="K50" i="14"/>
  <c r="DA106" i="14"/>
  <c r="BC60" i="14"/>
  <c r="BS65" i="14"/>
  <c r="AV100" i="14"/>
  <c r="BK88" i="14"/>
  <c r="CE60" i="14"/>
  <c r="AO49" i="14"/>
  <c r="H76" i="14"/>
  <c r="BF81" i="14"/>
  <c r="CU49" i="14"/>
  <c r="AL81" i="14"/>
  <c r="CL97" i="14"/>
  <c r="BG96" i="14"/>
  <c r="BK62" i="14"/>
  <c r="AR91" i="14"/>
  <c r="CV97" i="14"/>
  <c r="R95" i="14"/>
  <c r="BF93" i="14"/>
  <c r="M56" i="14"/>
  <c r="AS50" i="14"/>
  <c r="AA57" i="14"/>
  <c r="AJ91" i="14"/>
  <c r="CM63" i="14"/>
  <c r="U63" i="14"/>
  <c r="L44" i="14"/>
  <c r="AK87" i="14"/>
  <c r="AG104" i="14"/>
  <c r="AC105" i="14"/>
  <c r="N46" i="14"/>
  <c r="J34" i="14"/>
  <c r="AP50" i="14"/>
  <c r="DE51" i="15"/>
  <c r="CR84" i="14"/>
  <c r="BM75" i="14"/>
  <c r="U76" i="14"/>
  <c r="CJ91" i="14"/>
  <c r="CJ66" i="14"/>
  <c r="H51" i="14"/>
  <c r="N79" i="14"/>
  <c r="AY50" i="14"/>
  <c r="B41" i="15"/>
  <c r="AU75" i="14"/>
  <c r="W103" i="14"/>
  <c r="BI49" i="14"/>
  <c r="H78" i="14"/>
  <c r="DA90" i="14"/>
  <c r="BT92" i="14"/>
  <c r="BJ86" i="14"/>
  <c r="T50" i="14"/>
  <c r="CH95" i="14"/>
  <c r="CM56" i="14"/>
  <c r="BQ66" i="14"/>
  <c r="W62" i="14"/>
  <c r="BM56" i="14"/>
  <c r="T99" i="14"/>
  <c r="BY77" i="14"/>
  <c r="AS49" i="14"/>
  <c r="CY46" i="14"/>
  <c r="X46" i="14"/>
  <c r="BI78" i="14"/>
  <c r="AW82" i="14"/>
  <c r="AE88" i="14"/>
  <c r="AU106" i="14"/>
  <c r="CO56" i="14"/>
  <c r="CX86" i="14"/>
  <c r="CT45" i="14"/>
  <c r="I93" i="14"/>
  <c r="AO47" i="14"/>
  <c r="BB77" i="14"/>
  <c r="BZ86" i="14"/>
  <c r="BY106" i="14"/>
  <c r="AO60" i="14"/>
  <c r="DA82" i="14"/>
  <c r="AL85" i="14"/>
  <c r="Z94" i="14"/>
  <c r="BJ79" i="14"/>
  <c r="B12" i="16"/>
  <c r="BG72" i="14"/>
  <c r="BR34" i="14"/>
  <c r="AK48" i="14"/>
  <c r="AI103" i="14"/>
  <c r="CO96" i="14"/>
  <c r="U79" i="14"/>
  <c r="BF82" i="14"/>
  <c r="BY82" i="14"/>
  <c r="BH53" i="14"/>
  <c r="CV72" i="14"/>
  <c r="CV84" i="14"/>
  <c r="U100" i="14"/>
  <c r="CL68" i="14"/>
  <c r="CC83" i="14"/>
  <c r="BH60" i="14"/>
  <c r="V97" i="14"/>
  <c r="AO63" i="14"/>
  <c r="T63" i="14"/>
  <c r="S64" i="14"/>
  <c r="DA45" i="14"/>
  <c r="CW66" i="14"/>
  <c r="B65" i="15"/>
  <c r="AK57" i="14"/>
  <c r="B14" i="16"/>
  <c r="AZ90" i="14"/>
  <c r="M99" i="14"/>
  <c r="AB88" i="14"/>
  <c r="Y57" i="14"/>
  <c r="CZ49" i="14"/>
  <c r="CC56" i="14"/>
  <c r="U45" i="14"/>
  <c r="DE80" i="15"/>
  <c r="DC59" i="14"/>
  <c r="AW45" i="14"/>
  <c r="AX92" i="14"/>
  <c r="C89" i="14"/>
  <c r="BS58" i="14"/>
  <c r="BW75" i="14"/>
  <c r="CH66" i="14"/>
  <c r="CE73" i="14"/>
  <c r="BT83" i="14"/>
  <c r="N78" i="14"/>
  <c r="AN105" i="14"/>
  <c r="L58" i="14"/>
  <c r="BV81" i="14"/>
  <c r="BW72" i="14"/>
  <c r="BG45" i="14"/>
  <c r="BE53" i="14"/>
  <c r="BH54" i="14"/>
  <c r="DC102" i="14"/>
  <c r="B37" i="15"/>
  <c r="CK100" i="14"/>
  <c r="T102" i="14"/>
  <c r="BV93" i="14"/>
  <c r="BX83" i="14"/>
  <c r="AC58" i="14"/>
  <c r="CD82" i="14"/>
  <c r="BB79" i="14"/>
  <c r="DA83" i="14"/>
  <c r="CR65" i="14"/>
  <c r="C59" i="14"/>
  <c r="Z65" i="14"/>
  <c r="AB104" i="14"/>
  <c r="AE94" i="14"/>
  <c r="CF47" i="14"/>
  <c r="CK45" i="14"/>
  <c r="CO91" i="14"/>
  <c r="AX97" i="14"/>
  <c r="C45" i="14"/>
  <c r="CH44" i="14"/>
  <c r="Z67" i="14"/>
  <c r="S102" i="14"/>
  <c r="BL50" i="14"/>
  <c r="CJ65" i="14"/>
  <c r="AP54" i="14"/>
  <c r="AA97" i="14"/>
  <c r="BU72" i="14"/>
  <c r="CZ68" i="14"/>
  <c r="AS44" i="14"/>
  <c r="CF91" i="14"/>
  <c r="BD94" i="14"/>
  <c r="AT56" i="14"/>
  <c r="BH100" i="14"/>
  <c r="CY69" i="14"/>
  <c r="BO57" i="14"/>
  <c r="AY56" i="14"/>
  <c r="AN91" i="14"/>
  <c r="CR54" i="14"/>
  <c r="U78" i="14"/>
  <c r="AG69" i="14"/>
  <c r="CP83" i="14"/>
  <c r="CD53" i="14"/>
  <c r="DE26" i="16"/>
  <c r="N106" i="14"/>
  <c r="X96" i="14"/>
  <c r="DC94" i="14"/>
  <c r="BK99" i="14"/>
  <c r="BH88" i="14"/>
  <c r="BQ55" i="14"/>
  <c r="BW85" i="14"/>
  <c r="CL73" i="14"/>
  <c r="CC44" i="14"/>
  <c r="V76" i="14"/>
  <c r="CO78" i="14"/>
  <c r="CQ92" i="14"/>
  <c r="BF86" i="14"/>
  <c r="BV87" i="14"/>
  <c r="CU69" i="14"/>
  <c r="AY49" i="14"/>
  <c r="Q45" i="14"/>
  <c r="F19" i="14"/>
  <c r="N48" i="14"/>
  <c r="K105" i="14"/>
  <c r="BJ65" i="14"/>
  <c r="K106" i="14"/>
  <c r="U60" i="14"/>
  <c r="R63" i="14"/>
  <c r="BK34" i="14"/>
  <c r="AL54" i="14"/>
  <c r="CS55" i="14"/>
  <c r="BV85" i="14"/>
  <c r="BT77" i="14"/>
  <c r="B59" i="15"/>
  <c r="B81" i="16"/>
  <c r="BU51" i="14"/>
  <c r="P56" i="14"/>
  <c r="N82" i="14"/>
  <c r="CQ48" i="14"/>
  <c r="BG105" i="14"/>
  <c r="Z47" i="14"/>
  <c r="BR66" i="14"/>
  <c r="CZ74" i="14"/>
  <c r="P72" i="14"/>
  <c r="CZ34" i="14"/>
  <c r="O74" i="14"/>
  <c r="BJ49" i="14"/>
  <c r="AB44" i="14"/>
  <c r="CP48" i="14"/>
  <c r="K90" i="14"/>
  <c r="BN72" i="14"/>
  <c r="AN47" i="14"/>
  <c r="BX46" i="14"/>
  <c r="BU60" i="14"/>
  <c r="CC62" i="14"/>
  <c r="BL65" i="14"/>
  <c r="BY76" i="14"/>
  <c r="CD101" i="14"/>
  <c r="H49" i="14"/>
  <c r="AU104" i="14"/>
  <c r="CL104" i="14"/>
  <c r="AY57" i="14"/>
  <c r="BA74" i="14"/>
  <c r="BT62" i="14"/>
  <c r="BM81" i="14"/>
  <c r="P99" i="14"/>
  <c r="CQ58" i="14"/>
  <c r="CI45" i="14"/>
  <c r="BG106" i="14"/>
  <c r="BJ102" i="14"/>
  <c r="BN68" i="14"/>
  <c r="CL99" i="14"/>
  <c r="C62" i="14"/>
  <c r="CX56" i="14"/>
  <c r="C52" i="14"/>
  <c r="K55" i="14"/>
  <c r="B53" i="15"/>
  <c r="CU56" i="14"/>
  <c r="J47" i="14"/>
  <c r="N53" i="14"/>
  <c r="BW50" i="14"/>
  <c r="AM104" i="14"/>
  <c r="BH64" i="14"/>
  <c r="AB76" i="14"/>
  <c r="BZ105" i="14"/>
  <c r="J48" i="14"/>
  <c r="X47" i="14"/>
  <c r="H55" i="14"/>
  <c r="AG96" i="14"/>
  <c r="CP50" i="14"/>
  <c r="AU83" i="14"/>
  <c r="AT49" i="14"/>
  <c r="Q78" i="14"/>
  <c r="B68" i="14"/>
  <c r="DA97" i="14"/>
  <c r="DE46" i="16"/>
  <c r="CW88" i="14"/>
  <c r="BL55" i="14"/>
  <c r="AH92" i="14"/>
  <c r="CQ46" i="14"/>
  <c r="CE74" i="14"/>
  <c r="AQ91" i="14"/>
  <c r="CI100" i="14"/>
  <c r="BP86" i="14"/>
  <c r="AJ53" i="14"/>
  <c r="AQ48" i="14"/>
  <c r="CB105" i="14"/>
  <c r="AS58" i="14"/>
  <c r="AP63" i="14"/>
  <c r="CR59" i="14"/>
  <c r="DE83" i="16"/>
  <c r="DE31" i="15"/>
  <c r="AU44" i="14"/>
  <c r="BE101" i="14"/>
  <c r="AT95" i="14"/>
  <c r="B42" i="16"/>
  <c r="AL93" i="14"/>
  <c r="S91" i="14"/>
  <c r="DC101" i="14"/>
  <c r="BM93" i="14"/>
  <c r="AW48" i="14"/>
  <c r="W93" i="14"/>
  <c r="CJ88" i="14"/>
  <c r="CQ93" i="14"/>
  <c r="CH85" i="14"/>
  <c r="BW55" i="14"/>
  <c r="BB47" i="14"/>
  <c r="J106" i="14"/>
  <c r="Y49" i="14"/>
  <c r="AF59" i="14"/>
  <c r="AQ104" i="14"/>
  <c r="J66" i="14"/>
  <c r="R102" i="14"/>
  <c r="DB82" i="14"/>
  <c r="CR67" i="14"/>
  <c r="CJ63" i="14"/>
  <c r="AH79" i="14"/>
  <c r="BZ88" i="14"/>
  <c r="V60" i="14"/>
  <c r="CL84" i="14"/>
  <c r="AX62" i="14"/>
  <c r="BB62" i="14"/>
  <c r="BH69" i="14"/>
  <c r="BO66" i="14"/>
  <c r="BZ102" i="14"/>
  <c r="L82" i="14"/>
  <c r="AK58" i="14"/>
  <c r="BA63" i="14"/>
  <c r="W65" i="14"/>
  <c r="BF77" i="14"/>
  <c r="B97" i="15"/>
  <c r="AG76" i="14"/>
  <c r="AM59" i="14"/>
  <c r="CM106" i="14"/>
  <c r="CA56" i="14"/>
  <c r="AK50" i="14"/>
  <c r="CA94" i="14"/>
  <c r="Z57" i="14"/>
  <c r="BE34" i="14"/>
  <c r="AQ46" i="14"/>
  <c r="BS53" i="14"/>
  <c r="M76" i="14"/>
  <c r="T100" i="14"/>
  <c r="CE95" i="14"/>
  <c r="AI47" i="14"/>
  <c r="BN85" i="14"/>
  <c r="CF55" i="14"/>
  <c r="AB75" i="14"/>
  <c r="BN49" i="14"/>
  <c r="CS103" i="14"/>
  <c r="CY51" i="14"/>
  <c r="B85" i="14"/>
  <c r="BC81" i="14"/>
  <c r="CQ91" i="14"/>
  <c r="CN92" i="14"/>
  <c r="BM83" i="14"/>
  <c r="CC91" i="14"/>
  <c r="CZ55" i="14"/>
  <c r="AF100" i="14"/>
  <c r="AH47" i="14"/>
  <c r="AY91" i="14"/>
  <c r="DE30" i="16"/>
  <c r="Q57" i="14"/>
  <c r="AL50" i="14"/>
  <c r="BG53" i="14"/>
  <c r="BR47" i="14"/>
  <c r="CS62" i="14"/>
  <c r="X97" i="14"/>
  <c r="CE46" i="14"/>
  <c r="DA78" i="14"/>
  <c r="CW58" i="14"/>
  <c r="BD77" i="14"/>
  <c r="O48" i="14"/>
  <c r="AD54" i="14"/>
  <c r="AY44" i="14"/>
  <c r="BM50" i="14"/>
  <c r="AV105" i="14"/>
  <c r="AK90" i="14"/>
  <c r="W78" i="14"/>
  <c r="AC55" i="14"/>
  <c r="CJ85" i="14"/>
  <c r="B65" i="14"/>
  <c r="CN57" i="14"/>
  <c r="AW69" i="14"/>
  <c r="BD79" i="14"/>
  <c r="DE72" i="15"/>
  <c r="AJ56" i="14"/>
  <c r="BD55" i="14"/>
  <c r="AR60" i="14"/>
  <c r="AE87" i="14"/>
  <c r="BA65" i="14"/>
  <c r="CV63" i="14"/>
  <c r="BY53" i="14"/>
  <c r="Y63" i="14"/>
  <c r="AN63" i="14"/>
  <c r="BO50" i="14"/>
  <c r="Y75" i="14"/>
  <c r="AB34" i="14"/>
  <c r="M117" i="14"/>
  <c r="DE36" i="15"/>
  <c r="BV76" i="14"/>
  <c r="BN92" i="14"/>
  <c r="AB69" i="14"/>
  <c r="DA103" i="14"/>
  <c r="BT60" i="14"/>
  <c r="AW64" i="14"/>
  <c r="N99" i="14"/>
  <c r="AY99" i="14"/>
  <c r="BW87" i="14"/>
  <c r="AC48" i="14"/>
  <c r="DE58" i="15"/>
  <c r="V54" i="14"/>
  <c r="BD81" i="14"/>
  <c r="AQ68" i="14"/>
  <c r="Z100" i="14"/>
  <c r="J102" i="14"/>
  <c r="Z50" i="14"/>
  <c r="DE125" i="15"/>
  <c r="CQ104" i="14"/>
  <c r="P75" i="14"/>
  <c r="T56" i="14"/>
  <c r="BN103" i="14"/>
  <c r="BK104" i="14"/>
  <c r="CQ68" i="14"/>
  <c r="CB56" i="14"/>
  <c r="BC96" i="14"/>
  <c r="CG95" i="14"/>
  <c r="BW74" i="14"/>
  <c r="BN96" i="14"/>
  <c r="W57" i="14"/>
  <c r="AI48" i="14"/>
  <c r="C61" i="14"/>
  <c r="CA85" i="14"/>
  <c r="K74" i="14"/>
  <c r="M66" i="14"/>
  <c r="AA69" i="14"/>
  <c r="BQ68" i="14"/>
  <c r="AW76" i="14"/>
  <c r="CG106" i="14"/>
  <c r="BC66" i="14"/>
  <c r="BO45" i="14"/>
  <c r="AI78" i="14"/>
  <c r="P45" i="14"/>
  <c r="CL76" i="14"/>
  <c r="U67" i="14"/>
  <c r="AW85" i="14"/>
  <c r="BP76" i="14"/>
  <c r="AH57" i="14"/>
  <c r="S88" i="14"/>
  <c r="M57" i="14"/>
  <c r="BP81" i="14"/>
  <c r="CR96" i="14"/>
  <c r="AG106" i="14"/>
  <c r="AZ92" i="14"/>
  <c r="P102" i="14"/>
  <c r="H72" i="14"/>
  <c r="CY90" i="14"/>
  <c r="AG78" i="14"/>
  <c r="CV101" i="14"/>
  <c r="U97" i="14"/>
  <c r="BO96" i="14"/>
  <c r="BG62" i="14"/>
  <c r="J99" i="14"/>
  <c r="AQ72" i="14"/>
  <c r="I55" i="14"/>
  <c r="AC93" i="14"/>
  <c r="K82" i="14"/>
  <c r="BQ94" i="14"/>
  <c r="BJ66" i="14"/>
  <c r="AA46" i="14"/>
  <c r="BS54" i="14"/>
  <c r="V86" i="14"/>
  <c r="CZ59" i="14"/>
  <c r="CW51" i="14"/>
  <c r="DE59" i="15"/>
  <c r="J57" i="14"/>
  <c r="B92" i="15"/>
  <c r="AE105" i="14"/>
  <c r="AU50" i="14"/>
  <c r="AF55" i="14"/>
  <c r="BE51" i="14"/>
  <c r="CE48" i="14"/>
  <c r="BY72" i="14"/>
  <c r="L85" i="14"/>
  <c r="CX103" i="14"/>
  <c r="CG62" i="14"/>
  <c r="CH54" i="14"/>
  <c r="DE91" i="15"/>
  <c r="AD75" i="14"/>
  <c r="AQ103" i="14"/>
  <c r="AP84" i="14"/>
  <c r="CJ78" i="14"/>
  <c r="CW50" i="14"/>
  <c r="J20" i="14"/>
  <c r="AK93" i="14"/>
  <c r="AS83" i="14"/>
  <c r="H84" i="14"/>
  <c r="BN101" i="14"/>
  <c r="AP48" i="14"/>
  <c r="BE68" i="14"/>
  <c r="BE79" i="14"/>
  <c r="AB56" i="14"/>
  <c r="BH85" i="14"/>
  <c r="BY49" i="14"/>
  <c r="BX76" i="14"/>
  <c r="BR53" i="14"/>
  <c r="B71" i="15"/>
  <c r="CH64" i="14"/>
  <c r="CM65" i="14"/>
  <c r="CT81" i="14"/>
  <c r="B47" i="16"/>
  <c r="CW53" i="14"/>
  <c r="AX50" i="14"/>
  <c r="DB84" i="14"/>
  <c r="H56" i="14"/>
  <c r="CH76" i="14"/>
  <c r="BP100" i="14"/>
  <c r="CK55" i="14"/>
  <c r="BO75" i="14"/>
  <c r="CY97" i="14"/>
  <c r="V84" i="14"/>
  <c r="CM105" i="14"/>
  <c r="W97" i="14"/>
  <c r="DE35" i="15"/>
  <c r="C44" i="14"/>
  <c r="AZ53" i="14"/>
  <c r="CL49" i="14"/>
  <c r="BM65" i="14"/>
  <c r="CU34" i="14"/>
  <c r="AI86" i="14"/>
  <c r="CC102" i="14"/>
  <c r="W64" i="14"/>
  <c r="DB76" i="14"/>
  <c r="CP67" i="14"/>
  <c r="BG56" i="14"/>
  <c r="BU64" i="14"/>
  <c r="AF99" i="14"/>
  <c r="BR68" i="14"/>
  <c r="I77" i="14"/>
  <c r="AA54" i="14"/>
  <c r="AQ55" i="14"/>
  <c r="AW91" i="14"/>
  <c r="CD64" i="14"/>
  <c r="K93" i="14"/>
  <c r="B81" i="14"/>
  <c r="R97" i="14"/>
  <c r="X44" i="14"/>
  <c r="Q83" i="14"/>
  <c r="M62" i="14"/>
  <c r="N51" i="14"/>
  <c r="AA84" i="14"/>
  <c r="AU96" i="14"/>
  <c r="CX102" i="14"/>
  <c r="O55" i="14"/>
  <c r="B108" i="15"/>
  <c r="BK94" i="14"/>
  <c r="H48" i="14"/>
  <c r="BY50" i="14"/>
  <c r="B53" i="16"/>
  <c r="J77" i="14"/>
  <c r="BX62" i="14"/>
  <c r="S58" i="14"/>
  <c r="AA90" i="14"/>
  <c r="AK91" i="14"/>
  <c r="CO82" i="14"/>
  <c r="CK69" i="14"/>
  <c r="BX74" i="14"/>
  <c r="BR44" i="14"/>
  <c r="BF47" i="14"/>
  <c r="BH49" i="14"/>
  <c r="DC74" i="14"/>
  <c r="BN57" i="14"/>
  <c r="BK92" i="14"/>
  <c r="T87" i="14"/>
  <c r="AH101" i="14"/>
  <c r="AC44" i="14"/>
  <c r="CB74" i="14"/>
  <c r="CD100" i="14"/>
  <c r="DC99" i="14"/>
  <c r="BI83" i="14"/>
  <c r="I57" i="14"/>
  <c r="CV83" i="14"/>
  <c r="CL50" i="14"/>
  <c r="AR57" i="14"/>
  <c r="N105" i="14"/>
  <c r="AB59" i="14"/>
  <c r="AX67" i="14"/>
  <c r="AN85" i="14"/>
  <c r="BD101" i="14"/>
  <c r="BX105" i="14"/>
  <c r="Z34" i="14"/>
  <c r="BM92" i="14"/>
  <c r="CR64" i="14"/>
  <c r="AM94" i="14"/>
  <c r="AD74" i="14"/>
  <c r="CZ79" i="14"/>
  <c r="CD99" i="14"/>
  <c r="AE96" i="14"/>
  <c r="CP79" i="14"/>
  <c r="B30" i="15"/>
  <c r="CK56" i="14"/>
  <c r="AO94" i="14"/>
  <c r="DA105" i="14"/>
  <c r="AI49" i="14"/>
  <c r="BA68" i="14"/>
  <c r="BL59" i="14"/>
  <c r="AN79" i="14"/>
  <c r="Y88" i="14"/>
  <c r="AG47" i="14"/>
  <c r="BC73" i="14"/>
  <c r="CE65" i="14"/>
  <c r="BT84" i="14"/>
  <c r="B110" i="15"/>
  <c r="AE66" i="14"/>
  <c r="AJ63" i="14"/>
  <c r="BJ64" i="14"/>
  <c r="DC55" i="14"/>
  <c r="K34" i="14"/>
  <c r="BZ45" i="14"/>
  <c r="AO78" i="14"/>
  <c r="BA47" i="14"/>
  <c r="CN83" i="14"/>
  <c r="BX93" i="14"/>
  <c r="AV87" i="14"/>
  <c r="AZ50" i="14"/>
  <c r="AW46" i="14"/>
  <c r="R84" i="14"/>
  <c r="BI53" i="14"/>
  <c r="U77" i="14"/>
  <c r="CE78" i="14"/>
  <c r="P55" i="14"/>
  <c r="AR94" i="14"/>
  <c r="BN79" i="14"/>
  <c r="B79" i="16"/>
  <c r="DE54" i="15"/>
  <c r="AT90" i="14"/>
  <c r="I68" i="14"/>
  <c r="BI54" i="14"/>
  <c r="AI69" i="14"/>
  <c r="M86" i="14"/>
  <c r="X78" i="14"/>
  <c r="BT86" i="14"/>
  <c r="DB57" i="14"/>
  <c r="T103" i="14"/>
  <c r="U66" i="14"/>
  <c r="BB56" i="14"/>
  <c r="CA63" i="14"/>
  <c r="BT101" i="14"/>
  <c r="BN48" i="14"/>
  <c r="DB49" i="14"/>
  <c r="BR84" i="14"/>
  <c r="CC72" i="14"/>
  <c r="BZ53" i="14"/>
  <c r="AC78" i="14"/>
  <c r="C95" i="14"/>
  <c r="AF63" i="14"/>
  <c r="AM87" i="14"/>
  <c r="CQ56" i="14"/>
  <c r="CA51" i="14"/>
  <c r="AV67" i="14"/>
  <c r="AI34" i="14"/>
  <c r="B57" i="16"/>
  <c r="CT106" i="14"/>
  <c r="CR86" i="14"/>
  <c r="CA83" i="14"/>
  <c r="K48" i="14"/>
  <c r="AI100" i="14"/>
  <c r="CI74" i="14"/>
  <c r="BE78" i="14"/>
  <c r="M49" i="14"/>
  <c r="AW56" i="14"/>
  <c r="BH93" i="14"/>
  <c r="AA95" i="14"/>
  <c r="BV103" i="14"/>
  <c r="BV84" i="14"/>
  <c r="AH68" i="14"/>
  <c r="AB83" i="14"/>
  <c r="BU78" i="14"/>
  <c r="BC72" i="14"/>
  <c r="B49" i="16"/>
  <c r="BP73" i="14"/>
  <c r="DC56" i="14"/>
  <c r="CR92" i="14"/>
  <c r="V47" i="14"/>
  <c r="DE20" i="15"/>
  <c r="W74" i="14"/>
  <c r="CG60" i="14"/>
  <c r="CY77" i="14"/>
  <c r="CP94" i="14"/>
  <c r="CV50" i="14"/>
  <c r="AR67" i="14"/>
  <c r="BP72" i="14"/>
  <c r="AH34" i="14"/>
  <c r="W69" i="14"/>
  <c r="AA101" i="14"/>
  <c r="AR53" i="14"/>
  <c r="L87" i="14"/>
  <c r="CZ102" i="14"/>
  <c r="AT55" i="14"/>
  <c r="CE85" i="14"/>
  <c r="CA65" i="14"/>
  <c r="AJ49" i="14"/>
  <c r="AD60" i="14"/>
  <c r="Y51" i="14"/>
  <c r="AV72" i="14"/>
  <c r="BG76" i="14"/>
  <c r="CV46" i="14"/>
  <c r="BX63" i="14"/>
  <c r="BT50" i="14"/>
  <c r="AE77" i="14"/>
  <c r="R48" i="14"/>
  <c r="B94" i="15"/>
  <c r="AO65" i="14"/>
  <c r="CB47" i="14"/>
  <c r="CN105" i="14"/>
  <c r="CI86" i="14"/>
  <c r="AT94" i="14"/>
  <c r="AN102" i="14"/>
  <c r="CH92" i="14"/>
  <c r="AY87" i="14"/>
  <c r="B99" i="15"/>
  <c r="AE84" i="14"/>
  <c r="BW51" i="14"/>
  <c r="AZ105" i="14"/>
  <c r="W34" i="14"/>
  <c r="BD44" i="14"/>
  <c r="DB59" i="14"/>
  <c r="X54" i="14"/>
  <c r="CK47" i="14"/>
  <c r="U106" i="14"/>
  <c r="CF85" i="14"/>
  <c r="X45" i="14"/>
  <c r="BC87" i="14"/>
  <c r="CH47" i="14"/>
  <c r="AE79" i="14"/>
  <c r="S101" i="14"/>
  <c r="AK94" i="14"/>
  <c r="BX103" i="14"/>
  <c r="AZ84" i="14"/>
  <c r="BN44" i="14"/>
  <c r="Z63" i="14"/>
  <c r="AJ86" i="14"/>
  <c r="BA54" i="14"/>
  <c r="Q66" i="14"/>
  <c r="AV92" i="14"/>
  <c r="CW60" i="14"/>
  <c r="AB85" i="14"/>
  <c r="AJ78" i="14"/>
  <c r="CY101" i="14"/>
  <c r="AT75" i="14"/>
  <c r="CC79" i="14"/>
  <c r="AB65" i="14"/>
  <c r="Z78" i="14"/>
  <c r="AR68" i="14"/>
  <c r="CI91" i="14"/>
  <c r="T59" i="14"/>
  <c r="CJ67" i="14"/>
  <c r="BV73" i="14"/>
  <c r="BR100" i="14"/>
  <c r="AE45" i="14"/>
  <c r="BM58" i="14"/>
  <c r="CM34" i="14"/>
  <c r="CF104" i="14"/>
  <c r="CV103" i="14"/>
  <c r="AO88" i="14"/>
  <c r="BP84" i="14"/>
  <c r="CD88" i="14"/>
  <c r="CQ96" i="14"/>
  <c r="T74" i="14"/>
  <c r="AE101" i="14"/>
  <c r="Z106" i="14"/>
  <c r="N84" i="14"/>
  <c r="H101" i="14"/>
  <c r="CB66" i="14"/>
  <c r="BF50" i="14"/>
  <c r="CM76" i="14"/>
  <c r="BR63" i="14"/>
  <c r="CZ51" i="14"/>
  <c r="BM84" i="14"/>
  <c r="W84" i="14"/>
  <c r="AV96" i="14"/>
  <c r="AC90" i="14"/>
  <c r="BL47" i="14"/>
  <c r="BB83" i="14"/>
  <c r="AW83" i="14"/>
  <c r="CG105" i="14"/>
  <c r="CL103" i="14"/>
  <c r="BB82" i="14"/>
  <c r="AP96" i="14"/>
  <c r="C57" i="14"/>
  <c r="CY62" i="14"/>
  <c r="AT68" i="14"/>
  <c r="CL45" i="14"/>
  <c r="Z87" i="14"/>
  <c r="DE75" i="15"/>
  <c r="AM91" i="14"/>
  <c r="DC62" i="14"/>
  <c r="Y67" i="14"/>
  <c r="S48" i="14"/>
  <c r="CG47" i="14"/>
  <c r="BM96" i="14"/>
  <c r="AU62" i="14"/>
  <c r="U95" i="14"/>
  <c r="AK106" i="14"/>
  <c r="BJ92" i="14"/>
  <c r="U83" i="14"/>
  <c r="AK65" i="14"/>
  <c r="BC62" i="14"/>
  <c r="BX44" i="14"/>
  <c r="CN95" i="14"/>
  <c r="AS82" i="14"/>
  <c r="CF88" i="14"/>
  <c r="BZ49" i="14"/>
  <c r="L106" i="14"/>
  <c r="CA81" i="14"/>
  <c r="B105" i="15"/>
  <c r="J72" i="14"/>
  <c r="BF101" i="14"/>
  <c r="BQ67" i="14"/>
  <c r="CB82" i="14"/>
  <c r="BV92" i="14"/>
  <c r="BH105" i="14"/>
  <c r="S82" i="14"/>
  <c r="BF87" i="14"/>
  <c r="BF60" i="14"/>
  <c r="CQ103" i="14"/>
  <c r="Z76" i="14"/>
  <c r="BO104" i="14"/>
  <c r="CC45" i="14"/>
  <c r="T67" i="14"/>
  <c r="AT77" i="14"/>
  <c r="CC87" i="14"/>
  <c r="AB105" i="14"/>
  <c r="CV55" i="14"/>
  <c r="BH44" i="14"/>
  <c r="CS105" i="14"/>
  <c r="BQ69" i="14"/>
  <c r="BJ78" i="14"/>
  <c r="CU63" i="14"/>
  <c r="BC45" i="14"/>
  <c r="W60" i="14"/>
  <c r="AM84" i="14"/>
  <c r="BQ79" i="14"/>
  <c r="CE64" i="14"/>
  <c r="BF100" i="14"/>
  <c r="CJ48" i="14"/>
  <c r="CV81" i="14"/>
  <c r="AJ62" i="14"/>
  <c r="CF67" i="14"/>
  <c r="AV93" i="14"/>
  <c r="CH106" i="14"/>
  <c r="CB57" i="14"/>
  <c r="AY74" i="14"/>
  <c r="BR62" i="14"/>
  <c r="BW103" i="14"/>
  <c r="CD79" i="14"/>
  <c r="B115" i="15"/>
  <c r="AJ46" i="14"/>
  <c r="AE68" i="14"/>
  <c r="BQ82" i="14"/>
  <c r="U49" i="14"/>
  <c r="BO103" i="14"/>
  <c r="BT104" i="14"/>
  <c r="BV51" i="14"/>
  <c r="CR53" i="14"/>
  <c r="M75" i="14"/>
  <c r="L97" i="14"/>
  <c r="O56" i="14"/>
  <c r="CO79" i="14"/>
  <c r="CB67" i="14"/>
  <c r="AX81" i="14"/>
  <c r="CH60" i="14"/>
  <c r="AY66" i="14"/>
  <c r="CZ91" i="14"/>
  <c r="AU64" i="14"/>
  <c r="DE129" i="15"/>
  <c r="AP81" i="14"/>
  <c r="AR79" i="14"/>
  <c r="BA106" i="14"/>
  <c r="AS48" i="14"/>
  <c r="C87" i="14"/>
  <c r="CH102" i="14"/>
  <c r="BU75" i="14"/>
  <c r="CY94" i="14"/>
  <c r="CY56" i="14"/>
  <c r="CP105" i="14"/>
  <c r="CJ81" i="14"/>
  <c r="Z54" i="14"/>
  <c r="BL67" i="14"/>
  <c r="CO93" i="14"/>
  <c r="CT90" i="14"/>
  <c r="AU93" i="14"/>
  <c r="CK94" i="14"/>
  <c r="AE47" i="14"/>
  <c r="AM34" i="14"/>
  <c r="B47" i="14"/>
  <c r="BS92" i="14"/>
  <c r="CS88" i="14"/>
  <c r="CN64" i="14"/>
  <c r="BD78" i="14"/>
  <c r="AG95" i="14"/>
  <c r="H73" i="14"/>
  <c r="BQ88" i="14"/>
  <c r="T86" i="14"/>
  <c r="AL34" i="14"/>
  <c r="CS104" i="14"/>
  <c r="P44" i="14"/>
  <c r="BI87" i="14"/>
  <c r="DB85" i="14"/>
  <c r="CA69" i="14"/>
  <c r="AQ64" i="14"/>
  <c r="BE60" i="14"/>
  <c r="H50" i="14"/>
  <c r="BT69" i="14"/>
  <c r="Y91" i="14"/>
  <c r="AK74" i="14"/>
  <c r="AP53" i="14"/>
  <c r="DC49" i="14"/>
  <c r="BS44" i="14"/>
  <c r="AW88" i="14"/>
  <c r="AF54" i="14"/>
  <c r="H53" i="14"/>
  <c r="BB81" i="14"/>
  <c r="CH49" i="14"/>
  <c r="AR59" i="14"/>
  <c r="AZ49" i="14"/>
  <c r="R49" i="14"/>
  <c r="DE120" i="15"/>
  <c r="AM101" i="14"/>
  <c r="AV63" i="14"/>
  <c r="BF88" i="14"/>
  <c r="CK53" i="14"/>
  <c r="CR73" i="14"/>
  <c r="AL74" i="14"/>
  <c r="BG63" i="14"/>
  <c r="T73" i="14"/>
  <c r="T82" i="14"/>
  <c r="B73" i="14"/>
  <c r="H94" i="14"/>
  <c r="B46" i="15"/>
  <c r="CX99" i="14"/>
  <c r="CX44" i="14"/>
  <c r="CM77" i="14"/>
  <c r="S44" i="14"/>
  <c r="V77" i="14"/>
  <c r="BK78" i="14"/>
  <c r="BE56" i="14"/>
  <c r="AM63" i="14"/>
  <c r="BC75" i="14"/>
  <c r="DC79" i="14"/>
  <c r="BB60" i="14"/>
  <c r="T75" i="14"/>
  <c r="AR76" i="14"/>
  <c r="AT44" i="14"/>
  <c r="B60" i="14"/>
  <c r="U94" i="14"/>
  <c r="H66" i="14"/>
  <c r="CR69" i="14"/>
  <c r="CL57" i="14"/>
  <c r="BS103" i="14"/>
  <c r="AQ95" i="14"/>
  <c r="BN88" i="14"/>
  <c r="CV49" i="14"/>
  <c r="V104" i="14"/>
  <c r="BT79" i="14"/>
  <c r="O94" i="14"/>
  <c r="CP75" i="14"/>
  <c r="CV54" i="14"/>
  <c r="AW93" i="14"/>
  <c r="K72" i="14"/>
  <c r="AX93" i="14"/>
  <c r="N54" i="14"/>
  <c r="S50" i="14"/>
  <c r="CK81" i="14"/>
  <c r="CF100" i="14"/>
  <c r="BO72" i="14"/>
  <c r="BN55" i="14"/>
  <c r="CR46" i="14"/>
  <c r="BN95" i="14"/>
  <c r="CY95" i="14"/>
  <c r="AT104" i="14"/>
  <c r="AF83" i="14"/>
  <c r="J105" i="14"/>
  <c r="BS75" i="14"/>
  <c r="BS102" i="14"/>
  <c r="AO50" i="14"/>
  <c r="BI66" i="14"/>
  <c r="Z85" i="14"/>
  <c r="AB106" i="14"/>
  <c r="AD79" i="14"/>
  <c r="CZ85" i="14"/>
  <c r="BT46" i="14"/>
  <c r="DE37" i="15"/>
  <c r="CD93" i="14"/>
  <c r="CE94" i="14"/>
  <c r="K84" i="14"/>
  <c r="CC58" i="14"/>
  <c r="V105" i="14"/>
  <c r="AH49" i="14"/>
  <c r="CJ77" i="14"/>
  <c r="BS95" i="14"/>
  <c r="CT86" i="14"/>
  <c r="B17" i="16"/>
  <c r="B93" i="14"/>
  <c r="BU87" i="14"/>
  <c r="B129" i="15"/>
  <c r="BP75" i="14"/>
  <c r="BU84" i="14"/>
  <c r="K62" i="14"/>
  <c r="DC87" i="14"/>
  <c r="J64" i="14"/>
  <c r="DE64" i="16"/>
  <c r="O53" i="14"/>
  <c r="DB96" i="14"/>
  <c r="BZ68" i="14"/>
  <c r="Q101" i="14"/>
  <c r="BX34" i="14"/>
  <c r="CS77" i="14"/>
  <c r="DE93" i="15"/>
  <c r="BL72" i="14"/>
  <c r="BA90" i="14"/>
  <c r="AY102" i="14"/>
  <c r="R82" i="14"/>
  <c r="R54" i="14"/>
  <c r="DA49" i="14"/>
  <c r="CR76" i="14"/>
  <c r="BD59" i="14"/>
  <c r="DB50" i="14"/>
  <c r="AU73" i="14"/>
  <c r="BW82" i="14"/>
  <c r="BR81" i="14"/>
  <c r="BB92" i="14"/>
  <c r="AT101" i="14"/>
  <c r="CL88" i="14"/>
  <c r="DC58" i="14"/>
  <c r="BR75" i="14"/>
  <c r="BP78" i="14"/>
  <c r="BW47" i="14"/>
  <c r="X102" i="14"/>
  <c r="B39" i="15"/>
  <c r="AT74" i="14"/>
  <c r="BB88" i="14"/>
  <c r="DE71" i="16"/>
  <c r="CY58" i="14"/>
  <c r="CX63" i="14"/>
  <c r="BB66" i="14"/>
  <c r="BX67" i="14"/>
  <c r="BW96" i="14"/>
  <c r="BE77" i="14"/>
  <c r="AO76" i="14"/>
  <c r="BI51" i="14"/>
  <c r="AE34" i="14"/>
  <c r="B44" i="15"/>
  <c r="T101" i="14"/>
  <c r="BY94" i="14"/>
  <c r="U99" i="14"/>
  <c r="BY86" i="14"/>
  <c r="BS90" i="14"/>
  <c r="AS57" i="14"/>
  <c r="BH55" i="14"/>
  <c r="BE47" i="14"/>
  <c r="CG100" i="14"/>
  <c r="AH54" i="14"/>
  <c r="W68" i="14"/>
  <c r="B82" i="16"/>
  <c r="AL64" i="14"/>
  <c r="AL46" i="14"/>
  <c r="CM82" i="14"/>
  <c r="AK78" i="14"/>
  <c r="DE36" i="16"/>
  <c r="AQ65" i="14"/>
  <c r="AE83" i="14"/>
  <c r="CK58" i="14"/>
  <c r="I45" i="14"/>
  <c r="O49" i="14"/>
  <c r="CO62" i="14"/>
  <c r="BU85" i="14"/>
  <c r="BO56" i="14"/>
  <c r="AN94" i="14"/>
  <c r="M34" i="14"/>
  <c r="AJ79" i="14"/>
  <c r="BP102" i="14"/>
  <c r="CU73" i="14"/>
  <c r="AJ64" i="14"/>
  <c r="AF76" i="14"/>
  <c r="BY47" i="14"/>
  <c r="CQ77" i="14"/>
  <c r="BZ101" i="14"/>
  <c r="CW106" i="14"/>
  <c r="CK101" i="14"/>
  <c r="CV53" i="14"/>
  <c r="BO69" i="14"/>
  <c r="AV69" i="14"/>
  <c r="BM64" i="14"/>
  <c r="BH103" i="14"/>
  <c r="CU79" i="14"/>
  <c r="AS55" i="14"/>
  <c r="O88" i="14"/>
  <c r="BD34" i="14"/>
  <c r="AC85" i="14"/>
  <c r="BP53" i="14"/>
  <c r="BV91" i="14"/>
  <c r="BY81" i="14"/>
  <c r="O45" i="14"/>
  <c r="B99" i="14"/>
  <c r="BG78" i="14"/>
  <c r="W96" i="14"/>
  <c r="T72" i="14"/>
  <c r="CI77" i="14"/>
  <c r="B111" i="15"/>
  <c r="AJ77" i="14"/>
  <c r="CV102" i="14"/>
  <c r="C81" i="14"/>
  <c r="AN104" i="14"/>
  <c r="CL106" i="14"/>
  <c r="AB103" i="14"/>
  <c r="BY103" i="14"/>
  <c r="AL56" i="14"/>
  <c r="BV59" i="14"/>
  <c r="AG81" i="14"/>
  <c r="BC105" i="14"/>
  <c r="AH74" i="14"/>
  <c r="CB59" i="14"/>
  <c r="BN77" i="14"/>
  <c r="BA49" i="14"/>
  <c r="CV76" i="14"/>
  <c r="L93" i="14"/>
  <c r="AO96" i="14"/>
  <c r="B101" i="14"/>
  <c r="AK104" i="14"/>
  <c r="CZ88" i="14"/>
  <c r="B102" i="15"/>
  <c r="CZ44" i="14"/>
  <c r="W100" i="14"/>
  <c r="B33" i="15"/>
  <c r="CQ86" i="14"/>
  <c r="AG57" i="14"/>
  <c r="CM104" i="14"/>
  <c r="CZ66" i="14"/>
  <c r="BV68" i="14"/>
  <c r="CL53" i="14"/>
  <c r="BJ91" i="14"/>
  <c r="AX74" i="14"/>
  <c r="AN95" i="14"/>
  <c r="AD85" i="14"/>
  <c r="CC103" i="14"/>
  <c r="AH53" i="14"/>
  <c r="AY51" i="14"/>
  <c r="AR72" i="14"/>
  <c r="J90" i="14"/>
  <c r="CE47" i="14"/>
  <c r="CA57" i="14"/>
  <c r="CO47" i="14"/>
  <c r="M60" i="14"/>
  <c r="AR55" i="14"/>
  <c r="Y34" i="14"/>
  <c r="AL82" i="14"/>
  <c r="CC67" i="14"/>
  <c r="BH75" i="14"/>
  <c r="AJ47" i="14"/>
  <c r="M58" i="14"/>
  <c r="BW48" i="14"/>
  <c r="CO65" i="14"/>
  <c r="BF78" i="14"/>
  <c r="CP103" i="14"/>
  <c r="BM102" i="14"/>
  <c r="W51" i="14"/>
  <c r="Q63" i="14"/>
  <c r="CR81" i="14"/>
  <c r="AZ103" i="14"/>
  <c r="BG65" i="14"/>
  <c r="N60" i="14"/>
  <c r="B71" i="16"/>
  <c r="CW82" i="14"/>
  <c r="B36" i="16"/>
  <c r="B74" i="14"/>
  <c r="CN56" i="14"/>
  <c r="AN73" i="14"/>
  <c r="AS53" i="14"/>
  <c r="AK63" i="14"/>
  <c r="BU101" i="14"/>
  <c r="W85" i="14"/>
  <c r="BB59" i="14"/>
  <c r="BZ54" i="14"/>
  <c r="BS105" i="14"/>
  <c r="X68" i="14"/>
  <c r="BP91" i="14"/>
  <c r="DA75" i="14"/>
  <c r="BG46" i="14"/>
  <c r="CS87" i="14"/>
  <c r="P58" i="14"/>
  <c r="CX83" i="14"/>
  <c r="AU47" i="14"/>
  <c r="DE104" i="15"/>
  <c r="BX79" i="14"/>
  <c r="AG44" i="14"/>
  <c r="DE61" i="15"/>
  <c r="Y79" i="14"/>
  <c r="CL48" i="14"/>
  <c r="W86" i="14"/>
  <c r="AN34" i="14"/>
  <c r="CA92" i="14"/>
  <c r="BG77" i="14"/>
  <c r="AH51" i="14"/>
  <c r="BM45" i="14"/>
  <c r="T57" i="14"/>
  <c r="BR60" i="14"/>
  <c r="CI84" i="14"/>
  <c r="CM83" i="14"/>
  <c r="B88" i="15"/>
  <c r="AW60" i="14"/>
  <c r="O69" i="14"/>
  <c r="K20" i="14"/>
  <c r="B49" i="15"/>
  <c r="Q85" i="14"/>
  <c r="CH50" i="14"/>
  <c r="I19" i="14"/>
  <c r="BC44" i="14"/>
  <c r="AW50" i="14"/>
  <c r="AK76" i="14"/>
  <c r="AR86" i="14"/>
  <c r="X103" i="14"/>
  <c r="CR83" i="14"/>
  <c r="M72" i="14"/>
  <c r="AA62" i="14"/>
  <c r="AM77" i="14"/>
  <c r="BH57" i="14"/>
  <c r="BK84" i="14"/>
  <c r="B35" i="15"/>
  <c r="AL49" i="14"/>
  <c r="CM103" i="14"/>
  <c r="J96" i="14"/>
  <c r="CO60" i="14"/>
  <c r="BT105" i="14"/>
  <c r="BL57" i="14"/>
  <c r="AT72" i="14"/>
  <c r="AM103" i="14"/>
  <c r="BM69" i="14"/>
  <c r="F157" i="16"/>
  <c r="B69" i="15"/>
  <c r="AW67" i="14"/>
  <c r="Y77" i="14"/>
  <c r="BB69" i="14"/>
  <c r="AI59" i="14"/>
  <c r="AW54" i="14"/>
  <c r="CD105" i="14"/>
  <c r="C63" i="14"/>
  <c r="AJ69" i="14"/>
  <c r="BE64" i="14"/>
  <c r="Y76" i="14"/>
  <c r="CY68" i="14"/>
  <c r="L75" i="14"/>
  <c r="CC76" i="14"/>
  <c r="AY53" i="14"/>
  <c r="AJ76" i="14"/>
  <c r="CQ76" i="14"/>
  <c r="BX82" i="14"/>
  <c r="AN92" i="14"/>
  <c r="DA86" i="14"/>
  <c r="AJ57" i="14"/>
  <c r="W49" i="14"/>
  <c r="Y81" i="14"/>
  <c r="BH81" i="14"/>
  <c r="H104" i="14"/>
  <c r="M54" i="14"/>
  <c r="CN101" i="14"/>
  <c r="BG86" i="14"/>
  <c r="BE49" i="14"/>
  <c r="CM102" i="14"/>
  <c r="CY50" i="14"/>
  <c r="CG79" i="14"/>
  <c r="Q76" i="14"/>
  <c r="Q54" i="14"/>
  <c r="AP102" i="14"/>
  <c r="CW44" i="14"/>
  <c r="C77" i="14"/>
  <c r="AR87" i="14"/>
  <c r="CI92" i="14"/>
  <c r="Z79" i="14"/>
  <c r="CU54" i="14"/>
  <c r="CN99" i="14"/>
  <c r="AE58" i="14"/>
  <c r="AK103" i="14"/>
  <c r="BY74" i="14"/>
  <c r="CI95" i="14"/>
  <c r="BS64" i="14"/>
  <c r="AK34" i="14"/>
  <c r="B31" i="16"/>
  <c r="CH84" i="14"/>
  <c r="B20" i="16"/>
  <c r="CG53" i="14"/>
  <c r="CR60" i="14"/>
  <c r="B104" i="14"/>
  <c r="AD57" i="14"/>
  <c r="AG58" i="14"/>
  <c r="CF53" i="14"/>
  <c r="BC51" i="14"/>
  <c r="BQ65" i="14"/>
  <c r="CD104" i="14"/>
  <c r="CT34" i="14"/>
  <c r="CP81" i="14"/>
  <c r="CW59" i="14"/>
  <c r="BD73" i="14"/>
  <c r="AO34" i="14"/>
  <c r="BY92" i="14"/>
  <c r="N64" i="14"/>
  <c r="BM68" i="14"/>
  <c r="S55" i="14"/>
  <c r="AA51" i="14"/>
  <c r="BH90" i="14"/>
  <c r="CH83" i="14"/>
  <c r="AG65" i="14"/>
  <c r="BE106" i="14"/>
  <c r="AI75" i="14"/>
  <c r="DE94" i="15"/>
  <c r="B70" i="16"/>
  <c r="CC78" i="14"/>
  <c r="AI79" i="14"/>
  <c r="CN55" i="14"/>
  <c r="AN45" i="14"/>
  <c r="BY79" i="14"/>
  <c r="BT67" i="14"/>
  <c r="BJ77" i="14"/>
  <c r="X75" i="14"/>
  <c r="X74" i="14"/>
  <c r="I101" i="14"/>
  <c r="DE47" i="15"/>
  <c r="CT68" i="14"/>
  <c r="BZ73" i="14"/>
  <c r="BI50" i="14"/>
  <c r="T97" i="14"/>
  <c r="CM92" i="14"/>
  <c r="DC78" i="14"/>
  <c r="BB93" i="14"/>
  <c r="AT66" i="14"/>
  <c r="AR78" i="14"/>
  <c r="AA44" i="14"/>
  <c r="CI82" i="14"/>
  <c r="CS101" i="14"/>
  <c r="DE87" i="15"/>
  <c r="BV66" i="14"/>
  <c r="BO63" i="14"/>
  <c r="AN93" i="14"/>
  <c r="CW81" i="14"/>
  <c r="B63" i="15"/>
  <c r="I91" i="14"/>
  <c r="DE50" i="15"/>
  <c r="AE54" i="14"/>
  <c r="BU95" i="14"/>
  <c r="R34" i="14"/>
  <c r="Z53" i="14"/>
  <c r="B28" i="16"/>
  <c r="AI105" i="14"/>
  <c r="CQ95" i="14"/>
  <c r="B83" i="15"/>
  <c r="B126" i="15"/>
  <c r="CF86" i="14"/>
  <c r="AP100" i="14"/>
  <c r="AV85" i="14"/>
  <c r="M74" i="14"/>
  <c r="CN104" i="14"/>
  <c r="B96" i="14"/>
  <c r="BE87" i="14"/>
  <c r="DC34" i="14"/>
  <c r="AA50" i="14"/>
  <c r="BL83" i="14"/>
  <c r="BD75" i="14"/>
  <c r="BS50" i="14"/>
  <c r="AP93" i="14"/>
  <c r="AK60" i="14"/>
  <c r="Q103" i="14"/>
  <c r="AL53" i="14"/>
  <c r="CG78" i="14"/>
  <c r="BC99" i="14"/>
  <c r="CA105" i="14"/>
  <c r="BQ72" i="14"/>
  <c r="AZ56" i="14"/>
  <c r="AE57" i="14"/>
  <c r="BH58" i="14"/>
  <c r="CJ47" i="14"/>
  <c r="V81" i="14"/>
  <c r="I73" i="14"/>
  <c r="CM78" i="14"/>
  <c r="N59" i="14"/>
  <c r="AD59" i="14"/>
  <c r="AL68" i="14"/>
  <c r="CI51" i="14"/>
  <c r="BT72" i="14"/>
  <c r="AE95" i="14"/>
  <c r="BZ85" i="14"/>
  <c r="AL99" i="14"/>
  <c r="CJ62" i="14"/>
  <c r="BZ96" i="14"/>
  <c r="AE56" i="14"/>
  <c r="BH104" i="14"/>
  <c r="CP104" i="14"/>
  <c r="B57" i="15"/>
  <c r="BZ69" i="14"/>
  <c r="CM64" i="14"/>
  <c r="AN58" i="14"/>
  <c r="BW59" i="14"/>
  <c r="BF83" i="14"/>
  <c r="AK85" i="14"/>
  <c r="C85" i="14"/>
  <c r="W67" i="14"/>
  <c r="CV79" i="14"/>
  <c r="I58" i="14"/>
  <c r="J84" i="14"/>
  <c r="I64" i="14"/>
  <c r="BV95" i="14"/>
  <c r="AQ54" i="14"/>
  <c r="BU99" i="14"/>
  <c r="CG66" i="14"/>
  <c r="DC100" i="14"/>
  <c r="CF60" i="14"/>
  <c r="BS81" i="14"/>
  <c r="H64" i="14"/>
  <c r="CJ56" i="14"/>
  <c r="CU78" i="14"/>
  <c r="AK82" i="14"/>
  <c r="AE99" i="14"/>
  <c r="BR65" i="14"/>
  <c r="AY95" i="14"/>
  <c r="BD54" i="14"/>
  <c r="DC72" i="14"/>
  <c r="BF79" i="14"/>
  <c r="DB67" i="14"/>
  <c r="BS68" i="14"/>
  <c r="DB86" i="14"/>
  <c r="CL101" i="14"/>
  <c r="CN53" i="14"/>
  <c r="BA82" i="14"/>
  <c r="R67" i="14"/>
  <c r="BW100" i="14"/>
  <c r="B38" i="15"/>
  <c r="C74" i="14"/>
  <c r="AW74" i="14"/>
  <c r="AO93" i="14"/>
  <c r="BQ90" i="14"/>
  <c r="BO67" i="14"/>
  <c r="DC92" i="14"/>
  <c r="C78" i="14"/>
  <c r="BV60" i="14"/>
  <c r="O97" i="14"/>
  <c r="CH87" i="14"/>
  <c r="BK83" i="14"/>
  <c r="CN82" i="14"/>
  <c r="AG49" i="14"/>
  <c r="BU103" i="14"/>
  <c r="BL96" i="14"/>
  <c r="U47" i="14"/>
  <c r="AU97" i="14"/>
  <c r="AE100" i="14"/>
  <c r="DC104" i="14"/>
  <c r="AK53" i="14"/>
  <c r="CG87" i="14"/>
  <c r="U75" i="14"/>
  <c r="AK59" i="14"/>
  <c r="AZ66" i="14"/>
  <c r="AJ51" i="14"/>
  <c r="B13" i="16"/>
  <c r="CC96" i="14"/>
  <c r="BD63" i="14"/>
  <c r="CA86" i="14"/>
  <c r="B36" i="15"/>
  <c r="DB105" i="14"/>
  <c r="BL95" i="14"/>
  <c r="CW48" i="14"/>
  <c r="T106" i="14"/>
  <c r="B71" i="14"/>
  <c r="F159" i="15"/>
  <c r="AE46" i="14"/>
  <c r="BD47" i="14"/>
  <c r="CE83" i="14"/>
  <c r="W66" i="14"/>
  <c r="CM51" i="14"/>
  <c r="V57" i="14"/>
  <c r="AH59" i="14"/>
  <c r="AG34" i="14"/>
  <c r="B123" i="15"/>
  <c r="J69" i="14"/>
  <c r="BD62" i="14"/>
  <c r="CT76" i="14"/>
  <c r="BW78" i="14"/>
  <c r="BR64" i="14"/>
  <c r="AG90" i="14"/>
  <c r="P92" i="14"/>
  <c r="BQ74" i="14"/>
  <c r="DA87" i="14"/>
  <c r="CL82" i="14"/>
  <c r="CG96" i="14"/>
  <c r="AF85" i="14"/>
  <c r="T78" i="14"/>
  <c r="AT97" i="14"/>
  <c r="AG75" i="14"/>
  <c r="CU101" i="14"/>
  <c r="I106" i="14"/>
  <c r="AE97" i="14"/>
  <c r="BK46" i="14"/>
  <c r="BM99" i="14"/>
  <c r="BK65" i="14"/>
  <c r="L57" i="14"/>
  <c r="BI97" i="14"/>
  <c r="BB106" i="14"/>
  <c r="W58" i="14"/>
  <c r="BJ97" i="14"/>
  <c r="B15" i="16"/>
  <c r="CU50" i="14"/>
  <c r="CW91" i="14"/>
  <c r="AA94" i="14"/>
  <c r="CN49" i="14"/>
  <c r="AO62" i="14"/>
  <c r="AT73" i="14"/>
  <c r="X79" i="14"/>
  <c r="B105" i="14"/>
  <c r="CY73" i="14"/>
  <c r="CQ75" i="14"/>
  <c r="DA65" i="14"/>
  <c r="AM54" i="14"/>
  <c r="AC106" i="14"/>
  <c r="DE60" i="15"/>
  <c r="AR105" i="14"/>
  <c r="AO87" i="14"/>
  <c r="H46" i="14"/>
  <c r="BZ97" i="14"/>
  <c r="CD91" i="14"/>
  <c r="B102" i="14"/>
  <c r="B55" i="14"/>
  <c r="DC90" i="14"/>
  <c r="CU75" i="14"/>
  <c r="AX78" i="14"/>
  <c r="BP56" i="14"/>
  <c r="CB94" i="14"/>
  <c r="CA84" i="14"/>
  <c r="BK60" i="14"/>
  <c r="CI50" i="14"/>
  <c r="M81" i="14"/>
  <c r="U44" i="14"/>
  <c r="AY94" i="14"/>
  <c r="CV65" i="14"/>
  <c r="BR93" i="14"/>
  <c r="DB75" i="14"/>
  <c r="K54" i="14"/>
  <c r="BY58" i="14"/>
  <c r="CB101" i="14"/>
  <c r="B50" i="15"/>
  <c r="AS54" i="14"/>
  <c r="U59" i="14"/>
  <c r="AJ65" i="14"/>
  <c r="BE75" i="14"/>
  <c r="AA88" i="14"/>
  <c r="AR66" i="14"/>
  <c r="AH55" i="14"/>
  <c r="AN81" i="14"/>
  <c r="CF79" i="14"/>
  <c r="CP57" i="14"/>
  <c r="BN90" i="14"/>
  <c r="AY101" i="14"/>
  <c r="CS82" i="14"/>
  <c r="AW63" i="14"/>
  <c r="CI96" i="14"/>
  <c r="BD93" i="14"/>
  <c r="J83" i="14"/>
  <c r="BT85" i="14"/>
  <c r="BA34" i="14"/>
  <c r="B27" i="15"/>
  <c r="BS93" i="14"/>
  <c r="BG55" i="14"/>
  <c r="BB75" i="14"/>
  <c r="B62" i="15"/>
  <c r="AE51" i="14"/>
  <c r="AO100" i="14"/>
  <c r="W77" i="14"/>
  <c r="Y87" i="14"/>
  <c r="BO94" i="14"/>
  <c r="CW79" i="14"/>
  <c r="Y93" i="14"/>
  <c r="K73" i="14"/>
  <c r="CN75" i="14"/>
  <c r="AO103" i="14"/>
  <c r="CK85" i="14"/>
  <c r="AA82" i="14"/>
  <c r="AC65" i="14"/>
  <c r="BN60" i="14"/>
  <c r="BD48" i="14"/>
  <c r="AV53" i="14"/>
  <c r="AX76" i="14"/>
  <c r="BU82" i="14"/>
  <c r="BL76" i="14"/>
  <c r="BJ58" i="14"/>
  <c r="BK101" i="14"/>
  <c r="AY76" i="14"/>
  <c r="AW72" i="14"/>
  <c r="CZ95" i="14"/>
  <c r="AD46" i="14"/>
  <c r="C105" i="14"/>
  <c r="T94" i="14"/>
  <c r="AI83" i="14"/>
  <c r="B77" i="15"/>
  <c r="AU59" i="14"/>
  <c r="BX55" i="14"/>
  <c r="BR45" i="14"/>
  <c r="BV54" i="14"/>
  <c r="BO82" i="14"/>
  <c r="B64" i="15"/>
  <c r="AG100" i="14"/>
  <c r="DE17" i="16"/>
  <c r="AZ60" i="14"/>
  <c r="DE40" i="16"/>
  <c r="B122" i="15"/>
  <c r="AX91" i="14"/>
  <c r="M63" i="14"/>
  <c r="DB99" i="14"/>
  <c r="Y62" i="14"/>
  <c r="Y66" i="14"/>
  <c r="L72" i="14"/>
  <c r="BD66" i="14"/>
  <c r="BO44" i="14"/>
  <c r="U96" i="14"/>
  <c r="AE67" i="14"/>
  <c r="AO105" i="14"/>
  <c r="CU58" i="14"/>
  <c r="BX99" i="14"/>
  <c r="K79" i="14"/>
  <c r="BH50" i="14"/>
  <c r="AZ47" i="14"/>
  <c r="BJ94" i="14"/>
  <c r="BS100" i="14"/>
  <c r="B45" i="15"/>
  <c r="CD97" i="14"/>
  <c r="BA46" i="14"/>
  <c r="AW73" i="14"/>
  <c r="P34" i="14"/>
  <c r="AX82" i="14"/>
  <c r="AQ96" i="14"/>
  <c r="CS59" i="14"/>
  <c r="BZ78" i="14"/>
  <c r="U90" i="14"/>
  <c r="BH34" i="14"/>
  <c r="J68" i="14"/>
  <c r="BM74" i="14"/>
  <c r="P65" i="14"/>
  <c r="BE91" i="14"/>
  <c r="AZ81" i="14"/>
  <c r="BX97" i="14"/>
  <c r="BZ79" i="14"/>
  <c r="AZ79" i="14"/>
  <c r="AI72" i="14"/>
  <c r="B12" i="15"/>
  <c r="DE48" i="16"/>
  <c r="BU104" i="14"/>
  <c r="DB51" i="14"/>
  <c r="I53" i="14"/>
  <c r="L65" i="14"/>
  <c r="AV56" i="14"/>
  <c r="B89" i="15"/>
  <c r="O66" i="14"/>
  <c r="BA48" i="14"/>
  <c r="AS63" i="14"/>
  <c r="CM96" i="14"/>
  <c r="CA46" i="14"/>
  <c r="CT105" i="14"/>
  <c r="AU55" i="14"/>
  <c r="AR58" i="14"/>
  <c r="L67" i="14"/>
  <c r="BV58" i="14"/>
  <c r="AX101" i="14"/>
  <c r="BX45" i="14"/>
  <c r="BE84" i="14"/>
  <c r="AD34" i="14"/>
  <c r="AC76" i="14"/>
  <c r="V49" i="14"/>
  <c r="B35" i="16"/>
  <c r="Z66" i="14"/>
  <c r="V93" i="14"/>
  <c r="CO100" i="14"/>
  <c r="BA97" i="14"/>
  <c r="CG67" i="14"/>
  <c r="BU53" i="14"/>
  <c r="B68" i="15"/>
  <c r="B95" i="14"/>
  <c r="DE55" i="15"/>
  <c r="AD86" i="14"/>
  <c r="C93" i="14"/>
  <c r="BP93" i="14"/>
  <c r="BU55" i="14"/>
  <c r="CJ49" i="14"/>
  <c r="BX58" i="14"/>
  <c r="H91" i="14"/>
  <c r="DE66" i="15"/>
  <c r="B26" i="15"/>
  <c r="CD83" i="14"/>
  <c r="BP103" i="14"/>
  <c r="S51" i="14"/>
  <c r="CP106" i="14"/>
  <c r="CP99" i="14"/>
  <c r="DA51" i="14"/>
  <c r="CO76" i="14"/>
  <c r="CX85" i="14"/>
  <c r="CT55" i="14"/>
  <c r="CR63" i="14"/>
  <c r="DA76" i="14"/>
  <c r="BU59" i="14"/>
  <c r="AF73" i="14"/>
  <c r="CX94" i="14"/>
  <c r="BB72" i="14"/>
  <c r="AK102" i="14"/>
  <c r="BD95" i="14"/>
  <c r="AI94" i="14"/>
  <c r="BZ83" i="14"/>
  <c r="AS78" i="14"/>
  <c r="BN47" i="14"/>
  <c r="CS97" i="14"/>
  <c r="CG76" i="14"/>
  <c r="BR83" i="14"/>
  <c r="CO54" i="14"/>
  <c r="BV106" i="14"/>
  <c r="CC50" i="14"/>
  <c r="DC48" i="14"/>
  <c r="BS91" i="14"/>
  <c r="BI45" i="14"/>
  <c r="AT81" i="14"/>
  <c r="AW49" i="14"/>
  <c r="CS100" i="14"/>
  <c r="BW77" i="14"/>
  <c r="CH53" i="14"/>
  <c r="AN87" i="14"/>
  <c r="BX85" i="14"/>
  <c r="AA67" i="14"/>
  <c r="CG90" i="14"/>
  <c r="CY99" i="14"/>
  <c r="CR48" i="14"/>
  <c r="BN54" i="14"/>
  <c r="CN93" i="14"/>
  <c r="CQ105" i="14"/>
  <c r="CH81" i="14"/>
  <c r="H79" i="14"/>
  <c r="CP58" i="14"/>
  <c r="BA44" i="14"/>
  <c r="CK44" i="14"/>
  <c r="BO51" i="14"/>
  <c r="CQ78" i="14"/>
  <c r="Y58" i="14"/>
  <c r="CO88" i="14"/>
  <c r="AM92" i="14"/>
  <c r="AJ48" i="14"/>
  <c r="BN53" i="14"/>
  <c r="L100" i="14"/>
  <c r="CN91" i="14"/>
  <c r="O59" i="14"/>
  <c r="DC95" i="14"/>
  <c r="CO46" i="14"/>
  <c r="AP46" i="14"/>
  <c r="AF60" i="14"/>
  <c r="AN90" i="14"/>
  <c r="X99" i="14"/>
  <c r="U101" i="14"/>
  <c r="AA87" i="14"/>
  <c r="CC51" i="14"/>
  <c r="BU69" i="14"/>
  <c r="AY86" i="14"/>
  <c r="U50" i="14"/>
  <c r="DA93" i="14"/>
  <c r="CQ54" i="14"/>
  <c r="AI44" i="14"/>
  <c r="DE124" i="15"/>
  <c r="AG50" i="14"/>
  <c r="BS94" i="14"/>
  <c r="CA34" i="14"/>
  <c r="CT62" i="14"/>
  <c r="BT76" i="14"/>
  <c r="DB100" i="14"/>
  <c r="F153" i="16"/>
  <c r="Q75" i="14"/>
  <c r="AV49" i="14"/>
  <c r="CU95" i="14"/>
  <c r="J73" i="14"/>
  <c r="Z74" i="14"/>
  <c r="DC60" i="14"/>
  <c r="BF51" i="14"/>
  <c r="BY73" i="14"/>
  <c r="U93" i="14"/>
  <c r="CD74" i="14"/>
  <c r="BB78" i="14"/>
  <c r="S69" i="14"/>
  <c r="AO92" i="14"/>
  <c r="AN59" i="14"/>
  <c r="DE28" i="16"/>
  <c r="M87" i="14"/>
  <c r="X51" i="14"/>
  <c r="CA55" i="14"/>
  <c r="AX88" i="14"/>
  <c r="S76" i="14"/>
  <c r="AK45" i="14"/>
  <c r="B47" i="15"/>
  <c r="AU48" i="14"/>
  <c r="CQ59" i="14"/>
  <c r="BO101" i="14"/>
  <c r="CG75" i="14"/>
  <c r="R76" i="14"/>
  <c r="BR51" i="14"/>
  <c r="BN58" i="14"/>
  <c r="C48" i="14"/>
  <c r="B56" i="15"/>
  <c r="P94" i="14"/>
  <c r="AC64" i="14"/>
  <c r="BM104" i="14"/>
  <c r="BO59" i="14"/>
  <c r="BX75" i="14"/>
  <c r="CM46" i="14"/>
  <c r="BN66" i="14"/>
  <c r="AR84" i="14"/>
  <c r="X53" i="14"/>
  <c r="I69" i="14"/>
  <c r="CY59" i="14"/>
  <c r="I105" i="14"/>
  <c r="B59" i="14"/>
  <c r="CK99" i="14"/>
  <c r="DE123" i="15"/>
  <c r="BR76" i="14"/>
  <c r="AA106" i="14"/>
  <c r="BS74" i="14"/>
  <c r="DE24" i="16"/>
  <c r="AR102" i="14"/>
  <c r="B67" i="14"/>
  <c r="J87" i="14"/>
  <c r="AR48" i="14"/>
  <c r="T64" i="14"/>
  <c r="BT44" i="14"/>
  <c r="AJ105" i="14"/>
  <c r="BD103" i="14"/>
  <c r="CB85" i="14"/>
  <c r="BM54" i="14"/>
  <c r="CC106" i="14"/>
  <c r="BY65" i="14"/>
  <c r="N94" i="14"/>
  <c r="CH48" i="14"/>
  <c r="DC85" i="14"/>
  <c r="BM105" i="14"/>
  <c r="P46" i="14"/>
  <c r="CP93" i="14"/>
  <c r="BL44" i="14"/>
  <c r="AM88" i="14"/>
  <c r="CL34" i="14"/>
  <c r="CC68" i="14"/>
  <c r="Z68" i="14"/>
  <c r="DA53" i="14"/>
  <c r="O106" i="14"/>
  <c r="CS78" i="14"/>
  <c r="CU93" i="14"/>
  <c r="B92" i="14"/>
  <c r="Z88" i="14"/>
  <c r="DE92" i="15"/>
  <c r="AF46" i="14"/>
  <c r="M51" i="14"/>
  <c r="B63" i="16"/>
  <c r="BJ105" i="14"/>
  <c r="B86" i="15"/>
  <c r="B31" i="15"/>
  <c r="K66" i="14"/>
  <c r="BS34" i="14"/>
  <c r="B48" i="16"/>
  <c r="AY75" i="14"/>
  <c r="AH99" i="14"/>
  <c r="CP86" i="14"/>
  <c r="Z72" i="14"/>
  <c r="I47" i="14"/>
  <c r="AP82" i="14"/>
  <c r="CE105" i="14"/>
  <c r="CH46" i="14"/>
  <c r="AM73" i="14"/>
  <c r="CJ101" i="14"/>
  <c r="AI58" i="14"/>
  <c r="DE57" i="16"/>
  <c r="Y99" i="14"/>
  <c r="B75" i="15"/>
  <c r="S74" i="14"/>
  <c r="R81" i="14"/>
  <c r="CV67" i="14"/>
  <c r="Y68" i="14"/>
  <c r="BH74" i="14"/>
  <c r="CQ102" i="14"/>
  <c r="AA60" i="14"/>
  <c r="CI90" i="14"/>
  <c r="AU65" i="14"/>
  <c r="AS81" i="14"/>
  <c r="Y105" i="14"/>
  <c r="AO77" i="14"/>
  <c r="AM69" i="14"/>
  <c r="BK53" i="14"/>
  <c r="S94" i="14"/>
  <c r="AE65" i="14"/>
  <c r="CM49" i="14"/>
  <c r="K44" i="14"/>
  <c r="CQ84" i="14"/>
  <c r="CJ75" i="14"/>
  <c r="BK57" i="14"/>
  <c r="BG34" i="14"/>
  <c r="AT82" i="14"/>
  <c r="AA76" i="14"/>
  <c r="BS83" i="14"/>
  <c r="AZ54" i="14"/>
  <c r="CV73" i="14"/>
  <c r="C60" i="14"/>
  <c r="BT81" i="14"/>
  <c r="CS90" i="14"/>
  <c r="BK45" i="14"/>
  <c r="Y90" i="14"/>
  <c r="R44" i="14"/>
  <c r="BB44" i="14"/>
  <c r="BH78" i="14"/>
  <c r="B43" i="14"/>
  <c r="AL66" i="14"/>
  <c r="AI55" i="14"/>
  <c r="U54" i="14"/>
  <c r="BU96" i="14"/>
  <c r="CQ50" i="14"/>
  <c r="CM73" i="14"/>
  <c r="T45" i="14"/>
  <c r="DB83" i="14"/>
  <c r="BK93" i="14"/>
  <c r="CO104" i="14"/>
  <c r="AI95" i="14"/>
  <c r="BL91" i="14"/>
  <c r="CH105" i="14"/>
  <c r="AF64" i="14"/>
  <c r="AM82" i="14"/>
  <c r="CK102" i="14"/>
  <c r="AC57" i="14"/>
  <c r="BC54" i="14"/>
  <c r="CP60" i="14"/>
  <c r="CR57" i="14"/>
  <c r="BA105" i="14"/>
  <c r="G4" i="14"/>
  <c r="BC50" i="14"/>
  <c r="AT100" i="14"/>
  <c r="BG100" i="14"/>
  <c r="J92" i="14"/>
  <c r="CN44" i="14"/>
  <c r="BE95" i="14"/>
  <c r="BC90" i="14"/>
  <c r="AZ74" i="14"/>
  <c r="CR74" i="14"/>
  <c r="AD53" i="14"/>
  <c r="AO53" i="14"/>
  <c r="BK73" i="14"/>
  <c r="L88" i="14"/>
  <c r="CF76" i="14"/>
  <c r="C100" i="14"/>
  <c r="BV104" i="14"/>
  <c r="BF94" i="14"/>
  <c r="M102" i="14"/>
  <c r="CX78" i="14"/>
  <c r="AF48" i="14"/>
  <c r="BL100" i="14"/>
  <c r="AH100" i="14"/>
  <c r="CJ59" i="14"/>
  <c r="BG85" i="14"/>
  <c r="BG91" i="14"/>
  <c r="Y103" i="14"/>
  <c r="DC47" i="14"/>
  <c r="AW101" i="14"/>
  <c r="BI82" i="14"/>
  <c r="BW44" i="14"/>
  <c r="CV93" i="14"/>
  <c r="BO90" i="14"/>
  <c r="BV77" i="14"/>
  <c r="C46" i="14"/>
  <c r="X55" i="14"/>
  <c r="W53" i="14"/>
  <c r="AJ54" i="14"/>
  <c r="AH84" i="14"/>
  <c r="BC48" i="14"/>
  <c r="AO57" i="14"/>
  <c r="AL60" i="14"/>
  <c r="BK69" i="14"/>
  <c r="AZ85" i="14"/>
  <c r="BP106" i="14"/>
  <c r="AB95" i="14"/>
  <c r="AY84" i="14"/>
  <c r="CO59" i="14"/>
  <c r="W56" i="14"/>
  <c r="AA99" i="14"/>
  <c r="CS95" i="14"/>
  <c r="BO85" i="14"/>
  <c r="DA44" i="14"/>
  <c r="B72" i="16"/>
  <c r="CI88" i="14"/>
  <c r="AM49" i="14"/>
  <c r="CK88" i="14"/>
  <c r="AD47" i="14"/>
  <c r="BI81" i="14"/>
  <c r="AF75" i="14"/>
  <c r="BW46" i="14"/>
  <c r="BW58" i="14"/>
  <c r="BA87" i="14"/>
  <c r="AQ102" i="14"/>
  <c r="BH82" i="14"/>
  <c r="AY73" i="14"/>
  <c r="L74" i="14"/>
  <c r="BJ85" i="14"/>
  <c r="BL92" i="14"/>
  <c r="J54" i="14"/>
  <c r="BJ63" i="14"/>
  <c r="CY66" i="14"/>
  <c r="CU60" i="14"/>
  <c r="AU102" i="14"/>
  <c r="AD63" i="14"/>
  <c r="BX56" i="14"/>
  <c r="BC76" i="14"/>
  <c r="CZ93" i="14"/>
  <c r="AC34" i="14"/>
  <c r="CN63" i="14"/>
  <c r="BW56" i="14"/>
  <c r="CO102" i="14"/>
  <c r="S77" i="14"/>
  <c r="CU90" i="14"/>
  <c r="CE101" i="14"/>
  <c r="AT54" i="14"/>
  <c r="X93" i="14"/>
  <c r="B48" i="14"/>
  <c r="J67" i="14"/>
  <c r="BZ55" i="14"/>
  <c r="AA85" i="14"/>
  <c r="BT75" i="14"/>
  <c r="P86" i="14"/>
  <c r="H93" i="14"/>
  <c r="AA72" i="14"/>
  <c r="AS94" i="14"/>
  <c r="CG102" i="14"/>
  <c r="AV77" i="14"/>
  <c r="B54" i="15"/>
  <c r="BA50" i="14"/>
  <c r="B91" i="14"/>
  <c r="CL75" i="14"/>
  <c r="CB60" i="14"/>
  <c r="CK106" i="14"/>
  <c r="AY103" i="14"/>
  <c r="BY101" i="14"/>
  <c r="AX99" i="14"/>
  <c r="BQ54" i="14"/>
  <c r="BR85" i="14"/>
  <c r="CA76" i="14"/>
  <c r="CL95" i="14"/>
  <c r="AQ77" i="14"/>
  <c r="CO85" i="14"/>
  <c r="B74" i="16"/>
  <c r="CS99" i="14"/>
  <c r="B20" i="15"/>
  <c r="CY64" i="14"/>
  <c r="AD104" i="14"/>
  <c r="B78" i="14"/>
  <c r="BV99" i="14"/>
  <c r="BY45" i="14"/>
  <c r="C97" i="14"/>
  <c r="CT69" i="14"/>
  <c r="AS62" i="14"/>
  <c r="AL55" i="14"/>
  <c r="U105" i="14"/>
  <c r="AB94" i="14"/>
  <c r="AI93" i="14"/>
  <c r="BU48" i="14"/>
  <c r="CD48" i="14"/>
  <c r="DE34" i="15"/>
  <c r="AS64" i="14"/>
  <c r="BT59" i="14"/>
  <c r="DB72" i="14"/>
  <c r="CR106" i="14"/>
  <c r="AM100" i="14"/>
  <c r="BT103" i="14"/>
  <c r="M96" i="14"/>
  <c r="CU82" i="14"/>
  <c r="AH58" i="14"/>
  <c r="BJ57" i="14"/>
  <c r="Q106" i="14"/>
  <c r="CI60" i="14"/>
  <c r="BP104" i="14"/>
  <c r="BC82" i="14"/>
  <c r="AS56" i="14"/>
  <c r="CA49" i="14"/>
  <c r="L46" i="14"/>
  <c r="CF50" i="14"/>
  <c r="CS72" i="14"/>
  <c r="CH74" i="14"/>
  <c r="J58" i="14"/>
  <c r="BP83" i="14"/>
  <c r="I83" i="14"/>
  <c r="DB54" i="14"/>
  <c r="R86" i="14"/>
  <c r="AU92" i="14"/>
  <c r="E19" i="14"/>
  <c r="AW104" i="14"/>
  <c r="F156" i="16"/>
  <c r="BH94" i="14"/>
  <c r="BW84" i="14"/>
  <c r="DE17" i="15"/>
  <c r="BN102" i="14"/>
  <c r="CY67" i="14"/>
  <c r="CF78" i="14"/>
  <c r="BC69" i="14"/>
  <c r="U46" i="14"/>
  <c r="CY60" i="14"/>
  <c r="BG57" i="14"/>
  <c r="I49" i="14"/>
  <c r="BP50" i="14"/>
  <c r="J103" i="14"/>
  <c r="AW95" i="14"/>
  <c r="Z82" i="14"/>
  <c r="CI46" i="14"/>
  <c r="BD74" i="14"/>
  <c r="K76" i="14"/>
  <c r="Q90" i="14"/>
  <c r="DC57" i="14"/>
  <c r="CV85" i="14"/>
  <c r="BS48" i="14"/>
  <c r="BY75" i="14"/>
  <c r="CZ46" i="14"/>
  <c r="DA72" i="14"/>
  <c r="M55" i="14"/>
  <c r="CV44" i="14"/>
  <c r="AZ45" i="14"/>
  <c r="AL77" i="14"/>
  <c r="DE73" i="16"/>
  <c r="AO68" i="14"/>
  <c r="CW103" i="14"/>
  <c r="CR103" i="14"/>
  <c r="K117" i="14"/>
  <c r="BX72" i="14"/>
  <c r="BO81" i="14"/>
  <c r="AT65" i="14"/>
  <c r="CW100" i="14"/>
  <c r="AI96" i="14"/>
  <c r="O82" i="14"/>
  <c r="O81" i="14"/>
  <c r="AA75" i="14"/>
  <c r="AZ93" i="14"/>
  <c r="O58" i="14"/>
  <c r="K46" i="14"/>
  <c r="BQ59" i="14"/>
  <c r="AB51" i="14"/>
  <c r="BR86" i="14"/>
  <c r="CK73" i="14"/>
  <c r="F160" i="16"/>
  <c r="BJ101" i="14"/>
  <c r="AM62" i="14"/>
  <c r="R87" i="14"/>
  <c r="Q77" i="14"/>
  <c r="BF92" i="14"/>
  <c r="CQ34" i="14"/>
  <c r="AT48" i="14"/>
  <c r="Z95" i="14"/>
  <c r="AS105" i="14"/>
  <c r="BB65" i="14"/>
  <c r="AV90" i="14"/>
  <c r="CV56" i="14"/>
  <c r="BI60" i="14"/>
  <c r="DE62" i="15"/>
  <c r="CQ47" i="14"/>
  <c r="CH65" i="14"/>
  <c r="AH77" i="14"/>
  <c r="AN76" i="14"/>
  <c r="AU51" i="14"/>
  <c r="BD102" i="14"/>
  <c r="AK99" i="14"/>
  <c r="CV94" i="14"/>
  <c r="B114" i="15"/>
  <c r="AH63" i="14"/>
  <c r="AI67" i="14"/>
  <c r="R50" i="14"/>
  <c r="DE26" i="15"/>
  <c r="S34" i="14"/>
  <c r="BX48" i="14"/>
  <c r="CB92" i="14"/>
  <c r="J74" i="14"/>
  <c r="BH73" i="14"/>
  <c r="BG50" i="14"/>
  <c r="CC57" i="14"/>
  <c r="BZ46" i="14"/>
  <c r="CB54" i="14"/>
  <c r="DE69" i="15"/>
  <c r="BM46" i="14"/>
  <c r="BQ97" i="14"/>
  <c r="Q95" i="14"/>
  <c r="DE24" i="15"/>
  <c r="B19" i="16"/>
  <c r="CA102" i="14"/>
  <c r="BX84" i="14"/>
  <c r="BS101" i="14"/>
  <c r="BB76" i="14"/>
  <c r="CD56" i="14"/>
  <c r="BR94" i="14"/>
  <c r="P97" i="14"/>
  <c r="AQ106" i="14"/>
  <c r="E152" i="16"/>
  <c r="CJ76" i="14"/>
  <c r="CO94" i="14"/>
  <c r="BQ92" i="14"/>
  <c r="DE85" i="16"/>
  <c r="CE34" i="14"/>
  <c r="X83" i="14"/>
  <c r="BI100" i="14"/>
  <c r="CL85" i="14"/>
  <c r="AC49" i="14"/>
  <c r="AY67" i="14"/>
  <c r="N56" i="14"/>
  <c r="AM99" i="14"/>
  <c r="BF84" i="14"/>
  <c r="Z77" i="14"/>
  <c r="T69" i="14"/>
  <c r="B90" i="15"/>
  <c r="BI63" i="14"/>
  <c r="K51" i="14"/>
  <c r="O44" i="14"/>
  <c r="CW46" i="14"/>
  <c r="CU68" i="14"/>
  <c r="AR62" i="14"/>
  <c r="AM102" i="14"/>
  <c r="DB34" i="14"/>
  <c r="BJ81" i="14"/>
  <c r="CL90" i="14"/>
  <c r="BJ45" i="14"/>
  <c r="W92" i="14"/>
  <c r="Y94" i="14"/>
  <c r="BT97" i="14"/>
  <c r="BZ60" i="14"/>
  <c r="AX55" i="14"/>
  <c r="CE86" i="14"/>
  <c r="BI73" i="14"/>
  <c r="AP64" i="14"/>
  <c r="BQ93" i="14"/>
  <c r="N92" i="14"/>
  <c r="AR95" i="14"/>
  <c r="Y64" i="14"/>
  <c r="AT34" i="14"/>
  <c r="AO74" i="14"/>
  <c r="S53" i="14"/>
  <c r="BZ75" i="14"/>
  <c r="C92" i="14"/>
  <c r="BE103" i="14"/>
  <c r="B58" i="14"/>
  <c r="BN94" i="14"/>
  <c r="B46" i="16"/>
  <c r="S95" i="14"/>
  <c r="AW92" i="14"/>
  <c r="BJ73" i="14"/>
  <c r="R103" i="14"/>
  <c r="AD102" i="14"/>
  <c r="X86" i="14"/>
  <c r="BJ46" i="14"/>
  <c r="BU34" i="14"/>
  <c r="CI54" i="14"/>
  <c r="CL79" i="14"/>
  <c r="CE55" i="14"/>
  <c r="O84" i="14"/>
  <c r="CT97" i="14"/>
  <c r="CD72" i="14"/>
  <c r="BC94" i="14"/>
  <c r="BO54" i="14"/>
  <c r="R91" i="14"/>
  <c r="BW106" i="14"/>
  <c r="AQ94" i="14"/>
  <c r="CF95" i="14"/>
  <c r="BB85" i="14"/>
  <c r="L117" i="14"/>
  <c r="BT90" i="14"/>
  <c r="M104" i="14"/>
  <c r="BO76" i="14"/>
  <c r="BD104" i="14"/>
  <c r="BE72" i="14"/>
  <c r="BV46" i="14"/>
  <c r="BZ44" i="14"/>
  <c r="Y74" i="14"/>
  <c r="X76" i="14"/>
  <c r="BZ103" i="14"/>
  <c r="AA47" i="14"/>
  <c r="B34" i="16"/>
  <c r="DE20" i="16"/>
  <c r="CF84" i="14"/>
  <c r="AM44" i="14"/>
  <c r="CW102" i="14"/>
  <c r="CN67" i="14"/>
  <c r="BM49" i="14"/>
  <c r="BY95" i="14"/>
  <c r="AZ96" i="14"/>
  <c r="BE63" i="14"/>
  <c r="DA64" i="14"/>
  <c r="AZ44" i="14"/>
  <c r="BG99" i="14"/>
  <c r="BU58" i="14"/>
  <c r="CT99" i="14"/>
  <c r="CK49" i="14"/>
  <c r="B72" i="14"/>
  <c r="I56" i="14"/>
  <c r="M69" i="14"/>
  <c r="BR54" i="14"/>
  <c r="AS86" i="14"/>
  <c r="CW75" i="14"/>
  <c r="CC81" i="14"/>
  <c r="C102" i="14"/>
  <c r="BH46" i="14"/>
  <c r="CG101" i="14"/>
  <c r="O64" i="14"/>
  <c r="AJ45" i="14"/>
  <c r="CJ55" i="14"/>
  <c r="AG87" i="14"/>
  <c r="AD49" i="14"/>
  <c r="K56" i="14"/>
  <c r="AG48" i="14"/>
  <c r="N96" i="14"/>
  <c r="BY63" i="14"/>
  <c r="BR59" i="14"/>
  <c r="AT88" i="14"/>
  <c r="L84" i="14"/>
  <c r="AC47" i="14"/>
  <c r="W91" i="14"/>
  <c r="Z69" i="14"/>
  <c r="K63" i="14"/>
  <c r="CF56" i="14"/>
  <c r="CH75" i="14"/>
  <c r="L96" i="14"/>
  <c r="CU105" i="14"/>
  <c r="CH34" i="14"/>
  <c r="CG85" i="14"/>
  <c r="CM60" i="14"/>
  <c r="BM100" i="14"/>
  <c r="AI64" i="14"/>
  <c r="AP75" i="14"/>
  <c r="Z103" i="14"/>
  <c r="CB102" i="14"/>
  <c r="CG49" i="14"/>
  <c r="CJ106" i="14"/>
  <c r="DE121" i="15"/>
  <c r="AG51" i="14"/>
  <c r="T85" i="14"/>
  <c r="DB48" i="14"/>
  <c r="CR68" i="14"/>
  <c r="CK77" i="14"/>
  <c r="DC105" i="14"/>
  <c r="BL75" i="14"/>
  <c r="DC84" i="14"/>
  <c r="I97" i="14"/>
  <c r="N74" i="14"/>
  <c r="CG99" i="14"/>
  <c r="CY85" i="14"/>
  <c r="BC92" i="14"/>
  <c r="BF59" i="14"/>
  <c r="B54" i="14"/>
  <c r="CW84" i="14"/>
  <c r="BA75" i="14"/>
  <c r="CP53" i="14"/>
  <c r="BJ60" i="14"/>
  <c r="AI66" i="14"/>
  <c r="K65" i="14"/>
  <c r="B19" i="15"/>
  <c r="AH82" i="14"/>
  <c r="AY68" i="14"/>
  <c r="K87" i="14"/>
  <c r="CC90" i="14"/>
  <c r="AO44" i="14"/>
  <c r="DE29" i="16"/>
  <c r="M118" i="14"/>
  <c r="AL57" i="14"/>
  <c r="B79" i="15"/>
  <c r="B16" i="16"/>
  <c r="CE87" i="14"/>
  <c r="X91" i="14"/>
  <c r="AW77" i="14"/>
  <c r="B40" i="16"/>
  <c r="BZ106" i="14"/>
  <c r="DE86" i="15"/>
  <c r="AF74" i="14"/>
  <c r="AX49" i="14"/>
  <c r="X63" i="14"/>
  <c r="BO106" i="14"/>
  <c r="BB87" i="14"/>
  <c r="U55" i="14"/>
  <c r="DB45" i="14"/>
  <c r="BN64" i="14"/>
  <c r="X66" i="14"/>
  <c r="BQ86" i="14"/>
  <c r="BB53" i="14"/>
  <c r="AU49" i="14"/>
  <c r="BX100" i="14"/>
  <c r="AV59" i="14"/>
  <c r="CM88" i="14"/>
  <c r="BX64" i="14"/>
  <c r="BX57" i="14"/>
  <c r="CY47" i="14"/>
  <c r="B48" i="15"/>
  <c r="BQ100" i="14"/>
  <c r="CJ69" i="14"/>
  <c r="CP62" i="14"/>
  <c r="BX104" i="14"/>
  <c r="B64" i="16"/>
  <c r="R51" i="14"/>
  <c r="AX77" i="14"/>
  <c r="AR51" i="14"/>
  <c r="AF62" i="14"/>
  <c r="M82" i="14"/>
  <c r="DE101" i="15"/>
  <c r="CJ50" i="14"/>
  <c r="AJ103" i="14"/>
  <c r="AR75" i="14"/>
  <c r="I51" i="14"/>
  <c r="AB48" i="14"/>
  <c r="CR97" i="14"/>
  <c r="K95" i="14"/>
  <c r="BG103" i="14"/>
  <c r="DA56" i="14"/>
  <c r="AC75" i="14"/>
  <c r="BH72" i="14"/>
  <c r="T51" i="14"/>
  <c r="AY46" i="14"/>
  <c r="AD72" i="14"/>
  <c r="BV49" i="14"/>
  <c r="AF106" i="14"/>
  <c r="AO73" i="14"/>
  <c r="BS79" i="14"/>
  <c r="BP44" i="14"/>
  <c r="CB81" i="14"/>
  <c r="CO72" i="14"/>
  <c r="DB64" i="14"/>
  <c r="AQ93" i="14"/>
  <c r="BD57" i="14"/>
  <c r="AY62" i="14"/>
  <c r="CD66" i="14"/>
  <c r="AP76" i="14"/>
  <c r="DE88" i="15"/>
  <c r="AV84" i="14"/>
  <c r="N75" i="14"/>
  <c r="CB95" i="14"/>
  <c r="H58" i="14"/>
  <c r="BO47" i="14"/>
  <c r="CR49" i="14"/>
  <c r="BJ90" i="14"/>
  <c r="CN58" i="14"/>
  <c r="DA77" i="14"/>
  <c r="T104" i="14"/>
  <c r="CV57" i="14"/>
  <c r="CQ55" i="14"/>
  <c r="B86" i="14"/>
  <c r="Z48" i="14"/>
  <c r="CL63" i="14"/>
  <c r="AN54" i="14"/>
  <c r="AP57" i="14"/>
  <c r="CL92" i="14"/>
  <c r="T55" i="14"/>
  <c r="N103" i="14"/>
  <c r="CS45" i="14"/>
  <c r="DE28" i="15"/>
  <c r="AC96" i="14"/>
  <c r="S100" i="14"/>
  <c r="CG91" i="14"/>
  <c r="CN88" i="14"/>
  <c r="CK51" i="14"/>
  <c r="CY75" i="14"/>
  <c r="BQ78" i="14"/>
  <c r="S105" i="14"/>
  <c r="AF51" i="14"/>
  <c r="CA79" i="14"/>
  <c r="I78" i="14"/>
  <c r="AQ73" i="14"/>
  <c r="N66" i="14"/>
  <c r="CY49" i="14"/>
  <c r="L49" i="14"/>
  <c r="Y60" i="14"/>
  <c r="CZ78" i="14"/>
  <c r="O79" i="14"/>
  <c r="L55" i="14"/>
  <c r="B68" i="16"/>
  <c r="BZ95" i="14"/>
  <c r="BZ64" i="14"/>
  <c r="CM58" i="14"/>
  <c r="DC103" i="14"/>
  <c r="CW96" i="14"/>
  <c r="CD96" i="14"/>
  <c r="CV66" i="14"/>
  <c r="B70" i="15"/>
  <c r="CX79" i="14"/>
  <c r="BJ34" i="14"/>
  <c r="BY105" i="14"/>
  <c r="CR72" i="14"/>
  <c r="AQ82" i="14"/>
  <c r="X95" i="14"/>
  <c r="J62" i="14"/>
  <c r="CY102" i="14"/>
  <c r="AN57" i="14"/>
  <c r="AZ88" i="14"/>
  <c r="B16" i="15"/>
  <c r="CG77" i="14"/>
  <c r="AV57" i="14"/>
  <c r="BU74" i="14"/>
  <c r="BZ91" i="14"/>
  <c r="AJ88" i="14"/>
  <c r="BF74" i="14"/>
  <c r="B82" i="15"/>
  <c r="BQ34" i="14"/>
  <c r="AG85" i="14"/>
  <c r="AO82" i="14"/>
  <c r="CS58" i="14"/>
  <c r="CV68" i="14"/>
  <c r="O87" i="14"/>
  <c r="CP88" i="14"/>
  <c r="CT101" i="14"/>
  <c r="CW78" i="14"/>
  <c r="Z81" i="14"/>
  <c r="AJ50" i="14"/>
  <c r="CC94" i="14"/>
  <c r="W102" i="14"/>
  <c r="CT44" i="14"/>
  <c r="BD72" i="14"/>
  <c r="T44" i="14"/>
  <c r="AE104" i="14"/>
  <c r="O104" i="14"/>
  <c r="CJ84" i="14"/>
  <c r="CK96" i="14"/>
  <c r="P88" i="14"/>
  <c r="AV104" i="14"/>
  <c r="V68" i="14"/>
  <c r="BO68" i="14"/>
  <c r="AN106" i="14"/>
  <c r="AR85" i="14"/>
  <c r="I94" i="14"/>
  <c r="CD49" i="14"/>
  <c r="U82" i="14"/>
  <c r="CE50" i="14"/>
  <c r="BZ47" i="14"/>
  <c r="M95" i="14"/>
  <c r="CL86" i="14"/>
  <c r="BF44" i="14"/>
  <c r="DE38" i="16"/>
  <c r="BA84" i="14"/>
  <c r="CZ56" i="14"/>
  <c r="AH96" i="14"/>
  <c r="S46" i="14"/>
  <c r="CM62" i="14"/>
  <c r="M46" i="14"/>
  <c r="B69" i="14"/>
  <c r="AH83" i="14"/>
  <c r="BV56" i="14"/>
  <c r="X88" i="14"/>
  <c r="CJ94" i="14"/>
  <c r="CG63" i="14"/>
  <c r="AM60" i="14"/>
  <c r="I65" i="14"/>
  <c r="CR101" i="14"/>
  <c r="V34" i="14"/>
  <c r="AE106" i="14"/>
  <c r="CL77" i="14"/>
  <c r="S104" i="14"/>
  <c r="BZ82" i="14"/>
  <c r="BW81" i="14"/>
  <c r="B29" i="15"/>
  <c r="AX53" i="14"/>
  <c r="AO67" i="14"/>
  <c r="AQ105" i="14"/>
  <c r="CP82" i="14"/>
  <c r="B103" i="15"/>
  <c r="CX81" i="14"/>
  <c r="AU67" i="14"/>
  <c r="BO92" i="14"/>
  <c r="AK86" i="14"/>
  <c r="CA64" i="14"/>
  <c r="CN102" i="14"/>
  <c r="AX44" i="14"/>
  <c r="AY78" i="14"/>
  <c r="B51" i="16"/>
  <c r="AN44" i="14"/>
  <c r="BG88" i="14"/>
  <c r="CK64" i="14"/>
  <c r="BS73" i="14"/>
  <c r="CG74" i="14"/>
  <c r="BO46" i="14"/>
  <c r="I67" i="14"/>
  <c r="C58" i="14"/>
  <c r="BK44" i="14"/>
  <c r="X101" i="14"/>
  <c r="M47" i="14"/>
  <c r="P104" i="14"/>
  <c r="BQ63" i="14"/>
  <c r="CG72" i="14"/>
  <c r="X87" i="14"/>
  <c r="Z55" i="14"/>
  <c r="DA48" i="14"/>
  <c r="AQ85" i="14"/>
  <c r="U103" i="14"/>
  <c r="BQ49" i="14"/>
  <c r="CA68" i="14"/>
  <c r="CI85" i="14"/>
  <c r="F155" i="16"/>
  <c r="AR93" i="14"/>
  <c r="BB34" i="14"/>
  <c r="BN91" i="14"/>
  <c r="AQ44" i="14"/>
  <c r="CB51" i="14"/>
  <c r="BL87" i="14"/>
  <c r="U57" i="14"/>
  <c r="BM88" i="14"/>
  <c r="AJ104" i="14"/>
  <c r="AS91" i="14"/>
  <c r="CB83" i="14"/>
  <c r="BT106" i="14"/>
  <c r="BE74" i="14"/>
  <c r="AM55" i="14"/>
  <c r="AC54" i="14"/>
  <c r="BO87" i="14"/>
  <c r="N67" i="14"/>
  <c r="AC83" i="14"/>
  <c r="AT85" i="14"/>
  <c r="U86" i="14"/>
  <c r="BG93" i="14"/>
  <c r="DB95" i="14"/>
  <c r="BZ59" i="14"/>
  <c r="DC69" i="14"/>
  <c r="BX102" i="14"/>
  <c r="BU102" i="14"/>
  <c r="AH44" i="14"/>
  <c r="CA67" i="14"/>
  <c r="BA64" i="14"/>
  <c r="AU82" i="14"/>
  <c r="AQ69" i="14"/>
  <c r="F157" i="15"/>
  <c r="CL56" i="14"/>
  <c r="CZ96" i="14"/>
  <c r="CW94" i="14"/>
  <c r="AH85" i="14"/>
  <c r="P51" i="14"/>
  <c r="BV72" i="14"/>
  <c r="J44" i="14"/>
  <c r="CU48" i="14"/>
  <c r="AV74" i="14"/>
  <c r="AC87" i="14"/>
  <c r="AW34" i="14"/>
  <c r="BQ104" i="14"/>
  <c r="BR88" i="14"/>
  <c r="W99" i="14"/>
  <c r="AQ34" i="14"/>
  <c r="T62" i="14"/>
  <c r="AL75" i="14"/>
  <c r="BK68" i="14"/>
  <c r="CB55" i="14"/>
  <c r="Q56" i="14"/>
  <c r="AY79" i="14"/>
  <c r="BZ63" i="14"/>
  <c r="Q87" i="14"/>
  <c r="CW64" i="14"/>
  <c r="CH86" i="14"/>
  <c r="BK103" i="14"/>
  <c r="AJ72" i="14"/>
  <c r="CS83" i="14"/>
  <c r="F156" i="15"/>
  <c r="BE85" i="14"/>
  <c r="O77" i="14"/>
  <c r="C91" i="14"/>
  <c r="CL51" i="14"/>
  <c r="BI65" i="14"/>
  <c r="AF56" i="14"/>
  <c r="BE62" i="14"/>
  <c r="AS60" i="14"/>
  <c r="AB72" i="14"/>
  <c r="L34" i="14"/>
  <c r="AB92" i="14"/>
  <c r="AO97" i="14"/>
  <c r="BY44" i="14"/>
  <c r="CB91" i="14"/>
  <c r="AK101" i="14"/>
  <c r="BA60" i="14"/>
  <c r="BG64" i="14"/>
  <c r="AV73" i="14"/>
  <c r="CT50" i="14"/>
  <c r="BF104" i="14"/>
  <c r="BT55" i="14"/>
  <c r="AN53" i="14"/>
  <c r="B100" i="15"/>
  <c r="L102" i="14"/>
  <c r="P82" i="14"/>
  <c r="AF58" i="14"/>
  <c r="CG97" i="14"/>
  <c r="BV82" i="14"/>
  <c r="Q86" i="14"/>
  <c r="CG82" i="14"/>
  <c r="B69" i="16"/>
  <c r="BE105" i="14"/>
  <c r="AS79" i="14"/>
  <c r="BS51" i="14"/>
  <c r="CM54" i="14"/>
  <c r="AL104" i="14"/>
  <c r="CP101" i="14"/>
  <c r="AM53" i="14"/>
  <c r="T95" i="14"/>
  <c r="AP101" i="14"/>
  <c r="CY63" i="14"/>
  <c r="AJ93" i="14"/>
  <c r="B67" i="15"/>
  <c r="AP49" i="14"/>
  <c r="AM74" i="14"/>
  <c r="X67" i="14"/>
  <c r="N83" i="14"/>
  <c r="AY96" i="14"/>
  <c r="BI44" i="14"/>
  <c r="AG77" i="14"/>
  <c r="CV77" i="14"/>
  <c r="BT93" i="14"/>
  <c r="BM67" i="14"/>
  <c r="BM59" i="14"/>
  <c r="AK49" i="14"/>
  <c r="AP68" i="14"/>
  <c r="H59" i="14"/>
  <c r="AN66" i="14"/>
  <c r="AS65" i="14"/>
  <c r="BO83" i="14"/>
  <c r="DE18" i="16"/>
  <c r="CQ73" i="14"/>
  <c r="BK66" i="14"/>
  <c r="DE60" i="16"/>
  <c r="CQ51" i="14"/>
  <c r="DC66" i="14"/>
  <c r="O105" i="14"/>
  <c r="BX90" i="14"/>
  <c r="AU84" i="14"/>
  <c r="BM55" i="14"/>
  <c r="B57" i="14"/>
  <c r="BG92" i="14"/>
  <c r="CB49" i="14"/>
  <c r="DE59" i="16"/>
  <c r="BF73" i="14"/>
  <c r="CJ74" i="14"/>
  <c r="BY67" i="14"/>
  <c r="BR105" i="14"/>
  <c r="Z46" i="14"/>
  <c r="CI59" i="14"/>
  <c r="AP87" i="14"/>
  <c r="B81" i="15"/>
  <c r="AQ92" i="14"/>
  <c r="AB46" i="14"/>
  <c r="V101" i="14"/>
  <c r="DA92" i="14"/>
  <c r="BL64" i="14"/>
  <c r="CT104" i="14"/>
  <c r="P62" i="14"/>
  <c r="CT75" i="14"/>
  <c r="BL84" i="14"/>
  <c r="CM47" i="14"/>
  <c r="O90" i="14"/>
  <c r="X65" i="14"/>
  <c r="T49" i="14"/>
  <c r="M65" i="14"/>
  <c r="BK100" i="14"/>
  <c r="BU63" i="14"/>
  <c r="AT62" i="14"/>
  <c r="CH79" i="14"/>
  <c r="AI57" i="14"/>
  <c r="CF62" i="14"/>
  <c r="M78" i="14"/>
  <c r="CO66" i="14"/>
  <c r="B100" i="14"/>
  <c r="BC65" i="14"/>
  <c r="BG68" i="14"/>
  <c r="AW79" i="14"/>
  <c r="AA59" i="14"/>
  <c r="CH100" i="14"/>
  <c r="BF102" i="14"/>
  <c r="BM76" i="14"/>
  <c r="BQ96" i="14"/>
  <c r="BJ96" i="14"/>
  <c r="AV54" i="14"/>
  <c r="DA54" i="14"/>
  <c r="BK64" i="14"/>
  <c r="AA65" i="14"/>
  <c r="CM50" i="14"/>
  <c r="L92" i="14"/>
  <c r="I72" i="14"/>
  <c r="H97" i="14"/>
  <c r="AK67" i="14"/>
  <c r="C83" i="14"/>
  <c r="BM60" i="14"/>
  <c r="CB44" i="14"/>
  <c r="BI104" i="14"/>
  <c r="BQ58" i="14"/>
  <c r="BK75" i="14"/>
  <c r="CR100" i="14"/>
  <c r="AA45" i="14"/>
  <c r="AL58" i="14"/>
  <c r="BN83" i="14"/>
  <c r="B51" i="14"/>
  <c r="N95" i="14"/>
  <c r="B30" i="16"/>
  <c r="AX102" i="14"/>
  <c r="CE97" i="14"/>
  <c r="I54" i="14"/>
  <c r="CB106" i="14"/>
  <c r="C75" i="14"/>
  <c r="CS51" i="14"/>
  <c r="CW95" i="14"/>
  <c r="BL74" i="14"/>
  <c r="Z91" i="14"/>
  <c r="AL63" i="14"/>
  <c r="P83" i="14"/>
  <c r="Q102" i="14"/>
  <c r="AD82" i="14"/>
  <c r="CJ83" i="14"/>
  <c r="CC49" i="14"/>
  <c r="CK92" i="14"/>
  <c r="AR74" i="14"/>
  <c r="BG51" i="14"/>
  <c r="AO91" i="14"/>
  <c r="X50" i="14"/>
  <c r="AE60" i="14"/>
  <c r="DE69" i="16"/>
  <c r="AH104" i="14"/>
  <c r="BV78" i="14"/>
  <c r="DE73" i="15"/>
  <c r="AH62" i="14"/>
  <c r="V63" i="14"/>
  <c r="BM87" i="14"/>
  <c r="AJ74" i="14"/>
  <c r="AA48" i="14"/>
  <c r="CE62" i="14"/>
  <c r="BD87" i="14"/>
  <c r="BN50" i="14"/>
  <c r="BX59" i="14"/>
  <c r="DE18" i="15"/>
  <c r="BE67" i="14"/>
  <c r="AK47" i="14"/>
  <c r="CX69" i="14"/>
  <c r="AY92" i="14"/>
  <c r="O100" i="14"/>
  <c r="O62" i="14"/>
  <c r="N101" i="14"/>
  <c r="AS46" i="14"/>
  <c r="CT84" i="14"/>
  <c r="AU66" i="14"/>
  <c r="BW76" i="14"/>
  <c r="CS64" i="14"/>
  <c r="AY54" i="14"/>
  <c r="AD77" i="14"/>
  <c r="C67" i="14"/>
  <c r="BY69" i="14"/>
  <c r="BW104" i="14"/>
  <c r="AL47" i="14"/>
  <c r="P57" i="14"/>
  <c r="AU100" i="14"/>
  <c r="AS103" i="14"/>
  <c r="AI51" i="14"/>
  <c r="BM44" i="14"/>
  <c r="CE49" i="14"/>
  <c r="DB73" i="14"/>
  <c r="W76" i="14"/>
  <c r="H81" i="14"/>
  <c r="CV60" i="14"/>
  <c r="CZ75" i="14"/>
  <c r="AT87" i="14"/>
  <c r="X82" i="14"/>
  <c r="DA60" i="14"/>
  <c r="BY104" i="14"/>
  <c r="BQ64" i="14"/>
  <c r="AA96" i="14"/>
  <c r="AB74" i="14"/>
  <c r="DB47" i="14"/>
  <c r="AH65" i="14"/>
  <c r="BN84" i="14"/>
  <c r="CE63" i="14"/>
  <c r="AK96" i="14"/>
  <c r="BW45" i="14"/>
  <c r="CF74" i="14"/>
  <c r="AA81" i="14"/>
  <c r="CD94" i="14"/>
  <c r="CZ53" i="14"/>
  <c r="CX105" i="14"/>
  <c r="CS60" i="14"/>
  <c r="AX72" i="14"/>
  <c r="BS99" i="14"/>
  <c r="AU58" i="14"/>
  <c r="AV45" i="14"/>
  <c r="AL101" i="14"/>
  <c r="U87" i="14"/>
  <c r="V100" i="14"/>
  <c r="CF92" i="14"/>
  <c r="W59" i="14"/>
  <c r="BI79" i="14"/>
  <c r="BO60" i="14"/>
  <c r="CR88" i="14"/>
  <c r="AS76" i="14"/>
  <c r="AQ66" i="14"/>
  <c r="AF79" i="14"/>
  <c r="AX64" i="14"/>
  <c r="CE103" i="14"/>
  <c r="Q69" i="14"/>
  <c r="AZ63" i="14"/>
  <c r="CT96" i="14"/>
  <c r="CA82" i="14"/>
  <c r="BH62" i="14"/>
  <c r="BK58" i="14"/>
  <c r="CE96" i="14"/>
  <c r="BO49" i="14"/>
  <c r="AZ100" i="14"/>
  <c r="BR72" i="14"/>
  <c r="DB78" i="14"/>
  <c r="BT73" i="14"/>
  <c r="BE100" i="14"/>
  <c r="CR102" i="14"/>
  <c r="DE37" i="16"/>
  <c r="CG48" i="14"/>
  <c r="BK82" i="14"/>
  <c r="AJ90" i="14"/>
  <c r="B17" i="15"/>
  <c r="AZ58" i="14"/>
  <c r="BU54" i="14"/>
  <c r="DB79" i="14"/>
  <c r="BC68" i="14"/>
  <c r="AW44" i="14"/>
  <c r="AR46" i="14"/>
  <c r="CG93" i="14"/>
  <c r="CW57" i="14"/>
  <c r="AS95" i="14"/>
  <c r="CL62" i="14"/>
  <c r="CK87" i="14"/>
  <c r="F154" i="15"/>
  <c r="P100" i="14"/>
  <c r="AY45" i="14"/>
  <c r="AB91" i="14"/>
  <c r="AM68" i="14"/>
  <c r="AF44" i="14"/>
  <c r="CC105" i="14"/>
  <c r="Z60" i="14"/>
  <c r="BY56" i="14"/>
  <c r="W45" i="14"/>
  <c r="AR82" i="14"/>
  <c r="DE81" i="16"/>
  <c r="AA79" i="14"/>
  <c r="BH56" i="14"/>
  <c r="B86" i="16"/>
  <c r="CZ65" i="14"/>
  <c r="AW47" i="14"/>
  <c r="CP55" i="14"/>
  <c r="AF49" i="14"/>
  <c r="DC77" i="14"/>
  <c r="J75" i="14"/>
  <c r="C103" i="14"/>
  <c r="AX46" i="14"/>
  <c r="CN78" i="14"/>
  <c r="CQ57" i="14"/>
  <c r="I90" i="14"/>
  <c r="CC88" i="14"/>
  <c r="AD56" i="14"/>
  <c r="BI90" i="14"/>
  <c r="CK104" i="14"/>
  <c r="AR90" i="14"/>
  <c r="O95" i="14"/>
  <c r="K77" i="14"/>
  <c r="DB81" i="14"/>
  <c r="CU97" i="14"/>
  <c r="P77" i="14"/>
  <c r="AT99" i="14"/>
  <c r="CO90" i="14"/>
  <c r="W81" i="14"/>
  <c r="R90" i="14"/>
  <c r="BW86" i="14"/>
  <c r="CS96" i="14"/>
  <c r="R83" i="14"/>
  <c r="DB56" i="14"/>
  <c r="CX74" i="14"/>
  <c r="B61" i="15"/>
  <c r="CL59" i="14"/>
  <c r="CH94" i="14"/>
  <c r="BT34" i="14"/>
  <c r="BP69" i="14"/>
  <c r="CW104" i="14"/>
  <c r="AY93" i="14"/>
  <c r="Z93" i="14"/>
  <c r="CO44" i="14"/>
  <c r="CC63" i="14"/>
  <c r="P76" i="14"/>
  <c r="AK46" i="14"/>
  <c r="M48" i="14"/>
  <c r="AK79" i="14"/>
  <c r="AM66" i="14"/>
  <c r="U48" i="14"/>
  <c r="AP83" i="14"/>
  <c r="AV76" i="14"/>
  <c r="AH86" i="14"/>
  <c r="CY93" i="14"/>
  <c r="BA83" i="14"/>
  <c r="CU46" i="14"/>
  <c r="N86" i="14"/>
  <c r="CH93" i="14"/>
  <c r="Q34" i="14"/>
  <c r="BL46" i="14"/>
  <c r="BO78" i="14"/>
  <c r="B73" i="16"/>
  <c r="CE54" i="14"/>
  <c r="AC104" i="14"/>
  <c r="CW45" i="14"/>
  <c r="BP79" i="14"/>
  <c r="CI73" i="14"/>
  <c r="DE58" i="16"/>
  <c r="BE58" i="14"/>
  <c r="N88" i="14"/>
  <c r="CB99" i="14"/>
  <c r="AJ87" i="14"/>
  <c r="BP57" i="14"/>
  <c r="CU64" i="14"/>
  <c r="AU76" i="14"/>
  <c r="BA76" i="14"/>
  <c r="BX66" i="14"/>
  <c r="CE53" i="14"/>
  <c r="CT93" i="14"/>
  <c r="BI67" i="14"/>
  <c r="BN86" i="14"/>
  <c r="BV62" i="14"/>
  <c r="AC51" i="14"/>
  <c r="B29" i="16"/>
  <c r="J49" i="14"/>
  <c r="BP105" i="14"/>
  <c r="BI99" i="14"/>
  <c r="R74" i="14"/>
  <c r="CN73" i="14"/>
  <c r="BH51" i="14"/>
  <c r="AW103" i="14"/>
  <c r="I102" i="14"/>
  <c r="BN73" i="14"/>
  <c r="CI105" i="14"/>
  <c r="CA93" i="14"/>
  <c r="CC59" i="14"/>
  <c r="L91" i="14"/>
  <c r="AU81" i="14"/>
  <c r="AB45" i="14"/>
  <c r="AR49" i="14"/>
  <c r="BG79" i="14"/>
  <c r="DE90" i="15"/>
  <c r="CS50" i="14"/>
  <c r="BA86" i="14"/>
  <c r="X58" i="14"/>
  <c r="CU84" i="14"/>
  <c r="CM66" i="14"/>
  <c r="CJ100" i="14"/>
  <c r="CP45" i="14"/>
  <c r="CW63" i="14"/>
  <c r="AF94" i="14"/>
  <c r="BV67" i="14"/>
  <c r="CP63" i="14"/>
  <c r="CW55" i="14"/>
  <c r="C47" i="14"/>
  <c r="Y83" i="14"/>
  <c r="AJ82" i="14"/>
  <c r="BD91" i="14"/>
  <c r="AU80" i="14" l="1"/>
  <c r="BI98" i="14"/>
  <c r="BV61" i="14"/>
  <c r="CE52" i="14"/>
  <c r="CB98" i="14"/>
  <c r="DF58" i="16"/>
  <c r="AP78" i="19"/>
  <c r="CO43" i="14"/>
  <c r="JB78" i="19"/>
  <c r="R89" i="14"/>
  <c r="W80" i="14"/>
  <c r="CO89" i="14"/>
  <c r="AT98" i="14"/>
  <c r="DB80" i="14"/>
  <c r="AR89" i="14"/>
  <c r="BI89" i="14"/>
  <c r="I89" i="14"/>
  <c r="DF81" i="16"/>
  <c r="AF43" i="14"/>
  <c r="CL61" i="14"/>
  <c r="AW43" i="14"/>
  <c r="AJ89" i="14"/>
  <c r="DF37" i="16"/>
  <c r="BR71" i="14"/>
  <c r="BH61" i="14"/>
  <c r="BS98" i="14"/>
  <c r="AX71" i="14"/>
  <c r="CZ52" i="14"/>
  <c r="AA80" i="14"/>
  <c r="G81" i="14"/>
  <c r="H80" i="14"/>
  <c r="BM43" i="14"/>
  <c r="O61" i="14"/>
  <c r="CE61" i="14"/>
  <c r="AH61" i="14"/>
  <c r="DF69" i="16"/>
  <c r="CB43" i="14"/>
  <c r="G97" i="14"/>
  <c r="I71" i="14"/>
  <c r="CF61" i="14"/>
  <c r="AT61" i="14"/>
  <c r="O89" i="14"/>
  <c r="P61" i="14"/>
  <c r="DF59" i="16"/>
  <c r="BX89" i="14"/>
  <c r="DF60" i="16"/>
  <c r="DF18" i="16"/>
  <c r="G59" i="14"/>
  <c r="BI43" i="14"/>
  <c r="AM52" i="14"/>
  <c r="AN52" i="14"/>
  <c r="BY43" i="14"/>
  <c r="V78" i="19"/>
  <c r="AB71" i="14"/>
  <c r="BE61" i="14"/>
  <c r="AJ71" i="14"/>
  <c r="T61" i="14"/>
  <c r="EP78" i="19"/>
  <c r="W98" i="14"/>
  <c r="FN78" i="19"/>
  <c r="J43" i="14"/>
  <c r="BV71" i="14"/>
  <c r="AH43" i="14"/>
  <c r="AQ43" i="14"/>
  <c r="GH78" i="19"/>
  <c r="CG71" i="14"/>
  <c r="BK43" i="14"/>
  <c r="AN43" i="14"/>
  <c r="AX43" i="14"/>
  <c r="CX80" i="14"/>
  <c r="AX52" i="14"/>
  <c r="BW80" i="14"/>
  <c r="BJ78" i="19"/>
  <c r="CM61" i="14"/>
  <c r="DF38" i="16"/>
  <c r="BF43" i="14"/>
  <c r="T43" i="14"/>
  <c r="BD71" i="14"/>
  <c r="CT43" i="14"/>
  <c r="Z80" i="14"/>
  <c r="IP78" i="19"/>
  <c r="J61" i="14"/>
  <c r="CR71" i="14"/>
  <c r="HN78" i="19"/>
  <c r="BJ89" i="14"/>
  <c r="G58" i="14"/>
  <c r="AY61" i="14"/>
  <c r="CO71" i="14"/>
  <c r="CB80" i="14"/>
  <c r="BP43" i="14"/>
  <c r="AD71" i="14"/>
  <c r="BH71" i="14"/>
  <c r="AF61" i="14"/>
  <c r="CP61" i="14"/>
  <c r="BB52" i="14"/>
  <c r="Z94" i="19"/>
  <c r="DF29" i="16"/>
  <c r="AO43" i="14"/>
  <c r="CC89" i="14"/>
  <c r="CP52" i="14"/>
  <c r="CG98" i="14"/>
  <c r="LF78" i="19"/>
  <c r="CC80" i="14"/>
  <c r="CT98" i="14"/>
  <c r="BG98" i="14"/>
  <c r="AZ43" i="14"/>
  <c r="AM43" i="14"/>
  <c r="AM42" i="14" s="1"/>
  <c r="DF20" i="16"/>
  <c r="BZ43" i="14"/>
  <c r="BE71" i="14"/>
  <c r="BT89" i="14"/>
  <c r="V88" i="19"/>
  <c r="CD71" i="14"/>
  <c r="JF78" i="19"/>
  <c r="S52" i="14"/>
  <c r="FB78" i="19"/>
  <c r="CL89" i="14"/>
  <c r="BJ80" i="14"/>
  <c r="AR61" i="14"/>
  <c r="O43" i="14"/>
  <c r="AM98" i="14"/>
  <c r="KT78" i="19"/>
  <c r="DF85" i="16"/>
  <c r="AX78" i="19"/>
  <c r="AK98" i="14"/>
  <c r="AV89" i="14"/>
  <c r="AM61" i="14"/>
  <c r="O80" i="14"/>
  <c r="BO80" i="14"/>
  <c r="BX71" i="14"/>
  <c r="R88" i="19"/>
  <c r="G117" i="14"/>
  <c r="DF73" i="16"/>
  <c r="CV43" i="14"/>
  <c r="DA71" i="14"/>
  <c r="Q89" i="14"/>
  <c r="CS71" i="14"/>
  <c r="DB71" i="14"/>
  <c r="AS61" i="14"/>
  <c r="BV98" i="14"/>
  <c r="CS98" i="14"/>
  <c r="AX98" i="14"/>
  <c r="AA71" i="14"/>
  <c r="G93" i="14"/>
  <c r="CU89" i="14"/>
  <c r="CL78" i="19"/>
  <c r="BI80" i="14"/>
  <c r="DA43" i="14"/>
  <c r="AA98" i="14"/>
  <c r="W52" i="14"/>
  <c r="BO89" i="14"/>
  <c r="BW43" i="14"/>
  <c r="AO52" i="14"/>
  <c r="AD52" i="14"/>
  <c r="BC89" i="14"/>
  <c r="CN43" i="14"/>
  <c r="BB43" i="14"/>
  <c r="R43" i="14"/>
  <c r="Y89" i="14"/>
  <c r="CS89" i="14"/>
  <c r="BT80" i="14"/>
  <c r="HB78" i="19"/>
  <c r="K43" i="14"/>
  <c r="BK52" i="14"/>
  <c r="AS80" i="14"/>
  <c r="CI89" i="14"/>
  <c r="R80" i="14"/>
  <c r="Y98" i="14"/>
  <c r="DF57" i="16"/>
  <c r="Z71" i="14"/>
  <c r="AH98" i="14"/>
  <c r="IX78" i="19"/>
  <c r="DA52" i="14"/>
  <c r="BL43" i="14"/>
  <c r="BT43" i="14"/>
  <c r="DF24" i="16"/>
  <c r="CK98" i="14"/>
  <c r="X52" i="14"/>
  <c r="DF28" i="16"/>
  <c r="CT61" i="14"/>
  <c r="KD78" i="19"/>
  <c r="AI43" i="14"/>
  <c r="X98" i="14"/>
  <c r="AN89" i="14"/>
  <c r="BN52" i="14"/>
  <c r="CK43" i="14"/>
  <c r="BA43" i="14"/>
  <c r="G79" i="14"/>
  <c r="CH80" i="14"/>
  <c r="CY98" i="14"/>
  <c r="CG89" i="14"/>
  <c r="CH52" i="14"/>
  <c r="AT80" i="14"/>
  <c r="BB71" i="14"/>
  <c r="CP98" i="14"/>
  <c r="G91" i="14"/>
  <c r="BU52" i="14"/>
  <c r="CP78" i="19"/>
  <c r="I52" i="14"/>
  <c r="DF48" i="16"/>
  <c r="C288" i="15"/>
  <c r="C215" i="15"/>
  <c r="C367" i="15"/>
  <c r="C187" i="15"/>
  <c r="C344" i="15"/>
  <c r="C174" i="15"/>
  <c r="C362" i="15"/>
  <c r="C223" i="15"/>
  <c r="C211" i="15"/>
  <c r="C369" i="15"/>
  <c r="C298" i="15"/>
  <c r="C315" i="15"/>
  <c r="C307" i="15"/>
  <c r="C282" i="15"/>
  <c r="C322" i="15"/>
  <c r="C220" i="15"/>
  <c r="C289" i="15"/>
  <c r="C352" i="15"/>
  <c r="C339" i="15"/>
  <c r="C305" i="15"/>
  <c r="C240" i="15"/>
  <c r="C242" i="15"/>
  <c r="C259" i="15"/>
  <c r="C304" i="15"/>
  <c r="C244" i="15"/>
  <c r="C222" i="15"/>
  <c r="C359" i="15"/>
  <c r="C173" i="15"/>
  <c r="C316" i="15"/>
  <c r="C204" i="15"/>
  <c r="C347" i="15"/>
  <c r="C360" i="15"/>
  <c r="C261" i="15"/>
  <c r="C364" i="15"/>
  <c r="C320" i="15"/>
  <c r="C311" i="15"/>
  <c r="C301" i="15"/>
  <c r="C308" i="15"/>
  <c r="C285" i="15"/>
  <c r="C258" i="15"/>
  <c r="C171" i="15"/>
  <c r="C212" i="15"/>
  <c r="C335" i="15"/>
  <c r="C235" i="15"/>
  <c r="C342" i="15"/>
  <c r="C265" i="15"/>
  <c r="C194" i="15"/>
  <c r="C366" i="15"/>
  <c r="C264" i="15"/>
  <c r="C257" i="15"/>
  <c r="C200" i="15"/>
  <c r="C291" i="15"/>
  <c r="C330" i="15"/>
  <c r="C217" i="15"/>
  <c r="C229" i="15"/>
  <c r="C333" i="15"/>
  <c r="C201" i="15"/>
  <c r="C297" i="15"/>
  <c r="C176" i="15"/>
  <c r="C179" i="15"/>
  <c r="C169" i="15"/>
  <c r="C306" i="15"/>
  <c r="C168" i="15"/>
  <c r="C296" i="15"/>
  <c r="C313" i="15"/>
  <c r="C180" i="15"/>
  <c r="C286" i="15"/>
  <c r="C332" i="15"/>
  <c r="C287" i="15"/>
  <c r="C292" i="15"/>
  <c r="C189" i="15"/>
  <c r="C299" i="15"/>
  <c r="C372" i="15"/>
  <c r="C348" i="15"/>
  <c r="C185" i="15"/>
  <c r="C233" i="15"/>
  <c r="C319" i="15"/>
  <c r="C184" i="15"/>
  <c r="C290" i="15"/>
  <c r="C213" i="15"/>
  <c r="C226" i="15"/>
  <c r="C349" i="15"/>
  <c r="C358" i="15"/>
  <c r="C188" i="15"/>
  <c r="C321" i="15"/>
  <c r="C243" i="15"/>
  <c r="C214" i="15"/>
  <c r="C327" i="15"/>
  <c r="C198" i="15"/>
  <c r="C225" i="15"/>
  <c r="C363" i="15"/>
  <c r="C170" i="15"/>
  <c r="C365" i="15"/>
  <c r="C246" i="15"/>
  <c r="C325" i="15"/>
  <c r="C175" i="15"/>
  <c r="C346" i="15"/>
  <c r="C203" i="15"/>
  <c r="C238" i="15"/>
  <c r="C340" i="15"/>
  <c r="C324" i="15"/>
  <c r="C343" i="15"/>
  <c r="C281" i="15"/>
  <c r="C186" i="15"/>
  <c r="C250" i="15"/>
  <c r="C197" i="15"/>
  <c r="C331" i="15"/>
  <c r="C263" i="15"/>
  <c r="C236" i="15"/>
  <c r="C334" i="15"/>
  <c r="C241" i="15"/>
  <c r="C209" i="15"/>
  <c r="C336" i="15"/>
  <c r="C295" i="15"/>
  <c r="C262" i="15"/>
  <c r="C199" i="15"/>
  <c r="C279" i="15"/>
  <c r="C328" i="15"/>
  <c r="C303" i="15"/>
  <c r="C254" i="15"/>
  <c r="C193" i="15"/>
  <c r="C326" i="15"/>
  <c r="C206" i="15"/>
  <c r="C266" i="15"/>
  <c r="C277" i="15"/>
  <c r="C284" i="15"/>
  <c r="C210" i="15"/>
  <c r="C378" i="15"/>
  <c r="C234" i="15"/>
  <c r="C323" i="15"/>
  <c r="C221" i="15"/>
  <c r="C247" i="15"/>
  <c r="C224" i="15"/>
  <c r="C256" i="15"/>
  <c r="C249" i="15"/>
  <c r="C355" i="15"/>
  <c r="C312" i="15"/>
  <c r="C191" i="15"/>
  <c r="C353" i="15"/>
  <c r="C218" i="15"/>
  <c r="C269" i="15"/>
  <c r="C317" i="15"/>
  <c r="C309" i="15"/>
  <c r="C375" i="15"/>
  <c r="C341" i="15"/>
  <c r="C302" i="15"/>
  <c r="C195" i="15"/>
  <c r="C239" i="15"/>
  <c r="C237" i="15"/>
  <c r="C202" i="15"/>
  <c r="C283" i="15"/>
  <c r="C350" i="15"/>
  <c r="C216" i="15"/>
  <c r="C172" i="15"/>
  <c r="C205" i="15"/>
  <c r="C260" i="15"/>
  <c r="C208" i="15"/>
  <c r="C190" i="15"/>
  <c r="C280" i="15"/>
  <c r="C245" i="15"/>
  <c r="C192" i="15"/>
  <c r="C228" i="15"/>
  <c r="C253" i="15"/>
  <c r="C318" i="15"/>
  <c r="C181" i="15"/>
  <c r="C373" i="15"/>
  <c r="C294" i="15"/>
  <c r="C232" i="15"/>
  <c r="C374" i="15"/>
  <c r="C251" i="15"/>
  <c r="C377" i="15"/>
  <c r="C293" i="15"/>
  <c r="C337" i="15"/>
  <c r="C252" i="15"/>
  <c r="C300" i="15"/>
  <c r="C376" i="15"/>
  <c r="C314" i="15"/>
  <c r="C231" i="15"/>
  <c r="C196" i="15"/>
  <c r="C357" i="15"/>
  <c r="C182" i="15"/>
  <c r="C255" i="15"/>
  <c r="C351" i="15"/>
  <c r="C338" i="15"/>
  <c r="C278" i="15"/>
  <c r="C370" i="15"/>
  <c r="C354" i="15"/>
  <c r="C177" i="15"/>
  <c r="C268" i="15"/>
  <c r="C345" i="15"/>
  <c r="C227" i="15"/>
  <c r="C371" i="15"/>
  <c r="C219" i="15"/>
  <c r="C368" i="15"/>
  <c r="C329" i="15"/>
  <c r="C267" i="15"/>
  <c r="C207" i="15"/>
  <c r="C310" i="15"/>
  <c r="C178" i="15"/>
  <c r="C248" i="15"/>
  <c r="C183" i="15"/>
  <c r="C356" i="15"/>
  <c r="C361" i="15"/>
  <c r="C230" i="15"/>
  <c r="AI71" i="14"/>
  <c r="AZ80" i="14"/>
  <c r="HF78" i="19"/>
  <c r="U89" i="14"/>
  <c r="AL78" i="19"/>
  <c r="BX98" i="14"/>
  <c r="BO43" i="14"/>
  <c r="L71" i="14"/>
  <c r="Y61" i="14"/>
  <c r="DB98" i="14"/>
  <c r="DF40" i="16"/>
  <c r="DF17" i="16"/>
  <c r="AW71" i="14"/>
  <c r="AV52" i="14"/>
  <c r="GD78" i="19"/>
  <c r="BN89" i="14"/>
  <c r="AN80" i="14"/>
  <c r="U43" i="14"/>
  <c r="M80" i="14"/>
  <c r="DC89" i="14"/>
  <c r="G46" i="14"/>
  <c r="AO61" i="14"/>
  <c r="BM98" i="14"/>
  <c r="G106" i="14"/>
  <c r="AG89" i="14"/>
  <c r="BD61" i="14"/>
  <c r="DB78" i="19"/>
  <c r="AK52" i="14"/>
  <c r="BQ89" i="14"/>
  <c r="CN52" i="14"/>
  <c r="DC71" i="14"/>
  <c r="AE98" i="14"/>
  <c r="G64" i="14"/>
  <c r="BS80" i="14"/>
  <c r="BU98" i="14"/>
  <c r="CJ61" i="14"/>
  <c r="AL98" i="14"/>
  <c r="BT71" i="14"/>
  <c r="BT70" i="14" s="1"/>
  <c r="V80" i="14"/>
  <c r="BQ71" i="14"/>
  <c r="BC98" i="14"/>
  <c r="AL52" i="14"/>
  <c r="Z52" i="14"/>
  <c r="AT78" i="19"/>
  <c r="CW80" i="14"/>
  <c r="AA43" i="14"/>
  <c r="BH89" i="14"/>
  <c r="EH78" i="19"/>
  <c r="CP80" i="14"/>
  <c r="CF52" i="14"/>
  <c r="CG52" i="14"/>
  <c r="DR78" i="19"/>
  <c r="CN98" i="14"/>
  <c r="CW43" i="14"/>
  <c r="G104" i="14"/>
  <c r="BH80" i="14"/>
  <c r="Y80" i="14"/>
  <c r="AY52" i="14"/>
  <c r="AT71" i="14"/>
  <c r="AT70" i="14" s="1"/>
  <c r="AA61" i="14"/>
  <c r="M71" i="14"/>
  <c r="BC43" i="14"/>
  <c r="ED78" i="19"/>
  <c r="AG43" i="14"/>
  <c r="AS52" i="14"/>
  <c r="CR80" i="14"/>
  <c r="BV78" i="19"/>
  <c r="J89" i="14"/>
  <c r="AR71" i="14"/>
  <c r="AH52" i="14"/>
  <c r="CL52" i="14"/>
  <c r="CZ43" i="14"/>
  <c r="AG80" i="14"/>
  <c r="T71" i="14"/>
  <c r="BY80" i="14"/>
  <c r="BP52" i="14"/>
  <c r="GP78" i="19"/>
  <c r="CV52" i="14"/>
  <c r="Z78" i="19"/>
  <c r="CO61" i="14"/>
  <c r="DF36" i="16"/>
  <c r="BS89" i="14"/>
  <c r="U98" i="14"/>
  <c r="CT78" i="19"/>
  <c r="DF71" i="16"/>
  <c r="BR80" i="14"/>
  <c r="BA89" i="14"/>
  <c r="BL71" i="14"/>
  <c r="JR78" i="19"/>
  <c r="O52" i="14"/>
  <c r="DF64" i="16"/>
  <c r="K61" i="14"/>
  <c r="BO71" i="14"/>
  <c r="BO70" i="14" s="1"/>
  <c r="CK80" i="14"/>
  <c r="K71" i="14"/>
  <c r="G66" i="14"/>
  <c r="AT43" i="14"/>
  <c r="S43" i="14"/>
  <c r="CX43" i="14"/>
  <c r="CX98" i="14"/>
  <c r="G94" i="14"/>
  <c r="CK52" i="14"/>
  <c r="BB80" i="14"/>
  <c r="G53" i="14"/>
  <c r="H52" i="14"/>
  <c r="BS43" i="14"/>
  <c r="AP52" i="14"/>
  <c r="G50" i="14"/>
  <c r="P43" i="14"/>
  <c r="DV78" i="19"/>
  <c r="G73" i="14"/>
  <c r="DZ78" i="19"/>
  <c r="CT89" i="14"/>
  <c r="CJ80" i="14"/>
  <c r="AP80" i="14"/>
  <c r="AX80" i="14"/>
  <c r="CR52" i="14"/>
  <c r="BR61" i="14"/>
  <c r="AJ61" i="14"/>
  <c r="CV80" i="14"/>
  <c r="BH43" i="14"/>
  <c r="J71" i="14"/>
  <c r="CA80" i="14"/>
  <c r="BX43" i="14"/>
  <c r="BC61" i="14"/>
  <c r="AU61" i="14"/>
  <c r="DC61" i="14"/>
  <c r="CY61" i="14"/>
  <c r="AC89" i="14"/>
  <c r="G101" i="14"/>
  <c r="BN43" i="14"/>
  <c r="BD43" i="14"/>
  <c r="BN78" i="19"/>
  <c r="AV71" i="14"/>
  <c r="AR52" i="14"/>
  <c r="DF78" i="19"/>
  <c r="BP71" i="14"/>
  <c r="BC71" i="14"/>
  <c r="DJ78" i="19"/>
  <c r="BZ52" i="14"/>
  <c r="CC71" i="14"/>
  <c r="CC70" i="14" s="1"/>
  <c r="AT89" i="14"/>
  <c r="BI52" i="14"/>
  <c r="R78" i="19"/>
  <c r="CD98" i="14"/>
  <c r="BZ78" i="19"/>
  <c r="DC98" i="14"/>
  <c r="AC43" i="14"/>
  <c r="BR43" i="14"/>
  <c r="AA89" i="14"/>
  <c r="BX61" i="14"/>
  <c r="G48" i="14"/>
  <c r="M61" i="14"/>
  <c r="X43" i="14"/>
  <c r="AF98" i="14"/>
  <c r="AZ52" i="14"/>
  <c r="G56" i="14"/>
  <c r="CW52" i="14"/>
  <c r="CT80" i="14"/>
  <c r="BR52" i="14"/>
  <c r="G84" i="14"/>
  <c r="CG61" i="14"/>
  <c r="BY71" i="14"/>
  <c r="AQ71" i="14"/>
  <c r="J98" i="14"/>
  <c r="BG61" i="14"/>
  <c r="CY89" i="14"/>
  <c r="H71" i="14"/>
  <c r="G72" i="14"/>
  <c r="BP80" i="14"/>
  <c r="BD80" i="14"/>
  <c r="AY98" i="14"/>
  <c r="N98" i="14"/>
  <c r="Z88" i="19"/>
  <c r="CH78" i="19"/>
  <c r="BY52" i="14"/>
  <c r="AK89" i="14"/>
  <c r="AY43" i="14"/>
  <c r="AY42" i="14" s="1"/>
  <c r="CS61" i="14"/>
  <c r="BG52" i="14"/>
  <c r="DF30" i="16"/>
  <c r="BC80" i="14"/>
  <c r="BS52" i="14"/>
  <c r="GT78" i="19"/>
  <c r="BB61" i="14"/>
  <c r="AX61" i="14"/>
  <c r="AU43" i="14"/>
  <c r="DF83" i="16"/>
  <c r="AJ52" i="14"/>
  <c r="DF46" i="16"/>
  <c r="G55" i="14"/>
  <c r="N52" i="14"/>
  <c r="CL98" i="14"/>
  <c r="P98" i="14"/>
  <c r="BM80" i="14"/>
  <c r="BT61" i="14"/>
  <c r="G49" i="14"/>
  <c r="CC61" i="14"/>
  <c r="BN71" i="14"/>
  <c r="K89" i="14"/>
  <c r="AB43" i="14"/>
  <c r="P71" i="14"/>
  <c r="HR78" i="19"/>
  <c r="CC43" i="14"/>
  <c r="BK98" i="14"/>
  <c r="DF26" i="16"/>
  <c r="CD52" i="14"/>
  <c r="AS43" i="14"/>
  <c r="AS42" i="14" s="1"/>
  <c r="BU71" i="14"/>
  <c r="CH43" i="14"/>
  <c r="BE52" i="14"/>
  <c r="BW71" i="14"/>
  <c r="BV80" i="14"/>
  <c r="M98" i="14"/>
  <c r="AZ89" i="14"/>
  <c r="CV71" i="14"/>
  <c r="BH52" i="14"/>
  <c r="IT78" i="19"/>
  <c r="BG71" i="14"/>
  <c r="C217" i="16"/>
  <c r="C171" i="16"/>
  <c r="C209" i="16"/>
  <c r="C197" i="16"/>
  <c r="D265" i="16"/>
  <c r="C221" i="16"/>
  <c r="C196" i="16"/>
  <c r="C191" i="16"/>
  <c r="D262" i="16"/>
  <c r="C187" i="16"/>
  <c r="C203" i="16"/>
  <c r="C215" i="16"/>
  <c r="C236" i="16"/>
  <c r="C200" i="16"/>
  <c r="C173" i="16"/>
  <c r="D263" i="16"/>
  <c r="D260" i="16"/>
  <c r="C267" i="16"/>
  <c r="C266" i="16"/>
  <c r="C235" i="16"/>
  <c r="C232" i="16"/>
  <c r="C170" i="16"/>
  <c r="D175" i="16"/>
  <c r="C252" i="16"/>
  <c r="C216" i="16"/>
  <c r="C204" i="16"/>
  <c r="C263" i="16"/>
  <c r="C241" i="16"/>
  <c r="C198" i="16"/>
  <c r="D254" i="16"/>
  <c r="C207" i="16"/>
  <c r="C186" i="16"/>
  <c r="C262" i="16"/>
  <c r="D166" i="16"/>
  <c r="D167" i="16"/>
  <c r="C181" i="16"/>
  <c r="C206" i="16"/>
  <c r="C219" i="16"/>
  <c r="C212" i="16"/>
  <c r="C220" i="16"/>
  <c r="D244" i="16"/>
  <c r="C223" i="16"/>
  <c r="D247" i="16"/>
  <c r="C230" i="16"/>
  <c r="C257" i="16"/>
  <c r="D242" i="16"/>
  <c r="C247" i="16"/>
  <c r="D249" i="16"/>
  <c r="D185" i="16"/>
  <c r="D243" i="16"/>
  <c r="C193" i="16"/>
  <c r="C250" i="16"/>
  <c r="D256" i="16"/>
  <c r="D250" i="16"/>
  <c r="C182" i="16"/>
  <c r="D238" i="16"/>
  <c r="C199" i="16"/>
  <c r="C242" i="16"/>
  <c r="C239" i="16"/>
  <c r="C231" i="16"/>
  <c r="C178" i="16"/>
  <c r="C185" i="16"/>
  <c r="C208" i="16"/>
  <c r="C240" i="16"/>
  <c r="C192" i="16"/>
  <c r="D237" i="16"/>
  <c r="C168" i="16"/>
  <c r="C176" i="16"/>
  <c r="C259" i="16"/>
  <c r="C264" i="16"/>
  <c r="C245" i="16"/>
  <c r="C260" i="16"/>
  <c r="C224" i="16"/>
  <c r="C261" i="16"/>
  <c r="C246" i="16"/>
  <c r="D267" i="16"/>
  <c r="C179" i="16"/>
  <c r="D258" i="16"/>
  <c r="C167" i="16"/>
  <c r="C205" i="16"/>
  <c r="C228" i="16"/>
  <c r="C202" i="16"/>
  <c r="D255" i="16"/>
  <c r="C194" i="16"/>
  <c r="C237" i="16"/>
  <c r="C183" i="16"/>
  <c r="C258" i="16"/>
  <c r="C222" i="16"/>
  <c r="C244" i="16"/>
  <c r="C213" i="16"/>
  <c r="C249" i="16"/>
  <c r="D253" i="16"/>
  <c r="C214" i="16"/>
  <c r="C229" i="16"/>
  <c r="C189" i="16"/>
  <c r="C265" i="16"/>
  <c r="D248" i="16"/>
  <c r="D236" i="16"/>
  <c r="C169" i="16"/>
  <c r="D241" i="16"/>
  <c r="C218" i="16"/>
  <c r="C195" i="16"/>
  <c r="C172" i="16"/>
  <c r="C233" i="16"/>
  <c r="C166" i="16"/>
  <c r="D251" i="16"/>
  <c r="C256" i="16"/>
  <c r="C253" i="16"/>
  <c r="C211" i="16"/>
  <c r="D266" i="16"/>
  <c r="C238" i="16"/>
  <c r="C254" i="16"/>
  <c r="C227" i="16"/>
  <c r="C177" i="16"/>
  <c r="D257" i="16"/>
  <c r="C210" i="16"/>
  <c r="D245" i="16"/>
  <c r="C225" i="16"/>
  <c r="C184" i="16"/>
  <c r="C174" i="16"/>
  <c r="C248" i="16"/>
  <c r="D195" i="16"/>
  <c r="D259" i="16"/>
  <c r="D264" i="16"/>
  <c r="D239" i="16"/>
  <c r="D261" i="16"/>
  <c r="C243" i="16"/>
  <c r="D199" i="16"/>
  <c r="C190" i="16"/>
  <c r="C175" i="16"/>
  <c r="C251" i="16"/>
  <c r="C188" i="16"/>
  <c r="C255" i="16"/>
  <c r="C234" i="16"/>
  <c r="C201" i="16"/>
  <c r="C180" i="16"/>
  <c r="D252" i="16"/>
  <c r="C226" i="16"/>
  <c r="D246" i="16"/>
  <c r="D240" i="16"/>
  <c r="T98" i="14"/>
  <c r="W61" i="14"/>
  <c r="DA89" i="14"/>
  <c r="G78" i="14"/>
  <c r="G51" i="14"/>
  <c r="N78" i="19"/>
  <c r="L43" i="14"/>
  <c r="BK61" i="14"/>
  <c r="AL80" i="14"/>
  <c r="BF80" i="14"/>
  <c r="G76" i="14"/>
  <c r="X71" i="14"/>
  <c r="Q52" i="14"/>
  <c r="AE80" i="14"/>
  <c r="AV98" i="14"/>
  <c r="CQ43" i="14"/>
  <c r="DF23" i="16"/>
  <c r="AY71" i="14"/>
  <c r="CY52" i="14"/>
  <c r="BZ71" i="14"/>
  <c r="BZ70" i="14" s="1"/>
  <c r="CL71" i="14"/>
  <c r="BJ52" i="14"/>
  <c r="AC52" i="14"/>
  <c r="CZ61" i="14"/>
  <c r="JJ78" i="19"/>
  <c r="DF34" i="16"/>
  <c r="AB98" i="14"/>
  <c r="CA61" i="14"/>
  <c r="DC43" i="14"/>
  <c r="DF47" i="16"/>
  <c r="BM71" i="14"/>
  <c r="KL78" i="19"/>
  <c r="AM71" i="14"/>
  <c r="CJ89" i="14"/>
  <c r="CI98" i="14"/>
  <c r="BQ61" i="14"/>
  <c r="CW89" i="14"/>
  <c r="DF79" i="16"/>
  <c r="AK61" i="14"/>
  <c r="CP89" i="14"/>
  <c r="BQ98" i="14"/>
  <c r="BL52" i="14"/>
  <c r="U52" i="14"/>
  <c r="CB52" i="14"/>
  <c r="DF52" i="16"/>
  <c r="CD61" i="14"/>
  <c r="AC61" i="14"/>
  <c r="AS71" i="14"/>
  <c r="ET78" i="19"/>
  <c r="DF68" i="16"/>
  <c r="CM43" i="14"/>
  <c r="AE71" i="14"/>
  <c r="AM89" i="14"/>
  <c r="BA71" i="14"/>
  <c r="BW89" i="14"/>
  <c r="AE61" i="14"/>
  <c r="H61" i="14"/>
  <c r="G62" i="14"/>
  <c r="V89" i="14"/>
  <c r="CZ98" i="14"/>
  <c r="CZ80" i="14"/>
  <c r="S98" i="14"/>
  <c r="CN89" i="14"/>
  <c r="BL80" i="14"/>
  <c r="AI52" i="14"/>
  <c r="BV89" i="14"/>
  <c r="C74" i="19"/>
  <c r="C44" i="19"/>
  <c r="C49" i="19"/>
  <c r="C35" i="19"/>
  <c r="C84" i="19"/>
  <c r="C21" i="19"/>
  <c r="C71" i="19"/>
  <c r="C50" i="19"/>
  <c r="C30" i="19"/>
  <c r="C55" i="19"/>
  <c r="C32" i="19"/>
  <c r="C70" i="19"/>
  <c r="C76" i="19"/>
  <c r="C72" i="19"/>
  <c r="C33" i="19"/>
  <c r="C34" i="19"/>
  <c r="C81" i="19"/>
  <c r="C59" i="19"/>
  <c r="C29" i="19"/>
  <c r="C86" i="19"/>
  <c r="C73" i="19"/>
  <c r="C57" i="19"/>
  <c r="C48" i="19"/>
  <c r="C53" i="19"/>
  <c r="C69" i="19"/>
  <c r="C46" i="19"/>
  <c r="C16" i="19"/>
  <c r="C68" i="19"/>
  <c r="C51" i="19"/>
  <c r="C83" i="19"/>
  <c r="C85" i="19"/>
  <c r="C54" i="19"/>
  <c r="C75" i="19"/>
  <c r="C52" i="19"/>
  <c r="C56" i="19"/>
  <c r="C82" i="19"/>
  <c r="C58" i="19"/>
  <c r="C45" i="19"/>
  <c r="C47" i="19"/>
  <c r="AM80" i="14"/>
  <c r="I98" i="14"/>
  <c r="AB80" i="14"/>
  <c r="DA80" i="14"/>
  <c r="BT98" i="14"/>
  <c r="CU43" i="14"/>
  <c r="CU42" i="14" s="1"/>
  <c r="J78" i="19"/>
  <c r="BA80" i="14"/>
  <c r="G103" i="14"/>
  <c r="AR43" i="14"/>
  <c r="AR42" i="14" s="1"/>
  <c r="BY61" i="14"/>
  <c r="AG98" i="14"/>
  <c r="BK71" i="14"/>
  <c r="DB61" i="14"/>
  <c r="CQ61" i="14"/>
  <c r="CM98" i="14"/>
  <c r="BL89" i="14"/>
  <c r="AU71" i="14"/>
  <c r="X89" i="14"/>
  <c r="L52" i="14"/>
  <c r="U61" i="14"/>
  <c r="AD89" i="14"/>
  <c r="G85" i="14"/>
  <c r="CH71" i="14"/>
  <c r="CH70" i="14" s="1"/>
  <c r="AO80" i="14"/>
  <c r="AV80" i="14"/>
  <c r="AF52" i="14"/>
  <c r="CA52" i="14"/>
  <c r="ID78" i="19"/>
  <c r="CK89" i="14"/>
  <c r="AP89" i="14"/>
  <c r="DF75" i="16"/>
  <c r="N43" i="14"/>
  <c r="CV89" i="14"/>
  <c r="AF89" i="14"/>
  <c r="BF52" i="14"/>
  <c r="BP98" i="14"/>
  <c r="Q43" i="14"/>
  <c r="BO98" i="14"/>
  <c r="AI80" i="14"/>
  <c r="N80" i="14"/>
  <c r="CL43" i="14"/>
  <c r="CL42" i="14" s="1"/>
  <c r="BA52" i="14"/>
  <c r="AU52" i="14"/>
  <c r="CH89" i="14"/>
  <c r="AD78" i="19"/>
  <c r="Y71" i="14"/>
  <c r="Y70" i="14" s="1"/>
  <c r="CF80" i="14"/>
  <c r="AB89" i="14"/>
  <c r="G74" i="14"/>
  <c r="S61" i="14"/>
  <c r="W43" i="14"/>
  <c r="W42" i="14" s="1"/>
  <c r="L80" i="14"/>
  <c r="AJ80" i="14"/>
  <c r="AC98" i="14"/>
  <c r="BX80" i="14"/>
  <c r="HJ78" i="19"/>
  <c r="CQ80" i="14"/>
  <c r="R52" i="14"/>
  <c r="DF86" i="16"/>
  <c r="BD52" i="14"/>
  <c r="CV98" i="14"/>
  <c r="G75" i="14"/>
  <c r="CZ89" i="14"/>
  <c r="AK71" i="14"/>
  <c r="AK70" i="14" s="1"/>
  <c r="W89" i="14"/>
  <c r="AQ80" i="14"/>
  <c r="G95" i="14"/>
  <c r="BE89" i="14"/>
  <c r="AY80" i="14"/>
  <c r="J80" i="14"/>
  <c r="LB78" i="19"/>
  <c r="BQ43" i="14"/>
  <c r="BY98" i="14"/>
  <c r="AI61" i="14"/>
  <c r="AB52" i="14"/>
  <c r="AF71" i="14"/>
  <c r="M52" i="14"/>
  <c r="AF80" i="14"/>
  <c r="BP89" i="14"/>
  <c r="CS52" i="14"/>
  <c r="CS43" i="14"/>
  <c r="CS42" i="14" s="1"/>
  <c r="CN80" i="14"/>
  <c r="DF51" i="16"/>
  <c r="AN61" i="14"/>
  <c r="DA61" i="14"/>
  <c r="G92" i="14"/>
  <c r="DF16" i="16"/>
  <c r="DF54" i="16"/>
  <c r="N61" i="14"/>
  <c r="BZ61" i="14"/>
  <c r="AO98" i="14"/>
  <c r="BL61" i="14"/>
  <c r="V43" i="14"/>
  <c r="KX78" i="19"/>
  <c r="BM61" i="14"/>
  <c r="HZ78" i="19"/>
  <c r="J52" i="14"/>
  <c r="DB43" i="14"/>
  <c r="DB42" i="14" s="1"/>
  <c r="CI52" i="14"/>
  <c r="CF43" i="14"/>
  <c r="CF42" i="14" s="1"/>
  <c r="CF41" i="14" s="1"/>
  <c r="KX81" i="19" s="1"/>
  <c r="BR78" i="19"/>
  <c r="AL89" i="14"/>
  <c r="P89" i="14"/>
  <c r="G69" i="14"/>
  <c r="JV78" i="19"/>
  <c r="CP71" i="14"/>
  <c r="CP70" i="14" s="1"/>
  <c r="CP41" i="14" s="1"/>
  <c r="CY43" i="14"/>
  <c r="KP78" i="19"/>
  <c r="CI43" i="14"/>
  <c r="CP43" i="14"/>
  <c r="CP42" i="14" s="1"/>
  <c r="CH61" i="14"/>
  <c r="BA61" i="14"/>
  <c r="AP98" i="14"/>
  <c r="AJ98" i="14"/>
  <c r="CD89" i="14"/>
  <c r="GX78" i="19"/>
  <c r="DF84" i="16"/>
  <c r="BF78" i="19"/>
  <c r="BA98" i="14"/>
  <c r="BO61" i="14"/>
  <c r="AN71" i="14"/>
  <c r="AN70" i="14" s="1"/>
  <c r="DF50" i="16"/>
  <c r="CJ71" i="14"/>
  <c r="CJ70" i="14" s="1"/>
  <c r="CC52" i="14"/>
  <c r="CR43" i="14"/>
  <c r="FJ78" i="19"/>
  <c r="AH78" i="19"/>
  <c r="G60" i="14"/>
  <c r="CS80" i="14"/>
  <c r="CA71" i="14"/>
  <c r="CA70" i="14" s="1"/>
  <c r="IL78" i="19"/>
  <c r="G87" i="14"/>
  <c r="CU52" i="14"/>
  <c r="CJ52" i="14"/>
  <c r="BM89" i="14"/>
  <c r="G82" i="14"/>
  <c r="AB61" i="14"/>
  <c r="BD89" i="14"/>
  <c r="FR78" i="19"/>
  <c r="AZ61" i="14"/>
  <c r="Z89" i="14"/>
  <c r="BQ80" i="14"/>
  <c r="BZ89" i="14"/>
  <c r="G45" i="14"/>
  <c r="H43" i="14"/>
  <c r="DA98" i="14"/>
  <c r="CR98" i="14"/>
  <c r="G83" i="14"/>
  <c r="DF15" i="16"/>
  <c r="CD78" i="19"/>
  <c r="AG71" i="14"/>
  <c r="AG70" i="14" s="1"/>
  <c r="BZ98" i="14"/>
  <c r="I80" i="14"/>
  <c r="GL78" i="19"/>
  <c r="Y43" i="14"/>
  <c r="BX52" i="14"/>
  <c r="U80" i="14"/>
  <c r="DF25" i="16"/>
  <c r="G63" i="14"/>
  <c r="Z61" i="14"/>
  <c r="CX78" i="19"/>
  <c r="BN98" i="14"/>
  <c r="V52" i="14"/>
  <c r="BE98" i="14"/>
  <c r="BJ71" i="14"/>
  <c r="BJ70" i="14" s="1"/>
  <c r="CQ89" i="14"/>
  <c r="DF53" i="16"/>
  <c r="CO98" i="14"/>
  <c r="BG80" i="14"/>
  <c r="AJ43" i="14"/>
  <c r="AJ42" i="14" s="1"/>
  <c r="N89" i="14"/>
  <c r="L98" i="14"/>
  <c r="BT52" i="14"/>
  <c r="LJ78" i="19"/>
  <c r="G118" i="14"/>
  <c r="V94" i="19"/>
  <c r="D94" i="19" s="1"/>
  <c r="BN61" i="14"/>
  <c r="DC52" i="14"/>
  <c r="V71" i="14"/>
  <c r="V70" i="14" s="1"/>
  <c r="CI61" i="14"/>
  <c r="CY71" i="14"/>
  <c r="BW61" i="14"/>
  <c r="G99" i="14"/>
  <c r="H98" i="14"/>
  <c r="DF19" i="16"/>
  <c r="DF74" i="16"/>
  <c r="X80" i="14"/>
  <c r="CW61" i="14"/>
  <c r="BZ80" i="14"/>
  <c r="CC98" i="14"/>
  <c r="AQ89" i="14"/>
  <c r="AT52" i="14"/>
  <c r="G65" i="14"/>
  <c r="CK61" i="14"/>
  <c r="CR61" i="14"/>
  <c r="AW80" i="14"/>
  <c r="CL80" i="14"/>
  <c r="AA52" i="14"/>
  <c r="CF71" i="14"/>
  <c r="CF70" i="14" s="1"/>
  <c r="BU80" i="14"/>
  <c r="G34" i="14"/>
  <c r="CY80" i="14"/>
  <c r="G96" i="14"/>
  <c r="Z43" i="14"/>
  <c r="CI71" i="14"/>
  <c r="DF39" i="16"/>
  <c r="G68" i="14"/>
  <c r="AD80" i="14"/>
  <c r="AC71" i="14"/>
  <c r="CA89" i="14"/>
  <c r="S89" i="14"/>
  <c r="X61" i="14"/>
  <c r="CU80" i="14"/>
  <c r="S71" i="14"/>
  <c r="S70" i="14" s="1"/>
  <c r="BK80" i="14"/>
  <c r="DF65" i="16"/>
  <c r="I61" i="14"/>
  <c r="BF61" i="14"/>
  <c r="AS89" i="14"/>
  <c r="CN61" i="14"/>
  <c r="AR98" i="14"/>
  <c r="EL78" i="19"/>
  <c r="AV43" i="14"/>
  <c r="BW52" i="14"/>
  <c r="AL43" i="14"/>
  <c r="BF98" i="14"/>
  <c r="DF80" i="16"/>
  <c r="DF87" i="16"/>
  <c r="CJ98" i="14"/>
  <c r="BY89" i="14"/>
  <c r="AU89" i="14"/>
  <c r="K80" i="14"/>
  <c r="CQ52" i="14"/>
  <c r="CG43" i="14"/>
  <c r="CG42" i="14" s="1"/>
  <c r="CH98" i="14"/>
  <c r="CK71" i="14"/>
  <c r="AH89" i="14"/>
  <c r="DF82" i="16"/>
  <c r="CU61" i="14"/>
  <c r="BV52" i="14"/>
  <c r="DF41" i="16"/>
  <c r="CM52" i="14"/>
  <c r="DF35" i="16"/>
  <c r="BK89" i="14"/>
  <c r="AV61" i="14"/>
  <c r="BG89" i="14"/>
  <c r="AQ52" i="14"/>
  <c r="G47" i="14"/>
  <c r="T89" i="14"/>
  <c r="AP71" i="14"/>
  <c r="AP70" i="14" s="1"/>
  <c r="BW98" i="14"/>
  <c r="BS61" i="14"/>
  <c r="K98" i="14"/>
  <c r="CU98" i="14"/>
  <c r="AO89" i="14"/>
  <c r="BQ52" i="14"/>
  <c r="BF89" i="14"/>
  <c r="CF89" i="14"/>
  <c r="BU89" i="14"/>
  <c r="BI71" i="14"/>
  <c r="BI70" i="14" s="1"/>
  <c r="DF42" i="16"/>
  <c r="AH80" i="14"/>
  <c r="R98" i="14"/>
  <c r="BS71" i="14"/>
  <c r="BS70" i="14" s="1"/>
  <c r="G67" i="14"/>
  <c r="Q80" i="14"/>
  <c r="CE80" i="14"/>
  <c r="CB61" i="14"/>
  <c r="AW52" i="14"/>
  <c r="DB52" i="14"/>
  <c r="BH98" i="14"/>
  <c r="CR89" i="14"/>
  <c r="AL61" i="14"/>
  <c r="CO52" i="14"/>
  <c r="G102" i="14"/>
  <c r="DC80" i="14"/>
  <c r="AE43" i="14"/>
  <c r="BI61" i="14"/>
  <c r="CX61" i="14"/>
  <c r="N71" i="14"/>
  <c r="N70" i="14" s="1"/>
  <c r="S80" i="14"/>
  <c r="DF14" i="16"/>
  <c r="CZ71" i="14"/>
  <c r="AK80" i="14"/>
  <c r="I43" i="14"/>
  <c r="I42" i="14" s="1"/>
  <c r="G44" i="14"/>
  <c r="CN71" i="14"/>
  <c r="HV78" i="19"/>
  <c r="CM80" i="14"/>
  <c r="DF31" i="16"/>
  <c r="P52" i="14"/>
  <c r="AI98" i="14"/>
  <c r="AD61" i="14"/>
  <c r="BJ98" i="14"/>
  <c r="AG52" i="14"/>
  <c r="DF61" i="16"/>
  <c r="CX89" i="14"/>
  <c r="AY89" i="14"/>
  <c r="CB71" i="14"/>
  <c r="AR80" i="14"/>
  <c r="BB98" i="14"/>
  <c r="FF78" i="19"/>
  <c r="CM71" i="14"/>
  <c r="CM70" i="14" s="1"/>
  <c r="CU71" i="14"/>
  <c r="CU70" i="14" s="1"/>
  <c r="DF76" i="16"/>
  <c r="W71" i="14"/>
  <c r="DF27" i="16"/>
  <c r="AD43" i="14"/>
  <c r="Y52" i="14"/>
  <c r="O98" i="14"/>
  <c r="BR89" i="14"/>
  <c r="AE89" i="14"/>
  <c r="BG43" i="14"/>
  <c r="BG42" i="14" s="1"/>
  <c r="M43" i="14"/>
  <c r="M42" i="14" s="1"/>
  <c r="AP61" i="14"/>
  <c r="AK43" i="14"/>
  <c r="AK42" i="14" s="1"/>
  <c r="BV43" i="14"/>
  <c r="BV42" i="14" s="1"/>
  <c r="K52" i="14"/>
  <c r="G57" i="14"/>
  <c r="BE43" i="14"/>
  <c r="BE42" i="14" s="1"/>
  <c r="BB78" i="19"/>
  <c r="DF62" i="16"/>
  <c r="CQ71" i="14"/>
  <c r="AW61" i="14"/>
  <c r="CV61" i="14"/>
  <c r="DN78" i="19"/>
  <c r="G77" i="14"/>
  <c r="CJ43" i="14"/>
  <c r="CJ42" i="14" s="1"/>
  <c r="CJ41" i="14" s="1"/>
  <c r="V61" i="14"/>
  <c r="Q61" i="14"/>
  <c r="CW71" i="14"/>
  <c r="CE43" i="14"/>
  <c r="CE42" i="14" s="1"/>
  <c r="EX78" i="19"/>
  <c r="BJ61" i="14"/>
  <c r="CF98" i="14"/>
  <c r="CD80" i="14"/>
  <c r="JZ78" i="19"/>
  <c r="CI80" i="14"/>
  <c r="T52" i="14"/>
  <c r="T80" i="14"/>
  <c r="AZ98" i="14"/>
  <c r="FV78" i="19"/>
  <c r="BR98" i="14"/>
  <c r="CE71" i="14"/>
  <c r="AI89" i="14"/>
  <c r="CT52" i="14"/>
  <c r="DB89" i="14"/>
  <c r="L61" i="14"/>
  <c r="BF71" i="14"/>
  <c r="O71" i="14"/>
  <c r="O70" i="14" s="1"/>
  <c r="G54" i="14"/>
  <c r="BO52" i="14"/>
  <c r="CB89" i="14"/>
  <c r="AQ61" i="14"/>
  <c r="AE52" i="14"/>
  <c r="IH78" i="19"/>
  <c r="BN80" i="14"/>
  <c r="CQ98" i="14"/>
  <c r="CM89" i="14"/>
  <c r="P80" i="14"/>
  <c r="BM52" i="14"/>
  <c r="JN78" i="19"/>
  <c r="AH71" i="14"/>
  <c r="AH70" i="14" s="1"/>
  <c r="G90" i="14"/>
  <c r="H89" i="14"/>
  <c r="BD98" i="14"/>
  <c r="G88" i="14"/>
  <c r="AL71" i="14"/>
  <c r="AL70" i="14" s="1"/>
  <c r="Q98" i="14"/>
  <c r="CX71" i="14"/>
  <c r="CX70" i="14" s="1"/>
  <c r="DR82" i="19"/>
  <c r="ID85" i="19"/>
  <c r="KT83" i="19"/>
  <c r="FB85" i="19"/>
  <c r="N82" i="19"/>
  <c r="JN86" i="19"/>
  <c r="HV81" i="19"/>
  <c r="CD84" i="19"/>
  <c r="AD83" i="19"/>
  <c r="IH84" i="19"/>
  <c r="IP81" i="19"/>
  <c r="GD86" i="19"/>
  <c r="CT83" i="19"/>
  <c r="BR81" i="19"/>
  <c r="J81" i="19"/>
  <c r="AP82" i="19"/>
  <c r="DF83" i="19"/>
  <c r="HR83" i="19"/>
  <c r="IX86" i="19"/>
  <c r="GL84" i="19"/>
  <c r="DR81" i="19"/>
  <c r="IT84" i="19"/>
  <c r="FJ85" i="19"/>
  <c r="HZ81" i="19"/>
  <c r="IH86" i="19"/>
  <c r="AP84" i="19"/>
  <c r="HB81" i="19"/>
  <c r="HJ86" i="19"/>
  <c r="JB81" i="19"/>
  <c r="AP83" i="19"/>
  <c r="J83" i="19"/>
  <c r="CT85" i="19"/>
  <c r="ID83" i="19"/>
  <c r="CH84" i="19"/>
  <c r="IX85" i="19"/>
  <c r="JZ85" i="19"/>
  <c r="ED85" i="19"/>
  <c r="GP81" i="19"/>
  <c r="EP86" i="19"/>
  <c r="DV85" i="19"/>
  <c r="JJ85" i="19"/>
  <c r="F84" i="19"/>
  <c r="GX84" i="19"/>
  <c r="GT85" i="19"/>
  <c r="AX84" i="19"/>
  <c r="DJ85" i="19"/>
  <c r="FR81" i="19"/>
  <c r="HR84" i="19"/>
  <c r="JV86" i="19"/>
  <c r="AX83" i="19"/>
  <c r="JR84" i="19"/>
  <c r="ED86" i="19"/>
  <c r="HR81" i="19"/>
  <c r="JF81" i="19"/>
  <c r="FV85" i="19"/>
  <c r="CX83" i="19"/>
  <c r="JZ82" i="19"/>
  <c r="IH83" i="19"/>
  <c r="AX81" i="19"/>
  <c r="BV82" i="19"/>
  <c r="BB85" i="19"/>
  <c r="HV84" i="19"/>
  <c r="EL82" i="19"/>
  <c r="EH81" i="19"/>
  <c r="R83" i="19"/>
  <c r="FZ84" i="19"/>
  <c r="FN83" i="19"/>
  <c r="Z81" i="19"/>
  <c r="AH83" i="19"/>
  <c r="KD82" i="19"/>
  <c r="LJ81" i="19"/>
  <c r="FR85" i="19"/>
  <c r="BJ86" i="19"/>
  <c r="EH84" i="19"/>
  <c r="DV81" i="19"/>
  <c r="HN83" i="19"/>
  <c r="BB84" i="19"/>
  <c r="AD86" i="19"/>
  <c r="GT81" i="19"/>
  <c r="HZ82" i="19"/>
  <c r="FN81" i="19"/>
  <c r="DF85" i="19"/>
  <c r="LB81" i="19"/>
  <c r="BN84" i="19"/>
  <c r="LF82" i="19"/>
  <c r="FV82" i="19"/>
  <c r="CH82" i="19"/>
  <c r="BR82" i="19"/>
  <c r="F83" i="19"/>
  <c r="CX81" i="19"/>
  <c r="BR84" i="19"/>
  <c r="IT83" i="19"/>
  <c r="AH84" i="19"/>
  <c r="Z83" i="19"/>
  <c r="JF86" i="19"/>
  <c r="R85" i="19"/>
  <c r="FB83" i="19"/>
  <c r="DB83" i="19"/>
  <c r="KD84" i="19"/>
  <c r="JJ83" i="19"/>
  <c r="KP85" i="19"/>
  <c r="N83" i="19"/>
  <c r="CP82" i="19"/>
  <c r="FV81" i="19"/>
  <c r="DF82" i="19"/>
  <c r="HB85" i="19"/>
  <c r="IL82" i="19"/>
  <c r="KH85" i="19"/>
  <c r="HB86" i="19"/>
  <c r="JB86" i="19"/>
  <c r="BF82" i="19"/>
  <c r="KT81" i="19"/>
  <c r="J85" i="19"/>
  <c r="BF85" i="19"/>
  <c r="GD82" i="19"/>
  <c r="IX84" i="19"/>
  <c r="BN83" i="19"/>
  <c r="KP81" i="19"/>
  <c r="AX86" i="19"/>
  <c r="R84" i="19"/>
  <c r="GX81" i="19"/>
  <c r="GD84" i="19"/>
  <c r="DN84" i="19"/>
  <c r="JV83" i="19"/>
  <c r="FJ86" i="19"/>
  <c r="AT81" i="19"/>
  <c r="BB83" i="19"/>
  <c r="AL84" i="19"/>
  <c r="HN84" i="19"/>
  <c r="DN86" i="19"/>
  <c r="BZ81" i="19"/>
  <c r="EH86" i="19"/>
  <c r="FJ82" i="19"/>
  <c r="DR85" i="19"/>
  <c r="ED82" i="19"/>
  <c r="LF86" i="19"/>
  <c r="HF81" i="19"/>
  <c r="CD86" i="19"/>
  <c r="KL86" i="19"/>
  <c r="CX82" i="19"/>
  <c r="AX82" i="19"/>
  <c r="KT85" i="19"/>
  <c r="DJ86" i="19"/>
  <c r="IT85" i="19"/>
  <c r="FZ81" i="19"/>
  <c r="DJ81" i="19"/>
  <c r="GL82" i="19"/>
  <c r="JR86" i="19"/>
  <c r="DR86" i="19"/>
  <c r="IX82" i="19"/>
  <c r="V85" i="19"/>
  <c r="FV86" i="19"/>
  <c r="ET81" i="19"/>
  <c r="KD83" i="19"/>
  <c r="JZ86" i="19"/>
  <c r="CT84" i="19"/>
  <c r="LF84" i="19"/>
  <c r="AX85" i="19"/>
  <c r="ID86" i="19"/>
  <c r="IP82" i="19"/>
  <c r="KX85" i="19"/>
  <c r="HB84" i="19"/>
  <c r="CH86" i="19"/>
  <c r="Z84" i="19"/>
  <c r="LF83" i="19"/>
  <c r="JR83" i="19"/>
  <c r="F81" i="19"/>
  <c r="HN81" i="19"/>
  <c r="EP81" i="19"/>
  <c r="BV85" i="19"/>
  <c r="ED81" i="19"/>
  <c r="FF86" i="19"/>
  <c r="GH85" i="19"/>
  <c r="AT83" i="19"/>
  <c r="JN85" i="19"/>
  <c r="AP85" i="19"/>
  <c r="HB83" i="19"/>
  <c r="J84" i="19"/>
  <c r="J82" i="19"/>
  <c r="EL83" i="19"/>
  <c r="EX86" i="19"/>
  <c r="AT86" i="19"/>
  <c r="EX84" i="19"/>
  <c r="BN82" i="19"/>
  <c r="AH82" i="19"/>
  <c r="JR82" i="19"/>
  <c r="FB84" i="19"/>
  <c r="HR86" i="19"/>
  <c r="AL82" i="19"/>
  <c r="FN86" i="19"/>
  <c r="DB86" i="19"/>
  <c r="GX85" i="19"/>
  <c r="JJ86" i="19"/>
  <c r="FR83" i="19"/>
  <c r="AH85" i="19"/>
  <c r="KH84" i="19"/>
  <c r="GD81" i="19"/>
  <c r="LB82" i="19"/>
  <c r="AL81" i="19"/>
  <c r="CP81" i="19"/>
  <c r="EP82" i="19"/>
  <c r="FR84" i="19"/>
  <c r="IT81" i="19"/>
  <c r="LJ82" i="19"/>
  <c r="EH85" i="19"/>
  <c r="JF82" i="19"/>
  <c r="FB81" i="19"/>
  <c r="JV81" i="19"/>
  <c r="Z85" i="19"/>
  <c r="N84" i="19"/>
  <c r="BJ85" i="19"/>
  <c r="ET84" i="19"/>
  <c r="IP85" i="19"/>
  <c r="DZ86" i="19"/>
  <c r="HF84" i="19"/>
  <c r="CL84" i="19"/>
  <c r="GD85" i="19"/>
  <c r="DF81" i="19"/>
  <c r="DR83" i="19"/>
  <c r="ID81" i="19"/>
  <c r="BB81" i="19"/>
  <c r="ID84" i="19"/>
  <c r="LJ85" i="19"/>
  <c r="FJ83" i="19"/>
  <c r="GL85" i="19"/>
  <c r="ET83" i="19"/>
  <c r="HZ86" i="19"/>
  <c r="FN85" i="19"/>
  <c r="Z86" i="19"/>
  <c r="CD81" i="19"/>
  <c r="DF84" i="19"/>
  <c r="ET85" i="19"/>
  <c r="FZ82" i="19"/>
  <c r="KH82" i="19"/>
  <c r="JV84" i="19"/>
  <c r="EP84" i="19"/>
  <c r="JF85" i="19"/>
  <c r="JN81" i="19"/>
  <c r="AD85" i="19"/>
  <c r="LF81" i="19"/>
  <c r="JN84" i="19"/>
  <c r="KH83" i="19"/>
  <c r="IH82" i="19"/>
  <c r="AT82" i="19"/>
  <c r="F82" i="19"/>
  <c r="JR81" i="19"/>
  <c r="HJ83" i="19"/>
  <c r="BB86" i="19"/>
  <c r="DB81" i="19"/>
  <c r="HJ82" i="19"/>
  <c r="JZ83" i="19"/>
  <c r="JF83" i="19"/>
  <c r="DZ85" i="19"/>
  <c r="AP81" i="19"/>
  <c r="JB83" i="19"/>
  <c r="EX83" i="19"/>
  <c r="FZ86" i="19"/>
  <c r="BB82" i="19"/>
  <c r="CH83" i="19"/>
  <c r="BR83" i="19"/>
  <c r="IL84" i="19"/>
  <c r="GH86" i="19"/>
  <c r="CP83" i="19"/>
  <c r="BJ81" i="19"/>
  <c r="CP84" i="19"/>
  <c r="KL84" i="19"/>
  <c r="BV81" i="19"/>
  <c r="HF86" i="19"/>
  <c r="GP84" i="19"/>
  <c r="V82" i="19"/>
  <c r="V86" i="19"/>
  <c r="BZ83" i="19"/>
  <c r="EP83" i="19"/>
  <c r="CL85" i="19"/>
  <c r="JN83" i="19"/>
  <c r="EX81" i="19"/>
  <c r="IH81" i="19"/>
  <c r="KT82" i="19"/>
  <c r="KX83" i="19"/>
  <c r="CX84" i="19"/>
  <c r="DV84" i="19"/>
  <c r="BF86" i="19"/>
  <c r="IL83" i="19"/>
  <c r="KL83" i="19"/>
  <c r="IL86" i="19"/>
  <c r="GL83" i="19"/>
  <c r="R82" i="19"/>
  <c r="AL85" i="19"/>
  <c r="CT86" i="19"/>
  <c r="DZ84" i="19"/>
  <c r="AD81" i="19"/>
  <c r="HV83" i="19"/>
  <c r="CL83" i="19"/>
  <c r="DB82" i="19"/>
  <c r="FF81" i="19"/>
  <c r="CD85" i="19"/>
  <c r="GX82" i="19"/>
  <c r="LJ86" i="19"/>
  <c r="CT82" i="19"/>
  <c r="BJ83" i="19"/>
  <c r="AL83" i="19"/>
  <c r="EL84" i="19"/>
  <c r="DV86" i="19"/>
  <c r="DN81" i="19"/>
  <c r="FR82" i="19"/>
  <c r="CT81" i="19"/>
  <c r="BN81" i="19"/>
  <c r="DZ81" i="19"/>
  <c r="CH85" i="19"/>
  <c r="JB84" i="19"/>
  <c r="KT84" i="19"/>
  <c r="CX85" i="19"/>
  <c r="BZ84" i="19"/>
  <c r="LB83" i="19"/>
  <c r="AP86" i="19"/>
  <c r="HJ81" i="19"/>
  <c r="KD85" i="19"/>
  <c r="HZ83" i="19"/>
  <c r="CP85" i="19"/>
  <c r="IX83" i="19"/>
  <c r="GL81" i="19"/>
  <c r="CL81" i="19"/>
  <c r="KX84" i="19"/>
  <c r="HV82" i="19"/>
  <c r="IL85" i="19"/>
  <c r="GX86" i="19"/>
  <c r="AL86" i="19"/>
  <c r="FF82" i="19"/>
  <c r="FZ83" i="19"/>
  <c r="HF85" i="19"/>
  <c r="AD82" i="19"/>
  <c r="JB85" i="19"/>
  <c r="DZ82" i="19"/>
  <c r="IT86" i="19"/>
  <c r="N85" i="19"/>
  <c r="BR86" i="19"/>
  <c r="FJ81" i="19"/>
  <c r="LB84" i="19"/>
  <c r="ET82" i="19"/>
  <c r="EL86" i="19"/>
  <c r="LJ83" i="19"/>
  <c r="LJ84" i="19"/>
  <c r="BZ85" i="19"/>
  <c r="Z82" i="19"/>
  <c r="ED83" i="19"/>
  <c r="BN86" i="19"/>
  <c r="FF83" i="19"/>
  <c r="LF85" i="19"/>
  <c r="HF82" i="19"/>
  <c r="IP83" i="19"/>
  <c r="HB82" i="19"/>
  <c r="JJ81" i="19"/>
  <c r="N86" i="19"/>
  <c r="FB86" i="19"/>
  <c r="GH84" i="19"/>
  <c r="HZ85" i="19"/>
  <c r="J86" i="19"/>
  <c r="BJ82" i="19"/>
  <c r="JV85" i="19"/>
  <c r="KX86" i="19"/>
  <c r="HJ84" i="19"/>
  <c r="GT86" i="19"/>
  <c r="DV82" i="19"/>
  <c r="KH81" i="19"/>
  <c r="BZ82" i="19"/>
  <c r="KD81" i="19"/>
  <c r="GP85" i="19"/>
  <c r="DB85" i="19"/>
  <c r="V83" i="19"/>
  <c r="EH83" i="19"/>
  <c r="DN85" i="19"/>
  <c r="R86" i="19"/>
  <c r="F85" i="19"/>
  <c r="CH81" i="19"/>
  <c r="DV83" i="19"/>
  <c r="BF84" i="19"/>
  <c r="EL85" i="19"/>
  <c r="CP86" i="19"/>
  <c r="GT84" i="19"/>
  <c r="GH82" i="19"/>
  <c r="JJ84" i="19"/>
  <c r="IP86" i="19"/>
  <c r="V84" i="19"/>
  <c r="BV86" i="19"/>
  <c r="EX82" i="19"/>
  <c r="AH86" i="19"/>
  <c r="HV85" i="19"/>
  <c r="KL82" i="19"/>
  <c r="AT84" i="19"/>
  <c r="BF83" i="19"/>
  <c r="F86" i="19"/>
  <c r="CD82" i="19"/>
  <c r="HN86" i="19"/>
  <c r="HJ85" i="19"/>
  <c r="HF83" i="19"/>
  <c r="FN84" i="19"/>
  <c r="GT83" i="19"/>
  <c r="FV83" i="19"/>
  <c r="FF85" i="19"/>
  <c r="BV83" i="19"/>
  <c r="DJ83" i="19"/>
  <c r="V81" i="19"/>
  <c r="GH83" i="19"/>
  <c r="KP84" i="19"/>
  <c r="LB85" i="19"/>
  <c r="JZ84" i="19"/>
  <c r="HR85" i="19"/>
  <c r="DN82" i="19"/>
  <c r="HN82" i="19"/>
  <c r="KP82" i="19"/>
  <c r="DJ82" i="19"/>
  <c r="KP83" i="19"/>
  <c r="GP82" i="19"/>
  <c r="CL82" i="19"/>
  <c r="GP86" i="19"/>
  <c r="KX82" i="19"/>
  <c r="KL85" i="19"/>
  <c r="DF72" i="16"/>
  <c r="CO80" i="14"/>
  <c r="AD98" i="14"/>
  <c r="DF63" i="16"/>
  <c r="V98" i="14"/>
  <c r="G144" i="15"/>
  <c r="CG80" i="14"/>
  <c r="AW89" i="14"/>
  <c r="AN98" i="14"/>
  <c r="AS98" i="14"/>
  <c r="AG61" i="14"/>
  <c r="AU98" i="14"/>
  <c r="BC52" i="14"/>
  <c r="CE98" i="14"/>
  <c r="AC80" i="14"/>
  <c r="AQ98" i="14"/>
  <c r="Q71" i="14"/>
  <c r="Q70" i="14" s="1"/>
  <c r="BP61" i="14"/>
  <c r="G105" i="14"/>
  <c r="DF70" i="16"/>
  <c r="DF49" i="16"/>
  <c r="CW98" i="14"/>
  <c r="U71" i="14"/>
  <c r="U70" i="14" s="1"/>
  <c r="G86" i="14"/>
  <c r="R71" i="14"/>
  <c r="R70" i="14" s="1"/>
  <c r="AO71" i="14"/>
  <c r="AO70" i="14" s="1"/>
  <c r="BB89" i="14"/>
  <c r="AX89" i="14"/>
  <c r="BU43" i="14"/>
  <c r="CA43" i="14"/>
  <c r="CA42" i="14" s="1"/>
  <c r="CX52" i="14"/>
  <c r="BL98" i="14"/>
  <c r="CA98" i="14"/>
  <c r="AP43" i="14"/>
  <c r="AP42" i="14" s="1"/>
  <c r="AP41" i="14" s="1"/>
  <c r="EL81" i="19" s="1"/>
  <c r="BE80" i="14"/>
  <c r="CT71" i="14"/>
  <c r="CT70" i="14" s="1"/>
  <c r="CD43" i="14"/>
  <c r="CD42" i="14" s="1"/>
  <c r="G100" i="14"/>
  <c r="AZ71" i="14"/>
  <c r="AZ70" i="14" s="1"/>
  <c r="CE89" i="14"/>
  <c r="AW98" i="14"/>
  <c r="L89" i="14"/>
  <c r="M89" i="14"/>
  <c r="Z98" i="14"/>
  <c r="BU61" i="14"/>
  <c r="BJ43" i="14"/>
  <c r="BJ42" i="14" s="1"/>
  <c r="BJ41" i="14" s="1"/>
  <c r="HN85" i="19" s="1"/>
  <c r="FZ78" i="19"/>
  <c r="KH78" i="19"/>
  <c r="R61" i="14"/>
  <c r="CW70" i="14" l="1"/>
  <c r="CZ70" i="14"/>
  <c r="AV42" i="14"/>
  <c r="DC42" i="14"/>
  <c r="AC42" i="14"/>
  <c r="BX42" i="14"/>
  <c r="BL70" i="14"/>
  <c r="AG42" i="14"/>
  <c r="AG41" i="14" s="1"/>
  <c r="DB84" i="19" s="1"/>
  <c r="BQ70" i="14"/>
  <c r="CN42" i="14"/>
  <c r="O42" i="14"/>
  <c r="O41" i="14" s="1"/>
  <c r="AH81" i="19" s="1"/>
  <c r="BR70" i="14"/>
  <c r="W70" i="14"/>
  <c r="W41" i="14" s="1"/>
  <c r="BN85" i="19" s="1"/>
  <c r="E78" i="19"/>
  <c r="AE70" i="14"/>
  <c r="CQ42" i="14"/>
  <c r="BG70" i="14"/>
  <c r="CX42" i="14"/>
  <c r="CX41" i="14" s="1"/>
  <c r="AA70" i="14"/>
  <c r="R91" i="19"/>
  <c r="D88" i="19"/>
  <c r="D87" i="19" s="1"/>
  <c r="R87" i="19"/>
  <c r="CR70" i="14"/>
  <c r="CR41" i="14" s="1"/>
  <c r="G89" i="14"/>
  <c r="AC70" i="14"/>
  <c r="AC41" i="14" s="1"/>
  <c r="CL86" i="19" s="1"/>
  <c r="CR42" i="14"/>
  <c r="AU70" i="14"/>
  <c r="CU41" i="14"/>
  <c r="CM42" i="14"/>
  <c r="CM41" i="14" s="1"/>
  <c r="AV70" i="14"/>
  <c r="J70" i="14"/>
  <c r="S42" i="14"/>
  <c r="S41" i="14" s="1"/>
  <c r="T70" i="14"/>
  <c r="BC42" i="14"/>
  <c r="BX70" i="14"/>
  <c r="AZ42" i="14"/>
  <c r="AZ41" i="14" s="1"/>
  <c r="FZ85" i="19" s="1"/>
  <c r="G98" i="14"/>
  <c r="AF70" i="14"/>
  <c r="AK41" i="14"/>
  <c r="DR84" i="19" s="1"/>
  <c r="BH42" i="14"/>
  <c r="BH41" i="14" s="1"/>
  <c r="P42" i="14"/>
  <c r="AT42" i="14"/>
  <c r="AT41" i="14" s="1"/>
  <c r="FB82" i="19" s="1"/>
  <c r="M70" i="14"/>
  <c r="M41" i="14" s="1"/>
  <c r="AW70" i="14"/>
  <c r="AI70" i="14"/>
  <c r="AX42" i="14"/>
  <c r="AW42" i="14"/>
  <c r="AW41" i="14" s="1"/>
  <c r="FN82" i="19" s="1"/>
  <c r="CV70" i="14"/>
  <c r="CC42" i="14"/>
  <c r="CC41" i="14" s="1"/>
  <c r="KL81" i="19" s="1"/>
  <c r="G71" i="14"/>
  <c r="H70" i="14"/>
  <c r="BD42" i="14"/>
  <c r="CZ42" i="14"/>
  <c r="CZ41" i="14" s="1"/>
  <c r="BW42" i="14"/>
  <c r="BH70" i="14"/>
  <c r="AN42" i="14"/>
  <c r="AN41" i="14" s="1"/>
  <c r="ED84" i="19" s="1"/>
  <c r="AJ70" i="14"/>
  <c r="BM42" i="14"/>
  <c r="CO42" i="14"/>
  <c r="AJ41" i="14"/>
  <c r="DN83" i="19" s="1"/>
  <c r="AS70" i="14"/>
  <c r="AS41" i="14" s="1"/>
  <c r="EX85" i="19" s="1"/>
  <c r="X70" i="14"/>
  <c r="BN42" i="14"/>
  <c r="K70" i="14"/>
  <c r="BA42" i="14"/>
  <c r="BT42" i="14"/>
  <c r="BT41" i="14" s="1"/>
  <c r="JB82" i="19" s="1"/>
  <c r="K42" i="14"/>
  <c r="K41" i="14" s="1"/>
  <c r="R81" i="19" s="1"/>
  <c r="AD70" i="14"/>
  <c r="CT42" i="14"/>
  <c r="CT41" i="14" s="1"/>
  <c r="BK42" i="14"/>
  <c r="G80" i="14"/>
  <c r="AF42" i="14"/>
  <c r="AF41" i="14" s="1"/>
  <c r="CX86" i="19" s="1"/>
  <c r="CA41" i="14"/>
  <c r="KD86" i="19" s="1"/>
  <c r="BF70" i="14"/>
  <c r="BG41" i="14"/>
  <c r="AE42" i="14"/>
  <c r="AE41" i="14" s="1"/>
  <c r="CI70" i="14"/>
  <c r="CY70" i="14"/>
  <c r="H42" i="14"/>
  <c r="G43" i="14"/>
  <c r="CI42" i="14"/>
  <c r="Q42" i="14"/>
  <c r="Q41" i="14" s="1"/>
  <c r="P70" i="14"/>
  <c r="X42" i="14"/>
  <c r="X41" i="14" s="1"/>
  <c r="BR85" i="19" s="1"/>
  <c r="BS42" i="14"/>
  <c r="BS41" i="14" s="1"/>
  <c r="IX81" i="19" s="1"/>
  <c r="AA42" i="14"/>
  <c r="AA41" i="14" s="1"/>
  <c r="CD83" i="19" s="1"/>
  <c r="CK42" i="14"/>
  <c r="BL42" i="14"/>
  <c r="BL41" i="14" s="1"/>
  <c r="HV86" i="19" s="1"/>
  <c r="DB70" i="14"/>
  <c r="DB41" i="14" s="1"/>
  <c r="BP42" i="14"/>
  <c r="BD70" i="14"/>
  <c r="CG70" i="14"/>
  <c r="CG41" i="14" s="1"/>
  <c r="LB86" i="19" s="1"/>
  <c r="AB70" i="14"/>
  <c r="BU42" i="14"/>
  <c r="Z42" i="14"/>
  <c r="BQ42" i="14"/>
  <c r="BQ41" i="14" s="1"/>
  <c r="IP84" i="19" s="1"/>
  <c r="BK70" i="14"/>
  <c r="AB42" i="14"/>
  <c r="AB41" i="14" s="1"/>
  <c r="G52" i="14"/>
  <c r="AR70" i="14"/>
  <c r="CS70" i="14"/>
  <c r="CD70" i="14"/>
  <c r="T42" i="14"/>
  <c r="CQ70" i="14"/>
  <c r="CB70" i="14"/>
  <c r="CN70" i="14"/>
  <c r="Y42" i="14"/>
  <c r="CY42" i="14"/>
  <c r="CY41" i="14" s="1"/>
  <c r="G61" i="14"/>
  <c r="AM70" i="14"/>
  <c r="AM41" i="14" s="1"/>
  <c r="DZ83" i="19" s="1"/>
  <c r="CL70" i="14"/>
  <c r="CL41" i="14" s="1"/>
  <c r="BW70" i="14"/>
  <c r="AQ70" i="14"/>
  <c r="L70" i="14"/>
  <c r="DA42" i="14"/>
  <c r="V87" i="19"/>
  <c r="V91" i="19"/>
  <c r="V90" i="19" s="1"/>
  <c r="CO70" i="14"/>
  <c r="BF42" i="14"/>
  <c r="BF41" i="14" s="1"/>
  <c r="GX83" i="19" s="1"/>
  <c r="AQ42" i="14"/>
  <c r="BY42" i="14"/>
  <c r="Y41" i="14"/>
  <c r="BV84" i="19" s="1"/>
  <c r="BN70" i="14"/>
  <c r="AU42" i="14"/>
  <c r="AU41" i="14" s="1"/>
  <c r="FF84" i="19" s="1"/>
  <c r="BY70" i="14"/>
  <c r="DC70" i="14"/>
  <c r="BO42" i="14"/>
  <c r="BO41" i="14" s="1"/>
  <c r="IH85" i="19" s="1"/>
  <c r="DA70" i="14"/>
  <c r="AH42" i="14"/>
  <c r="AH41" i="14" s="1"/>
  <c r="DF86" i="19" s="1"/>
  <c r="I70" i="14"/>
  <c r="AX70" i="14"/>
  <c r="AX41" i="14" s="1"/>
  <c r="FR86" i="19" s="1"/>
  <c r="I41" i="14"/>
  <c r="AL42" i="14"/>
  <c r="AL41" i="14" s="1"/>
  <c r="V42" i="14"/>
  <c r="V41" i="14" s="1"/>
  <c r="BJ84" i="19" s="1"/>
  <c r="CS41" i="14"/>
  <c r="AR41" i="14"/>
  <c r="ET86" i="19" s="1"/>
  <c r="BM70" i="14"/>
  <c r="L42" i="14"/>
  <c r="L41" i="14" s="1"/>
  <c r="CH42" i="14"/>
  <c r="CH41" i="14" s="1"/>
  <c r="Z91" i="19"/>
  <c r="Z90" i="19" s="1"/>
  <c r="Z87" i="19"/>
  <c r="BC70" i="14"/>
  <c r="CW42" i="14"/>
  <c r="CW41" i="14" s="1"/>
  <c r="U42" i="14"/>
  <c r="U41" i="14" s="1"/>
  <c r="BF81" i="19" s="1"/>
  <c r="BB70" i="14"/>
  <c r="AI42" i="14"/>
  <c r="AI41" i="14" s="1"/>
  <c r="DJ84" i="19" s="1"/>
  <c r="Z70" i="14"/>
  <c r="Z41" i="14" s="1"/>
  <c r="BZ86" i="19" s="1"/>
  <c r="D86" i="19" s="1"/>
  <c r="R42" i="14"/>
  <c r="R41" i="14" s="1"/>
  <c r="AT85" i="19" s="1"/>
  <c r="CV42" i="14"/>
  <c r="CV41" i="14" s="1"/>
  <c r="BE70" i="14"/>
  <c r="AO42" i="14"/>
  <c r="AO41" i="14" s="1"/>
  <c r="EH82" i="19" s="1"/>
  <c r="D82" i="19" s="1"/>
  <c r="BV70" i="14"/>
  <c r="BV41" i="14" s="1"/>
  <c r="JJ82" i="19" s="1"/>
  <c r="CD41" i="14"/>
  <c r="KP86" i="19" s="1"/>
  <c r="CE70" i="14"/>
  <c r="CE41" i="14" s="1"/>
  <c r="KT86" i="19" s="1"/>
  <c r="BE41" i="14"/>
  <c r="GT82" i="19" s="1"/>
  <c r="AD42" i="14"/>
  <c r="CK70" i="14"/>
  <c r="E97" i="19"/>
  <c r="E96" i="19" s="1"/>
  <c r="E94" i="19"/>
  <c r="E107" i="19"/>
  <c r="E109" i="19"/>
  <c r="E110" i="19"/>
  <c r="E100" i="19"/>
  <c r="E99" i="19" s="1"/>
  <c r="E111" i="19"/>
  <c r="E98" i="19"/>
  <c r="E101" i="19"/>
  <c r="E104" i="19"/>
  <c r="E103" i="19"/>
  <c r="E106" i="19"/>
  <c r="N42" i="14"/>
  <c r="N41" i="14" s="1"/>
  <c r="AD84" i="19" s="1"/>
  <c r="BA70" i="14"/>
  <c r="AY70" i="14"/>
  <c r="AY41" i="14" s="1"/>
  <c r="FV84" i="19" s="1"/>
  <c r="BU70" i="14"/>
  <c r="BR42" i="14"/>
  <c r="BP70" i="14"/>
  <c r="BB42" i="14"/>
  <c r="BB41" i="14" s="1"/>
  <c r="GH81" i="19" s="1"/>
  <c r="BZ42" i="14"/>
  <c r="BZ41" i="14" s="1"/>
  <c r="JZ81" i="19" s="1"/>
  <c r="J42" i="14"/>
  <c r="J41" i="14" s="1"/>
  <c r="N81" i="19" s="1"/>
  <c r="D81" i="19" s="1"/>
  <c r="BI42" i="14"/>
  <c r="BI41" i="14" s="1"/>
  <c r="CB42" i="14"/>
  <c r="CB41" i="14" s="1"/>
  <c r="KH86" i="19" s="1"/>
  <c r="AB27" i="16"/>
  <c r="J27" i="16"/>
  <c r="AF27" i="16"/>
  <c r="AX27" i="16"/>
  <c r="BO27" i="16"/>
  <c r="CL27" i="16"/>
  <c r="M27" i="16"/>
  <c r="AK27" i="16"/>
  <c r="J75" i="16"/>
  <c r="CM75" i="16"/>
  <c r="AN75" i="16"/>
  <c r="N75" i="16"/>
  <c r="CD75" i="16"/>
  <c r="AC75" i="16"/>
  <c r="AW75" i="16"/>
  <c r="CE75" i="16"/>
  <c r="DB23" i="16"/>
  <c r="CZ23" i="16"/>
  <c r="AD23" i="16"/>
  <c r="L23" i="16"/>
  <c r="H23" i="16"/>
  <c r="CV23" i="16"/>
  <c r="AF23" i="16"/>
  <c r="BU23" i="16"/>
  <c r="CY23" i="16"/>
  <c r="AV20" i="16"/>
  <c r="CA20" i="16"/>
  <c r="DA20" i="16"/>
  <c r="AZ20" i="16"/>
  <c r="AT20" i="16"/>
  <c r="CC20" i="16"/>
  <c r="BF20" i="16"/>
  <c r="BD20" i="16"/>
  <c r="BC20" i="16"/>
  <c r="CG69" i="16"/>
  <c r="AT69" i="16"/>
  <c r="CB69" i="16"/>
  <c r="BW69" i="16"/>
  <c r="BZ69" i="16"/>
  <c r="AU69" i="16"/>
  <c r="AA69" i="16"/>
  <c r="CS69" i="16"/>
  <c r="DB14" i="16"/>
  <c r="AM14" i="16"/>
  <c r="AC14" i="16"/>
  <c r="BB14" i="16"/>
  <c r="AL14" i="16"/>
  <c r="L14" i="16"/>
  <c r="BU14" i="16"/>
  <c r="CU14" i="16"/>
  <c r="BO14" i="16"/>
  <c r="BG74" i="16"/>
  <c r="AQ74" i="16"/>
  <c r="T74" i="16"/>
  <c r="AF74" i="16"/>
  <c r="AH74" i="16"/>
  <c r="CK74" i="16"/>
  <c r="AJ74" i="16"/>
  <c r="U74" i="16"/>
  <c r="DA28" i="16"/>
  <c r="AH28" i="16"/>
  <c r="BC28" i="16"/>
  <c r="AQ28" i="16"/>
  <c r="P28" i="16"/>
  <c r="CY28" i="16"/>
  <c r="AX28" i="16"/>
  <c r="M28" i="16"/>
  <c r="L28" i="16"/>
  <c r="Q18" i="16"/>
  <c r="AW18" i="16"/>
  <c r="DB18" i="16"/>
  <c r="BA18" i="16"/>
  <c r="CH18" i="16"/>
  <c r="CO18" i="16"/>
  <c r="BT18" i="16"/>
  <c r="AK18" i="16"/>
  <c r="CL18" i="16"/>
  <c r="AS37" i="16"/>
  <c r="R37" i="16"/>
  <c r="CD37" i="16"/>
  <c r="AO37" i="16"/>
  <c r="DB37" i="16"/>
  <c r="CS37" i="16"/>
  <c r="BB37" i="16"/>
  <c r="AF37" i="16"/>
  <c r="AM76" i="16"/>
  <c r="AY76" i="16"/>
  <c r="CV76" i="16"/>
  <c r="BL76" i="16"/>
  <c r="AK76" i="16"/>
  <c r="BP76" i="16"/>
  <c r="BY76" i="16"/>
  <c r="BE76" i="16"/>
  <c r="BD76" i="16"/>
  <c r="DB19" i="16"/>
  <c r="BH19" i="16"/>
  <c r="CW19" i="16"/>
  <c r="P19" i="16"/>
  <c r="AX19" i="16"/>
  <c r="W19" i="16"/>
  <c r="CF19" i="16"/>
  <c r="BN19" i="16"/>
  <c r="BY15" i="16"/>
  <c r="CO15" i="16"/>
  <c r="BM15" i="16"/>
  <c r="CK15" i="16"/>
  <c r="O15" i="16"/>
  <c r="CG15" i="16"/>
  <c r="CR15" i="16"/>
  <c r="S15" i="16"/>
  <c r="M26" i="16"/>
  <c r="AD26" i="16"/>
  <c r="CM26" i="16"/>
  <c r="DB26" i="16"/>
  <c r="AA26" i="16"/>
  <c r="BY26" i="16"/>
  <c r="AI26" i="16"/>
  <c r="AC26" i="16"/>
  <c r="DC60" i="16"/>
  <c r="AB60" i="16"/>
  <c r="BF60" i="16"/>
  <c r="DA60" i="16"/>
  <c r="BE60" i="16"/>
  <c r="AI60" i="16"/>
  <c r="AK60" i="16"/>
  <c r="CQ60" i="16"/>
  <c r="BS54" i="16"/>
  <c r="BL54" i="16"/>
  <c r="CW54" i="16"/>
  <c r="CG54" i="16"/>
  <c r="BJ54" i="16"/>
  <c r="CB54" i="16"/>
  <c r="AG54" i="16"/>
  <c r="BN54" i="16"/>
  <c r="BB54" i="16"/>
  <c r="DC68" i="16"/>
  <c r="AD68" i="16"/>
  <c r="AG68" i="16"/>
  <c r="CU68" i="16"/>
  <c r="CX68" i="16"/>
  <c r="AS68" i="16"/>
  <c r="CO68" i="16"/>
  <c r="CP68" i="16"/>
  <c r="CW79" i="16"/>
  <c r="AW79" i="16"/>
  <c r="DA79" i="16"/>
  <c r="CL79" i="16"/>
  <c r="V79" i="16"/>
  <c r="BZ79" i="16"/>
  <c r="P79" i="16"/>
  <c r="BU79" i="16"/>
  <c r="BY34" i="16"/>
  <c r="CY34" i="16"/>
  <c r="CR34" i="16"/>
  <c r="BU34" i="16"/>
  <c r="AP34" i="16"/>
  <c r="AG34" i="16"/>
  <c r="CL34" i="16"/>
  <c r="Q34" i="16"/>
  <c r="BM34" i="16"/>
  <c r="CY30" i="16"/>
  <c r="BW30" i="16"/>
  <c r="AV30" i="16"/>
  <c r="AR30" i="16"/>
  <c r="S30" i="16"/>
  <c r="Z30" i="16"/>
  <c r="AK30" i="16"/>
  <c r="BA30" i="16"/>
  <c r="BP71" i="16"/>
  <c r="AO71" i="16"/>
  <c r="T71" i="16"/>
  <c r="AY71" i="16"/>
  <c r="CX71" i="16"/>
  <c r="CE71" i="16"/>
  <c r="N71" i="16"/>
  <c r="BZ71" i="16"/>
  <c r="AU71" i="16"/>
  <c r="AL35" i="16"/>
  <c r="AY35" i="16"/>
  <c r="CH27" i="16"/>
  <c r="CA27" i="16"/>
  <c r="Q27" i="16"/>
  <c r="CS27" i="16"/>
  <c r="CM27" i="16"/>
  <c r="L27" i="16"/>
  <c r="CX27" i="16"/>
  <c r="P27" i="16"/>
  <c r="CG27" i="16"/>
  <c r="AR75" i="16"/>
  <c r="H75" i="16"/>
  <c r="CT75" i="16"/>
  <c r="CQ75" i="16"/>
  <c r="L75" i="16"/>
  <c r="BK75" i="16"/>
  <c r="AU75" i="16"/>
  <c r="AM75" i="16"/>
  <c r="BB23" i="16"/>
  <c r="BX23" i="16"/>
  <c r="BA23" i="16"/>
  <c r="AK23" i="16"/>
  <c r="DA23" i="16"/>
  <c r="BC23" i="16"/>
  <c r="K23" i="16"/>
  <c r="CT23" i="16"/>
  <c r="BQ23" i="16"/>
  <c r="CQ20" i="16"/>
  <c r="T20" i="16"/>
  <c r="AO20" i="16"/>
  <c r="CZ20" i="16"/>
  <c r="J20" i="16"/>
  <c r="DC20" i="16"/>
  <c r="BO20" i="16"/>
  <c r="CJ20" i="16"/>
  <c r="CU20" i="16"/>
  <c r="BI69" i="16"/>
  <c r="BJ69" i="16"/>
  <c r="BX69" i="16"/>
  <c r="AD69" i="16"/>
  <c r="BH69" i="16"/>
  <c r="BY69" i="16"/>
  <c r="S69" i="16"/>
  <c r="BF69" i="16"/>
  <c r="DC14" i="16"/>
  <c r="DA14" i="16"/>
  <c r="P14" i="16"/>
  <c r="CO14" i="16"/>
  <c r="CP14" i="16"/>
  <c r="U14" i="16"/>
  <c r="BJ14" i="16"/>
  <c r="BP14" i="16"/>
  <c r="BR14" i="16"/>
  <c r="BQ74" i="16"/>
  <c r="BM74" i="16"/>
  <c r="AP74" i="16"/>
  <c r="CJ74" i="16"/>
  <c r="N74" i="16"/>
  <c r="M74" i="16"/>
  <c r="AL74" i="16"/>
  <c r="DC74" i="16"/>
  <c r="AC28" i="16"/>
  <c r="AO28" i="16"/>
  <c r="CS28" i="16"/>
  <c r="CB28" i="16"/>
  <c r="BW28" i="16"/>
  <c r="CU28" i="16"/>
  <c r="S28" i="16"/>
  <c r="Y28" i="16"/>
  <c r="BY28" i="16"/>
  <c r="CR18" i="16"/>
  <c r="Z18" i="16"/>
  <c r="BV18" i="16"/>
  <c r="J18" i="16"/>
  <c r="AJ18" i="16"/>
  <c r="CV18" i="16"/>
  <c r="CB18" i="16"/>
  <c r="I18" i="16"/>
  <c r="CJ18" i="16"/>
  <c r="BE37" i="16"/>
  <c r="Z37" i="16"/>
  <c r="BY37" i="16"/>
  <c r="CU37" i="16"/>
  <c r="J37" i="16"/>
  <c r="W37" i="16"/>
  <c r="CK37" i="16"/>
  <c r="CN37" i="16"/>
  <c r="I76" i="16"/>
  <c r="CD76" i="16"/>
  <c r="BF76" i="16"/>
  <c r="AS76" i="16"/>
  <c r="U76" i="16"/>
  <c r="CQ76" i="16"/>
  <c r="AI76" i="16"/>
  <c r="T76" i="16"/>
  <c r="M19" i="16"/>
  <c r="CE19" i="16"/>
  <c r="AB19" i="16"/>
  <c r="AY19" i="16"/>
  <c r="CY19" i="16"/>
  <c r="T19" i="16"/>
  <c r="AM19" i="16"/>
  <c r="CR19" i="16"/>
  <c r="K15" i="16"/>
  <c r="BO15" i="16"/>
  <c r="DA15" i="16"/>
  <c r="CL15" i="16"/>
  <c r="N15" i="16"/>
  <c r="AN15" i="16"/>
  <c r="BU15" i="16"/>
  <c r="AU15" i="16"/>
  <c r="DC26" i="16"/>
  <c r="CA26" i="16"/>
  <c r="BD26" i="16"/>
  <c r="AZ26" i="16"/>
  <c r="CR26" i="16"/>
  <c r="CY26" i="16"/>
  <c r="CZ26" i="16"/>
  <c r="H26" i="16"/>
  <c r="CL60" i="16"/>
  <c r="AD60" i="16"/>
  <c r="BH60" i="16"/>
  <c r="CY60" i="16"/>
  <c r="BO60" i="16"/>
  <c r="AT60" i="16"/>
  <c r="AX60" i="16"/>
  <c r="N60" i="16"/>
  <c r="AJ54" i="16"/>
  <c r="BV54" i="16"/>
  <c r="N54" i="16"/>
  <c r="BG54" i="16"/>
  <c r="Y54" i="16"/>
  <c r="AE54" i="16"/>
  <c r="CM54" i="16"/>
  <c r="BE54" i="16"/>
  <c r="W68" i="16"/>
  <c r="L68" i="16"/>
  <c r="AT68" i="16"/>
  <c r="X68" i="16"/>
  <c r="CB68" i="16"/>
  <c r="BR27" i="16"/>
  <c r="BC27" i="16"/>
  <c r="K27" i="16"/>
  <c r="T27" i="16"/>
  <c r="BA27" i="16"/>
  <c r="BP27" i="16"/>
  <c r="R27" i="16"/>
  <c r="AG27" i="16"/>
  <c r="U27" i="16"/>
  <c r="BT75" i="16"/>
  <c r="BM75" i="16"/>
  <c r="M75" i="16"/>
  <c r="DB75" i="16"/>
  <c r="K75" i="16"/>
  <c r="BF75" i="16"/>
  <c r="BB75" i="16"/>
  <c r="BD75" i="16"/>
  <c r="T23" i="16"/>
  <c r="AW23" i="16"/>
  <c r="AM23" i="16"/>
  <c r="V23" i="16"/>
  <c r="BP23" i="16"/>
  <c r="CN23" i="16"/>
  <c r="CF23" i="16"/>
  <c r="AV23" i="16"/>
  <c r="AP23" i="16"/>
  <c r="Z20" i="16"/>
  <c r="CG20" i="16"/>
  <c r="Y20" i="16"/>
  <c r="CX20" i="16"/>
  <c r="AQ20" i="16"/>
  <c r="AH20" i="16"/>
  <c r="P20" i="16"/>
  <c r="N20" i="16"/>
  <c r="BS20" i="16"/>
  <c r="X69" i="16"/>
  <c r="Q69" i="16"/>
  <c r="AR69" i="16"/>
  <c r="CP69" i="16"/>
  <c r="CY69" i="16"/>
  <c r="BV69" i="16"/>
  <c r="BU69" i="16"/>
  <c r="CM69" i="16"/>
  <c r="CY14" i="16"/>
  <c r="AK14" i="16"/>
  <c r="BM14" i="16"/>
  <c r="BC14" i="16"/>
  <c r="CX14" i="16"/>
  <c r="AE14" i="16"/>
  <c r="J14" i="16"/>
  <c r="W14" i="16"/>
  <c r="CA74" i="16"/>
  <c r="BB74" i="16"/>
  <c r="CW74" i="16"/>
  <c r="CN74" i="16"/>
  <c r="BW74" i="16"/>
  <c r="AK74" i="16"/>
  <c r="Y74" i="16"/>
  <c r="BL74" i="16"/>
  <c r="CW28" i="16"/>
  <c r="AW28" i="16"/>
  <c r="BR28" i="16"/>
  <c r="AE28" i="16"/>
  <c r="CG28" i="16"/>
  <c r="CM28" i="16"/>
  <c r="CF28" i="16"/>
  <c r="BE28" i="16"/>
  <c r="CH28" i="16"/>
  <c r="CN18" i="16"/>
  <c r="AI18" i="16"/>
  <c r="CA18" i="16"/>
  <c r="CG18" i="16"/>
  <c r="BW18" i="16"/>
  <c r="AC18" i="16"/>
  <c r="H18" i="16"/>
  <c r="AT18" i="16"/>
  <c r="CF37" i="16"/>
  <c r="BI37" i="16"/>
  <c r="BQ37" i="16"/>
  <c r="CG37" i="16"/>
  <c r="BC37" i="16"/>
  <c r="AT37" i="16"/>
  <c r="AP37" i="16"/>
  <c r="AC37" i="16"/>
  <c r="Q37" i="16"/>
  <c r="AC76" i="16"/>
  <c r="O76" i="16"/>
  <c r="AG76" i="16"/>
  <c r="BB76" i="16"/>
  <c r="CG76" i="16"/>
  <c r="DC76" i="16"/>
  <c r="N76" i="16"/>
  <c r="Y76" i="16"/>
  <c r="K19" i="16"/>
  <c r="AK19" i="16"/>
  <c r="CP19" i="16"/>
  <c r="AQ19" i="16"/>
  <c r="CL19" i="16"/>
  <c r="AD19" i="16"/>
  <c r="BW19" i="16"/>
  <c r="BZ19" i="16"/>
  <c r="CH19" i="16"/>
  <c r="CE15" i="16"/>
  <c r="I15" i="16"/>
  <c r="V15" i="16"/>
  <c r="Y15" i="16"/>
  <c r="AX15" i="16"/>
  <c r="BC15" i="16"/>
  <c r="CH15" i="16"/>
  <c r="CY15" i="16"/>
  <c r="CW26" i="16"/>
  <c r="BG26" i="16"/>
  <c r="BC26" i="16"/>
  <c r="BS26" i="16"/>
  <c r="O26" i="16"/>
  <c r="CP26" i="16"/>
  <c r="AW26" i="16"/>
  <c r="DA26" i="16"/>
  <c r="K60" i="16"/>
  <c r="BL60" i="16"/>
  <c r="BA60" i="16"/>
  <c r="CA60" i="16"/>
  <c r="W60" i="16"/>
  <c r="CN60" i="16"/>
  <c r="S60" i="16"/>
  <c r="T60" i="16"/>
  <c r="H60" i="16"/>
  <c r="DC54" i="16"/>
  <c r="AT54" i="16"/>
  <c r="BO54" i="16"/>
  <c r="L54" i="16"/>
  <c r="CR54" i="16"/>
  <c r="O54" i="16"/>
  <c r="AK54" i="16"/>
  <c r="CZ54" i="16"/>
  <c r="AL27" i="16"/>
  <c r="BU27" i="16"/>
  <c r="S27" i="16"/>
  <c r="V27" i="16"/>
  <c r="O27" i="16"/>
  <c r="CO27" i="16"/>
  <c r="CK27" i="16"/>
  <c r="BM27" i="16"/>
  <c r="AI27" i="16"/>
  <c r="BN75" i="16"/>
  <c r="BI75" i="16"/>
  <c r="AT75" i="16"/>
  <c r="V75" i="16"/>
  <c r="S75" i="16"/>
  <c r="AX75" i="16"/>
  <c r="AB75" i="16"/>
  <c r="AL75" i="16"/>
  <c r="CC23" i="16"/>
  <c r="AR23" i="16"/>
  <c r="AU23" i="16"/>
  <c r="CB23" i="16"/>
  <c r="CX23" i="16"/>
  <c r="BY23" i="16"/>
  <c r="Z23" i="16"/>
  <c r="X23" i="16"/>
  <c r="CA23" i="16"/>
  <c r="AY20" i="16"/>
  <c r="S20" i="16"/>
  <c r="CM20" i="16"/>
  <c r="AJ20" i="16"/>
  <c r="BV20" i="16"/>
  <c r="AE20" i="16"/>
  <c r="BW20" i="16"/>
  <c r="AC20" i="16"/>
  <c r="BR20" i="16"/>
  <c r="BM69" i="16"/>
  <c r="CJ69" i="16"/>
  <c r="CX69" i="16"/>
  <c r="BS69" i="16"/>
  <c r="AX69" i="16"/>
  <c r="I69" i="16"/>
  <c r="BA69" i="16"/>
  <c r="CU69" i="16"/>
  <c r="X14" i="16"/>
  <c r="CZ14" i="16"/>
  <c r="Y14" i="16"/>
  <c r="AG14" i="16"/>
  <c r="BG14" i="16"/>
  <c r="CC14" i="16"/>
  <c r="AW14" i="16"/>
  <c r="AI14" i="16"/>
  <c r="BX74" i="16"/>
  <c r="X74" i="16"/>
  <c r="CM74" i="16"/>
  <c r="BN74" i="16"/>
  <c r="CD74" i="16"/>
  <c r="BE74" i="16"/>
  <c r="BO74" i="16"/>
  <c r="CB74" i="16"/>
  <c r="L74" i="16"/>
  <c r="BK28" i="16"/>
  <c r="BP28" i="16"/>
  <c r="BH28" i="16"/>
  <c r="AS28" i="16"/>
  <c r="AU28" i="16"/>
  <c r="BO28" i="16"/>
  <c r="CX28" i="16"/>
  <c r="BV28" i="16"/>
  <c r="AT28" i="16"/>
  <c r="DC18" i="16"/>
  <c r="AU18" i="16"/>
  <c r="BF18" i="16"/>
  <c r="AA18" i="16"/>
  <c r="BI18" i="16"/>
  <c r="M18" i="16"/>
  <c r="CF18" i="16"/>
  <c r="CC18" i="16"/>
  <c r="AZ37" i="16"/>
  <c r="BT37" i="16"/>
  <c r="BK37" i="16"/>
  <c r="BJ37" i="16"/>
  <c r="CA37" i="16"/>
  <c r="I37" i="16"/>
  <c r="O37" i="16"/>
  <c r="CV37" i="16"/>
  <c r="BA37" i="16"/>
  <c r="S76" i="16"/>
  <c r="BG76" i="16"/>
  <c r="M76" i="16"/>
  <c r="CH76" i="16"/>
  <c r="H76" i="16"/>
  <c r="K76" i="16"/>
  <c r="CJ76" i="16"/>
  <c r="CI76" i="16"/>
  <c r="AG19" i="16"/>
  <c r="AT19" i="16"/>
  <c r="AJ19" i="16"/>
  <c r="CQ19" i="16"/>
  <c r="R19" i="16"/>
  <c r="N19" i="16"/>
  <c r="CJ19" i="16"/>
  <c r="CB19" i="16"/>
  <c r="AA19" i="16"/>
  <c r="AP15" i="16"/>
  <c r="AH15" i="16"/>
  <c r="AD15" i="16"/>
  <c r="AB15" i="16"/>
  <c r="U15" i="16"/>
  <c r="L15" i="16"/>
  <c r="M15" i="16"/>
  <c r="AR15" i="16"/>
  <c r="BN26" i="16"/>
  <c r="Y26" i="16"/>
  <c r="BO26" i="16"/>
  <c r="AX26" i="16"/>
  <c r="R26" i="16"/>
  <c r="BA26" i="16"/>
  <c r="BL26" i="16"/>
  <c r="CN26" i="16"/>
  <c r="BQ26" i="16"/>
  <c r="BB60" i="16"/>
  <c r="CS60" i="16"/>
  <c r="R60" i="16"/>
  <c r="BY60" i="16"/>
  <c r="BU60" i="16"/>
  <c r="J60" i="16"/>
  <c r="AE60" i="16"/>
  <c r="BN60" i="16"/>
  <c r="CV60" i="16"/>
  <c r="CS54" i="16"/>
  <c r="DB54" i="16"/>
  <c r="CC54" i="16"/>
  <c r="AY54" i="16"/>
  <c r="W54" i="16"/>
  <c r="AD54" i="16"/>
  <c r="S54" i="16"/>
  <c r="U54" i="16"/>
  <c r="DA68" i="16"/>
  <c r="BX68" i="16"/>
  <c r="AQ68" i="16"/>
  <c r="BC68" i="16"/>
  <c r="I68" i="16"/>
  <c r="CS68" i="16"/>
  <c r="DB68" i="16"/>
  <c r="J68" i="16"/>
  <c r="BF68" i="16"/>
  <c r="CS79" i="16"/>
  <c r="AJ79" i="16"/>
  <c r="CB79" i="16"/>
  <c r="AI79" i="16"/>
  <c r="CA79" i="16"/>
  <c r="CD79" i="16"/>
  <c r="AG79" i="16"/>
  <c r="BR79" i="16"/>
  <c r="N34" i="16"/>
  <c r="P34" i="16"/>
  <c r="H34" i="16"/>
  <c r="V34" i="16"/>
  <c r="CJ34" i="16"/>
  <c r="BC34" i="16"/>
  <c r="CQ34" i="16"/>
  <c r="CP34" i="16"/>
  <c r="DA30" i="16"/>
  <c r="R30" i="16"/>
  <c r="BC30" i="16"/>
  <c r="J30" i="16"/>
  <c r="H30" i="16"/>
  <c r="CC30" i="16"/>
  <c r="AT30" i="16"/>
  <c r="BU30" i="16"/>
  <c r="CK30" i="16"/>
  <c r="CU71" i="16"/>
  <c r="BF71" i="16"/>
  <c r="AC71" i="16"/>
  <c r="BO71" i="16"/>
  <c r="BE71" i="16"/>
  <c r="CS71" i="16"/>
  <c r="CK71" i="16"/>
  <c r="AS71" i="16"/>
  <c r="AO35" i="16"/>
  <c r="AU35" i="16"/>
  <c r="AJ35" i="16"/>
  <c r="CK35" i="16"/>
  <c r="BP35" i="16"/>
  <c r="CH35" i="16"/>
  <c r="AN35" i="16"/>
  <c r="AS35" i="16"/>
  <c r="CO16" i="16"/>
  <c r="W16" i="16"/>
  <c r="BK16" i="16"/>
  <c r="CZ16" i="16"/>
  <c r="BU16" i="16"/>
  <c r="AY16" i="16"/>
  <c r="BS16" i="16"/>
  <c r="CT16" i="16"/>
  <c r="N17" i="16"/>
  <c r="Y17" i="16"/>
  <c r="BZ17" i="16"/>
  <c r="BK17" i="16"/>
  <c r="BJ17" i="16"/>
  <c r="AS17" i="16"/>
  <c r="AO17" i="16"/>
  <c r="BL17" i="16"/>
  <c r="AV48" i="16"/>
  <c r="BR48" i="16"/>
  <c r="AJ48" i="16"/>
  <c r="BD48" i="16"/>
  <c r="BG48" i="16"/>
  <c r="AD48" i="16"/>
  <c r="CJ48" i="16"/>
  <c r="CX48" i="16"/>
  <c r="BM48" i="16"/>
  <c r="BA24" i="16"/>
  <c r="CS24" i="16"/>
  <c r="DB24" i="16"/>
  <c r="H24" i="16"/>
  <c r="BB24" i="16"/>
  <c r="BT24" i="16"/>
  <c r="CU24" i="16"/>
  <c r="CO24" i="16"/>
  <c r="AI59" i="16"/>
  <c r="AW59" i="16"/>
  <c r="AZ59" i="16"/>
  <c r="I59" i="16"/>
  <c r="AT59" i="16"/>
  <c r="J59" i="16"/>
  <c r="AB59" i="16"/>
  <c r="CP59" i="16"/>
  <c r="BM59" i="16"/>
  <c r="BY31" i="16"/>
  <c r="AA31" i="16"/>
  <c r="BA31" i="16"/>
  <c r="BJ31" i="16"/>
  <c r="AO31" i="16"/>
  <c r="BD31" i="16"/>
  <c r="AD31" i="16"/>
  <c r="CM31" i="16"/>
  <c r="BW39" i="16"/>
  <c r="CW39" i="16"/>
  <c r="CD39" i="16"/>
  <c r="BX39" i="16"/>
  <c r="DB39" i="16"/>
  <c r="CM39" i="16"/>
  <c r="AK39" i="16"/>
  <c r="CE39" i="16"/>
  <c r="BQ39" i="16"/>
  <c r="Y25" i="16"/>
  <c r="CG25" i="16"/>
  <c r="BW25" i="16"/>
  <c r="BC25" i="16"/>
  <c r="DA25" i="16"/>
  <c r="S25" i="16"/>
  <c r="CF25" i="16"/>
  <c r="AA25" i="16"/>
  <c r="BC50" i="16"/>
  <c r="R50" i="16"/>
  <c r="Z50" i="16"/>
  <c r="AG50" i="16"/>
  <c r="V50" i="16"/>
  <c r="DA50" i="16"/>
  <c r="AY50" i="16"/>
  <c r="BS50" i="16"/>
  <c r="W40" i="16"/>
  <c r="I40" i="16"/>
  <c r="CF40" i="16"/>
  <c r="BY40" i="16"/>
  <c r="CB40" i="16"/>
  <c r="AK40" i="16"/>
  <c r="CL40" i="16"/>
  <c r="AF40" i="16"/>
  <c r="BU41" i="16"/>
  <c r="Y41" i="16"/>
  <c r="V41" i="16"/>
  <c r="AI41" i="16"/>
  <c r="DB41" i="16"/>
  <c r="CA41" i="16"/>
  <c r="CY41" i="16"/>
  <c r="BB41" i="16"/>
  <c r="Y46" i="16"/>
  <c r="BX46" i="16"/>
  <c r="AF46" i="16"/>
  <c r="AB46" i="16"/>
  <c r="CC46" i="16"/>
  <c r="AJ46" i="16"/>
  <c r="X46" i="16"/>
  <c r="AS27" i="16"/>
  <c r="AC27" i="16"/>
  <c r="AT27" i="16"/>
  <c r="CY27" i="16"/>
  <c r="BB27" i="16"/>
  <c r="BH27" i="16"/>
  <c r="CP27" i="16"/>
  <c r="CB27" i="16"/>
  <c r="AQ27" i="16"/>
  <c r="CG75" i="16"/>
  <c r="DC75" i="16"/>
  <c r="DA75" i="16"/>
  <c r="BG75" i="16"/>
  <c r="W75" i="16"/>
  <c r="BL75" i="16"/>
  <c r="AI75" i="16"/>
  <c r="CK75" i="16"/>
  <c r="AI23" i="16"/>
  <c r="CI23" i="16"/>
  <c r="BE23" i="16"/>
  <c r="Q23" i="16"/>
  <c r="BS23" i="16"/>
  <c r="AN23" i="16"/>
  <c r="BD23" i="16"/>
  <c r="AO23" i="16"/>
  <c r="AR20" i="16"/>
  <c r="BU20" i="16"/>
  <c r="AI20" i="16"/>
  <c r="CR20" i="16"/>
  <c r="BX20" i="16"/>
  <c r="M20" i="16"/>
  <c r="BE20" i="16"/>
  <c r="CW20" i="16"/>
  <c r="DC69" i="16"/>
  <c r="BL69" i="16"/>
  <c r="AZ69" i="16"/>
  <c r="CL69" i="16"/>
  <c r="AP69" i="16"/>
  <c r="W69" i="16"/>
  <c r="AG69" i="16"/>
  <c r="AB69" i="16"/>
  <c r="AV69" i="16"/>
  <c r="BD14" i="16"/>
  <c r="I14" i="16"/>
  <c r="AA14" i="16"/>
  <c r="AY14" i="16"/>
  <c r="BH14" i="16"/>
  <c r="S14" i="16"/>
  <c r="BQ14" i="16"/>
  <c r="R14" i="16"/>
  <c r="I74" i="16"/>
  <c r="CC74" i="16"/>
  <c r="BI74" i="16"/>
  <c r="AW74" i="16"/>
  <c r="AC74" i="16"/>
  <c r="BP74" i="16"/>
  <c r="DA74" i="16"/>
  <c r="BV74" i="16"/>
  <c r="DB74" i="16"/>
  <c r="CI28" i="16"/>
  <c r="U28" i="16"/>
  <c r="BI28" i="16"/>
  <c r="Z28" i="16"/>
  <c r="AM28" i="16"/>
  <c r="N28" i="16"/>
  <c r="BJ28" i="16"/>
  <c r="AY28" i="16"/>
  <c r="AF18" i="16"/>
  <c r="AY18" i="16"/>
  <c r="AZ18" i="16"/>
  <c r="BJ18" i="16"/>
  <c r="CD18" i="16"/>
  <c r="CM18" i="16"/>
  <c r="BY18" i="16"/>
  <c r="AH18" i="16"/>
  <c r="CW37" i="16"/>
  <c r="AK37" i="16"/>
  <c r="BW37" i="16"/>
  <c r="CX37" i="16"/>
  <c r="CE37" i="16"/>
  <c r="BX37" i="16"/>
  <c r="AW37" i="16"/>
  <c r="AV37" i="16"/>
  <c r="T37" i="16"/>
  <c r="CN76" i="16"/>
  <c r="BS76" i="16"/>
  <c r="BA76" i="16"/>
  <c r="AV76" i="16"/>
  <c r="AU76" i="16"/>
  <c r="BV76" i="16"/>
  <c r="R76" i="16"/>
  <c r="CT76" i="16"/>
  <c r="BQ19" i="16"/>
  <c r="I19" i="16"/>
  <c r="DA19" i="16"/>
  <c r="CC19" i="16"/>
  <c r="CS19" i="16"/>
  <c r="BD19" i="16"/>
  <c r="CD19" i="16"/>
  <c r="BS19" i="16"/>
  <c r="BU19" i="16"/>
  <c r="CT15" i="16"/>
  <c r="CM15" i="16"/>
  <c r="AZ15" i="16"/>
  <c r="BN15" i="16"/>
  <c r="AG15" i="16"/>
  <c r="BA15" i="16"/>
  <c r="H15" i="16"/>
  <c r="AW15" i="16"/>
  <c r="AH26" i="16"/>
  <c r="CU26" i="16"/>
  <c r="L26" i="16"/>
  <c r="AG26" i="16"/>
  <c r="BI26" i="16"/>
  <c r="AY26" i="16"/>
  <c r="P26" i="16"/>
  <c r="BE26" i="16"/>
  <c r="BM26" i="16"/>
  <c r="CD60" i="16"/>
  <c r="L60" i="16"/>
  <c r="CO60" i="16"/>
  <c r="AN60" i="16"/>
  <c r="CH60" i="16"/>
  <c r="AM60" i="16"/>
  <c r="AU60" i="16"/>
  <c r="BW60" i="16"/>
  <c r="AZ60" i="16"/>
  <c r="AV54" i="16"/>
  <c r="AC54" i="16"/>
  <c r="AX54" i="16"/>
  <c r="I54" i="16"/>
  <c r="BU54" i="16"/>
  <c r="R54" i="16"/>
  <c r="BI54" i="16"/>
  <c r="AP54" i="16"/>
  <c r="BG68" i="16"/>
  <c r="AP68" i="16"/>
  <c r="BA68" i="16"/>
  <c r="BK68" i="16"/>
  <c r="N68" i="16"/>
  <c r="AI68" i="16"/>
  <c r="BD68" i="16"/>
  <c r="CG68" i="16"/>
  <c r="CH68" i="16"/>
  <c r="BB79" i="16"/>
  <c r="CU79" i="16"/>
  <c r="BI79" i="16"/>
  <c r="CY79" i="16"/>
  <c r="CV79" i="16"/>
  <c r="BE79" i="16"/>
  <c r="CM79" i="16"/>
  <c r="BK79" i="16"/>
  <c r="CX34" i="16"/>
  <c r="BT34" i="16"/>
  <c r="J34" i="16"/>
  <c r="AR34" i="16"/>
  <c r="BG34" i="16"/>
  <c r="BN34" i="16"/>
  <c r="CZ34" i="16"/>
  <c r="CH34" i="16"/>
  <c r="BQ30" i="16"/>
  <c r="CG30" i="16"/>
  <c r="AM30" i="16"/>
  <c r="CI30" i="16"/>
  <c r="AB30" i="16"/>
  <c r="AQ30" i="16"/>
  <c r="DB30" i="16"/>
  <c r="BE30" i="16"/>
  <c r="BX30" i="16"/>
  <c r="CT71" i="16"/>
  <c r="CH71" i="16"/>
  <c r="V71" i="16"/>
  <c r="AR71" i="16"/>
  <c r="AZ71" i="16"/>
  <c r="AD71" i="16"/>
  <c r="CD71" i="16"/>
  <c r="AL71" i="16"/>
  <c r="BL35" i="16"/>
  <c r="X35" i="16"/>
  <c r="Y27" i="16"/>
  <c r="BZ27" i="16"/>
  <c r="AU27" i="16"/>
  <c r="AD27" i="16"/>
  <c r="CE27" i="16"/>
  <c r="AO27" i="16"/>
  <c r="BD27" i="16"/>
  <c r="CW27" i="16"/>
  <c r="AY75" i="16"/>
  <c r="CJ75" i="16"/>
  <c r="CA75" i="16"/>
  <c r="CR75" i="16"/>
  <c r="AK75" i="16"/>
  <c r="AD75" i="16"/>
  <c r="BO75" i="16"/>
  <c r="CV75" i="16"/>
  <c r="AH23" i="16"/>
  <c r="CL23" i="16"/>
  <c r="BR23" i="16"/>
  <c r="BV23" i="16"/>
  <c r="CS23" i="16"/>
  <c r="U23" i="16"/>
  <c r="BJ23" i="16"/>
  <c r="CR23" i="16"/>
  <c r="W20" i="16"/>
  <c r="CL20" i="16"/>
  <c r="AN20" i="16"/>
  <c r="BL20" i="16"/>
  <c r="CH20" i="16"/>
  <c r="AK20" i="16"/>
  <c r="AX20" i="16"/>
  <c r="BA20" i="16"/>
  <c r="BO69" i="16"/>
  <c r="CE69" i="16"/>
  <c r="BT69" i="16"/>
  <c r="AO69" i="16"/>
  <c r="R69" i="16"/>
  <c r="L69" i="16"/>
  <c r="AY69" i="16"/>
  <c r="AQ69" i="16"/>
  <c r="K69" i="16"/>
  <c r="CS14" i="16"/>
  <c r="CA14" i="16"/>
  <c r="BV14" i="16"/>
  <c r="AO14" i="16"/>
  <c r="CJ14" i="16"/>
  <c r="CK14" i="16"/>
  <c r="H14" i="16"/>
  <c r="N14" i="16"/>
  <c r="V74" i="16"/>
  <c r="BT74" i="16"/>
  <c r="BY74" i="16"/>
  <c r="AS74" i="16"/>
  <c r="CS74" i="16"/>
  <c r="BF74" i="16"/>
  <c r="CU74" i="16"/>
  <c r="CT74" i="16"/>
  <c r="S74" i="16"/>
  <c r="CR28" i="16"/>
  <c r="CJ28" i="16"/>
  <c r="CN28" i="16"/>
  <c r="CK28" i="16"/>
  <c r="CQ28" i="16"/>
  <c r="BD28" i="16"/>
  <c r="AZ28" i="16"/>
  <c r="BS28" i="16"/>
  <c r="CS18" i="16"/>
  <c r="AE18" i="16"/>
  <c r="BO18" i="16"/>
  <c r="BN18" i="16"/>
  <c r="CU18" i="16"/>
  <c r="CE18" i="16"/>
  <c r="AD18" i="16"/>
  <c r="BC18" i="16"/>
  <c r="K37" i="16"/>
  <c r="AA37" i="16"/>
  <c r="P37" i="16"/>
  <c r="AR37" i="16"/>
  <c r="AY37" i="16"/>
  <c r="M37" i="16"/>
  <c r="X37" i="16"/>
  <c r="BU37" i="16"/>
  <c r="AU37" i="16"/>
  <c r="CU76" i="16"/>
  <c r="BM76" i="16"/>
  <c r="AL76" i="16"/>
  <c r="CA76" i="16"/>
  <c r="Z76" i="16"/>
  <c r="CE76" i="16"/>
  <c r="Q76" i="16"/>
  <c r="V76" i="16"/>
  <c r="AH19" i="16"/>
  <c r="S19" i="16"/>
  <c r="L19" i="16"/>
  <c r="AR19" i="16"/>
  <c r="BE19" i="16"/>
  <c r="AS19" i="16"/>
  <c r="CG19" i="16"/>
  <c r="BB19" i="16"/>
  <c r="J19" i="16"/>
  <c r="BJ15" i="16"/>
  <c r="AV15" i="16"/>
  <c r="DC15" i="16"/>
  <c r="BG15" i="16"/>
  <c r="BV15" i="16"/>
  <c r="BK15" i="16"/>
  <c r="P15" i="16"/>
  <c r="CB15" i="16"/>
  <c r="K26" i="16"/>
  <c r="BZ26" i="16"/>
  <c r="BB26" i="16"/>
  <c r="X26" i="16"/>
  <c r="CE26" i="16"/>
  <c r="AB26" i="16"/>
  <c r="Z26" i="16"/>
  <c r="BX26" i="16"/>
  <c r="CD26" i="16"/>
  <c r="CF60" i="16"/>
  <c r="BC60" i="16"/>
  <c r="BM60" i="16"/>
  <c r="AJ60" i="16"/>
  <c r="AF60" i="16"/>
  <c r="CB60" i="16"/>
  <c r="AO60" i="16"/>
  <c r="AW60" i="16"/>
  <c r="CR60" i="16"/>
  <c r="BK54" i="16"/>
  <c r="CL54" i="16"/>
  <c r="CI54" i="16"/>
  <c r="CH54" i="16"/>
  <c r="BY54" i="16"/>
  <c r="BQ54" i="16"/>
  <c r="J54" i="16"/>
  <c r="X54" i="16"/>
  <c r="H68" i="16"/>
  <c r="BJ68" i="16"/>
  <c r="CD68" i="16"/>
  <c r="BM68" i="16"/>
  <c r="Z68" i="16"/>
  <c r="CL68" i="16"/>
  <c r="BT68" i="16"/>
  <c r="CR68" i="16"/>
  <c r="BY68" i="16"/>
  <c r="AX79" i="16"/>
  <c r="CU27" i="16"/>
  <c r="DA27" i="16"/>
  <c r="N27" i="16"/>
  <c r="AJ27" i="16"/>
  <c r="AY27" i="16"/>
  <c r="CR27" i="16"/>
  <c r="AP27" i="16"/>
  <c r="H27" i="16"/>
  <c r="BJ75" i="16"/>
  <c r="T75" i="16"/>
  <c r="AO75" i="16"/>
  <c r="BS75" i="16"/>
  <c r="X75" i="16"/>
  <c r="CS75" i="16"/>
  <c r="CN75" i="16"/>
  <c r="AG75" i="16"/>
  <c r="BM23" i="16"/>
  <c r="AZ23" i="16"/>
  <c r="BZ23" i="16"/>
  <c r="CJ23" i="16"/>
  <c r="Y23" i="16"/>
  <c r="BN23" i="16"/>
  <c r="S23" i="16"/>
  <c r="AL23" i="16"/>
  <c r="BJ20" i="16"/>
  <c r="V20" i="16"/>
  <c r="AP20" i="16"/>
  <c r="BY20" i="16"/>
  <c r="CK20" i="16"/>
  <c r="CE20" i="16"/>
  <c r="BK20" i="16"/>
  <c r="R20" i="16"/>
  <c r="CA69" i="16"/>
  <c r="Y69" i="16"/>
  <c r="AH69" i="16"/>
  <c r="DA69" i="16"/>
  <c r="BK69" i="16"/>
  <c r="AC69" i="16"/>
  <c r="BG69" i="16"/>
  <c r="CK69" i="16"/>
  <c r="AN69" i="16"/>
  <c r="T14" i="16"/>
  <c r="BA14" i="16"/>
  <c r="CD14" i="16"/>
  <c r="AT14" i="16"/>
  <c r="AF14" i="16"/>
  <c r="CQ14" i="16"/>
  <c r="AJ14" i="16"/>
  <c r="BF14" i="16"/>
  <c r="CF74" i="16"/>
  <c r="CX74" i="16"/>
  <c r="AX74" i="16"/>
  <c r="BH74" i="16"/>
  <c r="AO74" i="16"/>
  <c r="AV74" i="16"/>
  <c r="P74" i="16"/>
  <c r="CL74" i="16"/>
  <c r="BC74" i="16"/>
  <c r="AN28" i="16"/>
  <c r="BG28" i="16"/>
  <c r="CT28" i="16"/>
  <c r="BF28" i="16"/>
  <c r="AV28" i="16"/>
  <c r="BL28" i="16"/>
  <c r="AD28" i="16"/>
  <c r="BA28" i="16"/>
  <c r="AX18" i="16"/>
  <c r="AM18" i="16"/>
  <c r="R18" i="16"/>
  <c r="S18" i="16"/>
  <c r="AL18" i="16"/>
  <c r="CX18" i="16"/>
  <c r="Y18" i="16"/>
  <c r="AN18" i="16"/>
  <c r="BF37" i="16"/>
  <c r="AE37" i="16"/>
  <c r="BM37" i="16"/>
  <c r="CC37" i="16"/>
  <c r="AL37" i="16"/>
  <c r="AI37" i="16"/>
  <c r="AH37" i="16"/>
  <c r="DC37" i="16"/>
  <c r="CP76" i="16"/>
  <c r="CM76" i="16"/>
  <c r="AJ76" i="16"/>
  <c r="BU76" i="16"/>
  <c r="DB76" i="16"/>
  <c r="P76" i="16"/>
  <c r="AR76" i="16"/>
  <c r="CK76" i="16"/>
  <c r="CO19" i="16"/>
  <c r="BC19" i="16"/>
  <c r="H19" i="16"/>
  <c r="AW19" i="16"/>
  <c r="DC19" i="16"/>
  <c r="BG19" i="16"/>
  <c r="CK19" i="16"/>
  <c r="AZ19" i="16"/>
  <c r="CC15" i="16"/>
  <c r="CS15" i="16"/>
  <c r="BX15" i="16"/>
  <c r="CU15" i="16"/>
  <c r="CD15" i="16"/>
  <c r="CI15" i="16"/>
  <c r="AO15" i="16"/>
  <c r="BE15" i="16"/>
  <c r="AA15" i="16"/>
  <c r="N26" i="16"/>
  <c r="CL26" i="16"/>
  <c r="BT26" i="16"/>
  <c r="V26" i="16"/>
  <c r="U26" i="16"/>
  <c r="AS26" i="16"/>
  <c r="AT26" i="16"/>
  <c r="AJ26" i="16"/>
  <c r="AO26" i="16"/>
  <c r="AV60" i="16"/>
  <c r="BS60" i="16"/>
  <c r="AS60" i="16"/>
  <c r="CJ60" i="16"/>
  <c r="AQ60" i="16"/>
  <c r="M60" i="16"/>
  <c r="X60" i="16"/>
  <c r="DB60" i="16"/>
  <c r="CK54" i="16"/>
  <c r="BT54" i="16"/>
  <c r="BX54" i="16"/>
  <c r="AA54" i="16"/>
  <c r="P54" i="16"/>
  <c r="M54" i="16"/>
  <c r="AH54" i="16"/>
  <c r="Z54" i="16"/>
  <c r="M68" i="16"/>
  <c r="BR68" i="16"/>
  <c r="R68" i="16"/>
  <c r="AB68" i="16"/>
  <c r="CK68" i="16"/>
  <c r="CF68" i="16"/>
  <c r="V68" i="16"/>
  <c r="BN68" i="16"/>
  <c r="AY68" i="16"/>
  <c r="AD79" i="16"/>
  <c r="AV27" i="16"/>
  <c r="CF27" i="16"/>
  <c r="CI27" i="16"/>
  <c r="AH27" i="16"/>
  <c r="CJ27" i="16"/>
  <c r="BQ27" i="16"/>
  <c r="BL27" i="16"/>
  <c r="I27" i="16"/>
  <c r="I75" i="16"/>
  <c r="AH75" i="16"/>
  <c r="Y75" i="16"/>
  <c r="Z75" i="16"/>
  <c r="CU75" i="16"/>
  <c r="Q75" i="16"/>
  <c r="CW75" i="16"/>
  <c r="BX75" i="16"/>
  <c r="BR75" i="16"/>
  <c r="P23" i="16"/>
  <c r="BW23" i="16"/>
  <c r="BG23" i="16"/>
  <c r="W23" i="16"/>
  <c r="CQ23" i="16"/>
  <c r="J23" i="16"/>
  <c r="BO23" i="16"/>
  <c r="BT23" i="16"/>
  <c r="AF20" i="16"/>
  <c r="BB20" i="16"/>
  <c r="CI20" i="16"/>
  <c r="CB20" i="16"/>
  <c r="BQ20" i="16"/>
  <c r="BN20" i="16"/>
  <c r="BG20" i="16"/>
  <c r="K20" i="16"/>
  <c r="N69" i="16"/>
  <c r="BC69" i="16"/>
  <c r="BR69" i="16"/>
  <c r="CR69" i="16"/>
  <c r="CN69" i="16"/>
  <c r="BP69" i="16"/>
  <c r="CI69" i="16"/>
  <c r="CZ69" i="16"/>
  <c r="P69" i="16"/>
  <c r="BW14" i="16"/>
  <c r="CN14" i="16"/>
  <c r="CR14" i="16"/>
  <c r="BI14" i="16"/>
  <c r="AZ14" i="16"/>
  <c r="CM14" i="16"/>
  <c r="BN14" i="16"/>
  <c r="M14" i="16"/>
  <c r="AU74" i="16"/>
  <c r="AR74" i="16"/>
  <c r="H74" i="16"/>
  <c r="AG74" i="16"/>
  <c r="CR74" i="16"/>
  <c r="AI74" i="16"/>
  <c r="CY74" i="16"/>
  <c r="AD74" i="16"/>
  <c r="AR28" i="16"/>
  <c r="AG28" i="16"/>
  <c r="V28" i="16"/>
  <c r="CV28" i="16"/>
  <c r="AL28" i="16"/>
  <c r="AF28" i="16"/>
  <c r="R28" i="16"/>
  <c r="CD28" i="16"/>
  <c r="AO18" i="16"/>
  <c r="BS18" i="16"/>
  <c r="BD18" i="16"/>
  <c r="BE18" i="16"/>
  <c r="AG18" i="16"/>
  <c r="BX18" i="16"/>
  <c r="W18" i="16"/>
  <c r="N18" i="16"/>
  <c r="H37" i="16"/>
  <c r="Y37" i="16"/>
  <c r="BS37" i="16"/>
  <c r="BH37" i="16"/>
  <c r="CJ37" i="16"/>
  <c r="L37" i="16"/>
  <c r="CL37" i="16"/>
  <c r="BL37" i="16"/>
  <c r="AT76" i="16"/>
  <c r="L76" i="16"/>
  <c r="AB76" i="16"/>
  <c r="BW76" i="16"/>
  <c r="BT76" i="16"/>
  <c r="AP76" i="16"/>
  <c r="CZ76" i="16"/>
  <c r="BO76" i="16"/>
  <c r="AF19" i="16"/>
  <c r="CU19" i="16"/>
  <c r="AO19" i="16"/>
  <c r="BP19" i="16"/>
  <c r="AE19" i="16"/>
  <c r="BT19" i="16"/>
  <c r="BL19" i="16"/>
  <c r="CT19" i="16"/>
  <c r="CA15" i="16"/>
  <c r="AI15" i="16"/>
  <c r="CV15" i="16"/>
  <c r="BT15" i="16"/>
  <c r="BL15" i="16"/>
  <c r="AY15" i="16"/>
  <c r="X15" i="16"/>
  <c r="DB15" i="16"/>
  <c r="BZ15" i="16"/>
  <c r="Q26" i="16"/>
  <c r="AM26" i="16"/>
  <c r="CK26" i="16"/>
  <c r="AE26" i="16"/>
  <c r="CB26" i="16"/>
  <c r="AR26" i="16"/>
  <c r="AP26" i="16"/>
  <c r="BH26" i="16"/>
  <c r="AC60" i="16"/>
  <c r="AY60" i="16"/>
  <c r="CW60" i="16"/>
  <c r="BQ60" i="16"/>
  <c r="I60" i="16"/>
  <c r="V60" i="16"/>
  <c r="AG60" i="16"/>
  <c r="CT60" i="16"/>
  <c r="BM54" i="16"/>
  <c r="BW54" i="16"/>
  <c r="BA54" i="16"/>
  <c r="CN54" i="16"/>
  <c r="CU54" i="16"/>
  <c r="AU54" i="16"/>
  <c r="CX54" i="16"/>
  <c r="AQ54" i="16"/>
  <c r="BU68" i="16"/>
  <c r="AU68" i="16"/>
  <c r="T68" i="16"/>
  <c r="CT68" i="16"/>
  <c r="AV68" i="16"/>
  <c r="BQ68" i="16"/>
  <c r="CE68" i="16"/>
  <c r="U68" i="16"/>
  <c r="T79" i="16"/>
  <c r="S79" i="16"/>
  <c r="BA79" i="16"/>
  <c r="BX27" i="16"/>
  <c r="BV27" i="16"/>
  <c r="BW27" i="16"/>
  <c r="BI27" i="16"/>
  <c r="BS27" i="16"/>
  <c r="AW27" i="16"/>
  <c r="W27" i="16"/>
  <c r="CD27" i="16"/>
  <c r="BW75" i="16"/>
  <c r="CX75" i="16"/>
  <c r="BA75" i="16"/>
  <c r="AZ75" i="16"/>
  <c r="CZ75" i="16"/>
  <c r="CB75" i="16"/>
  <c r="AP75" i="16"/>
  <c r="BY75" i="16"/>
  <c r="AE75" i="16"/>
  <c r="AC23" i="16"/>
  <c r="CG23" i="16"/>
  <c r="CU23" i="16"/>
  <c r="CH23" i="16"/>
  <c r="BL23" i="16"/>
  <c r="CK23" i="16"/>
  <c r="CE23" i="16"/>
  <c r="DC23" i="16"/>
  <c r="BP20" i="16"/>
  <c r="X20" i="16"/>
  <c r="AS20" i="16"/>
  <c r="CF20" i="16"/>
  <c r="U20" i="16"/>
  <c r="CD20" i="16"/>
  <c r="AG20" i="16"/>
  <c r="I20" i="16"/>
  <c r="DB69" i="16"/>
  <c r="CC69" i="16"/>
  <c r="CW69" i="16"/>
  <c r="BE69" i="16"/>
  <c r="CF69" i="16"/>
  <c r="CH69" i="16"/>
  <c r="BQ69" i="16"/>
  <c r="Z69" i="16"/>
  <c r="BK14" i="16"/>
  <c r="AU14" i="16"/>
  <c r="BS14" i="16"/>
  <c r="AX14" i="16"/>
  <c r="CE14" i="16"/>
  <c r="AB14" i="16"/>
  <c r="V14" i="16"/>
  <c r="BX14" i="16"/>
  <c r="AM74" i="16"/>
  <c r="AN74" i="16"/>
  <c r="CI74" i="16"/>
  <c r="CZ74" i="16"/>
  <c r="AY74" i="16"/>
  <c r="AT74" i="16"/>
  <c r="CQ74" i="16"/>
  <c r="K74" i="16"/>
  <c r="CE28" i="16"/>
  <c r="X28" i="16"/>
  <c r="DC28" i="16"/>
  <c r="BX28" i="16"/>
  <c r="W28" i="16"/>
  <c r="CZ28" i="16"/>
  <c r="BB28" i="16"/>
  <c r="BN28" i="16"/>
  <c r="V18" i="16"/>
  <c r="BM18" i="16"/>
  <c r="BH18" i="16"/>
  <c r="CZ18" i="16"/>
  <c r="CI18" i="16"/>
  <c r="CY18" i="16"/>
  <c r="CW18" i="16"/>
  <c r="BQ18" i="16"/>
  <c r="AG37" i="16"/>
  <c r="CY37" i="16"/>
  <c r="BZ37" i="16"/>
  <c r="CP37" i="16"/>
  <c r="AD37" i="16"/>
  <c r="BG37" i="16"/>
  <c r="BO37" i="16"/>
  <c r="CQ37" i="16"/>
  <c r="X76" i="16"/>
  <c r="CB76" i="16"/>
  <c r="BR76" i="16"/>
  <c r="AQ76" i="16"/>
  <c r="BH76" i="16"/>
  <c r="AW76" i="16"/>
  <c r="AX76" i="16"/>
  <c r="BZ76" i="16"/>
  <c r="BO19" i="16"/>
  <c r="BK19" i="16"/>
  <c r="U19" i="16"/>
  <c r="BF19" i="16"/>
  <c r="CI19" i="16"/>
  <c r="Y19" i="16"/>
  <c r="AL19" i="16"/>
  <c r="AN19" i="16"/>
  <c r="BW15" i="16"/>
  <c r="AS15" i="16"/>
  <c r="AQ15" i="16"/>
  <c r="Q15" i="16"/>
  <c r="R15" i="16"/>
  <c r="CW15" i="16"/>
  <c r="BQ15" i="16"/>
  <c r="AF15" i="16"/>
  <c r="BB15" i="16"/>
  <c r="CV26" i="16"/>
  <c r="CI26" i="16"/>
  <c r="AN26" i="16"/>
  <c r="J26" i="16"/>
  <c r="BR26" i="16"/>
  <c r="CT26" i="16"/>
  <c r="BP26" i="16"/>
  <c r="AU26" i="16"/>
  <c r="CP60" i="16"/>
  <c r="BD60" i="16"/>
  <c r="CZ60" i="16"/>
  <c r="CK60" i="16"/>
  <c r="Z60" i="16"/>
  <c r="BG60" i="16"/>
  <c r="CE60" i="16"/>
  <c r="AZ27" i="16"/>
  <c r="BK27" i="16"/>
  <c r="CN27" i="16"/>
  <c r="CQ27" i="16"/>
  <c r="BT27" i="16"/>
  <c r="BG27" i="16"/>
  <c r="AA27" i="16"/>
  <c r="AE27" i="16"/>
  <c r="O75" i="16"/>
  <c r="CI75" i="16"/>
  <c r="BQ75" i="16"/>
  <c r="BP75" i="16"/>
  <c r="AV75" i="16"/>
  <c r="AQ75" i="16"/>
  <c r="BE75" i="16"/>
  <c r="AA75" i="16"/>
  <c r="BH75" i="16"/>
  <c r="AX23" i="16"/>
  <c r="AY23" i="16"/>
  <c r="BK23" i="16"/>
  <c r="I23" i="16"/>
  <c r="CM23" i="16"/>
  <c r="AB23" i="16"/>
  <c r="CO23" i="16"/>
  <c r="CP23" i="16"/>
  <c r="CS20" i="16"/>
  <c r="BI20" i="16"/>
  <c r="BM20" i="16"/>
  <c r="AD20" i="16"/>
  <c r="CT20" i="16"/>
  <c r="CN20" i="16"/>
  <c r="AA20" i="16"/>
  <c r="CP20" i="16"/>
  <c r="U69" i="16"/>
  <c r="BN69" i="16"/>
  <c r="CT69" i="16"/>
  <c r="CQ69" i="16"/>
  <c r="H69" i="16"/>
  <c r="AW69" i="16"/>
  <c r="AJ69" i="16"/>
  <c r="CO69" i="16"/>
  <c r="CH14" i="16"/>
  <c r="AP14" i="16"/>
  <c r="BE14" i="16"/>
  <c r="AN14" i="16"/>
  <c r="BT14" i="16"/>
  <c r="BZ14" i="16"/>
  <c r="CI14" i="16"/>
  <c r="CF14" i="16"/>
  <c r="CV74" i="16"/>
  <c r="CE74" i="16"/>
  <c r="BS74" i="16"/>
  <c r="BA74" i="16"/>
  <c r="CG74" i="16"/>
  <c r="J74" i="16"/>
  <c r="BJ74" i="16"/>
  <c r="AE74" i="16"/>
  <c r="Q28" i="16"/>
  <c r="H28" i="16"/>
  <c r="DB28" i="16"/>
  <c r="CC28" i="16"/>
  <c r="J28" i="16"/>
  <c r="AI28" i="16"/>
  <c r="I28" i="16"/>
  <c r="AK28" i="16"/>
  <c r="BP18" i="16"/>
  <c r="BZ18" i="16"/>
  <c r="K18" i="16"/>
  <c r="CT18" i="16"/>
  <c r="BL18" i="16"/>
  <c r="CQ18" i="16"/>
  <c r="AP18" i="16"/>
  <c r="AB18" i="16"/>
  <c r="DA37" i="16"/>
  <c r="V37" i="16"/>
  <c r="AB37" i="16"/>
  <c r="AJ37" i="16"/>
  <c r="CT37" i="16"/>
  <c r="N37" i="16"/>
  <c r="S37" i="16"/>
  <c r="BV37" i="16"/>
  <c r="J76" i="16"/>
  <c r="CR76" i="16"/>
  <c r="AF76" i="16"/>
  <c r="CS76" i="16"/>
  <c r="CX76" i="16"/>
  <c r="AD76" i="16"/>
  <c r="W76" i="16"/>
  <c r="BI76" i="16"/>
  <c r="AO76" i="16"/>
  <c r="BI19" i="16"/>
  <c r="CX19" i="16"/>
  <c r="Z19" i="16"/>
  <c r="BA19" i="16"/>
  <c r="Q19" i="16"/>
  <c r="CN19" i="16"/>
  <c r="BJ19" i="16"/>
  <c r="CZ19" i="16"/>
  <c r="AL15" i="16"/>
  <c r="W15" i="16"/>
  <c r="BP15" i="16"/>
  <c r="Z15" i="16"/>
  <c r="CF15" i="16"/>
  <c r="AK15" i="16"/>
  <c r="BD15" i="16"/>
  <c r="BH15" i="16"/>
  <c r="BS15" i="16"/>
  <c r="CH26" i="16"/>
  <c r="CX26" i="16"/>
  <c r="I26" i="16"/>
  <c r="CS26" i="16"/>
  <c r="AL26" i="16"/>
  <c r="BW26" i="16"/>
  <c r="CC26" i="16"/>
  <c r="CF26" i="16"/>
  <c r="Y60" i="16"/>
  <c r="AR60" i="16"/>
  <c r="BT60" i="16"/>
  <c r="BI60" i="16"/>
  <c r="Q60" i="16"/>
  <c r="AL60" i="16"/>
  <c r="BZ60" i="16"/>
  <c r="X27" i="16"/>
  <c r="CC27" i="16"/>
  <c r="DC27" i="16"/>
  <c r="CT27" i="16"/>
  <c r="AR27" i="16"/>
  <c r="DB27" i="16"/>
  <c r="BF27" i="16"/>
  <c r="CV27" i="16"/>
  <c r="AS75" i="16"/>
  <c r="AF75" i="16"/>
  <c r="U75" i="16"/>
  <c r="BC75" i="16"/>
  <c r="CH75" i="16"/>
  <c r="CO75" i="16"/>
  <c r="BU75" i="16"/>
  <c r="AJ75" i="16"/>
  <c r="BZ75" i="16"/>
  <c r="BI23" i="16"/>
  <c r="AS23" i="16"/>
  <c r="CW23" i="16"/>
  <c r="CD23" i="16"/>
  <c r="R23" i="16"/>
  <c r="BH23" i="16"/>
  <c r="AT23" i="16"/>
  <c r="N23" i="16"/>
  <c r="L20" i="16"/>
  <c r="Q20" i="16"/>
  <c r="AB20" i="16"/>
  <c r="CY20" i="16"/>
  <c r="H20" i="16"/>
  <c r="O20" i="16"/>
  <c r="AU20" i="16"/>
  <c r="CV20" i="16"/>
  <c r="BB69" i="16"/>
  <c r="T69" i="16"/>
  <c r="AF69" i="16"/>
  <c r="AS69" i="16"/>
  <c r="AE69" i="16"/>
  <c r="AK69" i="16"/>
  <c r="O69" i="16"/>
  <c r="BD69" i="16"/>
  <c r="CG14" i="16"/>
  <c r="CL14" i="16"/>
  <c r="CW14" i="16"/>
  <c r="AQ14" i="16"/>
  <c r="Q14" i="16"/>
  <c r="AS14" i="16"/>
  <c r="AH14" i="16"/>
  <c r="AV14" i="16"/>
  <c r="BL14" i="16"/>
  <c r="AA74" i="16"/>
  <c r="CP74" i="16"/>
  <c r="BD74" i="16"/>
  <c r="AB74" i="16"/>
  <c r="R74" i="16"/>
  <c r="BU74" i="16"/>
  <c r="CH74" i="16"/>
  <c r="BK74" i="16"/>
  <c r="AJ28" i="16"/>
  <c r="AP28" i="16"/>
  <c r="CO28" i="16"/>
  <c r="BU28" i="16"/>
  <c r="BM28" i="16"/>
  <c r="BZ28" i="16"/>
  <c r="CL28" i="16"/>
  <c r="BQ28" i="16"/>
  <c r="CK18" i="16"/>
  <c r="AR18" i="16"/>
  <c r="BB18" i="16"/>
  <c r="BR18" i="16"/>
  <c r="AS18" i="16"/>
  <c r="DA18" i="16"/>
  <c r="BG18" i="16"/>
  <c r="BK18" i="16"/>
  <c r="T18" i="16"/>
  <c r="BR37" i="16"/>
  <c r="AN37" i="16"/>
  <c r="CH37" i="16"/>
  <c r="CM37" i="16"/>
  <c r="BD37" i="16"/>
  <c r="AX37" i="16"/>
  <c r="BN37" i="16"/>
  <c r="CI37" i="16"/>
  <c r="CC76" i="16"/>
  <c r="BC76" i="16"/>
  <c r="DA76" i="16"/>
  <c r="BJ76" i="16"/>
  <c r="BN76" i="16"/>
  <c r="AA76" i="16"/>
  <c r="CL76" i="16"/>
  <c r="AZ76" i="16"/>
  <c r="AH76" i="16"/>
  <c r="V19" i="16"/>
  <c r="BV19" i="16"/>
  <c r="BY19" i="16"/>
  <c r="O19" i="16"/>
  <c r="CM19" i="16"/>
  <c r="AC19" i="16"/>
  <c r="BX19" i="16"/>
  <c r="CA19" i="16"/>
  <c r="AC15" i="16"/>
  <c r="AE15" i="16"/>
  <c r="T15" i="16"/>
  <c r="AT15" i="16"/>
  <c r="CQ15" i="16"/>
  <c r="BF15" i="16"/>
  <c r="CZ15" i="16"/>
  <c r="AJ15" i="16"/>
  <c r="CQ26" i="16"/>
  <c r="BU26" i="16"/>
  <c r="W26" i="16"/>
  <c r="AQ26" i="16"/>
  <c r="AV26" i="16"/>
  <c r="BJ26" i="16"/>
  <c r="BK26" i="16"/>
  <c r="AF26" i="16"/>
  <c r="U60" i="16"/>
  <c r="CG60" i="16"/>
  <c r="AH60" i="16"/>
  <c r="P60" i="16"/>
  <c r="CX60" i="16"/>
  <c r="BK60" i="16"/>
  <c r="CU60" i="16"/>
  <c r="BJ60" i="16"/>
  <c r="CA54" i="16"/>
  <c r="CV54" i="16"/>
  <c r="CJ54" i="16"/>
  <c r="AO54" i="16"/>
  <c r="AM54" i="16"/>
  <c r="K54" i="16"/>
  <c r="AS54" i="16"/>
  <c r="BZ54" i="16"/>
  <c r="BP54" i="16"/>
  <c r="BB68" i="16"/>
  <c r="AH68" i="16"/>
  <c r="AM68" i="16"/>
  <c r="P68" i="16"/>
  <c r="AC68" i="16"/>
  <c r="CY68" i="16"/>
  <c r="AW68" i="16"/>
  <c r="AZ68" i="16"/>
  <c r="BY79" i="16"/>
  <c r="AA79" i="16"/>
  <c r="CQ79" i="16"/>
  <c r="CK79" i="16"/>
  <c r="O79" i="16"/>
  <c r="AM79" i="16"/>
  <c r="R79" i="16"/>
  <c r="BS79" i="16"/>
  <c r="I79" i="16"/>
  <c r="CW34" i="16"/>
  <c r="AT34" i="16"/>
  <c r="DA34" i="16"/>
  <c r="AF34" i="16"/>
  <c r="X34" i="16"/>
  <c r="CA34" i="16"/>
  <c r="BK34" i="16"/>
  <c r="AD34" i="16"/>
  <c r="U30" i="16"/>
  <c r="AJ30" i="16"/>
  <c r="CU30" i="16"/>
  <c r="AS30" i="16"/>
  <c r="AA30" i="16"/>
  <c r="CQ30" i="16"/>
  <c r="BS30" i="16"/>
  <c r="AU30" i="16"/>
  <c r="BV71" i="16"/>
  <c r="BG71" i="16"/>
  <c r="H71" i="16"/>
  <c r="CW71" i="16"/>
  <c r="CC71" i="16"/>
  <c r="AA71" i="16"/>
  <c r="DB71" i="16"/>
  <c r="L71" i="16"/>
  <c r="BK71" i="16"/>
  <c r="BM35" i="16"/>
  <c r="CB35" i="16"/>
  <c r="CA35" i="16"/>
  <c r="BF35" i="16"/>
  <c r="AI35" i="16"/>
  <c r="CP35" i="16"/>
  <c r="AR35" i="16"/>
  <c r="BH35" i="16"/>
  <c r="DC35" i="16"/>
  <c r="CL16" i="16"/>
  <c r="AJ16" i="16"/>
  <c r="CV16" i="16"/>
  <c r="CI16" i="16"/>
  <c r="CN16" i="16"/>
  <c r="CA16" i="16"/>
  <c r="N16" i="16"/>
  <c r="BV16" i="16"/>
  <c r="J17" i="16"/>
  <c r="BB17" i="16"/>
  <c r="BH17" i="16"/>
  <c r="U17" i="16"/>
  <c r="AB17" i="16"/>
  <c r="CQ17" i="16"/>
  <c r="BP17" i="16"/>
  <c r="CS17" i="16"/>
  <c r="M17" i="16"/>
  <c r="BX48" i="16"/>
  <c r="BK48" i="16"/>
  <c r="DC48" i="16"/>
  <c r="CW48" i="16"/>
  <c r="BC48" i="16"/>
  <c r="AB48" i="16"/>
  <c r="AC48" i="16"/>
  <c r="AI48" i="16"/>
  <c r="AR24" i="16"/>
  <c r="T24" i="16"/>
  <c r="BO24" i="16"/>
  <c r="AO24" i="16"/>
  <c r="S24" i="16"/>
  <c r="Q24" i="16"/>
  <c r="BQ24" i="16"/>
  <c r="AJ24" i="16"/>
  <c r="T59" i="16"/>
  <c r="BH59" i="16"/>
  <c r="CV59" i="16"/>
  <c r="CG59" i="16"/>
  <c r="U59" i="16"/>
  <c r="BJ59" i="16"/>
  <c r="AG59" i="16"/>
  <c r="BS59" i="16"/>
  <c r="AI31" i="16"/>
  <c r="AM31" i="16"/>
  <c r="AS31" i="16"/>
  <c r="CW31" i="16"/>
  <c r="I31" i="16"/>
  <c r="AW31" i="16"/>
  <c r="CP31" i="16"/>
  <c r="AL31" i="16"/>
  <c r="CF31" i="16"/>
  <c r="N39" i="16"/>
  <c r="AV39" i="16"/>
  <c r="AO39" i="16"/>
  <c r="AX39" i="16"/>
  <c r="CN39" i="16"/>
  <c r="AD39" i="16"/>
  <c r="CZ39" i="16"/>
  <c r="CS39" i="16"/>
  <c r="X25" i="16"/>
  <c r="BI25" i="16"/>
  <c r="AJ25" i="16"/>
  <c r="CZ25" i="16"/>
  <c r="CD25" i="16"/>
  <c r="AD25" i="16"/>
  <c r="Q25" i="16"/>
  <c r="BM25" i="16"/>
  <c r="BB50" i="16"/>
  <c r="BL50" i="16"/>
  <c r="CY75" i="16"/>
  <c r="AA23" i="16"/>
  <c r="CO20" i="16"/>
  <c r="CV69" i="16"/>
  <c r="CB14" i="16"/>
  <c r="CP18" i="16"/>
  <c r="AN76" i="16"/>
  <c r="AU19" i="16"/>
  <c r="S26" i="16"/>
  <c r="BR60" i="16"/>
  <c r="BF54" i="16"/>
  <c r="T54" i="16"/>
  <c r="AK68" i="16"/>
  <c r="Q68" i="16"/>
  <c r="BH68" i="16"/>
  <c r="CN79" i="16"/>
  <c r="CC79" i="16"/>
  <c r="Z79" i="16"/>
  <c r="AU79" i="16"/>
  <c r="BO79" i="16"/>
  <c r="CS34" i="16"/>
  <c r="AE34" i="16"/>
  <c r="BI34" i="16"/>
  <c r="I34" i="16"/>
  <c r="CO34" i="16"/>
  <c r="BR34" i="16"/>
  <c r="CV30" i="16"/>
  <c r="AX30" i="16"/>
  <c r="CX30" i="16"/>
  <c r="AE30" i="16"/>
  <c r="CA30" i="16"/>
  <c r="BO30" i="16"/>
  <c r="AH71" i="16"/>
  <c r="BA71" i="16"/>
  <c r="CG71" i="16"/>
  <c r="BB71" i="16"/>
  <c r="R71" i="16"/>
  <c r="CS35" i="16"/>
  <c r="BE35" i="16"/>
  <c r="T35" i="16"/>
  <c r="W35" i="16"/>
  <c r="BS35" i="16"/>
  <c r="CU35" i="16"/>
  <c r="CW16" i="16"/>
  <c r="AT16" i="16"/>
  <c r="DC16" i="16"/>
  <c r="Y16" i="16"/>
  <c r="CF16" i="16"/>
  <c r="AW16" i="16"/>
  <c r="AO16" i="16"/>
  <c r="AZ17" i="16"/>
  <c r="BT17" i="16"/>
  <c r="CE17" i="16"/>
  <c r="CJ17" i="16"/>
  <c r="CA17" i="16"/>
  <c r="BN17" i="16"/>
  <c r="BR17" i="16"/>
  <c r="CY48" i="16"/>
  <c r="BH48" i="16"/>
  <c r="BN48" i="16"/>
  <c r="AY48" i="16"/>
  <c r="CV48" i="16"/>
  <c r="AS48" i="16"/>
  <c r="I48" i="16"/>
  <c r="X24" i="16"/>
  <c r="BZ24" i="16"/>
  <c r="Y24" i="16"/>
  <c r="BI24" i="16"/>
  <c r="CC24" i="16"/>
  <c r="W24" i="16"/>
  <c r="AV24" i="16"/>
  <c r="Z59" i="16"/>
  <c r="AU59" i="16"/>
  <c r="S59" i="16"/>
  <c r="CO59" i="16"/>
  <c r="CW59" i="16"/>
  <c r="CQ59" i="16"/>
  <c r="AN59" i="16"/>
  <c r="AX31" i="16"/>
  <c r="CI31" i="16"/>
  <c r="BR31" i="16"/>
  <c r="U31" i="16"/>
  <c r="CJ31" i="16"/>
  <c r="AH31" i="16"/>
  <c r="CU31" i="16"/>
  <c r="CQ39" i="16"/>
  <c r="CA39" i="16"/>
  <c r="BY39" i="16"/>
  <c r="AM39" i="16"/>
  <c r="BG39" i="16"/>
  <c r="AL39" i="16"/>
  <c r="AT39" i="16"/>
  <c r="AY25" i="16"/>
  <c r="BR25" i="16"/>
  <c r="L25" i="16"/>
  <c r="AU25" i="16"/>
  <c r="CC25" i="16"/>
  <c r="BN25" i="16"/>
  <c r="CM25" i="16"/>
  <c r="CJ50" i="16"/>
  <c r="CD50" i="16"/>
  <c r="AV50" i="16"/>
  <c r="AL50" i="16"/>
  <c r="AO50" i="16"/>
  <c r="BP50" i="16"/>
  <c r="CL50" i="16"/>
  <c r="O50" i="16"/>
  <c r="AS40" i="16"/>
  <c r="BP40" i="16"/>
  <c r="BU40" i="16"/>
  <c r="CQ40" i="16"/>
  <c r="CE40" i="16"/>
  <c r="BA40" i="16"/>
  <c r="BR40" i="16"/>
  <c r="BK40" i="16"/>
  <c r="CD41" i="16"/>
  <c r="AK41" i="16"/>
  <c r="CB41" i="16"/>
  <c r="AV41" i="16"/>
  <c r="AR41" i="16"/>
  <c r="DC41" i="16"/>
  <c r="BA41" i="16"/>
  <c r="N46" i="16"/>
  <c r="BQ46" i="16"/>
  <c r="AL46" i="16"/>
  <c r="BU46" i="16"/>
  <c r="AS46" i="16"/>
  <c r="I46" i="16"/>
  <c r="H46" i="16"/>
  <c r="BS46" i="16"/>
  <c r="BS81" i="16"/>
  <c r="V81" i="16"/>
  <c r="P81" i="16"/>
  <c r="Q81" i="16"/>
  <c r="BP81" i="16"/>
  <c r="CB81" i="16"/>
  <c r="AZ81" i="16"/>
  <c r="CO81" i="16"/>
  <c r="BC58" i="16"/>
  <c r="CX58" i="16"/>
  <c r="BQ58" i="16"/>
  <c r="J58" i="16"/>
  <c r="CA58" i="16"/>
  <c r="AI58" i="16"/>
  <c r="M58" i="16"/>
  <c r="BO58" i="16"/>
  <c r="CN87" i="16"/>
  <c r="CR87" i="16"/>
  <c r="CC87" i="16"/>
  <c r="AZ87" i="16"/>
  <c r="X87" i="16"/>
  <c r="Y87" i="16"/>
  <c r="BT87" i="16"/>
  <c r="CM87" i="16"/>
  <c r="BW87" i="16"/>
  <c r="AI65" i="16"/>
  <c r="BD65" i="16"/>
  <c r="CW65" i="16"/>
  <c r="CN65" i="16"/>
  <c r="CC65" i="16"/>
  <c r="CD65" i="16"/>
  <c r="CO65" i="16"/>
  <c r="K65" i="16"/>
  <c r="BQ36" i="16"/>
  <c r="CX36" i="16"/>
  <c r="BJ36" i="16"/>
  <c r="BW36" i="16"/>
  <c r="AV36" i="16"/>
  <c r="BZ36" i="16"/>
  <c r="S36" i="16"/>
  <c r="H36" i="16"/>
  <c r="V36" i="16"/>
  <c r="BM49" i="16"/>
  <c r="AW49" i="16"/>
  <c r="R49" i="16"/>
  <c r="BT49" i="16"/>
  <c r="AO49" i="16"/>
  <c r="CN49" i="16"/>
  <c r="X49" i="16"/>
  <c r="BO49" i="16"/>
  <c r="N70" i="16"/>
  <c r="Z70" i="16"/>
  <c r="CA70" i="16"/>
  <c r="BY70" i="16"/>
  <c r="BR70" i="16"/>
  <c r="DA70" i="16"/>
  <c r="BQ70" i="16"/>
  <c r="AY70" i="16"/>
  <c r="CS70" i="16"/>
  <c r="BU63" i="16"/>
  <c r="M63" i="16"/>
  <c r="I63" i="16"/>
  <c r="CG63" i="16"/>
  <c r="BT63" i="16"/>
  <c r="CZ63" i="16"/>
  <c r="AS63" i="16"/>
  <c r="DB63" i="16"/>
  <c r="CB80" i="16"/>
  <c r="AL80" i="16"/>
  <c r="CO80" i="16"/>
  <c r="CJ80" i="16"/>
  <c r="AX80" i="16"/>
  <c r="CS80" i="16"/>
  <c r="BB80" i="16"/>
  <c r="CK80" i="16"/>
  <c r="AE80" i="16"/>
  <c r="AX53" i="16"/>
  <c r="BK53" i="16"/>
  <c r="BF53" i="16"/>
  <c r="CU53" i="16"/>
  <c r="AT53" i="16"/>
  <c r="Q53" i="16"/>
  <c r="AV53" i="16"/>
  <c r="BM53" i="16"/>
  <c r="AJ51" i="16"/>
  <c r="R51" i="16"/>
  <c r="H51" i="16"/>
  <c r="AT51" i="16"/>
  <c r="AD51" i="16"/>
  <c r="BQ51" i="16"/>
  <c r="AW51" i="16"/>
  <c r="BJ51" i="16"/>
  <c r="DA51" i="16"/>
  <c r="AT86" i="16"/>
  <c r="N86" i="16"/>
  <c r="AP86" i="16"/>
  <c r="BE86" i="16"/>
  <c r="CR86" i="16"/>
  <c r="BN86" i="16"/>
  <c r="AN86" i="16"/>
  <c r="CY86" i="16"/>
  <c r="AU52" i="16"/>
  <c r="CJ52" i="16"/>
  <c r="BM52" i="16"/>
  <c r="CM52" i="16"/>
  <c r="BG52" i="16"/>
  <c r="AC52" i="16"/>
  <c r="X52" i="16"/>
  <c r="CF52" i="16"/>
  <c r="BZ83" i="16"/>
  <c r="Y83" i="16"/>
  <c r="AE83" i="16"/>
  <c r="CV83" i="16"/>
  <c r="N83" i="16"/>
  <c r="AG83" i="16"/>
  <c r="CR83" i="16"/>
  <c r="BR83" i="16"/>
  <c r="BJ62" i="16"/>
  <c r="AR62" i="16"/>
  <c r="R62" i="16"/>
  <c r="AW62" i="16"/>
  <c r="CD62" i="16"/>
  <c r="CU62" i="16"/>
  <c r="AG62" i="16"/>
  <c r="AH62" i="16"/>
  <c r="BE82" i="16"/>
  <c r="AU82" i="16"/>
  <c r="N82" i="16"/>
  <c r="O82" i="16"/>
  <c r="CD82" i="16"/>
  <c r="CK82" i="16"/>
  <c r="CN82" i="16"/>
  <c r="CB82" i="16"/>
  <c r="CZ27" i="16"/>
  <c r="CC75" i="16"/>
  <c r="BF23" i="16"/>
  <c r="BH20" i="16"/>
  <c r="AM69" i="16"/>
  <c r="K14" i="16"/>
  <c r="AM37" i="16"/>
  <c r="CO76" i="16"/>
  <c r="AP19" i="16"/>
  <c r="AP60" i="16"/>
  <c r="V54" i="16"/>
  <c r="AL54" i="16"/>
  <c r="BV68" i="16"/>
  <c r="K68" i="16"/>
  <c r="CZ68" i="16"/>
  <c r="CP79" i="16"/>
  <c r="AR79" i="16"/>
  <c r="AL79" i="16"/>
  <c r="AK79" i="16"/>
  <c r="AV79" i="16"/>
  <c r="AL34" i="16"/>
  <c r="BP34" i="16"/>
  <c r="BH34" i="16"/>
  <c r="O34" i="16"/>
  <c r="Y34" i="16"/>
  <c r="DC34" i="16"/>
  <c r="V30" i="16"/>
  <c r="T30" i="16"/>
  <c r="BB30" i="16"/>
  <c r="BD30" i="16"/>
  <c r="AN30" i="16"/>
  <c r="AG71" i="16"/>
  <c r="BW71" i="16"/>
  <c r="BH71" i="16"/>
  <c r="CL71" i="16"/>
  <c r="CJ71" i="16"/>
  <c r="AP35" i="16"/>
  <c r="BU35" i="16"/>
  <c r="BW35" i="16"/>
  <c r="BZ35" i="16"/>
  <c r="CF35" i="16"/>
  <c r="CD35" i="16"/>
  <c r="BE16" i="16"/>
  <c r="BP16" i="16"/>
  <c r="CM16" i="16"/>
  <c r="BY16" i="16"/>
  <c r="H16" i="16"/>
  <c r="BI16" i="16"/>
  <c r="CB16" i="16"/>
  <c r="BY17" i="16"/>
  <c r="AF17" i="16"/>
  <c r="CY17" i="16"/>
  <c r="CC17" i="16"/>
  <c r="CW17" i="16"/>
  <c r="CD17" i="16"/>
  <c r="BU17" i="16"/>
  <c r="AE48" i="16"/>
  <c r="CG48" i="16"/>
  <c r="W48" i="16"/>
  <c r="N48" i="16"/>
  <c r="CM48" i="16"/>
  <c r="AF48" i="16"/>
  <c r="AO48" i="16"/>
  <c r="I24" i="16"/>
  <c r="M24" i="16"/>
  <c r="AW24" i="16"/>
  <c r="O24" i="16"/>
  <c r="CX24" i="16"/>
  <c r="CT24" i="16"/>
  <c r="BN24" i="16"/>
  <c r="CL59" i="16"/>
  <c r="CU59" i="16"/>
  <c r="CX59" i="16"/>
  <c r="BY59" i="16"/>
  <c r="BC59" i="16"/>
  <c r="AK59" i="16"/>
  <c r="AE59" i="16"/>
  <c r="CS31" i="16"/>
  <c r="BS31" i="16"/>
  <c r="L31" i="16"/>
  <c r="T31" i="16"/>
  <c r="W31" i="16"/>
  <c r="BU31" i="16"/>
  <c r="CV31" i="16"/>
  <c r="W39" i="16"/>
  <c r="K39" i="16"/>
  <c r="AB39" i="16"/>
  <c r="AY39" i="16"/>
  <c r="U39" i="16"/>
  <c r="R39" i="16"/>
  <c r="BZ39" i="16"/>
  <c r="AG25" i="16"/>
  <c r="BG25" i="16"/>
  <c r="CR25" i="16"/>
  <c r="AO25" i="16"/>
  <c r="CI25" i="16"/>
  <c r="BL25" i="16"/>
  <c r="AV25" i="16"/>
  <c r="CP50" i="16"/>
  <c r="Q50" i="16"/>
  <c r="Y50" i="16"/>
  <c r="CF50" i="16"/>
  <c r="X50" i="16"/>
  <c r="T50" i="16"/>
  <c r="CB50" i="16"/>
  <c r="AO40" i="16"/>
  <c r="BN40" i="16"/>
  <c r="AA40" i="16"/>
  <c r="CW40" i="16"/>
  <c r="AX40" i="16"/>
  <c r="CR40" i="16"/>
  <c r="AM40" i="16"/>
  <c r="BZ40" i="16"/>
  <c r="AC41" i="16"/>
  <c r="AW41" i="16"/>
  <c r="CP41" i="16"/>
  <c r="CR41" i="16"/>
  <c r="T41" i="16"/>
  <c r="AU41" i="16"/>
  <c r="BO41" i="16"/>
  <c r="L46" i="16"/>
  <c r="AC46" i="16"/>
  <c r="BR46" i="16"/>
  <c r="BF46" i="16"/>
  <c r="CQ46" i="16"/>
  <c r="BO46" i="16"/>
  <c r="CR46" i="16"/>
  <c r="J46" i="16"/>
  <c r="BD81" i="16"/>
  <c r="BU81" i="16"/>
  <c r="AC81" i="16"/>
  <c r="M81" i="16"/>
  <c r="BC81" i="16"/>
  <c r="BN81" i="16"/>
  <c r="BQ81" i="16"/>
  <c r="BT81" i="16"/>
  <c r="BW81" i="16"/>
  <c r="CV58" i="16"/>
  <c r="AJ58" i="16"/>
  <c r="BN58" i="16"/>
  <c r="CQ58" i="16"/>
  <c r="CK58" i="16"/>
  <c r="Y58" i="16"/>
  <c r="CZ58" i="16"/>
  <c r="AU58" i="16"/>
  <c r="I87" i="16"/>
  <c r="J87" i="16"/>
  <c r="CJ87" i="16"/>
  <c r="CP87" i="16"/>
  <c r="BL87" i="16"/>
  <c r="BE87" i="16"/>
  <c r="AU87" i="16"/>
  <c r="BZ87" i="16"/>
  <c r="BQ87" i="16"/>
  <c r="BQ65" i="16"/>
  <c r="AF65" i="16"/>
  <c r="AR65" i="16"/>
  <c r="BU65" i="16"/>
  <c r="CX65" i="16"/>
  <c r="BR65" i="16"/>
  <c r="AQ65" i="16"/>
  <c r="R65" i="16"/>
  <c r="L36" i="16"/>
  <c r="CI36" i="16"/>
  <c r="CZ36" i="16"/>
  <c r="BD36" i="16"/>
  <c r="BK36" i="16"/>
  <c r="AB36" i="16"/>
  <c r="AA36" i="16"/>
  <c r="AW36" i="16"/>
  <c r="BL36" i="16"/>
  <c r="BA49" i="16"/>
  <c r="O49" i="16"/>
  <c r="CM49" i="16"/>
  <c r="AG49" i="16"/>
  <c r="AH49" i="16"/>
  <c r="BW49" i="16"/>
  <c r="BS49" i="16"/>
  <c r="V49" i="16"/>
  <c r="CY70" i="16"/>
  <c r="BM70" i="16"/>
  <c r="CI70" i="16"/>
  <c r="BN70" i="16"/>
  <c r="CO70" i="16"/>
  <c r="AU70" i="16"/>
  <c r="K70" i="16"/>
  <c r="H70" i="16"/>
  <c r="BZ70" i="16"/>
  <c r="BZ63" i="16"/>
  <c r="CC63" i="16"/>
  <c r="V63" i="16"/>
  <c r="CX63" i="16"/>
  <c r="BM63" i="16"/>
  <c r="BJ63" i="16"/>
  <c r="AV63" i="16"/>
  <c r="BB63" i="16"/>
  <c r="CC80" i="16"/>
  <c r="Q80" i="16"/>
  <c r="BL80" i="16"/>
  <c r="BQ80" i="16"/>
  <c r="AH80" i="16"/>
  <c r="CG80" i="16"/>
  <c r="AS80" i="16"/>
  <c r="AV80" i="16"/>
  <c r="CY80" i="16"/>
  <c r="AY53" i="16"/>
  <c r="BN53" i="16"/>
  <c r="AB53" i="16"/>
  <c r="CT53" i="16"/>
  <c r="N53" i="16"/>
  <c r="AQ53" i="16"/>
  <c r="CD53" i="16"/>
  <c r="U53" i="16"/>
  <c r="AV51" i="16"/>
  <c r="S51" i="16"/>
  <c r="V51" i="16"/>
  <c r="CJ51" i="16"/>
  <c r="BM51" i="16"/>
  <c r="M51" i="16"/>
  <c r="BH51" i="16"/>
  <c r="I51" i="16"/>
  <c r="P86" i="16"/>
  <c r="CH86" i="16"/>
  <c r="AR86" i="16"/>
  <c r="BP86" i="16"/>
  <c r="Q86" i="16"/>
  <c r="AG86" i="16"/>
  <c r="AV86" i="16"/>
  <c r="BW86" i="16"/>
  <c r="BY86" i="16"/>
  <c r="BH52" i="16"/>
  <c r="DC52" i="16"/>
  <c r="CX52" i="16"/>
  <c r="CZ52" i="16"/>
  <c r="CO52" i="16"/>
  <c r="DB52" i="16"/>
  <c r="N52" i="16"/>
  <c r="AN52" i="16"/>
  <c r="H83" i="16"/>
  <c r="BK83" i="16"/>
  <c r="BN83" i="16"/>
  <c r="AO83" i="16"/>
  <c r="AM83" i="16"/>
  <c r="AN83" i="16"/>
  <c r="CE83" i="16"/>
  <c r="X83" i="16"/>
  <c r="BU83" i="16"/>
  <c r="BN62" i="16"/>
  <c r="BW62" i="16"/>
  <c r="BZ62" i="16"/>
  <c r="BM62" i="16"/>
  <c r="BD62" i="16"/>
  <c r="BT62" i="16"/>
  <c r="U62" i="16"/>
  <c r="CM62" i="16"/>
  <c r="CR82" i="16"/>
  <c r="CU82" i="16"/>
  <c r="AN27" i="16"/>
  <c r="R75" i="16"/>
  <c r="AQ23" i="16"/>
  <c r="DB20" i="16"/>
  <c r="V69" i="16"/>
  <c r="Z74" i="16"/>
  <c r="BP37" i="16"/>
  <c r="BQ76" i="16"/>
  <c r="X19" i="16"/>
  <c r="CI60" i="16"/>
  <c r="Q54" i="16"/>
  <c r="AF54" i="16"/>
  <c r="BE68" i="16"/>
  <c r="Y68" i="16"/>
  <c r="AE68" i="16"/>
  <c r="BP79" i="16"/>
  <c r="CT79" i="16"/>
  <c r="AE79" i="16"/>
  <c r="BL79" i="16"/>
  <c r="AC79" i="16"/>
  <c r="BS34" i="16"/>
  <c r="R34" i="16"/>
  <c r="AB34" i="16"/>
  <c r="AA34" i="16"/>
  <c r="DB34" i="16"/>
  <c r="CB34" i="16"/>
  <c r="BT30" i="16"/>
  <c r="CM30" i="16"/>
  <c r="AF30" i="16"/>
  <c r="BN30" i="16"/>
  <c r="CZ30" i="16"/>
  <c r="AX71" i="16"/>
  <c r="BJ71" i="16"/>
  <c r="AQ71" i="16"/>
  <c r="CY71" i="16"/>
  <c r="AV71" i="16"/>
  <c r="AF35" i="16"/>
  <c r="CR35" i="16"/>
  <c r="CJ35" i="16"/>
  <c r="CM35" i="16"/>
  <c r="AH35" i="16"/>
  <c r="R35" i="16"/>
  <c r="BR16" i="16"/>
  <c r="AQ16" i="16"/>
  <c r="CE16" i="16"/>
  <c r="AF16" i="16"/>
  <c r="CK16" i="16"/>
  <c r="CD16" i="16"/>
  <c r="AZ16" i="16"/>
  <c r="AT17" i="16"/>
  <c r="DB17" i="16"/>
  <c r="BS17" i="16"/>
  <c r="BF17" i="16"/>
  <c r="CX17" i="16"/>
  <c r="AX17" i="16"/>
  <c r="O17" i="16"/>
  <c r="CI48" i="16"/>
  <c r="AA48" i="16"/>
  <c r="M48" i="16"/>
  <c r="BU48" i="16"/>
  <c r="CE48" i="16"/>
  <c r="BJ48" i="16"/>
  <c r="CL24" i="16"/>
  <c r="CH24" i="16"/>
  <c r="BE24" i="16"/>
  <c r="BD24" i="16"/>
  <c r="DA24" i="16"/>
  <c r="BC24" i="16"/>
  <c r="AH24" i="16"/>
  <c r="BD59" i="16"/>
  <c r="AA59" i="16"/>
  <c r="BI59" i="16"/>
  <c r="CT59" i="16"/>
  <c r="BK59" i="16"/>
  <c r="X59" i="16"/>
  <c r="BN59" i="16"/>
  <c r="BZ31" i="16"/>
  <c r="BT31" i="16"/>
  <c r="J31" i="16"/>
  <c r="H31" i="16"/>
  <c r="BN31" i="16"/>
  <c r="CH31" i="16"/>
  <c r="BI31" i="16"/>
  <c r="BL39" i="16"/>
  <c r="BA39" i="16"/>
  <c r="V39" i="16"/>
  <c r="AI39" i="16"/>
  <c r="CX39" i="16"/>
  <c r="BB39" i="16"/>
  <c r="Y39" i="16"/>
  <c r="AX25" i="16"/>
  <c r="AR25" i="16"/>
  <c r="AZ25" i="16"/>
  <c r="DB25" i="16"/>
  <c r="BP25" i="16"/>
  <c r="BJ25" i="16"/>
  <c r="CL25" i="16"/>
  <c r="BY50" i="16"/>
  <c r="BK50" i="16"/>
  <c r="S50" i="16"/>
  <c r="AJ50" i="16"/>
  <c r="AQ50" i="16"/>
  <c r="AS50" i="16"/>
  <c r="AN50" i="16"/>
  <c r="BL40" i="16"/>
  <c r="CU40" i="16"/>
  <c r="J40" i="16"/>
  <c r="AH40" i="16"/>
  <c r="BI40" i="16"/>
  <c r="AY40" i="16"/>
  <c r="X40" i="16"/>
  <c r="N41" i="16"/>
  <c r="BN41" i="16"/>
  <c r="O41" i="16"/>
  <c r="CX41" i="16"/>
  <c r="CH41" i="16"/>
  <c r="CW41" i="16"/>
  <c r="BR41" i="16"/>
  <c r="BW41" i="16"/>
  <c r="AM46" i="16"/>
  <c r="P46" i="16"/>
  <c r="BB46" i="16"/>
  <c r="AY46" i="16"/>
  <c r="CD46" i="16"/>
  <c r="AW46" i="16"/>
  <c r="CL46" i="16"/>
  <c r="Z81" i="16"/>
  <c r="CQ81" i="16"/>
  <c r="AA81" i="16"/>
  <c r="CM81" i="16"/>
  <c r="CY81" i="16"/>
  <c r="Y81" i="16"/>
  <c r="CS81" i="16"/>
  <c r="BZ81" i="16"/>
  <c r="AE81" i="16"/>
  <c r="BP58" i="16"/>
  <c r="V58" i="16"/>
  <c r="BB58" i="16"/>
  <c r="BH58" i="16"/>
  <c r="CJ58" i="16"/>
  <c r="BJ58" i="16"/>
  <c r="CT58" i="16"/>
  <c r="CE58" i="16"/>
  <c r="AC87" i="16"/>
  <c r="DB87" i="16"/>
  <c r="BH87" i="16"/>
  <c r="AR87" i="16"/>
  <c r="K87" i="16"/>
  <c r="BD87" i="16"/>
  <c r="CX87" i="16"/>
  <c r="BG87" i="16"/>
  <c r="BI65" i="16"/>
  <c r="CV65" i="16"/>
  <c r="CG65" i="16"/>
  <c r="BH65" i="16"/>
  <c r="DA65" i="16"/>
  <c r="AT65" i="16"/>
  <c r="BS65" i="16"/>
  <c r="V65" i="16"/>
  <c r="BV65" i="16"/>
  <c r="BX36" i="16"/>
  <c r="AX36" i="16"/>
  <c r="AJ36" i="16"/>
  <c r="BE36" i="16"/>
  <c r="DB36" i="16"/>
  <c r="AC36" i="16"/>
  <c r="CB36" i="16"/>
  <c r="CD36" i="16"/>
  <c r="AQ36" i="16"/>
  <c r="I49" i="16"/>
  <c r="AV49" i="16"/>
  <c r="AK49" i="16"/>
  <c r="AQ49" i="16"/>
  <c r="CR49" i="16"/>
  <c r="AM49" i="16"/>
  <c r="BK49" i="16"/>
  <c r="AX49" i="16"/>
  <c r="Q70" i="16"/>
  <c r="CF70" i="16"/>
  <c r="AM70" i="16"/>
  <c r="I70" i="16"/>
  <c r="BE70" i="16"/>
  <c r="AR70" i="16"/>
  <c r="BL70" i="16"/>
  <c r="CB70" i="16"/>
  <c r="CM70" i="16"/>
  <c r="AK63" i="16"/>
  <c r="BH63" i="16"/>
  <c r="AQ63" i="16"/>
  <c r="CM63" i="16"/>
  <c r="BA63" i="16"/>
  <c r="CS63" i="16"/>
  <c r="CB63" i="16"/>
  <c r="AR63" i="16"/>
  <c r="BJ80" i="16"/>
  <c r="AC80" i="16"/>
  <c r="BK80" i="16"/>
  <c r="Z80" i="16"/>
  <c r="BN80" i="16"/>
  <c r="AQ80" i="16"/>
  <c r="CX80" i="16"/>
  <c r="BE80" i="16"/>
  <c r="W80" i="16"/>
  <c r="CP53" i="16"/>
  <c r="CO53" i="16"/>
  <c r="AW53" i="16"/>
  <c r="BW53" i="16"/>
  <c r="V53" i="16"/>
  <c r="BZ53" i="16"/>
  <c r="BC53" i="16"/>
  <c r="AD53" i="16"/>
  <c r="CU51" i="16"/>
  <c r="BD51" i="16"/>
  <c r="CG51" i="16"/>
  <c r="AP51" i="16"/>
  <c r="X51" i="16"/>
  <c r="AK51" i="16"/>
  <c r="P51" i="16"/>
  <c r="CK51" i="16"/>
  <c r="CN86" i="16"/>
  <c r="AC86" i="16"/>
  <c r="AL86" i="16"/>
  <c r="CG86" i="16"/>
  <c r="AO86" i="16"/>
  <c r="X86" i="16"/>
  <c r="BD86" i="16"/>
  <c r="H86" i="16"/>
  <c r="I86" i="16"/>
  <c r="BB52" i="16"/>
  <c r="AL52" i="16"/>
  <c r="BA52" i="16"/>
  <c r="BU52" i="16"/>
  <c r="O52" i="16"/>
  <c r="CB52" i="16"/>
  <c r="BY52" i="16"/>
  <c r="BP52" i="16"/>
  <c r="K83" i="16"/>
  <c r="AP83" i="16"/>
  <c r="I83" i="16"/>
  <c r="R83" i="16"/>
  <c r="Z83" i="16"/>
  <c r="BB83" i="16"/>
  <c r="CD83" i="16"/>
  <c r="CX83" i="16"/>
  <c r="BW83" i="16"/>
  <c r="P62" i="16"/>
  <c r="AD62" i="16"/>
  <c r="CC62" i="16"/>
  <c r="DC62" i="16"/>
  <c r="CG62" i="16"/>
  <c r="DA62" i="16"/>
  <c r="BE27" i="16"/>
  <c r="CP75" i="16"/>
  <c r="AJ23" i="16"/>
  <c r="AL20" i="16"/>
  <c r="O74" i="16"/>
  <c r="CP28" i="16"/>
  <c r="CZ37" i="16"/>
  <c r="BK76" i="16"/>
  <c r="AV19" i="16"/>
  <c r="AA60" i="16"/>
  <c r="CF54" i="16"/>
  <c r="BR54" i="16"/>
  <c r="AA68" i="16"/>
  <c r="BL68" i="16"/>
  <c r="AX68" i="16"/>
  <c r="CE79" i="16"/>
  <c r="AF79" i="16"/>
  <c r="CR79" i="16"/>
  <c r="BH79" i="16"/>
  <c r="BN79" i="16"/>
  <c r="W34" i="16"/>
  <c r="AK34" i="16"/>
  <c r="AX34" i="16"/>
  <c r="CG34" i="16"/>
  <c r="CU34" i="16"/>
  <c r="CV34" i="16"/>
  <c r="CS30" i="16"/>
  <c r="AD30" i="16"/>
  <c r="BR30" i="16"/>
  <c r="Y30" i="16"/>
  <c r="AW30" i="16"/>
  <c r="BQ71" i="16"/>
  <c r="AJ71" i="16"/>
  <c r="BD71" i="16"/>
  <c r="CN71" i="16"/>
  <c r="CM71" i="16"/>
  <c r="K35" i="16"/>
  <c r="BJ35" i="16"/>
  <c r="CY35" i="16"/>
  <c r="BA35" i="16"/>
  <c r="CL35" i="16"/>
  <c r="O35" i="16"/>
  <c r="P35" i="16"/>
  <c r="BT16" i="16"/>
  <c r="CX16" i="16"/>
  <c r="AK16" i="16"/>
  <c r="AS16" i="16"/>
  <c r="AL16" i="16"/>
  <c r="AE16" i="16"/>
  <c r="BH16" i="16"/>
  <c r="CH17" i="16"/>
  <c r="AH17" i="16"/>
  <c r="AA17" i="16"/>
  <c r="V17" i="16"/>
  <c r="AQ17" i="16"/>
  <c r="CO17" i="16"/>
  <c r="BV48" i="16"/>
  <c r="AP48" i="16"/>
  <c r="CZ48" i="16"/>
  <c r="AH48" i="16"/>
  <c r="DB48" i="16"/>
  <c r="AU48" i="16"/>
  <c r="Z48" i="16"/>
  <c r="CV24" i="16"/>
  <c r="AA24" i="16"/>
  <c r="AS24" i="16"/>
  <c r="K24" i="16"/>
  <c r="Z24" i="16"/>
  <c r="CY24" i="16"/>
  <c r="CN24" i="16"/>
  <c r="DB59" i="16"/>
  <c r="CZ59" i="16"/>
  <c r="BA59" i="16"/>
  <c r="AS59" i="16"/>
  <c r="H59" i="16"/>
  <c r="BT59" i="16"/>
  <c r="M59" i="16"/>
  <c r="AN31" i="16"/>
  <c r="N31" i="16"/>
  <c r="AG31" i="16"/>
  <c r="Z31" i="16"/>
  <c r="CC31" i="16"/>
  <c r="DA31" i="16"/>
  <c r="BE31" i="16"/>
  <c r="J39" i="16"/>
  <c r="CB39" i="16"/>
  <c r="X39" i="16"/>
  <c r="AA39" i="16"/>
  <c r="CL39" i="16"/>
  <c r="BF39" i="16"/>
  <c r="BE39" i="16"/>
  <c r="N25" i="16"/>
  <c r="AP25" i="16"/>
  <c r="AN25" i="16"/>
  <c r="AT25" i="16"/>
  <c r="CN25" i="16"/>
  <c r="CT25" i="16"/>
  <c r="CP25" i="16"/>
  <c r="P50" i="16"/>
  <c r="CW50" i="16"/>
  <c r="CZ50" i="16"/>
  <c r="AR50" i="16"/>
  <c r="U50" i="16"/>
  <c r="BX50" i="16"/>
  <c r="I50" i="16"/>
  <c r="P40" i="16"/>
  <c r="R40" i="16"/>
  <c r="CV40" i="16"/>
  <c r="AW40" i="16"/>
  <c r="BS40" i="16"/>
  <c r="CM40" i="16"/>
  <c r="CC40" i="16"/>
  <c r="CF41" i="16"/>
  <c r="AA41" i="16"/>
  <c r="AF41" i="16"/>
  <c r="AM41" i="16"/>
  <c r="BQ41" i="16"/>
  <c r="CG41" i="16"/>
  <c r="BL41" i="16"/>
  <c r="BP41" i="16"/>
  <c r="CM46" i="16"/>
  <c r="AG46" i="16"/>
  <c r="BL46" i="16"/>
  <c r="CG46" i="16"/>
  <c r="CU46" i="16"/>
  <c r="BZ46" i="16"/>
  <c r="BD46" i="16"/>
  <c r="BO81" i="16"/>
  <c r="AL81" i="16"/>
  <c r="DA81" i="16"/>
  <c r="BL81" i="16"/>
  <c r="CH81" i="16"/>
  <c r="AU81" i="16"/>
  <c r="T81" i="16"/>
  <c r="L81" i="16"/>
  <c r="CX81" i="16"/>
  <c r="DA58" i="16"/>
  <c r="AA58" i="16"/>
  <c r="BA58" i="16"/>
  <c r="AV58" i="16"/>
  <c r="CN58" i="16"/>
  <c r="BZ58" i="16"/>
  <c r="AN58" i="16"/>
  <c r="BL58" i="16"/>
  <c r="P87" i="16"/>
  <c r="AY87" i="16"/>
  <c r="CO87" i="16"/>
  <c r="BN87" i="16"/>
  <c r="CV87" i="16"/>
  <c r="AM87" i="16"/>
  <c r="AH87" i="16"/>
  <c r="BS87" i="16"/>
  <c r="W65" i="16"/>
  <c r="T65" i="16"/>
  <c r="CT65" i="16"/>
  <c r="AV65" i="16"/>
  <c r="BY65" i="16"/>
  <c r="AO65" i="16"/>
  <c r="BF65" i="16"/>
  <c r="BB65" i="16"/>
  <c r="CZ65" i="16"/>
  <c r="Y36" i="16"/>
  <c r="DC36" i="16"/>
  <c r="CO36" i="16"/>
  <c r="AF36" i="16"/>
  <c r="BT36" i="16"/>
  <c r="M36" i="16"/>
  <c r="AS36" i="16"/>
  <c r="CE36" i="16"/>
  <c r="BM36" i="16"/>
  <c r="AU49" i="16"/>
  <c r="AE49" i="16"/>
  <c r="N49" i="16"/>
  <c r="AY49" i="16"/>
  <c r="BG49" i="16"/>
  <c r="BZ49" i="16"/>
  <c r="BV49" i="16"/>
  <c r="BF49" i="16"/>
  <c r="CZ70" i="16"/>
  <c r="AX70" i="16"/>
  <c r="L70" i="16"/>
  <c r="O70" i="16"/>
  <c r="AG70" i="16"/>
  <c r="CK70" i="16"/>
  <c r="BH70" i="16"/>
  <c r="BS70" i="16"/>
  <c r="U70" i="16"/>
  <c r="AD63" i="16"/>
  <c r="CR63" i="16"/>
  <c r="R63" i="16"/>
  <c r="BI63" i="16"/>
  <c r="AA63" i="16"/>
  <c r="BS63" i="16"/>
  <c r="BL63" i="16"/>
  <c r="BW63" i="16"/>
  <c r="CA80" i="16"/>
  <c r="DC80" i="16"/>
  <c r="BA80" i="16"/>
  <c r="AB80" i="16"/>
  <c r="BP80" i="16"/>
  <c r="BC80" i="16"/>
  <c r="AF80" i="16"/>
  <c r="AU80" i="16"/>
  <c r="BA53" i="16"/>
  <c r="CR53" i="16"/>
  <c r="CL53" i="16"/>
  <c r="K53" i="16"/>
  <c r="AJ53" i="16"/>
  <c r="CN53" i="16"/>
  <c r="CM53" i="16"/>
  <c r="CF53" i="16"/>
  <c r="CE53" i="16"/>
  <c r="AA51" i="16"/>
  <c r="AZ51" i="16"/>
  <c r="CW51" i="16"/>
  <c r="BZ51" i="16"/>
  <c r="U51" i="16"/>
  <c r="CE51" i="16"/>
  <c r="CS51" i="16"/>
  <c r="DB51" i="16"/>
  <c r="BT86" i="16"/>
  <c r="CF86" i="16"/>
  <c r="M86" i="16"/>
  <c r="T86" i="16"/>
  <c r="AY86" i="16"/>
  <c r="AS86" i="16"/>
  <c r="AU86" i="16"/>
  <c r="BM86" i="16"/>
  <c r="Y86" i="16"/>
  <c r="BT52" i="16"/>
  <c r="S52" i="16"/>
  <c r="AD52" i="16"/>
  <c r="K52" i="16"/>
  <c r="BN52" i="16"/>
  <c r="CD52" i="16"/>
  <c r="BV52" i="16"/>
  <c r="J52" i="16"/>
  <c r="AD83" i="16"/>
  <c r="CI83" i="16"/>
  <c r="AZ83" i="16"/>
  <c r="CH83" i="16"/>
  <c r="O83" i="16"/>
  <c r="AW83" i="16"/>
  <c r="AL83" i="16"/>
  <c r="AT83" i="16"/>
  <c r="CA83" i="16"/>
  <c r="T62" i="16"/>
  <c r="CO62" i="16"/>
  <c r="AF62" i="16"/>
  <c r="BS62" i="16"/>
  <c r="BB62" i="16"/>
  <c r="CN62" i="16"/>
  <c r="O62" i="16"/>
  <c r="AA62" i="16"/>
  <c r="BV62" i="16"/>
  <c r="AJ82" i="16"/>
  <c r="BA82" i="16"/>
  <c r="AO82" i="16"/>
  <c r="CP82" i="16"/>
  <c r="CL82" i="16"/>
  <c r="V82" i="16"/>
  <c r="L82" i="16"/>
  <c r="U82" i="16"/>
  <c r="I64" i="16"/>
  <c r="CO64" i="16"/>
  <c r="S64" i="16"/>
  <c r="CQ64" i="16"/>
  <c r="CM64" i="16"/>
  <c r="BL64" i="16"/>
  <c r="BR64" i="16"/>
  <c r="V64" i="16"/>
  <c r="CS64" i="16"/>
  <c r="CE85" i="16"/>
  <c r="CI85" i="16"/>
  <c r="CD85" i="16"/>
  <c r="BM85" i="16"/>
  <c r="BU85" i="16"/>
  <c r="CO85" i="16"/>
  <c r="AU85" i="16"/>
  <c r="AP85" i="16"/>
  <c r="CB38" i="16"/>
  <c r="CA38" i="16"/>
  <c r="DC38" i="16"/>
  <c r="BN38" i="16"/>
  <c r="AM38" i="16"/>
  <c r="CS38" i="16"/>
  <c r="CK38" i="16"/>
  <c r="AF38" i="16"/>
  <c r="BO38" i="16"/>
  <c r="CB42" i="16"/>
  <c r="AX42" i="16"/>
  <c r="W42" i="16"/>
  <c r="AP42" i="16"/>
  <c r="K42" i="16"/>
  <c r="X42" i="16"/>
  <c r="AM27" i="16"/>
  <c r="CF75" i="16"/>
  <c r="AM20" i="16"/>
  <c r="BR74" i="16"/>
  <c r="K28" i="16"/>
  <c r="U18" i="16"/>
  <c r="U37" i="16"/>
  <c r="BX76" i="16"/>
  <c r="CX15" i="16"/>
  <c r="CC60" i="16"/>
  <c r="CD54" i="16"/>
  <c r="H54" i="16"/>
  <c r="S68" i="16"/>
  <c r="BO68" i="16"/>
  <c r="CA68" i="16"/>
  <c r="BJ79" i="16"/>
  <c r="H79" i="16"/>
  <c r="AN79" i="16"/>
  <c r="CX79" i="16"/>
  <c r="Q79" i="16"/>
  <c r="K34" i="16"/>
  <c r="AM34" i="16"/>
  <c r="CT34" i="16"/>
  <c r="BQ34" i="16"/>
  <c r="BX34" i="16"/>
  <c r="L34" i="16"/>
  <c r="BH30" i="16"/>
  <c r="CP30" i="16"/>
  <c r="P30" i="16"/>
  <c r="BK30" i="16"/>
  <c r="BG30" i="16"/>
  <c r="CR71" i="16"/>
  <c r="BS71" i="16"/>
  <c r="CO71" i="16"/>
  <c r="CP71" i="16"/>
  <c r="BN71" i="16"/>
  <c r="AF71" i="16"/>
  <c r="CZ35" i="16"/>
  <c r="AQ35" i="16"/>
  <c r="BX35" i="16"/>
  <c r="U35" i="16"/>
  <c r="CC35" i="16"/>
  <c r="BB35" i="16"/>
  <c r="I35" i="16"/>
  <c r="BZ16" i="16"/>
  <c r="O16" i="16"/>
  <c r="CQ16" i="16"/>
  <c r="BB16" i="16"/>
  <c r="Z16" i="16"/>
  <c r="AU16" i="16"/>
  <c r="M16" i="16"/>
  <c r="AN17" i="16"/>
  <c r="AJ17" i="16"/>
  <c r="CU17" i="16"/>
  <c r="CN17" i="16"/>
  <c r="AG17" i="16"/>
  <c r="AV17" i="16"/>
  <c r="BD17" i="16"/>
  <c r="BY48" i="16"/>
  <c r="T48" i="16"/>
  <c r="CB48" i="16"/>
  <c r="U48" i="16"/>
  <c r="CU48" i="16"/>
  <c r="CO48" i="16"/>
  <c r="Y48" i="16"/>
  <c r="L24" i="16"/>
  <c r="CQ24" i="16"/>
  <c r="AG24" i="16"/>
  <c r="V24" i="16"/>
  <c r="BR24" i="16"/>
  <c r="AI24" i="16"/>
  <c r="J24" i="16"/>
  <c r="Q59" i="16"/>
  <c r="P59" i="16"/>
  <c r="AJ59" i="16"/>
  <c r="AL59" i="16"/>
  <c r="CI59" i="16"/>
  <c r="BE59" i="16"/>
  <c r="AC59" i="16"/>
  <c r="X31" i="16"/>
  <c r="AK31" i="16"/>
  <c r="S31" i="16"/>
  <c r="AU31" i="16"/>
  <c r="CO31" i="16"/>
  <c r="CX31" i="16"/>
  <c r="DC31" i="16"/>
  <c r="CO39" i="16"/>
  <c r="BJ39" i="16"/>
  <c r="AU39" i="16"/>
  <c r="AW39" i="16"/>
  <c r="BD39" i="16"/>
  <c r="AE39" i="16"/>
  <c r="CJ39" i="16"/>
  <c r="BU25" i="16"/>
  <c r="U25" i="16"/>
  <c r="BX25" i="16"/>
  <c r="AK25" i="16"/>
  <c r="AB25" i="16"/>
  <c r="CS25" i="16"/>
  <c r="BT25" i="16"/>
  <c r="AU50" i="16"/>
  <c r="CU50" i="16"/>
  <c r="BE50" i="16"/>
  <c r="BI50" i="16"/>
  <c r="BT50" i="16"/>
  <c r="CN50" i="16"/>
  <c r="CH50" i="16"/>
  <c r="BC40" i="16"/>
  <c r="BV40" i="16"/>
  <c r="BX40" i="16"/>
  <c r="O40" i="16"/>
  <c r="AU40" i="16"/>
  <c r="AE40" i="16"/>
  <c r="DC40" i="16"/>
  <c r="AQ41" i="16"/>
  <c r="CI41" i="16"/>
  <c r="DA41" i="16"/>
  <c r="AX41" i="16"/>
  <c r="CC41" i="16"/>
  <c r="BH41" i="16"/>
  <c r="AB41" i="16"/>
  <c r="CL41" i="16"/>
  <c r="CF46" i="16"/>
  <c r="AZ46" i="16"/>
  <c r="S46" i="16"/>
  <c r="CT46" i="16"/>
  <c r="CY46" i="16"/>
  <c r="BN46" i="16"/>
  <c r="BY46" i="16"/>
  <c r="CG81" i="16"/>
  <c r="AT81" i="16"/>
  <c r="BV81" i="16"/>
  <c r="AI81" i="16"/>
  <c r="BG81" i="16"/>
  <c r="AD81" i="16"/>
  <c r="BR81" i="16"/>
  <c r="AY81" i="16"/>
  <c r="CW81" i="16"/>
  <c r="AP58" i="16"/>
  <c r="AX58" i="16"/>
  <c r="R58" i="16"/>
  <c r="CH58" i="16"/>
  <c r="BS58" i="16"/>
  <c r="CO58" i="16"/>
  <c r="AO58" i="16"/>
  <c r="AF58" i="16"/>
  <c r="AD87" i="16"/>
  <c r="N87" i="16"/>
  <c r="BM87" i="16"/>
  <c r="W87" i="16"/>
  <c r="DA87" i="16"/>
  <c r="BI87" i="16"/>
  <c r="AJ87" i="16"/>
  <c r="BX87" i="16"/>
  <c r="BT65" i="16"/>
  <c r="BL65" i="16"/>
  <c r="CB65" i="16"/>
  <c r="BE65" i="16"/>
  <c r="BM65" i="16"/>
  <c r="AY65" i="16"/>
  <c r="CR65" i="16"/>
  <c r="CH65" i="16"/>
  <c r="CA65" i="16"/>
  <c r="U36" i="16"/>
  <c r="CA36" i="16"/>
  <c r="P36" i="16"/>
  <c r="X36" i="16"/>
  <c r="O36" i="16"/>
  <c r="BR36" i="16"/>
  <c r="N36" i="16"/>
  <c r="BF36" i="16"/>
  <c r="AI49" i="16"/>
  <c r="AA49" i="16"/>
  <c r="BX49" i="16"/>
  <c r="CU49" i="16"/>
  <c r="Z49" i="16"/>
  <c r="BQ49" i="16"/>
  <c r="CL49" i="16"/>
  <c r="CD49" i="16"/>
  <c r="AW70" i="16"/>
  <c r="T70" i="16"/>
  <c r="CW70" i="16"/>
  <c r="CL70" i="16"/>
  <c r="AZ70" i="16"/>
  <c r="AO70" i="16"/>
  <c r="AT70" i="16"/>
  <c r="CH70" i="16"/>
  <c r="X63" i="16"/>
  <c r="CU63" i="16"/>
  <c r="CF63" i="16"/>
  <c r="CT63" i="16"/>
  <c r="W63" i="16"/>
  <c r="AL63" i="16"/>
  <c r="AO63" i="16"/>
  <c r="BD63" i="16"/>
  <c r="BQ63" i="16"/>
  <c r="L80" i="16"/>
  <c r="P80" i="16"/>
  <c r="O80" i="16"/>
  <c r="X80" i="16"/>
  <c r="CQ80" i="16"/>
  <c r="M80" i="16"/>
  <c r="H80" i="16"/>
  <c r="BF80" i="16"/>
  <c r="Z27" i="16"/>
  <c r="CL75" i="16"/>
  <c r="BZ20" i="16"/>
  <c r="BY14" i="16"/>
  <c r="W74" i="16"/>
  <c r="BT28" i="16"/>
  <c r="AV18" i="16"/>
  <c r="CO37" i="16"/>
  <c r="CF76" i="16"/>
  <c r="CJ15" i="16"/>
  <c r="CO26" i="16"/>
  <c r="BX60" i="16"/>
  <c r="CE54" i="16"/>
  <c r="BC54" i="16"/>
  <c r="AN68" i="16"/>
  <c r="AF68" i="16"/>
  <c r="BI68" i="16"/>
  <c r="BV79" i="16"/>
  <c r="BW79" i="16"/>
  <c r="M79" i="16"/>
  <c r="CG79" i="16"/>
  <c r="AZ79" i="16"/>
  <c r="AQ34" i="16"/>
  <c r="CN34" i="16"/>
  <c r="AW34" i="16"/>
  <c r="BF34" i="16"/>
  <c r="BE34" i="16"/>
  <c r="M34" i="16"/>
  <c r="AH30" i="16"/>
  <c r="Q30" i="16"/>
  <c r="BZ30" i="16"/>
  <c r="CD30" i="16"/>
  <c r="CW30" i="16"/>
  <c r="BM71" i="16"/>
  <c r="CA71" i="16"/>
  <c r="X71" i="16"/>
  <c r="Z71" i="16"/>
  <c r="BC71" i="16"/>
  <c r="AP71" i="16"/>
  <c r="AA35" i="16"/>
  <c r="BI35" i="16"/>
  <c r="BR35" i="16"/>
  <c r="CW35" i="16"/>
  <c r="DA35" i="16"/>
  <c r="BV35" i="16"/>
  <c r="H35" i="16"/>
  <c r="CG16" i="16"/>
  <c r="BM16" i="16"/>
  <c r="AI16" i="16"/>
  <c r="AX16" i="16"/>
  <c r="BF16" i="16"/>
  <c r="BA16" i="16"/>
  <c r="CC16" i="16"/>
  <c r="CK17" i="16"/>
  <c r="BE17" i="16"/>
  <c r="BC17" i="16"/>
  <c r="BQ17" i="16"/>
  <c r="CT17" i="16"/>
  <c r="DC17" i="16"/>
  <c r="BX17" i="16"/>
  <c r="CL48" i="16"/>
  <c r="O48" i="16"/>
  <c r="CP48" i="16"/>
  <c r="AR48" i="16"/>
  <c r="DA48" i="16"/>
  <c r="BE48" i="16"/>
  <c r="BA48" i="16"/>
  <c r="AF24" i="16"/>
  <c r="BL24" i="16"/>
  <c r="CE24" i="16"/>
  <c r="AK24" i="16"/>
  <c r="CZ24" i="16"/>
  <c r="CA24" i="16"/>
  <c r="AU24" i="16"/>
  <c r="AF59" i="16"/>
  <c r="BO59" i="16"/>
  <c r="CY59" i="16"/>
  <c r="K59" i="16"/>
  <c r="AO59" i="16"/>
  <c r="CR59" i="16"/>
  <c r="BL31" i="16"/>
  <c r="BP31" i="16"/>
  <c r="CL31" i="16"/>
  <c r="M31" i="16"/>
  <c r="BF31" i="16"/>
  <c r="CD31" i="16"/>
  <c r="BO31" i="16"/>
  <c r="T39" i="16"/>
  <c r="BH39" i="16"/>
  <c r="BN39" i="16"/>
  <c r="DA39" i="16"/>
  <c r="CR39" i="16"/>
  <c r="AS39" i="16"/>
  <c r="BO39" i="16"/>
  <c r="CJ25" i="16"/>
  <c r="AW25" i="16"/>
  <c r="AF25" i="16"/>
  <c r="BH25" i="16"/>
  <c r="P25" i="16"/>
  <c r="AQ25" i="16"/>
  <c r="BF25" i="16"/>
  <c r="BN50" i="16"/>
  <c r="BQ50" i="16"/>
  <c r="N50" i="16"/>
  <c r="CA50" i="16"/>
  <c r="CK50" i="16"/>
  <c r="W50" i="16"/>
  <c r="AK50" i="16"/>
  <c r="AP40" i="16"/>
  <c r="AZ40" i="16"/>
  <c r="CA40" i="16"/>
  <c r="BM40" i="16"/>
  <c r="CG40" i="16"/>
  <c r="BO40" i="16"/>
  <c r="CI40" i="16"/>
  <c r="BV41" i="16"/>
  <c r="AH41" i="16"/>
  <c r="CZ41" i="16"/>
  <c r="X41" i="16"/>
  <c r="CN41" i="16"/>
  <c r="BX41" i="16"/>
  <c r="L41" i="16"/>
  <c r="I41" i="16"/>
  <c r="CZ46" i="16"/>
  <c r="CA46" i="16"/>
  <c r="BP46" i="16"/>
  <c r="CO46" i="16"/>
  <c r="AV46" i="16"/>
  <c r="CK46" i="16"/>
  <c r="Z46" i="16"/>
  <c r="AP46" i="16"/>
  <c r="H81" i="16"/>
  <c r="CK81" i="16"/>
  <c r="BB81" i="16"/>
  <c r="BK81" i="16"/>
  <c r="W81" i="16"/>
  <c r="AR81" i="16"/>
  <c r="BI81" i="16"/>
  <c r="AH81" i="16"/>
  <c r="X58" i="16"/>
  <c r="AY58" i="16"/>
  <c r="CM58" i="16"/>
  <c r="AB58" i="16"/>
  <c r="BW58" i="16"/>
  <c r="BT58" i="16"/>
  <c r="BD58" i="16"/>
  <c r="AW58" i="16"/>
  <c r="BK58" i="16"/>
  <c r="AW87" i="16"/>
  <c r="CH87" i="16"/>
  <c r="AE87" i="16"/>
  <c r="V87" i="16"/>
  <c r="AF87" i="16"/>
  <c r="AL87" i="16"/>
  <c r="T87" i="16"/>
  <c r="BO87" i="16"/>
  <c r="AK65" i="16"/>
  <c r="AN65" i="16"/>
  <c r="I65" i="16"/>
  <c r="H65" i="16"/>
  <c r="X65" i="16"/>
  <c r="BG65" i="16"/>
  <c r="N65" i="16"/>
  <c r="BC65" i="16"/>
  <c r="CI65" i="16"/>
  <c r="CG36" i="16"/>
  <c r="R36" i="16"/>
  <c r="AL36" i="16"/>
  <c r="DA36" i="16"/>
  <c r="BA36" i="16"/>
  <c r="AN36" i="16"/>
  <c r="CK36" i="16"/>
  <c r="CQ36" i="16"/>
  <c r="BC49" i="16"/>
  <c r="AJ49" i="16"/>
  <c r="DC49" i="16"/>
  <c r="U49" i="16"/>
  <c r="CA49" i="16"/>
  <c r="AR49" i="16"/>
  <c r="BJ49" i="16"/>
  <c r="AD49" i="16"/>
  <c r="AB70" i="16"/>
  <c r="X70" i="16"/>
  <c r="BD70" i="16"/>
  <c r="BU70" i="16"/>
  <c r="P70" i="16"/>
  <c r="AF70" i="16"/>
  <c r="BI70" i="16"/>
  <c r="W70" i="16"/>
  <c r="BE63" i="16"/>
  <c r="CD63" i="16"/>
  <c r="AN63" i="16"/>
  <c r="L63" i="16"/>
  <c r="J63" i="16"/>
  <c r="CA63" i="16"/>
  <c r="N63" i="16"/>
  <c r="AX63" i="16"/>
  <c r="AW63" i="16"/>
  <c r="AI80" i="16"/>
  <c r="AO80" i="16"/>
  <c r="AD80" i="16"/>
  <c r="BY80" i="16"/>
  <c r="U80" i="16"/>
  <c r="J80" i="16"/>
  <c r="AG80" i="16"/>
  <c r="AM80" i="16"/>
  <c r="CQ53" i="16"/>
  <c r="AI53" i="16"/>
  <c r="AE53" i="16"/>
  <c r="L53" i="16"/>
  <c r="AK53" i="16"/>
  <c r="M53" i="16"/>
  <c r="CA53" i="16"/>
  <c r="DC53" i="16"/>
  <c r="AA53" i="16"/>
  <c r="BC51" i="16"/>
  <c r="BB51" i="16"/>
  <c r="CH51" i="16"/>
  <c r="BJ27" i="16"/>
  <c r="BV75" i="16"/>
  <c r="AW20" i="16"/>
  <c r="CT14" i="16"/>
  <c r="Q74" i="16"/>
  <c r="AA28" i="16"/>
  <c r="L18" i="16"/>
  <c r="AQ37" i="16"/>
  <c r="AE76" i="16"/>
  <c r="CP15" i="16"/>
  <c r="BF26" i="16"/>
  <c r="AZ54" i="16"/>
  <c r="AB54" i="16"/>
  <c r="AO68" i="16"/>
  <c r="CJ68" i="16"/>
  <c r="CQ68" i="16"/>
  <c r="AO79" i="16"/>
  <c r="CF79" i="16"/>
  <c r="BD79" i="16"/>
  <c r="AS79" i="16"/>
  <c r="BC79" i="16"/>
  <c r="CI34" i="16"/>
  <c r="Z34" i="16"/>
  <c r="AV34" i="16"/>
  <c r="U34" i="16"/>
  <c r="S34" i="16"/>
  <c r="BO34" i="16"/>
  <c r="BP30" i="16"/>
  <c r="BF30" i="16"/>
  <c r="BJ30" i="16"/>
  <c r="O30" i="16"/>
  <c r="I30" i="16"/>
  <c r="AW71" i="16"/>
  <c r="S71" i="16"/>
  <c r="K71" i="16"/>
  <c r="W71" i="16"/>
  <c r="BY71" i="16"/>
  <c r="AK71" i="16"/>
  <c r="CT35" i="16"/>
  <c r="AM35" i="16"/>
  <c r="CE35" i="16"/>
  <c r="BG35" i="16"/>
  <c r="DB35" i="16"/>
  <c r="AT35" i="16"/>
  <c r="CI35" i="16"/>
  <c r="CU16" i="16"/>
  <c r="AG16" i="16"/>
  <c r="CR16" i="16"/>
  <c r="S16" i="16"/>
  <c r="V16" i="16"/>
  <c r="DB16" i="16"/>
  <c r="BX16" i="16"/>
  <c r="AI17" i="16"/>
  <c r="BV17" i="16"/>
  <c r="AW17" i="16"/>
  <c r="AL17" i="16"/>
  <c r="W17" i="16"/>
  <c r="Q17" i="16"/>
  <c r="K17" i="16"/>
  <c r="AW48" i="16"/>
  <c r="CK48" i="16"/>
  <c r="BS48" i="16"/>
  <c r="BW48" i="16"/>
  <c r="K48" i="16"/>
  <c r="AX48" i="16"/>
  <c r="X48" i="16"/>
  <c r="AT24" i="16"/>
  <c r="CD24" i="16"/>
  <c r="AB24" i="16"/>
  <c r="AP24" i="16"/>
  <c r="AM24" i="16"/>
  <c r="CK24" i="16"/>
  <c r="AY24" i="16"/>
  <c r="CD59" i="16"/>
  <c r="BX59" i="16"/>
  <c r="CB59" i="16"/>
  <c r="BV59" i="16"/>
  <c r="AR59" i="16"/>
  <c r="AM59" i="16"/>
  <c r="BP59" i="16"/>
  <c r="O31" i="16"/>
  <c r="CN31" i="16"/>
  <c r="V31" i="16"/>
  <c r="BB31" i="16"/>
  <c r="BK31" i="16"/>
  <c r="BM31" i="16"/>
  <c r="AF31" i="16"/>
  <c r="BT39" i="16"/>
  <c r="CV39" i="16"/>
  <c r="CG39" i="16"/>
  <c r="AF39" i="16"/>
  <c r="Z39" i="16"/>
  <c r="BP39" i="16"/>
  <c r="BK25" i="16"/>
  <c r="Z25" i="16"/>
  <c r="BD25" i="16"/>
  <c r="BS25" i="16"/>
  <c r="CW25" i="16"/>
  <c r="AI25" i="16"/>
  <c r="BE25" i="16"/>
  <c r="CO50" i="16"/>
  <c r="BW50" i="16"/>
  <c r="AZ50" i="16"/>
  <c r="AF50" i="16"/>
  <c r="AD50" i="16"/>
  <c r="CY50" i="16"/>
  <c r="BA50" i="16"/>
  <c r="CO40" i="16"/>
  <c r="N40" i="16"/>
  <c r="CS40" i="16"/>
  <c r="AD40" i="16"/>
  <c r="CH40" i="16"/>
  <c r="BG40" i="16"/>
  <c r="BB40" i="16"/>
  <c r="BD40" i="16"/>
  <c r="Z41" i="16"/>
  <c r="CO41" i="16"/>
  <c r="BZ41" i="16"/>
  <c r="H41" i="16"/>
  <c r="U41" i="16"/>
  <c r="W41" i="16"/>
  <c r="CV41" i="16"/>
  <c r="Q41" i="16"/>
  <c r="CS46" i="16"/>
  <c r="AN46" i="16"/>
  <c r="CV46" i="16"/>
  <c r="V46" i="16"/>
  <c r="CW46" i="16"/>
  <c r="AA46" i="16"/>
  <c r="AQ46" i="16"/>
  <c r="T46" i="16"/>
  <c r="CV81" i="16"/>
  <c r="CZ81" i="16"/>
  <c r="CT81" i="16"/>
  <c r="AM81" i="16"/>
  <c r="AX81" i="16"/>
  <c r="CI81" i="16"/>
  <c r="AB81" i="16"/>
  <c r="CU81" i="16"/>
  <c r="K58" i="16"/>
  <c r="BM58" i="16"/>
  <c r="BF58" i="16"/>
  <c r="DC58" i="16"/>
  <c r="BX58" i="16"/>
  <c r="AH58" i="16"/>
  <c r="U58" i="16"/>
  <c r="CU58" i="16"/>
  <c r="BR58" i="16"/>
  <c r="BK87" i="16"/>
  <c r="H87" i="16"/>
  <c r="AT87" i="16"/>
  <c r="BA87" i="16"/>
  <c r="CB87" i="16"/>
  <c r="CY87" i="16"/>
  <c r="BC87" i="16"/>
  <c r="CL87" i="16"/>
  <c r="AH65" i="16"/>
  <c r="BA65" i="16"/>
  <c r="U65" i="16"/>
  <c r="BP65" i="16"/>
  <c r="AB65" i="16"/>
  <c r="AE65" i="16"/>
  <c r="AG65" i="16"/>
  <c r="AP65" i="16"/>
  <c r="CY36" i="16"/>
  <c r="AH36" i="16"/>
  <c r="AU36" i="16"/>
  <c r="AY36" i="16"/>
  <c r="CM36" i="16"/>
  <c r="CJ36" i="16"/>
  <c r="CV36" i="16"/>
  <c r="CT36" i="16"/>
  <c r="CQ49" i="16"/>
  <c r="BU49" i="16"/>
  <c r="AL49" i="16"/>
  <c r="CE49" i="16"/>
  <c r="CP49" i="16"/>
  <c r="CS49" i="16"/>
  <c r="CF49" i="16"/>
  <c r="CJ49" i="16"/>
  <c r="CE70" i="16"/>
  <c r="AC70" i="16"/>
  <c r="AH70" i="16"/>
  <c r="CD70" i="16"/>
  <c r="BF70" i="16"/>
  <c r="AJ70" i="16"/>
  <c r="AK70" i="16"/>
  <c r="AE70" i="16"/>
  <c r="BF63" i="16"/>
  <c r="AI63" i="16"/>
  <c r="S63" i="16"/>
  <c r="AF63" i="16"/>
  <c r="Y63" i="16"/>
  <c r="BO63" i="16"/>
  <c r="CN63" i="16"/>
  <c r="AP63" i="16"/>
  <c r="AU63" i="16"/>
  <c r="Y80" i="16"/>
  <c r="CD80" i="16"/>
  <c r="BR80" i="16"/>
  <c r="CL80" i="16"/>
  <c r="BU80" i="16"/>
  <c r="AN80" i="16"/>
  <c r="K80" i="16"/>
  <c r="AT80" i="16"/>
  <c r="CB53" i="16"/>
  <c r="CJ53" i="16"/>
  <c r="CC53" i="16"/>
  <c r="S53" i="16"/>
  <c r="BU53" i="16"/>
  <c r="BE53" i="16"/>
  <c r="CX53" i="16"/>
  <c r="P53" i="16"/>
  <c r="W53" i="16"/>
  <c r="CY51" i="16"/>
  <c r="AG51" i="16"/>
  <c r="CM51" i="16"/>
  <c r="W51" i="16"/>
  <c r="CO51" i="16"/>
  <c r="BN51" i="16"/>
  <c r="CP51" i="16"/>
  <c r="N51" i="16"/>
  <c r="AQ86" i="16"/>
  <c r="BA86" i="16"/>
  <c r="AH86" i="16"/>
  <c r="BR86" i="16"/>
  <c r="AD86" i="16"/>
  <c r="AK86" i="16"/>
  <c r="BO86" i="16"/>
  <c r="BH86" i="16"/>
  <c r="AJ52" i="16"/>
  <c r="CH52" i="16"/>
  <c r="BI52" i="16"/>
  <c r="CL52" i="16"/>
  <c r="CR52" i="16"/>
  <c r="AO52" i="16"/>
  <c r="P52" i="16"/>
  <c r="AG52" i="16"/>
  <c r="AQ52" i="16"/>
  <c r="BA83" i="16"/>
  <c r="CL83" i="16"/>
  <c r="Q83" i="16"/>
  <c r="BX83" i="16"/>
  <c r="T83" i="16"/>
  <c r="BF83" i="16"/>
  <c r="CG83" i="16"/>
  <c r="DA83" i="16"/>
  <c r="S62" i="16"/>
  <c r="BU62" i="16"/>
  <c r="M62" i="16"/>
  <c r="AO62" i="16"/>
  <c r="W62" i="16"/>
  <c r="BY27" i="16"/>
  <c r="AI69" i="16"/>
  <c r="Z14" i="16"/>
  <c r="AZ74" i="16"/>
  <c r="CA28" i="16"/>
  <c r="AQ18" i="16"/>
  <c r="CB37" i="16"/>
  <c r="AM15" i="16"/>
  <c r="BV26" i="16"/>
  <c r="CY54" i="16"/>
  <c r="CQ54" i="16"/>
  <c r="BH54" i="16"/>
  <c r="AR68" i="16"/>
  <c r="CI68" i="16"/>
  <c r="CV68" i="16"/>
  <c r="AH79" i="16"/>
  <c r="CH79" i="16"/>
  <c r="AQ79" i="16"/>
  <c r="BT79" i="16"/>
  <c r="AY79" i="16"/>
  <c r="BD34" i="16"/>
  <c r="AH34" i="16"/>
  <c r="AC34" i="16"/>
  <c r="T34" i="16"/>
  <c r="AU34" i="16"/>
  <c r="AG30" i="16"/>
  <c r="AI30" i="16"/>
  <c r="W30" i="16"/>
  <c r="CE30" i="16"/>
  <c r="K30" i="16"/>
  <c r="CF30" i="16"/>
  <c r="BI71" i="16"/>
  <c r="Y71" i="16"/>
  <c r="AM71" i="16"/>
  <c r="CB71" i="16"/>
  <c r="Q71" i="16"/>
  <c r="CV71" i="16"/>
  <c r="BC35" i="16"/>
  <c r="CN35" i="16"/>
  <c r="BY35" i="16"/>
  <c r="Y35" i="16"/>
  <c r="AC35" i="16"/>
  <c r="N35" i="16"/>
  <c r="M35" i="16"/>
  <c r="BG16" i="16"/>
  <c r="P16" i="16"/>
  <c r="AB16" i="16"/>
  <c r="I16" i="16"/>
  <c r="U16" i="16"/>
  <c r="AN16" i="16"/>
  <c r="J16" i="16"/>
  <c r="AD17" i="16"/>
  <c r="AY17" i="16"/>
  <c r="CM17" i="16"/>
  <c r="CG17" i="16"/>
  <c r="I17" i="16"/>
  <c r="AK17" i="16"/>
  <c r="Z17" i="16"/>
  <c r="V48" i="16"/>
  <c r="P48" i="16"/>
  <c r="BQ48" i="16"/>
  <c r="H48" i="16"/>
  <c r="L48" i="16"/>
  <c r="AM48" i="16"/>
  <c r="CD48" i="16"/>
  <c r="BV24" i="16"/>
  <c r="AX24" i="16"/>
  <c r="BW24" i="16"/>
  <c r="BK24" i="16"/>
  <c r="R24" i="16"/>
  <c r="DC24" i="16"/>
  <c r="BU24" i="16"/>
  <c r="BB59" i="16"/>
  <c r="AP59" i="16"/>
  <c r="BR59" i="16"/>
  <c r="Y59" i="16"/>
  <c r="AH59" i="16"/>
  <c r="CC59" i="16"/>
  <c r="AD59" i="16"/>
  <c r="CY31" i="16"/>
  <c r="BW31" i="16"/>
  <c r="CA31" i="16"/>
  <c r="Q31" i="16"/>
  <c r="CQ31" i="16"/>
  <c r="AC31" i="16"/>
  <c r="P39" i="16"/>
  <c r="AQ39" i="16"/>
  <c r="DC39" i="16"/>
  <c r="AP39" i="16"/>
  <c r="CC39" i="16"/>
  <c r="CU39" i="16"/>
  <c r="H39" i="16"/>
  <c r="AS25" i="16"/>
  <c r="AE25" i="16"/>
  <c r="CO25" i="16"/>
  <c r="R25" i="16"/>
  <c r="CA25" i="16"/>
  <c r="T25" i="16"/>
  <c r="DC25" i="16"/>
  <c r="BD50" i="16"/>
  <c r="BH50" i="16"/>
  <c r="CE50" i="16"/>
  <c r="CC50" i="16"/>
  <c r="AW50" i="16"/>
  <c r="H50" i="16"/>
  <c r="M50" i="16"/>
  <c r="AI50" i="16"/>
  <c r="AI40" i="16"/>
  <c r="CX40" i="16"/>
  <c r="BQ40" i="16"/>
  <c r="CT40" i="16"/>
  <c r="BT40" i="16"/>
  <c r="Q40" i="16"/>
  <c r="CJ40" i="16"/>
  <c r="CP40" i="16"/>
  <c r="BT41" i="16"/>
  <c r="AN41" i="16"/>
  <c r="CM41" i="16"/>
  <c r="AJ41" i="16"/>
  <c r="CT41" i="16"/>
  <c r="J41" i="16"/>
  <c r="BS41" i="16"/>
  <c r="BC41" i="16"/>
  <c r="O46" i="16"/>
  <c r="CI46" i="16"/>
  <c r="DC46" i="16"/>
  <c r="AD46" i="16"/>
  <c r="AR46" i="16"/>
  <c r="CB46" i="16"/>
  <c r="BV46" i="16"/>
  <c r="AT46" i="16"/>
  <c r="N81" i="16"/>
  <c r="DB81" i="16"/>
  <c r="X81" i="16"/>
  <c r="CA81" i="16"/>
  <c r="BE81" i="16"/>
  <c r="J81" i="16"/>
  <c r="O81" i="16"/>
  <c r="AK81" i="16"/>
  <c r="AK58" i="16"/>
  <c r="AE58" i="16"/>
  <c r="AZ58" i="16"/>
  <c r="DB58" i="16"/>
  <c r="CY58" i="16"/>
  <c r="AC58" i="16"/>
  <c r="BY58" i="16"/>
  <c r="Q58" i="16"/>
  <c r="I58" i="16"/>
  <c r="AG87" i="16"/>
  <c r="M87" i="16"/>
  <c r="CT87" i="16"/>
  <c r="CU87" i="16"/>
  <c r="L87" i="16"/>
  <c r="BB87" i="16"/>
  <c r="AP87" i="16"/>
  <c r="BU87" i="16"/>
  <c r="CP65" i="16"/>
  <c r="S65" i="16"/>
  <c r="BW65" i="16"/>
  <c r="Z65" i="16"/>
  <c r="AS65" i="16"/>
  <c r="BJ65" i="16"/>
  <c r="CF65" i="16"/>
  <c r="CQ65" i="16"/>
  <c r="J36" i="16"/>
  <c r="AK36" i="16"/>
  <c r="CU36" i="16"/>
  <c r="BS36" i="16"/>
  <c r="K36" i="16"/>
  <c r="AR36" i="16"/>
  <c r="CP36" i="16"/>
  <c r="CC36" i="16"/>
  <c r="H49" i="16"/>
  <c r="AB49" i="16"/>
  <c r="Y49" i="16"/>
  <c r="BY49" i="16"/>
  <c r="CX49" i="16"/>
  <c r="CK49" i="16"/>
  <c r="BN49" i="16"/>
  <c r="S49" i="16"/>
  <c r="AS70" i="16"/>
  <c r="AQ70" i="16"/>
  <c r="BG70" i="16"/>
  <c r="BP70" i="16"/>
  <c r="CN70" i="16"/>
  <c r="BK70" i="16"/>
  <c r="BC70" i="16"/>
  <c r="AL70" i="16"/>
  <c r="AG63" i="16"/>
  <c r="H63" i="16"/>
  <c r="O63" i="16"/>
  <c r="AT63" i="16"/>
  <c r="CI63" i="16"/>
  <c r="CK63" i="16"/>
  <c r="AY63" i="16"/>
  <c r="K63" i="16"/>
  <c r="AZ63" i="16"/>
  <c r="BW80" i="16"/>
  <c r="BV80" i="16"/>
  <c r="CW80" i="16"/>
  <c r="DB80" i="16"/>
  <c r="I80" i="16"/>
  <c r="BI80" i="16"/>
  <c r="AK80" i="16"/>
  <c r="BD80" i="16"/>
  <c r="BD53" i="16"/>
  <c r="AM53" i="16"/>
  <c r="X53" i="16"/>
  <c r="J53" i="16"/>
  <c r="AG53" i="16"/>
  <c r="CI53" i="16"/>
  <c r="AO53" i="16"/>
  <c r="AH53" i="16"/>
  <c r="AE51" i="16"/>
  <c r="BX51" i="16"/>
  <c r="BK51" i="16"/>
  <c r="BY51" i="16"/>
  <c r="AH51" i="16"/>
  <c r="AI51" i="16"/>
  <c r="AU51" i="16"/>
  <c r="BA51" i="16"/>
  <c r="CO86" i="16"/>
  <c r="BC86" i="16"/>
  <c r="CT86" i="16"/>
  <c r="CX86" i="16"/>
  <c r="AX86" i="16"/>
  <c r="CE86" i="16"/>
  <c r="K86" i="16"/>
  <c r="CB86" i="16"/>
  <c r="BL52" i="16"/>
  <c r="AZ52" i="16"/>
  <c r="AA52" i="16"/>
  <c r="CA52" i="16"/>
  <c r="BK52" i="16"/>
  <c r="AP52" i="16"/>
  <c r="BO52" i="16"/>
  <c r="BX52" i="16"/>
  <c r="CG52" i="16"/>
  <c r="BS83" i="16"/>
  <c r="CT83" i="16"/>
  <c r="AB83" i="16"/>
  <c r="CC83" i="16"/>
  <c r="P83" i="16"/>
  <c r="BM83" i="16"/>
  <c r="BH83" i="16"/>
  <c r="BD83" i="16"/>
  <c r="BN27" i="16"/>
  <c r="O23" i="16"/>
  <c r="J69" i="16"/>
  <c r="AR14" i="16"/>
  <c r="BZ74" i="16"/>
  <c r="T28" i="16"/>
  <c r="O18" i="16"/>
  <c r="CR37" i="16"/>
  <c r="BM19" i="16"/>
  <c r="BR15" i="16"/>
  <c r="AK26" i="16"/>
  <c r="BV60" i="16"/>
  <c r="BD54" i="16"/>
  <c r="CT54" i="16"/>
  <c r="AW54" i="16"/>
  <c r="CC68" i="16"/>
  <c r="CM68" i="16"/>
  <c r="CW68" i="16"/>
  <c r="CO79" i="16"/>
  <c r="CZ79" i="16"/>
  <c r="BX79" i="16"/>
  <c r="DB79" i="16"/>
  <c r="DC79" i="16"/>
  <c r="AN34" i="16"/>
  <c r="CK34" i="16"/>
  <c r="BB34" i="16"/>
  <c r="CM34" i="16"/>
  <c r="BZ34" i="16"/>
  <c r="CH30" i="16"/>
  <c r="BV30" i="16"/>
  <c r="CR30" i="16"/>
  <c r="BL30" i="16"/>
  <c r="AY30" i="16"/>
  <c r="AP30" i="16"/>
  <c r="P71" i="16"/>
  <c r="BR71" i="16"/>
  <c r="CZ71" i="16"/>
  <c r="AE71" i="16"/>
  <c r="AN71" i="16"/>
  <c r="I71" i="16"/>
  <c r="AD35" i="16"/>
  <c r="AE35" i="16"/>
  <c r="AB35" i="16"/>
  <c r="BN35" i="16"/>
  <c r="V35" i="16"/>
  <c r="AG35" i="16"/>
  <c r="AK35" i="16"/>
  <c r="T16" i="16"/>
  <c r="BD16" i="16"/>
  <c r="BL16" i="16"/>
  <c r="Q16" i="16"/>
  <c r="AA16" i="16"/>
  <c r="BC16" i="16"/>
  <c r="BN16" i="16"/>
  <c r="H17" i="16"/>
  <c r="P17" i="16"/>
  <c r="CP17" i="16"/>
  <c r="BA17" i="16"/>
  <c r="R17" i="16"/>
  <c r="L17" i="16"/>
  <c r="T17" i="16"/>
  <c r="BL48" i="16"/>
  <c r="CS48" i="16"/>
  <c r="S48" i="16"/>
  <c r="AG48" i="16"/>
  <c r="Q48" i="16"/>
  <c r="BF48" i="16"/>
  <c r="AT48" i="16"/>
  <c r="AZ24" i="16"/>
  <c r="BP24" i="16"/>
  <c r="CR24" i="16"/>
  <c r="AN24" i="16"/>
  <c r="CM24" i="16"/>
  <c r="BS24" i="16"/>
  <c r="CP24" i="16"/>
  <c r="CN59" i="16"/>
  <c r="CK59" i="16"/>
  <c r="DA59" i="16"/>
  <c r="CJ59" i="16"/>
  <c r="CH59" i="16"/>
  <c r="CA59" i="16"/>
  <c r="R59" i="16"/>
  <c r="AT31" i="16"/>
  <c r="AZ31" i="16"/>
  <c r="AQ31" i="16"/>
  <c r="AV31" i="16"/>
  <c r="K31" i="16"/>
  <c r="CZ31" i="16"/>
  <c r="AJ31" i="16"/>
  <c r="AR39" i="16"/>
  <c r="BC39" i="16"/>
  <c r="AZ39" i="16"/>
  <c r="S39" i="16"/>
  <c r="BI39" i="16"/>
  <c r="I39" i="16"/>
  <c r="CY39" i="16"/>
  <c r="I25" i="16"/>
  <c r="K25" i="16"/>
  <c r="CQ25" i="16"/>
  <c r="W25" i="16"/>
  <c r="BQ25" i="16"/>
  <c r="AC25" i="16"/>
  <c r="J25" i="16"/>
  <c r="BF50" i="16"/>
  <c r="BR50" i="16"/>
  <c r="DB50" i="16"/>
  <c r="AA50" i="16"/>
  <c r="AE50" i="16"/>
  <c r="AT50" i="16"/>
  <c r="AX50" i="16"/>
  <c r="AC50" i="16"/>
  <c r="AR40" i="16"/>
  <c r="AL40" i="16"/>
  <c r="DA40" i="16"/>
  <c r="K40" i="16"/>
  <c r="BW40" i="16"/>
  <c r="CK40" i="16"/>
  <c r="V40" i="16"/>
  <c r="H40" i="16"/>
  <c r="AE41" i="16"/>
  <c r="P41" i="16"/>
  <c r="AY41" i="16"/>
  <c r="BE41" i="16"/>
  <c r="BI41" i="16"/>
  <c r="R41" i="16"/>
  <c r="BF41" i="16"/>
  <c r="BY41" i="16"/>
  <c r="CJ46" i="16"/>
  <c r="AX46" i="16"/>
  <c r="BM46" i="16"/>
  <c r="BI46" i="16"/>
  <c r="R46" i="16"/>
  <c r="DB46" i="16"/>
  <c r="U46" i="16"/>
  <c r="BE46" i="16"/>
  <c r="CJ81" i="16"/>
  <c r="AG81" i="16"/>
  <c r="DC81" i="16"/>
  <c r="I81" i="16"/>
  <c r="R81" i="16"/>
  <c r="AO81" i="16"/>
  <c r="CP81" i="16"/>
  <c r="CR81" i="16"/>
  <c r="N58" i="16"/>
  <c r="AL58" i="16"/>
  <c r="CL58" i="16"/>
  <c r="L58" i="16"/>
  <c r="CS58" i="16"/>
  <c r="AM58" i="16"/>
  <c r="CW58" i="16"/>
  <c r="AQ58" i="16"/>
  <c r="CD58" i="16"/>
  <c r="BF87" i="16"/>
  <c r="CK87" i="16"/>
  <c r="BR87" i="16"/>
  <c r="AI87" i="16"/>
  <c r="S87" i="16"/>
  <c r="CG87" i="16"/>
  <c r="CD87" i="16"/>
  <c r="O87" i="16"/>
  <c r="BX65" i="16"/>
  <c r="O65" i="16"/>
  <c r="BZ65" i="16"/>
  <c r="AU65" i="16"/>
  <c r="CY65" i="16"/>
  <c r="M65" i="16"/>
  <c r="AJ65" i="16"/>
  <c r="CK65" i="16"/>
  <c r="BI36" i="16"/>
  <c r="BB36" i="16"/>
  <c r="CS36" i="16"/>
  <c r="BU36" i="16"/>
  <c r="Z36" i="16"/>
  <c r="BV36" i="16"/>
  <c r="CF36" i="16"/>
  <c r="BP36" i="16"/>
  <c r="BB49" i="16"/>
  <c r="CC49" i="16"/>
  <c r="AF49" i="16"/>
  <c r="CY49" i="16"/>
  <c r="AN49" i="16"/>
  <c r="CB49" i="16"/>
  <c r="BH49" i="16"/>
  <c r="AT49" i="16"/>
  <c r="CW49" i="16"/>
  <c r="Y70" i="16"/>
  <c r="BX70" i="16"/>
  <c r="R70" i="16"/>
  <c r="V70" i="16"/>
  <c r="AI70" i="16"/>
  <c r="BA70" i="16"/>
  <c r="BJ70" i="16"/>
  <c r="AA70" i="16"/>
  <c r="U63" i="16"/>
  <c r="BR63" i="16"/>
  <c r="CW63" i="16"/>
  <c r="AB63" i="16"/>
  <c r="BX63" i="16"/>
  <c r="BG63" i="16"/>
  <c r="AJ63" i="16"/>
  <c r="AC63" i="16"/>
  <c r="CP80" i="16"/>
  <c r="BG80" i="16"/>
  <c r="AP80" i="16"/>
  <c r="BH80" i="16"/>
  <c r="AA80" i="16"/>
  <c r="AR80" i="16"/>
  <c r="BT80" i="16"/>
  <c r="R80" i="16"/>
  <c r="BB53" i="16"/>
  <c r="AP53" i="16"/>
  <c r="CG53" i="16"/>
  <c r="AU53" i="16"/>
  <c r="AC53" i="16"/>
  <c r="AL53" i="16"/>
  <c r="BV53" i="16"/>
  <c r="BQ53" i="16"/>
  <c r="AF51" i="16"/>
  <c r="BE51" i="16"/>
  <c r="AR51" i="16"/>
  <c r="L51" i="16"/>
  <c r="J51" i="16"/>
  <c r="BG51" i="16"/>
  <c r="BP51" i="16"/>
  <c r="BL51" i="16"/>
  <c r="AB86" i="16"/>
  <c r="CW86" i="16"/>
  <c r="AA86" i="16"/>
  <c r="CQ86" i="16"/>
  <c r="CU86" i="16"/>
  <c r="Z86" i="16"/>
  <c r="BJ86" i="16"/>
  <c r="CA86" i="16"/>
  <c r="W52" i="16"/>
  <c r="CE52" i="16"/>
  <c r="H52" i="16"/>
  <c r="BF52" i="16"/>
  <c r="Q52" i="16"/>
  <c r="DA52" i="16"/>
  <c r="BZ52" i="16"/>
  <c r="AH52" i="16"/>
  <c r="CT52" i="16"/>
  <c r="S83" i="16"/>
  <c r="AU83" i="16"/>
  <c r="BG83" i="16"/>
  <c r="AF83" i="16"/>
  <c r="CZ83" i="16"/>
  <c r="BO83" i="16"/>
  <c r="BL83" i="16"/>
  <c r="AV83" i="16"/>
  <c r="CE62" i="16"/>
  <c r="BR62" i="16"/>
  <c r="CA62" i="16"/>
  <c r="X62" i="16"/>
  <c r="J62" i="16"/>
  <c r="P75" i="16"/>
  <c r="AG23" i="16"/>
  <c r="BT20" i="16"/>
  <c r="AL69" i="16"/>
  <c r="O14" i="16"/>
  <c r="BU18" i="16"/>
  <c r="CW76" i="16"/>
  <c r="AI19" i="16"/>
  <c r="J15" i="16"/>
  <c r="CJ26" i="16"/>
  <c r="CM60" i="16"/>
  <c r="AI54" i="16"/>
  <c r="CP54" i="16"/>
  <c r="BS68" i="16"/>
  <c r="BW68" i="16"/>
  <c r="AL68" i="16"/>
  <c r="W79" i="16"/>
  <c r="CI79" i="16"/>
  <c r="BM79" i="16"/>
  <c r="BG79" i="16"/>
  <c r="AB79" i="16"/>
  <c r="N79" i="16"/>
  <c r="AS34" i="16"/>
  <c r="AJ34" i="16"/>
  <c r="AI34" i="16"/>
  <c r="BV34" i="16"/>
  <c r="BW34" i="16"/>
  <c r="BY30" i="16"/>
  <c r="M30" i="16"/>
  <c r="CL30" i="16"/>
  <c r="AC30" i="16"/>
  <c r="CN30" i="16"/>
  <c r="BM30" i="16"/>
  <c r="CQ71" i="16"/>
  <c r="BT71" i="16"/>
  <c r="AB71" i="16"/>
  <c r="M71" i="16"/>
  <c r="BU71" i="16"/>
  <c r="CQ35" i="16"/>
  <c r="CV35" i="16"/>
  <c r="Q35" i="16"/>
  <c r="J35" i="16"/>
  <c r="AX35" i="16"/>
  <c r="CO35" i="16"/>
  <c r="AR16" i="16"/>
  <c r="R16" i="16"/>
  <c r="CP16" i="16"/>
  <c r="CH16" i="16"/>
  <c r="AP16" i="16"/>
  <c r="AH16" i="16"/>
  <c r="BQ16" i="16"/>
  <c r="AR17" i="16"/>
  <c r="BW17" i="16"/>
  <c r="BO17" i="16"/>
  <c r="CF17" i="16"/>
  <c r="S17" i="16"/>
  <c r="CI17" i="16"/>
  <c r="CR17" i="16"/>
  <c r="BT48" i="16"/>
  <c r="CT48" i="16"/>
  <c r="BZ48" i="16"/>
  <c r="AZ48" i="16"/>
  <c r="J48" i="16"/>
  <c r="BO48" i="16"/>
  <c r="AQ48" i="16"/>
  <c r="BG24" i="16"/>
  <c r="CW24" i="16"/>
  <c r="U24" i="16"/>
  <c r="CF24" i="16"/>
  <c r="CB24" i="16"/>
  <c r="AE24" i="16"/>
  <c r="BY24" i="16"/>
  <c r="BL59" i="16"/>
  <c r="N59" i="16"/>
  <c r="W59" i="16"/>
  <c r="BW59" i="16"/>
  <c r="DC59" i="16"/>
  <c r="CE59" i="16"/>
  <c r="BU59" i="16"/>
  <c r="BG31" i="16"/>
  <c r="AB31" i="16"/>
  <c r="BV31" i="16"/>
  <c r="BX31" i="16"/>
  <c r="Y31" i="16"/>
  <c r="CR31" i="16"/>
  <c r="AY31" i="16"/>
  <c r="BV39" i="16"/>
  <c r="CH39" i="16"/>
  <c r="Q39" i="16"/>
  <c r="BK39" i="16"/>
  <c r="O39" i="16"/>
  <c r="AH39" i="16"/>
  <c r="CF39" i="16"/>
  <c r="V25" i="16"/>
  <c r="AM25" i="16"/>
  <c r="AH25" i="16"/>
  <c r="BY25" i="16"/>
  <c r="CK25" i="16"/>
  <c r="M25" i="16"/>
  <c r="BV25" i="16"/>
  <c r="K50" i="16"/>
  <c r="CM50" i="16"/>
  <c r="BV50" i="16"/>
  <c r="AH50" i="16"/>
  <c r="CG50" i="16"/>
  <c r="CS50" i="16"/>
  <c r="AM50" i="16"/>
  <c r="J50" i="16"/>
  <c r="AT40" i="16"/>
  <c r="M40" i="16"/>
  <c r="AQ40" i="16"/>
  <c r="AV40" i="16"/>
  <c r="S40" i="16"/>
  <c r="AN40" i="16"/>
  <c r="AC40" i="16"/>
  <c r="CY40" i="16"/>
  <c r="CU41" i="16"/>
  <c r="CS41" i="16"/>
  <c r="CK41" i="16"/>
  <c r="K41" i="16"/>
  <c r="AZ41" i="16"/>
  <c r="BJ41" i="16"/>
  <c r="AS41" i="16"/>
  <c r="AO46" i="16"/>
  <c r="BT46" i="16"/>
  <c r="AU46" i="16"/>
  <c r="M46" i="16"/>
  <c r="W46" i="16"/>
  <c r="AH46" i="16"/>
  <c r="BW46" i="16"/>
  <c r="AI46" i="16"/>
  <c r="AV81" i="16"/>
  <c r="AN81" i="16"/>
  <c r="BA81" i="16"/>
  <c r="AW81" i="16"/>
  <c r="BH81" i="16"/>
  <c r="CD81" i="16"/>
  <c r="BY81" i="16"/>
  <c r="AF81" i="16"/>
  <c r="CR58" i="16"/>
  <c r="AD58" i="16"/>
  <c r="BI58" i="16"/>
  <c r="H58" i="16"/>
  <c r="BV58" i="16"/>
  <c r="S58" i="16"/>
  <c r="O58" i="16"/>
  <c r="AS58" i="16"/>
  <c r="CE87" i="16"/>
  <c r="CS87" i="16"/>
  <c r="AO87" i="16"/>
  <c r="CZ87" i="16"/>
  <c r="AS87" i="16"/>
  <c r="Z87" i="16"/>
  <c r="CW87" i="16"/>
  <c r="DC87" i="16"/>
  <c r="CQ87" i="16"/>
  <c r="CM65" i="16"/>
  <c r="CE65" i="16"/>
  <c r="CU65" i="16"/>
  <c r="J65" i="16"/>
  <c r="AL65" i="16"/>
  <c r="BK65" i="16"/>
  <c r="Q65" i="16"/>
  <c r="CL65" i="16"/>
  <c r="CL36" i="16"/>
  <c r="AO36" i="16"/>
  <c r="CW36" i="16"/>
  <c r="AG36" i="16"/>
  <c r="AI36" i="16"/>
  <c r="BG36" i="16"/>
  <c r="AD36" i="16"/>
  <c r="BH36" i="16"/>
  <c r="CG49" i="16"/>
  <c r="BI49" i="16"/>
  <c r="CI49" i="16"/>
  <c r="L49" i="16"/>
  <c r="M49" i="16"/>
  <c r="AS49" i="16"/>
  <c r="P49" i="16"/>
  <c r="AP49" i="16"/>
  <c r="CT49" i="16"/>
  <c r="AP70" i="16"/>
  <c r="S70" i="16"/>
  <c r="CT70" i="16"/>
  <c r="J70" i="16"/>
  <c r="CJ70" i="16"/>
  <c r="CQ70" i="16"/>
  <c r="CG70" i="16"/>
  <c r="BT70" i="16"/>
  <c r="BK63" i="16"/>
  <c r="BV63" i="16"/>
  <c r="DC63" i="16"/>
  <c r="BP63" i="16"/>
  <c r="AE63" i="16"/>
  <c r="AM63" i="16"/>
  <c r="BY63" i="16"/>
  <c r="AH63" i="16"/>
  <c r="CZ80" i="16"/>
  <c r="CR80" i="16"/>
  <c r="CH80" i="16"/>
  <c r="V80" i="16"/>
  <c r="CM80" i="16"/>
  <c r="N80" i="16"/>
  <c r="BM80" i="16"/>
  <c r="T80" i="16"/>
  <c r="CI80" i="16"/>
  <c r="BS53" i="16"/>
  <c r="R53" i="16"/>
  <c r="DA53" i="16"/>
  <c r="CS53" i="16"/>
  <c r="AS53" i="16"/>
  <c r="I53" i="16"/>
  <c r="AF53" i="16"/>
  <c r="BP53" i="16"/>
  <c r="BV51" i="16"/>
  <c r="CC51" i="16"/>
  <c r="T51" i="16"/>
  <c r="CZ51" i="16"/>
  <c r="CQ51" i="16"/>
  <c r="BS51" i="16"/>
  <c r="CV51" i="16"/>
  <c r="BW51" i="16"/>
  <c r="BI51" i="16"/>
  <c r="AI86" i="16"/>
  <c r="AF86" i="16"/>
  <c r="AN54" i="16"/>
  <c r="BQ79" i="16"/>
  <c r="CE34" i="16"/>
  <c r="L30" i="16"/>
  <c r="AT71" i="16"/>
  <c r="CG35" i="16"/>
  <c r="CX35" i="16"/>
  <c r="CY16" i="16"/>
  <c r="X17" i="16"/>
  <c r="BI48" i="16"/>
  <c r="AK48" i="16"/>
  <c r="BX24" i="16"/>
  <c r="BQ59" i="16"/>
  <c r="AE31" i="16"/>
  <c r="CT31" i="16"/>
  <c r="AC39" i="16"/>
  <c r="H25" i="16"/>
  <c r="CQ50" i="16"/>
  <c r="CN40" i="16"/>
  <c r="CJ41" i="16"/>
  <c r="CH46" i="16"/>
  <c r="CN81" i="16"/>
  <c r="P58" i="16"/>
  <c r="CC58" i="16"/>
  <c r="Q87" i="16"/>
  <c r="AM65" i="16"/>
  <c r="AE36" i="16"/>
  <c r="CH49" i="16"/>
  <c r="AD70" i="16"/>
  <c r="BN63" i="16"/>
  <c r="T63" i="16"/>
  <c r="CF80" i="16"/>
  <c r="O53" i="16"/>
  <c r="Z53" i="16"/>
  <c r="CN51" i="16"/>
  <c r="CR51" i="16"/>
  <c r="CM86" i="16"/>
  <c r="BB86" i="16"/>
  <c r="CZ86" i="16"/>
  <c r="BR52" i="16"/>
  <c r="BJ52" i="16"/>
  <c r="CP52" i="16"/>
  <c r="AX52" i="16"/>
  <c r="AK83" i="16"/>
  <c r="DB83" i="16"/>
  <c r="AC83" i="16"/>
  <c r="W83" i="16"/>
  <c r="AC62" i="16"/>
  <c r="CS62" i="16"/>
  <c r="AN62" i="16"/>
  <c r="N62" i="16"/>
  <c r="AJ62" i="16"/>
  <c r="BJ82" i="16"/>
  <c r="Q82" i="16"/>
  <c r="AY82" i="16"/>
  <c r="CO82" i="16"/>
  <c r="AL82" i="16"/>
  <c r="BK82" i="16"/>
  <c r="BR82" i="16"/>
  <c r="DC64" i="16"/>
  <c r="BZ64" i="16"/>
  <c r="AX64" i="16"/>
  <c r="AE64" i="16"/>
  <c r="AT64" i="16"/>
  <c r="CJ64" i="16"/>
  <c r="W64" i="16"/>
  <c r="BM64" i="16"/>
  <c r="AY85" i="16"/>
  <c r="AI85" i="16"/>
  <c r="I85" i="16"/>
  <c r="M85" i="16"/>
  <c r="AE85" i="16"/>
  <c r="AF85" i="16"/>
  <c r="Z85" i="16"/>
  <c r="AK85" i="16"/>
  <c r="Z38" i="16"/>
  <c r="BI38" i="16"/>
  <c r="K38" i="16"/>
  <c r="AU38" i="16"/>
  <c r="CQ38" i="16"/>
  <c r="BV38" i="16"/>
  <c r="BF38" i="16"/>
  <c r="J38" i="16"/>
  <c r="CS42" i="16"/>
  <c r="CY42" i="16"/>
  <c r="CE42" i="16"/>
  <c r="AR42" i="16"/>
  <c r="BM42" i="16"/>
  <c r="Q42" i="16"/>
  <c r="P42" i="16"/>
  <c r="AD42" i="16"/>
  <c r="CL84" i="16"/>
  <c r="U84" i="16"/>
  <c r="BS84" i="16"/>
  <c r="BJ84" i="16"/>
  <c r="AF84" i="16"/>
  <c r="CM84" i="16"/>
  <c r="AW84" i="16"/>
  <c r="CQ84" i="16"/>
  <c r="BX72" i="16"/>
  <c r="BK72" i="16"/>
  <c r="AH72" i="16"/>
  <c r="N72" i="16"/>
  <c r="CY72" i="16"/>
  <c r="CU72" i="16"/>
  <c r="BU72" i="16"/>
  <c r="CX72" i="16"/>
  <c r="AD61" i="16"/>
  <c r="L61" i="16"/>
  <c r="Y61" i="16"/>
  <c r="U61" i="16"/>
  <c r="BT61" i="16"/>
  <c r="V61" i="16"/>
  <c r="CO61" i="16"/>
  <c r="BF61" i="16"/>
  <c r="Z61" i="16"/>
  <c r="BY47" i="16"/>
  <c r="BE47" i="16"/>
  <c r="CC47" i="16"/>
  <c r="CQ47" i="16"/>
  <c r="BW47" i="16"/>
  <c r="W47" i="16"/>
  <c r="P47" i="16"/>
  <c r="AE47" i="16"/>
  <c r="AI57" i="16"/>
  <c r="DB57" i="16"/>
  <c r="CO57" i="16"/>
  <c r="CF57" i="16"/>
  <c r="AF57" i="16"/>
  <c r="CU57" i="16"/>
  <c r="S57" i="16"/>
  <c r="U57" i="16"/>
  <c r="Q73" i="16"/>
  <c r="BJ73" i="16"/>
  <c r="CO73" i="16"/>
  <c r="BQ73" i="16"/>
  <c r="BK73" i="16"/>
  <c r="CG73" i="16"/>
  <c r="DA73" i="16"/>
  <c r="AV73" i="16"/>
  <c r="V29" i="16"/>
  <c r="CV29" i="16"/>
  <c r="DC29" i="16"/>
  <c r="AT29" i="16"/>
  <c r="CX29" i="16"/>
  <c r="CD29" i="16"/>
  <c r="N29" i="16"/>
  <c r="BE29" i="16"/>
  <c r="CQ73" i="16"/>
  <c r="AH73" i="16"/>
  <c r="CK73" i="16"/>
  <c r="BI73" i="16"/>
  <c r="CW29" i="16"/>
  <c r="AV29" i="16"/>
  <c r="CZ29" i="16"/>
  <c r="AI29" i="16"/>
  <c r="AJ29" i="16"/>
  <c r="BQ29" i="16"/>
  <c r="AW29" i="16"/>
  <c r="BJ61" i="16"/>
  <c r="N47" i="16"/>
  <c r="AR47" i="16"/>
  <c r="AM47" i="16"/>
  <c r="M47" i="16"/>
  <c r="AT57" i="16"/>
  <c r="CG57" i="16"/>
  <c r="AX57" i="16"/>
  <c r="BM73" i="16"/>
  <c r="K73" i="16"/>
  <c r="BB29" i="16"/>
  <c r="AH29" i="16"/>
  <c r="CN29" i="16"/>
  <c r="BP29" i="16"/>
  <c r="AD65" i="16"/>
  <c r="AW82" i="16"/>
  <c r="AD85" i="16"/>
  <c r="AK38" i="16"/>
  <c r="BA42" i="16"/>
  <c r="Q84" i="16"/>
  <c r="U71" i="16"/>
  <c r="BY62" i="16"/>
  <c r="H85" i="16"/>
  <c r="CN42" i="16"/>
  <c r="M69" i="16"/>
  <c r="O28" i="16"/>
  <c r="CV19" i="16"/>
  <c r="U79" i="16"/>
  <c r="CC34" i="16"/>
  <c r="AZ30" i="16"/>
  <c r="CI71" i="16"/>
  <c r="Z35" i="16"/>
  <c r="AC16" i="16"/>
  <c r="BJ16" i="16"/>
  <c r="BI17" i="16"/>
  <c r="BB48" i="16"/>
  <c r="AC24" i="16"/>
  <c r="AL24" i="16"/>
  <c r="CM59" i="16"/>
  <c r="R31" i="16"/>
  <c r="CP39" i="16"/>
  <c r="AN39" i="16"/>
  <c r="CE25" i="16"/>
  <c r="CV50" i="16"/>
  <c r="U40" i="16"/>
  <c r="BM41" i="16"/>
  <c r="BC46" i="16"/>
  <c r="AQ81" i="16"/>
  <c r="CF58" i="16"/>
  <c r="Z58" i="16"/>
  <c r="BJ87" i="16"/>
  <c r="BO65" i="16"/>
  <c r="BY36" i="16"/>
  <c r="Q49" i="16"/>
  <c r="W49" i="16"/>
  <c r="CC70" i="16"/>
  <c r="Q63" i="16"/>
  <c r="BC63" i="16"/>
  <c r="S80" i="16"/>
  <c r="BX53" i="16"/>
  <c r="BJ53" i="16"/>
  <c r="AX51" i="16"/>
  <c r="Y51" i="16"/>
  <c r="AN51" i="16"/>
  <c r="CI86" i="16"/>
  <c r="AE86" i="16"/>
  <c r="DA86" i="16"/>
  <c r="CI52" i="16"/>
  <c r="M52" i="16"/>
  <c r="BD52" i="16"/>
  <c r="CY52" i="16"/>
  <c r="BV83" i="16"/>
  <c r="BJ83" i="16"/>
  <c r="V83" i="16"/>
  <c r="CR62" i="16"/>
  <c r="CY62" i="16"/>
  <c r="AB62" i="16"/>
  <c r="DB62" i="16"/>
  <c r="I62" i="16"/>
  <c r="CW82" i="16"/>
  <c r="CY82" i="16"/>
  <c r="BC82" i="16"/>
  <c r="CA82" i="16"/>
  <c r="CG82" i="16"/>
  <c r="AX82" i="16"/>
  <c r="CZ82" i="16"/>
  <c r="AY64" i="16"/>
  <c r="BD64" i="16"/>
  <c r="BB64" i="16"/>
  <c r="BO64" i="16"/>
  <c r="BV64" i="16"/>
  <c r="K64" i="16"/>
  <c r="CT64" i="16"/>
  <c r="N64" i="16"/>
  <c r="S85" i="16"/>
  <c r="AC85" i="16"/>
  <c r="AV85" i="16"/>
  <c r="AJ85" i="16"/>
  <c r="L85" i="16"/>
  <c r="CT85" i="16"/>
  <c r="CQ85" i="16"/>
  <c r="CJ85" i="16"/>
  <c r="AI38" i="16"/>
  <c r="AN38" i="16"/>
  <c r="CP38" i="16"/>
  <c r="CH38" i="16"/>
  <c r="DB38" i="16"/>
  <c r="CM38" i="16"/>
  <c r="BG38" i="16"/>
  <c r="I42" i="16"/>
  <c r="AQ42" i="16"/>
  <c r="AC42" i="16"/>
  <c r="CT42" i="16"/>
  <c r="H42" i="16"/>
  <c r="BE42" i="16"/>
  <c r="BL42" i="16"/>
  <c r="BU42" i="16"/>
  <c r="AE84" i="16"/>
  <c r="L84" i="16"/>
  <c r="AC84" i="16"/>
  <c r="BH84" i="16"/>
  <c r="BC84" i="16"/>
  <c r="CS84" i="16"/>
  <c r="N84" i="16"/>
  <c r="CO84" i="16"/>
  <c r="CK72" i="16"/>
  <c r="DA72" i="16"/>
  <c r="BD72" i="16"/>
  <c r="CB72" i="16"/>
  <c r="AD72" i="16"/>
  <c r="AP72" i="16"/>
  <c r="AE72" i="16"/>
  <c r="X72" i="16"/>
  <c r="CH61" i="16"/>
  <c r="CL61" i="16"/>
  <c r="BG61" i="16"/>
  <c r="AQ61" i="16"/>
  <c r="O61" i="16"/>
  <c r="AU61" i="16"/>
  <c r="BU61" i="16"/>
  <c r="BX61" i="16"/>
  <c r="CD61" i="16"/>
  <c r="BO47" i="16"/>
  <c r="CA47" i="16"/>
  <c r="AG47" i="16"/>
  <c r="AZ47" i="16"/>
  <c r="AO47" i="16"/>
  <c r="BK47" i="16"/>
  <c r="CX47" i="16"/>
  <c r="CV47" i="16"/>
  <c r="CN57" i="16"/>
  <c r="H57" i="16"/>
  <c r="BE57" i="16"/>
  <c r="BD57" i="16"/>
  <c r="BY57" i="16"/>
  <c r="Y57" i="16"/>
  <c r="BJ57" i="16"/>
  <c r="BZ57" i="16"/>
  <c r="AL73" i="16"/>
  <c r="CI73" i="16"/>
  <c r="BB73" i="16"/>
  <c r="CV73" i="16"/>
  <c r="AM29" i="16"/>
  <c r="AF29" i="16"/>
  <c r="AY61" i="16"/>
  <c r="BX47" i="16"/>
  <c r="T57" i="16"/>
  <c r="CT57" i="16"/>
  <c r="CW57" i="16"/>
  <c r="BH73" i="16"/>
  <c r="AM73" i="16"/>
  <c r="CJ73" i="16"/>
  <c r="BG29" i="16"/>
  <c r="BF29" i="16"/>
  <c r="CY29" i="16"/>
  <c r="J29" i="16"/>
  <c r="CR47" i="16"/>
  <c r="AO57" i="16"/>
  <c r="DC73" i="16"/>
  <c r="X73" i="16"/>
  <c r="CI29" i="16"/>
  <c r="Z29" i="16"/>
  <c r="CO54" i="16"/>
  <c r="BO36" i="16"/>
  <c r="CW53" i="16"/>
  <c r="BS86" i="16"/>
  <c r="AV52" i="16"/>
  <c r="CW62" i="16"/>
  <c r="AA82" i="16"/>
  <c r="BN82" i="16"/>
  <c r="AR64" i="16"/>
  <c r="CP85" i="16"/>
  <c r="BL38" i="16"/>
  <c r="M42" i="16"/>
  <c r="BU84" i="16"/>
  <c r="AL72" i="16"/>
  <c r="CB30" i="16"/>
  <c r="CV86" i="16"/>
  <c r="AK62" i="16"/>
  <c r="CD69" i="16"/>
  <c r="AB28" i="16"/>
  <c r="BR19" i="16"/>
  <c r="X79" i="16"/>
  <c r="BL34" i="16"/>
  <c r="BI30" i="16"/>
  <c r="J71" i="16"/>
  <c r="AZ35" i="16"/>
  <c r="BO16" i="16"/>
  <c r="X16" i="16"/>
  <c r="CV17" i="16"/>
  <c r="CR48" i="16"/>
  <c r="CG24" i="16"/>
  <c r="P24" i="16"/>
  <c r="CF59" i="16"/>
  <c r="P31" i="16"/>
  <c r="BM39" i="16"/>
  <c r="AJ39" i="16"/>
  <c r="BZ25" i="16"/>
  <c r="L50" i="16"/>
  <c r="CD40" i="16"/>
  <c r="T40" i="16"/>
  <c r="CQ41" i="16"/>
  <c r="CE46" i="16"/>
  <c r="BX81" i="16"/>
  <c r="CP58" i="16"/>
  <c r="BP87" i="16"/>
  <c r="AW65" i="16"/>
  <c r="CH36" i="16"/>
  <c r="CO49" i="16"/>
  <c r="DA49" i="16"/>
  <c r="M70" i="16"/>
  <c r="Z63" i="16"/>
  <c r="CV63" i="16"/>
  <c r="BS80" i="16"/>
  <c r="BL53" i="16"/>
  <c r="BO53" i="16"/>
  <c r="BF51" i="16"/>
  <c r="AM51" i="16"/>
  <c r="CD51" i="16"/>
  <c r="J86" i="16"/>
  <c r="CK86" i="16"/>
  <c r="DB86" i="16"/>
  <c r="V52" i="16"/>
  <c r="CQ52" i="16"/>
  <c r="CS52" i="16"/>
  <c r="U52" i="16"/>
  <c r="BQ83" i="16"/>
  <c r="BP83" i="16"/>
  <c r="BI83" i="16"/>
  <c r="BI62" i="16"/>
  <c r="BA62" i="16"/>
  <c r="AY62" i="16"/>
  <c r="CB62" i="16"/>
  <c r="CZ62" i="16"/>
  <c r="AT82" i="16"/>
  <c r="CC82" i="16"/>
  <c r="AD82" i="16"/>
  <c r="AN82" i="16"/>
  <c r="BO82" i="16"/>
  <c r="BD82" i="16"/>
  <c r="DC82" i="16"/>
  <c r="BW64" i="16"/>
  <c r="AN64" i="16"/>
  <c r="BJ64" i="16"/>
  <c r="AI64" i="16"/>
  <c r="CC64" i="16"/>
  <c r="AG64" i="16"/>
  <c r="Z64" i="16"/>
  <c r="CE64" i="16"/>
  <c r="R85" i="16"/>
  <c r="AM85" i="16"/>
  <c r="BC85" i="16"/>
  <c r="BV85" i="16"/>
  <c r="AT85" i="16"/>
  <c r="BT85" i="16"/>
  <c r="AX85" i="16"/>
  <c r="T85" i="16"/>
  <c r="AD38" i="16"/>
  <c r="BK38" i="16"/>
  <c r="V38" i="16"/>
  <c r="CI38" i="16"/>
  <c r="AL38" i="16"/>
  <c r="T38" i="16"/>
  <c r="CR38" i="16"/>
  <c r="AT42" i="16"/>
  <c r="U42" i="16"/>
  <c r="AE42" i="16"/>
  <c r="CX42" i="16"/>
  <c r="J42" i="16"/>
  <c r="BD42" i="16"/>
  <c r="BV42" i="16"/>
  <c r="BJ42" i="16"/>
  <c r="Z84" i="16"/>
  <c r="CY84" i="16"/>
  <c r="BK84" i="16"/>
  <c r="CA84" i="16"/>
  <c r="BB84" i="16"/>
  <c r="AR84" i="16"/>
  <c r="AG84" i="16"/>
  <c r="BL84" i="16"/>
  <c r="CR72" i="16"/>
  <c r="BY72" i="16"/>
  <c r="AU72" i="16"/>
  <c r="CH72" i="16"/>
  <c r="BF72" i="16"/>
  <c r="BJ72" i="16"/>
  <c r="BR72" i="16"/>
  <c r="V72" i="16"/>
  <c r="BH61" i="16"/>
  <c r="CY61" i="16"/>
  <c r="CB61" i="16"/>
  <c r="AI61" i="16"/>
  <c r="BQ61" i="16"/>
  <c r="CF61" i="16"/>
  <c r="H61" i="16"/>
  <c r="BI47" i="16"/>
  <c r="BZ47" i="16"/>
  <c r="AF47" i="16"/>
  <c r="BL57" i="16"/>
  <c r="CH57" i="16"/>
  <c r="BD73" i="16"/>
  <c r="CF73" i="16"/>
  <c r="CC73" i="16"/>
  <c r="AG29" i="16"/>
  <c r="CL29" i="16"/>
  <c r="AZ29" i="16"/>
  <c r="R29" i="16"/>
  <c r="BC29" i="16"/>
  <c r="AW47" i="16"/>
  <c r="AJ57" i="16"/>
  <c r="CX73" i="16"/>
  <c r="BR73" i="16"/>
  <c r="AP73" i="16"/>
  <c r="CE29" i="16"/>
  <c r="BA29" i="16"/>
  <c r="X18" i="16"/>
  <c r="BG58" i="16"/>
  <c r="CU70" i="16"/>
  <c r="DC70" i="16"/>
  <c r="DA80" i="16"/>
  <c r="BR53" i="16"/>
  <c r="CX51" i="16"/>
  <c r="CP86" i="16"/>
  <c r="I52" i="16"/>
  <c r="CK83" i="16"/>
  <c r="AI82" i="16"/>
  <c r="BC64" i="16"/>
  <c r="CX64" i="16"/>
  <c r="U85" i="16"/>
  <c r="DC85" i="16"/>
  <c r="N38" i="16"/>
  <c r="DB42" i="16"/>
  <c r="BE84" i="16"/>
  <c r="BH72" i="16"/>
  <c r="AN61" i="16"/>
  <c r="J47" i="16"/>
  <c r="J57" i="16"/>
  <c r="W73" i="16"/>
  <c r="L73" i="16"/>
  <c r="BR29" i="16"/>
  <c r="J79" i="16"/>
  <c r="AG39" i="16"/>
  <c r="AG58" i="16"/>
  <c r="CU80" i="16"/>
  <c r="AT52" i="16"/>
  <c r="AS62" i="16"/>
  <c r="AJ64" i="16"/>
  <c r="Y85" i="16"/>
  <c r="O38" i="16"/>
  <c r="R42" i="16"/>
  <c r="Y84" i="16"/>
  <c r="BG72" i="16"/>
  <c r="BN61" i="16"/>
  <c r="V47" i="16"/>
  <c r="O57" i="16"/>
  <c r="K57" i="16"/>
  <c r="BW73" i="16"/>
  <c r="BT29" i="16"/>
  <c r="BI15" i="16"/>
  <c r="BP68" i="16"/>
  <c r="AT79" i="16"/>
  <c r="AZ34" i="16"/>
  <c r="AO30" i="16"/>
  <c r="DA71" i="16"/>
  <c r="BD35" i="16"/>
  <c r="DA16" i="16"/>
  <c r="BM17" i="16"/>
  <c r="CH48" i="16"/>
  <c r="AD24" i="16"/>
  <c r="V59" i="16"/>
  <c r="AP31" i="16"/>
  <c r="BS39" i="16"/>
  <c r="CY25" i="16"/>
  <c r="AB50" i="16"/>
  <c r="BF40" i="16"/>
  <c r="Z40" i="16"/>
  <c r="AT41" i="16"/>
  <c r="BH46" i="16"/>
  <c r="K81" i="16"/>
  <c r="W58" i="16"/>
  <c r="AQ87" i="16"/>
  <c r="BY87" i="16"/>
  <c r="P65" i="16"/>
  <c r="BC36" i="16"/>
  <c r="CZ49" i="16"/>
  <c r="BR49" i="16"/>
  <c r="AN70" i="16"/>
  <c r="CP63" i="16"/>
  <c r="BO80" i="16"/>
  <c r="CK53" i="16"/>
  <c r="DB53" i="16"/>
  <c r="BU51" i="16"/>
  <c r="Z51" i="16"/>
  <c r="BO51" i="16"/>
  <c r="AW86" i="16"/>
  <c r="BI86" i="16"/>
  <c r="L86" i="16"/>
  <c r="BS52" i="16"/>
  <c r="CU52" i="16"/>
  <c r="AY52" i="16"/>
  <c r="AR52" i="16"/>
  <c r="CP83" i="16"/>
  <c r="M83" i="16"/>
  <c r="J83" i="16"/>
  <c r="Z62" i="16"/>
  <c r="CV62" i="16"/>
  <c r="AQ62" i="16"/>
  <c r="BH62" i="16"/>
  <c r="CI62" i="16"/>
  <c r="S82" i="16"/>
  <c r="CH82" i="16"/>
  <c r="BW82" i="16"/>
  <c r="X82" i="16"/>
  <c r="AR82" i="16"/>
  <c r="AC82" i="16"/>
  <c r="CE82" i="16"/>
  <c r="CV64" i="16"/>
  <c r="AB64" i="16"/>
  <c r="P64" i="16"/>
  <c r="BE64" i="16"/>
  <c r="DA64" i="16"/>
  <c r="CP64" i="16"/>
  <c r="AP64" i="16"/>
  <c r="AF64" i="16"/>
  <c r="BQ85" i="16"/>
  <c r="AB85" i="16"/>
  <c r="BN85" i="16"/>
  <c r="AR85" i="16"/>
  <c r="BK85" i="16"/>
  <c r="CN85" i="16"/>
  <c r="AL85" i="16"/>
  <c r="CB85" i="16"/>
  <c r="BQ38" i="16"/>
  <c r="U38" i="16"/>
  <c r="CO38" i="16"/>
  <c r="BH38" i="16"/>
  <c r="AV38" i="16"/>
  <c r="S38" i="16"/>
  <c r="CZ38" i="16"/>
  <c r="AY42" i="16"/>
  <c r="AN42" i="16"/>
  <c r="AF42" i="16"/>
  <c r="CJ42" i="16"/>
  <c r="DA42" i="16"/>
  <c r="AA42" i="16"/>
  <c r="BC42" i="16"/>
  <c r="AH42" i="16"/>
  <c r="BM84" i="16"/>
  <c r="P84" i="16"/>
  <c r="CW84" i="16"/>
  <c r="V84" i="16"/>
  <c r="CR84" i="16"/>
  <c r="AO84" i="16"/>
  <c r="BQ84" i="16"/>
  <c r="T84" i="16"/>
  <c r="AK72" i="16"/>
  <c r="BS72" i="16"/>
  <c r="BV72" i="16"/>
  <c r="AT72" i="16"/>
  <c r="BI72" i="16"/>
  <c r="CL72" i="16"/>
  <c r="AX72" i="16"/>
  <c r="DB72" i="16"/>
  <c r="AB61" i="16"/>
  <c r="BL61" i="16"/>
  <c r="AC61" i="16"/>
  <c r="BP61" i="16"/>
  <c r="CK61" i="16"/>
  <c r="CT61" i="16"/>
  <c r="BV61" i="16"/>
  <c r="P61" i="16"/>
  <c r="AG61" i="16"/>
  <c r="DB47" i="16"/>
  <c r="DA47" i="16"/>
  <c r="AU47" i="16"/>
  <c r="BB47" i="16"/>
  <c r="AC47" i="16"/>
  <c r="AD47" i="16"/>
  <c r="AJ47" i="16"/>
  <c r="BN47" i="16"/>
  <c r="Q57" i="16"/>
  <c r="AC57" i="16"/>
  <c r="I57" i="16"/>
  <c r="BI57" i="16"/>
  <c r="BC57" i="16"/>
  <c r="Z57" i="16"/>
  <c r="AU57" i="16"/>
  <c r="BR57" i="16"/>
  <c r="CC57" i="16"/>
  <c r="CP73" i="16"/>
  <c r="AD73" i="16"/>
  <c r="BY73" i="16"/>
  <c r="AC73" i="16"/>
  <c r="CS73" i="16"/>
  <c r="CA73" i="16"/>
  <c r="R73" i="16"/>
  <c r="AY73" i="16"/>
  <c r="BV29" i="16"/>
  <c r="AP29" i="16"/>
  <c r="AB29" i="16"/>
  <c r="CS29" i="16"/>
  <c r="K29" i="16"/>
  <c r="CC29" i="16"/>
  <c r="CQ29" i="16"/>
  <c r="X29" i="16"/>
  <c r="AE29" i="16"/>
  <c r="CN72" i="16"/>
  <c r="CE61" i="16"/>
  <c r="CU61" i="16"/>
  <c r="AW61" i="16"/>
  <c r="BT47" i="16"/>
  <c r="AA47" i="16"/>
  <c r="CL47" i="16"/>
  <c r="BR47" i="16"/>
  <c r="R47" i="16"/>
  <c r="BL47" i="16"/>
  <c r="CZ57" i="16"/>
  <c r="CQ57" i="16"/>
  <c r="AW57" i="16"/>
  <c r="M57" i="16"/>
  <c r="AY57" i="16"/>
  <c r="AM57" i="16"/>
  <c r="CM57" i="16"/>
  <c r="O73" i="16"/>
  <c r="U73" i="16"/>
  <c r="BC73" i="16"/>
  <c r="BP73" i="16"/>
  <c r="P73" i="16"/>
  <c r="AG73" i="16"/>
  <c r="L29" i="16"/>
  <c r="CM29" i="16"/>
  <c r="CB29" i="16"/>
  <c r="AQ29" i="16"/>
  <c r="BD29" i="16"/>
  <c r="AK29" i="16"/>
  <c r="BY29" i="16"/>
  <c r="T29" i="16"/>
  <c r="DC84" i="16"/>
  <c r="AX73" i="16"/>
  <c r="CD34" i="16"/>
  <c r="Y40" i="16"/>
  <c r="DB65" i="16"/>
  <c r="CY63" i="16"/>
  <c r="AL51" i="16"/>
  <c r="CU83" i="16"/>
  <c r="BY82" i="16"/>
  <c r="AH64" i="16"/>
  <c r="CA85" i="16"/>
  <c r="BB38" i="16"/>
  <c r="AV42" i="16"/>
  <c r="J84" i="16"/>
  <c r="U72" i="16"/>
  <c r="BS61" i="16"/>
  <c r="BN57" i="16"/>
  <c r="AR73" i="16"/>
  <c r="M23" i="16"/>
  <c r="CN15" i="16"/>
  <c r="O68" i="16"/>
  <c r="Y79" i="16"/>
  <c r="CF34" i="16"/>
  <c r="CT30" i="16"/>
  <c r="BX71" i="16"/>
  <c r="BT35" i="16"/>
  <c r="AV16" i="16"/>
  <c r="AC17" i="16"/>
  <c r="CN48" i="16"/>
  <c r="CJ24" i="16"/>
  <c r="AY59" i="16"/>
  <c r="CE31" i="16"/>
  <c r="CT39" i="16"/>
  <c r="BB25" i="16"/>
  <c r="CV25" i="16"/>
  <c r="CT50" i="16"/>
  <c r="BE40" i="16"/>
  <c r="L40" i="16"/>
  <c r="BK41" i="16"/>
  <c r="AE46" i="16"/>
  <c r="CN46" i="16"/>
  <c r="BJ81" i="16"/>
  <c r="CG58" i="16"/>
  <c r="BV87" i="16"/>
  <c r="AV87" i="16"/>
  <c r="AA65" i="16"/>
  <c r="CN36" i="16"/>
  <c r="BL49" i="16"/>
  <c r="BP49" i="16"/>
  <c r="CV70" i="16"/>
  <c r="CL63" i="16"/>
  <c r="CV80" i="16"/>
  <c r="BY53" i="16"/>
  <c r="H53" i="16"/>
  <c r="AO51" i="16"/>
  <c r="AQ51" i="16"/>
  <c r="DC51" i="16"/>
  <c r="BF86" i="16"/>
  <c r="CD86" i="16"/>
  <c r="BL86" i="16"/>
  <c r="AW52" i="16"/>
  <c r="AE52" i="16"/>
  <c r="AI52" i="16"/>
  <c r="AS52" i="16"/>
  <c r="DC83" i="16"/>
  <c r="BY83" i="16"/>
  <c r="BT83" i="16"/>
  <c r="Q62" i="16"/>
  <c r="AU62" i="16"/>
  <c r="CH62" i="16"/>
  <c r="BO62" i="16"/>
  <c r="BQ62" i="16"/>
  <c r="BU82" i="16"/>
  <c r="DA82" i="16"/>
  <c r="CS82" i="16"/>
  <c r="BP82" i="16"/>
  <c r="AH82" i="16"/>
  <c r="CT82" i="16"/>
  <c r="BF82" i="16"/>
  <c r="CG64" i="16"/>
  <c r="BG64" i="16"/>
  <c r="BY64" i="16"/>
  <c r="Y64" i="16"/>
  <c r="Q64" i="16"/>
  <c r="T64" i="16"/>
  <c r="AS64" i="16"/>
  <c r="CZ64" i="16"/>
  <c r="BO85" i="16"/>
  <c r="BH85" i="16"/>
  <c r="BI85" i="16"/>
  <c r="CZ85" i="16"/>
  <c r="P85" i="16"/>
  <c r="AA85" i="16"/>
  <c r="CX85" i="16"/>
  <c r="DA85" i="16"/>
  <c r="BT38" i="16"/>
  <c r="BU38" i="16"/>
  <c r="BD38" i="16"/>
  <c r="CG38" i="16"/>
  <c r="L38" i="16"/>
  <c r="Y38" i="16"/>
  <c r="CC38" i="16"/>
  <c r="BF42" i="16"/>
  <c r="CD42" i="16"/>
  <c r="AL42" i="16"/>
  <c r="BP42" i="16"/>
  <c r="AI42" i="16"/>
  <c r="CR42" i="16"/>
  <c r="CA42" i="16"/>
  <c r="BO84" i="16"/>
  <c r="AT84" i="16"/>
  <c r="AL84" i="16"/>
  <c r="BP84" i="16"/>
  <c r="BA84" i="16"/>
  <c r="AZ84" i="16"/>
  <c r="BZ84" i="16"/>
  <c r="AD84" i="16"/>
  <c r="K72" i="16"/>
  <c r="AN72" i="16"/>
  <c r="AB72" i="16"/>
  <c r="CD72" i="16"/>
  <c r="AC72" i="16"/>
  <c r="AG72" i="16"/>
  <c r="AY72" i="16"/>
  <c r="AJ61" i="16"/>
  <c r="CN61" i="16"/>
  <c r="CJ61" i="16"/>
  <c r="X61" i="16"/>
  <c r="AE61" i="16"/>
  <c r="BU47" i="16"/>
  <c r="AN47" i="16"/>
  <c r="CR57" i="16"/>
  <c r="X57" i="16"/>
  <c r="CR73" i="16"/>
  <c r="BU73" i="16"/>
  <c r="AR29" i="16"/>
  <c r="S29" i="16"/>
  <c r="BA47" i="16"/>
  <c r="BM47" i="16"/>
  <c r="CF47" i="16"/>
  <c r="CJ47" i="16"/>
  <c r="T47" i="16"/>
  <c r="BV47" i="16"/>
  <c r="W57" i="16"/>
  <c r="L57" i="16"/>
  <c r="AR57" i="16"/>
  <c r="BS57" i="16"/>
  <c r="AP57" i="16"/>
  <c r="BK57" i="16"/>
  <c r="AN73" i="16"/>
  <c r="CZ73" i="16"/>
  <c r="Z73" i="16"/>
  <c r="J73" i="16"/>
  <c r="CD73" i="16"/>
  <c r="BG73" i="16"/>
  <c r="BH29" i="16"/>
  <c r="AD29" i="16"/>
  <c r="AE57" i="16"/>
  <c r="CW83" i="16"/>
  <c r="CJ38" i="16"/>
  <c r="BO42" i="16"/>
  <c r="AF72" i="16"/>
  <c r="AA72" i="16"/>
  <c r="BA61" i="16"/>
  <c r="CS47" i="16"/>
  <c r="CH47" i="16"/>
  <c r="V57" i="16"/>
  <c r="BV57" i="16"/>
  <c r="BS73" i="16"/>
  <c r="BZ29" i="16"/>
  <c r="O29" i="16"/>
  <c r="CB17" i="16"/>
  <c r="CI50" i="16"/>
  <c r="AR58" i="16"/>
  <c r="BW70" i="16"/>
  <c r="CL51" i="16"/>
  <c r="U83" i="16"/>
  <c r="M82" i="16"/>
  <c r="BU64" i="16"/>
  <c r="BA85" i="16"/>
  <c r="AC38" i="16"/>
  <c r="N42" i="16"/>
  <c r="AV84" i="16"/>
  <c r="AV72" i="16"/>
  <c r="BD61" i="16"/>
  <c r="AB47" i="16"/>
  <c r="AK57" i="16"/>
  <c r="BZ73" i="16"/>
  <c r="DB29" i="16"/>
  <c r="CR29" i="16"/>
  <c r="AE23" i="16"/>
  <c r="CV14" i="16"/>
  <c r="BZ68" i="16"/>
  <c r="CJ79" i="16"/>
  <c r="CJ30" i="16"/>
  <c r="BL71" i="16"/>
  <c r="AW35" i="16"/>
  <c r="AD16" i="16"/>
  <c r="CZ17" i="16"/>
  <c r="CC48" i="16"/>
  <c r="BJ24" i="16"/>
  <c r="AV59" i="16"/>
  <c r="AR31" i="16"/>
  <c r="L39" i="16"/>
  <c r="O25" i="16"/>
  <c r="CB25" i="16"/>
  <c r="BJ50" i="16"/>
  <c r="AJ40" i="16"/>
  <c r="CZ40" i="16"/>
  <c r="AL41" i="16"/>
  <c r="K46" i="16"/>
  <c r="AK46" i="16"/>
  <c r="AP81" i="16"/>
  <c r="CB58" i="16"/>
  <c r="CI87" i="16"/>
  <c r="AA87" i="16"/>
  <c r="AX65" i="16"/>
  <c r="I36" i="16"/>
  <c r="BN36" i="16"/>
  <c r="BD49" i="16"/>
  <c r="DB49" i="16"/>
  <c r="AV70" i="16"/>
  <c r="P63" i="16"/>
  <c r="AZ80" i="16"/>
  <c r="Y53" i="16"/>
  <c r="CH53" i="16"/>
  <c r="CF51" i="16"/>
  <c r="CA51" i="16"/>
  <c r="O51" i="16"/>
  <c r="BZ86" i="16"/>
  <c r="R86" i="16"/>
  <c r="BQ86" i="16"/>
  <c r="R52" i="16"/>
  <c r="AB52" i="16"/>
  <c r="BW52" i="16"/>
  <c r="AA83" i="16"/>
  <c r="BC83" i="16"/>
  <c r="AX83" i="16"/>
  <c r="BP62" i="16"/>
  <c r="K62" i="16"/>
  <c r="AP62" i="16"/>
  <c r="AI62" i="16"/>
  <c r="AX62" i="16"/>
  <c r="DB82" i="16"/>
  <c r="R82" i="16"/>
  <c r="P82" i="16"/>
  <c r="BQ82" i="16"/>
  <c r="AF82" i="16"/>
  <c r="BH82" i="16"/>
  <c r="AP82" i="16"/>
  <c r="AU64" i="16"/>
  <c r="H64" i="16"/>
  <c r="AL64" i="16"/>
  <c r="BN64" i="16"/>
  <c r="AW64" i="16"/>
  <c r="CK64" i="16"/>
  <c r="AM64" i="16"/>
  <c r="CF64" i="16"/>
  <c r="BF85" i="16"/>
  <c r="BP85" i="16"/>
  <c r="N85" i="16"/>
  <c r="AG85" i="16"/>
  <c r="AQ85" i="16"/>
  <c r="CH85" i="16"/>
  <c r="Q85" i="16"/>
  <c r="CM85" i="16"/>
  <c r="P38" i="16"/>
  <c r="AQ38" i="16"/>
  <c r="CT38" i="16"/>
  <c r="BS38" i="16"/>
  <c r="BP38" i="16"/>
  <c r="AZ38" i="16"/>
  <c r="BJ38" i="16"/>
  <c r="CF42" i="16"/>
  <c r="BH42" i="16"/>
  <c r="CI42" i="16"/>
  <c r="BQ42" i="16"/>
  <c r="Z42" i="16"/>
  <c r="Y42" i="16"/>
  <c r="BR42" i="16"/>
  <c r="BY84" i="16"/>
  <c r="CV84" i="16"/>
  <c r="AN84" i="16"/>
  <c r="CG84" i="16"/>
  <c r="BX84" i="16"/>
  <c r="K84" i="16"/>
  <c r="BV84" i="16"/>
  <c r="AK84" i="16"/>
  <c r="AQ84" i="16"/>
  <c r="CW72" i="16"/>
  <c r="J72" i="16"/>
  <c r="CJ72" i="16"/>
  <c r="CI72" i="16"/>
  <c r="P72" i="16"/>
  <c r="S72" i="16"/>
  <c r="BN72" i="16"/>
  <c r="CA72" i="16"/>
  <c r="M72" i="16"/>
  <c r="CP61" i="16"/>
  <c r="DC61" i="16"/>
  <c r="BZ61" i="16"/>
  <c r="T61" i="16"/>
  <c r="BW61" i="16"/>
  <c r="BR61" i="16"/>
  <c r="BY61" i="16"/>
  <c r="CS61" i="16"/>
  <c r="CB47" i="16"/>
  <c r="I47" i="16"/>
  <c r="BH57" i="16"/>
  <c r="N57" i="16"/>
  <c r="CS57" i="16"/>
  <c r="CN73" i="16"/>
  <c r="CM73" i="16"/>
  <c r="AN29" i="16"/>
  <c r="BW29" i="16"/>
  <c r="BG57" i="16"/>
  <c r="AO73" i="16"/>
  <c r="W29" i="16"/>
  <c r="CK29" i="16"/>
  <c r="T26" i="16"/>
  <c r="AY83" i="16"/>
  <c r="AO64" i="16"/>
  <c r="BE38" i="16"/>
  <c r="CV42" i="16"/>
  <c r="AX84" i="16"/>
  <c r="AQ72" i="16"/>
  <c r="CZ61" i="16"/>
  <c r="BC61" i="16"/>
  <c r="AH47" i="16"/>
  <c r="AP47" i="16"/>
  <c r="BW57" i="16"/>
  <c r="CL57" i="16"/>
  <c r="BX73" i="16"/>
  <c r="AO29" i="16"/>
  <c r="BO35" i="16"/>
  <c r="R48" i="16"/>
  <c r="BQ31" i="16"/>
  <c r="AN87" i="16"/>
  <c r="AZ49" i="16"/>
  <c r="BI53" i="16"/>
  <c r="S86" i="16"/>
  <c r="AI83" i="16"/>
  <c r="CF82" i="16"/>
  <c r="CQ82" i="16"/>
  <c r="CY64" i="16"/>
  <c r="CU85" i="16"/>
  <c r="CF38" i="16"/>
  <c r="AM42" i="16"/>
  <c r="CF84" i="16"/>
  <c r="CE72" i="16"/>
  <c r="AD14" i="16"/>
  <c r="O60" i="16"/>
  <c r="CN68" i="16"/>
  <c r="AP79" i="16"/>
  <c r="AL30" i="16"/>
  <c r="DC71" i="16"/>
  <c r="S35" i="16"/>
  <c r="BW16" i="16"/>
  <c r="BG17" i="16"/>
  <c r="CA48" i="16"/>
  <c r="CI24" i="16"/>
  <c r="BG59" i="16"/>
  <c r="CB31" i="16"/>
  <c r="BU39" i="16"/>
  <c r="AL25" i="16"/>
  <c r="BG50" i="16"/>
  <c r="BZ50" i="16"/>
  <c r="BH40" i="16"/>
  <c r="BG41" i="16"/>
  <c r="AG41" i="16"/>
  <c r="BA46" i="16"/>
  <c r="DA46" i="16"/>
  <c r="BM81" i="16"/>
  <c r="AJ81" i="16"/>
  <c r="BE58" i="16"/>
  <c r="AB87" i="16"/>
  <c r="AX87" i="16"/>
  <c r="CS65" i="16"/>
  <c r="Q36" i="16"/>
  <c r="AP36" i="16"/>
  <c r="T49" i="16"/>
  <c r="BE49" i="16"/>
  <c r="CR70" i="16"/>
  <c r="CH63" i="16"/>
  <c r="CN80" i="16"/>
  <c r="BX80" i="16"/>
  <c r="CV53" i="16"/>
  <c r="CZ53" i="16"/>
  <c r="K51" i="16"/>
  <c r="CT51" i="16"/>
  <c r="AS51" i="16"/>
  <c r="AJ86" i="16"/>
  <c r="W86" i="16"/>
  <c r="CJ86" i="16"/>
  <c r="AK52" i="16"/>
  <c r="Y52" i="16"/>
  <c r="L52" i="16"/>
  <c r="L83" i="16"/>
  <c r="CM83" i="16"/>
  <c r="CY83" i="16"/>
  <c r="BC62" i="16"/>
  <c r="BL62" i="16"/>
  <c r="AM62" i="16"/>
  <c r="CT62" i="16"/>
  <c r="L62" i="16"/>
  <c r="CM82" i="16"/>
  <c r="BT82" i="16"/>
  <c r="H82" i="16"/>
  <c r="AE82" i="16"/>
  <c r="T82" i="16"/>
  <c r="AZ82" i="16"/>
  <c r="Y82" i="16"/>
  <c r="BX64" i="16"/>
  <c r="CD64" i="16"/>
  <c r="J64" i="16"/>
  <c r="R64" i="16"/>
  <c r="BS64" i="16"/>
  <c r="BH64" i="16"/>
  <c r="AA64" i="16"/>
  <c r="DB64" i="16"/>
  <c r="CR85" i="16"/>
  <c r="CK85" i="16"/>
  <c r="AO85" i="16"/>
  <c r="AH85" i="16"/>
  <c r="BG85" i="16"/>
  <c r="BX85" i="16"/>
  <c r="BY85" i="16"/>
  <c r="CY38" i="16"/>
  <c r="BX38" i="16"/>
  <c r="AE38" i="16"/>
  <c r="R38" i="16"/>
  <c r="CW38" i="16"/>
  <c r="CE38" i="16"/>
  <c r="CX38" i="16"/>
  <c r="CL38" i="16"/>
  <c r="CP42" i="16"/>
  <c r="CW42" i="16"/>
  <c r="BS42" i="16"/>
  <c r="AJ42" i="16"/>
  <c r="BN42" i="16"/>
  <c r="BG42" i="16"/>
  <c r="AU42" i="16"/>
  <c r="BT42" i="16"/>
  <c r="BF84" i="16"/>
  <c r="BI84" i="16"/>
  <c r="AI84" i="16"/>
  <c r="AM84" i="16"/>
  <c r="BG84" i="16"/>
  <c r="H84" i="16"/>
  <c r="O84" i="16"/>
  <c r="DB84" i="16"/>
  <c r="AS84" i="16"/>
  <c r="I72" i="16"/>
  <c r="BL72" i="16"/>
  <c r="Q72" i="16"/>
  <c r="CP72" i="16"/>
  <c r="DC72" i="16"/>
  <c r="CZ72" i="16"/>
  <c r="H72" i="16"/>
  <c r="AW72" i="16"/>
  <c r="AR72" i="16"/>
  <c r="AT61" i="16"/>
  <c r="CQ61" i="16"/>
  <c r="CV61" i="16"/>
  <c r="CG61" i="16"/>
  <c r="I61" i="16"/>
  <c r="AH61" i="16"/>
  <c r="BO61" i="16"/>
  <c r="AV61" i="16"/>
  <c r="CN47" i="16"/>
  <c r="K47" i="16"/>
  <c r="AQ47" i="16"/>
  <c r="BH47" i="16"/>
  <c r="BG47" i="16"/>
  <c r="CY47" i="16"/>
  <c r="O47" i="16"/>
  <c r="AS47" i="16"/>
  <c r="AQ57" i="16"/>
  <c r="P57" i="16"/>
  <c r="CV57" i="16"/>
  <c r="BO57" i="16"/>
  <c r="BQ57" i="16"/>
  <c r="CX57" i="16"/>
  <c r="BX57" i="16"/>
  <c r="BF57" i="16"/>
  <c r="BM57" i="16"/>
  <c r="BO73" i="16"/>
  <c r="AT73" i="16"/>
  <c r="T73" i="16"/>
  <c r="AS73" i="16"/>
  <c r="BA73" i="16"/>
  <c r="N73" i="16"/>
  <c r="CL73" i="16"/>
  <c r="CH73" i="16"/>
  <c r="AL29" i="16"/>
  <c r="CT29" i="16"/>
  <c r="CJ29" i="16"/>
  <c r="CF29" i="16"/>
  <c r="Y29" i="16"/>
  <c r="BO29" i="16"/>
  <c r="AC29" i="16"/>
  <c r="U29" i="16"/>
  <c r="S84" i="16"/>
  <c r="BC72" i="16"/>
  <c r="CM72" i="16"/>
  <c r="BB72" i="16"/>
  <c r="CQ72" i="16"/>
  <c r="L72" i="16"/>
  <c r="R72" i="16"/>
  <c r="BP72" i="16"/>
  <c r="BM72" i="16"/>
  <c r="AI72" i="16"/>
  <c r="AX61" i="16"/>
  <c r="AS61" i="16"/>
  <c r="AR61" i="16"/>
  <c r="BB61" i="16"/>
  <c r="K61" i="16"/>
  <c r="BM61" i="16"/>
  <c r="W61" i="16"/>
  <c r="CC61" i="16"/>
  <c r="Q47" i="16"/>
  <c r="CM47" i="16"/>
  <c r="BS47" i="16"/>
  <c r="H47" i="16"/>
  <c r="CW47" i="16"/>
  <c r="U47" i="16"/>
  <c r="AL47" i="16"/>
  <c r="BP57" i="16"/>
  <c r="AB57" i="16"/>
  <c r="CB57" i="16"/>
  <c r="H73" i="16"/>
  <c r="CW73" i="16"/>
  <c r="BS29" i="16"/>
  <c r="BF79" i="16"/>
  <c r="X85" i="16"/>
  <c r="O72" i="16"/>
  <c r="BP47" i="16"/>
  <c r="M73" i="16"/>
  <c r="CO29" i="16"/>
  <c r="BI29" i="16"/>
  <c r="DA54" i="16"/>
  <c r="K16" i="16"/>
  <c r="N24" i="16"/>
  <c r="CH25" i="16"/>
  <c r="CE81" i="16"/>
  <c r="W36" i="16"/>
  <c r="BH53" i="16"/>
  <c r="T52" i="16"/>
  <c r="AE62" i="16"/>
  <c r="BV82" i="16"/>
  <c r="CH64" i="16"/>
  <c r="AS85" i="16"/>
  <c r="AX38" i="16"/>
  <c r="CO42" i="16"/>
  <c r="CK84" i="16"/>
  <c r="AJ72" i="16"/>
  <c r="R61" i="16"/>
  <c r="BD47" i="16"/>
  <c r="L47" i="16"/>
  <c r="BU57" i="16"/>
  <c r="CE73" i="16"/>
  <c r="AX29" i="16"/>
  <c r="CH29" i="16"/>
  <c r="CO74" i="16"/>
  <c r="BP60" i="16"/>
  <c r="AJ68" i="16"/>
  <c r="BJ34" i="16"/>
  <c r="N30" i="16"/>
  <c r="BQ35" i="16"/>
  <c r="CS16" i="16"/>
  <c r="DA17" i="16"/>
  <c r="BP48" i="16"/>
  <c r="BM24" i="16"/>
  <c r="BF59" i="16"/>
  <c r="AX59" i="16"/>
  <c r="BC31" i="16"/>
  <c r="M39" i="16"/>
  <c r="BA25" i="16"/>
  <c r="BU50" i="16"/>
  <c r="CR50" i="16"/>
  <c r="AB40" i="16"/>
  <c r="AP41" i="16"/>
  <c r="M41" i="16"/>
  <c r="BJ46" i="16"/>
  <c r="BG46" i="16"/>
  <c r="CC81" i="16"/>
  <c r="AS81" i="16"/>
  <c r="AT58" i="16"/>
  <c r="U87" i="16"/>
  <c r="CF87" i="16"/>
  <c r="CJ65" i="16"/>
  <c r="AM36" i="16"/>
  <c r="AZ36" i="16"/>
  <c r="J49" i="16"/>
  <c r="BV70" i="16"/>
  <c r="DB70" i="16"/>
  <c r="CJ63" i="16"/>
  <c r="AW80" i="16"/>
  <c r="CT80" i="16"/>
  <c r="BT53" i="16"/>
  <c r="CY53" i="16"/>
  <c r="CI51" i="16"/>
  <c r="CB51" i="16"/>
  <c r="AY51" i="16"/>
  <c r="CL86" i="16"/>
  <c r="O86" i="16"/>
  <c r="BX86" i="16"/>
  <c r="CK52" i="16"/>
  <c r="CV52" i="16"/>
  <c r="BC52" i="16"/>
  <c r="CJ83" i="16"/>
  <c r="CS83" i="16"/>
  <c r="AJ83" i="16"/>
  <c r="CQ62" i="16"/>
  <c r="CP62" i="16"/>
  <c r="CK62" i="16"/>
  <c r="AL62" i="16"/>
  <c r="BE62" i="16"/>
  <c r="K82" i="16"/>
  <c r="CV82" i="16"/>
  <c r="BI82" i="16"/>
  <c r="CJ82" i="16"/>
  <c r="BL82" i="16"/>
  <c r="BS82" i="16"/>
  <c r="CW64" i="16"/>
  <c r="CA64" i="16"/>
  <c r="CI64" i="16"/>
  <c r="BQ64" i="16"/>
  <c r="BF64" i="16"/>
  <c r="CU64" i="16"/>
  <c r="AQ64" i="16"/>
  <c r="CV85" i="16"/>
  <c r="CW85" i="16"/>
  <c r="BR85" i="16"/>
  <c r="BL85" i="16"/>
  <c r="J85" i="16"/>
  <c r="AZ85" i="16"/>
  <c r="O85" i="16"/>
  <c r="H38" i="16"/>
  <c r="W38" i="16"/>
  <c r="BZ38" i="16"/>
  <c r="AW38" i="16"/>
  <c r="AT38" i="16"/>
  <c r="AA38" i="16"/>
  <c r="AG38" i="16"/>
  <c r="X38" i="16"/>
  <c r="BY42" i="16"/>
  <c r="BI42" i="16"/>
  <c r="BB42" i="16"/>
  <c r="CZ42" i="16"/>
  <c r="BZ42" i="16"/>
  <c r="CH42" i="16"/>
  <c r="V42" i="16"/>
  <c r="CQ42" i="16"/>
  <c r="X84" i="16"/>
  <c r="CI84" i="16"/>
  <c r="CD84" i="16"/>
  <c r="BD84" i="16"/>
  <c r="CC84" i="16"/>
  <c r="AB84" i="16"/>
  <c r="CP84" i="16"/>
  <c r="R84" i="16"/>
  <c r="CP57" i="16"/>
  <c r="AG40" i="16"/>
  <c r="CC86" i="16"/>
  <c r="CL62" i="16"/>
  <c r="AQ82" i="16"/>
  <c r="AC64" i="16"/>
  <c r="BJ85" i="16"/>
  <c r="AP38" i="16"/>
  <c r="CG42" i="16"/>
  <c r="AK42" i="16"/>
  <c r="CZ84" i="16"/>
  <c r="BA72" i="16"/>
  <c r="CI61" i="16"/>
  <c r="Q61" i="16"/>
  <c r="AT47" i="16"/>
  <c r="DC57" i="16"/>
  <c r="AU73" i="16"/>
  <c r="AI73" i="16"/>
  <c r="DA29" i="16"/>
  <c r="CG26" i="16"/>
  <c r="CS59" i="16"/>
  <c r="AD41" i="16"/>
  <c r="BB70" i="16"/>
  <c r="V86" i="16"/>
  <c r="AR83" i="16"/>
  <c r="AV82" i="16"/>
  <c r="CR64" i="16"/>
  <c r="CD38" i="16"/>
  <c r="BW42" i="16"/>
  <c r="CN84" i="16"/>
  <c r="Y72" i="16"/>
  <c r="BE61" i="16"/>
  <c r="AL61" i="16"/>
  <c r="AI47" i="16"/>
  <c r="CP47" i="16"/>
  <c r="AL57" i="16"/>
  <c r="CB73" i="16"/>
  <c r="AE73" i="16"/>
  <c r="I29" i="16"/>
  <c r="P18" i="16"/>
  <c r="K79" i="16"/>
  <c r="BA34" i="16"/>
  <c r="DC30" i="16"/>
  <c r="AI71" i="16"/>
  <c r="BK35" i="16"/>
  <c r="AM16" i="16"/>
  <c r="AU17" i="16"/>
  <c r="AN48" i="16"/>
  <c r="BH24" i="16"/>
  <c r="AQ59" i="16"/>
  <c r="L59" i="16"/>
  <c r="BH31" i="16"/>
  <c r="CI39" i="16"/>
  <c r="CX25" i="16"/>
  <c r="CX50" i="16"/>
  <c r="BO50" i="16"/>
  <c r="DB40" i="16"/>
  <c r="BD41" i="16"/>
  <c r="AO41" i="16"/>
  <c r="CP46" i="16"/>
  <c r="S81" i="16"/>
  <c r="CF81" i="16"/>
  <c r="CI58" i="16"/>
  <c r="AK87" i="16"/>
  <c r="BN65" i="16"/>
  <c r="AZ65" i="16"/>
  <c r="T36" i="16"/>
  <c r="AT36" i="16"/>
  <c r="K49" i="16"/>
  <c r="CP70" i="16"/>
  <c r="BO70" i="16"/>
  <c r="CO63" i="16"/>
  <c r="AJ80" i="16"/>
  <c r="CE80" i="16"/>
  <c r="BG53" i="16"/>
  <c r="AN53" i="16"/>
  <c r="AC51" i="16"/>
  <c r="Q51" i="16"/>
  <c r="BU86" i="16"/>
  <c r="BV86" i="16"/>
  <c r="CS86" i="16"/>
  <c r="BG86" i="16"/>
  <c r="AF52" i="16"/>
  <c r="AM52" i="16"/>
  <c r="CW52" i="16"/>
  <c r="BE83" i="16"/>
  <c r="CN83" i="16"/>
  <c r="AQ83" i="16"/>
  <c r="CQ83" i="16"/>
  <c r="CX62" i="16"/>
  <c r="AZ62" i="16"/>
  <c r="BK62" i="16"/>
  <c r="AV62" i="16"/>
  <c r="AT62" i="16"/>
  <c r="AS82" i="16"/>
  <c r="CI82" i="16"/>
  <c r="Z82" i="16"/>
  <c r="BB82" i="16"/>
  <c r="CX82" i="16"/>
  <c r="AM82" i="16"/>
  <c r="AK64" i="16"/>
  <c r="AV64" i="16"/>
  <c r="BT64" i="16"/>
  <c r="AD64" i="16"/>
  <c r="O64" i="16"/>
  <c r="L64" i="16"/>
  <c r="M64" i="16"/>
  <c r="CC85" i="16"/>
  <c r="DB85" i="16"/>
  <c r="BW85" i="16"/>
  <c r="CY85" i="16"/>
  <c r="K85" i="16"/>
  <c r="BB85" i="16"/>
  <c r="BZ85" i="16"/>
  <c r="AO38" i="16"/>
  <c r="BW38" i="16"/>
  <c r="BC38" i="16"/>
  <c r="Q38" i="16"/>
  <c r="BM38" i="16"/>
  <c r="M38" i="16"/>
  <c r="AB38" i="16"/>
  <c r="CU38" i="16"/>
  <c r="AO42" i="16"/>
  <c r="CL42" i="16"/>
  <c r="AS42" i="16"/>
  <c r="AB42" i="16"/>
  <c r="AG42" i="16"/>
  <c r="L42" i="16"/>
  <c r="O42" i="16"/>
  <c r="CM42" i="16"/>
  <c r="M84" i="16"/>
  <c r="CU84" i="16"/>
  <c r="AY84" i="16"/>
  <c r="AP84" i="16"/>
  <c r="AU84" i="16"/>
  <c r="CX84" i="16"/>
  <c r="W84" i="16"/>
  <c r="BN84" i="16"/>
  <c r="AA84" i="16"/>
  <c r="CO72" i="16"/>
  <c r="CF72" i="16"/>
  <c r="BT72" i="16"/>
  <c r="CT72" i="16"/>
  <c r="AM72" i="16"/>
  <c r="AS72" i="16"/>
  <c r="CC72" i="16"/>
  <c r="AO72" i="16"/>
  <c r="BW72" i="16"/>
  <c r="AM61" i="16"/>
  <c r="CX61" i="16"/>
  <c r="N61" i="16"/>
  <c r="DB61" i="16"/>
  <c r="CM61" i="16"/>
  <c r="CW61" i="16"/>
  <c r="CR61" i="16"/>
  <c r="AK61" i="16"/>
  <c r="Z47" i="16"/>
  <c r="CT47" i="16"/>
  <c r="BJ47" i="16"/>
  <c r="CZ47" i="16"/>
  <c r="BQ47" i="16"/>
  <c r="CO47" i="16"/>
  <c r="CG47" i="16"/>
  <c r="X47" i="16"/>
  <c r="DC47" i="16"/>
  <c r="BA57" i="16"/>
  <c r="CI57" i="16"/>
  <c r="CA57" i="16"/>
  <c r="CK57" i="16"/>
  <c r="BT57" i="16"/>
  <c r="AZ57" i="16"/>
  <c r="CD57" i="16"/>
  <c r="BB57" i="16"/>
  <c r="AB73" i="16"/>
  <c r="AK73" i="16"/>
  <c r="BL73" i="16"/>
  <c r="AF73" i="16"/>
  <c r="BN73" i="16"/>
  <c r="CY73" i="16"/>
  <c r="DB73" i="16"/>
  <c r="AZ73" i="16"/>
  <c r="AJ73" i="16"/>
  <c r="BN29" i="16"/>
  <c r="BL29" i="16"/>
  <c r="Q29" i="16"/>
  <c r="CA29" i="16"/>
  <c r="BK29" i="16"/>
  <c r="H29" i="16"/>
  <c r="M29" i="16"/>
  <c r="AA29" i="16"/>
  <c r="AY34" i="16"/>
  <c r="X30" i="16"/>
  <c r="O71" i="16"/>
  <c r="AV35" i="16"/>
  <c r="CJ16" i="16"/>
  <c r="AE17" i="16"/>
  <c r="AM17" i="16"/>
  <c r="CF48" i="16"/>
  <c r="BF24" i="16"/>
  <c r="O59" i="16"/>
  <c r="CG31" i="16"/>
  <c r="CK39" i="16"/>
  <c r="BO25" i="16"/>
  <c r="BM50" i="16"/>
  <c r="AP50" i="16"/>
  <c r="S41" i="16"/>
  <c r="BK46" i="16"/>
  <c r="U81" i="16"/>
  <c r="CL81" i="16"/>
  <c r="CA87" i="16"/>
  <c r="AC65" i="16"/>
  <c r="AC49" i="16"/>
  <c r="CE63" i="16"/>
  <c r="AY80" i="16"/>
  <c r="BR51" i="16"/>
  <c r="U86" i="16"/>
  <c r="BQ52" i="16"/>
  <c r="AH83" i="16"/>
  <c r="V62" i="16"/>
  <c r="CF62" i="16"/>
  <c r="BZ82" i="16"/>
  <c r="BI64" i="16"/>
  <c r="BA64" i="16"/>
  <c r="AN85" i="16"/>
  <c r="AR38" i="16"/>
  <c r="CC42" i="16"/>
  <c r="BW84" i="16"/>
  <c r="DA84" i="16"/>
  <c r="T72" i="16"/>
  <c r="CA61" i="16"/>
  <c r="S61" i="16"/>
  <c r="BC47" i="16"/>
  <c r="BF47" i="16"/>
  <c r="AS57" i="16"/>
  <c r="AV57" i="16"/>
  <c r="Y73" i="16"/>
  <c r="AU29" i="16"/>
  <c r="AP17" i="16"/>
  <c r="CX46" i="16"/>
  <c r="L65" i="16"/>
  <c r="AZ53" i="16"/>
  <c r="AZ86" i="16"/>
  <c r="BG62" i="16"/>
  <c r="J82" i="16"/>
  <c r="BE85" i="16"/>
  <c r="CG85" i="16"/>
  <c r="DA38" i="16"/>
  <c r="CH84" i="16"/>
  <c r="BK61" i="16"/>
  <c r="CI47" i="16"/>
  <c r="CJ57" i="16"/>
  <c r="I73" i="16"/>
  <c r="BJ29" i="16"/>
  <c r="CY76" i="16"/>
  <c r="AR54" i="16"/>
  <c r="L79" i="16"/>
  <c r="AO34" i="16"/>
  <c r="CO30" i="16"/>
  <c r="CF71" i="16"/>
  <c r="L35" i="16"/>
  <c r="L16" i="16"/>
  <c r="CL17" i="16"/>
  <c r="CQ48" i="16"/>
  <c r="AL48" i="16"/>
  <c r="AQ24" i="16"/>
  <c r="BZ59" i="16"/>
  <c r="CK31" i="16"/>
  <c r="DB31" i="16"/>
  <c r="BR39" i="16"/>
  <c r="CU25" i="16"/>
  <c r="DC50" i="16"/>
  <c r="BJ40" i="16"/>
  <c r="CE41" i="16"/>
  <c r="Q46" i="16"/>
  <c r="BF81" i="16"/>
  <c r="BU58" i="16"/>
  <c r="T58" i="16"/>
  <c r="R87" i="16"/>
  <c r="Y65" i="16"/>
  <c r="DC65" i="16"/>
  <c r="CR36" i="16"/>
  <c r="CV49" i="16"/>
  <c r="CX70" i="16"/>
  <c r="CQ63" i="16"/>
  <c r="DA63" i="16"/>
  <c r="BZ80" i="16"/>
  <c r="AR53" i="16"/>
  <c r="T53" i="16"/>
  <c r="AB51" i="16"/>
  <c r="BT51" i="16"/>
  <c r="DC86" i="16"/>
  <c r="BK86" i="16"/>
  <c r="AM86" i="16"/>
  <c r="BE52" i="16"/>
  <c r="CN52" i="16"/>
  <c r="CC52" i="16"/>
  <c r="CF83" i="16"/>
  <c r="AS83" i="16"/>
  <c r="CB83" i="16"/>
  <c r="CO83" i="16"/>
  <c r="CJ62" i="16"/>
  <c r="Y62" i="16"/>
  <c r="BF62" i="16"/>
  <c r="BX62" i="16"/>
  <c r="H62" i="16"/>
  <c r="BM82" i="16"/>
  <c r="W82" i="16"/>
  <c r="I82" i="16"/>
  <c r="AG82" i="16"/>
  <c r="AK82" i="16"/>
  <c r="BX82" i="16"/>
  <c r="AB82" i="16"/>
  <c r="CB64" i="16"/>
  <c r="BK64" i="16"/>
  <c r="CN64" i="16"/>
  <c r="U64" i="16"/>
  <c r="CL64" i="16"/>
  <c r="BP64" i="16"/>
  <c r="X64" i="16"/>
  <c r="V85" i="16"/>
  <c r="AW85" i="16"/>
  <c r="W85" i="16"/>
  <c r="BD85" i="16"/>
  <c r="CS85" i="16"/>
  <c r="CL85" i="16"/>
  <c r="BS85" i="16"/>
  <c r="CF85" i="16"/>
  <c r="CN38" i="16"/>
  <c r="AS38" i="16"/>
  <c r="BR38" i="16"/>
  <c r="AJ38" i="16"/>
  <c r="I38" i="16"/>
  <c r="AY38" i="16"/>
  <c r="BY38" i="16"/>
  <c r="AH38" i="16"/>
  <c r="AW42" i="16"/>
  <c r="S42" i="16"/>
  <c r="AZ42" i="16"/>
  <c r="DC42" i="16"/>
  <c r="T42" i="16"/>
  <c r="BK42" i="16"/>
  <c r="CU42" i="16"/>
  <c r="BX42" i="16"/>
  <c r="CE84" i="16"/>
  <c r="AJ84" i="16"/>
  <c r="AH84" i="16"/>
  <c r="BR84" i="16"/>
  <c r="CT84" i="16"/>
  <c r="CJ84" i="16"/>
  <c r="CB84" i="16"/>
  <c r="I84" i="16"/>
  <c r="BQ72" i="16"/>
  <c r="Z72" i="16"/>
  <c r="AZ72" i="16"/>
  <c r="CG72" i="16"/>
  <c r="BZ72" i="16"/>
  <c r="CS72" i="16"/>
  <c r="BE72" i="16"/>
  <c r="W72" i="16"/>
  <c r="AA61" i="16"/>
  <c r="AF61" i="16"/>
  <c r="M61" i="16"/>
  <c r="DA61" i="16"/>
  <c r="AZ61" i="16"/>
  <c r="J61" i="16"/>
  <c r="AP61" i="16"/>
  <c r="BI61" i="16"/>
  <c r="AY47" i="16"/>
  <c r="Y47" i="16"/>
  <c r="AK47" i="16"/>
  <c r="CU47" i="16"/>
  <c r="S47" i="16"/>
  <c r="CD47" i="16"/>
  <c r="CK47" i="16"/>
  <c r="CE47" i="16"/>
  <c r="AG57" i="16"/>
  <c r="CY57" i="16"/>
  <c r="DA57" i="16"/>
  <c r="CE57" i="16"/>
  <c r="AH57" i="16"/>
  <c r="R57" i="16"/>
  <c r="AN57" i="16"/>
  <c r="AA57" i="16"/>
  <c r="AQ73" i="16"/>
  <c r="AA73" i="16"/>
  <c r="S73" i="16"/>
  <c r="BV73" i="16"/>
  <c r="BT73" i="16"/>
  <c r="V73" i="16"/>
  <c r="AW73" i="16"/>
  <c r="BE73" i="16"/>
  <c r="BF73" i="16"/>
  <c r="AY29" i="16"/>
  <c r="BM29" i="16"/>
  <c r="CU29" i="16"/>
  <c r="P29" i="16"/>
  <c r="CP29" i="16"/>
  <c r="CG29" i="16"/>
  <c r="BU29" i="16"/>
  <c r="AS29" i="16"/>
  <c r="BG82" i="16"/>
  <c r="BA38" i="16"/>
  <c r="Z52" i="16"/>
  <c r="AZ64" i="16"/>
  <c r="CV38" i="16"/>
  <c r="CK42" i="16"/>
  <c r="BT84" i="16"/>
  <c r="CV72" i="16"/>
  <c r="BO72" i="16"/>
  <c r="AO61" i="16"/>
  <c r="AX47" i="16"/>
  <c r="AV47" i="16"/>
  <c r="AD57" i="16"/>
  <c r="CU73" i="16"/>
  <c r="CT73" i="16"/>
  <c r="BX29" i="16"/>
  <c r="AD56" i="16" l="1"/>
  <c r="AA56" i="16"/>
  <c r="AN56" i="16"/>
  <c r="R56" i="16"/>
  <c r="AH56" i="16"/>
  <c r="CE56" i="16"/>
  <c r="DA56" i="16"/>
  <c r="CY56" i="16"/>
  <c r="AG56" i="16"/>
  <c r="G62" i="16"/>
  <c r="D212" i="16" s="1"/>
  <c r="F62" i="16"/>
  <c r="Q45" i="16"/>
  <c r="AO33" i="16"/>
  <c r="L78" i="16"/>
  <c r="CJ56" i="16"/>
  <c r="CX45" i="16"/>
  <c r="AV56" i="16"/>
  <c r="AS56" i="16"/>
  <c r="BK45" i="16"/>
  <c r="AY33" i="16"/>
  <c r="G29" i="16"/>
  <c r="D182" i="16" s="1"/>
  <c r="F29" i="16"/>
  <c r="BB56" i="16"/>
  <c r="CD56" i="16"/>
  <c r="AZ56" i="16"/>
  <c r="BT56" i="16"/>
  <c r="CK56" i="16"/>
  <c r="CA56" i="16"/>
  <c r="CI56" i="16"/>
  <c r="BA56" i="16"/>
  <c r="CP45" i="16"/>
  <c r="BA33" i="16"/>
  <c r="K78" i="16"/>
  <c r="AL56" i="16"/>
  <c r="DC56" i="16"/>
  <c r="CP56" i="16"/>
  <c r="G38" i="16"/>
  <c r="D190" i="16" s="1"/>
  <c r="F38" i="16"/>
  <c r="BG45" i="16"/>
  <c r="BJ45" i="16"/>
  <c r="BJ33" i="16"/>
  <c r="AJ67" i="16"/>
  <c r="BU56" i="16"/>
  <c r="BF78" i="16"/>
  <c r="G73" i="16"/>
  <c r="D222" i="16" s="1"/>
  <c r="F73" i="16"/>
  <c r="CB56" i="16"/>
  <c r="AB56" i="16"/>
  <c r="BP56" i="16"/>
  <c r="G47" i="16"/>
  <c r="D197" i="16" s="1"/>
  <c r="F47" i="16"/>
  <c r="BM56" i="16"/>
  <c r="BF56" i="16"/>
  <c r="BX56" i="16"/>
  <c r="CX56" i="16"/>
  <c r="BQ56" i="16"/>
  <c r="BO56" i="16"/>
  <c r="CV56" i="16"/>
  <c r="P56" i="16"/>
  <c r="AQ56" i="16"/>
  <c r="F72" i="16"/>
  <c r="G72" i="16"/>
  <c r="D221" i="16" s="1"/>
  <c r="F84" i="16"/>
  <c r="G84" i="16"/>
  <c r="D232" i="16" s="1"/>
  <c r="G82" i="16"/>
  <c r="D230" i="16" s="1"/>
  <c r="F82" i="16"/>
  <c r="DA45" i="16"/>
  <c r="BA45" i="16"/>
  <c r="AP78" i="16"/>
  <c r="CN67" i="16"/>
  <c r="CL56" i="16"/>
  <c r="BW56" i="16"/>
  <c r="BG56" i="16"/>
  <c r="CS56" i="16"/>
  <c r="N56" i="16"/>
  <c r="BH56" i="16"/>
  <c r="G64" i="16"/>
  <c r="D214" i="16" s="1"/>
  <c r="F64" i="16"/>
  <c r="AK45" i="16"/>
  <c r="K45" i="16"/>
  <c r="CJ78" i="16"/>
  <c r="BZ67" i="16"/>
  <c r="AE22" i="16"/>
  <c r="AE113" i="16"/>
  <c r="AK56" i="16"/>
  <c r="BV56" i="16"/>
  <c r="V56" i="16"/>
  <c r="AE56" i="16"/>
  <c r="BK56" i="16"/>
  <c r="AP56" i="16"/>
  <c r="BS56" i="16"/>
  <c r="AR56" i="16"/>
  <c r="L56" i="16"/>
  <c r="W56" i="16"/>
  <c r="X56" i="16"/>
  <c r="CR56" i="16"/>
  <c r="G53" i="16"/>
  <c r="D204" i="16" s="1"/>
  <c r="F53" i="16"/>
  <c r="CN45" i="16"/>
  <c r="AE45" i="16"/>
  <c r="CF33" i="16"/>
  <c r="Y78" i="16"/>
  <c r="O67" i="16"/>
  <c r="M113" i="16"/>
  <c r="M22" i="16"/>
  <c r="BN56" i="16"/>
  <c r="CD33" i="16"/>
  <c r="CM56" i="16"/>
  <c r="AM56" i="16"/>
  <c r="AY56" i="16"/>
  <c r="M56" i="16"/>
  <c r="AW56" i="16"/>
  <c r="CQ56" i="16"/>
  <c r="CZ56" i="16"/>
  <c r="CC56" i="16"/>
  <c r="BR56" i="16"/>
  <c r="AU56" i="16"/>
  <c r="Z56" i="16"/>
  <c r="BC56" i="16"/>
  <c r="BI56" i="16"/>
  <c r="I56" i="16"/>
  <c r="AC56" i="16"/>
  <c r="Q56" i="16"/>
  <c r="BH45" i="16"/>
  <c r="AZ33" i="16"/>
  <c r="AT78" i="16"/>
  <c r="BP67" i="16"/>
  <c r="K56" i="16"/>
  <c r="O56" i="16"/>
  <c r="J78" i="16"/>
  <c r="J56" i="16"/>
  <c r="AJ56" i="16"/>
  <c r="CH56" i="16"/>
  <c r="BL56" i="16"/>
  <c r="F61" i="16"/>
  <c r="G61" i="16"/>
  <c r="D211" i="16" s="1"/>
  <c r="CE45" i="16"/>
  <c r="BL33" i="16"/>
  <c r="X78" i="16"/>
  <c r="AO56" i="16"/>
  <c r="CW56" i="16"/>
  <c r="CT56" i="16"/>
  <c r="T56" i="16"/>
  <c r="BZ56" i="16"/>
  <c r="BJ56" i="16"/>
  <c r="Y56" i="16"/>
  <c r="BY56" i="16"/>
  <c r="BD56" i="16"/>
  <c r="BE56" i="16"/>
  <c r="F57" i="16"/>
  <c r="G57" i="16"/>
  <c r="D207" i="16" s="1"/>
  <c r="H56" i="16"/>
  <c r="CN56" i="16"/>
  <c r="F42" i="16"/>
  <c r="G42" i="16"/>
  <c r="D194" i="16" s="1"/>
  <c r="BC45" i="16"/>
  <c r="CC33" i="16"/>
  <c r="U78" i="16"/>
  <c r="G85" i="16"/>
  <c r="D233" i="16" s="1"/>
  <c r="F85" i="16"/>
  <c r="AX56" i="16"/>
  <c r="CG56" i="16"/>
  <c r="AT56" i="16"/>
  <c r="U56" i="16"/>
  <c r="S56" i="16"/>
  <c r="CU56" i="16"/>
  <c r="AF56" i="16"/>
  <c r="CF56" i="16"/>
  <c r="CO56" i="16"/>
  <c r="DB56" i="16"/>
  <c r="AI56" i="16"/>
  <c r="CH45" i="16"/>
  <c r="F25" i="16"/>
  <c r="G25" i="16"/>
  <c r="D178" i="16" s="1"/>
  <c r="CE33" i="16"/>
  <c r="BQ78" i="16"/>
  <c r="G58" i="16"/>
  <c r="D208" i="16" s="1"/>
  <c r="F58" i="16"/>
  <c r="AI45" i="16"/>
  <c r="BW45" i="16"/>
  <c r="AH45" i="16"/>
  <c r="W45" i="16"/>
  <c r="M45" i="16"/>
  <c r="AU45" i="16"/>
  <c r="BT45" i="16"/>
  <c r="AO45" i="16"/>
  <c r="BW33" i="16"/>
  <c r="BV33" i="16"/>
  <c r="AI33" i="16"/>
  <c r="AJ33" i="16"/>
  <c r="AS33" i="16"/>
  <c r="N78" i="16"/>
  <c r="AB78" i="16"/>
  <c r="BG78" i="16"/>
  <c r="BM78" i="16"/>
  <c r="CI78" i="16"/>
  <c r="W78" i="16"/>
  <c r="AL67" i="16"/>
  <c r="BW67" i="16"/>
  <c r="BS67" i="16"/>
  <c r="BT8" i="16"/>
  <c r="BT11" i="16"/>
  <c r="AG22" i="16"/>
  <c r="AG113" i="16"/>
  <c r="G52" i="16"/>
  <c r="D203" i="16" s="1"/>
  <c r="F52" i="16"/>
  <c r="BE45" i="16"/>
  <c r="U45" i="16"/>
  <c r="DB45" i="16"/>
  <c r="R45" i="16"/>
  <c r="BI45" i="16"/>
  <c r="BM45" i="16"/>
  <c r="AX45" i="16"/>
  <c r="CJ45" i="16"/>
  <c r="G40" i="16"/>
  <c r="D192" i="16" s="1"/>
  <c r="F40" i="16"/>
  <c r="F17" i="16"/>
  <c r="G17" i="16"/>
  <c r="D171" i="16" s="1"/>
  <c r="BZ33" i="16"/>
  <c r="CM33" i="16"/>
  <c r="BB33" i="16"/>
  <c r="CK33" i="16"/>
  <c r="AN33" i="16"/>
  <c r="DC78" i="16"/>
  <c r="DB78" i="16"/>
  <c r="BX78" i="16"/>
  <c r="CZ78" i="16"/>
  <c r="CO78" i="16"/>
  <c r="CW67" i="16"/>
  <c r="CM67" i="16"/>
  <c r="CC67" i="16"/>
  <c r="O113" i="16"/>
  <c r="O22" i="16"/>
  <c r="F63" i="16"/>
  <c r="G63" i="16"/>
  <c r="D213" i="16" s="1"/>
  <c r="F49" i="16"/>
  <c r="G49" i="16"/>
  <c r="D200" i="16" s="1"/>
  <c r="AT45" i="16"/>
  <c r="BV45" i="16"/>
  <c r="CB45" i="16"/>
  <c r="AR45" i="16"/>
  <c r="AR44" i="16" s="1"/>
  <c r="AD45" i="16"/>
  <c r="DC45" i="16"/>
  <c r="CI45" i="16"/>
  <c r="CI44" i="16" s="1"/>
  <c r="O45" i="16"/>
  <c r="O44" i="16" s="1"/>
  <c r="F50" i="16"/>
  <c r="G50" i="16"/>
  <c r="D201" i="16" s="1"/>
  <c r="G39" i="16"/>
  <c r="D191" i="16" s="1"/>
  <c r="F39" i="16"/>
  <c r="G48" i="16"/>
  <c r="D198" i="16" s="1"/>
  <c r="F48" i="16"/>
  <c r="AU33" i="16"/>
  <c r="T33" i="16"/>
  <c r="AC33" i="16"/>
  <c r="AH33" i="16"/>
  <c r="BD33" i="16"/>
  <c r="AY78" i="16"/>
  <c r="BT78" i="16"/>
  <c r="AQ78" i="16"/>
  <c r="CH78" i="16"/>
  <c r="AH78" i="16"/>
  <c r="CV67" i="16"/>
  <c r="CI67" i="16"/>
  <c r="AR67" i="16"/>
  <c r="F87" i="16"/>
  <c r="G87" i="16"/>
  <c r="D235" i="16" s="1"/>
  <c r="T45" i="16"/>
  <c r="AQ45" i="16"/>
  <c r="AA45" i="16"/>
  <c r="CW45" i="16"/>
  <c r="V45" i="16"/>
  <c r="CV45" i="16"/>
  <c r="AN45" i="16"/>
  <c r="AN44" i="16" s="1"/>
  <c r="CS45" i="16"/>
  <c r="G41" i="16"/>
  <c r="D193" i="16" s="1"/>
  <c r="F41" i="16"/>
  <c r="BO33" i="16"/>
  <c r="S33" i="16"/>
  <c r="U33" i="16"/>
  <c r="AV33" i="16"/>
  <c r="Z33" i="16"/>
  <c r="CI33" i="16"/>
  <c r="BC78" i="16"/>
  <c r="AS78" i="16"/>
  <c r="BD78" i="16"/>
  <c r="CF78" i="16"/>
  <c r="AO78" i="16"/>
  <c r="CQ67" i="16"/>
  <c r="CJ67" i="16"/>
  <c r="AO67" i="16"/>
  <c r="AW11" i="16"/>
  <c r="AW8" i="16"/>
  <c r="G65" i="16"/>
  <c r="D215" i="16" s="1"/>
  <c r="F65" i="16"/>
  <c r="G81" i="16"/>
  <c r="D229" i="16" s="1"/>
  <c r="F81" i="16"/>
  <c r="AP45" i="16"/>
  <c r="Z45" i="16"/>
  <c r="CK45" i="16"/>
  <c r="AV45" i="16"/>
  <c r="CO45" i="16"/>
  <c r="BP45" i="16"/>
  <c r="BP44" i="16" s="1"/>
  <c r="CA45" i="16"/>
  <c r="CZ45" i="16"/>
  <c r="F35" i="16"/>
  <c r="G35" i="16"/>
  <c r="D187" i="16" s="1"/>
  <c r="M33" i="16"/>
  <c r="BE33" i="16"/>
  <c r="BF33" i="16"/>
  <c r="AW33" i="16"/>
  <c r="CN33" i="16"/>
  <c r="AQ33" i="16"/>
  <c r="AZ78" i="16"/>
  <c r="CG78" i="16"/>
  <c r="M78" i="16"/>
  <c r="BW78" i="16"/>
  <c r="BV78" i="16"/>
  <c r="BI67" i="16"/>
  <c r="AF67" i="16"/>
  <c r="AN67" i="16"/>
  <c r="BZ8" i="16"/>
  <c r="BZ11" i="16"/>
  <c r="F80" i="16"/>
  <c r="G80" i="16"/>
  <c r="D228" i="16" s="1"/>
  <c r="BY45" i="16"/>
  <c r="BN45" i="16"/>
  <c r="CY45" i="16"/>
  <c r="CT45" i="16"/>
  <c r="S45" i="16"/>
  <c r="S44" i="16" s="1"/>
  <c r="AZ45" i="16"/>
  <c r="CF45" i="16"/>
  <c r="L33" i="16"/>
  <c r="BX33" i="16"/>
  <c r="BQ33" i="16"/>
  <c r="CT33" i="16"/>
  <c r="AM33" i="16"/>
  <c r="K33" i="16"/>
  <c r="Q78" i="16"/>
  <c r="CX78" i="16"/>
  <c r="AN78" i="16"/>
  <c r="H78" i="16"/>
  <c r="G79" i="16"/>
  <c r="D227" i="16" s="1"/>
  <c r="F79" i="16"/>
  <c r="BJ78" i="16"/>
  <c r="CA67" i="16"/>
  <c r="BO67" i="16"/>
  <c r="S67" i="16"/>
  <c r="G54" i="16"/>
  <c r="D205" i="16" s="1"/>
  <c r="F54" i="16"/>
  <c r="F45" i="16" s="1"/>
  <c r="AM11" i="16"/>
  <c r="AM8" i="16"/>
  <c r="BD45" i="16"/>
  <c r="BZ45" i="16"/>
  <c r="BZ44" i="16" s="1"/>
  <c r="CU45" i="16"/>
  <c r="CG45" i="16"/>
  <c r="BL45" i="16"/>
  <c r="AG45" i="16"/>
  <c r="CM45" i="16"/>
  <c r="F59" i="16"/>
  <c r="G59" i="16"/>
  <c r="D209" i="16" s="1"/>
  <c r="CV33" i="16"/>
  <c r="CU33" i="16"/>
  <c r="CG33" i="16"/>
  <c r="AX33" i="16"/>
  <c r="AK33" i="16"/>
  <c r="W33" i="16"/>
  <c r="BN78" i="16"/>
  <c r="BH78" i="16"/>
  <c r="CR78" i="16"/>
  <c r="AF78" i="16"/>
  <c r="CE78" i="16"/>
  <c r="AX67" i="16"/>
  <c r="BL67" i="16"/>
  <c r="AA67" i="16"/>
  <c r="AL11" i="16"/>
  <c r="AL8" i="16"/>
  <c r="AJ22" i="16"/>
  <c r="AJ113" i="16"/>
  <c r="F86" i="16"/>
  <c r="G86" i="16"/>
  <c r="D234" i="16" s="1"/>
  <c r="CL45" i="16"/>
  <c r="AW45" i="16"/>
  <c r="CD45" i="16"/>
  <c r="AY45" i="16"/>
  <c r="BB45" i="16"/>
  <c r="BB44" i="16" s="1"/>
  <c r="P45" i="16"/>
  <c r="P44" i="16" s="1"/>
  <c r="AM45" i="16"/>
  <c r="F31" i="16"/>
  <c r="G31" i="16"/>
  <c r="D184" i="16" s="1"/>
  <c r="CB33" i="16"/>
  <c r="DB33" i="16"/>
  <c r="AA33" i="16"/>
  <c r="AB33" i="16"/>
  <c r="R33" i="16"/>
  <c r="BS33" i="16"/>
  <c r="AC78" i="16"/>
  <c r="BL78" i="16"/>
  <c r="AE78" i="16"/>
  <c r="CT78" i="16"/>
  <c r="BP78" i="16"/>
  <c r="AE67" i="16"/>
  <c r="Y67" i="16"/>
  <c r="BE67" i="16"/>
  <c r="DB11" i="16"/>
  <c r="DB8" i="16"/>
  <c r="AQ113" i="16"/>
  <c r="AQ22" i="16"/>
  <c r="G83" i="16"/>
  <c r="D231" i="16" s="1"/>
  <c r="F83" i="16"/>
  <c r="G70" i="16"/>
  <c r="D219" i="16" s="1"/>
  <c r="F70" i="16"/>
  <c r="J45" i="16"/>
  <c r="CR45" i="16"/>
  <c r="BO45" i="16"/>
  <c r="BO44" i="16" s="1"/>
  <c r="CQ45" i="16"/>
  <c r="CQ44" i="16" s="1"/>
  <c r="BF45" i="16"/>
  <c r="BR45" i="16"/>
  <c r="AC45" i="16"/>
  <c r="L45" i="16"/>
  <c r="G16" i="16"/>
  <c r="D170" i="16" s="1"/>
  <c r="F16" i="16"/>
  <c r="DC33" i="16"/>
  <c r="Y33" i="16"/>
  <c r="O33" i="16"/>
  <c r="BH33" i="16"/>
  <c r="BP33" i="16"/>
  <c r="AL33" i="16"/>
  <c r="AV78" i="16"/>
  <c r="AK78" i="16"/>
  <c r="AL78" i="16"/>
  <c r="AR78" i="16"/>
  <c r="CP78" i="16"/>
  <c r="CZ67" i="16"/>
  <c r="K67" i="16"/>
  <c r="BV67" i="16"/>
  <c r="BH8" i="16"/>
  <c r="BH11" i="16"/>
  <c r="BF22" i="16"/>
  <c r="BF113" i="16"/>
  <c r="F51" i="16"/>
  <c r="G51" i="16"/>
  <c r="D202" i="16" s="1"/>
  <c r="G36" i="16"/>
  <c r="D188" i="16" s="1"/>
  <c r="F36" i="16"/>
  <c r="BS45" i="16"/>
  <c r="BS44" i="16" s="1"/>
  <c r="G46" i="16"/>
  <c r="D196" i="16" s="1"/>
  <c r="H45" i="16"/>
  <c r="F46" i="16"/>
  <c r="I45" i="16"/>
  <c r="AS45" i="16"/>
  <c r="BU45" i="16"/>
  <c r="AL45" i="16"/>
  <c r="AL44" i="16" s="1"/>
  <c r="BQ45" i="16"/>
  <c r="N45" i="16"/>
  <c r="BR33" i="16"/>
  <c r="CO33" i="16"/>
  <c r="I33" i="16"/>
  <c r="BI33" i="16"/>
  <c r="AE33" i="16"/>
  <c r="CS33" i="16"/>
  <c r="BO78" i="16"/>
  <c r="AU78" i="16"/>
  <c r="Z78" i="16"/>
  <c r="CC78" i="16"/>
  <c r="CN78" i="16"/>
  <c r="BH67" i="16"/>
  <c r="Q67" i="16"/>
  <c r="AK67" i="16"/>
  <c r="CO11" i="16"/>
  <c r="CO8" i="16"/>
  <c r="AA113" i="16"/>
  <c r="AA22" i="16"/>
  <c r="G71" i="16"/>
  <c r="D220" i="16" s="1"/>
  <c r="F71" i="16"/>
  <c r="AD33" i="16"/>
  <c r="BK33" i="16"/>
  <c r="CA33" i="16"/>
  <c r="X33" i="16"/>
  <c r="AF33" i="16"/>
  <c r="DA33" i="16"/>
  <c r="AT33" i="16"/>
  <c r="CW33" i="16"/>
  <c r="I78" i="16"/>
  <c r="BS78" i="16"/>
  <c r="R78" i="16"/>
  <c r="AM78" i="16"/>
  <c r="O78" i="16"/>
  <c r="CK78" i="16"/>
  <c r="CQ78" i="16"/>
  <c r="AA78" i="16"/>
  <c r="BY78" i="16"/>
  <c r="AZ67" i="16"/>
  <c r="AW67" i="16"/>
  <c r="CY67" i="16"/>
  <c r="AC67" i="16"/>
  <c r="P67" i="16"/>
  <c r="AM67" i="16"/>
  <c r="AH67" i="16"/>
  <c r="BB67" i="16"/>
  <c r="CV11" i="16"/>
  <c r="CV8" i="16"/>
  <c r="AU11" i="16"/>
  <c r="AU8" i="16"/>
  <c r="O11" i="16"/>
  <c r="O8" i="16"/>
  <c r="H8" i="16"/>
  <c r="H11" i="16"/>
  <c r="G20" i="16"/>
  <c r="D174" i="16" s="1"/>
  <c r="F20" i="16"/>
  <c r="F8" i="16"/>
  <c r="CY11" i="16"/>
  <c r="CY8" i="16"/>
  <c r="AB8" i="16"/>
  <c r="AB11" i="16"/>
  <c r="Q8" i="16"/>
  <c r="Q11" i="16"/>
  <c r="L8" i="16"/>
  <c r="L11" i="16"/>
  <c r="N113" i="16"/>
  <c r="N22" i="16"/>
  <c r="AT22" i="16"/>
  <c r="AT113" i="16"/>
  <c r="BH113" i="16"/>
  <c r="BH22" i="16"/>
  <c r="R22" i="16"/>
  <c r="R113" i="16"/>
  <c r="CD22" i="16"/>
  <c r="CD113" i="16"/>
  <c r="CW113" i="16"/>
  <c r="CW22" i="16"/>
  <c r="AS113" i="16"/>
  <c r="AS22" i="16"/>
  <c r="BI113" i="16"/>
  <c r="BI22" i="16"/>
  <c r="G28" i="16"/>
  <c r="D181" i="16" s="1"/>
  <c r="F28" i="16"/>
  <c r="F69" i="16"/>
  <c r="G69" i="16"/>
  <c r="D218" i="16" s="1"/>
  <c r="CP11" i="16"/>
  <c r="CP8" i="16"/>
  <c r="AA8" i="16"/>
  <c r="AA11" i="16"/>
  <c r="AA10" i="16" s="1"/>
  <c r="CN11" i="16"/>
  <c r="CN8" i="16"/>
  <c r="CT8" i="16"/>
  <c r="CT11" i="16"/>
  <c r="AD11" i="16"/>
  <c r="AD8" i="16"/>
  <c r="BM8" i="16"/>
  <c r="BM11" i="16"/>
  <c r="BI8" i="16"/>
  <c r="BI11" i="16"/>
  <c r="CS8" i="16"/>
  <c r="CS11" i="16"/>
  <c r="CP22" i="16"/>
  <c r="CP113" i="16"/>
  <c r="CO22" i="16"/>
  <c r="CO113" i="16"/>
  <c r="AB113" i="16"/>
  <c r="AB22" i="16"/>
  <c r="CM22" i="16"/>
  <c r="CM113" i="16"/>
  <c r="I113" i="16"/>
  <c r="I22" i="16"/>
  <c r="BK113" i="16"/>
  <c r="BK22" i="16"/>
  <c r="AY22" i="16"/>
  <c r="AY113" i="16"/>
  <c r="AX22" i="16"/>
  <c r="AX113" i="16"/>
  <c r="I11" i="16"/>
  <c r="I10" i="16" s="1"/>
  <c r="I8" i="16"/>
  <c r="AG8" i="16"/>
  <c r="AG11" i="16"/>
  <c r="CD11" i="16"/>
  <c r="CD10" i="16" s="1"/>
  <c r="CD8" i="16"/>
  <c r="U8" i="16"/>
  <c r="U11" i="16"/>
  <c r="CF11" i="16"/>
  <c r="CF8" i="16"/>
  <c r="AS8" i="16"/>
  <c r="AS11" i="16"/>
  <c r="AS10" i="16" s="1"/>
  <c r="X11" i="16"/>
  <c r="X8" i="16"/>
  <c r="BP11" i="16"/>
  <c r="BP8" i="16"/>
  <c r="DC113" i="16"/>
  <c r="DC22" i="16"/>
  <c r="CE113" i="16"/>
  <c r="CE22" i="16"/>
  <c r="CK22" i="16"/>
  <c r="CK113" i="16"/>
  <c r="BL22" i="16"/>
  <c r="BL113" i="16"/>
  <c r="CH113" i="16"/>
  <c r="CH22" i="16"/>
  <c r="CU113" i="16"/>
  <c r="CU22" i="16"/>
  <c r="CG22" i="16"/>
  <c r="CG113" i="16"/>
  <c r="AC113" i="16"/>
  <c r="AC22" i="16"/>
  <c r="BA78" i="16"/>
  <c r="S78" i="16"/>
  <c r="T78" i="16"/>
  <c r="U67" i="16"/>
  <c r="CE67" i="16"/>
  <c r="BQ67" i="16"/>
  <c r="AV67" i="16"/>
  <c r="CT67" i="16"/>
  <c r="T67" i="16"/>
  <c r="AU67" i="16"/>
  <c r="BU67" i="16"/>
  <c r="G37" i="16"/>
  <c r="D189" i="16" s="1"/>
  <c r="F37" i="16"/>
  <c r="F74" i="16"/>
  <c r="G74" i="16"/>
  <c r="D223" i="16" s="1"/>
  <c r="K11" i="16"/>
  <c r="K8" i="16"/>
  <c r="BG11" i="16"/>
  <c r="BG8" i="16"/>
  <c r="BN8" i="16"/>
  <c r="BN11" i="16"/>
  <c r="BQ11" i="16"/>
  <c r="BQ8" i="16"/>
  <c r="CB11" i="16"/>
  <c r="CB8" i="16"/>
  <c r="CI8" i="16"/>
  <c r="CI11" i="16"/>
  <c r="BB8" i="16"/>
  <c r="BB11" i="16"/>
  <c r="AF11" i="16"/>
  <c r="AF8" i="16"/>
  <c r="BT113" i="16"/>
  <c r="BT22" i="16"/>
  <c r="BO22" i="16"/>
  <c r="BO113" i="16"/>
  <c r="J22" i="16"/>
  <c r="J113" i="16"/>
  <c r="CQ113" i="16"/>
  <c r="CQ22" i="16"/>
  <c r="W22" i="16"/>
  <c r="W113" i="16"/>
  <c r="BG113" i="16"/>
  <c r="BG22" i="16"/>
  <c r="BW22" i="16"/>
  <c r="BW113" i="16"/>
  <c r="P113" i="16"/>
  <c r="P22" i="16"/>
  <c r="AD78" i="16"/>
  <c r="AY67" i="16"/>
  <c r="BN67" i="16"/>
  <c r="V67" i="16"/>
  <c r="CF67" i="16"/>
  <c r="CK67" i="16"/>
  <c r="AB67" i="16"/>
  <c r="R67" i="16"/>
  <c r="BR67" i="16"/>
  <c r="M67" i="16"/>
  <c r="F19" i="16"/>
  <c r="G19" i="16"/>
  <c r="D173" i="16" s="1"/>
  <c r="R11" i="16"/>
  <c r="R10" i="16" s="1"/>
  <c r="R8" i="16"/>
  <c r="BK8" i="16"/>
  <c r="BK11" i="16"/>
  <c r="BK10" i="16" s="1"/>
  <c r="CE8" i="16"/>
  <c r="CE11" i="16"/>
  <c r="CE10" i="16" s="1"/>
  <c r="CK8" i="16"/>
  <c r="CK11" i="16"/>
  <c r="BY8" i="16"/>
  <c r="BY11" i="16"/>
  <c r="AP11" i="16"/>
  <c r="AP8" i="16"/>
  <c r="V8" i="16"/>
  <c r="V11" i="16"/>
  <c r="V10" i="16" s="1"/>
  <c r="BJ8" i="16"/>
  <c r="BJ11" i="16"/>
  <c r="AL22" i="16"/>
  <c r="AL113" i="16"/>
  <c r="S113" i="16"/>
  <c r="S22" i="16"/>
  <c r="BN113" i="16"/>
  <c r="BN22" i="16"/>
  <c r="Y22" i="16"/>
  <c r="Y113" i="16"/>
  <c r="CJ22" i="16"/>
  <c r="CJ113" i="16"/>
  <c r="BZ113" i="16"/>
  <c r="BZ22" i="16"/>
  <c r="AZ113" i="16"/>
  <c r="AZ22" i="16"/>
  <c r="BM113" i="16"/>
  <c r="BM22" i="16"/>
  <c r="G27" i="16"/>
  <c r="D180" i="16" s="1"/>
  <c r="F27" i="16"/>
  <c r="AX78" i="16"/>
  <c r="BY67" i="16"/>
  <c r="CR67" i="16"/>
  <c r="BT67" i="16"/>
  <c r="CL67" i="16"/>
  <c r="Z67" i="16"/>
  <c r="BM67" i="16"/>
  <c r="CD67" i="16"/>
  <c r="BJ67" i="16"/>
  <c r="G68" i="16"/>
  <c r="D217" i="16" s="1"/>
  <c r="F68" i="16"/>
  <c r="H67" i="16"/>
  <c r="G14" i="16"/>
  <c r="D168" i="16" s="1"/>
  <c r="F14" i="16"/>
  <c r="BA8" i="16"/>
  <c r="BA11" i="16"/>
  <c r="BA10" i="16" s="1"/>
  <c r="AX8" i="16"/>
  <c r="AX11" i="16"/>
  <c r="AX10" i="16" s="1"/>
  <c r="AK8" i="16"/>
  <c r="AK11" i="16"/>
  <c r="CH8" i="16"/>
  <c r="CH11" i="16"/>
  <c r="BL8" i="16"/>
  <c r="BL11" i="16"/>
  <c r="BL10" i="16" s="1"/>
  <c r="AN11" i="16"/>
  <c r="AN8" i="16"/>
  <c r="CL8" i="16"/>
  <c r="CL11" i="16"/>
  <c r="W8" i="16"/>
  <c r="W11" i="16"/>
  <c r="CR22" i="16"/>
  <c r="CR113" i="16"/>
  <c r="BJ22" i="16"/>
  <c r="BJ113" i="16"/>
  <c r="U22" i="16"/>
  <c r="U113" i="16"/>
  <c r="CS113" i="16"/>
  <c r="CS22" i="16"/>
  <c r="BV22" i="16"/>
  <c r="BV113" i="16"/>
  <c r="BR113" i="16"/>
  <c r="BR22" i="16"/>
  <c r="CL113" i="16"/>
  <c r="CL22" i="16"/>
  <c r="AH113" i="16"/>
  <c r="AH22" i="16"/>
  <c r="CH33" i="16"/>
  <c r="CZ33" i="16"/>
  <c r="BN33" i="16"/>
  <c r="BG33" i="16"/>
  <c r="AR33" i="16"/>
  <c r="J33" i="16"/>
  <c r="BT33" i="16"/>
  <c r="CX33" i="16"/>
  <c r="BK78" i="16"/>
  <c r="CM78" i="16"/>
  <c r="BE78" i="16"/>
  <c r="CV78" i="16"/>
  <c r="CY78" i="16"/>
  <c r="BI78" i="16"/>
  <c r="CU78" i="16"/>
  <c r="BB78" i="16"/>
  <c r="CH67" i="16"/>
  <c r="CG67" i="16"/>
  <c r="BD67" i="16"/>
  <c r="AI67" i="16"/>
  <c r="N67" i="16"/>
  <c r="BK67" i="16"/>
  <c r="BA67" i="16"/>
  <c r="AP67" i="16"/>
  <c r="BG67" i="16"/>
  <c r="G15" i="16"/>
  <c r="D169" i="16" s="1"/>
  <c r="F15" i="16"/>
  <c r="CW8" i="16"/>
  <c r="CW11" i="16"/>
  <c r="CW10" i="16" s="1"/>
  <c r="BE8" i="16"/>
  <c r="BE11" i="16"/>
  <c r="M8" i="16"/>
  <c r="M11" i="16"/>
  <c r="M10" i="16" s="1"/>
  <c r="BX11" i="16"/>
  <c r="BX8" i="16"/>
  <c r="CR11" i="16"/>
  <c r="CR8" i="16"/>
  <c r="AI8" i="16"/>
  <c r="AI11" i="16"/>
  <c r="AI10" i="16" s="1"/>
  <c r="BU11" i="16"/>
  <c r="BU8" i="16"/>
  <c r="AR11" i="16"/>
  <c r="AR10" i="16" s="1"/>
  <c r="AR9" i="16" s="1"/>
  <c r="AR8" i="16"/>
  <c r="AO113" i="16"/>
  <c r="AO22" i="16"/>
  <c r="BD22" i="16"/>
  <c r="BD113" i="16"/>
  <c r="AN22" i="16"/>
  <c r="AN113" i="16"/>
  <c r="BS113" i="16"/>
  <c r="BS22" i="16"/>
  <c r="Q22" i="16"/>
  <c r="Q113" i="16"/>
  <c r="BE113" i="16"/>
  <c r="BE22" i="16"/>
  <c r="CI113" i="16"/>
  <c r="CI22" i="16"/>
  <c r="AI22" i="16"/>
  <c r="AI113" i="16"/>
  <c r="X45" i="16"/>
  <c r="AJ45" i="16"/>
  <c r="AJ44" i="16" s="1"/>
  <c r="AJ133" i="16" s="1"/>
  <c r="CC45" i="16"/>
  <c r="CC44" i="16" s="1"/>
  <c r="AB45" i="16"/>
  <c r="AB44" i="16" s="1"/>
  <c r="AB133" i="16" s="1"/>
  <c r="AF45" i="16"/>
  <c r="AF44" i="16" s="1"/>
  <c r="BX45" i="16"/>
  <c r="BX44" i="16" s="1"/>
  <c r="Y45" i="16"/>
  <c r="Y44" i="16" s="1"/>
  <c r="Y133" i="16" s="1"/>
  <c r="G24" i="16"/>
  <c r="D177" i="16" s="1"/>
  <c r="F24" i="16"/>
  <c r="G30" i="16"/>
  <c r="D183" i="16" s="1"/>
  <c r="F30" i="16"/>
  <c r="CP33" i="16"/>
  <c r="CQ33" i="16"/>
  <c r="BC33" i="16"/>
  <c r="CJ33" i="16"/>
  <c r="V33" i="16"/>
  <c r="F34" i="16"/>
  <c r="G34" i="16"/>
  <c r="D186" i="16" s="1"/>
  <c r="H33" i="16"/>
  <c r="P33" i="16"/>
  <c r="N33" i="16"/>
  <c r="BR78" i="16"/>
  <c r="AG78" i="16"/>
  <c r="CD78" i="16"/>
  <c r="CA78" i="16"/>
  <c r="AI78" i="16"/>
  <c r="CB78" i="16"/>
  <c r="AJ78" i="16"/>
  <c r="CS78" i="16"/>
  <c r="BF67" i="16"/>
  <c r="J67" i="16"/>
  <c r="DB67" i="16"/>
  <c r="CS67" i="16"/>
  <c r="I67" i="16"/>
  <c r="BC67" i="16"/>
  <c r="AQ67" i="16"/>
  <c r="BX67" i="16"/>
  <c r="DA67" i="16"/>
  <c r="G76" i="16"/>
  <c r="D225" i="16" s="1"/>
  <c r="F76" i="16"/>
  <c r="BR8" i="16"/>
  <c r="BR11" i="16"/>
  <c r="AC11" i="16"/>
  <c r="AC10" i="16" s="1"/>
  <c r="AC8" i="16"/>
  <c r="BW11" i="16"/>
  <c r="BW10" i="16" s="1"/>
  <c r="BW8" i="16"/>
  <c r="AE11" i="16"/>
  <c r="AE10" i="16" s="1"/>
  <c r="AE8" i="16"/>
  <c r="BV11" i="16"/>
  <c r="BV10" i="16" s="1"/>
  <c r="BV8" i="16"/>
  <c r="AJ8" i="16"/>
  <c r="AJ11" i="16"/>
  <c r="AJ10" i="16" s="1"/>
  <c r="CM8" i="16"/>
  <c r="CM11" i="16"/>
  <c r="CM10" i="16" s="1"/>
  <c r="S8" i="16"/>
  <c r="S11" i="16"/>
  <c r="S10" i="16" s="1"/>
  <c r="AY8" i="16"/>
  <c r="AY11" i="16"/>
  <c r="AY10" i="16" s="1"/>
  <c r="CA113" i="16"/>
  <c r="CA22" i="16"/>
  <c r="X113" i="16"/>
  <c r="X22" i="16"/>
  <c r="Z113" i="16"/>
  <c r="Z22" i="16"/>
  <c r="BY113" i="16"/>
  <c r="BY22" i="16"/>
  <c r="CX113" i="16"/>
  <c r="CX22" i="16"/>
  <c r="CB22" i="16"/>
  <c r="CB113" i="16"/>
  <c r="AU22" i="16"/>
  <c r="AU113" i="16"/>
  <c r="AR22" i="16"/>
  <c r="AR113" i="16"/>
  <c r="CC22" i="16"/>
  <c r="CC113" i="16"/>
  <c r="F60" i="16"/>
  <c r="G60" i="16"/>
  <c r="D210" i="16" s="1"/>
  <c r="G18" i="16"/>
  <c r="D172" i="16" s="1"/>
  <c r="F18" i="16"/>
  <c r="BS8" i="16"/>
  <c r="BS11" i="16"/>
  <c r="BS10" i="16" s="1"/>
  <c r="BS9" i="16" s="1"/>
  <c r="N8" i="16"/>
  <c r="N11" i="16"/>
  <c r="N10" i="16" s="1"/>
  <c r="P8" i="16"/>
  <c r="P11" i="16"/>
  <c r="P10" i="16" s="1"/>
  <c r="AH11" i="16"/>
  <c r="AH10" i="16" s="1"/>
  <c r="AH8" i="16"/>
  <c r="AQ8" i="16"/>
  <c r="AQ11" i="16"/>
  <c r="AQ10" i="16" s="1"/>
  <c r="CX8" i="16"/>
  <c r="CX11" i="16"/>
  <c r="CX10" i="16" s="1"/>
  <c r="Y8" i="16"/>
  <c r="Y11" i="16"/>
  <c r="Y10" i="16" s="1"/>
  <c r="Y9" i="16" s="1"/>
  <c r="Y130" i="16" s="1"/>
  <c r="Y134" i="16" s="1"/>
  <c r="CG8" i="16"/>
  <c r="CG11" i="16"/>
  <c r="CG10" i="16" s="1"/>
  <c r="Z8" i="16"/>
  <c r="Z11" i="16"/>
  <c r="Z10" i="16" s="1"/>
  <c r="AP22" i="16"/>
  <c r="AP113" i="16"/>
  <c r="AV113" i="16"/>
  <c r="AV22" i="16"/>
  <c r="CF22" i="16"/>
  <c r="CF113" i="16"/>
  <c r="CN113" i="16"/>
  <c r="CN22" i="16"/>
  <c r="BP22" i="16"/>
  <c r="BP113" i="16"/>
  <c r="V22" i="16"/>
  <c r="V113" i="16"/>
  <c r="AM113" i="16"/>
  <c r="AM22" i="16"/>
  <c r="AW22" i="16"/>
  <c r="AW113" i="16"/>
  <c r="T22" i="16"/>
  <c r="T113" i="16"/>
  <c r="CB67" i="16"/>
  <c r="X67" i="16"/>
  <c r="AT67" i="16"/>
  <c r="L67" i="16"/>
  <c r="W67" i="16"/>
  <c r="F26" i="16"/>
  <c r="G26" i="16"/>
  <c r="D179" i="16" s="1"/>
  <c r="CU11" i="16"/>
  <c r="CU10" i="16" s="1"/>
  <c r="CU8" i="16"/>
  <c r="CJ8" i="16"/>
  <c r="CJ11" i="16"/>
  <c r="CJ10" i="16" s="1"/>
  <c r="BO11" i="16"/>
  <c r="BO10" i="16" s="1"/>
  <c r="BO8" i="16"/>
  <c r="DC11" i="16"/>
  <c r="DC10" i="16" s="1"/>
  <c r="DC8" i="16"/>
  <c r="J8" i="16"/>
  <c r="J11" i="16"/>
  <c r="CZ11" i="16"/>
  <c r="CZ10" i="16" s="1"/>
  <c r="CZ8" i="16"/>
  <c r="AO11" i="16"/>
  <c r="AO8" i="16"/>
  <c r="T8" i="16"/>
  <c r="T11" i="16"/>
  <c r="T10" i="16" s="1"/>
  <c r="CQ11" i="16"/>
  <c r="CQ10" i="16" s="1"/>
  <c r="CQ8" i="16"/>
  <c r="BQ113" i="16"/>
  <c r="BQ22" i="16"/>
  <c r="CT22" i="16"/>
  <c r="CT113" i="16"/>
  <c r="K113" i="16"/>
  <c r="K22" i="16"/>
  <c r="BC113" i="16"/>
  <c r="BC22" i="16"/>
  <c r="DA113" i="16"/>
  <c r="DA22" i="16"/>
  <c r="AK113" i="16"/>
  <c r="AK22" i="16"/>
  <c r="BA113" i="16"/>
  <c r="BA22" i="16"/>
  <c r="BX113" i="16"/>
  <c r="BX22" i="16"/>
  <c r="BB22" i="16"/>
  <c r="BB113" i="16"/>
  <c r="G75" i="16"/>
  <c r="D224" i="16" s="1"/>
  <c r="F75" i="16"/>
  <c r="BM33" i="16"/>
  <c r="Q33" i="16"/>
  <c r="CL33" i="16"/>
  <c r="AG33" i="16"/>
  <c r="AP33" i="16"/>
  <c r="BU33" i="16"/>
  <c r="CR33" i="16"/>
  <c r="CY33" i="16"/>
  <c r="BY33" i="16"/>
  <c r="BU78" i="16"/>
  <c r="P78" i="16"/>
  <c r="BZ78" i="16"/>
  <c r="V78" i="16"/>
  <c r="CL78" i="16"/>
  <c r="DA78" i="16"/>
  <c r="AW78" i="16"/>
  <c r="CW78" i="16"/>
  <c r="CP67" i="16"/>
  <c r="CO67" i="16"/>
  <c r="AS67" i="16"/>
  <c r="CX67" i="16"/>
  <c r="CU67" i="16"/>
  <c r="AG67" i="16"/>
  <c r="AD67" i="16"/>
  <c r="DC67" i="16"/>
  <c r="BC11" i="16"/>
  <c r="BC10" i="16" s="1"/>
  <c r="BC8" i="16"/>
  <c r="BD8" i="16"/>
  <c r="BD11" i="16"/>
  <c r="BD10" i="16" s="1"/>
  <c r="BF11" i="16"/>
  <c r="BF10" i="16" s="1"/>
  <c r="BF8" i="16"/>
  <c r="CC8" i="16"/>
  <c r="CC11" i="16"/>
  <c r="CC10" i="16" s="1"/>
  <c r="CC9" i="16" s="1"/>
  <c r="CC130" i="16" s="1"/>
  <c r="AT8" i="16"/>
  <c r="AT11" i="16"/>
  <c r="AT10" i="16" s="1"/>
  <c r="AZ8" i="16"/>
  <c r="AZ11" i="16"/>
  <c r="AZ10" i="16" s="1"/>
  <c r="DA8" i="16"/>
  <c r="DA11" i="16"/>
  <c r="CA11" i="16"/>
  <c r="CA10" i="16" s="1"/>
  <c r="CA8" i="16"/>
  <c r="AV11" i="16"/>
  <c r="AV8" i="16"/>
  <c r="CY22" i="16"/>
  <c r="CY113" i="16"/>
  <c r="BU22" i="16"/>
  <c r="BU113" i="16"/>
  <c r="AF113" i="16"/>
  <c r="AF22" i="16"/>
  <c r="CV113" i="16"/>
  <c r="CV22" i="16"/>
  <c r="H113" i="16"/>
  <c r="H22" i="16"/>
  <c r="F23" i="16"/>
  <c r="G23" i="16"/>
  <c r="D176" i="16" s="1"/>
  <c r="L113" i="16"/>
  <c r="L22" i="16"/>
  <c r="AD22" i="16"/>
  <c r="AD113" i="16"/>
  <c r="CZ22" i="16"/>
  <c r="CZ113" i="16"/>
  <c r="DB22" i="16"/>
  <c r="DB113" i="16"/>
  <c r="E108" i="19"/>
  <c r="E95" i="19"/>
  <c r="D84" i="19"/>
  <c r="E105" i="19"/>
  <c r="E102" i="19"/>
  <c r="BU41" i="14"/>
  <c r="JF84" i="19" s="1"/>
  <c r="BP41" i="14"/>
  <c r="IL81" i="19" s="1"/>
  <c r="DA41" i="14"/>
  <c r="DC41" i="14"/>
  <c r="CK41" i="14"/>
  <c r="D83" i="19"/>
  <c r="CO41" i="14"/>
  <c r="AD41" i="14"/>
  <c r="BM41" i="14"/>
  <c r="HZ84" i="19" s="1"/>
  <c r="BC41" i="14"/>
  <c r="GL86" i="19" s="1"/>
  <c r="BN41" i="14"/>
  <c r="ID82" i="19" s="1"/>
  <c r="CI41" i="14"/>
  <c r="BA41" i="14"/>
  <c r="GD83" i="19" s="1"/>
  <c r="BW41" i="14"/>
  <c r="JN82" i="19" s="1"/>
  <c r="BD41" i="14"/>
  <c r="GP83" i="19" s="1"/>
  <c r="P41" i="14"/>
  <c r="BY41" i="14"/>
  <c r="JV82" i="19" s="1"/>
  <c r="G70" i="14"/>
  <c r="AQ41" i="14"/>
  <c r="EP85" i="19" s="1"/>
  <c r="D85" i="19" s="1"/>
  <c r="G42" i="14"/>
  <c r="H41" i="14"/>
  <c r="G41" i="14" s="1"/>
  <c r="T41" i="14"/>
  <c r="CN41" i="14"/>
  <c r="CQ41" i="14"/>
  <c r="BR41" i="14"/>
  <c r="IT82" i="19" s="1"/>
  <c r="BX41" i="14"/>
  <c r="JR85" i="19" s="1"/>
  <c r="AV41" i="14"/>
  <c r="FJ84" i="19" s="1"/>
  <c r="R90" i="19"/>
  <c r="D91" i="19"/>
  <c r="D90" i="19" s="1"/>
  <c r="BK41" i="14"/>
  <c r="HR82" i="19" s="1"/>
  <c r="G33" i="16" l="1"/>
  <c r="BR7" i="16"/>
  <c r="AF133" i="16"/>
  <c r="BU10" i="16"/>
  <c r="AA130" i="16"/>
  <c r="AA134" i="16" s="1"/>
  <c r="CO10" i="16"/>
  <c r="BS133" i="16"/>
  <c r="AY44" i="16"/>
  <c r="AY133" i="16" s="1"/>
  <c r="AV44" i="16"/>
  <c r="AV133" i="16" s="1"/>
  <c r="CB44" i="16"/>
  <c r="CB133" i="16" s="1"/>
  <c r="BW44" i="16"/>
  <c r="BW133" i="16" s="1"/>
  <c r="BC44" i="16"/>
  <c r="BC133" i="16" s="1"/>
  <c r="Q44" i="16"/>
  <c r="Q133" i="16" s="1"/>
  <c r="AT9" i="16"/>
  <c r="AT7" i="16" s="1"/>
  <c r="AO10" i="16"/>
  <c r="AJ9" i="16"/>
  <c r="F67" i="16"/>
  <c r="AN10" i="16"/>
  <c r="AN9" i="16" s="1"/>
  <c r="AN7" i="16" s="1"/>
  <c r="AP10" i="16"/>
  <c r="BQ10" i="16"/>
  <c r="BQ9" i="16" s="1"/>
  <c r="BQ130" i="16" s="1"/>
  <c r="BQ134" i="16" s="1"/>
  <c r="CD7" i="16"/>
  <c r="BI10" i="16"/>
  <c r="BI9" i="16" s="1"/>
  <c r="BI7" i="16" s="1"/>
  <c r="Q10" i="16"/>
  <c r="O10" i="16"/>
  <c r="O9" i="16" s="1"/>
  <c r="O7" i="16" s="1"/>
  <c r="L44" i="16"/>
  <c r="L133" i="16" s="1"/>
  <c r="CD44" i="16"/>
  <c r="CD133" i="16" s="1"/>
  <c r="CK44" i="16"/>
  <c r="CK133" i="16" s="1"/>
  <c r="BV44" i="16"/>
  <c r="BV133" i="16" s="1"/>
  <c r="AI44" i="16"/>
  <c r="AI133" i="16" s="1"/>
  <c r="AJ130" i="16"/>
  <c r="AJ134" i="16" s="1"/>
  <c r="AJ7" i="16"/>
  <c r="CC133" i="16"/>
  <c r="CC134" i="16" s="1"/>
  <c r="G67" i="16"/>
  <c r="D216" i="16" s="1"/>
  <c r="BY10" i="16"/>
  <c r="BN10" i="16"/>
  <c r="BN9" i="16" s="1"/>
  <c r="CD9" i="16"/>
  <c r="CD130" i="16" s="1"/>
  <c r="CD134" i="16" s="1"/>
  <c r="CP10" i="16"/>
  <c r="AC44" i="16"/>
  <c r="AC133" i="16" s="1"/>
  <c r="AW44" i="16"/>
  <c r="AW133" i="16" s="1"/>
  <c r="CM44" i="16"/>
  <c r="CM133" i="16" s="1"/>
  <c r="BZ10" i="16"/>
  <c r="BZ9" i="16" s="1"/>
  <c r="Z44" i="16"/>
  <c r="Z133" i="16" s="1"/>
  <c r="CS44" i="16"/>
  <c r="CS133" i="16" s="1"/>
  <c r="AT44" i="16"/>
  <c r="AT133" i="16" s="1"/>
  <c r="CJ44" i="16"/>
  <c r="CJ133" i="16" s="1"/>
  <c r="BT10" i="16"/>
  <c r="BT9" i="16" s="1"/>
  <c r="BT130" i="16" s="1"/>
  <c r="BT134" i="16" s="1"/>
  <c r="F33" i="16"/>
  <c r="CZ9" i="16"/>
  <c r="CZ130" i="16" s="1"/>
  <c r="CZ134" i="16" s="1"/>
  <c r="BN130" i="16"/>
  <c r="BN134" i="16" s="1"/>
  <c r="BN7" i="16"/>
  <c r="BP130" i="16"/>
  <c r="BP7" i="16"/>
  <c r="AG10" i="16"/>
  <c r="BM10" i="16"/>
  <c r="AB10" i="16"/>
  <c r="AB9" i="16" s="1"/>
  <c r="AB130" i="16" s="1"/>
  <c r="AB134" i="16" s="1"/>
  <c r="AU10" i="16"/>
  <c r="N44" i="16"/>
  <c r="N133" i="16" s="1"/>
  <c r="BR44" i="16"/>
  <c r="BR133" i="16" s="1"/>
  <c r="CL44" i="16"/>
  <c r="CL133" i="16" s="1"/>
  <c r="AG44" i="16"/>
  <c r="AG133" i="16" s="1"/>
  <c r="BZ130" i="16"/>
  <c r="BZ7" i="16"/>
  <c r="AP44" i="16"/>
  <c r="AP133" i="16" s="1"/>
  <c r="AN133" i="16"/>
  <c r="AX44" i="16"/>
  <c r="AX133" i="16" s="1"/>
  <c r="BT7" i="16"/>
  <c r="P9" i="16"/>
  <c r="P7" i="16" s="1"/>
  <c r="CC7" i="16"/>
  <c r="J10" i="16"/>
  <c r="BV9" i="16"/>
  <c r="BV130" i="16" s="1"/>
  <c r="BV134" i="16" s="1"/>
  <c r="X44" i="16"/>
  <c r="X133" i="16" s="1"/>
  <c r="CR10" i="16"/>
  <c r="CR9" i="16" s="1"/>
  <c r="CR130" i="16" s="1"/>
  <c r="CR134" i="16" s="1"/>
  <c r="CH10" i="16"/>
  <c r="CK10" i="16"/>
  <c r="CK9" i="16" s="1"/>
  <c r="CK7" i="16" s="1"/>
  <c r="BP10" i="16"/>
  <c r="BP9" i="16" s="1"/>
  <c r="CV130" i="16"/>
  <c r="CV134" i="16" s="1"/>
  <c r="CV7" i="16"/>
  <c r="BQ44" i="16"/>
  <c r="BQ133" i="16" s="1"/>
  <c r="BF44" i="16"/>
  <c r="BF9" i="16" s="1"/>
  <c r="BF130" i="16" s="1"/>
  <c r="BF134" i="16" s="1"/>
  <c r="DB10" i="16"/>
  <c r="BL44" i="16"/>
  <c r="BL9" i="16" s="1"/>
  <c r="CV44" i="16"/>
  <c r="CV133" i="16" s="1"/>
  <c r="BM44" i="16"/>
  <c r="BM133" i="16" s="1"/>
  <c r="G56" i="16"/>
  <c r="D206" i="16" s="1"/>
  <c r="K44" i="16"/>
  <c r="K133" i="16" s="1"/>
  <c r="BA44" i="16"/>
  <c r="BA133" i="16" s="1"/>
  <c r="BF7" i="16"/>
  <c r="AF10" i="16"/>
  <c r="AF9" i="16" s="1"/>
  <c r="AF7" i="16" s="1"/>
  <c r="BG10" i="16"/>
  <c r="BG9" i="16" s="1"/>
  <c r="BG130" i="16" s="1"/>
  <c r="BG134" i="16" s="1"/>
  <c r="CY7" i="16"/>
  <c r="CV10" i="16"/>
  <c r="CV9" i="16" s="1"/>
  <c r="AL133" i="16"/>
  <c r="CQ133" i="16"/>
  <c r="CG44" i="16"/>
  <c r="CG133" i="16" s="1"/>
  <c r="F78" i="16"/>
  <c r="CF44" i="16"/>
  <c r="CF133" i="16" s="1"/>
  <c r="V44" i="16"/>
  <c r="V133" i="16" s="1"/>
  <c r="BI44" i="16"/>
  <c r="BI133" i="16" s="1"/>
  <c r="AK44" i="16"/>
  <c r="DA44" i="16"/>
  <c r="DA133" i="16" s="1"/>
  <c r="CP44" i="16"/>
  <c r="CP133" i="16" s="1"/>
  <c r="BK44" i="16"/>
  <c r="BK133" i="16" s="1"/>
  <c r="CG9" i="16"/>
  <c r="CG7" i="16" s="1"/>
  <c r="N9" i="16"/>
  <c r="N130" i="16" s="1"/>
  <c r="N134" i="16" s="1"/>
  <c r="AV10" i="16"/>
  <c r="AV9" i="16" s="1"/>
  <c r="AV130" i="16" s="1"/>
  <c r="AV134" i="16" s="1"/>
  <c r="CG130" i="16"/>
  <c r="CG134" i="16" s="1"/>
  <c r="N7" i="16"/>
  <c r="BX10" i="16"/>
  <c r="BX9" i="16" s="1"/>
  <c r="BX7" i="16" s="1"/>
  <c r="AK10" i="16"/>
  <c r="BB10" i="16"/>
  <c r="BB9" i="16" s="1"/>
  <c r="X10" i="16"/>
  <c r="X9" i="16" s="1"/>
  <c r="X130" i="16" s="1"/>
  <c r="X134" i="16" s="1"/>
  <c r="AD10" i="16"/>
  <c r="CY10" i="16"/>
  <c r="CY9" i="16" s="1"/>
  <c r="CY130" i="16" s="1"/>
  <c r="CY134" i="16" s="1"/>
  <c r="BU44" i="16"/>
  <c r="BU133" i="16" s="1"/>
  <c r="BF133" i="16"/>
  <c r="BO133" i="16"/>
  <c r="CU44" i="16"/>
  <c r="CU133" i="16" s="1"/>
  <c r="AZ44" i="16"/>
  <c r="AZ133" i="16" s="1"/>
  <c r="F56" i="16"/>
  <c r="CW44" i="16"/>
  <c r="CW133" i="16" s="1"/>
  <c r="R44" i="16"/>
  <c r="R133" i="16" s="1"/>
  <c r="AO44" i="16"/>
  <c r="AO133" i="16" s="1"/>
  <c r="AY9" i="16"/>
  <c r="AY130" i="16" s="1"/>
  <c r="AY134" i="16" s="1"/>
  <c r="BB130" i="16"/>
  <c r="BB7" i="16"/>
  <c r="K10" i="16"/>
  <c r="AS9" i="16"/>
  <c r="AS130" i="16" s="1"/>
  <c r="AS134" i="16" s="1"/>
  <c r="CT10" i="16"/>
  <c r="CT9" i="16" s="1"/>
  <c r="CT7" i="16" s="1"/>
  <c r="AS44" i="16"/>
  <c r="AS133" i="16" s="1"/>
  <c r="BH10" i="16"/>
  <c r="BH9" i="16" s="1"/>
  <c r="BH7" i="16" s="1"/>
  <c r="CR44" i="16"/>
  <c r="CR133" i="16" s="1"/>
  <c r="BZ133" i="16"/>
  <c r="G78" i="16"/>
  <c r="D226" i="16" s="1"/>
  <c r="S133" i="16"/>
  <c r="AA44" i="16"/>
  <c r="AA133" i="16" s="1"/>
  <c r="O133" i="16"/>
  <c r="DB44" i="16"/>
  <c r="DB133" i="16" s="1"/>
  <c r="BT44" i="16"/>
  <c r="BT133" i="16" s="1"/>
  <c r="CE44" i="16"/>
  <c r="CE133" i="16" s="1"/>
  <c r="F113" i="16"/>
  <c r="G113" i="16"/>
  <c r="AK133" i="16"/>
  <c r="CQ130" i="16"/>
  <c r="CQ134" i="16" s="1"/>
  <c r="Y7" i="16"/>
  <c r="BS130" i="16"/>
  <c r="BS134" i="16" s="1"/>
  <c r="BS7" i="16"/>
  <c r="AY7" i="16"/>
  <c r="BW9" i="16"/>
  <c r="BW7" i="16" s="1"/>
  <c r="W10" i="16"/>
  <c r="W9" i="16" s="1"/>
  <c r="W130" i="16" s="1"/>
  <c r="W134" i="16" s="1"/>
  <c r="AX9" i="16"/>
  <c r="AX130" i="16" s="1"/>
  <c r="AX134" i="16" s="1"/>
  <c r="BJ10" i="16"/>
  <c r="BK9" i="16"/>
  <c r="BK130" i="16" s="1"/>
  <c r="BK134" i="16" s="1"/>
  <c r="CI10" i="16"/>
  <c r="CI9" i="16" s="1"/>
  <c r="CI7" i="16" s="1"/>
  <c r="BL133" i="16"/>
  <c r="F11" i="16"/>
  <c r="I44" i="16"/>
  <c r="I133" i="16" s="1"/>
  <c r="BH130" i="16"/>
  <c r="BH134" i="16" s="1"/>
  <c r="J44" i="16"/>
  <c r="J133" i="16" s="1"/>
  <c r="F22" i="16"/>
  <c r="BD44" i="16"/>
  <c r="BD133" i="16" s="1"/>
  <c r="CT44" i="16"/>
  <c r="CT133" i="16" s="1"/>
  <c r="CZ44" i="16"/>
  <c r="CZ133" i="16" s="1"/>
  <c r="AQ44" i="16"/>
  <c r="AQ133" i="16" s="1"/>
  <c r="CI133" i="16"/>
  <c r="U44" i="16"/>
  <c r="U133" i="16" s="1"/>
  <c r="AU44" i="16"/>
  <c r="AU133" i="16" s="1"/>
  <c r="CH44" i="16"/>
  <c r="CH133" i="16" s="1"/>
  <c r="BH44" i="16"/>
  <c r="BH133" i="16" s="1"/>
  <c r="AE44" i="16"/>
  <c r="AE133" i="16" s="1"/>
  <c r="BJ44" i="16"/>
  <c r="BJ133" i="16" s="1"/>
  <c r="CX44" i="16"/>
  <c r="CX133" i="16" s="1"/>
  <c r="DA10" i="16"/>
  <c r="BC130" i="16"/>
  <c r="BC134" i="16" s="1"/>
  <c r="BC7" i="16"/>
  <c r="CQ9" i="16"/>
  <c r="CQ7" i="16" s="1"/>
  <c r="BO9" i="16"/>
  <c r="BO7" i="16" s="1"/>
  <c r="S9" i="16"/>
  <c r="S130" i="16" s="1"/>
  <c r="S134" i="16" s="1"/>
  <c r="AC7" i="16"/>
  <c r="AR7" i="16"/>
  <c r="BE10" i="16"/>
  <c r="BK7" i="16"/>
  <c r="CI130" i="16"/>
  <c r="AM44" i="16"/>
  <c r="AM133" i="16" s="1"/>
  <c r="AL10" i="16"/>
  <c r="AL9" i="16" s="1"/>
  <c r="AL130" i="16" s="1"/>
  <c r="AL134" i="16" s="1"/>
  <c r="CY44" i="16"/>
  <c r="CY133" i="16" s="1"/>
  <c r="CA44" i="16"/>
  <c r="CA133" i="16" s="1"/>
  <c r="AW10" i="16"/>
  <c r="AW9" i="16" s="1"/>
  <c r="AW130" i="16" s="1"/>
  <c r="AW134" i="16" s="1"/>
  <c r="T44" i="16"/>
  <c r="T133" i="16" s="1"/>
  <c r="DC44" i="16"/>
  <c r="DC133" i="16" s="1"/>
  <c r="BE44" i="16"/>
  <c r="BE133" i="16" s="1"/>
  <c r="M44" i="16"/>
  <c r="M133" i="16" s="1"/>
  <c r="CN44" i="16"/>
  <c r="CN133" i="16" s="1"/>
  <c r="BG44" i="16"/>
  <c r="BG133" i="16" s="1"/>
  <c r="BC9" i="16"/>
  <c r="CJ9" i="16"/>
  <c r="CJ130" i="16" s="1"/>
  <c r="CJ134" i="16" s="1"/>
  <c r="AR130" i="16"/>
  <c r="AR134" i="16" s="1"/>
  <c r="CL10" i="16"/>
  <c r="CL9" i="16" s="1"/>
  <c r="CL7" i="16" s="1"/>
  <c r="BA9" i="16"/>
  <c r="BA130" i="16" s="1"/>
  <c r="BA134" i="16" s="1"/>
  <c r="V9" i="16"/>
  <c r="V7" i="16" s="1"/>
  <c r="CB130" i="16"/>
  <c r="CB134" i="16" s="1"/>
  <c r="CB7" i="16"/>
  <c r="CF10" i="16"/>
  <c r="CN10" i="16"/>
  <c r="G11" i="16"/>
  <c r="H10" i="16"/>
  <c r="G45" i="16"/>
  <c r="H44" i="16"/>
  <c r="P133" i="16"/>
  <c r="AM10" i="16"/>
  <c r="AM9" i="16" s="1"/>
  <c r="AM130" i="16" s="1"/>
  <c r="AM134" i="16" s="1"/>
  <c r="BN44" i="16"/>
  <c r="BN133" i="16" s="1"/>
  <c r="BP133" i="16"/>
  <c r="AD44" i="16"/>
  <c r="AD133" i="16" s="1"/>
  <c r="W44" i="16"/>
  <c r="W133" i="16" s="1"/>
  <c r="G22" i="16"/>
  <c r="BD9" i="16"/>
  <c r="BD130" i="16" s="1"/>
  <c r="BD134" i="16" s="1"/>
  <c r="AC9" i="16"/>
  <c r="AC130" i="16" s="1"/>
  <c r="AC134" i="16" s="1"/>
  <c r="CJ7" i="16"/>
  <c r="BR10" i="16"/>
  <c r="BR9" i="16" s="1"/>
  <c r="BR130" i="16" s="1"/>
  <c r="BR134" i="16" s="1"/>
  <c r="BX133" i="16"/>
  <c r="CW9" i="16"/>
  <c r="CW130" i="16" s="1"/>
  <c r="CW134" i="16" s="1"/>
  <c r="CL130" i="16"/>
  <c r="CL134" i="16" s="1"/>
  <c r="BA7" i="16"/>
  <c r="R9" i="16"/>
  <c r="R7" i="16" s="1"/>
  <c r="CB10" i="16"/>
  <c r="CB9" i="16" s="1"/>
  <c r="U10" i="16"/>
  <c r="CS10" i="16"/>
  <c r="CS9" i="16" s="1"/>
  <c r="CS130" i="16" s="1"/>
  <c r="CS134" i="16" s="1"/>
  <c r="AA9" i="16"/>
  <c r="AA7" i="16" s="1"/>
  <c r="L10" i="16"/>
  <c r="L9" i="16" s="1"/>
  <c r="L130" i="16" s="1"/>
  <c r="L134" i="16" s="1"/>
  <c r="G8" i="16"/>
  <c r="BB133" i="16"/>
  <c r="F44" i="16"/>
  <c r="BY44" i="16"/>
  <c r="BY133" i="16" s="1"/>
  <c r="CO44" i="16"/>
  <c r="CO133" i="16" s="1"/>
  <c r="AR133" i="16"/>
  <c r="AH44" i="16"/>
  <c r="AH133" i="16" s="1"/>
  <c r="BI135" i="16" l="1"/>
  <c r="BI138" i="16" s="1"/>
  <c r="BI147" i="16"/>
  <c r="BH135" i="16"/>
  <c r="BH138" i="16" s="1"/>
  <c r="BH147" i="16"/>
  <c r="BL130" i="16"/>
  <c r="BL134" i="16" s="1"/>
  <c r="BL7" i="16"/>
  <c r="R147" i="16"/>
  <c r="R135" i="16"/>
  <c r="R138" i="16" s="1"/>
  <c r="CG147" i="16"/>
  <c r="CG135" i="16"/>
  <c r="CG138" i="16" s="1"/>
  <c r="V147" i="16"/>
  <c r="V135" i="16"/>
  <c r="V138" i="16" s="1"/>
  <c r="P135" i="16"/>
  <c r="P138" i="16" s="1"/>
  <c r="P147" i="16"/>
  <c r="BO147" i="16"/>
  <c r="BO135" i="16"/>
  <c r="BO138" i="16" s="1"/>
  <c r="CQ147" i="16"/>
  <c r="CQ135" i="16"/>
  <c r="CQ138" i="16" s="1"/>
  <c r="AT147" i="16"/>
  <c r="AT135" i="16"/>
  <c r="AT138" i="16" s="1"/>
  <c r="AV7" i="16"/>
  <c r="BM9" i="16"/>
  <c r="AJ147" i="16"/>
  <c r="AJ135" i="16"/>
  <c r="AJ138" i="16" s="1"/>
  <c r="CD135" i="16"/>
  <c r="CD138" i="16" s="1"/>
  <c r="CD147" i="16"/>
  <c r="CS7" i="16"/>
  <c r="AC147" i="16"/>
  <c r="AC135" i="16"/>
  <c r="AC138" i="16" s="1"/>
  <c r="N135" i="16"/>
  <c r="N138" i="16" s="1"/>
  <c r="N147" i="16"/>
  <c r="V130" i="16"/>
  <c r="V134" i="16" s="1"/>
  <c r="M9" i="16"/>
  <c r="H133" i="16"/>
  <c r="G44" i="16"/>
  <c r="CL135" i="16"/>
  <c r="CL138" i="16" s="1"/>
  <c r="CL147" i="16"/>
  <c r="CI134" i="16"/>
  <c r="CX9" i="16"/>
  <c r="BD7" i="16"/>
  <c r="BW130" i="16"/>
  <c r="BW134" i="16" s="1"/>
  <c r="AB7" i="16"/>
  <c r="AG9" i="16"/>
  <c r="CP9" i="16"/>
  <c r="CV147" i="16"/>
  <c r="CV135" i="16"/>
  <c r="CV138" i="16" s="1"/>
  <c r="BT147" i="16"/>
  <c r="BT135" i="16"/>
  <c r="BT138" i="16" s="1"/>
  <c r="BR147" i="16"/>
  <c r="BR135" i="16"/>
  <c r="BR138" i="16" s="1"/>
  <c r="BK147" i="16"/>
  <c r="BK135" i="16"/>
  <c r="BK138" i="16" s="1"/>
  <c r="CA9" i="16"/>
  <c r="AD9" i="16"/>
  <c r="P130" i="16"/>
  <c r="P134" i="16" s="1"/>
  <c r="BP147" i="16"/>
  <c r="BP135" i="16"/>
  <c r="BP138" i="16" s="1"/>
  <c r="BI130" i="16"/>
  <c r="BI134" i="16" s="1"/>
  <c r="AH9" i="16"/>
  <c r="AP9" i="16"/>
  <c r="BF147" i="16"/>
  <c r="BF135" i="16"/>
  <c r="BF138" i="16" s="1"/>
  <c r="BA135" i="16"/>
  <c r="BA138" i="16" s="1"/>
  <c r="BA147" i="16"/>
  <c r="BW147" i="16"/>
  <c r="BW135" i="16"/>
  <c r="BW138" i="16" s="1"/>
  <c r="DC9" i="16"/>
  <c r="I9" i="16"/>
  <c r="X7" i="16"/>
  <c r="BZ147" i="16"/>
  <c r="BZ135" i="16"/>
  <c r="BZ138" i="16" s="1"/>
  <c r="BP134" i="16"/>
  <c r="AN147" i="16"/>
  <c r="AN135" i="16"/>
  <c r="AN138" i="16" s="1"/>
  <c r="BZ134" i="16"/>
  <c r="BN147" i="16"/>
  <c r="BN135" i="16"/>
  <c r="BN138" i="16" s="1"/>
  <c r="AI9" i="16"/>
  <c r="BQ7" i="16"/>
  <c r="AX7" i="16"/>
  <c r="AW7" i="16"/>
  <c r="CT130" i="16"/>
  <c r="CT134" i="16" s="1"/>
  <c r="BS135" i="16"/>
  <c r="BS138" i="16" s="1"/>
  <c r="BS147" i="16"/>
  <c r="AF135" i="16"/>
  <c r="AF138" i="16" s="1"/>
  <c r="AF147" i="16"/>
  <c r="J9" i="16"/>
  <c r="F10" i="16"/>
  <c r="F9" i="16" s="1"/>
  <c r="F7" i="16" s="1"/>
  <c r="G143" i="16" s="1"/>
  <c r="CN9" i="16"/>
  <c r="CF9" i="16"/>
  <c r="W7" i="16"/>
  <c r="DA9" i="16"/>
  <c r="AS7" i="16"/>
  <c r="K9" i="16"/>
  <c r="CK130" i="16"/>
  <c r="CK134" i="16" s="1"/>
  <c r="CC147" i="16"/>
  <c r="CC135" i="16"/>
  <c r="CC138" i="16" s="1"/>
  <c r="BY9" i="16"/>
  <c r="BB135" i="16"/>
  <c r="BB138" i="16" s="1"/>
  <c r="BB147" i="16"/>
  <c r="CE9" i="16"/>
  <c r="BG7" i="16"/>
  <c r="CO9" i="16"/>
  <c r="AN130" i="16"/>
  <c r="AN134" i="16" s="1"/>
  <c r="CZ7" i="16"/>
  <c r="AM7" i="16"/>
  <c r="BE9" i="16"/>
  <c r="CI135" i="16"/>
  <c r="CI138" i="16" s="1"/>
  <c r="CI147" i="16"/>
  <c r="BO130" i="16"/>
  <c r="BO134" i="16" s="1"/>
  <c r="BB134" i="16"/>
  <c r="AK9" i="16"/>
  <c r="BX130" i="16"/>
  <c r="BX134" i="16" s="1"/>
  <c r="DB9" i="16"/>
  <c r="AF130" i="16"/>
  <c r="AF134" i="16" s="1"/>
  <c r="Z9" i="16"/>
  <c r="CR7" i="16"/>
  <c r="O135" i="16"/>
  <c r="O138" i="16" s="1"/>
  <c r="O147" i="16"/>
  <c r="O130" i="16"/>
  <c r="O134" i="16" s="1"/>
  <c r="CW7" i="16"/>
  <c r="AZ9" i="16"/>
  <c r="CJ135" i="16"/>
  <c r="CJ138" i="16" s="1"/>
  <c r="CJ147" i="16"/>
  <c r="H9" i="16"/>
  <c r="G10" i="16"/>
  <c r="AY147" i="16"/>
  <c r="AY135" i="16"/>
  <c r="AY138" i="16" s="1"/>
  <c r="AA147" i="16"/>
  <c r="AA135" i="16"/>
  <c r="AA138" i="16" s="1"/>
  <c r="Y147" i="16"/>
  <c r="Y135" i="16"/>
  <c r="Y138" i="16" s="1"/>
  <c r="R130" i="16"/>
  <c r="R134" i="16" s="1"/>
  <c r="AR147" i="16"/>
  <c r="AR135" i="16"/>
  <c r="AR138" i="16" s="1"/>
  <c r="AL7" i="16"/>
  <c r="BX147" i="16"/>
  <c r="BX135" i="16"/>
  <c r="BX138" i="16" s="1"/>
  <c r="AT130" i="16"/>
  <c r="AT134" i="16" s="1"/>
  <c r="CK147" i="16"/>
  <c r="CK135" i="16"/>
  <c r="CK138" i="16" s="1"/>
  <c r="Q9" i="16"/>
  <c r="CU9" i="16"/>
  <c r="L7" i="16"/>
  <c r="BU9" i="16"/>
  <c r="CY135" i="16"/>
  <c r="CY138" i="16" s="1"/>
  <c r="CY147" i="16"/>
  <c r="BC147" i="16"/>
  <c r="BC135" i="16"/>
  <c r="BC138" i="16" s="1"/>
  <c r="CT147" i="16"/>
  <c r="CT135" i="16"/>
  <c r="CT138" i="16" s="1"/>
  <c r="CB135" i="16"/>
  <c r="CB138" i="16" s="1"/>
  <c r="CB147" i="16"/>
  <c r="T9" i="16"/>
  <c r="U9" i="16"/>
  <c r="CM9" i="16"/>
  <c r="AQ9" i="16"/>
  <c r="BJ9" i="16"/>
  <c r="AE9" i="16"/>
  <c r="CH9" i="16"/>
  <c r="AU9" i="16"/>
  <c r="BV7" i="16"/>
  <c r="AO9" i="16"/>
  <c r="S7" i="16"/>
  <c r="AH7" i="16" l="1"/>
  <c r="AH130" i="16"/>
  <c r="AH134" i="16" s="1"/>
  <c r="T7" i="16"/>
  <c r="T130" i="16"/>
  <c r="T134" i="16" s="1"/>
  <c r="AS135" i="16"/>
  <c r="AS138" i="16" s="1"/>
  <c r="AS147" i="16"/>
  <c r="X135" i="16"/>
  <c r="X138" i="16" s="1"/>
  <c r="X147" i="16"/>
  <c r="M7" i="16"/>
  <c r="M130" i="16"/>
  <c r="M134" i="16" s="1"/>
  <c r="AV147" i="16"/>
  <c r="AV135" i="16"/>
  <c r="AV138" i="16" s="1"/>
  <c r="L135" i="16"/>
  <c r="L138" i="16" s="1"/>
  <c r="L147" i="16"/>
  <c r="BE7" i="16"/>
  <c r="BE130" i="16"/>
  <c r="BE134" i="16" s="1"/>
  <c r="Z130" i="16"/>
  <c r="Z134" i="16" s="1"/>
  <c r="Z7" i="16"/>
  <c r="CZ147" i="16"/>
  <c r="CZ135" i="16"/>
  <c r="CZ138" i="16" s="1"/>
  <c r="AG130" i="16"/>
  <c r="AG134" i="16" s="1"/>
  <c r="AG7" i="16"/>
  <c r="CU7" i="16"/>
  <c r="CU130" i="16"/>
  <c r="CU134" i="16" s="1"/>
  <c r="I7" i="16"/>
  <c r="I130" i="16"/>
  <c r="I134" i="16" s="1"/>
  <c r="DB7" i="16"/>
  <c r="DB130" i="16"/>
  <c r="DB134" i="16" s="1"/>
  <c r="AB135" i="16"/>
  <c r="AB138" i="16" s="1"/>
  <c r="AB147" i="16"/>
  <c r="BL147" i="16"/>
  <c r="BL135" i="16"/>
  <c r="BL138" i="16" s="1"/>
  <c r="CM7" i="16"/>
  <c r="CM130" i="16"/>
  <c r="CM134" i="16" s="1"/>
  <c r="AP7" i="16"/>
  <c r="AP130" i="16"/>
  <c r="AP134" i="16" s="1"/>
  <c r="AM135" i="16"/>
  <c r="AM138" i="16" s="1"/>
  <c r="AM147" i="16"/>
  <c r="BM7" i="16"/>
  <c r="BM130" i="16"/>
  <c r="BM134" i="16" s="1"/>
  <c r="AW135" i="16"/>
  <c r="AW138" i="16" s="1"/>
  <c r="AW147" i="16"/>
  <c r="CF130" i="16"/>
  <c r="CF134" i="16" s="1"/>
  <c r="CF7" i="16"/>
  <c r="AI130" i="16"/>
  <c r="AI134" i="16" s="1"/>
  <c r="AI7" i="16"/>
  <c r="AD7" i="16"/>
  <c r="AD130" i="16"/>
  <c r="AD134" i="16" s="1"/>
  <c r="CA7" i="16"/>
  <c r="CA130" i="16"/>
  <c r="CA134" i="16" s="1"/>
  <c r="U130" i="16"/>
  <c r="U134" i="16" s="1"/>
  <c r="U7" i="16"/>
  <c r="K130" i="16"/>
  <c r="K134" i="16" s="1"/>
  <c r="K7" i="16"/>
  <c r="CP7" i="16"/>
  <c r="CP130" i="16"/>
  <c r="CP134" i="16" s="1"/>
  <c r="BD147" i="16"/>
  <c r="BD135" i="16"/>
  <c r="BD138" i="16" s="1"/>
  <c r="G133" i="16"/>
  <c r="F133" i="16"/>
  <c r="DA7" i="16"/>
  <c r="DA130" i="16"/>
  <c r="DA134" i="16" s="1"/>
  <c r="W135" i="16"/>
  <c r="W138" i="16" s="1"/>
  <c r="W147" i="16"/>
  <c r="DC130" i="16"/>
  <c r="DC134" i="16" s="1"/>
  <c r="DC7" i="16"/>
  <c r="CE130" i="16"/>
  <c r="CE134" i="16" s="1"/>
  <c r="CE7" i="16"/>
  <c r="CN130" i="16"/>
  <c r="CN134" i="16" s="1"/>
  <c r="CN7" i="16"/>
  <c r="AK7" i="16"/>
  <c r="AK130" i="16"/>
  <c r="AK134" i="16" s="1"/>
  <c r="AE130" i="16"/>
  <c r="AE134" i="16" s="1"/>
  <c r="AE7" i="16"/>
  <c r="J7" i="16"/>
  <c r="J130" i="16"/>
  <c r="J134" i="16" s="1"/>
  <c r="CX130" i="16"/>
  <c r="CX134" i="16" s="1"/>
  <c r="CX7" i="16"/>
  <c r="CS135" i="16"/>
  <c r="CS138" i="16" s="1"/>
  <c r="CS147" i="16"/>
  <c r="S135" i="16"/>
  <c r="S138" i="16" s="1"/>
  <c r="S147" i="16"/>
  <c r="AX147" i="16"/>
  <c r="AX135" i="16"/>
  <c r="AX138" i="16" s="1"/>
  <c r="G9" i="16"/>
  <c r="H130" i="16"/>
  <c r="H7" i="16"/>
  <c r="AL135" i="16"/>
  <c r="AL138" i="16" s="1"/>
  <c r="AL147" i="16"/>
  <c r="AZ7" i="16"/>
  <c r="AZ130" i="16"/>
  <c r="AZ134" i="16" s="1"/>
  <c r="BY7" i="16"/>
  <c r="BY130" i="16"/>
  <c r="BY134" i="16" s="1"/>
  <c r="Q7" i="16"/>
  <c r="Q130" i="16"/>
  <c r="Q134" i="16" s="1"/>
  <c r="CR135" i="16"/>
  <c r="CR138" i="16" s="1"/>
  <c r="CR147" i="16"/>
  <c r="AO130" i="16"/>
  <c r="AO134" i="16" s="1"/>
  <c r="AO7" i="16"/>
  <c r="CO7" i="16"/>
  <c r="CO130" i="16"/>
  <c r="CO134" i="16" s="1"/>
  <c r="BQ135" i="16"/>
  <c r="BQ138" i="16" s="1"/>
  <c r="BQ147" i="16"/>
  <c r="BV147" i="16"/>
  <c r="BV135" i="16"/>
  <c r="BV138" i="16" s="1"/>
  <c r="BG147" i="16"/>
  <c r="BG135" i="16"/>
  <c r="BG138" i="16" s="1"/>
  <c r="AU7" i="16"/>
  <c r="AU130" i="16"/>
  <c r="AU134" i="16" s="1"/>
  <c r="CH130" i="16"/>
  <c r="CH134" i="16" s="1"/>
  <c r="CH7" i="16"/>
  <c r="BJ130" i="16"/>
  <c r="BJ134" i="16" s="1"/>
  <c r="BJ7" i="16"/>
  <c r="AQ130" i="16"/>
  <c r="AQ134" i="16" s="1"/>
  <c r="AQ7" i="16"/>
  <c r="BU130" i="16"/>
  <c r="BU134" i="16" s="1"/>
  <c r="BU7" i="16"/>
  <c r="CW135" i="16"/>
  <c r="CW138" i="16" s="1"/>
  <c r="CW147" i="16"/>
  <c r="AK135" i="16" l="1"/>
  <c r="AK138" i="16" s="1"/>
  <c r="AK147" i="16"/>
  <c r="M147" i="16"/>
  <c r="M135" i="16"/>
  <c r="M138" i="16" s="1"/>
  <c r="AP147" i="16"/>
  <c r="AP135" i="16"/>
  <c r="AP138" i="16" s="1"/>
  <c r="Q147" i="16"/>
  <c r="Q135" i="16"/>
  <c r="Q138" i="16" s="1"/>
  <c r="BY135" i="16"/>
  <c r="BY138" i="16" s="1"/>
  <c r="BY147" i="16"/>
  <c r="CE147" i="16"/>
  <c r="CE135" i="16"/>
  <c r="CE138" i="16" s="1"/>
  <c r="K147" i="16"/>
  <c r="K135" i="16"/>
  <c r="K138" i="16" s="1"/>
  <c r="Z147" i="16"/>
  <c r="Z135" i="16"/>
  <c r="Z138" i="16" s="1"/>
  <c r="CP135" i="16"/>
  <c r="CP138" i="16" s="1"/>
  <c r="CP147" i="16"/>
  <c r="BJ135" i="16"/>
  <c r="BJ138" i="16" s="1"/>
  <c r="BJ147" i="16"/>
  <c r="AU135" i="16"/>
  <c r="AU138" i="16" s="1"/>
  <c r="AU147" i="16"/>
  <c r="CU147" i="16"/>
  <c r="CU135" i="16"/>
  <c r="CU138" i="16" s="1"/>
  <c r="AI135" i="16"/>
  <c r="AI138" i="16" s="1"/>
  <c r="AI147" i="16"/>
  <c r="BU147" i="16"/>
  <c r="BU135" i="16"/>
  <c r="BU138" i="16" s="1"/>
  <c r="CF147" i="16"/>
  <c r="CF135" i="16"/>
  <c r="CF138" i="16" s="1"/>
  <c r="AD147" i="16"/>
  <c r="AD135" i="16"/>
  <c r="AD138" i="16" s="1"/>
  <c r="CN135" i="16"/>
  <c r="CN138" i="16" s="1"/>
  <c r="CN147" i="16"/>
  <c r="CM135" i="16"/>
  <c r="CM138" i="16" s="1"/>
  <c r="CM147" i="16"/>
  <c r="AQ135" i="16"/>
  <c r="AQ138" i="16" s="1"/>
  <c r="AQ147" i="16"/>
  <c r="CX147" i="16"/>
  <c r="CX135" i="16"/>
  <c r="CX138" i="16" s="1"/>
  <c r="DC147" i="16"/>
  <c r="DC135" i="16"/>
  <c r="DC138" i="16" s="1"/>
  <c r="CO135" i="16"/>
  <c r="CO138" i="16" s="1"/>
  <c r="CO147" i="16"/>
  <c r="U135" i="16"/>
  <c r="U138" i="16" s="1"/>
  <c r="U147" i="16"/>
  <c r="CH135" i="16"/>
  <c r="CH138" i="16" s="1"/>
  <c r="CH147" i="16"/>
  <c r="AO147" i="16"/>
  <c r="AO135" i="16"/>
  <c r="AO138" i="16" s="1"/>
  <c r="H135" i="16"/>
  <c r="H147" i="16"/>
  <c r="G7" i="16"/>
  <c r="J147" i="16"/>
  <c r="J135" i="16"/>
  <c r="J138" i="16" s="1"/>
  <c r="BM147" i="16"/>
  <c r="BM135" i="16"/>
  <c r="BM138" i="16" s="1"/>
  <c r="DB135" i="16"/>
  <c r="DB138" i="16" s="1"/>
  <c r="DB147" i="16"/>
  <c r="BE135" i="16"/>
  <c r="BE138" i="16" s="1"/>
  <c r="BE147" i="16"/>
  <c r="T147" i="16"/>
  <c r="T135" i="16"/>
  <c r="T138" i="16" s="1"/>
  <c r="AG147" i="16"/>
  <c r="AG135" i="16"/>
  <c r="AG138" i="16" s="1"/>
  <c r="AZ135" i="16"/>
  <c r="AZ138" i="16" s="1"/>
  <c r="AZ147" i="16"/>
  <c r="G130" i="16"/>
  <c r="H134" i="16"/>
  <c r="F130" i="16"/>
  <c r="G140" i="16" s="1"/>
  <c r="F140" i="16" s="1"/>
  <c r="F152" i="16" s="1"/>
  <c r="G144" i="16" s="1"/>
  <c r="AE147" i="16"/>
  <c r="AE135" i="16"/>
  <c r="AE138" i="16" s="1"/>
  <c r="DA147" i="16"/>
  <c r="DA135" i="16"/>
  <c r="DA138" i="16" s="1"/>
  <c r="CA135" i="16"/>
  <c r="CA138" i="16" s="1"/>
  <c r="CA147" i="16"/>
  <c r="I147" i="16"/>
  <c r="I135" i="16"/>
  <c r="I138" i="16" s="1"/>
  <c r="AH147" i="16"/>
  <c r="AH135" i="16"/>
  <c r="AH138" i="16" s="1"/>
  <c r="F134" i="16" l="1"/>
  <c r="G141" i="16" s="1"/>
  <c r="F141" i="16" s="1"/>
  <c r="G134" i="16"/>
  <c r="G142" i="16"/>
  <c r="F142" i="16" s="1"/>
  <c r="F149" i="16"/>
  <c r="F148" i="16"/>
  <c r="F135" i="16"/>
  <c r="H138" i="16"/>
  <c r="G135" i="16"/>
  <c r="G138" i="16" l="1"/>
  <c r="F138" i="16"/>
  <c r="F145" i="1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tc={75D5F3C3-7946-414A-84C0-D53867AA33B4}</author>
    <author>tc={05D6D0F6-4429-4EF9-8AFE-6422E31C6965}</author>
    <author>tc={05D6D0F6-4429-4EFA-8AFE-6422E31C6965}</author>
    <author>tc={05D6D0F6-4429-4EFB-8AFE-6422E31C6965}</author>
  </authors>
  <commentList>
    <comment ref="C121" authorId="0" shapeId="0" xr:uid="{75D5F3C3-7946-414A-84C0-D53867AA33B4}">
      <text>
        <t>[Komentarų gija]
„Excel“ versija leidžia jums skaityti šią komentarų giją, tačiau visi jos taisymai bus pašalinti, jei failas atidaromas naudojant naujesnę „Excel“ versiją. Daugiau informacijos: https://go.microsoft.com/fwlink/?linkid=870924.
Komentaras:
    RAKS išvengta sunkių sužeidimų</t>
      </text>
    </comment>
    <comment ref="C122" authorId="1" shapeId="0" xr:uid="{05D6D0F6-4429-4EF9-8AFE-6422E31C6965}">
      <text>
        <t>[Komentarų gija]
„Excel“ versija leidžia jums skaityti šią komentarų giją, tačiau visi jos taisymai bus pašalinti, jei failas atidaromas naudojant naujesnę „Excel“ versiją. Daugiau informacijos: https://go.microsoft.com/fwlink/?linkid=870924.
Komentaras:
    RAKS išvengta lengvų sužeidimų</t>
      </text>
    </comment>
    <comment ref="C123" authorId="2" shapeId="0" xr:uid="{A4D412D6-150E-4C08-8910-79DC1E2719A2}">
      <text>
        <t>[Komentarų gija]
„Excel“ versija leidžia jums skaityti šią komentarų giją, tačiau visi jos taisymai bus pašalinti, jei failas atidaromas naudojant naujesnę „Excel“ versiją. Daugiau informacijos: https://go.microsoft.com/fwlink/?linkid=870924.
Komentaras:
    RAKS išvengta lengvų sužeidimų</t>
      </text>
    </comment>
    <comment ref="C124" authorId="3" shapeId="0" xr:uid="{99751EB3-47A6-486E-A9A1-DB3EE648ECF9}">
      <text>
        <t>[Komentarų gija]
„Excel“ versija leidžia jums skaityti šią komentarų giją, tačiau visi jos taisymai bus pašalinti, jei failas atidaromas naudojant naujesnę „Excel“ versiją. Daugiau informacijos: https://go.microsoft.com/fwlink/?linkid=870924.
Komentaras:
    RAKS išvengta lengvų sužeidimų</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tc={7CF21E03-BB24-46BA-A8E7-061D32B108C1}</author>
    <author>tc={2B92714B-27F2-44D5-9D1B-521F51E31644}</author>
  </authors>
  <commentList>
    <comment ref="C121" authorId="0" shapeId="0" xr:uid="{7CF21E03-BB24-46BA-A8E7-061D32B108C1}">
      <text>
        <t>[Komentarų gija]
„Excel“ versija leidžia jums skaityti šią komentarų giją, tačiau visi jos taisymai bus pašalinti, jei failas atidaromas naudojant naujesnę „Excel“ versiją. Daugiau informacijos: https://go.microsoft.com/fwlink/?linkid=870924.
Komentaras:
    RAKS sunkių sužeidimų sumažėjimas</t>
      </text>
    </comment>
    <comment ref="C122" authorId="1" shapeId="0" xr:uid="{2B92714B-27F2-44D5-9D1B-521F51E31644}">
      <text>
        <t>[Komentarų gija]
„Excel“ versija leidžia jums skaityti šią komentarų giją, tačiau visi jos taisymai bus pašalinti, jei failas atidaromas naudojant naujesnę „Excel“ versiją. Daugiau informacijos: https://go.microsoft.com/fwlink/?linkid=870924.
Komentaras:
    RAKS lengvų sužeidimų sumažėjimas</t>
      </text>
    </comment>
  </commentList>
</comments>
</file>

<file path=xl/sharedStrings.xml><?xml version="1.0" encoding="utf-8"?>
<sst xmlns="http://schemas.openxmlformats.org/spreadsheetml/2006/main" count="6127" uniqueCount="1082">
  <si>
    <t>Paslaugų teikimas</t>
  </si>
  <si>
    <t>Finansinės paskatos ir kitos išmokos</t>
  </si>
  <si>
    <t>Infrastruktūros vystymas</t>
  </si>
  <si>
    <t xml:space="preserve">Nr. </t>
  </si>
  <si>
    <t>PRIEMONĖS INVESTICIJOS</t>
  </si>
  <si>
    <t>Kodas</t>
  </si>
  <si>
    <t>Alternatyva 1</t>
  </si>
  <si>
    <t>Alternatyva 2</t>
  </si>
  <si>
    <t>Alternatyva 3</t>
  </si>
  <si>
    <t>Rodiklio pavadinimas</t>
  </si>
  <si>
    <t>Alternatyva 4</t>
  </si>
  <si>
    <t>Bendra pardavimo PVM suma</t>
  </si>
  <si>
    <t>Alternatyva 5</t>
  </si>
  <si>
    <t>POVEIKIS VIEŠIESIEMS FINANSAMS</t>
  </si>
  <si>
    <t>Viešųjų finansų srautas</t>
  </si>
  <si>
    <t>Likutinė vertė</t>
  </si>
  <si>
    <t>A.</t>
  </si>
  <si>
    <t>L.</t>
  </si>
  <si>
    <t>B.</t>
  </si>
  <si>
    <t>C.</t>
  </si>
  <si>
    <t>D.</t>
  </si>
  <si>
    <t>D.2.</t>
  </si>
  <si>
    <t>D.3.</t>
  </si>
  <si>
    <t>E.</t>
  </si>
  <si>
    <t>F.</t>
  </si>
  <si>
    <t>G.</t>
  </si>
  <si>
    <t>K.</t>
  </si>
  <si>
    <t>M.</t>
  </si>
  <si>
    <t>Ekonominė grynoji dabartinė vertė (EGDV)</t>
  </si>
  <si>
    <t>Ekonominės naudos ir išlaidų santykis (ENIS)</t>
  </si>
  <si>
    <t>SĄNAUDŲ IR NAUDOS ANALIZĖ</t>
  </si>
  <si>
    <t>Iš viso</t>
  </si>
  <si>
    <t>Reali vertė</t>
  </si>
  <si>
    <t>Grynoji dabartinė vertė</t>
  </si>
  <si>
    <t>E.1.</t>
  </si>
  <si>
    <t>E.2.</t>
  </si>
  <si>
    <t>E.3.</t>
  </si>
  <si>
    <t>H.</t>
  </si>
  <si>
    <t>INVESTICIJOS, REINVESTICIJOS IR GRYNASIS VEIKLOS SRAUTAS</t>
  </si>
  <si>
    <t>ALTERNATYVOS BIUDŽETAS NOMINALIA VERTE</t>
  </si>
  <si>
    <t>SĄNAUDŲ VEIKSMINGUMO ANALIZĖ</t>
  </si>
  <si>
    <t>Veikla</t>
  </si>
  <si>
    <t>DAUGIAKRITERINĖ ANALIZĖ</t>
  </si>
  <si>
    <t>Nurodykite kriterijus pagal kuriuos lyginsite alternatyvas ir jų lyginamuosius svorius</t>
  </si>
  <si>
    <t>Kriterijaus pavadinimas</t>
  </si>
  <si>
    <t>Kriterijaus svoris analizėje</t>
  </si>
  <si>
    <t>Kriterijaus Nr.</t>
  </si>
  <si>
    <t>Nurodykite</t>
  </si>
  <si>
    <t>Nr.</t>
  </si>
  <si>
    <t>Politikos sritis</t>
  </si>
  <si>
    <t>Sektorius_I</t>
  </si>
  <si>
    <t>Naudos (žalos) komponentai_I</t>
  </si>
  <si>
    <t>Metodai</t>
  </si>
  <si>
    <t>Aplinkos apsauga</t>
  </si>
  <si>
    <t>Padidėjęs geriamo vandens tiekimo paslaugos prieinamumas</t>
  </si>
  <si>
    <t>N</t>
  </si>
  <si>
    <t>Sąnaudų ir naudos analizė</t>
  </si>
  <si>
    <t>Energetika</t>
  </si>
  <si>
    <t>Geriamo vandens kokybės pagerėjimas</t>
  </si>
  <si>
    <t>Sąnaudų veiksmingumo analizė</t>
  </si>
  <si>
    <t>Informacinės visuomenės plėtra</t>
  </si>
  <si>
    <t>Padidėjęs nuotekų tvarkymo paslaugos prieinamumas</t>
  </si>
  <si>
    <t>Krašto apsauga</t>
  </si>
  <si>
    <t>Sąnaudų ekonomija dėl pagerintos lietaus nuotekų infrastruktūros</t>
  </si>
  <si>
    <t>Kultūra</t>
  </si>
  <si>
    <t>Laiko sutaupymai</t>
  </si>
  <si>
    <t>Socialinė apsauga</t>
  </si>
  <si>
    <t>Vizualinės taršos, triukšmo, dulkių, kvapų sumažėjimas</t>
  </si>
  <si>
    <t>Sveikatos apsauga</t>
  </si>
  <si>
    <t>Anglies dioksido (kaip šiltnamio efektą sukeliančių dujų) emisijos sumažėjimas</t>
  </si>
  <si>
    <t>Švietimas ir mokslas</t>
  </si>
  <si>
    <t>Metano (kaip šiltnamio efektą sukeliančių dujų) emisijos sumažėjimas</t>
  </si>
  <si>
    <t>Teisingumas / Teisėtvarka</t>
  </si>
  <si>
    <t>Išteklių taupymas dėl atliekų perdirbimo ir pakartotinio panaudojimo</t>
  </si>
  <si>
    <t>Transportas</t>
  </si>
  <si>
    <t>Paviršinių vandens telkinių kokybės pagerėjimas</t>
  </si>
  <si>
    <t>Turizmas</t>
  </si>
  <si>
    <t>Urbanistinė plėtra</t>
  </si>
  <si>
    <t>Nuostolių sumažėjimas dėl pavojingų, stichinių ir katastrofinių meteorologinių ir hidrologinių reiškinių</t>
  </si>
  <si>
    <t>Oro taršos sumažėjimas</t>
  </si>
  <si>
    <t>Visuomenės apsauga</t>
  </si>
  <si>
    <t>Ekosistemų ir biologinės įvairovės išsaugojimas</t>
  </si>
  <si>
    <t>Dujų tiekimo patikimumo padidėjimas</t>
  </si>
  <si>
    <t>Energijos sąnaudų sumažėjimas dėl energijos šaltinio pakeitimo</t>
  </si>
  <si>
    <t>Nelaimingų atsitikimų sumažėjimas</t>
  </si>
  <si>
    <t>Oro taršos padidėjimas</t>
  </si>
  <si>
    <t>Šilumos energijos prieinamumo padidėjimas</t>
  </si>
  <si>
    <t>Šilumos tiekimo patikimumo padidėjimas</t>
  </si>
  <si>
    <t>Laiko ir piniginių sąnaudų sumažėjimas</t>
  </si>
  <si>
    <t>Anglies dioksido (kaip šiltnamio efektą sukeliančių dujų) emisijos padidėjimas</t>
  </si>
  <si>
    <t>Metano (kaip šiltnamio efektą sukeliančių dujų) emisijos padidėjimas</t>
  </si>
  <si>
    <t>Nelaimingų atsitikimų padidėjimas</t>
  </si>
  <si>
    <t>Energetinių charakteristikų pagerėjimas</t>
  </si>
  <si>
    <t>Laiko ir piniginių sąnaudų sutaupymai</t>
  </si>
  <si>
    <t>Galimybė pasiekti elektroninį turinį vietoje fizinės kelionės į vietą</t>
  </si>
  <si>
    <t>Geresnis informacinės sistemos veikimas</t>
  </si>
  <si>
    <t>Pasiryžimas sumokėti už interneto ryšį</t>
  </si>
  <si>
    <t>Gyvenimo metų vertė</t>
  </si>
  <si>
    <t>Pasiryžimas sumokėti už lankymąsi kultūros objekte</t>
  </si>
  <si>
    <t>Darbo paieškos laiko ekonomija</t>
  </si>
  <si>
    <t>Įsidarbinusių asmenų sveikatos pagerėjimo teikiama nauda</t>
  </si>
  <si>
    <t>Išvengtos būsto nuomos sąnaudos</t>
  </si>
  <si>
    <t>Sukurta pridėtinė vertė dėl dalyvavimo darbo rinkoje</t>
  </si>
  <si>
    <t>Pagerintos socialiai pažeidžiamų asmenų galimybės apsirūpinti būstu</t>
  </si>
  <si>
    <t>Dėl ligos prarastos darbo dienos vertė</t>
  </si>
  <si>
    <t>Pasiryžimas sumokėti už padidėjusį sveikatos priežiūros paslaugų prieinamumą</t>
  </si>
  <si>
    <t>Laiko sąnaudų, patiriamų siekiant gauti sveikatos priežiūros paslaugas, sumažėjimas</t>
  </si>
  <si>
    <t>Oro taršos padidėjimas dėl padidėjusių transporto spūsčių</t>
  </si>
  <si>
    <t>Anglies dioksido emisijos padidėjimas dėl padidėjusių transporto spūsčių</t>
  </si>
  <si>
    <t>Pasiryžimas sumokėti už padidėjusį ikimokyklinio ugdymo paslaugų prieinamumą ir pagerėjusią kokybę</t>
  </si>
  <si>
    <t>Pasiryžimas sumokėti už padidėjusį bendrojo ugdymo paslaugų prieinamumą ir pagerėjusią kokybę</t>
  </si>
  <si>
    <t>Pagerintų įgūdžių dėka pasiektas darbo užmokesčio padidėjimas</t>
  </si>
  <si>
    <t>Žinių kūrimo vertė (mokslinių publikacijų rengimo nauda)</t>
  </si>
  <si>
    <t>Žinių kūrimo vertė (mokslinių publikacijų citavimo nauda)</t>
  </si>
  <si>
    <t>Naujų žinių vertė (pranešimai konferencijose)</t>
  </si>
  <si>
    <t>Inovacijų produktų komercinimo vertė</t>
  </si>
  <si>
    <t>Atviros prieigos prie MTEPI infrastruktūros ekonominė vertė</t>
  </si>
  <si>
    <t>Su sveikata ar aplinka susijusių rizikų sumažinimas</t>
  </si>
  <si>
    <t>Edukacinė nauda lankytojams</t>
  </si>
  <si>
    <t>Mokymosi veikiant (ang. learning-by-doing) nauda tiekimo grandinei</t>
  </si>
  <si>
    <t>Pumpurinių įmonių ekonominė vertė</t>
  </si>
  <si>
    <t>Pasiryžimas sumokėti už padidėjusį neformaliojo švietimo paslaugų prieinamumą ir pagerėjusią kokybę</t>
  </si>
  <si>
    <t>Teisingumas / teisėtvarka</t>
  </si>
  <si>
    <t>Sveikatos sutrikdymų ir mirčių sumažėjimas</t>
  </si>
  <si>
    <t>Turtui padarytos žalos sumažėjimas</t>
  </si>
  <si>
    <t>Neigiamo emocinio poveikio sumažėjimas</t>
  </si>
  <si>
    <t>Nusikaltimų administravimui skirtų viešųjų išlaidų sumažėjimas</t>
  </si>
  <si>
    <t>Triukšmo taršos padidėjimas</t>
  </si>
  <si>
    <t>Triukšmo taršos sumažėjimas</t>
  </si>
  <si>
    <t>Vietinio vienadienio lankytojo vidutinės vienos kelionės išlaidos</t>
  </si>
  <si>
    <t>Vietinio turisto vidutinės dienos išlaidos</t>
  </si>
  <si>
    <t>Iš užsienio atvykusio vienadienio lankytojo vidutinės vienos kelionės išlaidos</t>
  </si>
  <si>
    <t>Iš užsienio atvykusio turisto vidutinės dienos išlaidos</t>
  </si>
  <si>
    <t>Vietovės patrauklumo namų ūkiams ir verslui padidėjimas</t>
  </si>
  <si>
    <t>Transporto keliamos oro taršos padidėjimas</t>
  </si>
  <si>
    <t>Transporto keliamos oro taršos sumažėjimas</t>
  </si>
  <si>
    <t>Vieno darbuotojo sukuriama pridėtinė vertė</t>
  </si>
  <si>
    <t>Vieno darbuotojo sukuriamos pridėtinės vertės prieaugis</t>
  </si>
  <si>
    <t>Laiko nuostoliai dėl padidėjusių transporto spūsčių</t>
  </si>
  <si>
    <t>Pagerintas saugumas ir gyvenimo kokybė</t>
  </si>
  <si>
    <t xml:space="preserve">   </t>
  </si>
  <si>
    <t>Alternatyva</t>
  </si>
  <si>
    <t>Alternatyvos</t>
  </si>
  <si>
    <t>Visų kriterijų svoris</t>
  </si>
  <si>
    <t>Kriterijaus įvertinimas (blogiausias - 0, geriausias - 10)</t>
  </si>
  <si>
    <t>Kriterijaus rezultatas</t>
  </si>
  <si>
    <t>Nurodykite įvertinimą</t>
  </si>
  <si>
    <t>Daugiakriterinės analizės rodiklis</t>
  </si>
  <si>
    <t>I.</t>
  </si>
  <si>
    <t>J.</t>
  </si>
  <si>
    <t>J.1.</t>
  </si>
  <si>
    <t>J.2.</t>
  </si>
  <si>
    <t>D.1.</t>
  </si>
  <si>
    <t>Data</t>
  </si>
  <si>
    <t>Reinvesticijos (po priemonės įgyvendinimo)</t>
  </si>
  <si>
    <t>Kita</t>
  </si>
  <si>
    <t>Politikos_sritys (pasirinktos)</t>
  </si>
  <si>
    <t>REINVESTICIJOS (PO PRIEMONĖS ĮGYVENDINIMO)</t>
  </si>
  <si>
    <t>ALTERNATYVA 1</t>
  </si>
  <si>
    <t>Priemonės pinigų srautai</t>
  </si>
  <si>
    <t>Pinigų srautas ekonominės grynosios dabartinės vertės skaičiavimui</t>
  </si>
  <si>
    <t>PVM (kuris įskaičiuotas į investicijas, veiklos sąnaudas ir pajamas) BALANSAS</t>
  </si>
  <si>
    <t>ALTERNATYVA 2</t>
  </si>
  <si>
    <t>ALTERNATYVA 3</t>
  </si>
  <si>
    <t>ALTERNATYVA 4</t>
  </si>
  <si>
    <t>ALTERNATYVA 5</t>
  </si>
  <si>
    <t>Verslas</t>
  </si>
  <si>
    <t>Politikos_sritys</t>
  </si>
  <si>
    <t>Teritorijos rekreacinės vertės padidėjimas</t>
  </si>
  <si>
    <t>Elektros energijos tiekimo sistemos patikimumo padidėjimas</t>
  </si>
  <si>
    <t>Statistinio gyvenimo vertė</t>
  </si>
  <si>
    <t>Padidėjęs priežiūros paslaugų prieinamumas</t>
  </si>
  <si>
    <t>Piniginių sąnaudų sutaupymai</t>
  </si>
  <si>
    <t>Kelių transporto priemonių eksploatacinių sąnaudų sutaupymai</t>
  </si>
  <si>
    <t>Nauda/Zala</t>
  </si>
  <si>
    <t>Nr</t>
  </si>
  <si>
    <t>Z</t>
  </si>
  <si>
    <t>REZULTATAI</t>
  </si>
  <si>
    <t>Alternatyvos pavadinimas</t>
  </si>
  <si>
    <t>Investicijos, reinvesticijos ir grynasis veiklos srautas</t>
  </si>
  <si>
    <t>Priemonės investicijos</t>
  </si>
  <si>
    <t>Poveikis viešiesiems finansams</t>
  </si>
  <si>
    <r>
      <t xml:space="preserve">Priemonės </t>
    </r>
    <r>
      <rPr>
        <b/>
        <sz val="11"/>
        <color theme="1"/>
        <rFont val="Calibri"/>
        <family val="2"/>
        <charset val="186"/>
        <scheme val="minor"/>
      </rPr>
      <t>įgyvendinimo trukmė metais</t>
    </r>
  </si>
  <si>
    <t>Rodiklių, pagal kuriuos lyginamos alternatyvos, reikšmės</t>
  </si>
  <si>
    <t>Kiti alternatyvų rodikliai</t>
  </si>
  <si>
    <t>Grynasis veiklos srautas</t>
  </si>
  <si>
    <t>Poveikis viešiesiems finansams (GDV), tūkst. EUR</t>
  </si>
  <si>
    <t>Pasirinkta alternatyva</t>
  </si>
  <si>
    <t>L.1.</t>
  </si>
  <si>
    <t>L.2.</t>
  </si>
  <si>
    <t>O.</t>
  </si>
  <si>
    <t>P.</t>
  </si>
  <si>
    <t>Ekonominė vidinė grąžos norma (EVGN)</t>
  </si>
  <si>
    <t>Finansinės analizės rodikliai</t>
  </si>
  <si>
    <t>Finansinė grynoji dabartinė vertė investicijoms (FGDV)</t>
  </si>
  <si>
    <t>Finansinė vidinė grąžos norma investicijoms (FVGN)</t>
  </si>
  <si>
    <t>Finansinis naudos ir išlaidų santykis (FNIS)</t>
  </si>
  <si>
    <t>Pinigų srautas finansinės grynosios dabartinės vertės skaičiavimui</t>
  </si>
  <si>
    <t>J.3.</t>
  </si>
  <si>
    <t>Bendra pirkimo PVM suma (investicijoms ir reinvesticijoms)</t>
  </si>
  <si>
    <t>Bendra pirkimo PVM suma (veiklos išlaidoms)</t>
  </si>
  <si>
    <t>Ekonominės analizės rodikliai</t>
  </si>
  <si>
    <t>EUR</t>
  </si>
  <si>
    <t xml:space="preserve"> </t>
  </si>
  <si>
    <t>Investicijos į žinias ir žmogiškuosius išteklius</t>
  </si>
  <si>
    <t>N.</t>
  </si>
  <si>
    <t>PVM tarifas</t>
  </si>
  <si>
    <t>Veiklos ir palaikymo (atnaujinimo) sąnaudos 1 (viešojo sektoriaus)</t>
  </si>
  <si>
    <t>Veiklos ir palaikymo (atnaujinimo) sąnaudos 1 (privataus ir NVO sektoriaus)</t>
  </si>
  <si>
    <t>Veiklos ir palaikymo (atnaujinimo) sąnaudos 2 (viešojo sektoriaus)</t>
  </si>
  <si>
    <t>Veiklos ir palaikymo (atnaujinimo) sąnaudos 2 (privataus ir NVO sektoriaus)</t>
  </si>
  <si>
    <t>Veiklos ir palaikymo (atnaujinimo) sąnaudos 3 (viešojo sektoriaus)</t>
  </si>
  <si>
    <t>Veiklos ir palaikymo (atnaujinimo) sąnaudos 3 (privataus ir NVO sektoriaus)</t>
  </si>
  <si>
    <t>Veiklos ir palaikymo (atnaujinimo) sąnaudos 4 (viešojo sektoriaus)</t>
  </si>
  <si>
    <t>Veiklos ir palaikymo (atnaujinimo) sąnaudos 4 (privataus ir NVO sektoriaus)</t>
  </si>
  <si>
    <t>Veiklos ir palaikymo (atnaujinimo) sąnaudos 5 (viešojo sektoriaus)</t>
  </si>
  <si>
    <t>Veiklos ir palaikymo (atnaujinimo) sąnaudos 5 (privataus ir NVO sektoriaus)</t>
  </si>
  <si>
    <t>Veiklos pajamos 1 (viešojo sektoriaus)</t>
  </si>
  <si>
    <t>Veiklos pajamos 1 (privataus ir NVO sektoriaus)</t>
  </si>
  <si>
    <t>Veiklos pajamos 2 (viešojo sektoriaus)</t>
  </si>
  <si>
    <t>Veiklos pajamos 2 (privataus ir NVO sektoriaus)</t>
  </si>
  <si>
    <t>Veiklos pajamos 3 (viešojo sektoriaus)</t>
  </si>
  <si>
    <t>Veiklos pajamos 4 (privataus ir NVO sektoriaus)</t>
  </si>
  <si>
    <t>Veiklos pajamos 5 (viešojo sektoriaus)</t>
  </si>
  <si>
    <t>Veiklos pajamos 3 (privataus ir NVO sektoriaus)</t>
  </si>
  <si>
    <t>Veiklos pajamos 4 (viešojo sektoriaus)</t>
  </si>
  <si>
    <t>Veiklos pajamos 5 (privataus ir NVO sektoriaus)</t>
  </si>
  <si>
    <t>PVM</t>
  </si>
  <si>
    <t>PVM_tarifas_išlaidų</t>
  </si>
  <si>
    <t>PVM_tarifas_pajamų</t>
  </si>
  <si>
    <t>Pasirinkite geriausią priemonės alternatyvą</t>
  </si>
  <si>
    <t>Priemonės investicijų/siekiamo rezultato ribos</t>
  </si>
  <si>
    <t>Iš viso (rezultato rodiklio)</t>
  </si>
  <si>
    <t>Nurodyta be PVM (susigrąžinamas/netaikomas)</t>
  </si>
  <si>
    <t>JAUTRUMO ANALIZĖ</t>
  </si>
  <si>
    <t>Įgyvendinimo_trukme</t>
  </si>
  <si>
    <t>ENIS</t>
  </si>
  <si>
    <t>R.</t>
  </si>
  <si>
    <t>S.</t>
  </si>
  <si>
    <t>T.</t>
  </si>
  <si>
    <r>
      <t xml:space="preserve">1. Nurodykite priemonės </t>
    </r>
    <r>
      <rPr>
        <b/>
        <sz val="11"/>
        <color theme="1"/>
        <rFont val="Calibri"/>
        <family val="2"/>
        <charset val="186"/>
        <scheme val="minor"/>
      </rPr>
      <t>kodą</t>
    </r>
  </si>
  <si>
    <r>
      <t xml:space="preserve">2. Nurodykite pagrindžiamos priemonės </t>
    </r>
    <r>
      <rPr>
        <b/>
        <sz val="11"/>
        <color theme="1"/>
        <rFont val="Calibri"/>
        <family val="2"/>
        <charset val="186"/>
        <scheme val="minor"/>
      </rPr>
      <t>pavadinimą</t>
    </r>
  </si>
  <si>
    <r>
      <rPr>
        <sz val="11"/>
        <color theme="1"/>
        <rFont val="Calibri"/>
        <family val="2"/>
        <charset val="186"/>
        <scheme val="minor"/>
      </rPr>
      <t>3.</t>
    </r>
    <r>
      <rPr>
        <b/>
        <sz val="11"/>
        <color theme="1"/>
        <rFont val="Calibri"/>
        <family val="2"/>
        <charset val="186"/>
        <scheme val="minor"/>
      </rPr>
      <t xml:space="preserve"> </t>
    </r>
    <r>
      <rPr>
        <sz val="11"/>
        <color theme="1"/>
        <rFont val="Calibri"/>
        <family val="2"/>
        <charset val="186"/>
        <scheme val="minor"/>
      </rPr>
      <t>Nurodykite priemonių skaičiuoklės</t>
    </r>
    <r>
      <rPr>
        <b/>
        <sz val="11"/>
        <color theme="1"/>
        <rFont val="Calibri"/>
        <family val="2"/>
        <charset val="186"/>
        <scheme val="minor"/>
      </rPr>
      <t xml:space="preserve"> pildymo datą</t>
    </r>
  </si>
  <si>
    <r>
      <t xml:space="preserve">4. Nurodykite planuojamą priemonės </t>
    </r>
    <r>
      <rPr>
        <b/>
        <sz val="11"/>
        <color theme="1"/>
        <rFont val="Calibri"/>
        <family val="2"/>
        <charset val="186"/>
        <scheme val="minor"/>
      </rPr>
      <t>vykdymo pradžios datą</t>
    </r>
  </si>
  <si>
    <r>
      <t xml:space="preserve">5. Nurodykite priemonės </t>
    </r>
    <r>
      <rPr>
        <b/>
        <sz val="11"/>
        <color theme="1"/>
        <rFont val="Calibri"/>
        <family val="2"/>
        <charset val="186"/>
        <scheme val="minor"/>
      </rPr>
      <t xml:space="preserve">ataskaitinio laikotarpio trukmę </t>
    </r>
    <r>
      <rPr>
        <sz val="11"/>
        <color theme="1"/>
        <rFont val="Calibri"/>
        <family val="2"/>
        <charset val="186"/>
        <scheme val="minor"/>
      </rPr>
      <t>metais</t>
    </r>
  </si>
  <si>
    <r>
      <t xml:space="preserve">6. Pasirinkite </t>
    </r>
    <r>
      <rPr>
        <b/>
        <sz val="11"/>
        <color theme="1"/>
        <rFont val="Calibri"/>
        <family val="2"/>
        <charset val="186"/>
        <scheme val="minor"/>
      </rPr>
      <t>metodą</t>
    </r>
    <r>
      <rPr>
        <sz val="11"/>
        <color theme="1"/>
        <rFont val="Calibri"/>
        <family val="2"/>
        <charset val="186"/>
        <scheme val="minor"/>
      </rPr>
      <t>, kuriuo lyginsite alternatyvas</t>
    </r>
  </si>
  <si>
    <r>
      <t xml:space="preserve">7. Pažymėkite, jei bus taikoma ir </t>
    </r>
    <r>
      <rPr>
        <b/>
        <sz val="11"/>
        <color theme="1"/>
        <rFont val="Calibri"/>
        <family val="2"/>
        <charset val="186"/>
        <scheme val="minor"/>
      </rPr>
      <t>daugiakriterinė analizė</t>
    </r>
  </si>
  <si>
    <t>Pasirinktos alternatyvos rezultatai</t>
  </si>
  <si>
    <t>Siūloma geriausia alternatyva</t>
  </si>
  <si>
    <t>Likutines PVM</t>
  </si>
  <si>
    <t>Su PVM</t>
  </si>
  <si>
    <t>Be PVM</t>
  </si>
  <si>
    <r>
      <t xml:space="preserve">8. Pasirinkite </t>
    </r>
    <r>
      <rPr>
        <b/>
        <sz val="11"/>
        <color theme="1"/>
        <rFont val="Calibri"/>
        <family val="2"/>
        <charset val="186"/>
        <scheme val="minor"/>
      </rPr>
      <t>analizės principą</t>
    </r>
  </si>
  <si>
    <t>Investicijų ir reinvesticijų srautas (be PVM)</t>
  </si>
  <si>
    <t>MOKESTINĖS PAJAMOS</t>
  </si>
  <si>
    <t>Siekiamas rezultatas:</t>
  </si>
  <si>
    <t>VEIKLOS IR PALAIKYMO (ATNAUJINIMO) SĄNAUDOS, IŠ VISO</t>
  </si>
  <si>
    <t>SVA rodiklis</t>
  </si>
  <si>
    <t>VEIKLOS PAJAMOS, IŠ VISO (išskyrus mokestines pajamas)</t>
  </si>
  <si>
    <t>Veiklos ir palaikymo (atnaujinimo) sąnaudos (be PVM)</t>
  </si>
  <si>
    <t>Likutinė vertė (be PVM)</t>
  </si>
  <si>
    <t>Investicijų, reinvesticijų ir grynasis veiklos srautas (be PVM)</t>
  </si>
  <si>
    <t>Privataus ir NVO sektoriaus grynasis veiklos srautas (be PVM)</t>
  </si>
  <si>
    <t>Rodikliu skirtumas nuo geriauso rodiklio</t>
  </si>
  <si>
    <t>Jei vienodas rodiklis, geriausia alternatyva pagal VF</t>
  </si>
  <si>
    <t>Rodikliai, kurie skiriasi &lt;0,1 arba 0,05</t>
  </si>
  <si>
    <t>Ar VF skiriasi &gt;0,1</t>
  </si>
  <si>
    <t>VF skirtumas nuo geriausios alt VF</t>
  </si>
  <si>
    <t>Finansinė grynoji dabartinė vertė (FGDV)</t>
  </si>
  <si>
    <t>Finansinė vidinė grąžos norma (FVGN)</t>
  </si>
  <si>
    <t>SOCIALINIS - EKONOMINIS POVEIKIS</t>
  </si>
  <si>
    <t>Socialinio - ekonominio poveikio nauda</t>
  </si>
  <si>
    <t>Socialinio - ekonominio poveikio žala</t>
  </si>
  <si>
    <t>Socialinis - ekonominis poveikis</t>
  </si>
  <si>
    <t>Veikla (nurodykite pavadinimą; suplanuotas investicijas pagrįskite prielaidų lape)</t>
  </si>
  <si>
    <t>Viešasis=0/kt.=1</t>
  </si>
  <si>
    <t>Bendra pirkimo PVM suma (veiklos sąnaudoms)</t>
  </si>
  <si>
    <t>U.</t>
  </si>
  <si>
    <t>PVM dalis, sumokėta privataus sektoriaus</t>
  </si>
  <si>
    <t>Finansinė diskonto norma</t>
  </si>
  <si>
    <t>Socialinė diskonto norma</t>
  </si>
  <si>
    <t>EGDV</t>
  </si>
  <si>
    <t>EVGN</t>
  </si>
  <si>
    <t>D.1.1.</t>
  </si>
  <si>
    <t>D.1.2.</t>
  </si>
  <si>
    <t>D.1.3.</t>
  </si>
  <si>
    <t>D.1.4.</t>
  </si>
  <si>
    <t>D.1.5.</t>
  </si>
  <si>
    <t>D.1.6.</t>
  </si>
  <si>
    <t>D.1.7.</t>
  </si>
  <si>
    <t>D.1.8.</t>
  </si>
  <si>
    <t>D.1.9.</t>
  </si>
  <si>
    <t>D.1.L.</t>
  </si>
  <si>
    <t>D.2.1.</t>
  </si>
  <si>
    <t>D.2.2.</t>
  </si>
  <si>
    <t>D.2.3.</t>
  </si>
  <si>
    <t>D.2.4.</t>
  </si>
  <si>
    <t>D.2.5.</t>
  </si>
  <si>
    <t>D.2.6.</t>
  </si>
  <si>
    <t>D.2.7.</t>
  </si>
  <si>
    <t>D.2.8.</t>
  </si>
  <si>
    <t>D.2.9.</t>
  </si>
  <si>
    <t>D.2.L.</t>
  </si>
  <si>
    <t>D.3.1.</t>
  </si>
  <si>
    <t>D.3.2.</t>
  </si>
  <si>
    <t>D.3.3.</t>
  </si>
  <si>
    <t>D.3.4.</t>
  </si>
  <si>
    <t>D.3.5.</t>
  </si>
  <si>
    <t>D.3.6.</t>
  </si>
  <si>
    <t>D.3.7.</t>
  </si>
  <si>
    <t>D.3.8.</t>
  </si>
  <si>
    <t>D.3.9.</t>
  </si>
  <si>
    <t>D.3.L.</t>
  </si>
  <si>
    <t>E.1.1.</t>
  </si>
  <si>
    <t>E.1.2.</t>
  </si>
  <si>
    <t>E.1.3.</t>
  </si>
  <si>
    <t>E.1.4.</t>
  </si>
  <si>
    <t>E.1.5.</t>
  </si>
  <si>
    <t>E.1.6.</t>
  </si>
  <si>
    <t>E.1.7.</t>
  </si>
  <si>
    <t>E.1.8.</t>
  </si>
  <si>
    <t>E.1.9.</t>
  </si>
  <si>
    <t>E.1.L.</t>
  </si>
  <si>
    <t>E.2.1.</t>
  </si>
  <si>
    <t>E.2.2.</t>
  </si>
  <si>
    <t>E.2.3.</t>
  </si>
  <si>
    <t>E.2.4.</t>
  </si>
  <si>
    <t>E.2.5.</t>
  </si>
  <si>
    <t>E.2.6.</t>
  </si>
  <si>
    <t>E.2.7.</t>
  </si>
  <si>
    <t>E.2.8.</t>
  </si>
  <si>
    <t>E.2.9.</t>
  </si>
  <si>
    <t>E.2.L.</t>
  </si>
  <si>
    <t>E.3.1.</t>
  </si>
  <si>
    <t>E.3.2.</t>
  </si>
  <si>
    <t>E.3.3.</t>
  </si>
  <si>
    <t>E.3.4.</t>
  </si>
  <si>
    <t>E.3.5.</t>
  </si>
  <si>
    <t>E.3.6.</t>
  </si>
  <si>
    <t>E.3.7.</t>
  </si>
  <si>
    <t>E.3.8.</t>
  </si>
  <si>
    <t>E.3.9.</t>
  </si>
  <si>
    <t>E.3.L.</t>
  </si>
  <si>
    <t>F.1.</t>
  </si>
  <si>
    <t>F.2.</t>
  </si>
  <si>
    <t>F.3.</t>
  </si>
  <si>
    <t>F.4.</t>
  </si>
  <si>
    <t>F.5.</t>
  </si>
  <si>
    <t>F.6.</t>
  </si>
  <si>
    <t>F.7.</t>
  </si>
  <si>
    <t>F.8.</t>
  </si>
  <si>
    <t>F.9.</t>
  </si>
  <si>
    <t>F.L.</t>
  </si>
  <si>
    <t>G.1.</t>
  </si>
  <si>
    <t>G.2.</t>
  </si>
  <si>
    <t>G.3.</t>
  </si>
  <si>
    <t>G.4.</t>
  </si>
  <si>
    <t>G.5.</t>
  </si>
  <si>
    <t>G.6.</t>
  </si>
  <si>
    <t>G.7.</t>
  </si>
  <si>
    <t>G.8.</t>
  </si>
  <si>
    <t>G.9.</t>
  </si>
  <si>
    <t>G.10.</t>
  </si>
  <si>
    <t>H.1.</t>
  </si>
  <si>
    <t>H.2.</t>
  </si>
  <si>
    <t>H.3.</t>
  </si>
  <si>
    <t>H.4.</t>
  </si>
  <si>
    <t>H.5.</t>
  </si>
  <si>
    <t>H.6.</t>
  </si>
  <si>
    <t>H.7.</t>
  </si>
  <si>
    <t>H.8.</t>
  </si>
  <si>
    <t>H.9.</t>
  </si>
  <si>
    <t>H.10.</t>
  </si>
  <si>
    <t>L.1.1.</t>
  </si>
  <si>
    <t>L.1.2.</t>
  </si>
  <si>
    <t>L.1.3.</t>
  </si>
  <si>
    <t>L.1.4.</t>
  </si>
  <si>
    <t>L.1.5.</t>
  </si>
  <si>
    <t>L.1.6.</t>
  </si>
  <si>
    <t>L.1.7.</t>
  </si>
  <si>
    <t>L.2.1.</t>
  </si>
  <si>
    <t>L.2.2.</t>
  </si>
  <si>
    <t>L.2.3.</t>
  </si>
  <si>
    <t>Rodiklis kritinio kintamojo įvertinimui</t>
  </si>
  <si>
    <t>Pasirinktas kintamasis bei pokytis</t>
  </si>
  <si>
    <t>Kritinis kintamasis</t>
  </si>
  <si>
    <t>Viešųjų finansų poveikis</t>
  </si>
  <si>
    <t>FGDV</t>
  </si>
  <si>
    <t>FVGN</t>
  </si>
  <si>
    <t>FNIS</t>
  </si>
  <si>
    <t>%</t>
  </si>
  <si>
    <t>Reikšmės</t>
  </si>
  <si>
    <t>V.</t>
  </si>
  <si>
    <t>Pinigų srautas poveikio viešiesiems finansams skaičiavimui</t>
  </si>
  <si>
    <t>DA rodiklis</t>
  </si>
  <si>
    <t>DA rodikliai</t>
  </si>
  <si>
    <t>Pagrindiniai SVA ir SNA rodikliai</t>
  </si>
  <si>
    <t>DA1_rodiklis</t>
  </si>
  <si>
    <t>DA2_rodiklis</t>
  </si>
  <si>
    <t>DA3_rodiklis</t>
  </si>
  <si>
    <t>DA4_rodiklis</t>
  </si>
  <si>
    <t>DA5_rodiklis</t>
  </si>
  <si>
    <t>DA_rodiklis</t>
  </si>
  <si>
    <t>JAUTRUMO ANALIZĖS REZULTATAI</t>
  </si>
  <si>
    <r>
      <t xml:space="preserve">9. Nurodykite </t>
    </r>
    <r>
      <rPr>
        <b/>
        <sz val="11"/>
        <color theme="1"/>
        <rFont val="Calibri"/>
        <family val="2"/>
        <charset val="186"/>
        <scheme val="minor"/>
      </rPr>
      <t>viešosios politikos sritį</t>
    </r>
    <r>
      <rPr>
        <sz val="11"/>
        <color theme="1"/>
        <rFont val="Calibri"/>
        <family val="2"/>
        <charset val="186"/>
        <scheme val="minor"/>
      </rPr>
      <t>, kurioje planuojama priemonė</t>
    </r>
  </si>
  <si>
    <r>
      <t xml:space="preserve">10. Jeigu bent viena iš priemonės įgyvendinimo alternatyvų turi poveikį </t>
    </r>
    <r>
      <rPr>
        <b/>
        <sz val="11"/>
        <color theme="1"/>
        <rFont val="Calibri"/>
        <family val="2"/>
        <charset val="186"/>
        <scheme val="minor"/>
      </rPr>
      <t>kitoms viešosios politikos sritims</t>
    </r>
    <r>
      <rPr>
        <sz val="11"/>
        <color theme="1"/>
        <rFont val="Calibri"/>
        <family val="2"/>
        <charset val="186"/>
        <scheme val="minor"/>
      </rPr>
      <t>, nurodykite jas</t>
    </r>
  </si>
  <si>
    <r>
      <t xml:space="preserve">11. Nurodykite siekiamo </t>
    </r>
    <r>
      <rPr>
        <b/>
        <sz val="11"/>
        <color theme="1"/>
        <rFont val="Calibri"/>
        <family val="2"/>
        <charset val="186"/>
        <scheme val="minor"/>
      </rPr>
      <t>rezultato pavadinimą</t>
    </r>
  </si>
  <si>
    <r>
      <t xml:space="preserve">12. Nurodykite siekiamo </t>
    </r>
    <r>
      <rPr>
        <b/>
        <sz val="11"/>
        <color theme="1"/>
        <rFont val="Calibri"/>
        <family val="2"/>
        <charset val="186"/>
        <scheme val="minor"/>
      </rPr>
      <t>rezultato matavimo vienetą</t>
    </r>
  </si>
  <si>
    <r>
      <t xml:space="preserve">13. </t>
    </r>
    <r>
      <rPr>
        <b/>
        <sz val="11"/>
        <color theme="1"/>
        <rFont val="Calibri"/>
        <family val="2"/>
        <charset val="186"/>
        <scheme val="minor"/>
      </rPr>
      <t>Pažymėkite alternatyvas</t>
    </r>
    <r>
      <rPr>
        <sz val="11"/>
        <color theme="1"/>
        <rFont val="Calibri"/>
        <family val="2"/>
        <charset val="186"/>
        <scheme val="minor"/>
      </rPr>
      <t>, kurias pateikiate skaičiuoklėje</t>
    </r>
  </si>
  <si>
    <t>PVM dalis, sumokėta privataus ir NVO sektoriaus</t>
  </si>
  <si>
    <t/>
  </si>
  <si>
    <t>-</t>
  </si>
  <si>
    <t xml:space="preserve">Ši skaičiuoklė padeda palyginti priemonės alternatyvas ir pasirinkti iš jų geriausią. Kai nagrinėjama tik viena alternatyva, skaičiuoklė padeda įvertinti jos atsiperkamumą visuomenei. Visoje skaičiuoklėje reikia pildyti tik žalius laukus bei išsirinkti variantus pasirinkimo laukuose. Kiti laukai užsipildo automatiškai. Tarpinius skaičiavimus pateikite darbalapyje "Prielaidos". Skaičiuoklėje pateikiami paaiškinimų mygtukai             Paspaudus, pateikiama trumpa informacija apie aktualų parametrą. Šiame lape "Pradžia" užpildykite žalius laukus bei išsirinkite variantus pasirinkimo laukuose ir lapo apačioje spauskite mygtuką                     Pagal Jūsų pasirinkimus skaičiuoklė sugeneruos reikalingus darbalapius. 
</t>
  </si>
  <si>
    <r>
      <t xml:space="preserve">14. Esant poreikiui, patikslinkite taikomą </t>
    </r>
    <r>
      <rPr>
        <b/>
        <sz val="11"/>
        <color theme="1"/>
        <rFont val="Calibri"/>
        <family val="2"/>
        <charset val="186"/>
        <scheme val="minor"/>
      </rPr>
      <t>realią finansinę diskonto normą</t>
    </r>
    <r>
      <rPr>
        <sz val="11"/>
        <color theme="1"/>
        <rFont val="Calibri"/>
        <family val="2"/>
        <charset val="186"/>
        <scheme val="minor"/>
      </rPr>
      <t xml:space="preserve"> </t>
    </r>
  </si>
  <si>
    <r>
      <t xml:space="preserve">15. Esant poreikiui, patikslinkite taikomą </t>
    </r>
    <r>
      <rPr>
        <b/>
        <sz val="11"/>
        <color theme="1"/>
        <rFont val="Calibri"/>
        <family val="2"/>
        <charset val="186"/>
        <scheme val="minor"/>
      </rPr>
      <t xml:space="preserve">socialinę diskonto normą </t>
    </r>
  </si>
  <si>
    <r>
      <t xml:space="preserve">16. </t>
    </r>
    <r>
      <rPr>
        <b/>
        <sz val="11"/>
        <color theme="1"/>
        <rFont val="Calibri"/>
        <family val="2"/>
        <charset val="186"/>
        <scheme val="minor"/>
      </rPr>
      <t xml:space="preserve">Vidutinė metinė infliacija </t>
    </r>
    <r>
      <rPr>
        <sz val="11"/>
        <color theme="1"/>
        <rFont val="Calibri"/>
        <family val="2"/>
        <charset val="186"/>
        <scheme val="minor"/>
      </rPr>
      <t>priemonės įgyvendininimo laikotarpiu</t>
    </r>
  </si>
  <si>
    <t>Priemonės ataskaitinis laikotarpis</t>
  </si>
  <si>
    <t>Dalis</t>
  </si>
  <si>
    <t>Pesimistinis</t>
  </si>
  <si>
    <t>Mažiau pesimistinis</t>
  </si>
  <si>
    <t>Realus</t>
  </si>
  <si>
    <t>Mažiau optimistinis</t>
  </si>
  <si>
    <t>Optimistinis</t>
  </si>
  <si>
    <t>Pradinės prielaidos</t>
  </si>
  <si>
    <t>SCENARIJŲ ANALIZĖS PRIELAIDOS</t>
  </si>
  <si>
    <t>SCENARIJŲ ANALIZĖ</t>
  </si>
  <si>
    <t>Rodikliai</t>
  </si>
  <si>
    <t>REGULIACINĖS VEIKLOS</t>
  </si>
  <si>
    <t>Norminės</t>
  </si>
  <si>
    <t>Mokestinės</t>
  </si>
  <si>
    <t>INVESTICINĖS VEIKLOS</t>
  </si>
  <si>
    <t>KOMUNIKACINĖS VEIKLOS</t>
  </si>
  <si>
    <t>SCENARIJŲ ANALIZĖS REZULTATAI</t>
  </si>
  <si>
    <t>Privačios lėšos</t>
  </si>
  <si>
    <t xml:space="preserve">Savivaldybių biudžetų lėšos </t>
  </si>
  <si>
    <t>Finansavimo šaltiniai</t>
  </si>
  <si>
    <t>Finansavimo išmokėjimas VISO:</t>
  </si>
  <si>
    <t>PRIEMONĖS FINANSAVIMAS</t>
  </si>
  <si>
    <t>4.2.</t>
  </si>
  <si>
    <t>4.1.</t>
  </si>
  <si>
    <t>4.</t>
  </si>
  <si>
    <t>…</t>
  </si>
  <si>
    <t>Ex-post rodiklio siekimas ir pasiekimo fakto fiksavimas</t>
  </si>
  <si>
    <t>Rodiklio Nr. 2 pasiekimo fakto fiksavimas</t>
  </si>
  <si>
    <t>3.</t>
  </si>
  <si>
    <t>2.2.</t>
  </si>
  <si>
    <t>2.1.</t>
  </si>
  <si>
    <t xml:space="preserve">2. </t>
  </si>
  <si>
    <t>Priemonės paraiškų vertinimas ir finansavimo sutarčių sudarymas</t>
  </si>
  <si>
    <t>1.2.</t>
  </si>
  <si>
    <t>1.1.6.</t>
  </si>
  <si>
    <t>Priemonės tvirtinimas</t>
  </si>
  <si>
    <t>1.1.5.</t>
  </si>
  <si>
    <t>Specialiųjų ir prioritetinių atrankos kriterijų rengimas ir tvirtinimas</t>
  </si>
  <si>
    <t>1.1.4.</t>
  </si>
  <si>
    <t>Priemonės pagrindimo rengimas</t>
  </si>
  <si>
    <t>1.1.3.</t>
  </si>
  <si>
    <t>Priemonės rengimo darbo grupės sudarymas</t>
  </si>
  <si>
    <t>1.1.2.</t>
  </si>
  <si>
    <t>Priemonės rengimas</t>
  </si>
  <si>
    <t>1.1.</t>
  </si>
  <si>
    <t>PLANAVIMAS</t>
  </si>
  <si>
    <t>1.</t>
  </si>
  <si>
    <t>I</t>
  </si>
  <si>
    <t>IV</t>
  </si>
  <si>
    <t>III</t>
  </si>
  <si>
    <t>II</t>
  </si>
  <si>
    <t>Veiklų trukmė, mėn.</t>
  </si>
  <si>
    <t>Priemonės planavimo, įgyvendinimo ir kitos veiklos</t>
  </si>
  <si>
    <t xml:space="preserve">Eil. Nr. </t>
  </si>
  <si>
    <t>Detalus priemonės įgyvendinimo, finansavimo ir rodiklių pasiekimo grafikas</t>
  </si>
  <si>
    <t>Priemonė:</t>
  </si>
  <si>
    <t>1.2.1.1</t>
  </si>
  <si>
    <t>1.2.2.1</t>
  </si>
  <si>
    <t>1.2.1.2</t>
  </si>
  <si>
    <t>1.2.2.2</t>
  </si>
  <si>
    <t>1.2.1.4</t>
  </si>
  <si>
    <t>1.2.1.5</t>
  </si>
  <si>
    <t>1.2.2.5</t>
  </si>
  <si>
    <t>1.2.1.6</t>
  </si>
  <si>
    <t>1.2.2.6</t>
  </si>
  <si>
    <t>1.2.1.7</t>
  </si>
  <si>
    <t>1.2.2.7</t>
  </si>
  <si>
    <t>1.2.1.8</t>
  </si>
  <si>
    <t>1.2.2.8</t>
  </si>
  <si>
    <t>1.2.1.9</t>
  </si>
  <si>
    <t>1.2.2.9</t>
  </si>
  <si>
    <t>1.2.1.10</t>
  </si>
  <si>
    <t>1.2.2.10</t>
  </si>
  <si>
    <t>1.2.1.11</t>
  </si>
  <si>
    <t>1.2.2.11</t>
  </si>
  <si>
    <t>1.2.1.12</t>
  </si>
  <si>
    <t>1.2.2.12</t>
  </si>
  <si>
    <t>1.2.1.13</t>
  </si>
  <si>
    <t>1.2.2.13</t>
  </si>
  <si>
    <t>1.2.1.14</t>
  </si>
  <si>
    <t>1.2.2.14</t>
  </si>
  <si>
    <t>1.2.1.15</t>
  </si>
  <si>
    <t>1.2.2.15</t>
  </si>
  <si>
    <t>2.4.</t>
  </si>
  <si>
    <t>2.5.</t>
  </si>
  <si>
    <t>2.6.</t>
  </si>
  <si>
    <t>2.7.</t>
  </si>
  <si>
    <t>2.8.</t>
  </si>
  <si>
    <t>2.9.</t>
  </si>
  <si>
    <t>2.10.</t>
  </si>
  <si>
    <t>2.11.</t>
  </si>
  <si>
    <t>2.12.</t>
  </si>
  <si>
    <t>2.13.</t>
  </si>
  <si>
    <t>2.14.</t>
  </si>
  <si>
    <t>2.15.</t>
  </si>
  <si>
    <t>5.</t>
  </si>
  <si>
    <t>5.2.</t>
  </si>
  <si>
    <t>5.1.</t>
  </si>
  <si>
    <t>GRYNASIS VEIKLOS SRAUTAS</t>
  </si>
  <si>
    <t>PRIEMONĖS REZULTATŲ PALAIKYMO SĄNAUDOS, iš jų:</t>
  </si>
  <si>
    <t>A</t>
  </si>
  <si>
    <t>B</t>
  </si>
  <si>
    <t>C</t>
  </si>
  <si>
    <t>Kvietimų teikti paraiškas skelbimas:</t>
  </si>
  <si>
    <t>1.1.6.1.</t>
  </si>
  <si>
    <t>Lapas "Grafikas"</t>
  </si>
  <si>
    <t>ĮGYVENDINIMAS (veiklų projektų)</t>
  </si>
  <si>
    <t>1.1.6.2</t>
  </si>
  <si>
    <t>1.1.6.4</t>
  </si>
  <si>
    <t>1.1.6.5</t>
  </si>
  <si>
    <t>1.1.6.6</t>
  </si>
  <si>
    <t>1.1.6.7</t>
  </si>
  <si>
    <t>1.1.6.8</t>
  </si>
  <si>
    <t>1.1.6.9</t>
  </si>
  <si>
    <t>1.1.6.10</t>
  </si>
  <si>
    <t>1.1.6.11</t>
  </si>
  <si>
    <t>1.1.6.12</t>
  </si>
  <si>
    <t>1.1.6.13</t>
  </si>
  <si>
    <t>1.1.6.14</t>
  </si>
  <si>
    <t>1.1.6.15</t>
  </si>
  <si>
    <t>Valstybės biudžeto lėšos</t>
  </si>
  <si>
    <t>lėšų pavadinimas ir finansavimo šaltinio kodas</t>
  </si>
  <si>
    <t>Europos Sąjungos ir kitos tarptautinės finansinės paramos bendrojo finansavimo lėšos</t>
  </si>
  <si>
    <t>Europos Sąjungos ir kitos tarptautinės finansinės paramos lėšos</t>
  </si>
  <si>
    <t>Tikslinės paskirties valstybės biudžeto lėšos</t>
  </si>
  <si>
    <t>Kitos lėšos</t>
  </si>
  <si>
    <t>Kitos viešosios lėšos</t>
  </si>
  <si>
    <t>3.1.</t>
  </si>
  <si>
    <t>3.9.</t>
  </si>
  <si>
    <t>3.2.</t>
  </si>
  <si>
    <t>3.3.</t>
  </si>
  <si>
    <t>3.4.</t>
  </si>
  <si>
    <t>3.5.</t>
  </si>
  <si>
    <t>3.6.</t>
  </si>
  <si>
    <t>3.7.</t>
  </si>
  <si>
    <t>3.8.</t>
  </si>
  <si>
    <t>Grynosios veiklos sąnaudos</t>
  </si>
  <si>
    <t>Reinvesticijos</t>
  </si>
  <si>
    <t>RODIKLIAI IR NAUDOS KOMPONENTAI</t>
  </si>
  <si>
    <t>6.</t>
  </si>
  <si>
    <t>6.1.</t>
  </si>
  <si>
    <t>6.2.</t>
  </si>
  <si>
    <t>6.2.1.</t>
  </si>
  <si>
    <t>6.2.1.1.</t>
  </si>
  <si>
    <t>6.2.1.2.</t>
  </si>
  <si>
    <t>6.2.2.</t>
  </si>
  <si>
    <t>6.2.2.1.</t>
  </si>
  <si>
    <t>6.2.2.2.</t>
  </si>
  <si>
    <t>6.2.3.</t>
  </si>
  <si>
    <t>6.2.3.1.</t>
  </si>
  <si>
    <t>6.2.3.2.</t>
  </si>
  <si>
    <t>6.2.4.</t>
  </si>
  <si>
    <t>6.2.4.1.</t>
  </si>
  <si>
    <t>6.2.4.2.</t>
  </si>
  <si>
    <t>6.2.5.</t>
  </si>
  <si>
    <t>6.2.5.1.</t>
  </si>
  <si>
    <t>6.2.5.2.</t>
  </si>
  <si>
    <t>6.2.5.3.</t>
  </si>
  <si>
    <t>PRIEMONĖS REZULTATŲ PALAIKYMO SĄNAUDŲ FINANSAVIMAS</t>
  </si>
  <si>
    <t>Finansavimo šaltinis (nurodykite)</t>
  </si>
  <si>
    <t>Finansavimo apimtys, EUR</t>
  </si>
  <si>
    <t>lėšų pavadinimas ir finansavimo šaltinio kodas (nurodykite)</t>
  </si>
  <si>
    <t>Iš viso, Eur</t>
  </si>
  <si>
    <t>Iš viso, vnt.</t>
  </si>
  <si>
    <t>Skaičiuoklės versija 1.1</t>
  </si>
  <si>
    <t>10-001-05-03-06</t>
  </si>
  <si>
    <t>Efektyvumo principas</t>
  </si>
  <si>
    <t>Žuvusių ir (ar) sunkiai sužeistų pervažų naudotojų skaičius</t>
  </si>
  <si>
    <t>asmenys</t>
  </si>
  <si>
    <t>Eilučių žymos</t>
  </si>
  <si>
    <t>Investicijos</t>
  </si>
  <si>
    <t>Vertė, Eur</t>
  </si>
  <si>
    <t>Investicijos, Eur</t>
  </si>
  <si>
    <t>Sužeista</t>
  </si>
  <si>
    <t>1 eismo įvykiui tenka žuvusių</t>
  </si>
  <si>
    <t>1 eismo įvykiui tenka nesunkiai sužeistų</t>
  </si>
  <si>
    <t>1 eismo įvykiui tenka sunkiai sužeistų</t>
  </si>
  <si>
    <t>Eismo įvykių skaičiaus sumažėjimas</t>
  </si>
  <si>
    <t>Žuvusių skaičiaus sumažėjimas</t>
  </si>
  <si>
    <t>Nesunkiai sužeistų skaičiaus sumažėjimas</t>
  </si>
  <si>
    <t>Sunkiai sužeistų skaičiaus sumažėjimas</t>
  </si>
  <si>
    <t>Ekonominės naudos įverčiai</t>
  </si>
  <si>
    <t>Nelaimingų atsitikimų sumažėjimas (žūtis), €</t>
  </si>
  <si>
    <t>Nelaimingų atsitikimų sumažėjimas (sunkus sužalojimas), €</t>
  </si>
  <si>
    <t>Nelaimingų atsitikimų sumažėjimas (lengvas sužalojimas), €</t>
  </si>
  <si>
    <t>Ekonominė nauda</t>
  </si>
  <si>
    <t>Naudingo tarnavimo laikotarpis, metai</t>
  </si>
  <si>
    <t>Viso:</t>
  </si>
  <si>
    <t>Naujа pervаžos signalizacijos įranga (kompl.)</t>
  </si>
  <si>
    <t>Vaizdo stebėjimo sistema</t>
  </si>
  <si>
    <t>EVC EVKS atnaujinimas</t>
  </si>
  <si>
    <t>Nusidevėjimas</t>
  </si>
  <si>
    <t>1 metų nusidėvėjimas</t>
  </si>
  <si>
    <t>Nauji pervаžos SĮ (kompl.)</t>
  </si>
  <si>
    <t>Reinvesticija</t>
  </si>
  <si>
    <t>Bendra likutinė vertė</t>
  </si>
  <si>
    <t>Pajamos</t>
  </si>
  <si>
    <t>Investicijos yra saugumui užtikrinti, todėl pajamų nėra.</t>
  </si>
  <si>
    <t>Sąnaudos</t>
  </si>
  <si>
    <t>El. energija</t>
  </si>
  <si>
    <t>Suvartojamas el. energijos kiekis 1 pervažoje modernizavus signalizacijos sistemą</t>
  </si>
  <si>
    <t>Kliūties aptikimo sistema, vaizdo stebėjimo bei kelio dangos pervažos prieigose stebėjimo sistema,  pėsčiųjų perėjos signalizacijos sistema</t>
  </si>
  <si>
    <t>Švieslentės</t>
  </si>
  <si>
    <t>Suvartojamas elektros kiekis pagal techn. Specifikaciją kW</t>
  </si>
  <si>
    <t>1 kameros suvartojamas elektros kiekis pagal techn. Specifikaciją, kW</t>
  </si>
  <si>
    <t>1 pervažoje sunaudojama elektros kW</t>
  </si>
  <si>
    <t>bendras el. suvartojimas per metus, kWh</t>
  </si>
  <si>
    <t>įkainis 1 kWh</t>
  </si>
  <si>
    <t>sąnaudos, Eur</t>
  </si>
  <si>
    <t>El. energijos įkainis paimtas iš SAP.</t>
  </si>
  <si>
    <t>*24</t>
  </si>
  <si>
    <t>per valandą</t>
  </si>
  <si>
    <t>Sąnaudos per metus nuo projekto įvedimo į eksploataciją</t>
  </si>
  <si>
    <t>Darbuotojo prižiūrinčio pervažą darbo užmokesčio padidėjimas</t>
  </si>
  <si>
    <t>DU</t>
  </si>
  <si>
    <t>1 Pervažos SĮ priežiūra (su užtvarais), min (per metus)</t>
  </si>
  <si>
    <t>Esama situacija</t>
  </si>
  <si>
    <t>1 pervažos SĮ priežiūra (be užtvarų), min per metus)</t>
  </si>
  <si>
    <t>dėl projekto, padidėjusios darbuotojų laiko sąnaudos, min (1 pervažai per metus)</t>
  </si>
  <si>
    <t>1 darbuotojo 1 darbo dienos min skaičius</t>
  </si>
  <si>
    <t>dėl projekto padidėjusios laiko sąnaudos, dienomis (per metus)</t>
  </si>
  <si>
    <t>kvalifikuoto darbuotojo darbo užmokestis su darbdavio mokesčiais Eur/mėn</t>
  </si>
  <si>
    <t>vidutinis darbo dienų skaičius per mėn.</t>
  </si>
  <si>
    <t>pervažų skaičius</t>
  </si>
  <si>
    <t>dėl projekto padidėjęs darbuotojų darbo užmokestis, Eur ( 1 metams)</t>
  </si>
  <si>
    <t>Socialinė - ekonominė nauda</t>
  </si>
  <si>
    <t>Laiko sutaupymų skaičiavimas automobilių transportui</t>
  </si>
  <si>
    <t>Pervažos vieta, km+m</t>
  </si>
  <si>
    <t>Kertamo kelio kategorija Nr., miesto gatvė</t>
  </si>
  <si>
    <t>VMPEI autom per parą</t>
  </si>
  <si>
    <t>VMPEI sunkusis transportas per parą</t>
  </si>
  <si>
    <t>VMPEI lengv. autom per parą</t>
  </si>
  <si>
    <t>Automob. prastova min, pravažiuojant traukiniui</t>
  </si>
  <si>
    <t>22+593</t>
  </si>
  <si>
    <t>190+935</t>
  </si>
  <si>
    <t>Bokšto g.</t>
  </si>
  <si>
    <t>traukiniai per valandą</t>
  </si>
  <si>
    <t>202+386</t>
  </si>
  <si>
    <t>sunkiųjų automobilių per val</t>
  </si>
  <si>
    <t xml:space="preserve">sunk. transport. vnt sustoja per val </t>
  </si>
  <si>
    <t>per parą</t>
  </si>
  <si>
    <t>196+902</t>
  </si>
  <si>
    <t>Pušų g. (3409)</t>
  </si>
  <si>
    <t>lengv transport vnt sustoja per val</t>
  </si>
  <si>
    <t>194+757</t>
  </si>
  <si>
    <t>Dariaus ir Girėno g.</t>
  </si>
  <si>
    <t>188+631</t>
  </si>
  <si>
    <t>192+108</t>
  </si>
  <si>
    <t xml:space="preserve">Basanavičiaus g. </t>
  </si>
  <si>
    <t>24+629</t>
  </si>
  <si>
    <t>11+882</t>
  </si>
  <si>
    <t>Pramonės g. (103)</t>
  </si>
  <si>
    <t>21+544</t>
  </si>
  <si>
    <t>Vidurkis</t>
  </si>
  <si>
    <t>Vidutinis intensyvumas</t>
  </si>
  <si>
    <t>Lengvieji automobiliai vid. per parą (statistiniai duomenys)</t>
  </si>
  <si>
    <t xml:space="preserve">Lengvieji automobiliai vid. per metus </t>
  </si>
  <si>
    <t>sustojančių automobilių skaičius prie pervažos per metus</t>
  </si>
  <si>
    <t>Vidutinis keleivių skaičius vnt/metus (sustojusių automobilių)</t>
  </si>
  <si>
    <t>Laiko sutaupymo vertė min (darbo reikalais)</t>
  </si>
  <si>
    <t xml:space="preserve">Laiko sutaupymo vertė min (ne darbo reikalais) </t>
  </si>
  <si>
    <t>laiko sutaupymai valandomis</t>
  </si>
  <si>
    <t>laiko santaupos darbo reikalais</t>
  </si>
  <si>
    <t xml:space="preserve">Laiko santaupos ne darbo reikalais  </t>
  </si>
  <si>
    <t>Suminiai sutaupymai</t>
  </si>
  <si>
    <t xml:space="preserve">Krovininis transportas per parą (statistiniai duomenys) </t>
  </si>
  <si>
    <t>Krovininis transportas per metus</t>
  </si>
  <si>
    <t>Vidutinis krovinių skaičius t/metus (sustojusių automobilių)</t>
  </si>
  <si>
    <t>laiko santaupų vertė Eur</t>
  </si>
  <si>
    <t>Poveikio Komponentai</t>
  </si>
  <si>
    <t>1.1. Laiko sutaupymai (darbo reikalais vykstančio keleivio laiko vertė); keleivis/h</t>
  </si>
  <si>
    <t>1.2. Laiko sutaupymai (ne darbo reikalais vykstančio keleivio laiko vertė)</t>
  </si>
  <si>
    <t>1.3. Laiko sutaupymai (pervežamo krovinio laiko vertė)</t>
  </si>
  <si>
    <t>Prielaidos</t>
  </si>
  <si>
    <t xml:space="preserve">Investicijos </t>
  </si>
  <si>
    <t>iš kurių projektavimas apie 5 proc.</t>
  </si>
  <si>
    <t>68 traukiniai per parą, 3 traukiniai per valandą</t>
  </si>
  <si>
    <t>Dabartinė prastova praleidžiant traukinį 4,5 min, įgyvendinus projektą - 2 min prastova prie pervažos 1 traukinio praleidimo metu</t>
  </si>
  <si>
    <t>vidutiniškai prie šių pervažų sustoja 0,21 proc. viso paros krovininių mašinų srauto ( 0,4 mašinos 1 traukinio praleidimo metu)</t>
  </si>
  <si>
    <t>vidutiniškai prie šių pervažų sustoja 0,21 proc. viso paros lengvųjų mašinų srauto (2,55 mašinos 1 traukinio praleidimo metu)</t>
  </si>
  <si>
    <t>1,2 keleivio 1 lengvajame automobilyje</t>
  </si>
  <si>
    <t>12 t krovinys 1 krovininiame automobilyje</t>
  </si>
  <si>
    <t>0,2 proc. viso keleivių srauto - darbo reikalais (krašto keliais daugiau važiuojama ne darbo reikalais)</t>
  </si>
  <si>
    <t>0,8 proc. viso keleivių srauto - ne darbo reikalais</t>
  </si>
  <si>
    <t>Žūčių skaičiavimas</t>
  </si>
  <si>
    <t>Vidutiniškai  per metus, vnt</t>
  </si>
  <si>
    <t>Viso pervažų Lietuvoje</t>
  </si>
  <si>
    <t>3.1. Nelaimingų atsitikimų sumažėjimas (žūtis)</t>
  </si>
  <si>
    <t>3.3. Nelaimingų atsitikimų sumažėjimas (lengvas sužalojimas)</t>
  </si>
  <si>
    <t>Žūčių sumažėjimo vertė, Еur</t>
  </si>
  <si>
    <t>Nelaimingų atsitikimų sumažėjimo vertė, Eur</t>
  </si>
  <si>
    <t>Bendra sumažėjimų vertė, Eur</t>
  </si>
  <si>
    <t>Projektavimas</t>
  </si>
  <si>
    <t>1 viadukui</t>
  </si>
  <si>
    <t>Etapai</t>
  </si>
  <si>
    <t>Vertė</t>
  </si>
  <si>
    <t>Techninio darbo projekto parengimas</t>
  </si>
  <si>
    <t>Projekto ekspertizė</t>
  </si>
  <si>
    <t>Statybos techninė priežiūra</t>
  </si>
  <si>
    <t>Statinio projekto vykdymo priežiūrai</t>
  </si>
  <si>
    <t>Ranga</t>
  </si>
  <si>
    <t xml:space="preserve">Viaduko (estakados) statyba </t>
  </si>
  <si>
    <t>Automobilių kelio statyba/prieigų sutvarkymas</t>
  </si>
  <si>
    <t xml:space="preserve">Viaduko apšvietimas </t>
  </si>
  <si>
    <t xml:space="preserve">Vandens nuvedimas </t>
  </si>
  <si>
    <t>Susijusių  sistemų konfigūracijos pakeitimai</t>
  </si>
  <si>
    <t>MPC</t>
  </si>
  <si>
    <t>EVKS</t>
  </si>
  <si>
    <t>gelžbetoniniai tiltai</t>
  </si>
  <si>
    <t>Darbo užmokesčio sąnaudų sutaupymas</t>
  </si>
  <si>
    <t>Pervažos priežiūros sąnaudų sutaupymas</t>
  </si>
  <si>
    <t>1 pervažos priežiūros išlaidos</t>
  </si>
  <si>
    <t>Valčiūnų pervažos priežiūros sąnaudos</t>
  </si>
  <si>
    <t>Darbo pavadinimas</t>
  </si>
  <si>
    <t>Matas</t>
  </si>
  <si>
    <t>Kiekis</t>
  </si>
  <si>
    <t>Suma  Eur.</t>
  </si>
  <si>
    <t>Kelio apžiūra</t>
  </si>
  <si>
    <t>Km.</t>
  </si>
  <si>
    <t>Sniego valymų ženklų  pastatymas , nuėmimas</t>
  </si>
  <si>
    <t>vnt</t>
  </si>
  <si>
    <t xml:space="preserve">Pervažų  valymas nuo sniego ir smėlio </t>
  </si>
  <si>
    <r>
      <t xml:space="preserve"> m</t>
    </r>
    <r>
      <rPr>
        <vertAlign val="superscript"/>
        <sz val="11"/>
        <color theme="1"/>
        <rFont val="Calibri"/>
        <family val="2"/>
        <charset val="186"/>
        <scheme val="minor"/>
      </rPr>
      <t>2</t>
    </r>
  </si>
  <si>
    <t xml:space="preserve">Kelio ištaisymas pamušant rankiniais pamuštuvais </t>
  </si>
  <si>
    <t>Pervažos dangos (pakloto)  tvarkymas</t>
  </si>
  <si>
    <r>
      <t>m</t>
    </r>
    <r>
      <rPr>
        <vertAlign val="superscript"/>
        <sz val="11"/>
        <color theme="1"/>
        <rFont val="Calibri"/>
        <family val="2"/>
        <charset val="186"/>
        <scheme val="minor"/>
      </rPr>
      <t>2</t>
    </r>
  </si>
  <si>
    <t>Automobilio eksploatacija</t>
  </si>
  <si>
    <t>val.</t>
  </si>
  <si>
    <t>Viso per metus:</t>
  </si>
  <si>
    <t>Viadukų virš geležinkelių priežiūros kaštai</t>
  </si>
  <si>
    <t>Išlaidos vietinės reikšmės keliams</t>
  </si>
  <si>
    <t>https://osp.stat.gov.lt/statistiniu-rodikliu-analize?indicator=S5R005#/</t>
  </si>
  <si>
    <t>Kelių priežiūros darbai, mln. Eur</t>
  </si>
  <si>
    <t>Automobilių kelių ilgis , km</t>
  </si>
  <si>
    <t>1 km kelio priežiūros Išlaidos, Eur</t>
  </si>
  <si>
    <t>Viaduko ilgis, km</t>
  </si>
  <si>
    <t>Metinės viaduko priežiūros sąnaudos, Eur</t>
  </si>
  <si>
    <t>Įrengtų ant viadukų šviestuvų el. energijos sąnaudos. Šiuo metu 1 pervažose yra po 2 šviestuvus. Įrengus viaduką bus įrengta po 3 šviestuvus. Pokytis - 1 šviestuvas.</t>
  </si>
  <si>
    <t>1 šviestuvas</t>
  </si>
  <si>
    <t>sunaudojama elektros energijos, kW</t>
  </si>
  <si>
    <t>bendras el. suvartojimas per metus, kW</t>
  </si>
  <si>
    <t>(Keli elementai)</t>
  </si>
  <si>
    <t>Bendroji suma</t>
  </si>
  <si>
    <t>Vieno lygio geležinkelio pervažų modernizavimas - Statyba, rekonstravimas, kapitalinis remontas ir kt. darbai (LTGI)</t>
  </si>
  <si>
    <t>Darbo užmokesčio sąnaudos (LTGI)</t>
  </si>
  <si>
    <t>El. energijos sąnaudos (LTGI)</t>
  </si>
  <si>
    <t>Elektros energijos išlaidos (LTGI)</t>
  </si>
  <si>
    <t>Infrastruktūros būklės palaikymo išlaidos (LTGI)</t>
  </si>
  <si>
    <t>Traukinių skaičius per parą (2020 m.)</t>
  </si>
  <si>
    <t>Traukinių skaičius per parą (prognozė)</t>
  </si>
  <si>
    <t>Įvertinus prognozuojamą keleivių skaičiaus augimą ir krovinių srautų pokyčius atsižvelgiant į geopolitinę situaciją, ilguoju laikotarpiu prognozuojamas 10 proc. traukinių skaičiaus per parą mažėjimas.</t>
  </si>
  <si>
    <t>PP 10-001-05-03-06  Gerinti eismo saugą</t>
  </si>
  <si>
    <t>A1</t>
  </si>
  <si>
    <t>Vilnius–Kaunas–Klaipėda</t>
  </si>
  <si>
    <t>A4</t>
  </si>
  <si>
    <t>A6</t>
  </si>
  <si>
    <t>Kaunas–Zarasai–Daugpilis</t>
  </si>
  <si>
    <t>A7</t>
  </si>
  <si>
    <t>A10</t>
  </si>
  <si>
    <t>Panevėžys–Pasvalys–Ryga</t>
  </si>
  <si>
    <t>A12</t>
  </si>
  <si>
    <t>A16</t>
  </si>
  <si>
    <t>Žuvo</t>
  </si>
  <si>
    <t>A9</t>
  </si>
  <si>
    <t>A13</t>
  </si>
  <si>
    <t>A15</t>
  </si>
  <si>
    <t>A11</t>
  </si>
  <si>
    <t>Eismo įvykių skaičius</t>
  </si>
  <si>
    <t xml:space="preserve">1.1. Eismo kontrolės sistemų diegimas </t>
  </si>
  <si>
    <t>Vilnius–Varėna–Gardinas</t>
  </si>
  <si>
    <t>Marijampolė–Kybartai–Kaliningradas</t>
  </si>
  <si>
    <t>Ryga–Šiauliai–Tauragė–Kaliningradas</t>
  </si>
  <si>
    <t>Vilnius–Prienai–Marijampolė</t>
  </si>
  <si>
    <t>Anykščiai–Troškūnai–Panevėžys</t>
  </si>
  <si>
    <t>Alytus–Seirijai–Lazdijai</t>
  </si>
  <si>
    <t>Kaunas–Jurbarkas–Šilutė–Klaipėda</t>
  </si>
  <si>
    <t>Raseiniai–Tytuvėnai–Radviliškis</t>
  </si>
  <si>
    <t>Mažeikiai–Plungė–Tauragė</t>
  </si>
  <si>
    <t>1</t>
  </si>
  <si>
    <t>4</t>
  </si>
  <si>
    <t>5</t>
  </si>
  <si>
    <t>6</t>
  </si>
  <si>
    <t>7</t>
  </si>
  <si>
    <t>8</t>
  </si>
  <si>
    <t>9</t>
  </si>
  <si>
    <t>10</t>
  </si>
  <si>
    <t>Eil. Nr.</t>
  </si>
  <si>
    <t xml:space="preserve">Kelio Nr. </t>
  </si>
  <si>
    <t>Ruožas, km</t>
  </si>
  <si>
    <t>Nuo</t>
  </si>
  <si>
    <t>Iki</t>
  </si>
  <si>
    <t>Kaunas–Prienai–Alytus</t>
  </si>
  <si>
    <t>Jonava–Kėdainiai–Šeduva</t>
  </si>
  <si>
    <t>Šilalė–Šilutė</t>
  </si>
  <si>
    <t>Finansavimo poreikis, Eur</t>
  </si>
  <si>
    <t>Pavadinimas</t>
  </si>
  <si>
    <t>Vieta</t>
  </si>
  <si>
    <t xml:space="preserve">Utena–Kaltanėnai–Švenčionys </t>
  </si>
  <si>
    <t>Ignalina–Didžiasalis</t>
  </si>
  <si>
    <t>Kupiškis–Vabalninkas–Biržai</t>
  </si>
  <si>
    <t>Kaunas–Zapyškis–Šakiai</t>
  </si>
  <si>
    <t>Šiauliai–Gruzdžiai–Naujoji Akmenė</t>
  </si>
  <si>
    <t>Ežerė–Mažeikiai</t>
  </si>
  <si>
    <t>Skuodas–Plungė</t>
  </si>
  <si>
    <t>Mažeikiai–Skuodas</t>
  </si>
  <si>
    <t>Kretinga–Skuodas</t>
  </si>
  <si>
    <t>Biržai–Parovėja–Kyliškiai</t>
  </si>
  <si>
    <t>Dituva–Priekulė–Dreižiai</t>
  </si>
  <si>
    <t>12,47 (k)</t>
  </si>
  <si>
    <t>56,12 (k)</t>
  </si>
  <si>
    <t>74,6 (k)</t>
  </si>
  <si>
    <t>0,16 (k)</t>
  </si>
  <si>
    <t>EKS įrenginiams tenkančios elektros energijos išlaidos, Eur/metus*</t>
  </si>
  <si>
    <t>Gerinti eismo saugą</t>
  </si>
  <si>
    <t xml:space="preserve">Procentas nuo investicijų vertės </t>
  </si>
  <si>
    <t>Nedaryti nieko, Eur</t>
  </si>
  <si>
    <t>Įgyvendinti projektą, Eur</t>
  </si>
  <si>
    <t>Santaupos, Eur*</t>
  </si>
  <si>
    <t>Veiklos išlaidos</t>
  </si>
  <si>
    <t xml:space="preserve">Pagrindinė duomenų lentelė </t>
  </si>
  <si>
    <t xml:space="preserve">Socialinio ekonominio poveikio komponentų skaičiavimas </t>
  </si>
  <si>
    <t>Nusidėvėjimo normatyvai per metus, %</t>
  </si>
  <si>
    <t>Kelias su asfalto, betono, grindinio ar žvyro danga</t>
  </si>
  <si>
    <t>1 kWh preliminari kaina, Eur/mėn.</t>
  </si>
  <si>
    <t>1 kWh įkainis, Eur*</t>
  </si>
  <si>
    <t>Vid. elektros suvartojimas 1 įrenginiui, kWh/mėn.*</t>
  </si>
  <si>
    <t>Viaduko virš geležinkelių apšvietimas</t>
  </si>
  <si>
    <t>* – EKS įrenginiams tenkančios elektros energijos išlaidos apskaičiuotos tik jų naudingo tarnavimo laikotarpiui (10 metų).</t>
  </si>
  <si>
    <t>30 vnt.</t>
  </si>
  <si>
    <t>21,72 (d)</t>
  </si>
  <si>
    <t>* – dėl intervencijos prognozuojamas nelaimingų atsitikimų sumažėjimas procentais nustatomas remiantis Automobilių kelių investicijų vadove pateiktais Tarva LT poveikio koeficientais: https://www.e-tar.lt/portal/lt/legalAct/70972890940511e5a6f4e928c954d72b</t>
  </si>
  <si>
    <t>1.1. Greičio kontrolės sistemų diegimas</t>
  </si>
  <si>
    <t>1.5. Saugaus eismo priemonių, mažinančių arba visiškai šalinančių juodųjų dėmių riziką, įdiegimas</t>
  </si>
  <si>
    <t>42,63 (k)</t>
  </si>
  <si>
    <t>x</t>
  </si>
  <si>
    <t>1.4. Sankryžų rekonstravimas</t>
  </si>
  <si>
    <t xml:space="preserve">Vieno lygio geležinkelio pervažų modernizavimas (LTGI) </t>
  </si>
  <si>
    <t>Sanglaudos fondas lėšų pavadinimas ir finansavimo šaltinio kodas (nurodykite)</t>
  </si>
  <si>
    <t xml:space="preserve">Valstybės biudžeto lėšos </t>
  </si>
  <si>
    <t>Pesčiųjų tako perėjos įrengimo darbai ir signalizacija</t>
  </si>
  <si>
    <t>Ruožas</t>
  </si>
  <si>
    <t>Lentvaris-Vievis</t>
  </si>
  <si>
    <t>Radvliškio st.</t>
  </si>
  <si>
    <t>Radviliškis-Šilėnai</t>
  </si>
  <si>
    <t>Gimbogala-Radviliškis</t>
  </si>
  <si>
    <t>Kyviškės-Kena</t>
  </si>
  <si>
    <t>N.Vilnia-Kyviškės</t>
  </si>
  <si>
    <t>Bokšto g., Radviliškis</t>
  </si>
  <si>
    <t>Pušų g. (3409), Radviliškis</t>
  </si>
  <si>
    <t>Dariaus ir Girėno g., Radviliškis</t>
  </si>
  <si>
    <t>Basanavičiaus g., Radviliškis</t>
  </si>
  <si>
    <t>Pramonės g. (103), Vilnius</t>
  </si>
  <si>
    <t>Darbai, įranga ir susijusios paslaugos</t>
  </si>
  <si>
    <t>Eismo intensyvumas. Statistika vertinama pagal vieno projekto duomenis. Šis gautas vidurkis taikomas visoms pervažoms, kadangi ne visose pervažose 2019-2023 m. buvo atlikti panašūs tyrimai</t>
  </si>
  <si>
    <t>Sąnaudos per metus skaičiuojamos nuo projekto įvedimo į eksploataciją</t>
  </si>
  <si>
    <t>I alternatyva Eismo saugumo priemonių diegimas susikirtimo su geležinkeliu vietose: a). vieno lygio geležinkelio pervažų modernizavimas, diegiant eismo saugumo priemones (25 pervažos); b). dviejų lygių pėsčiųjų perėjų įrengimas panaikinant vieno lygio susikirtimus (2 tuneliai); c). dviejų lygių pėsčiųjų perėjų (viadukų) modernizavimas (3 viadukai)</t>
  </si>
  <si>
    <t>27+3 viadukams</t>
  </si>
  <si>
    <t>Žūčių skaičius 30 pervažose, proc.</t>
  </si>
  <si>
    <t>Nelaimingų atsitikimų 30 pervažose, proc.</t>
  </si>
  <si>
    <t>II alternatyva Eismo saugumo priemonių diegimas susikirtimo su geležinkeliu vietose: a). dviejų lygių pėsčiųjų perėjų įrengimas panaikinant vieno lygio susikirtimus (27 viadukai); c). dviejų lygių pėsčiųjų perėjų (viadukų) modernizavimas (3 viadukai)</t>
  </si>
  <si>
    <t>Esamų 2 lygių viadukų modernizavimas (3 viadukai)</t>
  </si>
  <si>
    <t>Radviliškio viadukas</t>
  </si>
  <si>
    <t>Panevėžio viadukas</t>
  </si>
  <si>
    <t>30 pervažų priežiūros išlaidos</t>
  </si>
  <si>
    <t>dėl projekto padidėjęs darbuotojų darbo užmokestis, Eur ( 1 metams); 30 objektų</t>
  </si>
  <si>
    <t>Poveikio Komponentai (alternatyvos lentelėje padauginami iš 30, nes 30 susikirtimo su geležinkelio bėgiais vietos)</t>
  </si>
  <si>
    <t>lengvųjų automobilių per val.</t>
  </si>
  <si>
    <t>Eismo saugumo priemonių diegimas susikirtimo su geležinkeliu vietose: a). vieno lygio geležinkelio pervažų modernizavimas, diegiant eismo saugumo priemones (25 pervažos); b). dviejų lygių pėsčiųjų perėjų įrengimas panaikinant vieno lygio susikirtimus (2 tuneliai); c). dviejų lygių pėsčiųjų perėjų (viadukų) modernizavimas (3 viadukai) (LTGI)</t>
  </si>
  <si>
    <t>Eismo saugumo priemonių diegimas susikirtimo su geležinkeliu vietose: a). dviejų lygių pėsčiųjų perėjų įrengimas panaikinant vieno lygio susikirtimus (27 viadukai); c). dviejų lygių pėsčiųjų perėjų (viadukų) modernizavimas (3 viadukai) (LTGI)</t>
  </si>
  <si>
    <t>Suvartojamas el. energijos kiekis 30 pervažose modernizavus signalizacijos sistemas</t>
  </si>
  <si>
    <t>Eismo įvykių skaičius pervažose</t>
  </si>
  <si>
    <t>Žūčių skaičius pervažose</t>
  </si>
  <si>
    <t>Sužalotųjų skaičius pervažose</t>
  </si>
  <si>
    <t>Kybartų viadukas</t>
  </si>
  <si>
    <t>Dviejų lygų pervažos įrengimas/statyba (27 viadukai)</t>
  </si>
  <si>
    <t>metinė vertė</t>
  </si>
  <si>
    <t xml:space="preserve">1.7. Nelaimingų atsitikimų sumažėjimas, €  </t>
  </si>
  <si>
    <t xml:space="preserve">1.5. Nelaimingų atsitikimų sumažėjimas, €  </t>
  </si>
  <si>
    <t xml:space="preserve">1.4. Nelaimingų atsitikimų sumažėjimas, €  </t>
  </si>
  <si>
    <t xml:space="preserve">1.1. Nelaimingų atsitikimų sumažėjimas, €  </t>
  </si>
  <si>
    <t xml:space="preserve">1.1.2. Projektas „Eismo kontrolės sistemos" </t>
  </si>
  <si>
    <t>1.1.1. Projektas „Kelių oro sąlygų stotelių įrengimas“</t>
  </si>
  <si>
    <t xml:space="preserve">Nelaimingų atsitikimų sumažėjimo skaičiavimas kiekvienai veiklai: </t>
  </si>
  <si>
    <t xml:space="preserve">Nuo 2030 m. investicijos atliktos 100 proc., skaičiuojama visa apskaičiuota nauda. </t>
  </si>
  <si>
    <t xml:space="preserve">Skaičiuojant 2024–2029 m. teikiamą naudą, vėlesniais metais pridedama ankstesnių metų nauda, kadangi tų metų langelyje įvertinamos tik tų metų investicijos. </t>
  </si>
  <si>
    <t>Socialinė ekonominė nauda pradedama skaičiuoti nuo kitų metų po priemonės įgyvendinimo pradžios.</t>
  </si>
  <si>
    <t xml:space="preserve">Nelaimingų atsitikimų sumažėjimas, €  </t>
  </si>
  <si>
    <t>Suminis nelaimingų atsitikimų sumažėjimas</t>
  </si>
  <si>
    <t>Naudojamasi visa planuota patobulinti infrastruktūra</t>
  </si>
  <si>
    <t>Pradedama naudotis patobulinta infrastruktūra</t>
  </si>
  <si>
    <t>Pradedama veikla</t>
  </si>
  <si>
    <t xml:space="preserve">Nelaimingų atsitikimų sumažėjimas nustatytas remiantis Poveikio koeficientų eismo įvykiams (TARVA LT) duomenimis bei atlikus 2020 m. įskaitinių eismo įvykių analizę padaryta išvada, kad dėl netinkamos kelio infrastruktūros įvyko 26 proc. nelaimingų atsitikimų. Daroma prielaida, kad 1.4, 1.5 ir 1.7 veiklose atlikus intervencijas, nelaimingų atsitikimų skaičius sumažės 25 proc. </t>
  </si>
  <si>
    <t xml:space="preserve">Nurodyti po šia lentele ir pažangos priemonės pagrindime </t>
  </si>
  <si>
    <t xml:space="preserve">Duomenų šaltinis </t>
  </si>
  <si>
    <t>Dėl intervencijos prognozuojamas nelaimingų atsitikimų sumažėjimas*</t>
  </si>
  <si>
    <t>Lengvas sužalojimas, per metus</t>
  </si>
  <si>
    <t>Sunkus sužalojimas, per metus</t>
  </si>
  <si>
    <t>Žuvo, per metus</t>
  </si>
  <si>
    <t>Įskaitiniai eismo įvykiai, per metus</t>
  </si>
  <si>
    <t>Pagrindiniai duomenys</t>
  </si>
  <si>
    <t xml:space="preserve">Įskaitinių eismo įvykių statistika yra gaunama iš VšĮ Transporto kompetencijų agentūros viešai skelbiamų duomenų:  https://tka.lt/katalogas/eismo-ivykiu-statistika-lietuvoje/#tab-0. </t>
  </si>
  <si>
    <t>3 vnt.</t>
  </si>
  <si>
    <t>Iš viso 1.7.</t>
  </si>
  <si>
    <t>1.7.3. Projektas Valstybinės reikšmės magistralinio kelio A13 36,36 km (su rajoniniu keliu Nr. 2304 Darbėnai–Šventoji) sankryžos rekonstravimas</t>
  </si>
  <si>
    <t>1.7.3.</t>
  </si>
  <si>
    <t>1.7.2. Projektas Valstybinės reikšmės magistralinio kelio A11 Šiauliai–Palanga 136,136 km sankryžos rekonstravimas</t>
  </si>
  <si>
    <t>1.7.2.</t>
  </si>
  <si>
    <t>1.7.1. Projektas Valstybinės reikšmės magistralinio kelio A15 Vilnius–Lyda ruožo nuo 11,086 iki 11,603 km rekonstravimas, apimantis sankryžos 11,424 km įrengimą</t>
  </si>
  <si>
    <t>1.7.1.</t>
  </si>
  <si>
    <t>2022–2025</t>
  </si>
  <si>
    <t>VB</t>
  </si>
  <si>
    <t>SaF</t>
  </si>
  <si>
    <t>Iš viso 1.5.</t>
  </si>
  <si>
    <t>1.5.2. Kiti projektai (juodųjų dėmių šalinimo arba juodųjų dėmių keliamos rizikos mažinimo priemonės ir darbai 2023 metais planuojami kaip neatskiriama valstybinės reikšmės kelių kompleksinių rekonstrukcijų projektų, į kurių rangos sutartis minėtos priemonės yra arba bus įtrauktos, dalis)</t>
  </si>
  <si>
    <t>1.5.2.</t>
  </si>
  <si>
    <t>56,751 ir    57,349</t>
  </si>
  <si>
    <t>57,001 ir    57,599</t>
  </si>
  <si>
    <t>56,501 ir    57,099</t>
  </si>
  <si>
    <t>1.5.1. Valstybinės reikšmės magistralinio kelio A9 Panevėžys–Šiauliai kapitalinis remontas, modernizuojant šviesoforines sankryžas 56,751 ir 57,349 km (sankryžos su Radviliškio miesto Vytauto ir Gedimino bei Vytauto ir A. Povyliaus gatvėmis)</t>
  </si>
  <si>
    <t>1.5.1.</t>
  </si>
  <si>
    <t>1 vnt.</t>
  </si>
  <si>
    <t>Iš viso 1.4.</t>
  </si>
  <si>
    <t>1.4.4. Valstybinės reikšmės krašto kelio Nr. 147 Tauragė–Pašventys rekonstravimas, įrengiant 1,893 km žiedinę sankryžą</t>
  </si>
  <si>
    <t>1.4.4.</t>
  </si>
  <si>
    <t>2020–2023</t>
  </si>
  <si>
    <t>40 vnt.</t>
  </si>
  <si>
    <t>Iš viso 1.1.</t>
  </si>
  <si>
    <t>Momentinių greičio matuoklių įrengimas kelio Nr. 203 Kuršėnų aplinkkelis 0,16 km</t>
  </si>
  <si>
    <t>Momentinių greičio matuoklių įrengimas kelio Nr. A11 Šiauliai–Palangai 21,72 km</t>
  </si>
  <si>
    <t>Momentinių greičio matuoklų įrengimas kelio Nr. A9 Panevėžys–Šiauliai 42,63 km</t>
  </si>
  <si>
    <t>Momentinių greičio matuoklių įrengimas kelio Nr. A9 Panevėžys–Šiauliai 74,6 km</t>
  </si>
  <si>
    <t>Momentinių greičio matuoklių įrengimas kelio Nr. A9 Panevėžys–Šiauliai 56,12 km</t>
  </si>
  <si>
    <t>Momentinių greičio matuoklių įrengimas kelio Nr. A6 Kaunas–Zarasai–Daugpilis 12,47 km</t>
  </si>
  <si>
    <t>Vidutinio greičio matavimo sistemų įrengimas 2022 m. valstybinės reikšmės krašto kelio Nr. 153 Joniškis–Žagarė–Naujoji Akmenė ruože nuo 27,602 iki 29,190 km</t>
  </si>
  <si>
    <t>Vidutinio greičio matavimo sistemų įrengimas kelio Nr. A12 Ryga–Šiauliai–Tauragė–Kaliningradas ruožo nuo 62,33 iki 62,77 km (k, d)</t>
  </si>
  <si>
    <t>2, 3</t>
  </si>
  <si>
    <t>Vidutinio greičio matavimo sistemų įrengimas kelio Nr. A1 Vilnius–Kaunas–Klaipėda ruožo nuo 304,60 iki 305,50 km (d)</t>
  </si>
  <si>
    <t>10 vnt.</t>
  </si>
  <si>
    <t>2019–2022</t>
  </si>
  <si>
    <t>Vieta, ilgis</t>
  </si>
  <si>
    <t>sunkiai sužeisti</t>
  </si>
  <si>
    <t>lengvai sužeisti</t>
  </si>
  <si>
    <t>Sužeista, iš jų:</t>
  </si>
  <si>
    <t>Metai</t>
  </si>
  <si>
    <t>Infrastruktūros būklės palaikymo išlaidos (veikla: 1.4, 1.5, 1.7)</t>
  </si>
  <si>
    <t>Momentinių greičio matuoklių įrengimas, Eur/metus</t>
  </si>
  <si>
    <t>Momentinių greičio matuoklių įrengimas, vnt.</t>
  </si>
  <si>
    <t>Vidutinio greičio matavimo sistemų įrengimas, Eur/metus</t>
  </si>
  <si>
    <t>Vidutinio greičio matavimo sistemų įrengimas, vnt.</t>
  </si>
  <si>
    <t>Kelių oro sąlygų stotelių įrengimas, Eur/metus</t>
  </si>
  <si>
    <t>Kelių oro sąlygų stotelių įrengimas, vnt.</t>
  </si>
  <si>
    <t>EKS įrenginiams tenkančios elektros energijos išlaidos</t>
  </si>
  <si>
    <t>* – vidutinis elektros suvartojimas 1 įrenginiui (kWh/mėn.) ir vidutinis 1 kWh/mėn. įkainis apskaičiuotas remiantis 2022 m. rugpjūčio mėn. duomenimis.</t>
  </si>
  <si>
    <t>Momentinių greičio matuoklių įrengimas</t>
  </si>
  <si>
    <t>Vidutinio greičio matavimo sistemų įrengimas</t>
  </si>
  <si>
    <t>Kelių oro sąlygų stotelių įrengimas</t>
  </si>
  <si>
    <t>Elektros energijos išlaidos (veikla: 1.1)</t>
  </si>
  <si>
    <t>Likutinė vertė skaičiuojama atsižvelgiant į realias 2023–2029 m. investicijas.</t>
  </si>
  <si>
    <t>Likutinė vertė, €</t>
  </si>
  <si>
    <t>2029 metų investicijos</t>
  </si>
  <si>
    <t>2028 metų investicijos</t>
  </si>
  <si>
    <t>2027 metų investicijos</t>
  </si>
  <si>
    <t>2026 metų investicijos</t>
  </si>
  <si>
    <t>2025 metų investicijos</t>
  </si>
  <si>
    <t>2024 metų investicijos</t>
  </si>
  <si>
    <t>2023 metų investicijos</t>
  </si>
  <si>
    <t>Eismo kontrolės sistemos (EKS)</t>
  </si>
  <si>
    <t>Eismo kontrolės sistemų nusidėvėjimo laikotarpis, remiantis AB „Via Lietuva“ infrastruktūros reinvesticijų patirtimi, nustatomas 10 metų. Šiuo metu sudėtinga prognozuoti, kokia bus eismo saugos situacija šiuose kelių ruožuose po 10 metų ir ar esami IT įrenginiai išliks efektyvūs. Todėl reinvesticijos šiuo metu neplanuojamos. Jeigu ateityje tam tikruose ruožuose eismo sauga pablogėtų, reinvesticijos būtų planuojamos iš tęstinių KPPP lėšų.</t>
  </si>
  <si>
    <t>Nusidėvėjimo normatyvai, metais</t>
  </si>
  <si>
    <t>Kelio elementas</t>
  </si>
  <si>
    <t>Šaltinis – Valstybinės reikšmės kelių ir žemės apskaitos veiklos vadovas (Leidimas 2.0), patvirtintas AB „Via Lietuva“ (ankstesnis pavadinimas – Lietuvos automobilių kelių direkcija) generalinio direktoriaus patarėjo 2023 m. birželio 26 d. įsakymu Nr. VE-139.</t>
  </si>
  <si>
    <t>Iš viso, €</t>
  </si>
  <si>
    <t>2.2. Privačios lėšos</t>
  </si>
  <si>
    <t>2.1.Savivaldybių biudžetų lėšos</t>
  </si>
  <si>
    <t>2. Kitos lėšos</t>
  </si>
  <si>
    <t>1.4. Biudžetinių įstaigų pajamų įmokos ir kitos pajamos</t>
  </si>
  <si>
    <t>1.3.2. EITP 2021–2027 m. lėšos (1.3.3.1.59)</t>
  </si>
  <si>
    <t>1.3.1. 2021–2027 m. IP Sanglaudos fondo lėšos (1.3.2.8.1) (toliau – SaF)</t>
  </si>
  <si>
    <t xml:space="preserve">1.3. Europos Sąjungos ir kitos tarptautinės finansinės paramos lėšos </t>
  </si>
  <si>
    <t>1.2. Europos Sąjungos ir kitos tarptautinės finansinės paramos bendrojo finansavimo lėšos</t>
  </si>
  <si>
    <t>1.1.2. VKF (1.4.3.1.8)</t>
  </si>
  <si>
    <t xml:space="preserve">1.1.1. VB (1.1.1.1.1) </t>
  </si>
  <si>
    <t>1.1. Valstybės biudžeto lėšos</t>
  </si>
  <si>
    <t>2022–2030</t>
  </si>
  <si>
    <t xml:space="preserve"> ⃰  Lentelė reikalinga apskaičiuoti kiekvienos veiklos investicijų teikiamą naudą pirmais-šeštais priemonės įgyvendinimo metais, kol investicijos pasiekia 100 proc. (skaičiuojant naudos komponentus apskaičiuota veiklos bendra nauda su visomis investicijomis, dauginama iš jau realiai esamų investicijų procento). </t>
  </si>
  <si>
    <t xml:space="preserve">Planavimo </t>
  </si>
  <si>
    <t xml:space="preserve">Investicinė </t>
  </si>
  <si>
    <t xml:space="preserve">Atrankos būdas </t>
  </si>
  <si>
    <t>Veiklos (poveiklės) tipas</t>
  </si>
  <si>
    <t>Vertė, €</t>
  </si>
  <si>
    <t>Investicijos pagal metus procentais ⃰</t>
  </si>
  <si>
    <t xml:space="preserve">Bendra investicijų procentinė išraiška pamečiui </t>
  </si>
  <si>
    <t>1.7. Saugų eismą gerinančių priemonių diegimas TEN-T keliuose (SaF, 3.1.2 veikla)</t>
  </si>
  <si>
    <t xml:space="preserve">Investicijų ir išmokėjimų pagal metus balansas  </t>
  </si>
  <si>
    <t>GKS įrenginiams tenkančios elektros energijos išlaidos, Eur/metus*</t>
  </si>
  <si>
    <t xml:space="preserve">1.1.2. Projektas „Greičio kontrolės sistemos" </t>
  </si>
  <si>
    <t>Eismo kontrolės sistemų diegimas (VL)</t>
  </si>
  <si>
    <t>Sankryžų rekonstravimas (VL)</t>
  </si>
  <si>
    <t>Saugaus eismo priemonių, mažinančių arba visiškai šalinančių juodųjų dėmių riziką, įdiegimas (VL)</t>
  </si>
  <si>
    <t>Saugų eismą gerinančių priemonių diegimas TEN-T keliuose (SaF, 3.1.2 veikla) (VL)</t>
  </si>
  <si>
    <t>Elektros energijos ir infrastruktūros būklės palaikymo išlaidos (VL)</t>
  </si>
  <si>
    <t>Eismo kontrolės sistemų diegimas;
Eismo saugumo priemonių diegimas susikirtimo su geležinkeliu vietose: a) vieno lygio geležinkelio pervažų modernizavimas, diegiant eismo saugumo priemones (25 pervažos); b) dviejų lygių pėsčiųjų perėjų įrengimas panaikinant vieno lygio susikirtimus (2 tuneliai); c) dviejų lygių pėsčiųjų perėjų (viadukų) modernizavimas (3 viadukai);
Sankryžų rekonstravimas;
Saugaus eismo priemonių, mažinančių arba visiškai šalinančių juodųjų dėmių riziką, įdiegimas (AB „Via Lietuva“);
Jūrų transporto eismo sąlygų gerinimas Šventosios jūrų uoste; 
Saugų eismą gerinančių priemonių diegimas TEN-T keliuose (SaF, 3.1.2 veikla)</t>
  </si>
  <si>
    <t>Greičio kontrolės sistemų diegimas;
Eismo saugumo priemonių diegimas susikirtimo su geležinkeliu vietose: a) dviejų lygių pėsčiųjų perėjų įrengimas panaikinant vieno lygio susikirtimus (27 viadukai); c) dviejų lygių pėsčiųjų perėjų (viadukų) modernizavimas (3 viadukai);
Sankryžų rekonstravimas;
Saugaus eismo priemonių, mažinančių arba visiškai šalinančių juodųjų dėmių riziką, įdiegimas (AB „Via Lietuva“);
Jūrų transporto eismo sąlygų gerinimas Šventosios jūrų uoste;
Saugų eismą gerinančių priemonių diegimas TEN-T keliuose (SaF, 3.1.2 veikla)</t>
  </si>
  <si>
    <t xml:space="preserve">Elektros energijos ir infrastruktūros būklės palaikymo išlaidos, €  </t>
  </si>
  <si>
    <t>Suminės veiklos išlaidos</t>
  </si>
  <si>
    <t>Greičio kontrolės sistemų diegimas (VL)</t>
  </si>
  <si>
    <t>Sankryžų rekonstravimas (VL) vertinimas ir finansavimo skyrimas</t>
  </si>
  <si>
    <t>Sankryžų rekonstravimas (VL) finansavimo sutarčių rengimas ir sudarymas</t>
  </si>
  <si>
    <t>Saugaus eismo priemonių, mažinančių arba visiškai šalinančių juodųjų dėmių riziką, įdiegimas (VL) sutarčių rengimas ir sudarymas</t>
  </si>
  <si>
    <t>1.2.2.4</t>
  </si>
  <si>
    <t>Saugų eismą gerinančių priemonių diegimas TEN-T keliuose (SaF, 3.1.2 veikla) (VL) vertinimas ir finansavimo skyrimas</t>
  </si>
  <si>
    <t>Saugų eismą gerinančių priemonių diegimas TEN-T keliuose (SaF, 3.1.2 veikla) (VL) finansavimo sutarčių rengimas ir sudarymas</t>
  </si>
  <si>
    <t>1.1.6.3</t>
  </si>
  <si>
    <t>2.3.</t>
  </si>
  <si>
    <t>2.16.</t>
  </si>
  <si>
    <t>2021–2024</t>
  </si>
  <si>
    <t>VB (1.1.1.1.1) (VL)</t>
  </si>
  <si>
    <t>2021–2027 m. IP Sanglaudos fondo lėšos (1.3.2.8.1) (VL)</t>
  </si>
  <si>
    <t xml:space="preserve">Skaičius </t>
  </si>
  <si>
    <t xml:space="preserve">Rekonstruotos sankryžos </t>
  </si>
  <si>
    <t>1 (2020 m.)</t>
  </si>
  <si>
    <t xml:space="preserve">Įdiegtos saugų eismą gerinančios ir aplinkosaugos priemonės geležinkeliuose </t>
  </si>
  <si>
    <t>26 (2029 m.)</t>
  </si>
  <si>
    <t>54 (2019 m.)</t>
  </si>
  <si>
    <t>50 (2020 m.)</t>
  </si>
  <si>
    <t>53 (2020 m.)</t>
  </si>
  <si>
    <t xml:space="preserve">100 (2030 m.) </t>
  </si>
  <si>
    <t>60 (2020 m.)</t>
  </si>
  <si>
    <t>Panaikintų juodųjų dėmių dalis</t>
  </si>
  <si>
    <t xml:space="preserve">Galutinė reikšmė, pasiekimo terminas </t>
  </si>
  <si>
    <t xml:space="preserve">Tarpinė reikšmė 2025 m. </t>
  </si>
  <si>
    <t>Pradinė reikšmė</t>
  </si>
  <si>
    <t>Matavimo vienetas</t>
  </si>
  <si>
    <t>Procentai</t>
  </si>
  <si>
    <t>Eisme dalyvaujančių techniškai tvarkingų transporto priemonių dalis (privalomosios techninės apžiūros metu nustatytų techniškai tvarkingų transporto priemonių skaičius nuo visų į privalomąją techninę apžiūrą atvykusių transporto priemonių skaičiaus)</t>
  </si>
  <si>
    <t>Įgyvendintų Lietuvos transporto saugos administracijos ir Transporto kompetencijos agentūros rekomendacijų dėl saugaus eismo gerinimo dalis</t>
  </si>
  <si>
    <t xml:space="preserve">Žuvusiųjų ir sužeistųjų geležinkelių pervažose skaičius </t>
  </si>
  <si>
    <t>Skaičius per metus</t>
  </si>
  <si>
    <t xml:space="preserve">Žuvusiųjų TEN-T keliuose skaičius </t>
  </si>
  <si>
    <t>Užtikrintas saugus ir patikimas prieglobstis laivams nuo atviros jūros bangavimo, sudarant sąlygas vykdyti saugias laivų švartavimo ir stovėjimo operacijas</t>
  </si>
  <si>
    <t>Dienos per metus</t>
  </si>
  <si>
    <t xml:space="preserve">0 (2030 m.) </t>
  </si>
  <si>
    <t>0 (2025 m.)</t>
  </si>
  <si>
    <t>330 (2029 m.)</t>
  </si>
  <si>
    <t>Įrengtos kelių oro sąlygų stotelės</t>
  </si>
  <si>
    <t>Įdiegtos saugų eismą gerinančios priemonės TEN-T keliuose</t>
  </si>
  <si>
    <t>3 (2029 m.)</t>
  </si>
  <si>
    <t>30 (2029 m.)</t>
  </si>
  <si>
    <t>Skaičius (vnt.)</t>
  </si>
  <si>
    <t>Įdiegtos eismo kontrolės sistemos</t>
  </si>
  <si>
    <r>
      <t xml:space="preserve">Automobilių kelių investicijų vadove pateiktuose Tarva LT poveikio koeficientuose, Kelių oro sąlygų stotelių įrengimas neturi priskirto konkretaus poveikio koeficiento eismo įvykiams, todėl ekonominės naudos skaičiavimams buvo taikomas mažiausias iš visų inžinerinių priemonių poveikio koeficientų – 0,98, t. y. daroma prielaida, kad šiame projekte nagrinėjamų kelių oro sąlygų stotelių įrengimas ne mažiau kaip 2 proc. sumažins nelaimingų atsitikimų skaičių tuose kelių ruožuose, kuriuose šios stotelės bus įrengtos. Eismo kontrolės sistemų įdiegimui sumažėjimas nustatytas remiantis Poveikio koeficientų eismo įvykiams (TARVA LT) duomenimis (kodas 501) ir darant prielaidą, kad remiantis kamerų fiksavimo duomenimis bus patikrinama ar transporto priemonės turi galiojančią techninę apžiūrą, kas leistų nelaimingų atsitikimų sumažėjimą </t>
    </r>
    <r>
      <rPr>
        <b/>
        <i/>
        <sz val="11"/>
        <color theme="1"/>
        <rFont val="Calibri"/>
        <family val="2"/>
        <charset val="186"/>
      </rPr>
      <t>padidinti 5 proc.</t>
    </r>
  </si>
  <si>
    <t>Greičio kontrolės sistemos</t>
  </si>
  <si>
    <t>Greičio kontrolės sistemų įrenginiams tenkančios elektros energijos išlaidos</t>
  </si>
  <si>
    <t>* – Greičio kontrolės sistemų įrenginiams tenkančios elektros energijos išlaidos apskaičiuotos tik jų naudingo tarnavimo laikotarpiui (10 metų).</t>
  </si>
  <si>
    <r>
      <t xml:space="preserve">Automobilių kelių investicijų vadove pateiktuose Tarva LT poveikio koeficientuose, Kelių oro sąlygų stotelių įrengimas neturi priskirto konkretaus poveikio koeficiento eismo įvykiams, todėl ekonominės naudos skaičiavimams buvo taikomas mažiausias iš visų inžinerinių priemonių poveikio koeficientų – 0,98, t. y. daroma prielaida, kad šiame projekte nagrinėjamų kelių oro sąlygų stotelių įrengimas ne mažiau kaip 2 proc. sumažins nelaimingų atsitikimų skaičių tuose kelių ruožuose, kuriuose šios stotelės bus įrengtos. Eismo kontrolės sistemų įdiegimui sumažėjimas nustatytas remiantis Poveikio koeficientų eismo įvykiams (TARVA LT) duomenimis </t>
    </r>
    <r>
      <rPr>
        <b/>
        <i/>
        <sz val="11"/>
        <rFont val="Calibri"/>
        <family val="2"/>
        <charset val="186"/>
      </rPr>
      <t>(kodas 501).</t>
    </r>
  </si>
  <si>
    <t>Valstybės biudžeto lėšos (tęstinės KPPP lėšos) (VL)</t>
  </si>
  <si>
    <t>Alternatyva 1: Eismo kontrolės sistemų diegimas; Sankryžų rekonstravimas; Saugaus eismo priemonių, mažinančių arba visiškai šalinančių juodųjų dėmių riziką, įdiegimas (AB „Via Lietuva“); Saugų eismą gerinančių priemonių diegimas TEN-T keliuose (SaF, 3.1.2 veikla).</t>
  </si>
  <si>
    <t>Panaikinta juoda dėmė</t>
  </si>
  <si>
    <t>Alternatyva 2: Greičio kontrolės sistemų diegimas; Sankryžų rekonstravimas; Saugaus eismo priemonių, mažinančių arba visiškai šalinančių juodųjų dėmių riziką, įdiegimas (AB „Via Lietuva“); Saugų eismą gerinančių priemonių diegimas TEN-T keliuose (SaF, 3.1.2 veikla).</t>
  </si>
  <si>
    <t>Reinvesticijos, €</t>
  </si>
  <si>
    <t>Remiantis Valstybinės reikšmės kelių ir žemės apskaitos veiklos vadovu (Leidimas 2.0), patvirtintu AB „Via Lietuva“generalinio direktoriaus patarėjo 2023 m. birželio 26 d. įsakymu Nr. VE-139, vykdant kelių infrastruktūros apskaitą, nusidėvėjimas skaičiuojamas pagal pagrindines turto grupes: keliams – 25 metai, tiltams – 50 metų. Atskiriems kelio elementams, pvz. salelėms, kurių vertė yra įskaičiuota į kelio vertę nusidėvėjimas skaičiuojamas 25 metams. Reinvesticijos planuojamos 26 metais.</t>
  </si>
  <si>
    <t>Remiantis Valstybinės reikšmės kelių ir žemės apskaitos veiklos vadovu (Leidimas 2.0), patvirtintu AB „Via Lietuva“ generalinio direktoriaus patarėjo 2023 m. birželio 26 d. įsakymu Nr. VE-139, vykdant kelių infrastruktūros apskaitą, nusidėvėjimas skaičiuojamas pagal pagrindines turto grupes: keliams – 25 metai, tiltams – 50 metų. Atskiriems kelio elementams, pvz. salelėms, kurių vertė yra įskaičiuota į kelio vertę nusidėvėjimas skaičiuojamas 25 metams. Reinvesticijos planuojamos 26 metais.</t>
  </si>
  <si>
    <t>Greičio kontrolės sistemų nusidėvėjimo laikotarpis, remiantis AB „Via Lietuva“ infrastruktūros reinvesticijų patirtimi, nustatomas 10 metų. Šiuo metu sudėtinga prognozuoti, kokia bus eismo saugos situacija šiuose kelių ruožuose po 10 metų ir ar esami IT įrenginiai išliks efektyvūs. Todėl reinvesticijos šiuo metu neplanuojamos. Jeigu ateityje tam tikruose ruožuose eismo sauga pablogėtų, reinvesticijos būtų planuojamos iš tęstinių KPPP lėšų.</t>
  </si>
  <si>
    <t xml:space="preserve">* – sutaupytos paprastajam ir kapitaliniam remontui reikalingos išlaidos, darant prielaidą, kad neatlikus investicijų kas 10 m. reikės paprastojo ar kapitalinio remonto. </t>
  </si>
  <si>
    <t>213, 218, 223 ir 228 eilučių raudonai pažymėtose celėse apskaičiuotos naudos koreguotos atsižvelgiant į realų investicijų procentą.</t>
  </si>
  <si>
    <t>443, 448, 454 ir 458 eilučių raudonai pažymėtose celėse apskaičiuotos naudos koreguotos atsižvelgiant į realų investicijų procentą.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</si>
</sst>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3" formatCode="_-* #,##0.00_-;\-* #,##0.00_-;_-* &quot;-&quot;??_-;_-@_-"/>
    <numFmt numFmtId="164" formatCode="yyyy/mm/dd;@"/>
    <numFmt numFmtId="165" formatCode="#,##0_ ;[Red]\-#,##0\ "/>
    <numFmt numFmtId="166" formatCode="0.0"/>
    <numFmt numFmtId="167" formatCode="#,##0.00_ ;[Red]\-#,##0.00\ "/>
    <numFmt numFmtId="168" formatCode="_-* #,##0_-;\-* #,##0_-;_-* &quot;-&quot;??_-;_-@_-"/>
    <numFmt numFmtId="169" formatCode="0.00000"/>
    <numFmt numFmtId="170" formatCode="_-* #,##0.0\ _€_-;\-* #,##0.0\ _€_-;_-* &quot;-&quot;??\ _€_-;_-@_-"/>
    <numFmt numFmtId="171" formatCode="0.000"/>
    <numFmt numFmtId="172" formatCode="_-* #,##0\ _€_-;\-* #,##0\ _€_-;_-* &quot;-&quot;??\ _€_-;_-@_-"/>
    <numFmt numFmtId="173" formatCode="#,##0_ ;\-#,##0\ "/>
    <numFmt numFmtId="174" formatCode="0.0%"/>
    <numFmt numFmtId="175" formatCode="#,##0.00_ ;\-#,##0.00\ "/>
    <numFmt numFmtId="176" formatCode="#,##0.0000"/>
    <numFmt numFmtId="177" formatCode="#,##0.000"/>
    <numFmt numFmtId="178" formatCode="#,##0.000000"/>
  </numFmts>
  <fonts count="77">
    <font>
      <sz val="11"/>
      <color theme="1"/>
      <name val="Calibri"/>
      <family val="2"/>
      <charset val="186"/>
      <scheme val="minor"/>
    </font>
    <font>
      <sz val="11"/>
      <color rgb="FFFF0000"/>
      <name val="Calibri"/>
      <family val="2"/>
      <charset val="186"/>
      <scheme val="minor"/>
    </font>
    <font>
      <b/>
      <sz val="11"/>
      <color theme="1"/>
      <name val="Calibri"/>
      <family val="2"/>
      <charset val="186"/>
      <scheme val="minor"/>
    </font>
    <font>
      <sz val="11"/>
      <color theme="1"/>
      <name val="Calibri"/>
      <family val="2"/>
      <charset val="186"/>
      <scheme val="minor"/>
    </font>
    <font>
      <sz val="10"/>
      <name val="Arial"/>
      <family val="2"/>
      <charset val="186"/>
    </font>
    <font>
      <sz val="11"/>
      <color theme="1"/>
      <name val="Calibri"/>
      <family val="2"/>
      <scheme val="minor"/>
    </font>
    <font>
      <b/>
      <sz val="15"/>
      <color indexed="62"/>
      <name val="Calibri"/>
      <family val="2"/>
      <charset val="186"/>
    </font>
    <font>
      <b/>
      <sz val="13"/>
      <color indexed="62"/>
      <name val="Calibri"/>
      <family val="2"/>
      <charset val="186"/>
    </font>
    <font>
      <sz val="11"/>
      <color indexed="8"/>
      <name val="Calibri"/>
      <family val="2"/>
      <charset val="186"/>
    </font>
    <font>
      <b/>
      <sz val="11"/>
      <color indexed="62"/>
      <name val="Calibri"/>
      <family val="2"/>
      <charset val="186"/>
    </font>
    <font>
      <sz val="11"/>
      <color indexed="9"/>
      <name val="Calibri"/>
      <family val="2"/>
      <charset val="186"/>
    </font>
    <font>
      <i/>
      <sz val="11"/>
      <color indexed="23"/>
      <name val="Calibri"/>
      <family val="2"/>
      <charset val="186"/>
    </font>
    <font>
      <sz val="11"/>
      <color indexed="20"/>
      <name val="Calibri"/>
      <family val="2"/>
      <charset val="186"/>
    </font>
    <font>
      <sz val="11"/>
      <color indexed="17"/>
      <name val="Calibri"/>
      <family val="2"/>
      <charset val="186"/>
    </font>
    <font>
      <sz val="8"/>
      <name val="Academy"/>
    </font>
    <font>
      <b/>
      <sz val="11"/>
      <color indexed="8"/>
      <name val="Calibri"/>
      <family val="2"/>
      <charset val="186"/>
    </font>
    <font>
      <sz val="11"/>
      <color indexed="8"/>
      <name val="Calibri"/>
      <family val="2"/>
    </font>
    <font>
      <sz val="11"/>
      <color indexed="10"/>
      <name val="Calibri"/>
      <family val="2"/>
      <charset val="186"/>
    </font>
    <font>
      <sz val="11"/>
      <color indexed="62"/>
      <name val="Calibri"/>
      <family val="2"/>
      <charset val="186"/>
    </font>
    <font>
      <sz val="11"/>
      <color indexed="60"/>
      <name val="Calibri"/>
      <family val="2"/>
      <charset val="186"/>
    </font>
    <font>
      <sz val="11"/>
      <name val="Arial"/>
      <family val="2"/>
      <charset val="186"/>
    </font>
    <font>
      <b/>
      <sz val="18"/>
      <color indexed="62"/>
      <name val="Cambria"/>
      <family val="2"/>
      <charset val="186"/>
    </font>
    <font>
      <b/>
      <sz val="11"/>
      <color indexed="52"/>
      <name val="Calibri"/>
      <family val="2"/>
      <charset val="186"/>
    </font>
    <font>
      <sz val="10"/>
      <name val="Helv"/>
    </font>
    <font>
      <sz val="11"/>
      <color indexed="52"/>
      <name val="Calibri"/>
      <family val="2"/>
      <charset val="186"/>
    </font>
    <font>
      <b/>
      <sz val="11"/>
      <color indexed="9"/>
      <name val="Calibri"/>
      <family val="2"/>
      <charset val="186"/>
    </font>
    <font>
      <sz val="11"/>
      <name val="Calibri"/>
      <family val="2"/>
      <charset val="186"/>
      <scheme val="minor"/>
    </font>
    <font>
      <i/>
      <sz val="11"/>
      <color theme="1"/>
      <name val="Calibri"/>
      <family val="2"/>
      <charset val="186"/>
      <scheme val="minor"/>
    </font>
    <font>
      <b/>
      <sz val="11"/>
      <name val="Calibri"/>
      <family val="2"/>
      <charset val="186"/>
      <scheme val="minor"/>
    </font>
    <font>
      <sz val="12"/>
      <color theme="1"/>
      <name val="Calibri"/>
      <family val="2"/>
      <charset val="186"/>
      <scheme val="minor"/>
    </font>
    <font>
      <sz val="12"/>
      <color theme="1"/>
      <name val="Times New Roman"/>
      <family val="1"/>
      <charset val="186"/>
    </font>
    <font>
      <sz val="11"/>
      <color theme="0"/>
      <name val="Calibri"/>
      <family val="2"/>
      <charset val="186"/>
      <scheme val="minor"/>
    </font>
    <font>
      <b/>
      <i/>
      <sz val="11"/>
      <color theme="1"/>
      <name val="Calibri"/>
      <family val="2"/>
      <charset val="186"/>
      <scheme val="minor"/>
    </font>
    <font>
      <sz val="14"/>
      <color rgb="FFFF0000"/>
      <name val="Calibri"/>
      <family val="2"/>
      <charset val="186"/>
      <scheme val="minor"/>
    </font>
    <font>
      <b/>
      <sz val="11"/>
      <color rgb="FFFF0000"/>
      <name val="Calibri"/>
      <family val="2"/>
      <charset val="186"/>
      <scheme val="minor"/>
    </font>
    <font>
      <sz val="9"/>
      <color theme="1"/>
      <name val="Arial"/>
      <family val="2"/>
      <charset val="186"/>
    </font>
    <font>
      <sz val="11"/>
      <color rgb="FF000000"/>
      <name val="Calibri"/>
      <family val="2"/>
      <charset val="186"/>
      <scheme val="minor"/>
    </font>
    <font>
      <sz val="11"/>
      <color rgb="FF000000"/>
      <name val="Calibri"/>
      <family val="2"/>
      <charset val="186"/>
    </font>
    <font>
      <sz val="11"/>
      <color theme="1"/>
      <name val="Ariel"/>
      <charset val="186"/>
    </font>
    <font>
      <sz val="10"/>
      <color theme="1"/>
      <name val="Arial"/>
      <family val="2"/>
      <charset val="186"/>
    </font>
    <font>
      <b/>
      <sz val="10"/>
      <color theme="1"/>
      <name val="Arial"/>
      <family val="2"/>
      <charset val="186"/>
    </font>
    <font>
      <b/>
      <sz val="12"/>
      <color theme="1"/>
      <name val="Calibri"/>
      <family val="2"/>
      <charset val="186"/>
      <scheme val="minor"/>
    </font>
    <font>
      <b/>
      <sz val="14"/>
      <color theme="1"/>
      <name val="Calibri"/>
      <family val="2"/>
      <charset val="186"/>
      <scheme val="minor"/>
    </font>
    <font>
      <b/>
      <sz val="11"/>
      <color theme="4" tint="0.59999389629810485"/>
      <name val="Calibri"/>
      <family val="2"/>
      <charset val="186"/>
      <scheme val="minor"/>
    </font>
    <font>
      <b/>
      <sz val="16"/>
      <color theme="0"/>
      <name val="Calibri"/>
      <family val="2"/>
      <charset val="186"/>
      <scheme val="minor"/>
    </font>
    <font>
      <b/>
      <sz val="14"/>
      <color theme="0"/>
      <name val="Calibri"/>
      <family val="2"/>
      <charset val="186"/>
      <scheme val="minor"/>
    </font>
    <font>
      <sz val="11"/>
      <name val="Calibri"/>
      <family val="2"/>
      <scheme val="minor"/>
    </font>
    <font>
      <u/>
      <sz val="11"/>
      <color theme="10"/>
      <name val="Calibri"/>
      <family val="2"/>
      <charset val="186"/>
      <scheme val="minor"/>
    </font>
    <font>
      <b/>
      <sz val="12"/>
      <name val="Times New Roman Baltic"/>
      <charset val="186"/>
    </font>
    <font>
      <b/>
      <sz val="11"/>
      <color theme="1"/>
      <name val="Calibri"/>
      <family val="2"/>
      <charset val="186"/>
    </font>
    <font>
      <sz val="11"/>
      <color theme="1"/>
      <name val="Calibri"/>
      <family val="2"/>
      <charset val="186"/>
    </font>
    <font>
      <vertAlign val="superscript"/>
      <sz val="11"/>
      <color theme="1"/>
      <name val="Calibri"/>
      <family val="2"/>
      <charset val="186"/>
      <scheme val="minor"/>
    </font>
    <font>
      <sz val="10"/>
      <name val="Arial"/>
      <family val="2"/>
    </font>
    <font>
      <sz val="10"/>
      <color theme="1"/>
      <name val="Arial"/>
      <family val="2"/>
    </font>
    <font>
      <sz val="10"/>
      <color indexed="8"/>
      <name val="Arial"/>
      <family val="2"/>
      <charset val="186"/>
    </font>
    <font>
      <u/>
      <sz val="11"/>
      <color rgb="FF0563C1"/>
      <name val="Calibri"/>
      <family val="2"/>
      <charset val="186"/>
    </font>
    <font>
      <sz val="8"/>
      <color rgb="FF000000"/>
      <name val="Segoe UI"/>
      <family val="2"/>
      <charset val="186"/>
    </font>
    <font>
      <sz val="14"/>
      <color rgb="FF339966"/>
      <name val="Calibri"/>
      <family val="2"/>
      <charset val="186"/>
    </font>
    <font>
      <sz val="10"/>
      <color rgb="FF000000"/>
      <name val="Calibri"/>
      <family val="2"/>
      <charset val="186"/>
    </font>
    <font>
      <sz val="11"/>
      <name val="Calibri"/>
      <family val="2"/>
      <charset val="186"/>
    </font>
    <font>
      <i/>
      <sz val="11"/>
      <name val="Calibri"/>
      <family val="2"/>
      <charset val="186"/>
    </font>
    <font>
      <i/>
      <sz val="11"/>
      <color rgb="FFFF0000"/>
      <name val="Calibri"/>
      <family val="2"/>
      <charset val="186"/>
    </font>
    <font>
      <b/>
      <sz val="11"/>
      <name val="Calibri"/>
      <family val="2"/>
      <charset val="186"/>
    </font>
    <font>
      <i/>
      <sz val="11"/>
      <color theme="1"/>
      <name val="Calibri"/>
      <family val="2"/>
      <charset val="186"/>
    </font>
    <font>
      <sz val="11"/>
      <color rgb="FFFF0000"/>
      <name val="Calibri"/>
      <family val="2"/>
      <charset val="186"/>
    </font>
    <font>
      <b/>
      <i/>
      <sz val="11"/>
      <name val="Calibri"/>
      <family val="2"/>
      <charset val="186"/>
    </font>
    <font>
      <sz val="11"/>
      <color rgb="FF0070C0"/>
      <name val="Calibri"/>
      <family val="2"/>
      <charset val="186"/>
    </font>
    <font>
      <u/>
      <sz val="11"/>
      <color theme="1"/>
      <name val="Calibri"/>
      <family val="2"/>
      <charset val="186"/>
      <scheme val="minor"/>
    </font>
    <font>
      <sz val="11"/>
      <color theme="8"/>
      <name val="Calibri"/>
      <family val="2"/>
      <charset val="186"/>
    </font>
    <font>
      <i/>
      <sz val="11"/>
      <color rgb="FF0070C0"/>
      <name val="Calibri"/>
      <family val="2"/>
      <charset val="186"/>
    </font>
    <font>
      <b/>
      <sz val="11"/>
      <color rgb="FF0070C0"/>
      <name val="Calibri"/>
      <family val="2"/>
      <charset val="186"/>
    </font>
    <font>
      <sz val="11"/>
      <color theme="9"/>
      <name val="Calibri"/>
      <family val="2"/>
      <charset val="186"/>
    </font>
    <font>
      <i/>
      <sz val="11"/>
      <color theme="8"/>
      <name val="Calibri"/>
      <family val="2"/>
      <charset val="186"/>
    </font>
    <font>
      <i/>
      <sz val="11"/>
      <color theme="9"/>
      <name val="Calibri"/>
      <family val="2"/>
      <charset val="186"/>
    </font>
    <font>
      <b/>
      <i/>
      <sz val="11"/>
      <color theme="1"/>
      <name val="Calibri"/>
      <family val="2"/>
      <charset val="186"/>
    </font>
    <font>
      <b/>
      <sz val="11"/>
      <color rgb="FFFF0000"/>
      <name val="Calibri"/>
      <family val="2"/>
      <charset val="186"/>
    </font>
    <font>
      <sz val="8"/>
      <name val="Calibri"/>
      <family val="2"/>
      <charset val="186"/>
      <scheme val="minor"/>
    </font>
  </fonts>
  <fills count="43">
    <fill>
      <patternFill patternType="none"/>
    </fill>
    <fill>
      <patternFill patternType="gray125"/>
    </fill>
    <fill>
      <patternFill patternType="solid">
        <fgColor theme="4" tint="0.59999389629810485"/>
        <bgColor indexed="64"/>
      </patternFill>
    </fill>
    <fill>
      <patternFill patternType="solid">
        <fgColor theme="4"/>
        <bgColor indexed="64"/>
      </patternFill>
    </fill>
    <fill>
      <patternFill patternType="solid">
        <fgColor indexed="45"/>
      </patternFill>
    </fill>
    <fill>
      <patternFill patternType="solid">
        <fgColor indexed="42"/>
      </patternFill>
    </fill>
    <fill>
      <patternFill patternType="solid">
        <fgColor indexed="27"/>
      </patternFill>
    </fill>
    <fill>
      <patternFill patternType="solid">
        <fgColor indexed="47"/>
      </patternFill>
    </fill>
    <fill>
      <patternFill patternType="solid">
        <fgColor indexed="9"/>
      </patternFill>
    </fill>
    <fill>
      <patternFill patternType="solid">
        <fgColor indexed="26"/>
      </patternFill>
    </fill>
    <fill>
      <patternFill patternType="solid">
        <fgColor indexed="44"/>
      </patternFill>
    </fill>
    <fill>
      <patternFill patternType="solid">
        <fgColor indexed="29"/>
      </patternFill>
    </fill>
    <fill>
      <patternFill patternType="solid">
        <fgColor indexed="22"/>
      </patternFill>
    </fill>
    <fill>
      <patternFill patternType="solid">
        <fgColor indexed="43"/>
      </patternFill>
    </fill>
    <fill>
      <patternFill patternType="solid">
        <fgColor indexed="49"/>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54"/>
      </patternFill>
    </fill>
    <fill>
      <patternFill patternType="solid">
        <fgColor theme="9" tint="0.59999389629810485"/>
        <bgColor indexed="64"/>
      </patternFill>
    </fill>
    <fill>
      <patternFill patternType="solid">
        <fgColor rgb="FFFFFF00"/>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rgb="FFC6E0B4"/>
        <bgColor indexed="64"/>
      </patternFill>
    </fill>
    <fill>
      <patternFill patternType="solid">
        <fgColor rgb="FFE7E6E6"/>
        <bgColor indexed="64"/>
      </patternFill>
    </fill>
    <fill>
      <patternFill patternType="solid">
        <fgColor rgb="FFFFFFFF"/>
        <bgColor indexed="64"/>
      </patternFill>
    </fill>
    <fill>
      <patternFill patternType="solid">
        <fgColor theme="0" tint="-0.34998626667073579"/>
        <bgColor indexed="64"/>
      </patternFill>
    </fill>
    <fill>
      <patternFill patternType="solid">
        <fgColor theme="0"/>
        <bgColor indexed="64"/>
      </patternFill>
    </fill>
    <fill>
      <patternFill patternType="solid">
        <fgColor rgb="FFCCECFF"/>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rgb="FFFFC000"/>
        <bgColor indexed="64"/>
      </patternFill>
    </fill>
    <fill>
      <patternFill patternType="solid">
        <fgColor rgb="FFFFFFFF"/>
        <bgColor rgb="FFFFFFFF"/>
      </patternFill>
    </fill>
    <fill>
      <patternFill patternType="solid">
        <fgColor rgb="FFC8F0C8"/>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rgb="FFFAFAC8"/>
        <bgColor indexed="64"/>
      </patternFill>
    </fill>
    <fill>
      <patternFill patternType="solid">
        <fgColor rgb="FFD5DCE4"/>
        <bgColor indexed="64"/>
      </patternFill>
    </fill>
    <fill>
      <patternFill patternType="solid">
        <fgColor theme="9"/>
        <bgColor indexed="64"/>
      </patternFill>
    </fill>
    <fill>
      <patternFill patternType="solid">
        <fgColor rgb="FFBFBFBF"/>
        <bgColor rgb="FF000000"/>
      </patternFill>
    </fill>
    <fill>
      <patternFill patternType="solid">
        <fgColor theme="0" tint="-4.9989318521683403E-2"/>
        <bgColor indexed="64"/>
      </patternFill>
    </fill>
  </fills>
  <borders count="132">
    <border>
      <left/>
      <right/>
      <top/>
      <bottom/>
      <diagonal/>
    </border>
    <border>
      <left style="thin">
        <color indexed="64"/>
      </left>
      <right style="thin">
        <color indexed="64"/>
      </right>
      <top style="thin">
        <color indexed="64"/>
      </top>
      <bottom style="thin">
        <color indexed="64"/>
      </bottom>
      <diagonal/>
    </border>
    <border>
      <left/>
      <right/>
      <top/>
      <bottom style="thick">
        <color indexed="49"/>
      </bottom>
      <diagonal/>
    </border>
    <border>
      <left/>
      <right/>
      <top/>
      <bottom style="thick">
        <color indexed="22"/>
      </bottom>
      <diagonal/>
    </border>
    <border>
      <left/>
      <right/>
      <top/>
      <bottom style="medium">
        <color indexed="49"/>
      </bottom>
      <diagonal/>
    </border>
    <border>
      <left style="thin">
        <color indexed="23"/>
      </left>
      <right style="thin">
        <color indexed="23"/>
      </right>
      <top style="thin">
        <color indexed="23"/>
      </top>
      <bottom style="thin">
        <color indexed="23"/>
      </bottom>
      <diagonal/>
    </border>
    <border>
      <left style="thin">
        <color indexed="8"/>
      </left>
      <right style="thin">
        <color indexed="8"/>
      </right>
      <top style="thin">
        <color indexed="8"/>
      </top>
      <bottom style="thin">
        <color indexed="8"/>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49"/>
      </top>
      <bottom style="double">
        <color indexed="49"/>
      </bottom>
      <diagonal/>
    </border>
    <border>
      <left style="double">
        <color indexed="8"/>
      </left>
      <right style="double">
        <color indexed="8"/>
      </right>
      <top style="double">
        <color indexed="8"/>
      </top>
      <bottom style="double">
        <color indexed="8"/>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medium">
        <color indexed="64"/>
      </right>
      <top style="medium">
        <color indexed="64"/>
      </top>
      <bottom style="medium">
        <color indexed="64"/>
      </bottom>
      <diagonal/>
    </border>
    <border>
      <left style="thin">
        <color auto="1"/>
      </left>
      <right/>
      <top style="thin">
        <color auto="1"/>
      </top>
      <bottom/>
      <diagonal/>
    </border>
    <border>
      <left style="thin">
        <color auto="1"/>
      </left>
      <right style="medium">
        <color indexed="64"/>
      </right>
      <top style="medium">
        <color indexed="64"/>
      </top>
      <bottom style="thin">
        <color auto="1"/>
      </bottom>
      <diagonal/>
    </border>
    <border>
      <left style="medium">
        <color indexed="64"/>
      </left>
      <right/>
      <top style="medium">
        <color indexed="64"/>
      </top>
      <bottom style="medium">
        <color indexed="64"/>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style="medium">
        <color indexed="64"/>
      </left>
      <right/>
      <top/>
      <bottom/>
      <diagonal/>
    </border>
    <border>
      <left/>
      <right style="medium">
        <color indexed="64"/>
      </right>
      <top/>
      <bottom/>
      <diagonal/>
    </border>
    <border>
      <left style="thin">
        <color auto="1"/>
      </left>
      <right style="medium">
        <color indexed="64"/>
      </right>
      <top style="thin">
        <color auto="1"/>
      </top>
      <bottom style="medium">
        <color indexed="64"/>
      </bottom>
      <diagonal/>
    </border>
    <border>
      <left style="thin">
        <color auto="1"/>
      </left>
      <right style="medium">
        <color indexed="64"/>
      </right>
      <top/>
      <bottom style="thin">
        <color auto="1"/>
      </bottom>
      <diagonal/>
    </border>
    <border>
      <left style="thin">
        <color auto="1"/>
      </left>
      <right/>
      <top style="medium">
        <color indexed="64"/>
      </top>
      <bottom style="medium">
        <color indexed="64"/>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style="medium">
        <color indexed="64"/>
      </bottom>
      <diagonal/>
    </border>
    <border>
      <left/>
      <right style="thin">
        <color auto="1"/>
      </right>
      <top style="medium">
        <color indexed="64"/>
      </top>
      <bottom style="medium">
        <color indexed="64"/>
      </bottom>
      <diagonal/>
    </border>
    <border>
      <left/>
      <right style="medium">
        <color indexed="64"/>
      </right>
      <top/>
      <bottom style="medium">
        <color indexed="64"/>
      </bottom>
      <diagonal/>
    </border>
    <border>
      <left style="thin">
        <color auto="1"/>
      </left>
      <right/>
      <top style="thin">
        <color auto="1"/>
      </top>
      <bottom style="medium">
        <color indexed="64"/>
      </bottom>
      <diagonal/>
    </border>
    <border>
      <left/>
      <right style="thin">
        <color auto="1"/>
      </right>
      <top style="thin">
        <color auto="1"/>
      </top>
      <bottom style="medium">
        <color indexed="64"/>
      </bottom>
      <diagonal/>
    </border>
    <border>
      <left/>
      <right style="medium">
        <color indexed="64"/>
      </right>
      <top/>
      <bottom style="thin">
        <color auto="1"/>
      </bottom>
      <diagonal/>
    </border>
    <border>
      <left/>
      <right/>
      <top style="thin">
        <color auto="1"/>
      </top>
      <bottom style="medium">
        <color indexed="64"/>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thin">
        <color auto="1"/>
      </right>
      <top style="medium">
        <color indexed="64"/>
      </top>
      <bottom style="thin">
        <color auto="1"/>
      </bottom>
      <diagonal/>
    </border>
    <border>
      <left/>
      <right/>
      <top/>
      <bottom style="thin">
        <color auto="1"/>
      </bottom>
      <diagonal/>
    </border>
    <border>
      <left/>
      <right/>
      <top style="thin">
        <color indexed="64"/>
      </top>
      <bottom/>
      <diagonal/>
    </border>
    <border>
      <left/>
      <right style="medium">
        <color indexed="64"/>
      </right>
      <top style="thin">
        <color indexed="64"/>
      </top>
      <bottom/>
      <diagonal/>
    </border>
    <border>
      <left style="thin">
        <color auto="1"/>
      </left>
      <right/>
      <top/>
      <bottom style="thin">
        <color auto="1"/>
      </bottom>
      <diagonal/>
    </border>
    <border>
      <left/>
      <right style="thin">
        <color auto="1"/>
      </right>
      <top/>
      <bottom/>
      <diagonal/>
    </border>
    <border>
      <left/>
      <right style="thin">
        <color auto="1"/>
      </right>
      <top style="thin">
        <color auto="1"/>
      </top>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diagonal/>
    </border>
    <border>
      <left style="thin">
        <color indexed="23"/>
      </left>
      <right style="thin">
        <color indexed="23"/>
      </right>
      <top style="thin">
        <color indexed="23"/>
      </top>
      <bottom style="thin">
        <color indexed="23"/>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right/>
      <top style="thin">
        <color indexed="49"/>
      </top>
      <bottom style="double">
        <color indexed="49"/>
      </bottom>
      <diagonal/>
    </border>
    <border>
      <left style="medium">
        <color indexed="64"/>
      </left>
      <right style="thin">
        <color auto="1"/>
      </right>
      <top style="medium">
        <color indexed="64"/>
      </top>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medium">
        <color indexed="64"/>
      </bottom>
      <diagonal/>
    </border>
    <border>
      <left style="thin">
        <color auto="1"/>
      </left>
      <right/>
      <top/>
      <bottom style="medium">
        <color indexed="64"/>
      </bottom>
      <diagonal/>
    </border>
    <border>
      <left/>
      <right style="thin">
        <color auto="1"/>
      </right>
      <top/>
      <bottom style="medium">
        <color indexed="64"/>
      </bottom>
      <diagonal/>
    </border>
    <border>
      <left/>
      <right style="medium">
        <color indexed="64"/>
      </right>
      <top style="thin">
        <color auto="1"/>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top style="medium">
        <color indexed="64"/>
      </top>
      <bottom style="thin">
        <color auto="1"/>
      </bottom>
      <diagonal/>
    </border>
    <border>
      <left/>
      <right style="medium">
        <color indexed="64"/>
      </right>
      <top style="thin">
        <color auto="1"/>
      </top>
      <bottom style="thin">
        <color auto="1"/>
      </bottom>
      <diagonal/>
    </border>
    <border>
      <left style="medium">
        <color indexed="64"/>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right/>
      <top style="thin">
        <color indexed="49"/>
      </top>
      <bottom style="double">
        <color indexed="49"/>
      </bottom>
      <diagonal/>
    </border>
    <border>
      <left style="thin">
        <color indexed="23"/>
      </left>
      <right style="thin">
        <color indexed="23"/>
      </right>
      <top style="thin">
        <color indexed="23"/>
      </top>
      <bottom style="thin">
        <color indexed="23"/>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right/>
      <top style="thin">
        <color indexed="49"/>
      </top>
      <bottom style="double">
        <color indexed="49"/>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top/>
      <bottom style="double">
        <color indexed="64"/>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medium">
        <color indexed="64"/>
      </left>
      <right style="medium">
        <color indexed="64"/>
      </right>
      <top/>
      <bottom style="medium">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indexed="49"/>
      </top>
      <bottom style="double">
        <color indexed="49"/>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3">
    <xf numFmtId="0" fontId="0" fillId="0" borderId="0"/>
    <xf numFmtId="0" fontId="3" fillId="0" borderId="0"/>
    <xf numFmtId="0" fontId="5" fillId="0" borderId="0"/>
    <xf numFmtId="0" fontId="5" fillId="0" borderId="0"/>
    <xf numFmtId="0" fontId="6" fillId="0" borderId="2" applyNumberFormat="0" applyFill="0" applyAlignment="0" applyProtection="0"/>
    <xf numFmtId="0" fontId="7" fillId="0" borderId="3" applyNumberFormat="0" applyFill="0" applyAlignment="0" applyProtection="0"/>
    <xf numFmtId="0" fontId="8" fillId="8" borderId="0" applyNumberFormat="0" applyBorder="0" applyAlignment="0" applyProtection="0"/>
    <xf numFmtId="0" fontId="8" fillId="7" borderId="0" applyNumberFormat="0" applyBorder="0" applyAlignment="0" applyProtection="0"/>
    <xf numFmtId="0" fontId="8" fillId="9" borderId="0" applyNumberFormat="0" applyBorder="0" applyAlignment="0" applyProtection="0"/>
    <xf numFmtId="0" fontId="8" fillId="8"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9" fillId="0" borderId="4" applyNumberFormat="0" applyFill="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13" borderId="0" applyNumberFormat="0" applyBorder="0" applyAlignment="0" applyProtection="0"/>
    <xf numFmtId="0" fontId="8" fillId="12" borderId="0" applyNumberFormat="0" applyBorder="0" applyAlignment="0" applyProtection="0"/>
    <xf numFmtId="0" fontId="8" fillId="10" borderId="0" applyNumberFormat="0" applyBorder="0" applyAlignment="0" applyProtection="0"/>
    <xf numFmtId="0" fontId="8" fillId="7" borderId="0" applyNumberFormat="0" applyBorder="0" applyAlignment="0" applyProtection="0"/>
    <xf numFmtId="0" fontId="10" fillId="14" borderId="0" applyNumberFormat="0" applyBorder="0" applyAlignment="0" applyProtection="0"/>
    <xf numFmtId="0" fontId="10" fillId="11" borderId="0" applyNumberFormat="0" applyBorder="0" applyAlignment="0" applyProtection="0"/>
    <xf numFmtId="0" fontId="10" fillId="13" borderId="0" applyNumberFormat="0" applyBorder="0" applyAlignment="0" applyProtection="0"/>
    <xf numFmtId="0" fontId="10" fillId="12" borderId="0" applyNumberFormat="0" applyBorder="0" applyAlignment="0" applyProtection="0"/>
    <xf numFmtId="0" fontId="10" fillId="14" borderId="0" applyNumberFormat="0" applyBorder="0" applyAlignment="0" applyProtection="0"/>
    <xf numFmtId="0" fontId="10" fillId="7" borderId="0" applyNumberFormat="0" applyBorder="0" applyAlignment="0" applyProtection="0"/>
    <xf numFmtId="0" fontId="11" fillId="0" borderId="0" applyNumberFormat="0" applyFill="0" applyBorder="0" applyAlignment="0" applyProtection="0"/>
    <xf numFmtId="0" fontId="12" fillId="4" borderId="0" applyNumberFormat="0" applyBorder="0" applyAlignment="0" applyProtection="0"/>
    <xf numFmtId="0" fontId="13" fillId="5" borderId="0" applyNumberFormat="0" applyBorder="0" applyAlignment="0" applyProtection="0"/>
    <xf numFmtId="0" fontId="14" fillId="0" borderId="0"/>
    <xf numFmtId="0" fontId="15" fillId="8" borderId="6" applyNumberFormat="0" applyAlignment="0" applyProtection="0"/>
    <xf numFmtId="0" fontId="16" fillId="0" borderId="0"/>
    <xf numFmtId="0" fontId="4" fillId="0" borderId="0"/>
    <xf numFmtId="0" fontId="17" fillId="0" borderId="0" applyNumberFormat="0" applyFill="0" applyBorder="0" applyAlignment="0" applyProtection="0"/>
    <xf numFmtId="0" fontId="18" fillId="7" borderId="5" applyNumberFormat="0" applyAlignment="0" applyProtection="0"/>
    <xf numFmtId="0" fontId="19" fillId="13" borderId="0" applyNumberFormat="0" applyBorder="0" applyAlignment="0" applyProtection="0"/>
    <xf numFmtId="0" fontId="4" fillId="0" borderId="0"/>
    <xf numFmtId="0" fontId="20" fillId="0" borderId="0"/>
    <xf numFmtId="0" fontId="3" fillId="0" borderId="0"/>
    <xf numFmtId="0" fontId="10"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14" borderId="0" applyNumberFormat="0" applyBorder="0" applyAlignment="0" applyProtection="0"/>
    <xf numFmtId="0" fontId="10" fillId="17" borderId="0" applyNumberFormat="0" applyBorder="0" applyAlignment="0" applyProtection="0"/>
    <xf numFmtId="0" fontId="4" fillId="9" borderId="8" applyNumberFormat="0" applyFont="0" applyAlignment="0" applyProtection="0"/>
    <xf numFmtId="0" fontId="21" fillId="0" borderId="0" applyNumberFormat="0" applyFill="0" applyBorder="0" applyAlignment="0" applyProtection="0"/>
    <xf numFmtId="0" fontId="22" fillId="8" borderId="5" applyNumberFormat="0" applyAlignment="0" applyProtection="0"/>
    <xf numFmtId="0" fontId="23" fillId="0" borderId="0"/>
    <xf numFmtId="0" fontId="15" fillId="0" borderId="9" applyNumberFormat="0" applyFill="0" applyAlignment="0" applyProtection="0"/>
    <xf numFmtId="0" fontId="24" fillId="0" borderId="7" applyNumberFormat="0" applyFill="0" applyAlignment="0" applyProtection="0"/>
    <xf numFmtId="0" fontId="25" fillId="18" borderId="10" applyNumberFormat="0" applyAlignment="0" applyProtection="0"/>
    <xf numFmtId="43" fontId="3" fillId="0" borderId="0" applyFont="0" applyFill="0" applyBorder="0" applyAlignment="0" applyProtection="0"/>
    <xf numFmtId="9" fontId="5"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15" fillId="8" borderId="60" applyNumberFormat="0" applyAlignment="0" applyProtection="0"/>
    <xf numFmtId="0" fontId="18" fillId="7" borderId="59" applyNumberFormat="0" applyAlignment="0" applyProtection="0"/>
    <xf numFmtId="0" fontId="4" fillId="9" borderId="61" applyNumberFormat="0" applyFont="0" applyAlignment="0" applyProtection="0"/>
    <xf numFmtId="0" fontId="22" fillId="8" borderId="59" applyNumberFormat="0" applyAlignment="0" applyProtection="0"/>
    <xf numFmtId="0" fontId="15" fillId="0" borderId="62" applyNumberFormat="0" applyFill="0" applyAlignment="0" applyProtection="0"/>
    <xf numFmtId="43" fontId="3" fillId="0" borderId="0" applyFont="0" applyFill="0" applyBorder="0" applyAlignment="0" applyProtection="0"/>
    <xf numFmtId="43" fontId="3" fillId="0" borderId="0" applyFont="0" applyFill="0" applyBorder="0" applyAlignment="0" applyProtection="0"/>
    <xf numFmtId="0" fontId="15" fillId="8" borderId="106" applyNumberFormat="0" applyAlignment="0" applyProtection="0"/>
    <xf numFmtId="0" fontId="18" fillId="7" borderId="105" applyNumberFormat="0" applyAlignment="0" applyProtection="0"/>
    <xf numFmtId="0" fontId="4" fillId="9" borderId="107" applyNumberFormat="0" applyFont="0" applyAlignment="0" applyProtection="0"/>
    <xf numFmtId="0" fontId="22" fillId="8" borderId="105" applyNumberFormat="0" applyAlignment="0" applyProtection="0"/>
    <xf numFmtId="0" fontId="15" fillId="0" borderId="108" applyNumberFormat="0" applyFill="0" applyAlignment="0" applyProtection="0"/>
    <xf numFmtId="43" fontId="3" fillId="0" borderId="0" applyFont="0" applyFill="0" applyBorder="0" applyAlignment="0" applyProtection="0"/>
    <xf numFmtId="43" fontId="3" fillId="0" borderId="0" applyFont="0" applyFill="0" applyBorder="0" applyAlignment="0" applyProtection="0"/>
    <xf numFmtId="0" fontId="15" fillId="8" borderId="110" applyNumberFormat="0" applyAlignment="0" applyProtection="0"/>
    <xf numFmtId="0" fontId="18" fillId="7" borderId="109" applyNumberFormat="0" applyAlignment="0" applyProtection="0"/>
    <xf numFmtId="0" fontId="4" fillId="9" borderId="111" applyNumberFormat="0" applyFont="0" applyAlignment="0" applyProtection="0"/>
    <xf numFmtId="0" fontId="22" fillId="8" borderId="109" applyNumberFormat="0" applyAlignment="0" applyProtection="0"/>
    <xf numFmtId="0" fontId="15" fillId="0" borderId="112" applyNumberFormat="0" applyFill="0" applyAlignment="0" applyProtection="0"/>
    <xf numFmtId="43" fontId="3" fillId="0" borderId="0" applyFont="0" applyFill="0" applyBorder="0" applyAlignment="0" applyProtection="0"/>
    <xf numFmtId="43" fontId="3" fillId="0" borderId="0" applyFont="0" applyFill="0" applyBorder="0" applyAlignment="0" applyProtection="0"/>
    <xf numFmtId="0" fontId="47" fillId="0" borderId="0" applyNumberFormat="0" applyFill="0" applyBorder="0" applyAlignment="0" applyProtection="0"/>
    <xf numFmtId="0" fontId="15" fillId="0" borderId="124" applyNumberFormat="0" applyFill="0" applyAlignment="0" applyProtection="0"/>
    <xf numFmtId="0" fontId="54" fillId="0" borderId="0"/>
    <xf numFmtId="0" fontId="37" fillId="0" borderId="0"/>
    <xf numFmtId="0" fontId="55" fillId="0" borderId="0" applyNumberFormat="0" applyFill="0" applyBorder="0" applyAlignment="0" applyProtection="0"/>
  </cellStyleXfs>
  <cellXfs count="889">
    <xf numFmtId="0" fontId="0" fillId="0" borderId="0" xfId="0"/>
    <xf numFmtId="0" fontId="2" fillId="2" borderId="11" xfId="0" applyFont="1" applyFill="1" applyBorder="1"/>
    <xf numFmtId="0" fontId="0" fillId="0" borderId="0" xfId="0" applyAlignment="1">
      <alignment wrapText="1"/>
    </xf>
    <xf numFmtId="0" fontId="2" fillId="0" borderId="11" xfId="0" applyFont="1" applyBorder="1"/>
    <xf numFmtId="0" fontId="2" fillId="0" borderId="16" xfId="0" applyFont="1" applyBorder="1"/>
    <xf numFmtId="0" fontId="0" fillId="0" borderId="11" xfId="0" applyBorder="1"/>
    <xf numFmtId="0" fontId="27" fillId="0" borderId="11" xfId="0" applyFont="1" applyBorder="1"/>
    <xf numFmtId="0" fontId="2" fillId="0" borderId="15" xfId="0" applyFont="1" applyBorder="1"/>
    <xf numFmtId="3" fontId="2" fillId="0" borderId="15" xfId="0" applyNumberFormat="1" applyFont="1" applyBorder="1"/>
    <xf numFmtId="164" fontId="0" fillId="0" borderId="0" xfId="0" applyNumberFormat="1" applyAlignment="1">
      <alignment wrapText="1"/>
    </xf>
    <xf numFmtId="3" fontId="0" fillId="0" borderId="0" xfId="0" applyNumberFormat="1"/>
    <xf numFmtId="3" fontId="2" fillId="0" borderId="11" xfId="0" applyNumberFormat="1" applyFont="1" applyBorder="1"/>
    <xf numFmtId="0" fontId="2" fillId="2" borderId="11" xfId="0" applyFont="1" applyFill="1" applyBorder="1" applyAlignment="1">
      <alignment horizontal="center"/>
    </xf>
    <xf numFmtId="0" fontId="2" fillId="2" borderId="11" xfId="0" applyFont="1" applyFill="1" applyBorder="1" applyAlignment="1">
      <alignment horizontal="center" wrapText="1"/>
    </xf>
    <xf numFmtId="3" fontId="0" fillId="0" borderId="11" xfId="0" applyNumberFormat="1" applyBorder="1"/>
    <xf numFmtId="0" fontId="2" fillId="0" borderId="11" xfId="0" applyFont="1" applyBorder="1" applyAlignment="1">
      <alignment wrapText="1"/>
    </xf>
    <xf numFmtId="0" fontId="1" fillId="0" borderId="0" xfId="0" applyFont="1" applyAlignment="1">
      <alignment wrapText="1"/>
    </xf>
    <xf numFmtId="0" fontId="27" fillId="0" borderId="11" xfId="0" applyFont="1" applyBorder="1" applyAlignment="1">
      <alignment wrapText="1"/>
    </xf>
    <xf numFmtId="0" fontId="2" fillId="0" borderId="0" xfId="0" applyFont="1"/>
    <xf numFmtId="0" fontId="2" fillId="0" borderId="0" xfId="0" applyFont="1" applyAlignment="1">
      <alignment horizontal="center"/>
    </xf>
    <xf numFmtId="0" fontId="1" fillId="0" borderId="0" xfId="0" applyFont="1"/>
    <xf numFmtId="0" fontId="29" fillId="22" borderId="0" xfId="0" applyFont="1" applyFill="1"/>
    <xf numFmtId="0" fontId="29" fillId="0" borderId="0" xfId="0" applyFont="1"/>
    <xf numFmtId="0" fontId="30" fillId="0" borderId="0" xfId="0" applyFont="1" applyAlignment="1">
      <alignment horizontal="justify" vertical="center"/>
    </xf>
    <xf numFmtId="0" fontId="0" fillId="0" borderId="11" xfId="0" applyBorder="1" applyAlignment="1">
      <alignment wrapText="1"/>
    </xf>
    <xf numFmtId="0" fontId="0" fillId="0" borderId="0" xfId="0" applyAlignment="1">
      <alignment horizontal="center"/>
    </xf>
    <xf numFmtId="0" fontId="0" fillId="0" borderId="0" xfId="0" applyAlignment="1">
      <alignment horizontal="right" wrapText="1"/>
    </xf>
    <xf numFmtId="1" fontId="0" fillId="0" borderId="0" xfId="0" applyNumberFormat="1"/>
    <xf numFmtId="165" fontId="26" fillId="0" borderId="0" xfId="0" applyNumberFormat="1" applyFont="1" applyAlignment="1">
      <alignment wrapText="1"/>
    </xf>
    <xf numFmtId="9" fontId="27" fillId="20" borderId="11" xfId="0" applyNumberFormat="1" applyFont="1" applyFill="1" applyBorder="1" applyAlignment="1" applyProtection="1">
      <alignment horizontal="center"/>
      <protection locked="0"/>
    </xf>
    <xf numFmtId="0" fontId="27" fillId="20" borderId="11" xfId="0" applyFont="1" applyFill="1" applyBorder="1" applyAlignment="1" applyProtection="1">
      <alignment horizontal="center"/>
      <protection locked="0"/>
    </xf>
    <xf numFmtId="0" fontId="0" fillId="3" borderId="0" xfId="0" applyFill="1"/>
    <xf numFmtId="14" fontId="0" fillId="0" borderId="0" xfId="0" applyNumberFormat="1"/>
    <xf numFmtId="0" fontId="2" fillId="2" borderId="11" xfId="0" applyFont="1" applyFill="1" applyBorder="1" applyAlignment="1">
      <alignment horizontal="center" vertical="center"/>
    </xf>
    <xf numFmtId="3" fontId="2" fillId="0" borderId="11" xfId="0" applyNumberFormat="1" applyFont="1" applyBorder="1" applyAlignment="1">
      <alignment wrapText="1"/>
    </xf>
    <xf numFmtId="0" fontId="0" fillId="0" borderId="15" xfId="0" applyBorder="1"/>
    <xf numFmtId="0" fontId="0" fillId="0" borderId="1" xfId="0" applyBorder="1"/>
    <xf numFmtId="3" fontId="0" fillId="20" borderId="11" xfId="0" applyNumberFormat="1" applyFill="1" applyBorder="1" applyProtection="1">
      <protection locked="0"/>
    </xf>
    <xf numFmtId="0" fontId="0" fillId="0" borderId="16" xfId="0" applyBorder="1"/>
    <xf numFmtId="165" fontId="0" fillId="0" borderId="0" xfId="0" applyNumberFormat="1" applyAlignment="1">
      <alignment wrapText="1"/>
    </xf>
    <xf numFmtId="3" fontId="0" fillId="0" borderId="13" xfId="0" applyNumberFormat="1" applyBorder="1"/>
    <xf numFmtId="0" fontId="0" fillId="3" borderId="0" xfId="0" applyFill="1" applyAlignment="1">
      <alignment horizontal="center"/>
    </xf>
    <xf numFmtId="3" fontId="0" fillId="0" borderId="11" xfId="0" applyNumberFormat="1" applyBorder="1" applyAlignment="1">
      <alignment wrapText="1"/>
    </xf>
    <xf numFmtId="165" fontId="2" fillId="0" borderId="0" xfId="0" applyNumberFormat="1" applyFont="1" applyAlignment="1">
      <alignment wrapText="1"/>
    </xf>
    <xf numFmtId="167" fontId="2" fillId="0" borderId="0" xfId="0" applyNumberFormat="1" applyFont="1" applyAlignment="1">
      <alignment wrapText="1"/>
    </xf>
    <xf numFmtId="0" fontId="0" fillId="21" borderId="0" xfId="0" applyFill="1"/>
    <xf numFmtId="0" fontId="0" fillId="21" borderId="0" xfId="0" applyFill="1" applyAlignment="1">
      <alignment horizontal="center"/>
    </xf>
    <xf numFmtId="9" fontId="0" fillId="20" borderId="11" xfId="0" applyNumberFormat="1" applyFill="1" applyBorder="1" applyAlignment="1" applyProtection="1">
      <alignment horizontal="left" wrapText="1"/>
      <protection locked="0"/>
    </xf>
    <xf numFmtId="3" fontId="0" fillId="0" borderId="11" xfId="55" applyNumberFormat="1" applyFont="1" applyBorder="1" applyAlignment="1">
      <alignment wrapText="1"/>
    </xf>
    <xf numFmtId="3" fontId="0" fillId="0" borderId="19" xfId="0" applyNumberFormat="1" applyBorder="1" applyAlignment="1">
      <alignment wrapText="1"/>
    </xf>
    <xf numFmtId="4" fontId="2" fillId="0" borderId="21" xfId="0" applyNumberFormat="1" applyFont="1" applyBorder="1" applyAlignment="1">
      <alignment wrapText="1"/>
    </xf>
    <xf numFmtId="4" fontId="0" fillId="0" borderId="25" xfId="0" applyNumberFormat="1" applyBorder="1" applyAlignment="1">
      <alignment horizontal="right" wrapText="1"/>
    </xf>
    <xf numFmtId="167" fontId="34" fillId="0" borderId="0" xfId="0" applyNumberFormat="1" applyFont="1" applyAlignment="1">
      <alignment wrapText="1"/>
    </xf>
    <xf numFmtId="3" fontId="0" fillId="0" borderId="26" xfId="0" applyNumberFormat="1" applyBorder="1" applyAlignment="1">
      <alignment wrapText="1"/>
    </xf>
    <xf numFmtId="3" fontId="0" fillId="0" borderId="0" xfId="0" applyNumberFormat="1" applyAlignment="1">
      <alignment wrapText="1"/>
    </xf>
    <xf numFmtId="2" fontId="0" fillId="0" borderId="0" xfId="0" applyNumberFormat="1" applyAlignment="1">
      <alignment horizontal="right" wrapText="1"/>
    </xf>
    <xf numFmtId="0" fontId="27" fillId="20" borderId="11" xfId="0" applyFont="1" applyFill="1" applyBorder="1" applyAlignment="1" applyProtection="1">
      <alignment horizontal="left" wrapText="1"/>
      <protection locked="0"/>
    </xf>
    <xf numFmtId="0" fontId="27" fillId="0" borderId="0" xfId="0" applyFont="1" applyAlignment="1">
      <alignment horizontal="right"/>
    </xf>
    <xf numFmtId="3" fontId="0" fillId="0" borderId="13" xfId="0" applyNumberFormat="1" applyBorder="1" applyAlignment="1">
      <alignment wrapText="1"/>
    </xf>
    <xf numFmtId="4" fontId="0" fillId="0" borderId="0" xfId="0" applyNumberFormat="1" applyAlignment="1">
      <alignment horizontal="right" wrapText="1"/>
    </xf>
    <xf numFmtId="0" fontId="27" fillId="27" borderId="19" xfId="0" applyFont="1" applyFill="1" applyBorder="1" applyAlignment="1">
      <alignment horizontal="center"/>
    </xf>
    <xf numFmtId="0" fontId="35" fillId="0" borderId="34" xfId="0" applyFont="1" applyBorder="1"/>
    <xf numFmtId="0" fontId="35" fillId="0" borderId="34" xfId="0" applyFont="1" applyBorder="1" applyAlignment="1">
      <alignment horizontal="right"/>
    </xf>
    <xf numFmtId="9" fontId="0" fillId="0" borderId="0" xfId="0" applyNumberFormat="1"/>
    <xf numFmtId="0" fontId="0" fillId="28" borderId="0" xfId="0" applyFill="1"/>
    <xf numFmtId="3" fontId="0" fillId="28" borderId="11" xfId="0" applyNumberFormat="1" applyFill="1" applyBorder="1"/>
    <xf numFmtId="0" fontId="27" fillId="27" borderId="11" xfId="0" applyFont="1" applyFill="1" applyBorder="1" applyAlignment="1">
      <alignment horizontal="center"/>
    </xf>
    <xf numFmtId="4" fontId="0" fillId="0" borderId="11" xfId="0" applyNumberFormat="1" applyBorder="1" applyAlignment="1">
      <alignment horizontal="right" wrapText="1"/>
    </xf>
    <xf numFmtId="3" fontId="0" fillId="0" borderId="11" xfId="0" applyNumberFormat="1" applyBorder="1" applyAlignment="1">
      <alignment horizontal="right"/>
    </xf>
    <xf numFmtId="4" fontId="0" fillId="0" borderId="13" xfId="0" applyNumberFormat="1" applyBorder="1" applyAlignment="1">
      <alignment horizontal="right"/>
    </xf>
    <xf numFmtId="0" fontId="2" fillId="2" borderId="15" xfId="0" applyFont="1" applyFill="1" applyBorder="1" applyAlignment="1">
      <alignment horizontal="center"/>
    </xf>
    <xf numFmtId="0" fontId="0" fillId="0" borderId="11" xfId="0" applyBorder="1" applyAlignment="1">
      <alignment horizontal="right"/>
    </xf>
    <xf numFmtId="0" fontId="0" fillId="0" borderId="12" xfId="0" applyBorder="1" applyAlignment="1">
      <alignment horizontal="left" wrapText="1"/>
    </xf>
    <xf numFmtId="0" fontId="2" fillId="2" borderId="15" xfId="0" applyFont="1" applyFill="1" applyBorder="1" applyAlignment="1">
      <alignment horizontal="center" wrapText="1"/>
    </xf>
    <xf numFmtId="0" fontId="2" fillId="0" borderId="11" xfId="0" applyFont="1" applyBorder="1" applyAlignment="1">
      <alignment horizontal="center"/>
    </xf>
    <xf numFmtId="9" fontId="2" fillId="0" borderId="11" xfId="0" applyNumberFormat="1" applyFont="1" applyBorder="1" applyAlignment="1">
      <alignment horizontal="center"/>
    </xf>
    <xf numFmtId="0" fontId="2" fillId="0" borderId="0" xfId="0" applyFont="1" applyAlignment="1">
      <alignment horizontal="center" vertical="center"/>
    </xf>
    <xf numFmtId="166" fontId="27" fillId="0" borderId="11" xfId="0" applyNumberFormat="1" applyFont="1" applyBorder="1" applyAlignment="1">
      <alignment horizontal="center"/>
    </xf>
    <xf numFmtId="2" fontId="0" fillId="0" borderId="11" xfId="0" applyNumberFormat="1" applyBorder="1" applyAlignment="1">
      <alignment horizontal="center"/>
    </xf>
    <xf numFmtId="0" fontId="27" fillId="0" borderId="11" xfId="0" applyFont="1" applyBorder="1" applyAlignment="1">
      <alignment horizontal="left"/>
    </xf>
    <xf numFmtId="2" fontId="28" fillId="0" borderId="11" xfId="0" applyNumberFormat="1" applyFont="1" applyBorder="1" applyAlignment="1">
      <alignment horizontal="center"/>
    </xf>
    <xf numFmtId="0" fontId="28" fillId="0" borderId="0" xfId="0" applyFont="1" applyAlignment="1">
      <alignment horizontal="center"/>
    </xf>
    <xf numFmtId="1" fontId="0" fillId="0" borderId="0" xfId="0" applyNumberFormat="1" applyAlignment="1">
      <alignment horizontal="center" wrapText="1"/>
    </xf>
    <xf numFmtId="0" fontId="0" fillId="0" borderId="0" xfId="0" applyAlignment="1">
      <alignment horizontal="left"/>
    </xf>
    <xf numFmtId="0" fontId="2" fillId="0" borderId="11" xfId="0" applyFont="1" applyBorder="1" applyAlignment="1">
      <alignment horizontal="center" vertical="center"/>
    </xf>
    <xf numFmtId="0" fontId="0" fillId="0" borderId="0" xfId="0" applyAlignment="1">
      <alignment horizontal="center" vertical="center" wrapText="1"/>
    </xf>
    <xf numFmtId="2" fontId="0" fillId="0" borderId="11" xfId="0" applyNumberFormat="1" applyBorder="1"/>
    <xf numFmtId="0" fontId="2" fillId="0" borderId="0" xfId="0" applyFont="1" applyAlignment="1">
      <alignment horizontal="center" wrapText="1"/>
    </xf>
    <xf numFmtId="3" fontId="27" fillId="0" borderId="11" xfId="0" applyNumberFormat="1" applyFont="1" applyBorder="1" applyAlignment="1">
      <alignment horizontal="right" wrapText="1"/>
    </xf>
    <xf numFmtId="0" fontId="2" fillId="2" borderId="18" xfId="0" applyFont="1" applyFill="1" applyBorder="1" applyAlignment="1">
      <alignment horizontal="center"/>
    </xf>
    <xf numFmtId="165" fontId="2" fillId="0" borderId="12" xfId="0" applyNumberFormat="1" applyFont="1" applyBorder="1" applyAlignment="1">
      <alignment wrapText="1"/>
    </xf>
    <xf numFmtId="0" fontId="31" fillId="0" borderId="0" xfId="0" applyFont="1"/>
    <xf numFmtId="1" fontId="0" fillId="26" borderId="13" xfId="0" applyNumberFormat="1" applyFill="1" applyBorder="1" applyAlignment="1">
      <alignment horizontal="right" wrapText="1"/>
    </xf>
    <xf numFmtId="0" fontId="0" fillId="26" borderId="0" xfId="0" applyFill="1" applyAlignment="1">
      <alignment horizontal="left" wrapText="1"/>
    </xf>
    <xf numFmtId="49" fontId="0" fillId="26" borderId="14" xfId="0" applyNumberFormat="1" applyFill="1" applyBorder="1" applyAlignment="1">
      <alignment wrapText="1"/>
    </xf>
    <xf numFmtId="49" fontId="0" fillId="26" borderId="13" xfId="0" applyNumberFormat="1" applyFill="1" applyBorder="1" applyAlignment="1">
      <alignment wrapText="1"/>
    </xf>
    <xf numFmtId="0" fontId="1" fillId="0" borderId="0" xfId="0" applyFont="1" applyAlignment="1">
      <alignment horizontal="left" wrapText="1"/>
    </xf>
    <xf numFmtId="0" fontId="0" fillId="0" borderId="0" xfId="0" applyAlignment="1">
      <alignment horizontal="left" wrapText="1"/>
    </xf>
    <xf numFmtId="0" fontId="1" fillId="0" borderId="0" xfId="0" applyFont="1" applyAlignment="1">
      <alignment horizontal="left"/>
    </xf>
    <xf numFmtId="49" fontId="0" fillId="20" borderId="12" xfId="0" applyNumberFormat="1" applyFill="1" applyBorder="1" applyAlignment="1" applyProtection="1">
      <alignment horizontal="right" wrapText="1"/>
      <protection locked="0"/>
    </xf>
    <xf numFmtId="0" fontId="0" fillId="0" borderId="23" xfId="0" applyBorder="1" applyAlignment="1">
      <alignment vertical="center" wrapText="1"/>
    </xf>
    <xf numFmtId="0" fontId="0" fillId="0" borderId="0" xfId="0" applyAlignment="1">
      <alignment vertical="center" wrapText="1"/>
    </xf>
    <xf numFmtId="0" fontId="0" fillId="0" borderId="0" xfId="0" applyAlignment="1">
      <alignment horizontal="left" vertical="center" wrapText="1"/>
    </xf>
    <xf numFmtId="0" fontId="0" fillId="0" borderId="23" xfId="0" applyBorder="1"/>
    <xf numFmtId="0" fontId="0" fillId="0" borderId="24" xfId="0" applyBorder="1" applyAlignment="1">
      <alignment horizontal="left" vertical="center" wrapText="1"/>
    </xf>
    <xf numFmtId="49" fontId="0" fillId="0" borderId="0" xfId="0" applyNumberFormat="1" applyAlignment="1">
      <alignment vertical="center" wrapText="1"/>
    </xf>
    <xf numFmtId="0" fontId="0" fillId="0" borderId="24" xfId="0" applyBorder="1"/>
    <xf numFmtId="0" fontId="0" fillId="0" borderId="24" xfId="0" applyBorder="1" applyAlignment="1">
      <alignment wrapText="1"/>
    </xf>
    <xf numFmtId="164" fontId="1" fillId="0" borderId="0" xfId="0" applyNumberFormat="1" applyFont="1" applyAlignment="1">
      <alignment wrapText="1"/>
    </xf>
    <xf numFmtId="0" fontId="33" fillId="0" borderId="0" xfId="0" applyFont="1"/>
    <xf numFmtId="9" fontId="0" fillId="0" borderId="0" xfId="0" applyNumberFormat="1" applyAlignment="1">
      <alignment wrapText="1"/>
    </xf>
    <xf numFmtId="0" fontId="1" fillId="0" borderId="11" xfId="0" applyFont="1" applyBorder="1"/>
    <xf numFmtId="1" fontId="0" fillId="0" borderId="13" xfId="0" applyNumberFormat="1" applyBorder="1" applyAlignment="1">
      <alignment wrapText="1"/>
    </xf>
    <xf numFmtId="0" fontId="0" fillId="0" borderId="12" xfId="0" applyBorder="1"/>
    <xf numFmtId="1" fontId="0" fillId="0" borderId="0" xfId="0" applyNumberFormat="1" applyAlignment="1">
      <alignment wrapText="1"/>
    </xf>
    <xf numFmtId="0" fontId="0" fillId="0" borderId="30" xfId="0" applyBorder="1"/>
    <xf numFmtId="0" fontId="0" fillId="0" borderId="31" xfId="0" applyBorder="1"/>
    <xf numFmtId="0" fontId="0" fillId="0" borderId="32" xfId="0" applyBorder="1"/>
    <xf numFmtId="0" fontId="0" fillId="0" borderId="33" xfId="0" applyBorder="1"/>
    <xf numFmtId="0" fontId="0" fillId="0" borderId="34" xfId="0" applyBorder="1"/>
    <xf numFmtId="0" fontId="0" fillId="0" borderId="37" xfId="0" applyBorder="1"/>
    <xf numFmtId="0" fontId="31" fillId="0" borderId="0" xfId="0" applyFont="1" applyProtection="1">
      <protection locked="0"/>
    </xf>
    <xf numFmtId="49" fontId="0" fillId="26" borderId="12" xfId="0" applyNumberFormat="1" applyFill="1" applyBorder="1"/>
    <xf numFmtId="0" fontId="31" fillId="0" borderId="0" xfId="0" applyFont="1" applyProtection="1">
      <protection hidden="1"/>
    </xf>
    <xf numFmtId="4" fontId="27" fillId="0" borderId="11" xfId="0" applyNumberFormat="1" applyFont="1" applyBorder="1" applyAlignment="1">
      <alignment horizontal="right" wrapText="1"/>
    </xf>
    <xf numFmtId="0" fontId="2" fillId="2" borderId="36" xfId="0" applyFont="1" applyFill="1" applyBorder="1" applyAlignment="1">
      <alignment horizontal="center"/>
    </xf>
    <xf numFmtId="0" fontId="0" fillId="3" borderId="0" xfId="0" applyFill="1" applyAlignment="1">
      <alignment horizontal="left"/>
    </xf>
    <xf numFmtId="0" fontId="2" fillId="0" borderId="0" xfId="0" applyFont="1" applyAlignment="1">
      <alignment wrapText="1"/>
    </xf>
    <xf numFmtId="0" fontId="27" fillId="0" borderId="11" xfId="0" applyFont="1" applyBorder="1" applyAlignment="1" applyProtection="1">
      <alignment wrapText="1"/>
      <protection locked="0"/>
    </xf>
    <xf numFmtId="0" fontId="2" fillId="0" borderId="12" xfId="0" applyFont="1" applyBorder="1" applyAlignment="1">
      <alignment wrapText="1"/>
    </xf>
    <xf numFmtId="0" fontId="2" fillId="0" borderId="18" xfId="0" applyFont="1" applyBorder="1"/>
    <xf numFmtId="0" fontId="2" fillId="0" borderId="12" xfId="0" applyFont="1" applyBorder="1"/>
    <xf numFmtId="0" fontId="27" fillId="0" borderId="12" xfId="0" applyFont="1" applyBorder="1" applyAlignment="1">
      <alignment wrapText="1"/>
    </xf>
    <xf numFmtId="0" fontId="2" fillId="0" borderId="48" xfId="0" applyFont="1" applyBorder="1"/>
    <xf numFmtId="0" fontId="0" fillId="0" borderId="12" xfId="0" applyBorder="1" applyAlignment="1">
      <alignment wrapText="1"/>
    </xf>
    <xf numFmtId="3" fontId="2" fillId="0" borderId="13" xfId="0" applyNumberFormat="1" applyFont="1" applyBorder="1"/>
    <xf numFmtId="3" fontId="2" fillId="0" borderId="50" xfId="0" applyNumberFormat="1" applyFont="1" applyBorder="1"/>
    <xf numFmtId="3" fontId="0" fillId="0" borderId="13" xfId="0" applyNumberFormat="1" applyBorder="1" applyProtection="1">
      <protection locked="0"/>
    </xf>
    <xf numFmtId="3" fontId="2" fillId="0" borderId="22" xfId="0" applyNumberFormat="1" applyFont="1" applyBorder="1" applyAlignment="1">
      <alignment wrapText="1"/>
    </xf>
    <xf numFmtId="3" fontId="2" fillId="0" borderId="21" xfId="0" applyNumberFormat="1" applyFont="1" applyBorder="1" applyAlignment="1">
      <alignment wrapText="1"/>
    </xf>
    <xf numFmtId="3" fontId="2" fillId="0" borderId="22" xfId="0" applyNumberFormat="1" applyFont="1" applyBorder="1"/>
    <xf numFmtId="3" fontId="2" fillId="0" borderId="51" xfId="0" applyNumberFormat="1" applyFont="1" applyBorder="1"/>
    <xf numFmtId="3" fontId="2" fillId="0" borderId="21" xfId="0" applyNumberFormat="1" applyFont="1" applyBorder="1"/>
    <xf numFmtId="0" fontId="27" fillId="0" borderId="12" xfId="0" applyFont="1" applyBorder="1"/>
    <xf numFmtId="0" fontId="2" fillId="0" borderId="57" xfId="0" applyFont="1" applyBorder="1" applyAlignment="1">
      <alignment wrapText="1"/>
    </xf>
    <xf numFmtId="0" fontId="2" fillId="0" borderId="58" xfId="0" applyFont="1" applyBorder="1"/>
    <xf numFmtId="0" fontId="2" fillId="0" borderId="57" xfId="0" applyFont="1" applyBorder="1"/>
    <xf numFmtId="9" fontId="27" fillId="0" borderId="57" xfId="0" applyNumberFormat="1" applyFont="1" applyBorder="1" applyAlignment="1" applyProtection="1">
      <alignment wrapText="1"/>
      <protection locked="0"/>
    </xf>
    <xf numFmtId="0" fontId="2" fillId="2" borderId="50" xfId="0" applyFont="1" applyFill="1" applyBorder="1" applyAlignment="1">
      <alignment horizontal="center" vertical="center"/>
    </xf>
    <xf numFmtId="0" fontId="2" fillId="2" borderId="15" xfId="0" applyFont="1" applyFill="1" applyBorder="1" applyAlignment="1">
      <alignment horizontal="center" vertical="center"/>
    </xf>
    <xf numFmtId="0" fontId="0" fillId="0" borderId="22" xfId="0" applyBorder="1"/>
    <xf numFmtId="0" fontId="0" fillId="0" borderId="51" xfId="0" applyBorder="1"/>
    <xf numFmtId="3" fontId="2" fillId="0" borderId="52" xfId="0" applyNumberFormat="1" applyFont="1" applyBorder="1"/>
    <xf numFmtId="0" fontId="2" fillId="2" borderId="53" xfId="0" applyFont="1" applyFill="1" applyBorder="1" applyAlignment="1">
      <alignment horizontal="center"/>
    </xf>
    <xf numFmtId="0" fontId="2" fillId="2" borderId="54" xfId="0" applyFont="1" applyFill="1" applyBorder="1" applyAlignment="1">
      <alignment horizontal="center"/>
    </xf>
    <xf numFmtId="0" fontId="2" fillId="2" borderId="27" xfId="0" applyFont="1" applyFill="1" applyBorder="1" applyAlignment="1">
      <alignment horizontal="center" wrapText="1"/>
    </xf>
    <xf numFmtId="0" fontId="2" fillId="2" borderId="56" xfId="0" applyFont="1" applyFill="1" applyBorder="1" applyAlignment="1">
      <alignment horizontal="center" wrapText="1"/>
    </xf>
    <xf numFmtId="0" fontId="2" fillId="2" borderId="53" xfId="0" applyFont="1" applyFill="1" applyBorder="1" applyAlignment="1">
      <alignment horizontal="center" wrapText="1"/>
    </xf>
    <xf numFmtId="0" fontId="2" fillId="2" borderId="55" xfId="0" applyFont="1" applyFill="1" applyBorder="1" applyAlignment="1">
      <alignment horizontal="center"/>
    </xf>
    <xf numFmtId="0" fontId="2" fillId="0" borderId="15" xfId="0" applyFont="1" applyBorder="1" applyAlignment="1">
      <alignment wrapText="1"/>
    </xf>
    <xf numFmtId="0" fontId="2" fillId="0" borderId="1" xfId="0" applyFont="1" applyBorder="1" applyAlignment="1">
      <alignment wrapText="1"/>
    </xf>
    <xf numFmtId="0" fontId="2" fillId="0" borderId="16" xfId="0" applyFont="1" applyBorder="1" applyAlignment="1">
      <alignment wrapText="1"/>
    </xf>
    <xf numFmtId="14" fontId="0" fillId="20" borderId="11" xfId="0" applyNumberFormat="1" applyFill="1" applyBorder="1" applyAlignment="1" applyProtection="1">
      <alignment horizontal="left" wrapText="1"/>
      <protection locked="0"/>
    </xf>
    <xf numFmtId="0" fontId="27" fillId="20" borderId="11" xfId="0" applyFont="1" applyFill="1" applyBorder="1" applyAlignment="1" applyProtection="1">
      <alignment wrapText="1"/>
      <protection locked="0"/>
    </xf>
    <xf numFmtId="3" fontId="0" fillId="25" borderId="11" xfId="0" applyNumberFormat="1" applyFill="1" applyBorder="1"/>
    <xf numFmtId="3" fontId="0" fillId="24" borderId="11" xfId="0" applyNumberFormat="1" applyFill="1" applyBorder="1" applyProtection="1">
      <protection locked="0"/>
    </xf>
    <xf numFmtId="3" fontId="0" fillId="25" borderId="15" xfId="0" applyNumberFormat="1" applyFill="1" applyBorder="1"/>
    <xf numFmtId="3" fontId="0" fillId="24" borderId="15" xfId="0" applyNumberFormat="1" applyFill="1" applyBorder="1" applyProtection="1">
      <protection locked="0"/>
    </xf>
    <xf numFmtId="0" fontId="0" fillId="0" borderId="0" xfId="0" pivotButton="1"/>
    <xf numFmtId="3" fontId="0" fillId="20" borderId="11" xfId="0" applyNumberFormat="1" applyFill="1" applyBorder="1" applyAlignment="1" applyProtection="1">
      <alignment wrapText="1"/>
      <protection locked="0"/>
    </xf>
    <xf numFmtId="10" fontId="0" fillId="0" borderId="25" xfId="0" applyNumberFormat="1" applyBorder="1" applyAlignment="1">
      <alignment horizontal="right" wrapText="1"/>
    </xf>
    <xf numFmtId="10" fontId="0" fillId="0" borderId="25" xfId="55" applyNumberFormat="1" applyFont="1" applyFill="1" applyBorder="1" applyAlignment="1">
      <alignment horizontal="right" wrapText="1"/>
    </xf>
    <xf numFmtId="10" fontId="0" fillId="0" borderId="11" xfId="0" applyNumberFormat="1" applyBorder="1" applyAlignment="1">
      <alignment horizontal="right" wrapText="1"/>
    </xf>
    <xf numFmtId="10" fontId="0" fillId="0" borderId="21" xfId="0" applyNumberFormat="1" applyBorder="1" applyAlignment="1">
      <alignment horizontal="right" wrapText="1"/>
    </xf>
    <xf numFmtId="10" fontId="3" fillId="0" borderId="21" xfId="56" applyNumberFormat="1" applyFont="1" applyFill="1" applyBorder="1" applyAlignment="1">
      <alignment horizontal="right" wrapText="1"/>
    </xf>
    <xf numFmtId="0" fontId="31" fillId="0" borderId="0" xfId="0" applyFont="1" applyAlignment="1">
      <alignment horizontal="center"/>
    </xf>
    <xf numFmtId="4" fontId="0" fillId="26" borderId="11" xfId="0" applyNumberFormat="1" applyFill="1" applyBorder="1" applyAlignment="1">
      <alignment horizontal="right" wrapText="1"/>
    </xf>
    <xf numFmtId="166" fontId="0" fillId="0" borderId="0" xfId="0" applyNumberFormat="1"/>
    <xf numFmtId="0" fontId="2" fillId="0" borderId="0" xfId="0" applyFont="1" applyAlignment="1">
      <alignment horizontal="left"/>
    </xf>
    <xf numFmtId="0" fontId="2" fillId="0" borderId="12" xfId="0" applyFont="1" applyBorder="1" applyAlignment="1">
      <alignment horizontal="left"/>
    </xf>
    <xf numFmtId="0" fontId="2" fillId="0" borderId="14" xfId="0" applyFont="1" applyBorder="1" applyAlignment="1">
      <alignment horizontal="left"/>
    </xf>
    <xf numFmtId="0" fontId="2" fillId="0" borderId="13" xfId="0" applyFont="1" applyBorder="1" applyAlignment="1">
      <alignment horizontal="left"/>
    </xf>
    <xf numFmtId="0" fontId="2" fillId="0" borderId="11" xfId="0" applyFont="1" applyBorder="1" applyAlignment="1">
      <alignment vertical="center" wrapText="1"/>
    </xf>
    <xf numFmtId="9" fontId="0" fillId="20" borderId="11" xfId="0" applyNumberFormat="1" applyFill="1" applyBorder="1" applyAlignment="1" applyProtection="1">
      <alignment horizontal="right"/>
      <protection locked="0"/>
    </xf>
    <xf numFmtId="168" fontId="0" fillId="0" borderId="11" xfId="55" applyNumberFormat="1" applyFont="1" applyBorder="1" applyProtection="1"/>
    <xf numFmtId="169" fontId="31" fillId="0" borderId="0" xfId="55" applyNumberFormat="1" applyFont="1" applyBorder="1" applyProtection="1"/>
    <xf numFmtId="168" fontId="31" fillId="0" borderId="0" xfId="55" applyNumberFormat="1" applyFont="1" applyBorder="1" applyProtection="1"/>
    <xf numFmtId="168" fontId="31" fillId="0" borderId="0" xfId="55" applyNumberFormat="1" applyFont="1" applyProtection="1"/>
    <xf numFmtId="0" fontId="0" fillId="0" borderId="0" xfId="0" applyAlignment="1">
      <alignment vertical="top" wrapText="1"/>
    </xf>
    <xf numFmtId="0" fontId="0" fillId="26" borderId="11" xfId="0" applyFill="1" applyBorder="1" applyAlignment="1">
      <alignment horizontal="center" vertical="center" wrapText="1"/>
    </xf>
    <xf numFmtId="164" fontId="0" fillId="0" borderId="0" xfId="0" applyNumberFormat="1"/>
    <xf numFmtId="9" fontId="27" fillId="20" borderId="11" xfId="0" applyNumberFormat="1" applyFont="1" applyFill="1" applyBorder="1" applyProtection="1">
      <protection locked="0"/>
    </xf>
    <xf numFmtId="9" fontId="0" fillId="20" borderId="11" xfId="0" applyNumberFormat="1" applyFill="1" applyBorder="1" applyProtection="1">
      <protection locked="0"/>
    </xf>
    <xf numFmtId="0" fontId="2" fillId="0" borderId="63" xfId="0" applyFont="1" applyBorder="1" applyAlignment="1">
      <alignment horizontal="center"/>
    </xf>
    <xf numFmtId="0" fontId="0" fillId="0" borderId="14" xfId="0" applyBorder="1"/>
    <xf numFmtId="0" fontId="0" fillId="0" borderId="13" xfId="0" applyBorder="1"/>
    <xf numFmtId="0" fontId="32" fillId="0" borderId="11" xfId="0" applyFont="1" applyBorder="1" applyAlignment="1" applyProtection="1">
      <alignment wrapText="1"/>
      <protection locked="0"/>
    </xf>
    <xf numFmtId="0" fontId="27" fillId="0" borderId="46" xfId="0" applyFont="1" applyBorder="1" applyAlignment="1">
      <alignment horizontal="right"/>
    </xf>
    <xf numFmtId="0" fontId="0" fillId="0" borderId="71" xfId="0" applyBorder="1"/>
    <xf numFmtId="0" fontId="2" fillId="0" borderId="72" xfId="0" applyFont="1" applyBorder="1" applyAlignment="1">
      <alignment wrapText="1"/>
    </xf>
    <xf numFmtId="3" fontId="2" fillId="0" borderId="71" xfId="0" applyNumberFormat="1" applyFont="1" applyBorder="1" applyAlignment="1">
      <alignment wrapText="1"/>
    </xf>
    <xf numFmtId="3" fontId="2" fillId="0" borderId="19" xfId="0" applyNumberFormat="1" applyFont="1" applyBorder="1" applyAlignment="1">
      <alignment wrapText="1"/>
    </xf>
    <xf numFmtId="3" fontId="2" fillId="0" borderId="44" xfId="0" applyNumberFormat="1" applyFont="1" applyBorder="1" applyAlignment="1">
      <alignment wrapText="1"/>
    </xf>
    <xf numFmtId="3" fontId="2" fillId="0" borderId="72" xfId="0" applyNumberFormat="1" applyFont="1" applyBorder="1" applyAlignment="1">
      <alignment wrapText="1"/>
    </xf>
    <xf numFmtId="0" fontId="27" fillId="0" borderId="22" xfId="0" applyFont="1" applyBorder="1" applyAlignment="1" applyProtection="1">
      <alignment wrapText="1"/>
      <protection locked="0"/>
    </xf>
    <xf numFmtId="0" fontId="27" fillId="0" borderId="69" xfId="0" applyFont="1" applyBorder="1" applyAlignment="1" applyProtection="1">
      <alignment wrapText="1"/>
      <protection locked="0"/>
    </xf>
    <xf numFmtId="0" fontId="27" fillId="0" borderId="70" xfId="0" applyFont="1" applyBorder="1" applyAlignment="1" applyProtection="1">
      <alignment wrapText="1"/>
      <protection locked="0"/>
    </xf>
    <xf numFmtId="0" fontId="0" fillId="0" borderId="38" xfId="0" applyBorder="1" applyAlignment="1">
      <alignment wrapText="1"/>
    </xf>
    <xf numFmtId="9" fontId="27" fillId="0" borderId="65" xfId="0" applyNumberFormat="1" applyFont="1" applyBorder="1" applyAlignment="1" applyProtection="1">
      <alignment wrapText="1"/>
      <protection locked="0"/>
    </xf>
    <xf numFmtId="3" fontId="2" fillId="0" borderId="25" xfId="0" applyNumberFormat="1" applyFont="1" applyBorder="1" applyAlignment="1">
      <alignment wrapText="1"/>
    </xf>
    <xf numFmtId="3" fontId="0" fillId="0" borderId="72" xfId="0" applyNumberFormat="1" applyBorder="1" applyAlignment="1">
      <alignment wrapText="1"/>
    </xf>
    <xf numFmtId="3" fontId="0" fillId="0" borderId="21" xfId="0" applyNumberFormat="1" applyBorder="1" applyAlignment="1">
      <alignment wrapText="1"/>
    </xf>
    <xf numFmtId="3" fontId="0" fillId="0" borderId="70" xfId="0" applyNumberFormat="1" applyBorder="1"/>
    <xf numFmtId="3" fontId="0" fillId="0" borderId="25" xfId="0" applyNumberFormat="1" applyBorder="1"/>
    <xf numFmtId="0" fontId="0" fillId="0" borderId="43" xfId="0" applyBorder="1" applyAlignment="1">
      <alignment wrapText="1"/>
    </xf>
    <xf numFmtId="0" fontId="0" fillId="0" borderId="14" xfId="0" applyBorder="1" applyAlignment="1">
      <alignment wrapText="1"/>
    </xf>
    <xf numFmtId="3" fontId="0" fillId="0" borderId="39" xfId="0" applyNumberFormat="1" applyBorder="1"/>
    <xf numFmtId="0" fontId="0" fillId="0" borderId="64" xfId="0" applyBorder="1" applyAlignment="1">
      <alignment wrapText="1"/>
    </xf>
    <xf numFmtId="0" fontId="0" fillId="0" borderId="57" xfId="0" applyBorder="1" applyAlignment="1">
      <alignment wrapText="1"/>
    </xf>
    <xf numFmtId="0" fontId="27" fillId="0" borderId="31" xfId="0" applyFont="1" applyBorder="1" applyAlignment="1">
      <alignment horizontal="right"/>
    </xf>
    <xf numFmtId="3" fontId="0" fillId="0" borderId="44" xfId="0" applyNumberFormat="1" applyBorder="1" applyAlignment="1">
      <alignment wrapText="1"/>
    </xf>
    <xf numFmtId="3" fontId="0" fillId="0" borderId="71" xfId="55" applyNumberFormat="1" applyFont="1" applyBorder="1" applyAlignment="1">
      <alignment wrapText="1"/>
    </xf>
    <xf numFmtId="3" fontId="0" fillId="0" borderId="22" xfId="0" applyNumberFormat="1" applyBorder="1" applyAlignment="1">
      <alignment wrapText="1"/>
    </xf>
    <xf numFmtId="3" fontId="0" fillId="0" borderId="22" xfId="55" applyNumberFormat="1" applyFont="1" applyBorder="1" applyAlignment="1">
      <alignment wrapText="1"/>
    </xf>
    <xf numFmtId="3" fontId="0" fillId="0" borderId="69" xfId="0" applyNumberFormat="1" applyBorder="1"/>
    <xf numFmtId="0" fontId="39" fillId="0" borderId="0" xfId="0" applyFont="1"/>
    <xf numFmtId="0" fontId="40" fillId="0" borderId="0" xfId="0" applyFont="1"/>
    <xf numFmtId="0" fontId="0" fillId="0" borderId="72" xfId="0" applyBorder="1" applyAlignment="1">
      <alignment wrapText="1"/>
    </xf>
    <xf numFmtId="3" fontId="0" fillId="0" borderId="22" xfId="0" applyNumberFormat="1" applyBorder="1"/>
    <xf numFmtId="3" fontId="0" fillId="0" borderId="21" xfId="0" applyNumberFormat="1" applyBorder="1"/>
    <xf numFmtId="0" fontId="2" fillId="0" borderId="73" xfId="0" applyFont="1" applyBorder="1"/>
    <xf numFmtId="0" fontId="2" fillId="0" borderId="64" xfId="0" applyFont="1" applyBorder="1"/>
    <xf numFmtId="9" fontId="32" fillId="0" borderId="57" xfId="0" applyNumberFormat="1" applyFont="1" applyBorder="1" applyAlignment="1" applyProtection="1">
      <alignment wrapText="1"/>
      <protection locked="0"/>
    </xf>
    <xf numFmtId="3" fontId="2" fillId="0" borderId="13" xfId="0" applyNumberFormat="1" applyFont="1" applyBorder="1" applyProtection="1">
      <protection locked="0"/>
    </xf>
    <xf numFmtId="3" fontId="2" fillId="0" borderId="74" xfId="0" applyNumberFormat="1" applyFont="1" applyBorder="1" applyProtection="1">
      <protection locked="0"/>
    </xf>
    <xf numFmtId="0" fontId="36" fillId="0" borderId="11" xfId="0" applyFont="1" applyBorder="1"/>
    <xf numFmtId="0" fontId="0" fillId="0" borderId="19" xfId="0" applyBorder="1" applyAlignment="1">
      <alignment wrapText="1"/>
    </xf>
    <xf numFmtId="0" fontId="0" fillId="0" borderId="21" xfId="0" applyBorder="1" applyAlignment="1">
      <alignment wrapText="1"/>
    </xf>
    <xf numFmtId="0" fontId="0" fillId="0" borderId="58" xfId="0" applyBorder="1" applyAlignment="1">
      <alignment wrapText="1"/>
    </xf>
    <xf numFmtId="0" fontId="0" fillId="0" borderId="52" xfId="0" applyBorder="1" applyAlignment="1">
      <alignment wrapText="1"/>
    </xf>
    <xf numFmtId="0" fontId="0" fillId="0" borderId="47" xfId="0" applyBorder="1" applyAlignment="1">
      <alignment wrapText="1"/>
    </xf>
    <xf numFmtId="3" fontId="0" fillId="0" borderId="72" xfId="0" applyNumberFormat="1" applyBorder="1"/>
    <xf numFmtId="3" fontId="0" fillId="0" borderId="19" xfId="0" applyNumberFormat="1" applyBorder="1"/>
    <xf numFmtId="0" fontId="0" fillId="0" borderId="75" xfId="0" applyBorder="1"/>
    <xf numFmtId="0" fontId="2" fillId="0" borderId="76" xfId="0" applyFont="1" applyBorder="1"/>
    <xf numFmtId="0" fontId="0" fillId="0" borderId="76" xfId="0" applyBorder="1"/>
    <xf numFmtId="3" fontId="0" fillId="0" borderId="69" xfId="55" applyNumberFormat="1" applyFont="1" applyBorder="1" applyAlignment="1">
      <alignment wrapText="1"/>
    </xf>
    <xf numFmtId="3" fontId="0" fillId="0" borderId="25" xfId="0" applyNumberFormat="1" applyBorder="1" applyAlignment="1">
      <alignment wrapText="1"/>
    </xf>
    <xf numFmtId="3" fontId="0" fillId="0" borderId="71" xfId="0" applyNumberFormat="1" applyBorder="1"/>
    <xf numFmtId="3" fontId="0" fillId="0" borderId="74" xfId="0" applyNumberFormat="1" applyBorder="1"/>
    <xf numFmtId="3" fontId="0" fillId="0" borderId="68" xfId="0" applyNumberFormat="1" applyBorder="1"/>
    <xf numFmtId="0" fontId="0" fillId="0" borderId="42" xfId="0" applyBorder="1" applyAlignment="1">
      <alignment horizontal="left" wrapText="1"/>
    </xf>
    <xf numFmtId="2" fontId="0" fillId="0" borderId="21" xfId="0" applyNumberFormat="1" applyBorder="1" applyAlignment="1">
      <alignment horizontal="center"/>
    </xf>
    <xf numFmtId="0" fontId="27" fillId="0" borderId="0" xfId="0" applyFont="1" applyAlignment="1" applyProtection="1">
      <alignment wrapText="1"/>
      <protection locked="0"/>
    </xf>
    <xf numFmtId="10" fontId="0" fillId="0" borderId="0" xfId="0" applyNumberFormat="1"/>
    <xf numFmtId="10" fontId="0" fillId="0" borderId="11" xfId="0" applyNumberFormat="1" applyBorder="1"/>
    <xf numFmtId="9" fontId="0" fillId="29" borderId="70" xfId="0" applyNumberFormat="1" applyFill="1" applyBorder="1"/>
    <xf numFmtId="9" fontId="0" fillId="29" borderId="25" xfId="0" applyNumberFormat="1" applyFill="1" applyBorder="1"/>
    <xf numFmtId="0" fontId="0" fillId="0" borderId="57" xfId="0" applyBorder="1"/>
    <xf numFmtId="9" fontId="0" fillId="29" borderId="39" xfId="0" applyNumberFormat="1" applyFill="1" applyBorder="1"/>
    <xf numFmtId="0" fontId="39" fillId="0" borderId="0" xfId="0" applyFont="1" applyAlignment="1">
      <alignment horizontal="center" vertical="center"/>
    </xf>
    <xf numFmtId="2" fontId="0" fillId="29" borderId="13" xfId="0" applyNumberFormat="1" applyFill="1" applyBorder="1"/>
    <xf numFmtId="2" fontId="0" fillId="29" borderId="11" xfId="0" applyNumberFormat="1" applyFill="1" applyBorder="1"/>
    <xf numFmtId="2" fontId="0" fillId="29" borderId="21" xfId="0" applyNumberFormat="1" applyFill="1" applyBorder="1"/>
    <xf numFmtId="2" fontId="0" fillId="29" borderId="39" xfId="0" applyNumberFormat="1" applyFill="1" applyBorder="1"/>
    <xf numFmtId="2" fontId="0" fillId="29" borderId="70" xfId="0" applyNumberFormat="1" applyFill="1" applyBorder="1"/>
    <xf numFmtId="2" fontId="0" fillId="29" borderId="25" xfId="0" applyNumberFormat="1" applyFill="1" applyBorder="1"/>
    <xf numFmtId="167" fontId="0" fillId="0" borderId="0" xfId="0" applyNumberFormat="1" applyAlignment="1">
      <alignment wrapText="1"/>
    </xf>
    <xf numFmtId="167" fontId="0" fillId="0" borderId="45" xfId="0" applyNumberFormat="1" applyBorder="1" applyAlignment="1">
      <alignment wrapText="1"/>
    </xf>
    <xf numFmtId="4" fontId="2" fillId="0" borderId="64" xfId="0" applyNumberFormat="1" applyFont="1" applyBorder="1" applyAlignment="1">
      <alignment wrapText="1"/>
    </xf>
    <xf numFmtId="4" fontId="2" fillId="0" borderId="57" xfId="0" applyNumberFormat="1" applyFont="1" applyBorder="1" applyAlignment="1">
      <alignment wrapText="1"/>
    </xf>
    <xf numFmtId="2" fontId="0" fillId="0" borderId="65" xfId="55" applyNumberFormat="1" applyFont="1" applyFill="1" applyBorder="1" applyAlignment="1">
      <alignment horizontal="right" wrapText="1"/>
    </xf>
    <xf numFmtId="9" fontId="0" fillId="2" borderId="11" xfId="0" applyNumberFormat="1" applyFill="1" applyBorder="1"/>
    <xf numFmtId="0" fontId="39" fillId="0" borderId="11" xfId="0" applyFont="1" applyBorder="1"/>
    <xf numFmtId="0" fontId="40" fillId="0" borderId="11" xfId="0" applyFont="1" applyBorder="1" applyAlignment="1">
      <alignment horizontal="center" vertical="center" wrapText="1"/>
    </xf>
    <xf numFmtId="0" fontId="40" fillId="0" borderId="13" xfId="0" applyFont="1" applyBorder="1" applyAlignment="1">
      <alignment horizontal="center" vertical="center" wrapText="1"/>
    </xf>
    <xf numFmtId="0" fontId="40" fillId="0" borderId="11" xfId="0" applyFont="1" applyBorder="1" applyAlignment="1">
      <alignment horizontal="center" vertical="center"/>
    </xf>
    <xf numFmtId="10" fontId="27" fillId="0" borderId="11" xfId="0" applyNumberFormat="1" applyFont="1" applyBorder="1" applyAlignment="1">
      <alignment horizontal="right" wrapText="1"/>
    </xf>
    <xf numFmtId="0" fontId="40" fillId="30" borderId="64" xfId="0" applyFont="1" applyFill="1" applyBorder="1" applyAlignment="1">
      <alignment horizontal="center" vertical="center" wrapText="1"/>
    </xf>
    <xf numFmtId="0" fontId="0" fillId="0" borderId="0" xfId="0" applyProtection="1">
      <protection locked="0"/>
    </xf>
    <xf numFmtId="9" fontId="2" fillId="2" borderId="11" xfId="0" applyNumberFormat="1" applyFont="1" applyFill="1" applyBorder="1" applyAlignment="1">
      <alignment horizontal="center" vertical="center" wrapText="1"/>
    </xf>
    <xf numFmtId="9" fontId="2" fillId="0" borderId="11" xfId="0" applyNumberFormat="1" applyFont="1" applyBorder="1" applyAlignment="1">
      <alignment horizontal="center" vertical="center"/>
    </xf>
    <xf numFmtId="0" fontId="40" fillId="0" borderId="0" xfId="0" applyFont="1" applyAlignment="1">
      <alignment horizontal="center" vertical="center" wrapText="1"/>
    </xf>
    <xf numFmtId="4" fontId="2" fillId="0" borderId="42" xfId="0" applyNumberFormat="1" applyFont="1" applyBorder="1" applyAlignment="1">
      <alignment wrapText="1"/>
    </xf>
    <xf numFmtId="4" fontId="2" fillId="0" borderId="28" xfId="0" applyNumberFormat="1" applyFont="1" applyBorder="1" applyAlignment="1">
      <alignment wrapText="1"/>
    </xf>
    <xf numFmtId="2" fontId="0" fillId="0" borderId="29" xfId="55" applyNumberFormat="1" applyFont="1" applyFill="1" applyBorder="1" applyAlignment="1">
      <alignment horizontal="right" wrapText="1"/>
    </xf>
    <xf numFmtId="167" fontId="0" fillId="0" borderId="11" xfId="0" applyNumberFormat="1" applyBorder="1" applyAlignment="1">
      <alignment wrapText="1"/>
    </xf>
    <xf numFmtId="2" fontId="0" fillId="0" borderId="0" xfId="0" applyNumberFormat="1"/>
    <xf numFmtId="10" fontId="0" fillId="20" borderId="11" xfId="0" applyNumberFormat="1" applyFill="1" applyBorder="1" applyProtection="1">
      <protection locked="0"/>
    </xf>
    <xf numFmtId="43" fontId="0" fillId="0" borderId="11" xfId="55" applyFont="1" applyBorder="1" applyProtection="1"/>
    <xf numFmtId="0" fontId="31" fillId="0" borderId="0" xfId="0" applyFont="1" applyAlignment="1">
      <alignment horizontal="center" vertical="center" wrapText="1"/>
    </xf>
    <xf numFmtId="0" fontId="31" fillId="0" borderId="0" xfId="0" applyFont="1" applyAlignment="1">
      <alignment horizontal="center" vertical="center"/>
    </xf>
    <xf numFmtId="0" fontId="42" fillId="0" borderId="0" xfId="0" applyFont="1" applyAlignment="1">
      <alignment horizontal="center"/>
    </xf>
    <xf numFmtId="0" fontId="2" fillId="0" borderId="78" xfId="0" applyFont="1" applyBorder="1"/>
    <xf numFmtId="0" fontId="2" fillId="0" borderId="14" xfId="0" applyFont="1" applyBorder="1"/>
    <xf numFmtId="0" fontId="2" fillId="0" borderId="13" xfId="0" applyFont="1" applyBorder="1"/>
    <xf numFmtId="49" fontId="0" fillId="0" borderId="0" xfId="0" applyNumberFormat="1" applyAlignment="1">
      <alignment horizontal="center"/>
    </xf>
    <xf numFmtId="49" fontId="0" fillId="20" borderId="82" xfId="0" applyNumberFormat="1" applyFill="1" applyBorder="1" applyAlignment="1" applyProtection="1">
      <alignment horizontal="left" vertical="center"/>
      <protection locked="0"/>
    </xf>
    <xf numFmtId="0" fontId="2" fillId="2" borderId="79" xfId="0" applyFont="1" applyFill="1" applyBorder="1" applyAlignment="1">
      <alignment horizontal="center"/>
    </xf>
    <xf numFmtId="0" fontId="2" fillId="2" borderId="80" xfId="0" applyFont="1" applyFill="1" applyBorder="1" applyAlignment="1">
      <alignment horizontal="center"/>
    </xf>
    <xf numFmtId="0" fontId="2" fillId="0" borderId="45" xfId="0" applyFont="1" applyBorder="1"/>
    <xf numFmtId="0" fontId="2" fillId="0" borderId="83" xfId="0" applyFont="1" applyBorder="1"/>
    <xf numFmtId="0" fontId="0" fillId="0" borderId="79" xfId="0" applyBorder="1"/>
    <xf numFmtId="0" fontId="0" fillId="0" borderId="80" xfId="0" applyBorder="1"/>
    <xf numFmtId="0" fontId="0" fillId="0" borderId="81" xfId="0" applyBorder="1"/>
    <xf numFmtId="0" fontId="2" fillId="2" borderId="80" xfId="0" applyFont="1" applyFill="1" applyBorder="1" applyAlignment="1">
      <alignment horizontal="right"/>
    </xf>
    <xf numFmtId="0" fontId="43" fillId="2" borderId="81" xfId="0" applyFont="1" applyFill="1" applyBorder="1"/>
    <xf numFmtId="0" fontId="43" fillId="2" borderId="80" xfId="0" applyFont="1" applyFill="1" applyBorder="1"/>
    <xf numFmtId="0" fontId="43" fillId="2" borderId="79" xfId="0" applyFont="1" applyFill="1" applyBorder="1" applyAlignment="1">
      <alignment horizontal="left"/>
    </xf>
    <xf numFmtId="0" fontId="0" fillId="0" borderId="82" xfId="0" applyBorder="1"/>
    <xf numFmtId="0" fontId="31" fillId="0" borderId="0" xfId="0" applyFont="1" applyAlignment="1">
      <alignment horizontal="left"/>
    </xf>
    <xf numFmtId="0" fontId="44" fillId="0" borderId="0" xfId="0" applyFont="1" applyAlignment="1">
      <alignment horizontal="left"/>
    </xf>
    <xf numFmtId="0" fontId="41" fillId="0" borderId="0" xfId="0" applyFont="1" applyAlignment="1">
      <alignment horizontal="left"/>
    </xf>
    <xf numFmtId="1" fontId="0" fillId="20" borderId="11" xfId="0" applyNumberFormat="1" applyFill="1" applyBorder="1" applyAlignment="1">
      <alignment horizontal="left" wrapText="1"/>
    </xf>
    <xf numFmtId="0" fontId="0" fillId="0" borderId="92" xfId="0" applyBorder="1"/>
    <xf numFmtId="0" fontId="0" fillId="0" borderId="93" xfId="0" applyBorder="1"/>
    <xf numFmtId="0" fontId="0" fillId="0" borderId="94" xfId="0" applyBorder="1"/>
    <xf numFmtId="0" fontId="0" fillId="0" borderId="95" xfId="0" applyBorder="1"/>
    <xf numFmtId="165" fontId="2" fillId="0" borderId="48" xfId="0" applyNumberFormat="1" applyFont="1" applyBorder="1" applyAlignment="1">
      <alignment wrapText="1"/>
    </xf>
    <xf numFmtId="3" fontId="0" fillId="0" borderId="16" xfId="0" applyNumberFormat="1" applyBorder="1"/>
    <xf numFmtId="0" fontId="0" fillId="0" borderId="48" xfId="0" applyBorder="1"/>
    <xf numFmtId="0" fontId="0" fillId="0" borderId="45" xfId="0" applyBorder="1"/>
    <xf numFmtId="0" fontId="0" fillId="0" borderId="83" xfId="0" applyBorder="1"/>
    <xf numFmtId="165" fontId="2" fillId="0" borderId="93" xfId="0" applyNumberFormat="1" applyFont="1" applyBorder="1" applyAlignment="1">
      <alignment wrapText="1"/>
    </xf>
    <xf numFmtId="3" fontId="0" fillId="0" borderId="92" xfId="0" applyNumberFormat="1" applyBorder="1"/>
    <xf numFmtId="0" fontId="0" fillId="0" borderId="96" xfId="0" applyBorder="1"/>
    <xf numFmtId="49" fontId="0" fillId="0" borderId="82" xfId="0" applyNumberFormat="1" applyBorder="1" applyAlignment="1" applyProtection="1">
      <alignment horizontal="center" vertical="center"/>
      <protection locked="0"/>
    </xf>
    <xf numFmtId="3" fontId="0" fillId="0" borderId="92" xfId="0" applyNumberFormat="1" applyBorder="1" applyAlignment="1" applyProtection="1">
      <alignment horizontal="center" vertical="center"/>
      <protection locked="0"/>
    </xf>
    <xf numFmtId="3" fontId="0" fillId="0" borderId="82" xfId="0" applyNumberFormat="1" applyBorder="1" applyAlignment="1">
      <alignment horizontal="center" wrapText="1"/>
    </xf>
    <xf numFmtId="3" fontId="0" fillId="0" borderId="88" xfId="0" applyNumberFormat="1" applyBorder="1" applyAlignment="1">
      <alignment horizontal="center" wrapText="1"/>
    </xf>
    <xf numFmtId="3" fontId="0" fillId="0" borderId="100" xfId="0" applyNumberFormat="1" applyBorder="1" applyAlignment="1">
      <alignment horizontal="center" wrapText="1"/>
    </xf>
    <xf numFmtId="0" fontId="0" fillId="20" borderId="78" xfId="0" applyFill="1" applyBorder="1" applyAlignment="1">
      <alignment horizontal="center"/>
    </xf>
    <xf numFmtId="0" fontId="0" fillId="20" borderId="78" xfId="0" applyFill="1" applyBorder="1"/>
    <xf numFmtId="0" fontId="0" fillId="20" borderId="82" xfId="0" applyFill="1" applyBorder="1" applyAlignment="1">
      <alignment horizontal="center"/>
    </xf>
    <xf numFmtId="49" fontId="2" fillId="0" borderId="82" xfId="0" applyNumberFormat="1" applyFont="1" applyBorder="1" applyAlignment="1">
      <alignment horizontal="center" vertical="center"/>
    </xf>
    <xf numFmtId="3" fontId="0" fillId="0" borderId="82" xfId="0" applyNumberFormat="1" applyBorder="1" applyAlignment="1">
      <alignment horizontal="center"/>
    </xf>
    <xf numFmtId="0" fontId="0" fillId="20" borderId="99" xfId="0" applyFill="1" applyBorder="1" applyAlignment="1">
      <alignment horizontal="center"/>
    </xf>
    <xf numFmtId="0" fontId="0" fillId="20" borderId="101" xfId="0" applyFill="1" applyBorder="1" applyAlignment="1">
      <alignment horizontal="center"/>
    </xf>
    <xf numFmtId="49" fontId="2" fillId="31" borderId="97" xfId="0" applyNumberFormat="1" applyFont="1" applyFill="1" applyBorder="1" applyAlignment="1">
      <alignment horizontal="center" vertical="center"/>
    </xf>
    <xf numFmtId="49" fontId="0" fillId="20" borderId="97" xfId="0" applyNumberFormat="1" applyFill="1" applyBorder="1" applyAlignment="1" applyProtection="1">
      <alignment horizontal="center" vertical="center"/>
      <protection locked="0"/>
    </xf>
    <xf numFmtId="49" fontId="2" fillId="0" borderId="100" xfId="0" applyNumberFormat="1" applyFont="1" applyBorder="1" applyAlignment="1">
      <alignment horizontal="center" vertical="center"/>
    </xf>
    <xf numFmtId="49" fontId="2" fillId="2" borderId="16" xfId="0" applyNumberFormat="1" applyFont="1" applyFill="1" applyBorder="1" applyAlignment="1">
      <alignment horizontal="center" vertical="center" wrapText="1"/>
    </xf>
    <xf numFmtId="49" fontId="2" fillId="0" borderId="96" xfId="0" applyNumberFormat="1" applyFont="1" applyBorder="1" applyAlignment="1">
      <alignment horizontal="center" vertical="center" wrapText="1"/>
    </xf>
    <xf numFmtId="0" fontId="2" fillId="2" borderId="103" xfId="0" applyFont="1" applyFill="1" applyBorder="1" applyAlignment="1">
      <alignment horizontal="center" wrapText="1"/>
    </xf>
    <xf numFmtId="0" fontId="2" fillId="2" borderId="104" xfId="0" applyFont="1" applyFill="1" applyBorder="1" applyAlignment="1">
      <alignment horizontal="center" wrapText="1"/>
    </xf>
    <xf numFmtId="0" fontId="2" fillId="0" borderId="100" xfId="0" applyFont="1" applyBorder="1" applyAlignment="1">
      <alignment horizontal="center" vertical="center"/>
    </xf>
    <xf numFmtId="0" fontId="0" fillId="0" borderId="100" xfId="0" applyBorder="1" applyAlignment="1" applyProtection="1">
      <alignment horizontal="center" vertical="center"/>
      <protection locked="0"/>
    </xf>
    <xf numFmtId="0" fontId="0" fillId="0" borderId="82" xfId="0" applyBorder="1" applyAlignment="1">
      <alignment wrapText="1"/>
    </xf>
    <xf numFmtId="0" fontId="0" fillId="0" borderId="82" xfId="0" applyBorder="1" applyAlignment="1">
      <alignment horizontal="left" wrapText="1"/>
    </xf>
    <xf numFmtId="0" fontId="0" fillId="0" borderId="88" xfId="0" applyBorder="1" applyAlignment="1">
      <alignment horizontal="left" wrapText="1"/>
    </xf>
    <xf numFmtId="0" fontId="2" fillId="31" borderId="82" xfId="0" applyFont="1" applyFill="1" applyBorder="1"/>
    <xf numFmtId="0" fontId="2" fillId="2" borderId="16" xfId="0" applyFont="1" applyFill="1" applyBorder="1" applyAlignment="1">
      <alignment wrapText="1"/>
    </xf>
    <xf numFmtId="0" fontId="2" fillId="2" borderId="16" xfId="0" applyFont="1" applyFill="1" applyBorder="1"/>
    <xf numFmtId="0" fontId="2" fillId="31" borderId="82" xfId="0" applyFont="1" applyFill="1" applyBorder="1" applyAlignment="1">
      <alignment wrapText="1"/>
    </xf>
    <xf numFmtId="0" fontId="2" fillId="2" borderId="82" xfId="0" applyFont="1" applyFill="1" applyBorder="1"/>
    <xf numFmtId="0" fontId="2" fillId="2" borderId="82" xfId="0" applyFont="1" applyFill="1" applyBorder="1" applyAlignment="1">
      <alignment wrapText="1"/>
    </xf>
    <xf numFmtId="3" fontId="3" fillId="0" borderId="82" xfId="55" applyNumberFormat="1" applyFont="1" applyFill="1" applyBorder="1" applyAlignment="1">
      <alignment horizontal="center" wrapText="1"/>
    </xf>
    <xf numFmtId="3" fontId="2" fillId="31" borderId="82" xfId="0" applyNumberFormat="1" applyFont="1" applyFill="1" applyBorder="1" applyAlignment="1">
      <alignment horizontal="center" vertical="center"/>
    </xf>
    <xf numFmtId="3" fontId="0" fillId="20" borderId="82" xfId="0" applyNumberFormat="1" applyFill="1" applyBorder="1" applyAlignment="1" applyProtection="1">
      <alignment horizontal="center" vertical="center"/>
      <protection locked="0"/>
    </xf>
    <xf numFmtId="3" fontId="2" fillId="2" borderId="82" xfId="0" applyNumberFormat="1" applyFont="1" applyFill="1" applyBorder="1" applyAlignment="1">
      <alignment horizontal="center" vertical="center" wrapText="1"/>
    </xf>
    <xf numFmtId="0" fontId="2" fillId="2" borderId="114" xfId="0" applyFont="1" applyFill="1" applyBorder="1"/>
    <xf numFmtId="0" fontId="2" fillId="2" borderId="114" xfId="0" applyFont="1" applyFill="1" applyBorder="1" applyAlignment="1">
      <alignment wrapText="1"/>
    </xf>
    <xf numFmtId="49" fontId="2" fillId="2" borderId="114" xfId="0" applyNumberFormat="1" applyFont="1" applyFill="1" applyBorder="1" applyAlignment="1">
      <alignment horizontal="center" vertical="center" wrapText="1"/>
    </xf>
    <xf numFmtId="0" fontId="2" fillId="2" borderId="114" xfId="0" applyFont="1" applyFill="1" applyBorder="1" applyAlignment="1">
      <alignment horizontal="center" vertical="center"/>
    </xf>
    <xf numFmtId="0" fontId="2" fillId="0" borderId="114" xfId="0" applyFont="1" applyBorder="1"/>
    <xf numFmtId="0" fontId="2" fillId="0" borderId="114" xfId="0" applyFont="1" applyBorder="1" applyAlignment="1">
      <alignment wrapText="1"/>
    </xf>
    <xf numFmtId="3" fontId="2" fillId="0" borderId="114" xfId="0" applyNumberFormat="1" applyFont="1" applyBorder="1" applyAlignment="1">
      <alignment horizontal="center"/>
    </xf>
    <xf numFmtId="9" fontId="0" fillId="0" borderId="114" xfId="0" applyNumberFormat="1" applyBorder="1" applyAlignment="1">
      <alignment horizontal="center" wrapText="1"/>
    </xf>
    <xf numFmtId="0" fontId="2" fillId="31" borderId="114" xfId="0" applyFont="1" applyFill="1" applyBorder="1"/>
    <xf numFmtId="0" fontId="2" fillId="31" borderId="114" xfId="0" applyFont="1" applyFill="1" applyBorder="1" applyAlignment="1">
      <alignment wrapText="1"/>
    </xf>
    <xf numFmtId="3" fontId="2" fillId="31" borderId="114" xfId="0" applyNumberFormat="1" applyFont="1" applyFill="1" applyBorder="1" applyAlignment="1">
      <alignment horizontal="center"/>
    </xf>
    <xf numFmtId="9" fontId="28" fillId="32" borderId="114" xfId="0" applyNumberFormat="1" applyFont="1" applyFill="1" applyBorder="1" applyAlignment="1">
      <alignment horizontal="center" vertical="center"/>
    </xf>
    <xf numFmtId="0" fontId="2" fillId="26" borderId="114" xfId="0" applyFont="1" applyFill="1" applyBorder="1"/>
    <xf numFmtId="0" fontId="2" fillId="26" borderId="114" xfId="0" applyFont="1" applyFill="1" applyBorder="1" applyAlignment="1">
      <alignment vertical="center" wrapText="1"/>
    </xf>
    <xf numFmtId="9" fontId="0" fillId="0" borderId="114" xfId="0" applyNumberFormat="1" applyBorder="1" applyAlignment="1" applyProtection="1">
      <alignment horizontal="center" vertical="center"/>
      <protection locked="0"/>
    </xf>
    <xf numFmtId="0" fontId="0" fillId="26" borderId="114" xfId="0" applyFill="1" applyBorder="1"/>
    <xf numFmtId="49" fontId="0" fillId="20" borderId="114" xfId="0" applyNumberFormat="1" applyFill="1" applyBorder="1" applyAlignment="1" applyProtection="1">
      <alignment horizontal="left" vertical="center"/>
      <protection locked="0"/>
    </xf>
    <xf numFmtId="0" fontId="2" fillId="26" borderId="114" xfId="0" applyFont="1" applyFill="1" applyBorder="1" applyAlignment="1">
      <alignment wrapText="1"/>
    </xf>
    <xf numFmtId="0" fontId="0" fillId="26" borderId="114" xfId="0" applyFill="1" applyBorder="1" applyAlignment="1">
      <alignment wrapText="1"/>
    </xf>
    <xf numFmtId="3" fontId="0" fillId="0" borderId="114" xfId="0" applyNumberFormat="1" applyBorder="1" applyAlignment="1">
      <alignment horizontal="center"/>
    </xf>
    <xf numFmtId="3" fontId="2" fillId="0" borderId="82" xfId="55" applyNumberFormat="1" applyFont="1" applyFill="1" applyBorder="1" applyAlignment="1">
      <alignment horizontal="center" wrapText="1"/>
    </xf>
    <xf numFmtId="1" fontId="0" fillId="24" borderId="13" xfId="0" applyNumberFormat="1" applyFill="1" applyBorder="1" applyAlignment="1" applyProtection="1">
      <alignment horizontal="right" wrapText="1"/>
      <protection locked="0"/>
    </xf>
    <xf numFmtId="49" fontId="0" fillId="24" borderId="13" xfId="0" applyNumberFormat="1" applyFill="1" applyBorder="1" applyAlignment="1">
      <alignment horizontal="left" wrapText="1"/>
    </xf>
    <xf numFmtId="49" fontId="0" fillId="24" borderId="14" xfId="0" applyNumberFormat="1" applyFill="1" applyBorder="1" applyAlignment="1">
      <alignment horizontal="left" wrapText="1"/>
    </xf>
    <xf numFmtId="49" fontId="0" fillId="24" borderId="14" xfId="0" applyNumberFormat="1" applyFill="1" applyBorder="1" applyAlignment="1">
      <alignment wrapText="1"/>
    </xf>
    <xf numFmtId="49" fontId="0" fillId="24" borderId="13" xfId="0" applyNumberFormat="1" applyFill="1" applyBorder="1" applyAlignment="1">
      <alignment wrapText="1"/>
    </xf>
    <xf numFmtId="0" fontId="0" fillId="33" borderId="0" xfId="0" applyFill="1"/>
    <xf numFmtId="0" fontId="2" fillId="28" borderId="0" xfId="0" applyFont="1" applyFill="1"/>
    <xf numFmtId="0" fontId="2" fillId="28" borderId="114" xfId="0" applyFont="1" applyFill="1" applyBorder="1" applyAlignment="1">
      <alignment vertical="center"/>
    </xf>
    <xf numFmtId="0" fontId="2" fillId="28" borderId="114" xfId="0" applyFont="1" applyFill="1" applyBorder="1" applyAlignment="1">
      <alignment vertical="center" wrapText="1"/>
    </xf>
    <xf numFmtId="1" fontId="48" fillId="0" borderId="114" xfId="0" applyNumberFormat="1" applyFont="1" applyBorder="1" applyAlignment="1">
      <alignment vertical="center"/>
    </xf>
    <xf numFmtId="0" fontId="2" fillId="28" borderId="114" xfId="0" applyFont="1" applyFill="1" applyBorder="1"/>
    <xf numFmtId="0" fontId="2" fillId="28" borderId="114" xfId="0" applyFont="1" applyFill="1" applyBorder="1" applyAlignment="1">
      <alignment wrapText="1"/>
    </xf>
    <xf numFmtId="4" fontId="2" fillId="28" borderId="114" xfId="0" applyNumberFormat="1" applyFont="1" applyFill="1" applyBorder="1"/>
    <xf numFmtId="4" fontId="0" fillId="28" borderId="114" xfId="0" applyNumberFormat="1" applyFill="1" applyBorder="1" applyAlignment="1">
      <alignment wrapText="1"/>
    </xf>
    <xf numFmtId="0" fontId="0" fillId="28" borderId="114" xfId="0" applyFill="1" applyBorder="1"/>
    <xf numFmtId="4" fontId="0" fillId="28" borderId="114" xfId="0" applyNumberFormat="1" applyFill="1" applyBorder="1"/>
    <xf numFmtId="4" fontId="37" fillId="28" borderId="0" xfId="0" applyNumberFormat="1" applyFont="1" applyFill="1" applyAlignment="1">
      <alignment horizontal="right" vertical="center"/>
    </xf>
    <xf numFmtId="4" fontId="0" fillId="34" borderId="116" xfId="0" applyNumberFormat="1" applyFill="1" applyBorder="1" applyAlignment="1">
      <alignment wrapText="1"/>
    </xf>
    <xf numFmtId="0" fontId="0" fillId="28" borderId="117" xfId="0" applyFill="1" applyBorder="1"/>
    <xf numFmtId="4" fontId="0" fillId="28" borderId="117" xfId="0" applyNumberFormat="1" applyFill="1" applyBorder="1"/>
    <xf numFmtId="4" fontId="2" fillId="28" borderId="117" xfId="0" applyNumberFormat="1" applyFont="1" applyFill="1" applyBorder="1"/>
    <xf numFmtId="4" fontId="0" fillId="28" borderId="117" xfId="0" applyNumberFormat="1" applyFill="1" applyBorder="1" applyAlignment="1">
      <alignment wrapText="1"/>
    </xf>
    <xf numFmtId="4" fontId="0" fillId="28" borderId="0" xfId="0" applyNumberFormat="1" applyFill="1" applyAlignment="1">
      <alignment wrapText="1"/>
    </xf>
    <xf numFmtId="4" fontId="0" fillId="28" borderId="0" xfId="0" applyNumberFormat="1" applyFill="1"/>
    <xf numFmtId="4" fontId="0" fillId="33" borderId="0" xfId="0" applyNumberFormat="1" applyFill="1" applyAlignment="1">
      <alignment wrapText="1"/>
    </xf>
    <xf numFmtId="0" fontId="0" fillId="28" borderId="0" xfId="0" applyFill="1" applyAlignment="1">
      <alignment wrapText="1"/>
    </xf>
    <xf numFmtId="0" fontId="0" fillId="28" borderId="117" xfId="0" applyFill="1" applyBorder="1" applyAlignment="1">
      <alignment wrapText="1"/>
    </xf>
    <xf numFmtId="2" fontId="0" fillId="28" borderId="117" xfId="0" applyNumberFormat="1" applyFill="1" applyBorder="1"/>
    <xf numFmtId="4" fontId="1" fillId="28" borderId="117" xfId="0" applyNumberFormat="1" applyFont="1" applyFill="1" applyBorder="1"/>
    <xf numFmtId="4" fontId="26" fillId="28" borderId="117" xfId="0" applyNumberFormat="1" applyFont="1" applyFill="1" applyBorder="1"/>
    <xf numFmtId="0" fontId="1" fillId="28" borderId="0" xfId="0" applyFont="1" applyFill="1"/>
    <xf numFmtId="0" fontId="1" fillId="28" borderId="117" xfId="0" applyFont="1" applyFill="1" applyBorder="1"/>
    <xf numFmtId="0" fontId="0" fillId="20" borderId="0" xfId="0" applyFill="1"/>
    <xf numFmtId="0" fontId="2" fillId="28" borderId="0" xfId="0" applyFont="1" applyFill="1" applyAlignment="1">
      <alignment horizontal="left" vertical="center" wrapText="1"/>
    </xf>
    <xf numFmtId="0" fontId="2" fillId="28" borderId="0" xfId="0" applyFont="1" applyFill="1" applyAlignment="1">
      <alignment wrapText="1"/>
    </xf>
    <xf numFmtId="0" fontId="0" fillId="28" borderId="0" xfId="0" applyFill="1" applyAlignment="1">
      <alignment horizontal="left" vertical="center" wrapText="1"/>
    </xf>
    <xf numFmtId="0" fontId="0" fillId="28" borderId="0" xfId="0" applyFill="1" applyAlignment="1">
      <alignment horizontal="left" vertical="center"/>
    </xf>
    <xf numFmtId="1" fontId="0" fillId="28" borderId="117" xfId="0" applyNumberFormat="1" applyFill="1" applyBorder="1"/>
    <xf numFmtId="0" fontId="0" fillId="2" borderId="118" xfId="0" applyFill="1" applyBorder="1"/>
    <xf numFmtId="0" fontId="0" fillId="2" borderId="0" xfId="0" applyFill="1"/>
    <xf numFmtId="0" fontId="0" fillId="35" borderId="0" xfId="0" applyFill="1"/>
    <xf numFmtId="0" fontId="47" fillId="0" borderId="0" xfId="78"/>
    <xf numFmtId="0" fontId="0" fillId="0" borderId="117" xfId="0" applyBorder="1" applyAlignment="1">
      <alignment horizontal="left" vertical="center" wrapText="1"/>
    </xf>
    <xf numFmtId="0" fontId="0" fillId="0" borderId="119" xfId="0" applyBorder="1" applyAlignment="1">
      <alignment horizontal="left" vertical="center" wrapText="1"/>
    </xf>
    <xf numFmtId="0" fontId="0" fillId="0" borderId="117" xfId="0" applyBorder="1" applyAlignment="1">
      <alignment horizontal="left" vertical="center"/>
    </xf>
    <xf numFmtId="0" fontId="26" fillId="28" borderId="117" xfId="0" applyFont="1" applyFill="1" applyBorder="1" applyAlignment="1">
      <alignment horizontal="left" vertical="center" wrapText="1"/>
    </xf>
    <xf numFmtId="0" fontId="26" fillId="28" borderId="120" xfId="0" applyFont="1" applyFill="1" applyBorder="1" applyAlignment="1">
      <alignment horizontal="left" vertical="center" wrapText="1"/>
    </xf>
    <xf numFmtId="1" fontId="26" fillId="0" borderId="117" xfId="0" applyNumberFormat="1" applyFont="1" applyBorder="1" applyAlignment="1">
      <alignment horizontal="left" vertical="center" wrapText="1"/>
    </xf>
    <xf numFmtId="1" fontId="26" fillId="0" borderId="120" xfId="0" applyNumberFormat="1" applyFont="1" applyBorder="1" applyAlignment="1">
      <alignment horizontal="left"/>
    </xf>
    <xf numFmtId="1" fontId="26" fillId="0" borderId="117" xfId="0" applyNumberFormat="1" applyFont="1" applyBorder="1" applyAlignment="1">
      <alignment horizontal="left"/>
    </xf>
    <xf numFmtId="0" fontId="26" fillId="28" borderId="117" xfId="0" applyFont="1" applyFill="1" applyBorder="1" applyAlignment="1">
      <alignment horizontal="left"/>
    </xf>
    <xf numFmtId="0" fontId="26" fillId="28" borderId="117" xfId="0" applyFont="1" applyFill="1" applyBorder="1" applyAlignment="1">
      <alignment horizontal="left" vertical="center"/>
    </xf>
    <xf numFmtId="1" fontId="26" fillId="0" borderId="117" xfId="0" applyNumberFormat="1" applyFont="1" applyBorder="1" applyAlignment="1">
      <alignment horizontal="left" vertical="center"/>
    </xf>
    <xf numFmtId="0" fontId="0" fillId="28" borderId="117" xfId="0" applyFill="1" applyBorder="1" applyAlignment="1">
      <alignment horizontal="left"/>
    </xf>
    <xf numFmtId="0" fontId="0" fillId="28" borderId="24" xfId="0" applyFill="1" applyBorder="1"/>
    <xf numFmtId="0" fontId="36" fillId="28" borderId="117" xfId="0" applyFont="1" applyFill="1" applyBorder="1" applyAlignment="1">
      <alignment horizontal="left" vertical="center"/>
    </xf>
    <xf numFmtId="0" fontId="0" fillId="28" borderId="120" xfId="0" applyFill="1" applyBorder="1" applyAlignment="1">
      <alignment horizontal="left" vertical="center" wrapText="1"/>
    </xf>
    <xf numFmtId="1" fontId="36" fillId="0" borderId="117" xfId="0" applyNumberFormat="1" applyFont="1" applyBorder="1" applyAlignment="1">
      <alignment horizontal="left" vertical="center"/>
    </xf>
    <xf numFmtId="1" fontId="0" fillId="0" borderId="120" xfId="0" applyNumberFormat="1" applyBorder="1" applyAlignment="1">
      <alignment horizontal="left"/>
    </xf>
    <xf numFmtId="1" fontId="0" fillId="0" borderId="117" xfId="0" applyNumberFormat="1" applyBorder="1" applyAlignment="1">
      <alignment horizontal="left"/>
    </xf>
    <xf numFmtId="0" fontId="0" fillId="28" borderId="37" xfId="0" applyFill="1" applyBorder="1"/>
    <xf numFmtId="0" fontId="36" fillId="28" borderId="117" xfId="0" applyFont="1" applyFill="1" applyBorder="1" applyAlignment="1">
      <alignment horizontal="left" vertical="center" wrapText="1"/>
    </xf>
    <xf numFmtId="1" fontId="36" fillId="0" borderId="117" xfId="0" applyNumberFormat="1" applyFont="1" applyBorder="1" applyAlignment="1">
      <alignment horizontal="left" vertical="center" wrapText="1"/>
    </xf>
    <xf numFmtId="0" fontId="0" fillId="28" borderId="96" xfId="0" applyFill="1" applyBorder="1" applyAlignment="1">
      <alignment horizontal="left" vertical="center"/>
    </xf>
    <xf numFmtId="0" fontId="0" fillId="28" borderId="0" xfId="0" applyFill="1" applyAlignment="1">
      <alignment horizontal="left"/>
    </xf>
    <xf numFmtId="3" fontId="0" fillId="0" borderId="0" xfId="0" applyNumberFormat="1" applyAlignment="1">
      <alignment horizontal="left"/>
    </xf>
    <xf numFmtId="0" fontId="0" fillId="36" borderId="0" xfId="0" applyFill="1"/>
    <xf numFmtId="166" fontId="0" fillId="21" borderId="0" xfId="0" applyNumberFormat="1" applyFill="1"/>
    <xf numFmtId="0" fontId="0" fillId="37" borderId="0" xfId="0" applyFill="1"/>
    <xf numFmtId="0" fontId="0" fillId="37" borderId="0" xfId="0" applyFill="1" applyAlignment="1">
      <alignment wrapText="1"/>
    </xf>
    <xf numFmtId="0" fontId="1" fillId="21" borderId="0" xfId="0" applyFont="1" applyFill="1"/>
    <xf numFmtId="0" fontId="0" fillId="36" borderId="0" xfId="0" applyFill="1" applyAlignment="1">
      <alignment wrapText="1"/>
    </xf>
    <xf numFmtId="0" fontId="1" fillId="37" borderId="0" xfId="0" applyFont="1" applyFill="1"/>
    <xf numFmtId="0" fontId="26" fillId="0" borderId="0" xfId="0" applyFont="1"/>
    <xf numFmtId="0" fontId="26" fillId="28" borderId="0" xfId="0" applyFont="1" applyFill="1"/>
    <xf numFmtId="0" fontId="26" fillId="21" borderId="0" xfId="0" applyFont="1" applyFill="1"/>
    <xf numFmtId="0" fontId="0" fillId="38" borderId="0" xfId="0" applyFill="1"/>
    <xf numFmtId="0" fontId="0" fillId="38" borderId="0" xfId="0" applyFill="1" applyAlignment="1">
      <alignment wrapText="1"/>
    </xf>
    <xf numFmtId="0" fontId="49" fillId="39" borderId="56" xfId="0" applyFont="1" applyFill="1" applyBorder="1" applyAlignment="1">
      <alignment horizontal="center" vertical="center" wrapText="1"/>
    </xf>
    <xf numFmtId="0" fontId="49" fillId="39" borderId="17" xfId="0" applyFont="1" applyFill="1" applyBorder="1" applyAlignment="1">
      <alignment horizontal="center" vertical="center" wrapText="1"/>
    </xf>
    <xf numFmtId="0" fontId="0" fillId="28" borderId="56" xfId="0" applyFill="1" applyBorder="1" applyAlignment="1">
      <alignment horizontal="center" vertical="center" wrapText="1"/>
    </xf>
    <xf numFmtId="0" fontId="50" fillId="0" borderId="121" xfId="0" applyFont="1" applyBorder="1" applyAlignment="1">
      <alignment vertical="center" wrapText="1"/>
    </xf>
    <xf numFmtId="0" fontId="50" fillId="0" borderId="37" xfId="0" applyFont="1" applyBorder="1" applyAlignment="1">
      <alignment horizontal="center" vertical="center" wrapText="1"/>
    </xf>
    <xf numFmtId="0" fontId="0" fillId="28" borderId="121" xfId="0" applyFill="1" applyBorder="1" applyAlignment="1">
      <alignment horizontal="center" vertical="center"/>
    </xf>
    <xf numFmtId="4" fontId="46" fillId="28" borderId="0" xfId="0" applyNumberFormat="1" applyFont="1" applyFill="1" applyAlignment="1">
      <alignment wrapText="1"/>
    </xf>
    <xf numFmtId="4" fontId="0" fillId="0" borderId="0" xfId="0" applyNumberFormat="1"/>
    <xf numFmtId="1" fontId="27" fillId="0" borderId="117" xfId="0" applyNumberFormat="1" applyFont="1" applyBorder="1"/>
    <xf numFmtId="4" fontId="27" fillId="0" borderId="117" xfId="0" applyNumberFormat="1" applyFont="1" applyBorder="1"/>
    <xf numFmtId="1" fontId="0" fillId="0" borderId="117" xfId="0" applyNumberFormat="1" applyBorder="1" applyAlignment="1">
      <alignment wrapText="1"/>
    </xf>
    <xf numFmtId="4" fontId="0" fillId="0" borderId="117" xfId="0" applyNumberFormat="1" applyBorder="1"/>
    <xf numFmtId="1" fontId="0" fillId="0" borderId="117" xfId="0" applyNumberFormat="1" applyBorder="1"/>
    <xf numFmtId="1" fontId="27" fillId="0" borderId="117" xfId="0" applyNumberFormat="1" applyFont="1" applyBorder="1" applyAlignment="1">
      <alignment wrapText="1"/>
    </xf>
    <xf numFmtId="4" fontId="27" fillId="0" borderId="117" xfId="0" applyNumberFormat="1" applyFont="1" applyBorder="1" applyAlignment="1">
      <alignment wrapText="1"/>
    </xf>
    <xf numFmtId="1" fontId="29" fillId="0" borderId="117" xfId="0" applyNumberFormat="1" applyFont="1" applyBorder="1"/>
    <xf numFmtId="1" fontId="2" fillId="0" borderId="117" xfId="0" applyNumberFormat="1" applyFont="1" applyBorder="1" applyAlignment="1">
      <alignment horizontal="right"/>
    </xf>
    <xf numFmtId="4" fontId="2" fillId="0" borderId="117" xfId="0" applyNumberFormat="1" applyFont="1" applyBorder="1"/>
    <xf numFmtId="4" fontId="0" fillId="20" borderId="0" xfId="0" applyNumberFormat="1" applyFill="1" applyAlignment="1">
      <alignment wrapText="1"/>
    </xf>
    <xf numFmtId="0" fontId="0" fillId="40" borderId="0" xfId="0" applyFill="1"/>
    <xf numFmtId="0" fontId="0" fillId="0" borderId="117" xfId="0" applyBorder="1" applyAlignment="1">
      <alignment wrapText="1"/>
    </xf>
    <xf numFmtId="0" fontId="0" fillId="0" borderId="117" xfId="0" applyBorder="1"/>
    <xf numFmtId="1" fontId="0" fillId="28" borderId="0" xfId="0" applyNumberFormat="1" applyFill="1"/>
    <xf numFmtId="1" fontId="2" fillId="37" borderId="117" xfId="0" applyNumberFormat="1" applyFont="1" applyFill="1" applyBorder="1"/>
    <xf numFmtId="0" fontId="2" fillId="36" borderId="117" xfId="0" applyFont="1" applyFill="1" applyBorder="1" applyAlignment="1">
      <alignment vertical="center" wrapText="1"/>
    </xf>
    <xf numFmtId="0" fontId="0" fillId="36" borderId="117" xfId="0" applyFill="1" applyBorder="1" applyAlignment="1">
      <alignment horizontal="center" vertical="center" wrapText="1"/>
    </xf>
    <xf numFmtId="0" fontId="0" fillId="0" borderId="117" xfId="0" applyBorder="1" applyAlignment="1">
      <alignment horizontal="center" vertical="center" wrapText="1"/>
    </xf>
    <xf numFmtId="0" fontId="0" fillId="0" borderId="117" xfId="0" applyBorder="1" applyAlignment="1">
      <alignment vertical="center" wrapText="1"/>
    </xf>
    <xf numFmtId="0" fontId="2" fillId="36" borderId="117" xfId="0" applyFont="1" applyFill="1" applyBorder="1" applyAlignment="1">
      <alignment horizontal="center" vertical="center" wrapText="1"/>
    </xf>
    <xf numFmtId="0" fontId="0" fillId="37" borderId="0" xfId="0" applyFill="1" applyAlignment="1">
      <alignment horizontal="left" vertical="center"/>
    </xf>
    <xf numFmtId="0" fontId="0" fillId="38" borderId="117" xfId="0" applyFill="1" applyBorder="1" applyAlignment="1">
      <alignment horizontal="left" vertical="center"/>
    </xf>
    <xf numFmtId="0" fontId="0" fillId="38" borderId="117" xfId="0" applyFill="1" applyBorder="1" applyAlignment="1">
      <alignment horizontal="left"/>
    </xf>
    <xf numFmtId="0" fontId="2" fillId="38" borderId="117" xfId="0" applyFont="1" applyFill="1" applyBorder="1" applyAlignment="1">
      <alignment wrapText="1"/>
    </xf>
    <xf numFmtId="0" fontId="2" fillId="38" borderId="117" xfId="0" applyFont="1" applyFill="1" applyBorder="1"/>
    <xf numFmtId="4" fontId="1" fillId="0" borderId="117" xfId="0" applyNumberFormat="1" applyFont="1" applyBorder="1"/>
    <xf numFmtId="169" fontId="0" fillId="21" borderId="0" xfId="0" applyNumberFormat="1" applyFill="1"/>
    <xf numFmtId="0" fontId="36" fillId="41" borderId="0" xfId="0" applyFont="1" applyFill="1"/>
    <xf numFmtId="0" fontId="2" fillId="28" borderId="117" xfId="0" applyFont="1" applyFill="1" applyBorder="1" applyAlignment="1">
      <alignment vertical="center"/>
    </xf>
    <xf numFmtId="0" fontId="2" fillId="28" borderId="117" xfId="0" applyFont="1" applyFill="1" applyBorder="1" applyAlignment="1">
      <alignment vertical="center" wrapText="1"/>
    </xf>
    <xf numFmtId="1" fontId="48" fillId="0" borderId="117" xfId="0" applyNumberFormat="1" applyFont="1" applyBorder="1" applyAlignment="1">
      <alignment vertical="center"/>
    </xf>
    <xf numFmtId="0" fontId="2" fillId="28" borderId="117" xfId="0" applyFont="1" applyFill="1" applyBorder="1"/>
    <xf numFmtId="0" fontId="2" fillId="28" borderId="117" xfId="0" applyFont="1" applyFill="1" applyBorder="1" applyAlignment="1">
      <alignment wrapText="1"/>
    </xf>
    <xf numFmtId="0" fontId="15" fillId="0" borderId="124" xfId="79"/>
    <xf numFmtId="0" fontId="15" fillId="9" borderId="0" xfId="8" applyFont="1"/>
    <xf numFmtId="3" fontId="15" fillId="9" borderId="0" xfId="8" applyNumberFormat="1" applyFont="1"/>
    <xf numFmtId="3" fontId="52" fillId="0" borderId="117" xfId="0" applyNumberFormat="1" applyFont="1" applyBorder="1" applyAlignment="1" applyProtection="1">
      <alignment horizontal="center" vertical="center" wrapText="1"/>
      <protection locked="0"/>
    </xf>
    <xf numFmtId="0" fontId="15" fillId="9" borderId="117" xfId="8" applyFont="1" applyBorder="1"/>
    <xf numFmtId="3" fontId="15" fillId="9" borderId="117" xfId="8" applyNumberFormat="1" applyFont="1" applyBorder="1"/>
    <xf numFmtId="0" fontId="15" fillId="0" borderId="0" xfId="8" applyFont="1" applyFill="1" applyBorder="1"/>
    <xf numFmtId="3" fontId="15" fillId="0" borderId="0" xfId="8" applyNumberFormat="1" applyFont="1" applyFill="1" applyBorder="1"/>
    <xf numFmtId="0" fontId="2" fillId="28" borderId="56" xfId="0" applyFont="1" applyFill="1" applyBorder="1" applyAlignment="1">
      <alignment horizontal="center" vertical="center" wrapText="1"/>
    </xf>
    <xf numFmtId="0" fontId="50" fillId="0" borderId="0" xfId="0" applyFont="1" applyAlignment="1">
      <alignment vertical="center" wrapText="1"/>
    </xf>
    <xf numFmtId="0" fontId="50" fillId="0" borderId="0" xfId="0" applyFont="1" applyAlignment="1">
      <alignment horizontal="center" vertical="center" wrapText="1"/>
    </xf>
    <xf numFmtId="0" fontId="0" fillId="28" borderId="0" xfId="0" applyFill="1" applyAlignment="1">
      <alignment horizontal="center" vertical="center"/>
    </xf>
    <xf numFmtId="4" fontId="53" fillId="23" borderId="125" xfId="0" applyNumberFormat="1" applyFont="1" applyFill="1" applyBorder="1" applyAlignment="1" applyProtection="1">
      <alignment horizontal="center" vertical="center"/>
      <protection locked="0"/>
    </xf>
    <xf numFmtId="4" fontId="53" fillId="23" borderId="126" xfId="0" applyNumberFormat="1" applyFont="1" applyFill="1" applyBorder="1" applyAlignment="1" applyProtection="1">
      <alignment horizontal="center" vertical="center"/>
      <protection locked="0"/>
    </xf>
    <xf numFmtId="1" fontId="27" fillId="0" borderId="0" xfId="0" applyNumberFormat="1" applyFont="1"/>
    <xf numFmtId="4" fontId="27" fillId="0" borderId="0" xfId="0" applyNumberFormat="1" applyFont="1"/>
    <xf numFmtId="49" fontId="0" fillId="24" borderId="12" xfId="0" applyNumberFormat="1" applyFill="1" applyBorder="1" applyAlignment="1" applyProtection="1">
      <alignment horizontal="left" wrapText="1"/>
      <protection locked="0"/>
    </xf>
    <xf numFmtId="49" fontId="0" fillId="24" borderId="12" xfId="0" applyNumberFormat="1" applyFill="1" applyBorder="1" applyAlignment="1" applyProtection="1">
      <alignment wrapText="1"/>
      <protection locked="0"/>
    </xf>
    <xf numFmtId="0" fontId="0" fillId="0" borderId="77" xfId="0" applyBorder="1" applyAlignment="1">
      <alignment horizontal="left" vertical="center" wrapText="1"/>
    </xf>
    <xf numFmtId="4" fontId="0" fillId="28" borderId="127" xfId="0" applyNumberFormat="1" applyFill="1" applyBorder="1"/>
    <xf numFmtId="0" fontId="0" fillId="28" borderId="117" xfId="0" applyFill="1" applyBorder="1" applyAlignment="1">
      <alignment horizontal="left" vertical="center" wrapText="1"/>
    </xf>
    <xf numFmtId="1" fontId="0" fillId="28" borderId="117" xfId="0" applyNumberFormat="1" applyFill="1" applyBorder="1" applyAlignment="1">
      <alignment horizontal="left" vertical="center" wrapText="1"/>
    </xf>
    <xf numFmtId="3" fontId="0" fillId="28" borderId="0" xfId="0" applyNumberFormat="1" applyFill="1" applyAlignment="1">
      <alignment horizontal="left"/>
    </xf>
    <xf numFmtId="0" fontId="0" fillId="0" borderId="128" xfId="0" applyBorder="1"/>
    <xf numFmtId="0" fontId="0" fillId="0" borderId="11" xfId="0" applyBorder="1" applyAlignment="1" applyProtection="1">
      <alignment wrapText="1"/>
      <protection locked="0"/>
    </xf>
    <xf numFmtId="2" fontId="1" fillId="28" borderId="117" xfId="0" applyNumberFormat="1" applyFont="1" applyFill="1" applyBorder="1"/>
    <xf numFmtId="0" fontId="0" fillId="28" borderId="128" xfId="0" applyFill="1" applyBorder="1"/>
    <xf numFmtId="4" fontId="2" fillId="28" borderId="128" xfId="0" applyNumberFormat="1" applyFont="1" applyFill="1" applyBorder="1"/>
    <xf numFmtId="0" fontId="0" fillId="28" borderId="128" xfId="0" applyFill="1" applyBorder="1" applyAlignment="1">
      <alignment wrapText="1"/>
    </xf>
    <xf numFmtId="4" fontId="0" fillId="0" borderId="128" xfId="0" applyNumberFormat="1" applyBorder="1"/>
    <xf numFmtId="4" fontId="0" fillId="28" borderId="128" xfId="0" applyNumberFormat="1" applyFill="1" applyBorder="1" applyAlignment="1">
      <alignment wrapText="1"/>
    </xf>
    <xf numFmtId="4" fontId="0" fillId="28" borderId="128" xfId="0" applyNumberFormat="1" applyFill="1" applyBorder="1"/>
    <xf numFmtId="4" fontId="0" fillId="38" borderId="0" xfId="0" applyNumberFormat="1" applyFill="1"/>
    <xf numFmtId="1" fontId="48" fillId="0" borderId="16" xfId="0" applyNumberFormat="1" applyFont="1" applyBorder="1" applyAlignment="1">
      <alignment horizontal="center" vertical="center"/>
    </xf>
    <xf numFmtId="1" fontId="2" fillId="0" borderId="128" xfId="3" applyNumberFormat="1" applyFont="1" applyBorder="1" applyAlignment="1">
      <alignment horizontal="center" vertical="center" wrapText="1"/>
    </xf>
    <xf numFmtId="1" fontId="2" fillId="28" borderId="128" xfId="3" applyNumberFormat="1" applyFont="1" applyFill="1" applyBorder="1" applyAlignment="1">
      <alignment horizontal="center" vertical="center" wrapText="1"/>
    </xf>
    <xf numFmtId="1" fontId="48" fillId="0" borderId="128" xfId="0" applyNumberFormat="1" applyFont="1" applyBorder="1" applyAlignment="1">
      <alignment horizontal="center" vertical="center"/>
    </xf>
    <xf numFmtId="0" fontId="50" fillId="0" borderId="0" xfId="0" applyFont="1" applyAlignment="1" applyProtection="1">
      <alignment vertical="top"/>
      <protection locked="0"/>
    </xf>
    <xf numFmtId="0" fontId="50" fillId="0" borderId="0" xfId="0" applyFont="1" applyAlignment="1" applyProtection="1">
      <alignment horizontal="center" vertical="top"/>
      <protection locked="0"/>
    </xf>
    <xf numFmtId="0" fontId="59" fillId="0" borderId="0" xfId="0" applyFont="1" applyAlignment="1">
      <alignment vertical="top"/>
    </xf>
    <xf numFmtId="0" fontId="50" fillId="0" borderId="0" xfId="0" applyFont="1" applyAlignment="1" applyProtection="1">
      <alignment vertical="top" wrapText="1"/>
      <protection locked="0"/>
    </xf>
    <xf numFmtId="0" fontId="50" fillId="0" borderId="0" xfId="0" applyFont="1" applyAlignment="1" applyProtection="1">
      <alignment horizontal="center" vertical="top" wrapText="1"/>
      <protection locked="0"/>
    </xf>
    <xf numFmtId="0" fontId="60" fillId="0" borderId="0" xfId="0" applyFont="1" applyAlignment="1">
      <alignment vertical="top"/>
    </xf>
    <xf numFmtId="0" fontId="62" fillId="0" borderId="0" xfId="0" applyFont="1" applyAlignment="1">
      <alignment vertical="top"/>
    </xf>
    <xf numFmtId="0" fontId="50" fillId="0" borderId="0" xfId="0" applyFont="1" applyAlignment="1">
      <alignment vertical="top"/>
    </xf>
    <xf numFmtId="0" fontId="50" fillId="0" borderId="0" xfId="0" applyFont="1" applyAlignment="1">
      <alignment vertical="top" wrapText="1"/>
    </xf>
    <xf numFmtId="3" fontId="49" fillId="23" borderId="128" xfId="0" applyNumberFormat="1" applyFont="1" applyFill="1" applyBorder="1" applyAlignment="1">
      <alignment horizontal="center" vertical="top" wrapText="1"/>
    </xf>
    <xf numFmtId="0" fontId="49" fillId="23" borderId="128" xfId="0" applyFont="1" applyFill="1" applyBorder="1" applyAlignment="1">
      <alignment vertical="top" wrapText="1"/>
    </xf>
    <xf numFmtId="0" fontId="49" fillId="0" borderId="0" xfId="0" applyFont="1" applyAlignment="1">
      <alignment vertical="top"/>
    </xf>
    <xf numFmtId="3" fontId="50" fillId="0" borderId="128" xfId="0" applyNumberFormat="1" applyFont="1" applyBorder="1" applyAlignment="1">
      <alignment horizontal="center" vertical="top" wrapText="1"/>
    </xf>
    <xf numFmtId="172" fontId="50" fillId="0" borderId="128" xfId="0" applyNumberFormat="1" applyFont="1" applyBorder="1" applyAlignment="1">
      <alignment horizontal="center" vertical="top" wrapText="1"/>
    </xf>
    <xf numFmtId="0" fontId="50" fillId="0" borderId="128" xfId="0" applyFont="1" applyBorder="1" applyAlignment="1">
      <alignment vertical="top" wrapText="1"/>
    </xf>
    <xf numFmtId="0" fontId="49" fillId="0" borderId="128" xfId="0" applyFont="1" applyBorder="1" applyAlignment="1">
      <alignment horizontal="center" vertical="top" wrapText="1"/>
    </xf>
    <xf numFmtId="0" fontId="49" fillId="0" borderId="128" xfId="0" applyFont="1" applyBorder="1" applyAlignment="1" applyProtection="1">
      <alignment vertical="top" wrapText="1"/>
      <protection locked="0"/>
    </xf>
    <xf numFmtId="0" fontId="49" fillId="0" borderId="128" xfId="0" applyFont="1" applyBorder="1" applyAlignment="1">
      <alignment vertical="top" wrapText="1"/>
    </xf>
    <xf numFmtId="4" fontId="50" fillId="0" borderId="128" xfId="0" applyNumberFormat="1" applyFont="1" applyBorder="1" applyAlignment="1">
      <alignment vertical="top" wrapText="1"/>
    </xf>
    <xf numFmtId="4" fontId="50" fillId="28" borderId="128" xfId="0" applyNumberFormat="1" applyFont="1" applyFill="1" applyBorder="1" applyAlignment="1">
      <alignment vertical="top" wrapText="1"/>
    </xf>
    <xf numFmtId="4" fontId="50" fillId="28" borderId="128" xfId="0" applyNumberFormat="1" applyFont="1" applyFill="1" applyBorder="1" applyAlignment="1">
      <alignment horizontal="center" vertical="top" wrapText="1"/>
    </xf>
    <xf numFmtId="0" fontId="50" fillId="28" borderId="128" xfId="0" applyFont="1" applyFill="1" applyBorder="1" applyAlignment="1">
      <alignment horizontal="left" vertical="top" wrapText="1"/>
    </xf>
    <xf numFmtId="0" fontId="49" fillId="42" borderId="128" xfId="0" applyFont="1" applyFill="1" applyBorder="1" applyAlignment="1">
      <alignment horizontal="center" vertical="top" wrapText="1"/>
    </xf>
    <xf numFmtId="0" fontId="59" fillId="0" borderId="0" xfId="0" applyFont="1" applyAlignment="1">
      <alignment vertical="top" wrapText="1"/>
    </xf>
    <xf numFmtId="172" fontId="62" fillId="0" borderId="0" xfId="0" applyNumberFormat="1" applyFont="1" applyAlignment="1">
      <alignment horizontal="right" vertical="top" wrapText="1"/>
    </xf>
    <xf numFmtId="172" fontId="62" fillId="0" borderId="0" xfId="0" applyNumberFormat="1" applyFont="1" applyAlignment="1">
      <alignment vertical="top" wrapText="1"/>
    </xf>
    <xf numFmtId="172" fontId="62" fillId="0" borderId="0" xfId="0" applyNumberFormat="1" applyFont="1" applyAlignment="1">
      <alignment horizontal="center" vertical="top" wrapText="1"/>
    </xf>
    <xf numFmtId="0" fontId="60" fillId="0" borderId="0" xfId="0" applyFont="1" applyAlignment="1" applyProtection="1">
      <alignment vertical="top" wrapText="1"/>
      <protection locked="0"/>
    </xf>
    <xf numFmtId="172" fontId="60" fillId="0" borderId="0" xfId="0" applyNumberFormat="1" applyFont="1" applyAlignment="1">
      <alignment horizontal="center" vertical="top" wrapText="1"/>
    </xf>
    <xf numFmtId="0" fontId="63" fillId="0" borderId="0" xfId="0" applyFont="1" applyAlignment="1">
      <alignment vertical="top"/>
    </xf>
    <xf numFmtId="0" fontId="59" fillId="0" borderId="0" xfId="0" applyFont="1" applyAlignment="1">
      <alignment horizontal="center" vertical="top" wrapText="1"/>
    </xf>
    <xf numFmtId="0" fontId="60" fillId="0" borderId="0" xfId="0" applyFont="1" applyAlignment="1">
      <alignment horizontal="center" vertical="top" wrapText="1"/>
    </xf>
    <xf numFmtId="3" fontId="62" fillId="23" borderId="128" xfId="0" applyNumberFormat="1" applyFont="1" applyFill="1" applyBorder="1" applyAlignment="1">
      <alignment horizontal="center" vertical="top" wrapText="1"/>
    </xf>
    <xf numFmtId="0" fontId="62" fillId="23" borderId="128" xfId="0" applyFont="1" applyFill="1" applyBorder="1" applyAlignment="1">
      <alignment vertical="top" wrapText="1"/>
    </xf>
    <xf numFmtId="0" fontId="62" fillId="42" borderId="128" xfId="0" applyFont="1" applyFill="1" applyBorder="1" applyAlignment="1">
      <alignment horizontal="center" vertical="top" wrapText="1"/>
    </xf>
    <xf numFmtId="0" fontId="64" fillId="0" borderId="0" xfId="0" applyFont="1" applyAlignment="1">
      <alignment vertical="top" wrapText="1"/>
    </xf>
    <xf numFmtId="0" fontId="64" fillId="0" borderId="0" xfId="0" applyFont="1" applyAlignment="1" applyProtection="1">
      <alignment vertical="top" wrapText="1"/>
      <protection locked="0"/>
    </xf>
    <xf numFmtId="0" fontId="50" fillId="0" borderId="0" xfId="78" applyFont="1" applyBorder="1" applyAlignment="1" applyProtection="1">
      <alignment horizontal="center" vertical="top" wrapText="1"/>
      <protection locked="0"/>
    </xf>
    <xf numFmtId="0" fontId="50" fillId="0" borderId="0" xfId="0" applyFont="1" applyAlignment="1">
      <alignment horizontal="center" vertical="top" wrapText="1"/>
    </xf>
    <xf numFmtId="0" fontId="60" fillId="0" borderId="0" xfId="0" applyFont="1" applyAlignment="1">
      <alignment vertical="top" wrapText="1"/>
    </xf>
    <xf numFmtId="2" fontId="50" fillId="28" borderId="128" xfId="0" applyNumberFormat="1" applyFont="1" applyFill="1" applyBorder="1" applyAlignment="1">
      <alignment horizontal="center" vertical="top" wrapText="1"/>
    </xf>
    <xf numFmtId="9" fontId="50" fillId="28" borderId="128" xfId="0" applyNumberFormat="1" applyFont="1" applyFill="1" applyBorder="1" applyAlignment="1">
      <alignment horizontal="center" vertical="top" wrapText="1"/>
    </xf>
    <xf numFmtId="0" fontId="50" fillId="28" borderId="128" xfId="0" applyFont="1" applyFill="1" applyBorder="1" applyAlignment="1" applyProtection="1">
      <alignment vertical="top" wrapText="1"/>
      <protection locked="0"/>
    </xf>
    <xf numFmtId="0" fontId="66" fillId="0" borderId="0" xfId="0" applyFont="1" applyAlignment="1">
      <alignment vertical="top"/>
    </xf>
    <xf numFmtId="0" fontId="62" fillId="0" borderId="0" xfId="0" applyFont="1" applyAlignment="1">
      <alignment vertical="top" wrapText="1"/>
    </xf>
    <xf numFmtId="0" fontId="59" fillId="0" borderId="0" xfId="0" applyFont="1" applyAlignment="1">
      <alignment horizontal="center" vertical="top"/>
    </xf>
    <xf numFmtId="0" fontId="62" fillId="23" borderId="0" xfId="0" applyFont="1" applyFill="1" applyAlignment="1">
      <alignment vertical="top"/>
    </xf>
    <xf numFmtId="0" fontId="62" fillId="0" borderId="0" xfId="0" applyFont="1" applyAlignment="1">
      <alignment horizontal="center" vertical="top"/>
    </xf>
    <xf numFmtId="0" fontId="62" fillId="42" borderId="0" xfId="0" applyFont="1" applyFill="1" applyAlignment="1">
      <alignment vertical="top"/>
    </xf>
    <xf numFmtId="0" fontId="64" fillId="0" borderId="0" xfId="0" applyFont="1" applyAlignment="1">
      <alignment vertical="top"/>
    </xf>
    <xf numFmtId="0" fontId="61" fillId="0" borderId="0" xfId="0" applyFont="1" applyAlignment="1">
      <alignment vertical="top" wrapText="1"/>
    </xf>
    <xf numFmtId="0" fontId="61" fillId="0" borderId="0" xfId="0" applyFont="1" applyAlignment="1">
      <alignment horizontal="center" vertical="top" wrapText="1"/>
    </xf>
    <xf numFmtId="3" fontId="49" fillId="23" borderId="128" xfId="0" applyNumberFormat="1" applyFont="1" applyFill="1" applyBorder="1" applyAlignment="1">
      <alignment horizontal="center" vertical="top"/>
    </xf>
    <xf numFmtId="0" fontId="49" fillId="23" borderId="128" xfId="0" applyFont="1" applyFill="1" applyBorder="1" applyAlignment="1">
      <alignment horizontal="center" vertical="top"/>
    </xf>
    <xf numFmtId="0" fontId="50" fillId="23" borderId="128" xfId="0" applyFont="1" applyFill="1" applyBorder="1" applyAlignment="1">
      <alignment horizontal="center" vertical="top"/>
    </xf>
    <xf numFmtId="0" fontId="49" fillId="23" borderId="128" xfId="0" applyFont="1" applyFill="1" applyBorder="1" applyAlignment="1">
      <alignment vertical="top"/>
    </xf>
    <xf numFmtId="0" fontId="50" fillId="23" borderId="128" xfId="0" applyFont="1" applyFill="1" applyBorder="1" applyAlignment="1">
      <alignment vertical="top"/>
    </xf>
    <xf numFmtId="49" fontId="50" fillId="23" borderId="128" xfId="0" applyNumberFormat="1" applyFont="1" applyFill="1" applyBorder="1" applyAlignment="1">
      <alignment horizontal="center" vertical="top" wrapText="1"/>
    </xf>
    <xf numFmtId="0" fontId="50" fillId="0" borderId="128" xfId="0" applyFont="1" applyBorder="1" applyAlignment="1">
      <alignment horizontal="center" vertical="top"/>
    </xf>
    <xf numFmtId="3" fontId="50" fillId="28" borderId="128" xfId="0" applyNumberFormat="1" applyFont="1" applyFill="1" applyBorder="1" applyAlignment="1">
      <alignment horizontal="center" vertical="top" wrapText="1"/>
    </xf>
    <xf numFmtId="0" fontId="50" fillId="0" borderId="128" xfId="0" applyFont="1" applyBorder="1" applyAlignment="1">
      <alignment horizontal="center" vertical="top" wrapText="1"/>
    </xf>
    <xf numFmtId="171" fontId="50" fillId="0" borderId="128" xfId="0" applyNumberFormat="1" applyFont="1" applyBorder="1" applyAlignment="1">
      <alignment horizontal="center" vertical="top" wrapText="1"/>
    </xf>
    <xf numFmtId="0" fontId="50" fillId="0" borderId="128" xfId="0" applyFont="1" applyBorder="1" applyAlignment="1">
      <alignment horizontal="left" vertical="top" wrapText="1"/>
    </xf>
    <xf numFmtId="0" fontId="50" fillId="28" borderId="128" xfId="0" applyFont="1" applyFill="1" applyBorder="1" applyAlignment="1">
      <alignment horizontal="center" vertical="top"/>
    </xf>
    <xf numFmtId="1" fontId="50" fillId="0" borderId="128" xfId="0" applyNumberFormat="1" applyFont="1" applyBorder="1" applyAlignment="1">
      <alignment horizontal="center" vertical="top" wrapText="1"/>
    </xf>
    <xf numFmtId="1" fontId="50" fillId="0" borderId="128" xfId="0" applyNumberFormat="1" applyFont="1" applyBorder="1" applyAlignment="1">
      <alignment horizontal="center" vertical="top"/>
    </xf>
    <xf numFmtId="3" fontId="49" fillId="0" borderId="128" xfId="0" applyNumberFormat="1" applyFont="1" applyBorder="1" applyAlignment="1">
      <alignment horizontal="center" vertical="top"/>
    </xf>
    <xf numFmtId="3" fontId="49" fillId="0" borderId="128" xfId="0" applyNumberFormat="1" applyFont="1" applyBorder="1" applyAlignment="1">
      <alignment horizontal="center" vertical="top" wrapText="1"/>
    </xf>
    <xf numFmtId="171" fontId="50" fillId="0" borderId="128" xfId="80" applyNumberFormat="1" applyFont="1" applyBorder="1" applyAlignment="1">
      <alignment horizontal="center" vertical="top" wrapText="1"/>
    </xf>
    <xf numFmtId="43" fontId="62" fillId="0" borderId="0" xfId="55" applyFont="1" applyFill="1" applyBorder="1" applyAlignment="1">
      <alignment horizontal="center" vertical="top"/>
    </xf>
    <xf numFmtId="0" fontId="63" fillId="0" borderId="0" xfId="0" applyFont="1" applyAlignment="1">
      <alignment horizontal="center" vertical="top"/>
    </xf>
    <xf numFmtId="3" fontId="50" fillId="0" borderId="128" xfId="0" applyNumberFormat="1" applyFont="1" applyBorder="1" applyAlignment="1">
      <alignment horizontal="center" vertical="top"/>
    </xf>
    <xf numFmtId="170" fontId="59" fillId="0" borderId="0" xfId="0" applyNumberFormat="1" applyFont="1" applyAlignment="1">
      <alignment horizontal="center" vertical="top"/>
    </xf>
    <xf numFmtId="173" fontId="59" fillId="0" borderId="128" xfId="0" applyNumberFormat="1" applyFont="1" applyBorder="1" applyAlignment="1">
      <alignment horizontal="center" vertical="top"/>
    </xf>
    <xf numFmtId="0" fontId="59" fillId="0" borderId="128" xfId="0" applyFont="1" applyBorder="1" applyAlignment="1">
      <alignment horizontal="center" vertical="top"/>
    </xf>
    <xf numFmtId="3" fontId="59" fillId="0" borderId="128" xfId="0" applyNumberFormat="1" applyFont="1" applyBorder="1" applyAlignment="1">
      <alignment horizontal="center" vertical="top"/>
    </xf>
    <xf numFmtId="0" fontId="59" fillId="0" borderId="128" xfId="0" applyFont="1" applyBorder="1" applyAlignment="1">
      <alignment horizontal="left" vertical="top" wrapText="1"/>
    </xf>
    <xf numFmtId="0" fontId="68" fillId="0" borderId="0" xfId="0" applyFont="1" applyAlignment="1">
      <alignment vertical="top"/>
    </xf>
    <xf numFmtId="0" fontId="59" fillId="0" borderId="128" xfId="0" applyFont="1" applyBorder="1" applyAlignment="1">
      <alignment vertical="top"/>
    </xf>
    <xf numFmtId="43" fontId="59" fillId="0" borderId="128" xfId="55" applyFont="1" applyBorder="1" applyAlignment="1">
      <alignment vertical="top"/>
    </xf>
    <xf numFmtId="175" fontId="66" fillId="0" borderId="0" xfId="0" applyNumberFormat="1" applyFont="1" applyAlignment="1">
      <alignment horizontal="center" vertical="top"/>
    </xf>
    <xf numFmtId="173" fontId="66" fillId="0" borderId="0" xfId="0" applyNumberFormat="1" applyFont="1" applyAlignment="1">
      <alignment horizontal="center" vertical="top"/>
    </xf>
    <xf numFmtId="0" fontId="69" fillId="0" borderId="0" xfId="0" applyFont="1" applyAlignment="1">
      <alignment vertical="top"/>
    </xf>
    <xf numFmtId="0" fontId="70" fillId="0" borderId="0" xfId="0" applyFont="1" applyAlignment="1">
      <alignment vertical="top"/>
    </xf>
    <xf numFmtId="0" fontId="71" fillId="0" borderId="0" xfId="0" applyFont="1" applyAlignment="1">
      <alignment vertical="top"/>
    </xf>
    <xf numFmtId="43" fontId="62" fillId="0" borderId="0" xfId="55" applyFont="1" applyBorder="1" applyAlignment="1">
      <alignment horizontal="center" vertical="top"/>
    </xf>
    <xf numFmtId="10" fontId="59" fillId="0" borderId="0" xfId="0" applyNumberFormat="1" applyFont="1" applyAlignment="1">
      <alignment horizontal="center" vertical="top" wrapText="1"/>
    </xf>
    <xf numFmtId="0" fontId="62" fillId="23" borderId="128" xfId="0" applyFont="1" applyFill="1" applyBorder="1" applyAlignment="1">
      <alignment horizontal="center" vertical="top" wrapText="1"/>
    </xf>
    <xf numFmtId="3" fontId="59" fillId="28" borderId="128" xfId="0" applyNumberFormat="1" applyFont="1" applyFill="1" applyBorder="1" applyAlignment="1">
      <alignment horizontal="center" vertical="top" wrapText="1"/>
    </xf>
    <xf numFmtId="0" fontId="59" fillId="28" borderId="128" xfId="0" applyFont="1" applyFill="1" applyBorder="1" applyAlignment="1" applyProtection="1">
      <alignment vertical="top" wrapText="1"/>
      <protection locked="0"/>
    </xf>
    <xf numFmtId="0" fontId="62" fillId="0" borderId="128" xfId="0" applyFont="1" applyBorder="1" applyAlignment="1">
      <alignment horizontal="center" vertical="top" wrapText="1"/>
    </xf>
    <xf numFmtId="0" fontId="59" fillId="0" borderId="128" xfId="0" applyFont="1" applyBorder="1" applyAlignment="1">
      <alignment horizontal="center" vertical="top" wrapText="1"/>
    </xf>
    <xf numFmtId="0" fontId="62" fillId="0" borderId="128" xfId="0" applyFont="1" applyBorder="1" applyAlignment="1">
      <alignment horizontal="left" vertical="top" wrapText="1"/>
    </xf>
    <xf numFmtId="0" fontId="62" fillId="0" borderId="128" xfId="0" applyFont="1" applyBorder="1" applyAlignment="1">
      <alignment vertical="top" wrapText="1"/>
    </xf>
    <xf numFmtId="0" fontId="62" fillId="23" borderId="0" xfId="0" applyFont="1" applyFill="1" applyAlignment="1">
      <alignment horizontal="left" vertical="top" wrapText="1"/>
    </xf>
    <xf numFmtId="0" fontId="59" fillId="23" borderId="0" xfId="0" applyFont="1" applyFill="1" applyAlignment="1" applyProtection="1">
      <alignment vertical="top"/>
      <protection locked="0"/>
    </xf>
    <xf numFmtId="10" fontId="60" fillId="0" borderId="0" xfId="0" applyNumberFormat="1" applyFont="1" applyAlignment="1">
      <alignment horizontal="center" vertical="top"/>
    </xf>
    <xf numFmtId="0" fontId="59" fillId="0" borderId="0" xfId="0" applyFont="1" applyAlignment="1" applyProtection="1">
      <alignment vertical="top"/>
      <protection locked="0"/>
    </xf>
    <xf numFmtId="0" fontId="64" fillId="0" borderId="0" xfId="0" applyFont="1" applyAlignment="1" applyProtection="1">
      <alignment vertical="top"/>
      <protection locked="0"/>
    </xf>
    <xf numFmtId="0" fontId="64" fillId="0" borderId="0" xfId="0" applyFont="1" applyAlignment="1">
      <alignment horizontal="center" vertical="top" wrapText="1"/>
    </xf>
    <xf numFmtId="0" fontId="72" fillId="0" borderId="0" xfId="0" applyFont="1" applyAlignment="1">
      <alignment vertical="top"/>
    </xf>
    <xf numFmtId="0" fontId="64" fillId="0" borderId="0" xfId="0" applyFont="1" applyAlignment="1" applyProtection="1">
      <alignment horizontal="center" vertical="top"/>
      <protection locked="0"/>
    </xf>
    <xf numFmtId="0" fontId="64" fillId="0" borderId="0" xfId="0" applyFont="1" applyAlignment="1">
      <alignment horizontal="left" vertical="top" wrapText="1"/>
    </xf>
    <xf numFmtId="176" fontId="64" fillId="0" borderId="0" xfId="0" applyNumberFormat="1" applyFont="1" applyAlignment="1">
      <alignment vertical="top" wrapText="1"/>
    </xf>
    <xf numFmtId="176" fontId="64" fillId="0" borderId="0" xfId="0" applyNumberFormat="1" applyFont="1" applyAlignment="1">
      <alignment horizontal="left" vertical="top" wrapText="1"/>
    </xf>
    <xf numFmtId="176" fontId="64" fillId="0" borderId="0" xfId="0" applyNumberFormat="1" applyFont="1" applyAlignment="1">
      <alignment horizontal="center" vertical="top" wrapText="1"/>
    </xf>
    <xf numFmtId="177" fontId="50" fillId="0" borderId="0" xfId="0" applyNumberFormat="1" applyFont="1" applyAlignment="1">
      <alignment vertical="top" wrapText="1"/>
    </xf>
    <xf numFmtId="177" fontId="50" fillId="0" borderId="0" xfId="0" applyNumberFormat="1" applyFont="1" applyAlignment="1">
      <alignment horizontal="center" vertical="top" wrapText="1"/>
    </xf>
    <xf numFmtId="178" fontId="50" fillId="0" borderId="0" xfId="0" applyNumberFormat="1" applyFont="1" applyAlignment="1">
      <alignment vertical="top" wrapText="1"/>
    </xf>
    <xf numFmtId="3" fontId="59" fillId="0" borderId="128" xfId="0" applyNumberFormat="1" applyFont="1" applyBorder="1" applyAlignment="1">
      <alignment horizontal="center" vertical="top" wrapText="1"/>
    </xf>
    <xf numFmtId="0" fontId="59" fillId="0" borderId="128" xfId="0" applyFont="1" applyBorder="1" applyAlignment="1">
      <alignment vertical="top" wrapText="1"/>
    </xf>
    <xf numFmtId="3" fontId="62" fillId="0" borderId="128" xfId="0" applyNumberFormat="1" applyFont="1" applyBorder="1" applyAlignment="1">
      <alignment horizontal="center" vertical="top" wrapText="1"/>
    </xf>
    <xf numFmtId="0" fontId="59" fillId="0" borderId="0" xfId="0" applyFont="1" applyAlignment="1" applyProtection="1">
      <alignment vertical="top" wrapText="1"/>
      <protection locked="0"/>
    </xf>
    <xf numFmtId="0" fontId="59" fillId="0" borderId="0" xfId="0" applyFont="1" applyAlignment="1" applyProtection="1">
      <alignment horizontal="center" vertical="top" wrapText="1"/>
      <protection locked="0"/>
    </xf>
    <xf numFmtId="10" fontId="59" fillId="0" borderId="128" xfId="56" applyNumberFormat="1" applyFont="1" applyBorder="1" applyAlignment="1">
      <alignment horizontal="center" vertical="top" wrapText="1"/>
    </xf>
    <xf numFmtId="1" fontId="62" fillId="42" borderId="128" xfId="0" applyNumberFormat="1" applyFont="1" applyFill="1" applyBorder="1" applyAlignment="1">
      <alignment horizontal="center" vertical="top" wrapText="1"/>
    </xf>
    <xf numFmtId="10" fontId="59" fillId="0" borderId="0" xfId="56" applyNumberFormat="1" applyFont="1" applyAlignment="1">
      <alignment vertical="top" wrapText="1"/>
    </xf>
    <xf numFmtId="3" fontId="62" fillId="0" borderId="0" xfId="0" applyNumberFormat="1" applyFont="1" applyAlignment="1">
      <alignment horizontal="center" vertical="top" wrapText="1"/>
    </xf>
    <xf numFmtId="4" fontId="62" fillId="23" borderId="128" xfId="0" applyNumberFormat="1" applyFont="1" applyFill="1" applyBorder="1" applyAlignment="1">
      <alignment horizontal="center" vertical="top" wrapText="1"/>
    </xf>
    <xf numFmtId="10" fontId="62" fillId="23" borderId="128" xfId="56" applyNumberFormat="1" applyFont="1" applyFill="1" applyBorder="1" applyAlignment="1">
      <alignment horizontal="center" vertical="top" wrapText="1"/>
    </xf>
    <xf numFmtId="9" fontId="62" fillId="23" borderId="128" xfId="0" applyNumberFormat="1" applyFont="1" applyFill="1" applyBorder="1" applyAlignment="1">
      <alignment horizontal="center" vertical="top" wrapText="1"/>
    </xf>
    <xf numFmtId="4" fontId="59" fillId="23" borderId="128" xfId="0" applyNumberFormat="1" applyFont="1" applyFill="1" applyBorder="1" applyAlignment="1">
      <alignment horizontal="center" vertical="top" wrapText="1"/>
    </xf>
    <xf numFmtId="4" fontId="59" fillId="0" borderId="128" xfId="0" applyNumberFormat="1" applyFont="1" applyBorder="1" applyAlignment="1">
      <alignment horizontal="center" vertical="top" wrapText="1"/>
    </xf>
    <xf numFmtId="0" fontId="62" fillId="0" borderId="0" xfId="0" applyFont="1" applyAlignment="1">
      <alignment horizontal="left" vertical="top" wrapText="1"/>
    </xf>
    <xf numFmtId="0" fontId="62" fillId="42" borderId="0" xfId="0" applyFont="1" applyFill="1" applyAlignment="1">
      <alignment horizontal="left" vertical="top" wrapText="1"/>
    </xf>
    <xf numFmtId="0" fontId="59" fillId="42" borderId="0" xfId="0" applyFont="1" applyFill="1" applyAlignment="1" applyProtection="1">
      <alignment vertical="top"/>
      <protection locked="0"/>
    </xf>
    <xf numFmtId="0" fontId="59" fillId="42" borderId="0" xfId="0" applyFont="1" applyFill="1" applyAlignment="1">
      <alignment vertical="top"/>
    </xf>
    <xf numFmtId="172" fontId="62" fillId="0" borderId="0" xfId="0" applyNumberFormat="1" applyFont="1" applyAlignment="1">
      <alignment vertical="top"/>
    </xf>
    <xf numFmtId="0" fontId="73" fillId="0" borderId="0" xfId="0" applyFont="1" applyAlignment="1">
      <alignment vertical="top" wrapText="1"/>
    </xf>
    <xf numFmtId="0" fontId="59" fillId="0" borderId="0" xfId="0" applyFont="1" applyAlignment="1" applyProtection="1">
      <alignment horizontal="center" vertical="top"/>
      <protection locked="0"/>
    </xf>
    <xf numFmtId="0" fontId="63" fillId="0" borderId="0" xfId="0" applyFont="1" applyAlignment="1">
      <alignment vertical="top" wrapText="1"/>
    </xf>
    <xf numFmtId="2" fontId="59" fillId="28" borderId="128" xfId="0" applyNumberFormat="1" applyFont="1" applyFill="1" applyBorder="1" applyAlignment="1">
      <alignment horizontal="center" vertical="top" wrapText="1"/>
    </xf>
    <xf numFmtId="3" fontId="75" fillId="23" borderId="128" xfId="0" applyNumberFormat="1" applyFont="1" applyFill="1" applyBorder="1" applyAlignment="1">
      <alignment horizontal="center" vertical="top" wrapText="1"/>
    </xf>
    <xf numFmtId="0" fontId="63" fillId="0" borderId="46" xfId="0" applyFont="1" applyBorder="1" applyAlignment="1">
      <alignment vertical="top"/>
    </xf>
    <xf numFmtId="0" fontId="0" fillId="0" borderId="46" xfId="0" applyBorder="1" applyAlignment="1">
      <alignment vertical="top"/>
    </xf>
    <xf numFmtId="0" fontId="67" fillId="0" borderId="0" xfId="78" applyFont="1" applyFill="1"/>
    <xf numFmtId="0" fontId="2" fillId="42" borderId="128" xfId="0" applyFont="1" applyFill="1" applyBorder="1" applyAlignment="1">
      <alignment horizontal="center" vertical="center" wrapText="1"/>
    </xf>
    <xf numFmtId="0" fontId="0" fillId="0" borderId="128" xfId="0" applyBorder="1" applyAlignment="1">
      <alignment vertical="center" wrapText="1"/>
    </xf>
    <xf numFmtId="0" fontId="0" fillId="0" borderId="128" xfId="0" applyBorder="1" applyAlignment="1">
      <alignment horizontal="center" vertical="center"/>
    </xf>
    <xf numFmtId="0" fontId="0" fillId="0" borderId="128" xfId="0" quotePrefix="1" applyBorder="1" applyAlignment="1">
      <alignment horizontal="center" vertical="center"/>
    </xf>
    <xf numFmtId="0" fontId="26" fillId="0" borderId="128" xfId="0" applyFont="1" applyBorder="1" applyAlignment="1">
      <alignment horizontal="center" vertical="center"/>
    </xf>
    <xf numFmtId="0" fontId="26" fillId="0" borderId="128" xfId="0" applyFont="1" applyBorder="1" applyAlignment="1">
      <alignment vertical="center" wrapText="1"/>
    </xf>
    <xf numFmtId="0" fontId="26" fillId="0" borderId="128" xfId="0" quotePrefix="1" applyFont="1" applyBorder="1" applyAlignment="1">
      <alignment horizontal="center" vertical="center"/>
    </xf>
    <xf numFmtId="0" fontId="26" fillId="0" borderId="128" xfId="0" applyFont="1" applyBorder="1" applyAlignment="1">
      <alignment horizontal="center" vertical="center" wrapText="1"/>
    </xf>
    <xf numFmtId="174" fontId="59" fillId="0" borderId="128" xfId="0" applyNumberFormat="1" applyFont="1" applyBorder="1" applyAlignment="1">
      <alignment horizontal="center" vertical="top" wrapText="1"/>
    </xf>
    <xf numFmtId="0" fontId="62" fillId="23" borderId="128" xfId="0" applyFont="1" applyFill="1" applyBorder="1" applyAlignment="1">
      <alignment horizontal="center" vertical="top"/>
    </xf>
    <xf numFmtId="3" fontId="62" fillId="23" borderId="128" xfId="0" applyNumberFormat="1" applyFont="1" applyFill="1" applyBorder="1" applyAlignment="1">
      <alignment horizontal="center" vertical="top"/>
    </xf>
    <xf numFmtId="0" fontId="26" fillId="0" borderId="0" xfId="0" applyFont="1" applyAlignment="1">
      <alignment vertical="top"/>
    </xf>
    <xf numFmtId="1" fontId="48" fillId="0" borderId="119" xfId="0" applyNumberFormat="1" applyFont="1" applyBorder="1" applyAlignment="1">
      <alignment horizontal="center" vertical="center"/>
    </xf>
    <xf numFmtId="1" fontId="48" fillId="0" borderId="16" xfId="0" applyNumberFormat="1" applyFont="1" applyBorder="1" applyAlignment="1">
      <alignment horizontal="center" vertical="center"/>
    </xf>
    <xf numFmtId="0" fontId="0" fillId="28" borderId="117" xfId="0" applyFill="1" applyBorder="1" applyAlignment="1">
      <alignment horizontal="center" wrapText="1"/>
    </xf>
    <xf numFmtId="0" fontId="2" fillId="28" borderId="0" xfId="0" applyFont="1" applyFill="1" applyAlignment="1">
      <alignment horizontal="center" wrapText="1"/>
    </xf>
    <xf numFmtId="0" fontId="0" fillId="28" borderId="0" xfId="0" applyFill="1" applyAlignment="1">
      <alignment horizontal="left" vertical="center" wrapText="1"/>
    </xf>
    <xf numFmtId="0" fontId="0" fillId="28" borderId="0" xfId="0" applyFill="1" applyAlignment="1">
      <alignment horizontal="right"/>
    </xf>
    <xf numFmtId="0" fontId="0" fillId="28" borderId="49" xfId="0" applyFill="1" applyBorder="1" applyAlignment="1">
      <alignment horizontal="right"/>
    </xf>
    <xf numFmtId="0" fontId="0" fillId="37" borderId="0" xfId="0" applyFill="1" applyAlignment="1">
      <alignment horizontal="left" vertical="center" wrapText="1"/>
    </xf>
    <xf numFmtId="0" fontId="2" fillId="36" borderId="122" xfId="0" applyFont="1" applyFill="1" applyBorder="1" applyAlignment="1">
      <alignment horizontal="center" vertical="center" wrapText="1"/>
    </xf>
    <xf numFmtId="0" fontId="2" fillId="36" borderId="123" xfId="0" applyFont="1" applyFill="1" applyBorder="1" applyAlignment="1">
      <alignment horizontal="center" vertical="center" wrapText="1"/>
    </xf>
    <xf numFmtId="0" fontId="2" fillId="36" borderId="120" xfId="0" applyFont="1" applyFill="1" applyBorder="1" applyAlignment="1">
      <alignment horizontal="center" vertical="center" wrapText="1"/>
    </xf>
    <xf numFmtId="1" fontId="2" fillId="0" borderId="117" xfId="3" applyNumberFormat="1" applyFont="1" applyBorder="1" applyAlignment="1">
      <alignment horizontal="center" vertical="center" wrapText="1"/>
    </xf>
    <xf numFmtId="1" fontId="2" fillId="28" borderId="117" xfId="3" applyNumberFormat="1" applyFont="1" applyFill="1" applyBorder="1" applyAlignment="1">
      <alignment horizontal="center" vertical="center" wrapText="1"/>
    </xf>
    <xf numFmtId="1" fontId="48" fillId="0" borderId="117" xfId="0" applyNumberFormat="1" applyFont="1" applyBorder="1" applyAlignment="1">
      <alignment horizontal="center" vertical="center"/>
    </xf>
    <xf numFmtId="0" fontId="2" fillId="28" borderId="0" xfId="0" applyFont="1" applyFill="1" applyAlignment="1">
      <alignment horizontal="left" wrapText="1"/>
    </xf>
    <xf numFmtId="0" fontId="0" fillId="0" borderId="0" xfId="0" applyAlignment="1">
      <alignment wrapText="1"/>
    </xf>
    <xf numFmtId="0" fontId="0" fillId="0" borderId="49" xfId="0" applyBorder="1" applyAlignment="1">
      <alignment wrapText="1"/>
    </xf>
    <xf numFmtId="0" fontId="27" fillId="0" borderId="0" xfId="0" applyFont="1"/>
    <xf numFmtId="0" fontId="0" fillId="26" borderId="0" xfId="0" applyFill="1" applyAlignment="1">
      <alignment horizontal="left"/>
    </xf>
    <xf numFmtId="0" fontId="0" fillId="0" borderId="49" xfId="0" applyBorder="1" applyAlignment="1">
      <alignment horizontal="left"/>
    </xf>
    <xf numFmtId="0" fontId="2" fillId="26" borderId="50" xfId="0" applyFont="1" applyFill="1" applyBorder="1" applyAlignment="1">
      <alignment horizontal="center" vertical="center"/>
    </xf>
    <xf numFmtId="0" fontId="2" fillId="26" borderId="15" xfId="0" applyFont="1" applyFill="1" applyBorder="1" applyAlignment="1">
      <alignment horizontal="center" vertical="center"/>
    </xf>
    <xf numFmtId="0" fontId="0" fillId="20" borderId="21" xfId="0" applyFill="1" applyBorder="1" applyAlignment="1" applyProtection="1">
      <alignment horizontal="left"/>
      <protection locked="0"/>
    </xf>
    <xf numFmtId="0" fontId="0" fillId="20" borderId="22" xfId="0" applyFill="1" applyBorder="1" applyAlignment="1" applyProtection="1">
      <alignment horizontal="left"/>
      <protection locked="0"/>
    </xf>
    <xf numFmtId="0" fontId="0" fillId="0" borderId="11" xfId="0" applyBorder="1" applyAlignment="1">
      <alignment horizontal="center" vertical="center" wrapText="1"/>
    </xf>
    <xf numFmtId="0" fontId="38" fillId="23" borderId="20" xfId="0" applyFont="1" applyFill="1" applyBorder="1" applyAlignment="1">
      <alignment horizontal="left" vertical="top" wrapText="1"/>
    </xf>
    <xf numFmtId="0" fontId="38" fillId="23" borderId="35" xfId="0" applyFont="1" applyFill="1" applyBorder="1" applyAlignment="1">
      <alignment horizontal="left" vertical="top" wrapText="1"/>
    </xf>
    <xf numFmtId="0" fontId="38" fillId="23" borderId="17" xfId="0" applyFont="1" applyFill="1" applyBorder="1" applyAlignment="1">
      <alignment horizontal="left" vertical="top" wrapText="1"/>
    </xf>
    <xf numFmtId="0" fontId="2" fillId="26" borderId="0" xfId="0" applyFont="1" applyFill="1" applyAlignment="1">
      <alignment horizontal="left"/>
    </xf>
    <xf numFmtId="0" fontId="2" fillId="0" borderId="49" xfId="0" applyFont="1" applyBorder="1" applyAlignment="1">
      <alignment horizontal="left"/>
    </xf>
    <xf numFmtId="0" fontId="0" fillId="26" borderId="0" xfId="0" applyFill="1" applyAlignment="1">
      <alignment horizontal="left" wrapText="1"/>
    </xf>
    <xf numFmtId="0" fontId="0" fillId="0" borderId="49" xfId="0" applyBorder="1" applyAlignment="1">
      <alignment horizontal="left" wrapText="1"/>
    </xf>
    <xf numFmtId="49" fontId="0" fillId="20" borderId="11" xfId="0" applyNumberFormat="1" applyFill="1" applyBorder="1" applyAlignment="1" applyProtection="1">
      <alignment horizontal="left" vertical="center"/>
      <protection locked="0"/>
    </xf>
    <xf numFmtId="0" fontId="0" fillId="20" borderId="12" xfId="0" applyFill="1" applyBorder="1" applyAlignment="1" applyProtection="1">
      <alignment horizontal="left" vertical="center"/>
      <protection locked="0"/>
    </xf>
    <xf numFmtId="0" fontId="0" fillId="20" borderId="14" xfId="0" applyFill="1" applyBorder="1" applyAlignment="1" applyProtection="1">
      <alignment horizontal="left" vertical="center"/>
      <protection locked="0"/>
    </xf>
    <xf numFmtId="0" fontId="0" fillId="20" borderId="13" xfId="0" applyFill="1" applyBorder="1" applyAlignment="1" applyProtection="1">
      <alignment horizontal="left" vertical="center"/>
      <protection locked="0"/>
    </xf>
    <xf numFmtId="0" fontId="0" fillId="0" borderId="0" xfId="0" applyAlignment="1">
      <alignment horizontal="left"/>
    </xf>
    <xf numFmtId="0" fontId="0" fillId="0" borderId="0" xfId="0" applyAlignment="1">
      <alignment horizontal="left" wrapText="1"/>
    </xf>
    <xf numFmtId="0" fontId="0" fillId="0" borderId="0" xfId="0" applyAlignment="1">
      <alignment horizontal="left" vertical="center" wrapText="1"/>
    </xf>
    <xf numFmtId="164" fontId="0" fillId="20" borderId="11" xfId="0" applyNumberFormat="1" applyFill="1" applyBorder="1" applyAlignment="1" applyProtection="1">
      <alignment horizontal="left"/>
      <protection locked="0"/>
    </xf>
    <xf numFmtId="0" fontId="2" fillId="2" borderId="12" xfId="0" applyFont="1" applyFill="1" applyBorder="1" applyAlignment="1">
      <alignment horizontal="center" vertical="center"/>
    </xf>
    <xf numFmtId="0" fontId="0" fillId="0" borderId="13" xfId="0" applyBorder="1" applyAlignment="1">
      <alignment horizontal="center" vertical="center"/>
    </xf>
    <xf numFmtId="0" fontId="49" fillId="0" borderId="129" xfId="0" applyFont="1" applyBorder="1" applyAlignment="1">
      <alignment horizontal="center" vertical="top" wrapText="1"/>
    </xf>
    <xf numFmtId="0" fontId="49" fillId="0" borderId="130" xfId="0" applyFont="1" applyBorder="1" applyAlignment="1">
      <alignment horizontal="center" vertical="top" wrapText="1"/>
    </xf>
    <xf numFmtId="0" fontId="49" fillId="0" borderId="130" xfId="0" applyFont="1" applyBorder="1" applyAlignment="1">
      <alignment vertical="top" wrapText="1"/>
    </xf>
    <xf numFmtId="0" fontId="49" fillId="0" borderId="128" xfId="0" applyFont="1" applyBorder="1" applyAlignment="1">
      <alignment horizontal="center" vertical="top" wrapText="1"/>
    </xf>
    <xf numFmtId="0" fontId="49" fillId="0" borderId="128" xfId="0" applyFont="1" applyBorder="1" applyAlignment="1">
      <alignment vertical="top" wrapText="1"/>
    </xf>
    <xf numFmtId="0" fontId="63" fillId="0" borderId="0" xfId="0" applyFont="1" applyAlignment="1">
      <alignment vertical="top" wrapText="1"/>
    </xf>
    <xf numFmtId="0" fontId="49" fillId="42" borderId="128" xfId="0" applyFont="1" applyFill="1" applyBorder="1" applyAlignment="1">
      <alignment horizontal="center" vertical="top" wrapText="1"/>
    </xf>
    <xf numFmtId="0" fontId="49" fillId="0" borderId="128" xfId="0" applyFont="1" applyBorder="1" applyAlignment="1" applyProtection="1">
      <alignment vertical="top" wrapText="1"/>
      <protection locked="0"/>
    </xf>
    <xf numFmtId="0" fontId="49" fillId="0" borderId="128" xfId="0" applyFont="1" applyBorder="1" applyAlignment="1">
      <alignment vertical="top"/>
    </xf>
    <xf numFmtId="0" fontId="62" fillId="23" borderId="128" xfId="0" applyFont="1" applyFill="1" applyBorder="1" applyAlignment="1">
      <alignment horizontal="center" vertical="top" wrapText="1"/>
    </xf>
    <xf numFmtId="0" fontId="59" fillId="23" borderId="128" xfId="0" applyFont="1" applyFill="1" applyBorder="1" applyAlignment="1">
      <alignment horizontal="center" vertical="top" wrapText="1"/>
    </xf>
    <xf numFmtId="0" fontId="62" fillId="0" borderId="128" xfId="0" applyFont="1" applyBorder="1" applyAlignment="1">
      <alignment horizontal="center" vertical="top" wrapText="1"/>
    </xf>
    <xf numFmtId="0" fontId="59" fillId="0" borderId="128" xfId="0" applyFont="1" applyBorder="1" applyAlignment="1">
      <alignment horizontal="center" vertical="top" wrapText="1"/>
    </xf>
    <xf numFmtId="0" fontId="49" fillId="0" borderId="129" xfId="0" applyFont="1" applyBorder="1" applyAlignment="1" applyProtection="1">
      <alignment vertical="top" wrapText="1"/>
      <protection locked="0"/>
    </xf>
    <xf numFmtId="0" fontId="49" fillId="0" borderId="131" xfId="0" applyFont="1" applyBorder="1" applyAlignment="1">
      <alignment vertical="top" wrapText="1"/>
    </xf>
    <xf numFmtId="0" fontId="49" fillId="0" borderId="130" xfId="0" applyFont="1" applyBorder="1" applyAlignment="1">
      <alignment vertical="top"/>
    </xf>
    <xf numFmtId="0" fontId="49" fillId="0" borderId="131" xfId="0" applyFont="1" applyBorder="1" applyAlignment="1">
      <alignment vertical="top"/>
    </xf>
    <xf numFmtId="0" fontId="63" fillId="0" borderId="46" xfId="0" applyFont="1" applyBorder="1" applyAlignment="1">
      <alignment vertical="top" wrapText="1"/>
    </xf>
    <xf numFmtId="0" fontId="50" fillId="0" borderId="46" xfId="0" applyFont="1" applyBorder="1" applyAlignment="1">
      <alignment vertical="top"/>
    </xf>
    <xf numFmtId="0" fontId="50" fillId="28" borderId="128" xfId="0" applyFont="1" applyFill="1" applyBorder="1" applyAlignment="1">
      <alignment horizontal="center" vertical="top" wrapText="1"/>
    </xf>
    <xf numFmtId="0" fontId="60" fillId="0" borderId="46" xfId="0" applyFont="1" applyBorder="1" applyAlignment="1" applyProtection="1">
      <alignment vertical="top" wrapText="1"/>
      <protection locked="0"/>
    </xf>
    <xf numFmtId="0" fontId="26" fillId="0" borderId="46" xfId="0" applyFont="1" applyBorder="1" applyAlignment="1">
      <alignment vertical="top" wrapText="1"/>
    </xf>
    <xf numFmtId="0" fontId="60" fillId="0" borderId="0" xfId="0" applyFont="1" applyAlignment="1">
      <alignment vertical="top" wrapText="1"/>
    </xf>
    <xf numFmtId="1" fontId="2" fillId="0" borderId="0" xfId="3" applyNumberFormat="1" applyFont="1" applyAlignment="1">
      <alignment horizontal="center" vertical="center" wrapText="1"/>
    </xf>
    <xf numFmtId="1" fontId="2" fillId="28" borderId="0" xfId="3" applyNumberFormat="1" applyFont="1" applyFill="1" applyAlignment="1">
      <alignment horizontal="center" vertical="center" wrapText="1"/>
    </xf>
    <xf numFmtId="1" fontId="48" fillId="0" borderId="0" xfId="0" applyNumberFormat="1" applyFont="1" applyAlignment="1">
      <alignment horizontal="center" vertical="center"/>
    </xf>
    <xf numFmtId="0" fontId="0" fillId="0" borderId="12" xfId="0" applyBorder="1" applyAlignment="1">
      <alignment horizontal="left" wrapText="1"/>
    </xf>
    <xf numFmtId="0" fontId="0" fillId="0" borderId="14" xfId="0" applyBorder="1" applyAlignment="1">
      <alignment horizontal="left" wrapText="1"/>
    </xf>
    <xf numFmtId="0" fontId="0" fillId="0" borderId="13" xfId="0" applyBorder="1" applyAlignment="1">
      <alignment horizontal="left" wrapText="1"/>
    </xf>
    <xf numFmtId="0" fontId="27" fillId="0" borderId="42" xfId="0" applyFont="1" applyBorder="1" applyAlignment="1">
      <alignment horizontal="right" wrapText="1"/>
    </xf>
    <xf numFmtId="0" fontId="27" fillId="0" borderId="43" xfId="0" applyFont="1" applyBorder="1" applyAlignment="1">
      <alignment horizontal="right" wrapText="1"/>
    </xf>
    <xf numFmtId="0" fontId="27" fillId="0" borderId="44" xfId="0" applyFont="1" applyBorder="1" applyAlignment="1">
      <alignment horizontal="right" wrapText="1"/>
    </xf>
    <xf numFmtId="0" fontId="27" fillId="0" borderId="28" xfId="0" applyFont="1" applyBorder="1" applyAlignment="1">
      <alignment horizontal="right"/>
    </xf>
    <xf numFmtId="0" fontId="27" fillId="0" borderId="14" xfId="0" applyFont="1" applyBorder="1" applyAlignment="1">
      <alignment horizontal="right"/>
    </xf>
    <xf numFmtId="0" fontId="27" fillId="0" borderId="13" xfId="0" applyFont="1" applyBorder="1" applyAlignment="1">
      <alignment horizontal="right"/>
    </xf>
    <xf numFmtId="0" fontId="2" fillId="2" borderId="12" xfId="0" applyFont="1" applyFill="1" applyBorder="1" applyAlignment="1">
      <alignment horizontal="center"/>
    </xf>
    <xf numFmtId="0" fontId="2" fillId="2" borderId="14" xfId="0" applyFont="1" applyFill="1" applyBorder="1" applyAlignment="1">
      <alignment horizontal="center"/>
    </xf>
    <xf numFmtId="0" fontId="2" fillId="2" borderId="13" xfId="0" applyFont="1" applyFill="1" applyBorder="1" applyAlignment="1">
      <alignment horizontal="center"/>
    </xf>
    <xf numFmtId="0" fontId="27" fillId="0" borderId="29" xfId="0" applyFont="1" applyBorder="1" applyAlignment="1">
      <alignment horizontal="right"/>
    </xf>
    <xf numFmtId="0" fontId="27" fillId="0" borderId="41" xfId="0" applyFont="1" applyBorder="1" applyAlignment="1">
      <alignment horizontal="right"/>
    </xf>
    <xf numFmtId="0" fontId="27" fillId="0" borderId="39" xfId="0" applyFont="1" applyBorder="1" applyAlignment="1">
      <alignment horizontal="right"/>
    </xf>
    <xf numFmtId="0" fontId="32" fillId="0" borderId="28" xfId="0" applyFont="1" applyBorder="1" applyAlignment="1">
      <alignment horizontal="right"/>
    </xf>
    <xf numFmtId="0" fontId="32" fillId="0" borderId="14" xfId="0" applyFont="1" applyBorder="1" applyAlignment="1">
      <alignment horizontal="right"/>
    </xf>
    <xf numFmtId="0" fontId="32" fillId="0" borderId="13" xfId="0" applyFont="1" applyBorder="1" applyAlignment="1">
      <alignment horizontal="right"/>
    </xf>
    <xf numFmtId="0" fontId="0" fillId="0" borderId="38" xfId="0" applyBorder="1" applyAlignment="1">
      <alignment horizontal="left" wrapText="1"/>
    </xf>
    <xf numFmtId="0" fontId="0" fillId="0" borderId="41" xfId="0" applyBorder="1" applyAlignment="1">
      <alignment horizontal="left" wrapText="1"/>
    </xf>
    <xf numFmtId="0" fontId="0" fillId="0" borderId="39" xfId="0" applyBorder="1" applyAlignment="1">
      <alignment horizontal="left" wrapText="1"/>
    </xf>
    <xf numFmtId="0" fontId="0" fillId="0" borderId="13" xfId="0" applyBorder="1" applyAlignment="1">
      <alignment horizontal="center"/>
    </xf>
    <xf numFmtId="0" fontId="27" fillId="0" borderId="42" xfId="0" applyFont="1" applyBorder="1" applyAlignment="1">
      <alignment horizontal="right"/>
    </xf>
    <xf numFmtId="0" fontId="27" fillId="0" borderId="43" xfId="0" applyFont="1" applyBorder="1" applyAlignment="1">
      <alignment horizontal="right"/>
    </xf>
    <xf numFmtId="0" fontId="27" fillId="0" borderId="44" xfId="0" applyFont="1" applyBorder="1" applyAlignment="1">
      <alignment horizontal="right"/>
    </xf>
    <xf numFmtId="0" fontId="2" fillId="2" borderId="27" xfId="0" applyFont="1" applyFill="1" applyBorder="1" applyAlignment="1">
      <alignment horizontal="center"/>
    </xf>
    <xf numFmtId="0" fontId="2" fillId="2" borderId="35" xfId="0" applyFont="1" applyFill="1" applyBorder="1" applyAlignment="1">
      <alignment horizontal="center"/>
    </xf>
    <xf numFmtId="0" fontId="2" fillId="2" borderId="36" xfId="0" applyFont="1" applyFill="1" applyBorder="1" applyAlignment="1">
      <alignment horizontal="center"/>
    </xf>
    <xf numFmtId="0" fontId="0" fillId="0" borderId="0" xfId="0"/>
    <xf numFmtId="0" fontId="27" fillId="0" borderId="11" xfId="0" applyFont="1" applyBorder="1" applyAlignment="1">
      <alignment horizontal="right"/>
    </xf>
    <xf numFmtId="0" fontId="2" fillId="2" borderId="11" xfId="0" applyFont="1" applyFill="1" applyBorder="1" applyAlignment="1">
      <alignment horizontal="center"/>
    </xf>
    <xf numFmtId="0" fontId="27" fillId="0" borderId="11" xfId="0" applyFont="1" applyBorder="1" applyAlignment="1">
      <alignment horizontal="right" wrapText="1"/>
    </xf>
    <xf numFmtId="0" fontId="0" fillId="0" borderId="11" xfId="0" applyBorder="1" applyAlignment="1">
      <alignment horizontal="left" wrapText="1"/>
    </xf>
    <xf numFmtId="0" fontId="2" fillId="2" borderId="11" xfId="0" applyFont="1" applyFill="1" applyBorder="1" applyAlignment="1">
      <alignment horizontal="center" wrapText="1"/>
    </xf>
    <xf numFmtId="0" fontId="2" fillId="0" borderId="12" xfId="0" applyFont="1" applyBorder="1" applyAlignment="1">
      <alignment horizontal="center"/>
    </xf>
    <xf numFmtId="0" fontId="2" fillId="0" borderId="0" xfId="0" applyFont="1" applyAlignment="1">
      <alignment horizontal="center"/>
    </xf>
    <xf numFmtId="0" fontId="0" fillId="0" borderId="0" xfId="0" applyAlignment="1">
      <alignment horizontal="center"/>
    </xf>
    <xf numFmtId="0" fontId="1" fillId="0" borderId="0" xfId="0" applyFont="1" applyAlignment="1">
      <alignment wrapText="1"/>
    </xf>
    <xf numFmtId="0" fontId="36" fillId="0" borderId="11" xfId="0" applyFont="1" applyBorder="1" applyAlignment="1">
      <alignment horizontal="left"/>
    </xf>
    <xf numFmtId="0" fontId="2" fillId="0" borderId="11" xfId="0" applyFont="1" applyBorder="1" applyAlignment="1">
      <alignment horizontal="right"/>
    </xf>
    <xf numFmtId="0" fontId="2" fillId="0" borderId="16" xfId="0" applyFont="1" applyBorder="1" applyAlignment="1">
      <alignment horizontal="right"/>
    </xf>
    <xf numFmtId="0" fontId="2" fillId="0" borderId="35" xfId="0" applyFont="1" applyBorder="1" applyAlignment="1">
      <alignment horizontal="center"/>
    </xf>
    <xf numFmtId="0" fontId="2" fillId="0" borderId="17" xfId="0" applyFont="1" applyBorder="1" applyAlignment="1">
      <alignment horizontal="center"/>
    </xf>
    <xf numFmtId="0" fontId="2" fillId="2" borderId="12" xfId="0" applyFont="1" applyFill="1" applyBorder="1" applyAlignment="1">
      <alignment horizontal="center" wrapText="1"/>
    </xf>
    <xf numFmtId="0" fontId="2" fillId="2" borderId="13" xfId="0" applyFont="1" applyFill="1" applyBorder="1" applyAlignment="1">
      <alignment horizontal="center" wrapText="1"/>
    </xf>
    <xf numFmtId="0" fontId="0" fillId="0" borderId="31" xfId="0" applyBorder="1" applyAlignment="1">
      <alignment horizontal="left" vertical="center" wrapText="1"/>
    </xf>
    <xf numFmtId="0" fontId="0" fillId="0" borderId="32" xfId="0" applyBorder="1" applyAlignment="1">
      <alignment horizontal="left" vertical="center" wrapText="1"/>
    </xf>
    <xf numFmtId="0" fontId="0" fillId="0" borderId="45" xfId="0" applyBorder="1" applyAlignment="1">
      <alignment horizontal="left" vertical="center" wrapText="1"/>
    </xf>
    <xf numFmtId="0" fontId="0" fillId="0" borderId="40" xfId="0" applyBorder="1" applyAlignment="1">
      <alignment horizontal="left" vertical="center" wrapText="1"/>
    </xf>
    <xf numFmtId="0" fontId="0" fillId="0" borderId="46" xfId="0" applyBorder="1" applyAlignment="1">
      <alignment horizontal="left" vertical="center" wrapText="1"/>
    </xf>
    <xf numFmtId="0" fontId="0" fillId="0" borderId="47" xfId="0" applyBorder="1" applyAlignment="1">
      <alignment horizontal="left" vertical="center" wrapText="1"/>
    </xf>
    <xf numFmtId="0" fontId="0" fillId="0" borderId="34" xfId="0" applyBorder="1" applyAlignment="1">
      <alignment horizontal="left" vertical="center" wrapText="1"/>
    </xf>
    <xf numFmtId="0" fontId="0" fillId="0" borderId="37" xfId="0" applyBorder="1" applyAlignment="1">
      <alignment horizontal="left" vertical="center" wrapText="1"/>
    </xf>
    <xf numFmtId="0" fontId="2" fillId="2" borderId="14" xfId="0" applyFont="1" applyFill="1" applyBorder="1" applyAlignment="1">
      <alignment horizontal="center" wrapText="1"/>
    </xf>
    <xf numFmtId="0" fontId="2" fillId="2" borderId="15" xfId="0" applyFont="1" applyFill="1" applyBorder="1" applyAlignment="1">
      <alignment horizontal="center" wrapText="1"/>
    </xf>
    <xf numFmtId="0" fontId="2" fillId="2" borderId="16" xfId="0" applyFont="1" applyFill="1" applyBorder="1" applyAlignment="1">
      <alignment horizontal="center" wrapText="1"/>
    </xf>
    <xf numFmtId="0" fontId="1" fillId="0" borderId="12" xfId="0" applyFont="1" applyBorder="1" applyAlignment="1">
      <alignment horizontal="left" wrapText="1"/>
    </xf>
    <xf numFmtId="0" fontId="1" fillId="0" borderId="14" xfId="0" applyFont="1" applyBorder="1" applyAlignment="1">
      <alignment horizontal="left" wrapText="1"/>
    </xf>
    <xf numFmtId="0" fontId="1" fillId="0" borderId="13" xfId="0" applyFont="1" applyBorder="1" applyAlignment="1">
      <alignment horizontal="left" wrapText="1"/>
    </xf>
    <xf numFmtId="0" fontId="0" fillId="0" borderId="12" xfId="0" applyBorder="1" applyAlignment="1">
      <alignment wrapText="1"/>
    </xf>
    <xf numFmtId="0" fontId="0" fillId="0" borderId="13" xfId="0" applyBorder="1" applyAlignment="1">
      <alignment wrapText="1"/>
    </xf>
    <xf numFmtId="0" fontId="2" fillId="0" borderId="42" xfId="0" applyFont="1" applyBorder="1" applyAlignment="1">
      <alignment horizontal="left" wrapText="1"/>
    </xf>
    <xf numFmtId="0" fontId="2" fillId="0" borderId="28" xfId="0" applyFont="1" applyBorder="1" applyAlignment="1">
      <alignment horizontal="left" wrapText="1"/>
    </xf>
    <xf numFmtId="0" fontId="0" fillId="0" borderId="64" xfId="0" applyBorder="1" applyAlignment="1">
      <alignment horizontal="center" vertical="center"/>
    </xf>
    <xf numFmtId="0" fontId="0" fillId="0" borderId="57" xfId="0" applyBorder="1" applyAlignment="1">
      <alignment horizontal="center" vertical="center"/>
    </xf>
    <xf numFmtId="0" fontId="2" fillId="0" borderId="29" xfId="0" applyFont="1" applyBorder="1" applyAlignment="1">
      <alignment horizontal="left" wrapText="1"/>
    </xf>
    <xf numFmtId="1" fontId="0" fillId="20" borderId="57" xfId="0" applyNumberFormat="1" applyFill="1" applyBorder="1" applyAlignment="1" applyProtection="1">
      <alignment horizontal="center" vertical="center" wrapText="1"/>
      <protection locked="0"/>
    </xf>
    <xf numFmtId="1" fontId="0" fillId="20" borderId="65" xfId="0" applyNumberFormat="1" applyFill="1" applyBorder="1" applyAlignment="1" applyProtection="1">
      <alignment horizontal="center" vertical="center" wrapText="1"/>
      <protection locked="0"/>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2" xfId="0" applyFont="1" applyBorder="1"/>
    <xf numFmtId="0" fontId="2" fillId="0" borderId="14" xfId="0" applyFont="1" applyBorder="1"/>
    <xf numFmtId="0" fontId="2" fillId="0" borderId="13" xfId="0" applyFont="1" applyBorder="1"/>
    <xf numFmtId="0" fontId="2" fillId="0" borderId="11" xfId="0" applyFont="1" applyBorder="1" applyAlignment="1">
      <alignment horizontal="left" wrapText="1"/>
    </xf>
    <xf numFmtId="0" fontId="2" fillId="29" borderId="72" xfId="0" applyFont="1" applyFill="1" applyBorder="1" applyAlignment="1">
      <alignment horizontal="center"/>
    </xf>
    <xf numFmtId="0" fontId="2" fillId="29" borderId="19" xfId="0" applyFont="1" applyFill="1" applyBorder="1" applyAlignment="1">
      <alignment horizontal="center"/>
    </xf>
    <xf numFmtId="0" fontId="27" fillId="0" borderId="22" xfId="0" applyFont="1" applyBorder="1" applyAlignment="1">
      <alignment horizontal="right"/>
    </xf>
    <xf numFmtId="0" fontId="27" fillId="0" borderId="12" xfId="0" applyFont="1" applyBorder="1" applyAlignment="1">
      <alignment horizontal="right"/>
    </xf>
    <xf numFmtId="0" fontId="2" fillId="0" borderId="0" xfId="0" applyFont="1" applyAlignment="1">
      <alignment horizontal="center" wrapText="1"/>
    </xf>
    <xf numFmtId="0" fontId="2" fillId="2" borderId="66" xfId="0" applyFont="1" applyFill="1" applyBorder="1" applyAlignment="1">
      <alignment horizontal="center"/>
    </xf>
    <xf numFmtId="0" fontId="2" fillId="2" borderId="34" xfId="0" applyFont="1" applyFill="1" applyBorder="1" applyAlignment="1">
      <alignment horizontal="center"/>
    </xf>
    <xf numFmtId="0" fontId="2" fillId="2" borderId="67" xfId="0" applyFont="1" applyFill="1" applyBorder="1" applyAlignment="1">
      <alignment horizontal="center"/>
    </xf>
    <xf numFmtId="0" fontId="27" fillId="0" borderId="69" xfId="0" applyFont="1" applyBorder="1" applyAlignment="1">
      <alignment horizontal="right"/>
    </xf>
    <xf numFmtId="0" fontId="27" fillId="0" borderId="70" xfId="0" applyFont="1" applyBorder="1" applyAlignment="1">
      <alignment horizontal="right"/>
    </xf>
    <xf numFmtId="0" fontId="27" fillId="0" borderId="38" xfId="0" applyFont="1" applyBorder="1" applyAlignment="1">
      <alignment horizontal="right"/>
    </xf>
    <xf numFmtId="0" fontId="2" fillId="29" borderId="44" xfId="0" applyFont="1" applyFill="1" applyBorder="1" applyAlignment="1">
      <alignment horizontal="center"/>
    </xf>
    <xf numFmtId="0" fontId="40" fillId="0" borderId="11" xfId="0" applyFont="1" applyBorder="1" applyAlignment="1">
      <alignment horizontal="center"/>
    </xf>
    <xf numFmtId="0" fontId="2" fillId="2" borderId="77" xfId="0" applyFont="1" applyFill="1" applyBorder="1" applyAlignment="1">
      <alignment horizontal="center"/>
    </xf>
    <xf numFmtId="0" fontId="2" fillId="2" borderId="0" xfId="0" applyFont="1" applyFill="1" applyAlignment="1">
      <alignment horizontal="center"/>
    </xf>
    <xf numFmtId="0" fontId="2" fillId="2" borderId="49" xfId="0" applyFont="1" applyFill="1" applyBorder="1" applyAlignment="1">
      <alignment horizontal="center"/>
    </xf>
    <xf numFmtId="0" fontId="2" fillId="2" borderId="30" xfId="0" applyFont="1" applyFill="1" applyBorder="1" applyAlignment="1">
      <alignment horizontal="center" vertical="center"/>
    </xf>
    <xf numFmtId="0" fontId="0" fillId="0" borderId="32" xfId="0" applyBorder="1" applyAlignment="1">
      <alignment horizontal="center" vertical="center"/>
    </xf>
    <xf numFmtId="0" fontId="27" fillId="0" borderId="71" xfId="0" applyFont="1" applyBorder="1" applyAlignment="1">
      <alignment horizontal="right"/>
    </xf>
    <xf numFmtId="0" fontId="27" fillId="0" borderId="72" xfId="0" applyFont="1" applyBorder="1" applyAlignment="1">
      <alignment horizontal="right"/>
    </xf>
    <xf numFmtId="0" fontId="27" fillId="0" borderId="73" xfId="0" applyFont="1" applyBorder="1" applyAlignment="1">
      <alignment horizontal="right"/>
    </xf>
    <xf numFmtId="0" fontId="45" fillId="0" borderId="34" xfId="0" applyFont="1" applyBorder="1" applyAlignment="1">
      <alignment horizontal="center"/>
    </xf>
    <xf numFmtId="3" fontId="2" fillId="2" borderId="97" xfId="0" applyNumberFormat="1" applyFont="1" applyFill="1" applyBorder="1" applyAlignment="1">
      <alignment horizontal="center" vertical="center" wrapText="1"/>
    </xf>
    <xf numFmtId="3" fontId="2" fillId="2" borderId="98" xfId="0" applyNumberFormat="1" applyFont="1" applyFill="1" applyBorder="1" applyAlignment="1">
      <alignment horizontal="center" vertical="center" wrapText="1"/>
    </xf>
    <xf numFmtId="3" fontId="2" fillId="2" borderId="99" xfId="0" applyNumberFormat="1" applyFont="1" applyFill="1" applyBorder="1" applyAlignment="1">
      <alignment horizontal="center" vertical="center" wrapText="1"/>
    </xf>
    <xf numFmtId="3" fontId="0" fillId="20" borderId="84" xfId="0" applyNumberFormat="1" applyFill="1" applyBorder="1" applyAlignment="1">
      <alignment horizontal="center"/>
    </xf>
    <xf numFmtId="3" fontId="0" fillId="20" borderId="85" xfId="0" applyNumberFormat="1" applyFill="1" applyBorder="1" applyAlignment="1">
      <alignment horizontal="center"/>
    </xf>
    <xf numFmtId="3" fontId="0" fillId="20" borderId="86" xfId="0" applyNumberFormat="1" applyFill="1" applyBorder="1" applyAlignment="1">
      <alignment horizontal="center"/>
    </xf>
    <xf numFmtId="0" fontId="0" fillId="2" borderId="48" xfId="0" applyFill="1" applyBorder="1" applyAlignment="1">
      <alignment horizontal="center"/>
    </xf>
    <xf numFmtId="0" fontId="0" fillId="2" borderId="45" xfId="0" applyFill="1" applyBorder="1" applyAlignment="1">
      <alignment horizontal="center"/>
    </xf>
    <xf numFmtId="0" fontId="0" fillId="2" borderId="83" xfId="0" applyFill="1" applyBorder="1" applyAlignment="1">
      <alignment horizontal="center"/>
    </xf>
    <xf numFmtId="0" fontId="0" fillId="31" borderId="98" xfId="0" applyFill="1" applyBorder="1" applyAlignment="1">
      <alignment horizontal="center"/>
    </xf>
    <xf numFmtId="0" fontId="0" fillId="31" borderId="99" xfId="0" applyFill="1" applyBorder="1" applyAlignment="1">
      <alignment horizontal="center"/>
    </xf>
    <xf numFmtId="0" fontId="0" fillId="31" borderId="97" xfId="0" applyFill="1" applyBorder="1" applyAlignment="1">
      <alignment horizontal="center"/>
    </xf>
    <xf numFmtId="3" fontId="0" fillId="20" borderId="89" xfId="0" applyNumberFormat="1" applyFill="1" applyBorder="1" applyAlignment="1">
      <alignment horizontal="center"/>
    </xf>
    <xf numFmtId="3" fontId="0" fillId="20" borderId="115" xfId="0" applyNumberFormat="1" applyFill="1" applyBorder="1" applyAlignment="1">
      <alignment horizontal="center"/>
    </xf>
    <xf numFmtId="3" fontId="0" fillId="0" borderId="89" xfId="0" applyNumberFormat="1" applyBorder="1" applyAlignment="1">
      <alignment horizontal="center"/>
    </xf>
    <xf numFmtId="3" fontId="0" fillId="0" borderId="85" xfId="0" applyNumberFormat="1" applyBorder="1" applyAlignment="1">
      <alignment horizontal="center"/>
    </xf>
    <xf numFmtId="3" fontId="0" fillId="0" borderId="86" xfId="0" applyNumberFormat="1" applyBorder="1" applyAlignment="1">
      <alignment horizontal="center"/>
    </xf>
    <xf numFmtId="3" fontId="0" fillId="0" borderId="115" xfId="0" applyNumberFormat="1" applyBorder="1" applyAlignment="1">
      <alignment horizontal="center"/>
    </xf>
    <xf numFmtId="3" fontId="0" fillId="20" borderId="129" xfId="0" applyNumberFormat="1" applyFill="1" applyBorder="1" applyAlignment="1">
      <alignment horizontal="center"/>
    </xf>
    <xf numFmtId="3" fontId="0" fillId="20" borderId="130" xfId="0" applyNumberFormat="1" applyFill="1" applyBorder="1" applyAlignment="1">
      <alignment horizontal="center"/>
    </xf>
    <xf numFmtId="3" fontId="0" fillId="20" borderId="131" xfId="0" applyNumberFormat="1" applyFill="1" applyBorder="1" applyAlignment="1">
      <alignment horizontal="center"/>
    </xf>
    <xf numFmtId="3" fontId="2" fillId="32" borderId="90" xfId="0" applyNumberFormat="1" applyFont="1" applyFill="1" applyBorder="1" applyAlignment="1">
      <alignment horizontal="center"/>
    </xf>
    <xf numFmtId="3" fontId="2" fillId="32" borderId="87" xfId="0" applyNumberFormat="1" applyFont="1" applyFill="1" applyBorder="1" applyAlignment="1">
      <alignment horizontal="center"/>
    </xf>
    <xf numFmtId="3" fontId="0" fillId="0" borderId="91" xfId="0" applyNumberFormat="1" applyBorder="1" applyAlignment="1">
      <alignment horizontal="center"/>
    </xf>
    <xf numFmtId="3" fontId="2" fillId="32" borderId="113" xfId="0" applyNumberFormat="1" applyFont="1" applyFill="1" applyBorder="1" applyAlignment="1">
      <alignment horizontal="center"/>
    </xf>
    <xf numFmtId="0" fontId="2" fillId="2" borderId="115" xfId="0" applyFont="1" applyFill="1" applyBorder="1" applyAlignment="1">
      <alignment horizontal="center" wrapText="1"/>
    </xf>
    <xf numFmtId="0" fontId="2" fillId="2" borderId="98" xfId="0" applyFont="1" applyFill="1" applyBorder="1" applyAlignment="1">
      <alignment horizontal="center" wrapText="1"/>
    </xf>
    <xf numFmtId="0" fontId="2" fillId="2" borderId="99" xfId="0" applyFont="1" applyFill="1" applyBorder="1" applyAlignment="1">
      <alignment horizontal="center" wrapText="1"/>
    </xf>
    <xf numFmtId="3" fontId="0" fillId="0" borderId="79" xfId="0" applyNumberFormat="1" applyBorder="1" applyAlignment="1">
      <alignment horizontal="center"/>
    </xf>
    <xf numFmtId="3" fontId="0" fillId="0" borderId="80" xfId="0" applyNumberFormat="1" applyBorder="1" applyAlignment="1">
      <alignment horizontal="center"/>
    </xf>
    <xf numFmtId="3" fontId="0" fillId="0" borderId="81" xfId="0" applyNumberFormat="1" applyBorder="1" applyAlignment="1">
      <alignment horizontal="center"/>
    </xf>
    <xf numFmtId="0" fontId="2" fillId="2" borderId="72"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0" fillId="0" borderId="82" xfId="0" applyBorder="1" applyAlignment="1">
      <alignment horizontal="left"/>
    </xf>
    <xf numFmtId="0" fontId="2" fillId="2" borderId="63" xfId="0" applyFont="1" applyFill="1" applyBorder="1" applyAlignment="1">
      <alignment horizontal="center" wrapText="1"/>
    </xf>
    <xf numFmtId="0" fontId="2" fillId="2" borderId="75" xfId="0" applyFont="1" applyFill="1" applyBorder="1" applyAlignment="1">
      <alignment horizontal="center" wrapText="1"/>
    </xf>
    <xf numFmtId="0" fontId="2" fillId="2" borderId="102" xfId="0" applyFont="1" applyFill="1" applyBorder="1" applyAlignment="1">
      <alignment horizontal="center" wrapText="1"/>
    </xf>
    <xf numFmtId="0" fontId="2" fillId="2" borderId="76" xfId="0" applyFont="1" applyFill="1" applyBorder="1" applyAlignment="1">
      <alignment horizontal="center" wrapText="1"/>
    </xf>
    <xf numFmtId="0" fontId="2" fillId="20" borderId="72" xfId="0" applyFont="1" applyFill="1" applyBorder="1" applyAlignment="1">
      <alignment horizontal="center" vertical="center" wrapText="1"/>
    </xf>
  </cellXfs>
  <cellStyles count="83">
    <cellStyle name="1 antraštė" xfId="4" xr:uid="{00000000-0005-0000-0000-000000000000}"/>
    <cellStyle name="2 antraštė" xfId="5" xr:uid="{00000000-0005-0000-0000-000001000000}"/>
    <cellStyle name="20% – paryškinimas 1" xfId="6" xr:uid="{00000000-0005-0000-0000-000002000000}"/>
    <cellStyle name="20% – paryškinimas 2" xfId="7" xr:uid="{00000000-0005-0000-0000-000003000000}"/>
    <cellStyle name="20% – paryškinimas 3" xfId="8" xr:uid="{00000000-0005-0000-0000-000004000000}"/>
    <cellStyle name="20% – paryškinimas 4" xfId="9" xr:uid="{00000000-0005-0000-0000-000005000000}"/>
    <cellStyle name="20% – paryškinimas 5" xfId="10" xr:uid="{00000000-0005-0000-0000-000006000000}"/>
    <cellStyle name="20% – paryškinimas 6" xfId="11" xr:uid="{00000000-0005-0000-0000-000007000000}"/>
    <cellStyle name="3 antraštė" xfId="12" xr:uid="{00000000-0005-0000-0000-000008000000}"/>
    <cellStyle name="4 antraštė" xfId="13" xr:uid="{00000000-0005-0000-0000-000009000000}"/>
    <cellStyle name="4 antraštė 2" xfId="14" xr:uid="{00000000-0005-0000-0000-00000A000000}"/>
    <cellStyle name="40% – paryškinimas 1" xfId="15" xr:uid="{00000000-0005-0000-0000-00000B000000}"/>
    <cellStyle name="40% – paryškinimas 2" xfId="16" xr:uid="{00000000-0005-0000-0000-00000C000000}"/>
    <cellStyle name="40% – paryškinimas 3" xfId="17" xr:uid="{00000000-0005-0000-0000-00000D000000}"/>
    <cellStyle name="40% – paryškinimas 4" xfId="18" xr:uid="{00000000-0005-0000-0000-00000E000000}"/>
    <cellStyle name="40% – paryškinimas 5" xfId="19" xr:uid="{00000000-0005-0000-0000-00000F000000}"/>
    <cellStyle name="40% – paryškinimas 6" xfId="20" xr:uid="{00000000-0005-0000-0000-000010000000}"/>
    <cellStyle name="60% – paryškinimas 1" xfId="21" xr:uid="{00000000-0005-0000-0000-000011000000}"/>
    <cellStyle name="60% – paryškinimas 2" xfId="22" xr:uid="{00000000-0005-0000-0000-000012000000}"/>
    <cellStyle name="60% – paryškinimas 3" xfId="23" xr:uid="{00000000-0005-0000-0000-000013000000}"/>
    <cellStyle name="60% – paryškinimas 4" xfId="24" xr:uid="{00000000-0005-0000-0000-000014000000}"/>
    <cellStyle name="60% – paryškinimas 5" xfId="25" xr:uid="{00000000-0005-0000-0000-000015000000}"/>
    <cellStyle name="60% – paryškinimas 6" xfId="26" xr:uid="{00000000-0005-0000-0000-000016000000}"/>
    <cellStyle name="Aiškinamasis tekstas" xfId="27" xr:uid="{00000000-0005-0000-0000-000017000000}"/>
    <cellStyle name="Blogas" xfId="28" xr:uid="{00000000-0005-0000-0000-000018000000}"/>
    <cellStyle name="Comma 2" xfId="53" xr:uid="{00000000-0005-0000-0000-00001A000000}"/>
    <cellStyle name="Comma 2 2" xfId="62" xr:uid="{00000000-0005-0000-0000-00001B000000}"/>
    <cellStyle name="Comma 2 2 2" xfId="76" xr:uid="{00000000-0005-0000-0000-00001C000000}"/>
    <cellStyle name="Comma 2 3" xfId="69" xr:uid="{00000000-0005-0000-0000-00001D000000}"/>
    <cellStyle name="Comma 3" xfId="63" xr:uid="{00000000-0005-0000-0000-00001E000000}"/>
    <cellStyle name="Comma 3 2" xfId="77" xr:uid="{00000000-0005-0000-0000-00001F000000}"/>
    <cellStyle name="Comma 4" xfId="70" xr:uid="{00000000-0005-0000-0000-000020000000}"/>
    <cellStyle name="Geras" xfId="29" xr:uid="{00000000-0005-0000-0000-000021000000}"/>
    <cellStyle name="Hipersaitas" xfId="78" builtinId="8"/>
    <cellStyle name="Hipersaitas 2" xfId="82" xr:uid="{30A052C8-FD0D-4843-8463-4A9F3DCB3E0D}"/>
    <cellStyle name="Īįū÷ķūé_Ėčńņ17" xfId="30" xr:uid="{00000000-0005-0000-0000-000022000000}"/>
    <cellStyle name="Įprastas" xfId="0" builtinId="0"/>
    <cellStyle name="Įprastas 2" xfId="32" xr:uid="{00000000-0005-0000-0000-000023000000}"/>
    <cellStyle name="Įprastas 2 2" xfId="33" xr:uid="{00000000-0005-0000-0000-000024000000}"/>
    <cellStyle name="Įprastas 3" xfId="2" xr:uid="{00000000-0005-0000-0000-000025000000}"/>
    <cellStyle name="Įprastas 4" xfId="81" xr:uid="{6183741A-1FD8-4745-A83F-D598BD0AC6A2}"/>
    <cellStyle name="Įspėjimo tekstas" xfId="34" xr:uid="{00000000-0005-0000-0000-000026000000}"/>
    <cellStyle name="Išvestis" xfId="31" xr:uid="{00000000-0005-0000-0000-000027000000}"/>
    <cellStyle name="Išvestis 2" xfId="57" xr:uid="{00000000-0005-0000-0000-000028000000}"/>
    <cellStyle name="Išvestis 2 2" xfId="71" xr:uid="{00000000-0005-0000-0000-000029000000}"/>
    <cellStyle name="Išvestis 3" xfId="64" xr:uid="{00000000-0005-0000-0000-00002A000000}"/>
    <cellStyle name="Įvestis" xfId="35" xr:uid="{00000000-0005-0000-0000-00002B000000}"/>
    <cellStyle name="Įvestis 2" xfId="58" xr:uid="{00000000-0005-0000-0000-00002C000000}"/>
    <cellStyle name="Įvestis 2 2" xfId="72" xr:uid="{00000000-0005-0000-0000-00002D000000}"/>
    <cellStyle name="Įvestis 3" xfId="65" xr:uid="{00000000-0005-0000-0000-00002E000000}"/>
    <cellStyle name="Kablelis" xfId="55" builtinId="3"/>
    <cellStyle name="Neutralus" xfId="36" xr:uid="{00000000-0005-0000-0000-00002F000000}"/>
    <cellStyle name="Normal 2" xfId="1" xr:uid="{00000000-0005-0000-0000-000031000000}"/>
    <cellStyle name="Normal 2 2" xfId="37" xr:uid="{00000000-0005-0000-0000-000032000000}"/>
    <cellStyle name="Normal 3" xfId="38" xr:uid="{00000000-0005-0000-0000-000033000000}"/>
    <cellStyle name="Normal 4" xfId="39" xr:uid="{00000000-0005-0000-0000-000034000000}"/>
    <cellStyle name="Normal 5" xfId="3" xr:uid="{00000000-0005-0000-0000-000035000000}"/>
    <cellStyle name="Normal_Sheet1" xfId="80" xr:uid="{CC3B95E6-2E07-4D70-9887-76B990006284}"/>
    <cellStyle name="Paryškinimas 1" xfId="40" xr:uid="{00000000-0005-0000-0000-000036000000}"/>
    <cellStyle name="Paryškinimas 2" xfId="41" xr:uid="{00000000-0005-0000-0000-000037000000}"/>
    <cellStyle name="Paryškinimas 3" xfId="42" xr:uid="{00000000-0005-0000-0000-000038000000}"/>
    <cellStyle name="Paryškinimas 4" xfId="43" xr:uid="{00000000-0005-0000-0000-000039000000}"/>
    <cellStyle name="Paryškinimas 5" xfId="44" xr:uid="{00000000-0005-0000-0000-00003A000000}"/>
    <cellStyle name="Paryškinimas 6" xfId="45" xr:uid="{00000000-0005-0000-0000-00003B000000}"/>
    <cellStyle name="Pastaba" xfId="46" xr:uid="{00000000-0005-0000-0000-00003C000000}"/>
    <cellStyle name="Pastaba 2" xfId="59" xr:uid="{00000000-0005-0000-0000-00003D000000}"/>
    <cellStyle name="Pastaba 2 2" xfId="73" xr:uid="{00000000-0005-0000-0000-00003E000000}"/>
    <cellStyle name="Pastaba 3" xfId="66" xr:uid="{00000000-0005-0000-0000-00003F000000}"/>
    <cellStyle name="Pavadinimas" xfId="47" xr:uid="{00000000-0005-0000-0000-000040000000}"/>
    <cellStyle name="Percent 2" xfId="54" xr:uid="{00000000-0005-0000-0000-000042000000}"/>
    <cellStyle name="Procentai" xfId="56" builtinId="5"/>
    <cellStyle name="Skaičiavimas" xfId="48" xr:uid="{00000000-0005-0000-0000-000043000000}"/>
    <cellStyle name="Skaičiavimas 2" xfId="60" xr:uid="{00000000-0005-0000-0000-000044000000}"/>
    <cellStyle name="Skaičiavimas 2 2" xfId="74" xr:uid="{00000000-0005-0000-0000-000045000000}"/>
    <cellStyle name="Skaičiavimas 3" xfId="67" xr:uid="{00000000-0005-0000-0000-000046000000}"/>
    <cellStyle name="Style 1" xfId="49" xr:uid="{00000000-0005-0000-0000-000047000000}"/>
    <cellStyle name="Suma" xfId="50" xr:uid="{00000000-0005-0000-0000-000048000000}"/>
    <cellStyle name="Suma 2" xfId="61" xr:uid="{00000000-0005-0000-0000-000049000000}"/>
    <cellStyle name="Suma 2 2" xfId="75" xr:uid="{00000000-0005-0000-0000-00004A000000}"/>
    <cellStyle name="Suma 3" xfId="68" xr:uid="{00000000-0005-0000-0000-00004B000000}"/>
    <cellStyle name="Suma 4" xfId="79" xr:uid="{2D17BBFF-3B0F-44B0-9925-6B79F4E0FBCE}"/>
    <cellStyle name="Susietas langelis" xfId="51" xr:uid="{00000000-0005-0000-0000-00004C000000}"/>
    <cellStyle name="Tikrinimo langelis" xfId="52" xr:uid="{00000000-0005-0000-0000-00004D000000}"/>
  </cellStyles>
  <dxfs count="51">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theme="7" tint="0.59996337778862885"/>
        </patternFill>
      </fill>
    </dxf>
    <dxf>
      <fill>
        <patternFill>
          <bgColor rgb="FFFF0000"/>
        </patternFill>
      </fill>
    </dxf>
    <dxf>
      <fill>
        <patternFill>
          <bgColor rgb="FFFF0000"/>
        </patternFill>
      </fill>
    </dxf>
    <dxf>
      <font>
        <color auto="1"/>
      </font>
      <fill>
        <patternFill>
          <bgColor rgb="FFFF0000"/>
        </patternFill>
      </fill>
    </dxf>
    <dxf>
      <fill>
        <patternFill>
          <bgColor theme="7" tint="0.59996337778862885"/>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numFmt numFmtId="14" formatCode="0.00%"/>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FF7C80"/>
      <color rgb="FFFFFFFF"/>
      <color rgb="FFCCECFF"/>
      <color rgb="FFCC99FF"/>
      <color rgb="FFAFBB0D"/>
      <color rgb="FFC89800"/>
      <color rgb="FFFF99CC"/>
      <color rgb="FFCC9900"/>
      <color rgb="FFA0D2DC"/>
      <color rgb="FF6FD3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pivotCacheDefinition" Target="pivotCache/pivotCacheDefinition3.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pivotCacheDefinition" Target="pivotCache/pivotCacheDefinition2.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pivotCacheDefinition" Target="pivotCache/pivotCacheDefinition1.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openxmlformats.org/officeDocument/2006/relationships/theme" Target="theme/theme1.xml"/><Relationship Id="rId36"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pivotCacheDefinition" Target="pivotCache/pivotCacheDefinition4.xml"/><Relationship Id="rId30" Type="http://schemas.openxmlformats.org/officeDocument/2006/relationships/sharedStrings" Target="sharedStrings.xml"/><Relationship Id="rId35" Type="http://schemas.openxmlformats.org/officeDocument/2006/relationships/customXml" Target="../customXml/item3.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Drop" dropStyle="combo" dx="16" fmlaRange="Data1!$B$2:$B$16" noThreeD="1" sel="10" val="5"/>
</file>

<file path=xl/ctrlProps/ctrlProp10.xml><?xml version="1.0" encoding="utf-8"?>
<formControlPr xmlns="http://schemas.microsoft.com/office/spreadsheetml/2009/9/main" objectType="Spin" dx="22" max="99" page="10" val="10"/>
</file>

<file path=xl/ctrlProps/ctrlProp100.xml><?xml version="1.0" encoding="utf-8"?>
<formControlPr xmlns="http://schemas.microsoft.com/office/spreadsheetml/2009/9/main" objectType="Button" lockText="1"/>
</file>

<file path=xl/ctrlProps/ctrlProp101.xml><?xml version="1.0" encoding="utf-8"?>
<formControlPr xmlns="http://schemas.microsoft.com/office/spreadsheetml/2009/9/main" objectType="Button" lockText="1"/>
</file>

<file path=xl/ctrlProps/ctrlProp102.xml><?xml version="1.0" encoding="utf-8"?>
<formControlPr xmlns="http://schemas.microsoft.com/office/spreadsheetml/2009/9/main" objectType="Button" lockText="1"/>
</file>

<file path=xl/ctrlProps/ctrlProp103.xml><?xml version="1.0" encoding="utf-8"?>
<formControlPr xmlns="http://schemas.microsoft.com/office/spreadsheetml/2009/9/main" objectType="Button" lockText="1"/>
</file>

<file path=xl/ctrlProps/ctrlProp104.xml><?xml version="1.0" encoding="utf-8"?>
<formControlPr xmlns="http://schemas.microsoft.com/office/spreadsheetml/2009/9/main" objectType="Button" lockText="1"/>
</file>

<file path=xl/ctrlProps/ctrlProp105.xml><?xml version="1.0" encoding="utf-8"?>
<formControlPr xmlns="http://schemas.microsoft.com/office/spreadsheetml/2009/9/main" objectType="Button" lockText="1"/>
</file>

<file path=xl/ctrlProps/ctrlProp106.xml><?xml version="1.0" encoding="utf-8"?>
<formControlPr xmlns="http://schemas.microsoft.com/office/spreadsheetml/2009/9/main" objectType="Button" lockText="1"/>
</file>

<file path=xl/ctrlProps/ctrlProp107.xml><?xml version="1.0" encoding="utf-8"?>
<formControlPr xmlns="http://schemas.microsoft.com/office/spreadsheetml/2009/9/main" objectType="Button" lockText="1"/>
</file>

<file path=xl/ctrlProps/ctrlProp108.xml><?xml version="1.0" encoding="utf-8"?>
<formControlPr xmlns="http://schemas.microsoft.com/office/spreadsheetml/2009/9/main" objectType="Button" lockText="1"/>
</file>

<file path=xl/ctrlProps/ctrlProp109.xml><?xml version="1.0" encoding="utf-8"?>
<formControlPr xmlns="http://schemas.microsoft.com/office/spreadsheetml/2009/9/main" objectType="Button" lockText="1"/>
</file>

<file path=xl/ctrlProps/ctrlProp11.xml><?xml version="1.0" encoding="utf-8"?>
<formControlPr xmlns="http://schemas.microsoft.com/office/spreadsheetml/2009/9/main" objectType="Spin" dx="22" max="99" page="10" val="10"/>
</file>

<file path=xl/ctrlProps/ctrlProp110.xml><?xml version="1.0" encoding="utf-8"?>
<formControlPr xmlns="http://schemas.microsoft.com/office/spreadsheetml/2009/9/main" objectType="Button" lockText="1"/>
</file>

<file path=xl/ctrlProps/ctrlProp111.xml><?xml version="1.0" encoding="utf-8"?>
<formControlPr xmlns="http://schemas.microsoft.com/office/spreadsheetml/2009/9/main" objectType="Button" lockText="1"/>
</file>

<file path=xl/ctrlProps/ctrlProp112.xml><?xml version="1.0" encoding="utf-8"?>
<formControlPr xmlns="http://schemas.microsoft.com/office/spreadsheetml/2009/9/main" objectType="Button" lockText="1"/>
</file>

<file path=xl/ctrlProps/ctrlProp113.xml><?xml version="1.0" encoding="utf-8"?>
<formControlPr xmlns="http://schemas.microsoft.com/office/spreadsheetml/2009/9/main" objectType="Button" lockText="1"/>
</file>

<file path=xl/ctrlProps/ctrlProp114.xml><?xml version="1.0" encoding="utf-8"?>
<formControlPr xmlns="http://schemas.microsoft.com/office/spreadsheetml/2009/9/main" objectType="Button" lockText="1"/>
</file>

<file path=xl/ctrlProps/ctrlProp115.xml><?xml version="1.0" encoding="utf-8"?>
<formControlPr xmlns="http://schemas.microsoft.com/office/spreadsheetml/2009/9/main" objectType="Button" lockText="1"/>
</file>

<file path=xl/ctrlProps/ctrlProp116.xml><?xml version="1.0" encoding="utf-8"?>
<formControlPr xmlns="http://schemas.microsoft.com/office/spreadsheetml/2009/9/main" objectType="Button" lockText="1"/>
</file>

<file path=xl/ctrlProps/ctrlProp117.xml><?xml version="1.0" encoding="utf-8"?>
<formControlPr xmlns="http://schemas.microsoft.com/office/spreadsheetml/2009/9/main" objectType="Button" lockText="1"/>
</file>

<file path=xl/ctrlProps/ctrlProp118.xml><?xml version="1.0" encoding="utf-8"?>
<formControlPr xmlns="http://schemas.microsoft.com/office/spreadsheetml/2009/9/main" objectType="Button" lockText="1"/>
</file>

<file path=xl/ctrlProps/ctrlProp119.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20.xml><?xml version="1.0" encoding="utf-8"?>
<formControlPr xmlns="http://schemas.microsoft.com/office/spreadsheetml/2009/9/main" objectType="Button" lockText="1"/>
</file>

<file path=xl/ctrlProps/ctrlProp121.xml><?xml version="1.0" encoding="utf-8"?>
<formControlPr xmlns="http://schemas.microsoft.com/office/spreadsheetml/2009/9/main" objectType="Button" lockText="1"/>
</file>

<file path=xl/ctrlProps/ctrlProp122.xml><?xml version="1.0" encoding="utf-8"?>
<formControlPr xmlns="http://schemas.microsoft.com/office/spreadsheetml/2009/9/main" objectType="Button" lockText="1"/>
</file>

<file path=xl/ctrlProps/ctrlProp123.xml><?xml version="1.0" encoding="utf-8"?>
<formControlPr xmlns="http://schemas.microsoft.com/office/spreadsheetml/2009/9/main" objectType="Button" lockText="1"/>
</file>

<file path=xl/ctrlProps/ctrlProp124.xml><?xml version="1.0" encoding="utf-8"?>
<formControlPr xmlns="http://schemas.microsoft.com/office/spreadsheetml/2009/9/main" objectType="Button" lockText="1"/>
</file>

<file path=xl/ctrlProps/ctrlProp125.xml><?xml version="1.0" encoding="utf-8"?>
<formControlPr xmlns="http://schemas.microsoft.com/office/spreadsheetml/2009/9/main" objectType="Button" lockText="1"/>
</file>

<file path=xl/ctrlProps/ctrlProp126.xml><?xml version="1.0" encoding="utf-8"?>
<formControlPr xmlns="http://schemas.microsoft.com/office/spreadsheetml/2009/9/main" objectType="Button" lockText="1"/>
</file>

<file path=xl/ctrlProps/ctrlProp127.xml><?xml version="1.0" encoding="utf-8"?>
<formControlPr xmlns="http://schemas.microsoft.com/office/spreadsheetml/2009/9/main" objectType="Button" lockText="1"/>
</file>

<file path=xl/ctrlProps/ctrlProp128.xml><?xml version="1.0" encoding="utf-8"?>
<formControlPr xmlns="http://schemas.microsoft.com/office/spreadsheetml/2009/9/main" objectType="Button" lockText="1"/>
</file>

<file path=xl/ctrlProps/ctrlProp129.xml><?xml version="1.0" encoding="utf-8"?>
<formControlPr xmlns="http://schemas.microsoft.com/office/spreadsheetml/2009/9/main" objectType="Button" lockText="1"/>
</file>

<file path=xl/ctrlProps/ctrlProp13.xml><?xml version="1.0" encoding="utf-8"?>
<formControlPr xmlns="http://schemas.microsoft.com/office/spreadsheetml/2009/9/main" objectType="CheckBox" checked="Checked" fmlaLink="$I$29" lockText="1" noThreeD="1"/>
</file>

<file path=xl/ctrlProps/ctrlProp130.xml><?xml version="1.0" encoding="utf-8"?>
<formControlPr xmlns="http://schemas.microsoft.com/office/spreadsheetml/2009/9/main" objectType="Button" lockText="1"/>
</file>

<file path=xl/ctrlProps/ctrlProp131.xml><?xml version="1.0" encoding="utf-8"?>
<formControlPr xmlns="http://schemas.microsoft.com/office/spreadsheetml/2009/9/main" objectType="Button" lockText="1"/>
</file>

<file path=xl/ctrlProps/ctrlProp132.xml><?xml version="1.0" encoding="utf-8"?>
<formControlPr xmlns="http://schemas.microsoft.com/office/spreadsheetml/2009/9/main" objectType="Button" lockText="1"/>
</file>

<file path=xl/ctrlProps/ctrlProp133.xml><?xml version="1.0" encoding="utf-8"?>
<formControlPr xmlns="http://schemas.microsoft.com/office/spreadsheetml/2009/9/main" objectType="Button" lockText="1"/>
</file>

<file path=xl/ctrlProps/ctrlProp134.xml><?xml version="1.0" encoding="utf-8"?>
<formControlPr xmlns="http://schemas.microsoft.com/office/spreadsheetml/2009/9/main" objectType="Button" lockText="1"/>
</file>

<file path=xl/ctrlProps/ctrlProp135.xml><?xml version="1.0" encoding="utf-8"?>
<formControlPr xmlns="http://schemas.microsoft.com/office/spreadsheetml/2009/9/main" objectType="Button" lockText="1"/>
</file>

<file path=xl/ctrlProps/ctrlProp136.xml><?xml version="1.0" encoding="utf-8"?>
<formControlPr xmlns="http://schemas.microsoft.com/office/spreadsheetml/2009/9/main" objectType="Button" lockText="1"/>
</file>

<file path=xl/ctrlProps/ctrlProp137.xml><?xml version="1.0" encoding="utf-8"?>
<formControlPr xmlns="http://schemas.microsoft.com/office/spreadsheetml/2009/9/main" objectType="Button" lockText="1"/>
</file>

<file path=xl/ctrlProps/ctrlProp138.xml><?xml version="1.0" encoding="utf-8"?>
<formControlPr xmlns="http://schemas.microsoft.com/office/spreadsheetml/2009/9/main" objectType="Button" lockText="1"/>
</file>

<file path=xl/ctrlProps/ctrlProp139.xml><?xml version="1.0" encoding="utf-8"?>
<formControlPr xmlns="http://schemas.microsoft.com/office/spreadsheetml/2009/9/main" objectType="Button" lockText="1"/>
</file>

<file path=xl/ctrlProps/ctrlProp14.xml><?xml version="1.0" encoding="utf-8"?>
<formControlPr xmlns="http://schemas.microsoft.com/office/spreadsheetml/2009/9/main" objectType="CheckBox" checked="Checked" fmlaLink="$I$31" lockText="1" noThreeD="1"/>
</file>

<file path=xl/ctrlProps/ctrlProp140.xml><?xml version="1.0" encoding="utf-8"?>
<formControlPr xmlns="http://schemas.microsoft.com/office/spreadsheetml/2009/9/main" objectType="Button" lockText="1"/>
</file>

<file path=xl/ctrlProps/ctrlProp141.xml><?xml version="1.0" encoding="utf-8"?>
<formControlPr xmlns="http://schemas.microsoft.com/office/spreadsheetml/2009/9/main" objectType="Button" lockText="1"/>
</file>

<file path=xl/ctrlProps/ctrlProp142.xml><?xml version="1.0" encoding="utf-8"?>
<formControlPr xmlns="http://schemas.microsoft.com/office/spreadsheetml/2009/9/main" objectType="Button" lockText="1"/>
</file>

<file path=xl/ctrlProps/ctrlProp143.xml><?xml version="1.0" encoding="utf-8"?>
<formControlPr xmlns="http://schemas.microsoft.com/office/spreadsheetml/2009/9/main" objectType="Button" lockText="1"/>
</file>

<file path=xl/ctrlProps/ctrlProp144.xml><?xml version="1.0" encoding="utf-8"?>
<formControlPr xmlns="http://schemas.microsoft.com/office/spreadsheetml/2009/9/main" objectType="Button" lockText="1"/>
</file>

<file path=xl/ctrlProps/ctrlProp145.xml><?xml version="1.0" encoding="utf-8"?>
<formControlPr xmlns="http://schemas.microsoft.com/office/spreadsheetml/2009/9/main" objectType="Button" lockText="1"/>
</file>

<file path=xl/ctrlProps/ctrlProp146.xml><?xml version="1.0" encoding="utf-8"?>
<formControlPr xmlns="http://schemas.microsoft.com/office/spreadsheetml/2009/9/main" objectType="Button" lockText="1"/>
</file>

<file path=xl/ctrlProps/ctrlProp147.xml><?xml version="1.0" encoding="utf-8"?>
<formControlPr xmlns="http://schemas.microsoft.com/office/spreadsheetml/2009/9/main" objectType="Button" lockText="1"/>
</file>

<file path=xl/ctrlProps/ctrlProp148.xml><?xml version="1.0" encoding="utf-8"?>
<formControlPr xmlns="http://schemas.microsoft.com/office/spreadsheetml/2009/9/main" objectType="Button" lockText="1"/>
</file>

<file path=xl/ctrlProps/ctrlProp149.xml><?xml version="1.0" encoding="utf-8"?>
<formControlPr xmlns="http://schemas.microsoft.com/office/spreadsheetml/2009/9/main" objectType="Button" lockText="1"/>
</file>

<file path=xl/ctrlProps/ctrlProp15.xml><?xml version="1.0" encoding="utf-8"?>
<formControlPr xmlns="http://schemas.microsoft.com/office/spreadsheetml/2009/9/main" objectType="CheckBox" fmlaLink="$I$33" lockText="1" noThreeD="1"/>
</file>

<file path=xl/ctrlProps/ctrlProp150.xml><?xml version="1.0" encoding="utf-8"?>
<formControlPr xmlns="http://schemas.microsoft.com/office/spreadsheetml/2009/9/main" objectType="Button" lockText="1"/>
</file>

<file path=xl/ctrlProps/ctrlProp151.xml><?xml version="1.0" encoding="utf-8"?>
<formControlPr xmlns="http://schemas.microsoft.com/office/spreadsheetml/2009/9/main" objectType="Button" lockText="1"/>
</file>

<file path=xl/ctrlProps/ctrlProp152.xml><?xml version="1.0" encoding="utf-8"?>
<formControlPr xmlns="http://schemas.microsoft.com/office/spreadsheetml/2009/9/main" objectType="Button" lockText="1"/>
</file>

<file path=xl/ctrlProps/ctrlProp153.xml><?xml version="1.0" encoding="utf-8"?>
<formControlPr xmlns="http://schemas.microsoft.com/office/spreadsheetml/2009/9/main" objectType="Button" lockText="1"/>
</file>

<file path=xl/ctrlProps/ctrlProp154.xml><?xml version="1.0" encoding="utf-8"?>
<formControlPr xmlns="http://schemas.microsoft.com/office/spreadsheetml/2009/9/main" objectType="Button" lockText="1"/>
</file>

<file path=xl/ctrlProps/ctrlProp155.xml><?xml version="1.0" encoding="utf-8"?>
<formControlPr xmlns="http://schemas.microsoft.com/office/spreadsheetml/2009/9/main" objectType="Button" lockText="1"/>
</file>

<file path=xl/ctrlProps/ctrlProp16.xml><?xml version="1.0" encoding="utf-8"?>
<formControlPr xmlns="http://schemas.microsoft.com/office/spreadsheetml/2009/9/main" objectType="CheckBox" fmlaLink="$I$35" lockText="1" noThreeD="1"/>
</file>

<file path=xl/ctrlProps/ctrlProp17.xml><?xml version="1.0" encoding="utf-8"?>
<formControlPr xmlns="http://schemas.microsoft.com/office/spreadsheetml/2009/9/main" objectType="CheckBox" fmlaLink="$I$37"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List" dx="22" multiSel="7" sel="0" seltype="multi" val="0">
  <itemLst>
    <item val="Aplinkos apsauga"/>
    <item val="Energetika"/>
    <item val="Informacinės visuomenės plėtra"/>
    <item val="Krašto apsauga"/>
    <item val="Kultūra"/>
    <item val="Socialinė apsauga"/>
    <item val="Sveikatos apsauga"/>
    <item val="Švietimas ir mokslas"/>
    <item val="Teisingumas / Teisėtvarka"/>
    <item val="Turizmas"/>
    <item val="Urbanistinė plėtra"/>
    <item val="Verslas"/>
    <item val="Visuomenės apsauga"/>
    <item val="Kita"/>
  </itemLst>
</formControlPr>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24.xml><?xml version="1.0" encoding="utf-8"?>
<formControlPr xmlns="http://schemas.microsoft.com/office/spreadsheetml/2009/9/main" objectType="Button" lockText="1"/>
</file>

<file path=xl/ctrlProps/ctrlProp25.xml><?xml version="1.0" encoding="utf-8"?>
<formControlPr xmlns="http://schemas.microsoft.com/office/spreadsheetml/2009/9/main" objectType="Button" lockText="1"/>
</file>

<file path=xl/ctrlProps/ctrlProp26.xml><?xml version="1.0" encoding="utf-8"?>
<formControlPr xmlns="http://schemas.microsoft.com/office/spreadsheetml/2009/9/main" objectType="Button" lockText="1"/>
</file>

<file path=xl/ctrlProps/ctrlProp27.xml><?xml version="1.0" encoding="utf-8"?>
<formControlPr xmlns="http://schemas.microsoft.com/office/spreadsheetml/2009/9/main" objectType="Button" lockText="1"/>
</file>

<file path=xl/ctrlProps/ctrlProp28.xml><?xml version="1.0" encoding="utf-8"?>
<formControlPr xmlns="http://schemas.microsoft.com/office/spreadsheetml/2009/9/main" objectType="Button" lockText="1"/>
</file>

<file path=xl/ctrlProps/ctrlProp29.xml><?xml version="1.0" encoding="utf-8"?>
<formControlPr xmlns="http://schemas.microsoft.com/office/spreadsheetml/2009/9/main" objectType="Button" lockText="1"/>
</file>

<file path=xl/ctrlProps/ctrlProp3.xml><?xml version="1.0" encoding="utf-8"?>
<formControlPr xmlns="http://schemas.microsoft.com/office/spreadsheetml/2009/9/main" objectType="Drop" dropLines="2" dropStyle="combo" dx="16" fmlaRange="Data1!$G$2:$G$3" noThreeD="1" sel="1" val="0"/>
</file>

<file path=xl/ctrlProps/ctrlProp30.xml><?xml version="1.0" encoding="utf-8"?>
<formControlPr xmlns="http://schemas.microsoft.com/office/spreadsheetml/2009/9/main" objectType="Button" lockText="1"/>
</file>

<file path=xl/ctrlProps/ctrlProp31.xml><?xml version="1.0" encoding="utf-8"?>
<formControlPr xmlns="http://schemas.microsoft.com/office/spreadsheetml/2009/9/main" objectType="Button" lockText="1"/>
</file>

<file path=xl/ctrlProps/ctrlProp32.xml><?xml version="1.0" encoding="utf-8"?>
<formControlPr xmlns="http://schemas.microsoft.com/office/spreadsheetml/2009/9/main" objectType="Button" lockText="1"/>
</file>

<file path=xl/ctrlProps/ctrlProp33.xml><?xml version="1.0" encoding="utf-8"?>
<formControlPr xmlns="http://schemas.microsoft.com/office/spreadsheetml/2009/9/main" objectType="Button" lockText="1"/>
</file>

<file path=xl/ctrlProps/ctrlProp34.xml><?xml version="1.0" encoding="utf-8"?>
<formControlPr xmlns="http://schemas.microsoft.com/office/spreadsheetml/2009/9/main" objectType="Button" lockText="1"/>
</file>

<file path=xl/ctrlProps/ctrlProp35.xml><?xml version="1.0" encoding="utf-8"?>
<formControlPr xmlns="http://schemas.microsoft.com/office/spreadsheetml/2009/9/main" objectType="Button" lockText="1"/>
</file>

<file path=xl/ctrlProps/ctrlProp36.xml><?xml version="1.0" encoding="utf-8"?>
<formControlPr xmlns="http://schemas.microsoft.com/office/spreadsheetml/2009/9/main" objectType="Button" lockText="1"/>
</file>

<file path=xl/ctrlProps/ctrlProp37.xml><?xml version="1.0" encoding="utf-8"?>
<formControlPr xmlns="http://schemas.microsoft.com/office/spreadsheetml/2009/9/main" objectType="Button" lockText="1"/>
</file>

<file path=xl/ctrlProps/ctrlProp38.xml><?xml version="1.0" encoding="utf-8"?>
<formControlPr xmlns="http://schemas.microsoft.com/office/spreadsheetml/2009/9/main" objectType="Button" lockText="1"/>
</file>

<file path=xl/ctrlProps/ctrlProp39.xml><?xml version="1.0" encoding="utf-8"?>
<formControlPr xmlns="http://schemas.microsoft.com/office/spreadsheetml/2009/9/main" objectType="Button" lockText="1"/>
</file>

<file path=xl/ctrlProps/ctrlProp4.xml><?xml version="1.0" encoding="utf-8"?>
<formControlPr xmlns="http://schemas.microsoft.com/office/spreadsheetml/2009/9/main" objectType="Radio" firstButton="1" lockText="1" noThreeD="1"/>
</file>

<file path=xl/ctrlProps/ctrlProp40.xml><?xml version="1.0" encoding="utf-8"?>
<formControlPr xmlns="http://schemas.microsoft.com/office/spreadsheetml/2009/9/main" objectType="Button" lockText="1"/>
</file>

<file path=xl/ctrlProps/ctrlProp41.xml><?xml version="1.0" encoding="utf-8"?>
<formControlPr xmlns="http://schemas.microsoft.com/office/spreadsheetml/2009/9/main" objectType="Button" lockText="1"/>
</file>

<file path=xl/ctrlProps/ctrlProp42.xml><?xml version="1.0" encoding="utf-8"?>
<formControlPr xmlns="http://schemas.microsoft.com/office/spreadsheetml/2009/9/main" objectType="Button" lockText="1"/>
</file>

<file path=xl/ctrlProps/ctrlProp43.xml><?xml version="1.0" encoding="utf-8"?>
<formControlPr xmlns="http://schemas.microsoft.com/office/spreadsheetml/2009/9/main" objectType="Button" lockText="1"/>
</file>

<file path=xl/ctrlProps/ctrlProp44.xml><?xml version="1.0" encoding="utf-8"?>
<formControlPr xmlns="http://schemas.microsoft.com/office/spreadsheetml/2009/9/main" objectType="Button" lockText="1"/>
</file>

<file path=xl/ctrlProps/ctrlProp45.xml><?xml version="1.0" encoding="utf-8"?>
<formControlPr xmlns="http://schemas.microsoft.com/office/spreadsheetml/2009/9/main" objectType="Button" lockText="1"/>
</file>

<file path=xl/ctrlProps/ctrlProp46.xml><?xml version="1.0" encoding="utf-8"?>
<formControlPr xmlns="http://schemas.microsoft.com/office/spreadsheetml/2009/9/main" objectType="Button" lockText="1"/>
</file>

<file path=xl/ctrlProps/ctrlProp47.xml><?xml version="1.0" encoding="utf-8"?>
<formControlPr xmlns="http://schemas.microsoft.com/office/spreadsheetml/2009/9/main" objectType="Button" lockText="1"/>
</file>

<file path=xl/ctrlProps/ctrlProp48.xml><?xml version="1.0" encoding="utf-8"?>
<formControlPr xmlns="http://schemas.microsoft.com/office/spreadsheetml/2009/9/main" objectType="Button" lockText="1"/>
</file>

<file path=xl/ctrlProps/ctrlProp49.xml><?xml version="1.0" encoding="utf-8"?>
<formControlPr xmlns="http://schemas.microsoft.com/office/spreadsheetml/2009/9/main" objectType="Button" lockText="1"/>
</file>

<file path=xl/ctrlProps/ctrlProp5.xml><?xml version="1.0" encoding="utf-8"?>
<formControlPr xmlns="http://schemas.microsoft.com/office/spreadsheetml/2009/9/main" objectType="Radio" checked="Checked" lockText="1" noThreeD="1"/>
</file>

<file path=xl/ctrlProps/ctrlProp50.xml><?xml version="1.0" encoding="utf-8"?>
<formControlPr xmlns="http://schemas.microsoft.com/office/spreadsheetml/2009/9/main" objectType="Button" lockText="1"/>
</file>

<file path=xl/ctrlProps/ctrlProp51.xml><?xml version="1.0" encoding="utf-8"?>
<formControlPr xmlns="http://schemas.microsoft.com/office/spreadsheetml/2009/9/main" objectType="Button" lockText="1"/>
</file>

<file path=xl/ctrlProps/ctrlProp52.xml><?xml version="1.0" encoding="utf-8"?>
<formControlPr xmlns="http://schemas.microsoft.com/office/spreadsheetml/2009/9/main" objectType="Button" lockText="1"/>
</file>

<file path=xl/ctrlProps/ctrlProp53.xml><?xml version="1.0" encoding="utf-8"?>
<formControlPr xmlns="http://schemas.microsoft.com/office/spreadsheetml/2009/9/main" objectType="Button" lockText="1"/>
</file>

<file path=xl/ctrlProps/ctrlProp54.xml><?xml version="1.0" encoding="utf-8"?>
<formControlPr xmlns="http://schemas.microsoft.com/office/spreadsheetml/2009/9/main" objectType="Button" lockText="1"/>
</file>

<file path=xl/ctrlProps/ctrlProp55.xml><?xml version="1.0" encoding="utf-8"?>
<formControlPr xmlns="http://schemas.microsoft.com/office/spreadsheetml/2009/9/main" objectType="Button" lockText="1"/>
</file>

<file path=xl/ctrlProps/ctrlProp56.xml><?xml version="1.0" encoding="utf-8"?>
<formControlPr xmlns="http://schemas.microsoft.com/office/spreadsheetml/2009/9/main" objectType="Button" lockText="1"/>
</file>

<file path=xl/ctrlProps/ctrlProp57.xml><?xml version="1.0" encoding="utf-8"?>
<formControlPr xmlns="http://schemas.microsoft.com/office/spreadsheetml/2009/9/main" objectType="Button" lockText="1"/>
</file>

<file path=xl/ctrlProps/ctrlProp58.xml><?xml version="1.0" encoding="utf-8"?>
<formControlPr xmlns="http://schemas.microsoft.com/office/spreadsheetml/2009/9/main" objectType="Button" lockText="1"/>
</file>

<file path=xl/ctrlProps/ctrlProp59.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60.xml><?xml version="1.0" encoding="utf-8"?>
<formControlPr xmlns="http://schemas.microsoft.com/office/spreadsheetml/2009/9/main" objectType="Button" lockText="1"/>
</file>

<file path=xl/ctrlProps/ctrlProp61.xml><?xml version="1.0" encoding="utf-8"?>
<formControlPr xmlns="http://schemas.microsoft.com/office/spreadsheetml/2009/9/main" objectType="Button" lockText="1"/>
</file>

<file path=xl/ctrlProps/ctrlProp62.xml><?xml version="1.0" encoding="utf-8"?>
<formControlPr xmlns="http://schemas.microsoft.com/office/spreadsheetml/2009/9/main" objectType="Button" lockText="1"/>
</file>

<file path=xl/ctrlProps/ctrlProp63.xml><?xml version="1.0" encoding="utf-8"?>
<formControlPr xmlns="http://schemas.microsoft.com/office/spreadsheetml/2009/9/main" objectType="Button" lockText="1"/>
</file>

<file path=xl/ctrlProps/ctrlProp64.xml><?xml version="1.0" encoding="utf-8"?>
<formControlPr xmlns="http://schemas.microsoft.com/office/spreadsheetml/2009/9/main" objectType="Button" lockText="1"/>
</file>

<file path=xl/ctrlProps/ctrlProp65.xml><?xml version="1.0" encoding="utf-8"?>
<formControlPr xmlns="http://schemas.microsoft.com/office/spreadsheetml/2009/9/main" objectType="Button" lockText="1"/>
</file>

<file path=xl/ctrlProps/ctrlProp66.xml><?xml version="1.0" encoding="utf-8"?>
<formControlPr xmlns="http://schemas.microsoft.com/office/spreadsheetml/2009/9/main" objectType="Button" lockText="1"/>
</file>

<file path=xl/ctrlProps/ctrlProp67.xml><?xml version="1.0" encoding="utf-8"?>
<formControlPr xmlns="http://schemas.microsoft.com/office/spreadsheetml/2009/9/main" objectType="Button" lockText="1"/>
</file>

<file path=xl/ctrlProps/ctrlProp68.xml><?xml version="1.0" encoding="utf-8"?>
<formControlPr xmlns="http://schemas.microsoft.com/office/spreadsheetml/2009/9/main" objectType="Button" lockText="1"/>
</file>

<file path=xl/ctrlProps/ctrlProp69.xml><?xml version="1.0" encoding="utf-8"?>
<formControlPr xmlns="http://schemas.microsoft.com/office/spreadsheetml/2009/9/main" objectType="Button" lockText="1"/>
</file>

<file path=xl/ctrlProps/ctrlProp7.xml><?xml version="1.0" encoding="utf-8"?>
<formControlPr xmlns="http://schemas.microsoft.com/office/spreadsheetml/2009/9/main" objectType="Spin" dx="22" max="99" page="10" val="5"/>
</file>

<file path=xl/ctrlProps/ctrlProp70.xml><?xml version="1.0" encoding="utf-8"?>
<formControlPr xmlns="http://schemas.microsoft.com/office/spreadsheetml/2009/9/main" objectType="Button" lockText="1"/>
</file>

<file path=xl/ctrlProps/ctrlProp71.xml><?xml version="1.0" encoding="utf-8"?>
<formControlPr xmlns="http://schemas.microsoft.com/office/spreadsheetml/2009/9/main" objectType="Button" lockText="1"/>
</file>

<file path=xl/ctrlProps/ctrlProp72.xml><?xml version="1.0" encoding="utf-8"?>
<formControlPr xmlns="http://schemas.microsoft.com/office/spreadsheetml/2009/9/main" objectType="Button" lockText="1"/>
</file>

<file path=xl/ctrlProps/ctrlProp73.xml><?xml version="1.0" encoding="utf-8"?>
<formControlPr xmlns="http://schemas.microsoft.com/office/spreadsheetml/2009/9/main" objectType="Button" lockText="1"/>
</file>

<file path=xl/ctrlProps/ctrlProp74.xml><?xml version="1.0" encoding="utf-8"?>
<formControlPr xmlns="http://schemas.microsoft.com/office/spreadsheetml/2009/9/main" objectType="Button" lockText="1"/>
</file>

<file path=xl/ctrlProps/ctrlProp75.xml><?xml version="1.0" encoding="utf-8"?>
<formControlPr xmlns="http://schemas.microsoft.com/office/spreadsheetml/2009/9/main" objectType="Button" lockText="1"/>
</file>

<file path=xl/ctrlProps/ctrlProp76.xml><?xml version="1.0" encoding="utf-8"?>
<formControlPr xmlns="http://schemas.microsoft.com/office/spreadsheetml/2009/9/main" objectType="Button" lockText="1"/>
</file>

<file path=xl/ctrlProps/ctrlProp77.xml><?xml version="1.0" encoding="utf-8"?>
<formControlPr xmlns="http://schemas.microsoft.com/office/spreadsheetml/2009/9/main" objectType="Button" lockText="1"/>
</file>

<file path=xl/ctrlProps/ctrlProp78.xml><?xml version="1.0" encoding="utf-8"?>
<formControlPr xmlns="http://schemas.microsoft.com/office/spreadsheetml/2009/9/main" objectType="Button" lockText="1"/>
</file>

<file path=xl/ctrlProps/ctrlProp79.xml><?xml version="1.0" encoding="utf-8"?>
<formControlPr xmlns="http://schemas.microsoft.com/office/spreadsheetml/2009/9/main" objectType="Button" lockText="1"/>
</file>

<file path=xl/ctrlProps/ctrlProp8.xml><?xml version="1.0" encoding="utf-8"?>
<formControlPr xmlns="http://schemas.microsoft.com/office/spreadsheetml/2009/9/main" objectType="Spin" dx="22" max="99" page="10" val="5"/>
</file>

<file path=xl/ctrlProps/ctrlProp80.xml><?xml version="1.0" encoding="utf-8"?>
<formControlPr xmlns="http://schemas.microsoft.com/office/spreadsheetml/2009/9/main" objectType="Button" lockText="1"/>
</file>

<file path=xl/ctrlProps/ctrlProp81.xml><?xml version="1.0" encoding="utf-8"?>
<formControlPr xmlns="http://schemas.microsoft.com/office/spreadsheetml/2009/9/main" objectType="Button" lockText="1"/>
</file>

<file path=xl/ctrlProps/ctrlProp82.xml><?xml version="1.0" encoding="utf-8"?>
<formControlPr xmlns="http://schemas.microsoft.com/office/spreadsheetml/2009/9/main" objectType="Button" lockText="1"/>
</file>

<file path=xl/ctrlProps/ctrlProp83.xml><?xml version="1.0" encoding="utf-8"?>
<formControlPr xmlns="http://schemas.microsoft.com/office/spreadsheetml/2009/9/main" objectType="Button" lockText="1"/>
</file>

<file path=xl/ctrlProps/ctrlProp84.xml><?xml version="1.0" encoding="utf-8"?>
<formControlPr xmlns="http://schemas.microsoft.com/office/spreadsheetml/2009/9/main" objectType="Button" lockText="1"/>
</file>

<file path=xl/ctrlProps/ctrlProp85.xml><?xml version="1.0" encoding="utf-8"?>
<formControlPr xmlns="http://schemas.microsoft.com/office/spreadsheetml/2009/9/main" objectType="Button" lockText="1"/>
</file>

<file path=xl/ctrlProps/ctrlProp86.xml><?xml version="1.0" encoding="utf-8"?>
<formControlPr xmlns="http://schemas.microsoft.com/office/spreadsheetml/2009/9/main" objectType="Button" lockText="1"/>
</file>

<file path=xl/ctrlProps/ctrlProp87.xml><?xml version="1.0" encoding="utf-8"?>
<formControlPr xmlns="http://schemas.microsoft.com/office/spreadsheetml/2009/9/main" objectType="Button" lockText="1"/>
</file>

<file path=xl/ctrlProps/ctrlProp88.xml><?xml version="1.0" encoding="utf-8"?>
<formControlPr xmlns="http://schemas.microsoft.com/office/spreadsheetml/2009/9/main" objectType="Button" lockText="1"/>
</file>

<file path=xl/ctrlProps/ctrlProp89.xml><?xml version="1.0" encoding="utf-8"?>
<formControlPr xmlns="http://schemas.microsoft.com/office/spreadsheetml/2009/9/main" objectType="Button" lockText="1"/>
</file>

<file path=xl/ctrlProps/ctrlProp9.xml><?xml version="1.0" encoding="utf-8"?>
<formControlPr xmlns="http://schemas.microsoft.com/office/spreadsheetml/2009/9/main" objectType="Spin" dx="22" max="99" page="10" val="10"/>
</file>

<file path=xl/ctrlProps/ctrlProp90.xml><?xml version="1.0" encoding="utf-8"?>
<formControlPr xmlns="http://schemas.microsoft.com/office/spreadsheetml/2009/9/main" objectType="Button" lockText="1"/>
</file>

<file path=xl/ctrlProps/ctrlProp91.xml><?xml version="1.0" encoding="utf-8"?>
<formControlPr xmlns="http://schemas.microsoft.com/office/spreadsheetml/2009/9/main" objectType="Button" lockText="1"/>
</file>

<file path=xl/ctrlProps/ctrlProp92.xml><?xml version="1.0" encoding="utf-8"?>
<formControlPr xmlns="http://schemas.microsoft.com/office/spreadsheetml/2009/9/main" objectType="Button" lockText="1"/>
</file>

<file path=xl/ctrlProps/ctrlProp93.xml><?xml version="1.0" encoding="utf-8"?>
<formControlPr xmlns="http://schemas.microsoft.com/office/spreadsheetml/2009/9/main" objectType="Button" lockText="1"/>
</file>

<file path=xl/ctrlProps/ctrlProp94.xml><?xml version="1.0" encoding="utf-8"?>
<formControlPr xmlns="http://schemas.microsoft.com/office/spreadsheetml/2009/9/main" objectType="Button" lockText="1"/>
</file>

<file path=xl/ctrlProps/ctrlProp95.xml><?xml version="1.0" encoding="utf-8"?>
<formControlPr xmlns="http://schemas.microsoft.com/office/spreadsheetml/2009/9/main" objectType="Button" lockText="1"/>
</file>

<file path=xl/ctrlProps/ctrlProp96.xml><?xml version="1.0" encoding="utf-8"?>
<formControlPr xmlns="http://schemas.microsoft.com/office/spreadsheetml/2009/9/main" objectType="Button" lockText="1"/>
</file>

<file path=xl/ctrlProps/ctrlProp97.xml><?xml version="1.0" encoding="utf-8"?>
<formControlPr xmlns="http://schemas.microsoft.com/office/spreadsheetml/2009/9/main" objectType="Button" lockText="1"/>
</file>

<file path=xl/ctrlProps/ctrlProp98.xml><?xml version="1.0" encoding="utf-8"?>
<formControlPr xmlns="http://schemas.microsoft.com/office/spreadsheetml/2009/9/main" objectType="Button" lockText="1"/>
</file>

<file path=xl/ctrlProps/ctrlProp99.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http://ppplietuva.lt/" TargetMode="External"/><Relationship Id="rId5" Type="http://schemas.openxmlformats.org/officeDocument/2006/relationships/image" Target="../media/image4.emf"/><Relationship Id="rId4"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4191000</xdr:colOff>
          <xdr:row>18</xdr:row>
          <xdr:rowOff>175260</xdr:rowOff>
        </xdr:from>
        <xdr:to>
          <xdr:col>5</xdr:col>
          <xdr:colOff>1021080</xdr:colOff>
          <xdr:row>19</xdr:row>
          <xdr:rowOff>251460</xdr:rowOff>
        </xdr:to>
        <xdr:sp macro="" textlink="">
          <xdr:nvSpPr>
            <xdr:cNvPr id="1025" name="Drop Down 1" hidden="1">
              <a:extLst>
                <a:ext uri="{63B3BB69-23CF-44E3-9099-C40C66FF867C}">
                  <a14:compatExt spid="_x0000_s1025"/>
                </a:ext>
                <a:ext uri="{FF2B5EF4-FFF2-40B4-BE49-F238E27FC236}">
                  <a16:creationId xmlns:a16="http://schemas.microsoft.com/office/drawing/2014/main" id="{00000000-0008-0000-02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22860</xdr:rowOff>
        </xdr:from>
        <xdr:to>
          <xdr:col>5</xdr:col>
          <xdr:colOff>1013460</xdr:colOff>
          <xdr:row>21</xdr:row>
          <xdr:rowOff>1028700</xdr:rowOff>
        </xdr:to>
        <xdr:sp macro="" textlink="">
          <xdr:nvSpPr>
            <xdr:cNvPr id="1026" name="List Box 1" hidden="1">
              <a:extLst>
                <a:ext uri="{63B3BB69-23CF-44E3-9099-C40C66FF867C}">
                  <a14:compatExt spid="_x0000_s1026"/>
                </a:ext>
                <a:ext uri="{FF2B5EF4-FFF2-40B4-BE49-F238E27FC236}">
                  <a16:creationId xmlns:a16="http://schemas.microsoft.com/office/drawing/2014/main" id="{00000000-0008-0000-0200-00000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xdr:colOff>
          <xdr:row>13</xdr:row>
          <xdr:rowOff>22860</xdr:rowOff>
        </xdr:from>
        <xdr:to>
          <xdr:col>5</xdr:col>
          <xdr:colOff>1028700</xdr:colOff>
          <xdr:row>14</xdr:row>
          <xdr:rowOff>30480</xdr:rowOff>
        </xdr:to>
        <xdr:sp macro="" textlink="">
          <xdr:nvSpPr>
            <xdr:cNvPr id="1027" name="Drop Down 2" hidden="1">
              <a:extLst>
                <a:ext uri="{63B3BB69-23CF-44E3-9099-C40C66FF867C}">
                  <a14:compatExt spid="_x0000_s1027"/>
                </a:ext>
                <a:ext uri="{FF2B5EF4-FFF2-40B4-BE49-F238E27FC236}">
                  <a16:creationId xmlns:a16="http://schemas.microsoft.com/office/drawing/2014/main" id="{00000000-0008-0000-0200-00000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xdr:colOff>
          <xdr:row>17</xdr:row>
          <xdr:rowOff>22860</xdr:rowOff>
        </xdr:from>
        <xdr:to>
          <xdr:col>5</xdr:col>
          <xdr:colOff>137160</xdr:colOff>
          <xdr:row>17</xdr:row>
          <xdr:rowOff>251460</xdr:rowOff>
        </xdr:to>
        <xdr:sp macro="" textlink="">
          <xdr:nvSpPr>
            <xdr:cNvPr id="1028" name="Option Button 4" descr="Veiksmingumas" hidden="1">
              <a:extLst>
                <a:ext uri="{63B3BB69-23CF-44E3-9099-C40C66FF867C}">
                  <a14:compatExt spid="_x0000_s1028"/>
                </a:ext>
                <a:ext uri="{FF2B5EF4-FFF2-40B4-BE49-F238E27FC236}">
                  <a16:creationId xmlns:a16="http://schemas.microsoft.com/office/drawing/2014/main" id="{00000000-0008-0000-02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lt-LT" sz="800" b="0" i="0" u="none" strike="noStrike" baseline="0">
                  <a:solidFill>
                    <a:srgbClr val="000000"/>
                  </a:solidFill>
                  <a:latin typeface="Segoe UI"/>
                  <a:cs typeface="Segoe UI"/>
                </a:rPr>
                <a:t>Veiksmingumas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17</xdr:row>
          <xdr:rowOff>22860</xdr:rowOff>
        </xdr:from>
        <xdr:to>
          <xdr:col>5</xdr:col>
          <xdr:colOff>1059180</xdr:colOff>
          <xdr:row>17</xdr:row>
          <xdr:rowOff>251460</xdr:rowOff>
        </xdr:to>
        <xdr:sp macro="" textlink="">
          <xdr:nvSpPr>
            <xdr:cNvPr id="1029" name="Option Button 5" hidden="1">
              <a:extLst>
                <a:ext uri="{63B3BB69-23CF-44E3-9099-C40C66FF867C}">
                  <a14:compatExt spid="_x0000_s1029"/>
                </a:ext>
                <a:ext uri="{FF2B5EF4-FFF2-40B4-BE49-F238E27FC236}">
                  <a16:creationId xmlns:a16="http://schemas.microsoft.com/office/drawing/2014/main" id="{00000000-0008-0000-02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lt-LT" sz="800" b="0" i="0" u="none" strike="noStrike" baseline="0">
                  <a:solidFill>
                    <a:srgbClr val="000000"/>
                  </a:solidFill>
                  <a:latin typeface="Segoe UI"/>
                  <a:cs typeface="Segoe UI"/>
                </a:rPr>
                <a:t>Efektyvumas</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137160</xdr:colOff>
          <xdr:row>10</xdr:row>
          <xdr:rowOff>175260</xdr:rowOff>
        </xdr:from>
        <xdr:to>
          <xdr:col>5</xdr:col>
          <xdr:colOff>1104900</xdr:colOff>
          <xdr:row>12</xdr:row>
          <xdr:rowOff>22860</xdr:rowOff>
        </xdr:to>
        <xdr:sp macro="" textlink="">
          <xdr:nvSpPr>
            <xdr:cNvPr id="1030" name="Button 07" hidden="1">
              <a:extLst>
                <a:ext uri="{63B3BB69-23CF-44E3-9099-C40C66FF867C}">
                  <a14:compatExt spid="_x0000_s1030"/>
                </a:ext>
                <a:ext uri="{FF2B5EF4-FFF2-40B4-BE49-F238E27FC236}">
                  <a16:creationId xmlns:a16="http://schemas.microsoft.com/office/drawing/2014/main" id="{00000000-0008-0000-0200-0000060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Trukmė</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22860</xdr:colOff>
          <xdr:row>28</xdr:row>
          <xdr:rowOff>22860</xdr:rowOff>
        </xdr:from>
        <xdr:to>
          <xdr:col>7</xdr:col>
          <xdr:colOff>441960</xdr:colOff>
          <xdr:row>28</xdr:row>
          <xdr:rowOff>266700</xdr:rowOff>
        </xdr:to>
        <xdr:sp macro="" textlink="">
          <xdr:nvSpPr>
            <xdr:cNvPr id="1037" name="Spinner 13" hidden="1">
              <a:extLst>
                <a:ext uri="{63B3BB69-23CF-44E3-9099-C40C66FF867C}">
                  <a14:compatExt spid="_x0000_s1037"/>
                </a:ext>
                <a:ext uri="{FF2B5EF4-FFF2-40B4-BE49-F238E27FC236}">
                  <a16:creationId xmlns:a16="http://schemas.microsoft.com/office/drawing/2014/main" id="{00000000-0008-0000-0200-00000D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22860</xdr:colOff>
          <xdr:row>30</xdr:row>
          <xdr:rowOff>22860</xdr:rowOff>
        </xdr:from>
        <xdr:to>
          <xdr:col>7</xdr:col>
          <xdr:colOff>441960</xdr:colOff>
          <xdr:row>30</xdr:row>
          <xdr:rowOff>266700</xdr:rowOff>
        </xdr:to>
        <xdr:sp macro="" textlink="">
          <xdr:nvSpPr>
            <xdr:cNvPr id="1038" name="Spinner 14" hidden="1">
              <a:extLst>
                <a:ext uri="{63B3BB69-23CF-44E3-9099-C40C66FF867C}">
                  <a14:compatExt spid="_x0000_s1038"/>
                </a:ext>
                <a:ext uri="{FF2B5EF4-FFF2-40B4-BE49-F238E27FC236}">
                  <a16:creationId xmlns:a16="http://schemas.microsoft.com/office/drawing/2014/main" id="{00000000-0008-0000-0200-00000E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22860</xdr:colOff>
          <xdr:row>32</xdr:row>
          <xdr:rowOff>22860</xdr:rowOff>
        </xdr:from>
        <xdr:to>
          <xdr:col>7</xdr:col>
          <xdr:colOff>441960</xdr:colOff>
          <xdr:row>32</xdr:row>
          <xdr:rowOff>266700</xdr:rowOff>
        </xdr:to>
        <xdr:sp macro="" textlink="">
          <xdr:nvSpPr>
            <xdr:cNvPr id="1039" name="Spinner 15" hidden="1">
              <a:extLst>
                <a:ext uri="{63B3BB69-23CF-44E3-9099-C40C66FF867C}">
                  <a14:compatExt spid="_x0000_s1039"/>
                </a:ext>
                <a:ext uri="{FF2B5EF4-FFF2-40B4-BE49-F238E27FC236}">
                  <a16:creationId xmlns:a16="http://schemas.microsoft.com/office/drawing/2014/main" id="{00000000-0008-0000-0200-00000F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22860</xdr:colOff>
          <xdr:row>34</xdr:row>
          <xdr:rowOff>22860</xdr:rowOff>
        </xdr:from>
        <xdr:to>
          <xdr:col>7</xdr:col>
          <xdr:colOff>441960</xdr:colOff>
          <xdr:row>34</xdr:row>
          <xdr:rowOff>266700</xdr:rowOff>
        </xdr:to>
        <xdr:sp macro="" textlink="">
          <xdr:nvSpPr>
            <xdr:cNvPr id="1040" name="Spinner 16" hidden="1">
              <a:extLst>
                <a:ext uri="{63B3BB69-23CF-44E3-9099-C40C66FF867C}">
                  <a14:compatExt spid="_x0000_s1040"/>
                </a:ext>
                <a:ext uri="{FF2B5EF4-FFF2-40B4-BE49-F238E27FC236}">
                  <a16:creationId xmlns:a16="http://schemas.microsoft.com/office/drawing/2014/main" id="{00000000-0008-0000-0200-000010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22860</xdr:colOff>
          <xdr:row>36</xdr:row>
          <xdr:rowOff>22860</xdr:rowOff>
        </xdr:from>
        <xdr:to>
          <xdr:col>7</xdr:col>
          <xdr:colOff>441960</xdr:colOff>
          <xdr:row>36</xdr:row>
          <xdr:rowOff>266700</xdr:rowOff>
        </xdr:to>
        <xdr:sp macro="" textlink="">
          <xdr:nvSpPr>
            <xdr:cNvPr id="1041" name="Spinner 17" hidden="1">
              <a:extLst>
                <a:ext uri="{63B3BB69-23CF-44E3-9099-C40C66FF867C}">
                  <a14:compatExt spid="_x0000_s1041"/>
                </a:ext>
                <a:ext uri="{FF2B5EF4-FFF2-40B4-BE49-F238E27FC236}">
                  <a16:creationId xmlns:a16="http://schemas.microsoft.com/office/drawing/2014/main" id="{00000000-0008-0000-0200-000011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4259580</xdr:colOff>
          <xdr:row>44</xdr:row>
          <xdr:rowOff>175260</xdr:rowOff>
        </xdr:from>
        <xdr:to>
          <xdr:col>8</xdr:col>
          <xdr:colOff>22860</xdr:colOff>
          <xdr:row>47</xdr:row>
          <xdr:rowOff>22860</xdr:rowOff>
        </xdr:to>
        <xdr:sp macro="" textlink="">
          <xdr:nvSpPr>
            <xdr:cNvPr id="1044" name="Button 09" hidden="1">
              <a:extLst>
                <a:ext uri="{63B3BB69-23CF-44E3-9099-C40C66FF867C}">
                  <a14:compatExt spid="_x0000_s1044"/>
                </a:ext>
                <a:ext uri="{FF2B5EF4-FFF2-40B4-BE49-F238E27FC236}">
                  <a16:creationId xmlns:a16="http://schemas.microsoft.com/office/drawing/2014/main" id="{00000000-0008-0000-0200-00001404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lt-LT" sz="1400" b="0" i="0" u="none" strike="noStrike" baseline="0">
                  <a:solidFill>
                    <a:srgbClr val="339966"/>
                  </a:solidFill>
                  <a:latin typeface="Calibri"/>
                  <a:ea typeface="Calibri"/>
                  <a:cs typeface="Calibri"/>
                </a:rPr>
                <a:t>Pradėti</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365760</xdr:colOff>
          <xdr:row>28</xdr:row>
          <xdr:rowOff>30480</xdr:rowOff>
        </xdr:from>
        <xdr:to>
          <xdr:col>2</xdr:col>
          <xdr:colOff>1203960</xdr:colOff>
          <xdr:row>28</xdr:row>
          <xdr:rowOff>266700</xdr:rowOff>
        </xdr:to>
        <xdr:sp macro="" textlink="">
          <xdr:nvSpPr>
            <xdr:cNvPr id="1045" name="Check Box 21" descr="Alternatyva 1" hidden="1">
              <a:extLst>
                <a:ext uri="{63B3BB69-23CF-44E3-9099-C40C66FF867C}">
                  <a14:compatExt spid="_x0000_s1045"/>
                </a:ext>
                <a:ext uri="{FF2B5EF4-FFF2-40B4-BE49-F238E27FC236}">
                  <a16:creationId xmlns:a16="http://schemas.microsoft.com/office/drawing/2014/main" id="{00000000-0008-0000-02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lt-LT" sz="800" b="0" i="0" u="none" strike="noStrike" baseline="0">
                  <a:solidFill>
                    <a:srgbClr val="000000"/>
                  </a:solidFill>
                  <a:latin typeface="Segoe UI"/>
                  <a:cs typeface="Segoe UI"/>
                </a:rPr>
                <a:t>Alternatyva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30</xdr:row>
          <xdr:rowOff>30480</xdr:rowOff>
        </xdr:from>
        <xdr:to>
          <xdr:col>2</xdr:col>
          <xdr:colOff>1203960</xdr:colOff>
          <xdr:row>31</xdr:row>
          <xdr:rowOff>0</xdr:rowOff>
        </xdr:to>
        <xdr:sp macro="" textlink="">
          <xdr:nvSpPr>
            <xdr:cNvPr id="1050" name="Check Box 22" descr="Alternatyva 1" hidden="1">
              <a:extLst>
                <a:ext uri="{63B3BB69-23CF-44E3-9099-C40C66FF867C}">
                  <a14:compatExt spid="_x0000_s1050"/>
                </a:ext>
                <a:ext uri="{FF2B5EF4-FFF2-40B4-BE49-F238E27FC236}">
                  <a16:creationId xmlns:a16="http://schemas.microsoft.com/office/drawing/2014/main" id="{00000000-0008-0000-02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lt-LT" sz="800" b="0" i="0" u="none" strike="noStrike" baseline="0">
                  <a:solidFill>
                    <a:srgbClr val="000000"/>
                  </a:solidFill>
                  <a:latin typeface="Segoe UI"/>
                  <a:cs typeface="Segoe UI"/>
                </a:rPr>
                <a:t>Alternatyva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365760</xdr:colOff>
          <xdr:row>32</xdr:row>
          <xdr:rowOff>30480</xdr:rowOff>
        </xdr:from>
        <xdr:to>
          <xdr:col>2</xdr:col>
          <xdr:colOff>1203960</xdr:colOff>
          <xdr:row>33</xdr:row>
          <xdr:rowOff>0</xdr:rowOff>
        </xdr:to>
        <xdr:sp macro="" textlink="">
          <xdr:nvSpPr>
            <xdr:cNvPr id="1051" name="Check Box 23" descr="Alternatyva 1" hidden="1">
              <a:extLst>
                <a:ext uri="{63B3BB69-23CF-44E3-9099-C40C66FF867C}">
                  <a14:compatExt spid="_x0000_s1051"/>
                </a:ext>
                <a:ext uri="{FF2B5EF4-FFF2-40B4-BE49-F238E27FC236}">
                  <a16:creationId xmlns:a16="http://schemas.microsoft.com/office/drawing/2014/main" id="{00000000-0008-0000-02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lt-LT" sz="800" b="0" i="0" u="none" strike="noStrike" baseline="0">
                  <a:solidFill>
                    <a:srgbClr val="000000"/>
                  </a:solidFill>
                  <a:latin typeface="Segoe UI"/>
                  <a:cs typeface="Segoe UI"/>
                </a:rPr>
                <a:t>Alternatyva 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34</xdr:row>
          <xdr:rowOff>22860</xdr:rowOff>
        </xdr:from>
        <xdr:to>
          <xdr:col>2</xdr:col>
          <xdr:colOff>1173480</xdr:colOff>
          <xdr:row>34</xdr:row>
          <xdr:rowOff>251460</xdr:rowOff>
        </xdr:to>
        <xdr:sp macro="" textlink="">
          <xdr:nvSpPr>
            <xdr:cNvPr id="1052" name="Check Box 24" descr="Alternatyva 1" hidden="1">
              <a:extLst>
                <a:ext uri="{63B3BB69-23CF-44E3-9099-C40C66FF867C}">
                  <a14:compatExt spid="_x0000_s1052"/>
                </a:ext>
                <a:ext uri="{FF2B5EF4-FFF2-40B4-BE49-F238E27FC236}">
                  <a16:creationId xmlns:a16="http://schemas.microsoft.com/office/drawing/2014/main" id="{00000000-0008-0000-02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lt-LT" sz="800" b="0" i="0" u="none" strike="noStrike" baseline="0">
                  <a:solidFill>
                    <a:srgbClr val="000000"/>
                  </a:solidFill>
                  <a:latin typeface="Segoe UI"/>
                  <a:cs typeface="Segoe UI"/>
                </a:rPr>
                <a:t>Alternatyva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335280</xdr:colOff>
          <xdr:row>36</xdr:row>
          <xdr:rowOff>30480</xdr:rowOff>
        </xdr:from>
        <xdr:to>
          <xdr:col>2</xdr:col>
          <xdr:colOff>1203960</xdr:colOff>
          <xdr:row>37</xdr:row>
          <xdr:rowOff>0</xdr:rowOff>
        </xdr:to>
        <xdr:sp macro="" textlink="">
          <xdr:nvSpPr>
            <xdr:cNvPr id="1053" name="Check Box 25" descr="Alternatyva 1" hidden="1">
              <a:extLst>
                <a:ext uri="{63B3BB69-23CF-44E3-9099-C40C66FF867C}">
                  <a14:compatExt spid="_x0000_s1053"/>
                </a:ext>
                <a:ext uri="{FF2B5EF4-FFF2-40B4-BE49-F238E27FC236}">
                  <a16:creationId xmlns:a16="http://schemas.microsoft.com/office/drawing/2014/main" id="{00000000-0008-0000-02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lt-LT" sz="800" b="0" i="0" u="none" strike="noStrike" baseline="0">
                  <a:solidFill>
                    <a:srgbClr val="000000"/>
                  </a:solidFill>
                  <a:latin typeface="Segoe UI"/>
                  <a:cs typeface="Segoe UI"/>
                </a:rPr>
                <a:t>Alternatyva 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xdr:colOff>
          <xdr:row>14</xdr:row>
          <xdr:rowOff>175260</xdr:rowOff>
        </xdr:from>
        <xdr:to>
          <xdr:col>5</xdr:col>
          <xdr:colOff>411480</xdr:colOff>
          <xdr:row>16</xdr:row>
          <xdr:rowOff>99060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2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lt-LT" sz="800" b="0" i="0" u="none" strike="noStrike" baseline="0">
                  <a:solidFill>
                    <a:srgbClr val="000000"/>
                  </a:solidFill>
                  <a:latin typeface="Segoe UI"/>
                  <a:cs typeface="Segoe UI"/>
                </a:rPr>
                <a:t>Daugiakriterinė analizė</a:t>
              </a:r>
            </a:p>
          </xdr:txBody>
        </xdr:sp>
        <xdr:clientData/>
      </xdr:twoCellAnchor>
    </mc:Choice>
    <mc:Fallback/>
  </mc:AlternateContent>
  <xdr:twoCellAnchor editAs="oneCell">
    <xdr:from>
      <xdr:col>2</xdr:col>
      <xdr:colOff>19050</xdr:colOff>
      <xdr:row>48</xdr:row>
      <xdr:rowOff>71122</xdr:rowOff>
    </xdr:from>
    <xdr:to>
      <xdr:col>3</xdr:col>
      <xdr:colOff>200025</xdr:colOff>
      <xdr:row>51</xdr:row>
      <xdr:rowOff>179484</xdr:rowOff>
    </xdr:to>
    <xdr:pic>
      <xdr:nvPicPr>
        <xdr:cNvPr id="27" name="Picture 26">
          <a:hlinkClick xmlns:r="http://schemas.openxmlformats.org/officeDocument/2006/relationships" r:id="rId1"/>
          <a:extLst>
            <a:ext uri="{FF2B5EF4-FFF2-40B4-BE49-F238E27FC236}">
              <a16:creationId xmlns:a16="http://schemas.microsoft.com/office/drawing/2014/main" id="{00000000-0008-0000-0200-00001B000000}"/>
            </a:ext>
          </a:extLst>
        </xdr:cNvPr>
        <xdr:cNvPicPr>
          <a:picLocks noChangeAspect="1"/>
        </xdr:cNvPicPr>
      </xdr:nvPicPr>
      <xdr:blipFill>
        <a:blip xmlns:r="http://schemas.openxmlformats.org/officeDocument/2006/relationships" r:embed="rId2"/>
        <a:stretch>
          <a:fillRect/>
        </a:stretch>
      </xdr:blipFill>
      <xdr:spPr>
        <a:xfrm>
          <a:off x="514350" y="11929747"/>
          <a:ext cx="2200275" cy="679862"/>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9</xdr:col>
          <xdr:colOff>22860</xdr:colOff>
          <xdr:row>9</xdr:row>
          <xdr:rowOff>22860</xdr:rowOff>
        </xdr:from>
        <xdr:to>
          <xdr:col>9</xdr:col>
          <xdr:colOff>411480</xdr:colOff>
          <xdr:row>9</xdr:row>
          <xdr:rowOff>228600</xdr:rowOff>
        </xdr:to>
        <xdr:sp macro="" textlink="">
          <xdr:nvSpPr>
            <xdr:cNvPr id="1056" name="Button 01" hidden="1">
              <a:extLst>
                <a:ext uri="{63B3BB69-23CF-44E3-9099-C40C66FF867C}">
                  <a14:compatExt spid="_x0000_s1056"/>
                </a:ext>
                <a:ext uri="{FF2B5EF4-FFF2-40B4-BE49-F238E27FC236}">
                  <a16:creationId xmlns:a16="http://schemas.microsoft.com/office/drawing/2014/main" id="{00000000-0008-0000-0200-0000200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22860</xdr:colOff>
          <xdr:row>13</xdr:row>
          <xdr:rowOff>22860</xdr:rowOff>
        </xdr:from>
        <xdr:to>
          <xdr:col>9</xdr:col>
          <xdr:colOff>411480</xdr:colOff>
          <xdr:row>13</xdr:row>
          <xdr:rowOff>228600</xdr:rowOff>
        </xdr:to>
        <xdr:sp macro="" textlink="">
          <xdr:nvSpPr>
            <xdr:cNvPr id="1057" name="Button 02" hidden="1">
              <a:extLst>
                <a:ext uri="{63B3BB69-23CF-44E3-9099-C40C66FF867C}">
                  <a14:compatExt spid="_x0000_s1057"/>
                </a:ext>
                <a:ext uri="{FF2B5EF4-FFF2-40B4-BE49-F238E27FC236}">
                  <a16:creationId xmlns:a16="http://schemas.microsoft.com/office/drawing/2014/main" id="{00000000-0008-0000-0200-0000210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17</xdr:row>
          <xdr:rowOff>22860</xdr:rowOff>
        </xdr:from>
        <xdr:to>
          <xdr:col>9</xdr:col>
          <xdr:colOff>411480</xdr:colOff>
          <xdr:row>17</xdr:row>
          <xdr:rowOff>228600</xdr:rowOff>
        </xdr:to>
        <xdr:sp macro="" textlink="">
          <xdr:nvSpPr>
            <xdr:cNvPr id="1058" name="Button 03" hidden="1">
              <a:extLst>
                <a:ext uri="{63B3BB69-23CF-44E3-9099-C40C66FF867C}">
                  <a14:compatExt spid="_x0000_s1058"/>
                </a:ext>
                <a:ext uri="{FF2B5EF4-FFF2-40B4-BE49-F238E27FC236}">
                  <a16:creationId xmlns:a16="http://schemas.microsoft.com/office/drawing/2014/main" id="{00000000-0008-0000-0200-0000220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39</xdr:row>
          <xdr:rowOff>175260</xdr:rowOff>
        </xdr:from>
        <xdr:to>
          <xdr:col>9</xdr:col>
          <xdr:colOff>411480</xdr:colOff>
          <xdr:row>41</xdr:row>
          <xdr:rowOff>22860</xdr:rowOff>
        </xdr:to>
        <xdr:sp macro="" textlink="">
          <xdr:nvSpPr>
            <xdr:cNvPr id="1059" name="Button 04" hidden="1">
              <a:extLst>
                <a:ext uri="{63B3BB69-23CF-44E3-9099-C40C66FF867C}">
                  <a14:compatExt spid="_x0000_s1059"/>
                </a:ext>
                <a:ext uri="{FF2B5EF4-FFF2-40B4-BE49-F238E27FC236}">
                  <a16:creationId xmlns:a16="http://schemas.microsoft.com/office/drawing/2014/main" id="{00000000-0008-0000-0200-0000230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0</xdr:colOff>
          <xdr:row>49</xdr:row>
          <xdr:rowOff>137160</xdr:rowOff>
        </xdr:from>
        <xdr:to>
          <xdr:col>9</xdr:col>
          <xdr:colOff>746760</xdr:colOff>
          <xdr:row>51</xdr:row>
          <xdr:rowOff>137160</xdr:rowOff>
        </xdr:to>
        <xdr:sp macro="" textlink="">
          <xdr:nvSpPr>
            <xdr:cNvPr id="1063" name="Button 08" hidden="1">
              <a:extLst>
                <a:ext uri="{63B3BB69-23CF-44E3-9099-C40C66FF867C}">
                  <a14:compatExt spid="_x0000_s1063"/>
                </a:ext>
                <a:ext uri="{FF2B5EF4-FFF2-40B4-BE49-F238E27FC236}">
                  <a16:creationId xmlns:a16="http://schemas.microsoft.com/office/drawing/2014/main" id="{00000000-0008-0000-0200-0000270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000" b="0" i="0" u="none" strike="noStrike" baseline="0">
                  <a:solidFill>
                    <a:srgbClr val="000000"/>
                  </a:solidFill>
                  <a:latin typeface="Calibri"/>
                  <a:ea typeface="Calibri"/>
                  <a:cs typeface="Calibri"/>
                </a:rPr>
                <a:t>Naudojimosi sąlygos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22860</xdr:colOff>
          <xdr:row>21</xdr:row>
          <xdr:rowOff>365760</xdr:rowOff>
        </xdr:from>
        <xdr:to>
          <xdr:col>9</xdr:col>
          <xdr:colOff>411480</xdr:colOff>
          <xdr:row>21</xdr:row>
          <xdr:rowOff>594360</xdr:rowOff>
        </xdr:to>
        <xdr:sp macro="" textlink="">
          <xdr:nvSpPr>
            <xdr:cNvPr id="1064" name="Button 05" hidden="1">
              <a:extLst>
                <a:ext uri="{63B3BB69-23CF-44E3-9099-C40C66FF867C}">
                  <a14:compatExt spid="_x0000_s1064"/>
                </a:ext>
                <a:ext uri="{FF2B5EF4-FFF2-40B4-BE49-F238E27FC236}">
                  <a16:creationId xmlns:a16="http://schemas.microsoft.com/office/drawing/2014/main" id="{00000000-0008-0000-0200-0000280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xdr:twoCellAnchor editAs="oneCell">
    <xdr:from>
      <xdr:col>2</xdr:col>
      <xdr:colOff>1571625</xdr:colOff>
      <xdr:row>1</xdr:row>
      <xdr:rowOff>561976</xdr:rowOff>
    </xdr:from>
    <xdr:to>
      <xdr:col>3</xdr:col>
      <xdr:colOff>219075</xdr:colOff>
      <xdr:row>1</xdr:row>
      <xdr:rowOff>800100</xdr:rowOff>
    </xdr:to>
    <xdr:pic>
      <xdr:nvPicPr>
        <xdr:cNvPr id="30" name="Picture 29">
          <a:extLst>
            <a:ext uri="{FF2B5EF4-FFF2-40B4-BE49-F238E27FC236}">
              <a16:creationId xmlns:a16="http://schemas.microsoft.com/office/drawing/2014/main" id="{00000000-0008-0000-0200-00001E00000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066925" y="676276"/>
          <a:ext cx="666750" cy="238124"/>
        </a:xfrm>
        <a:prstGeom prst="rect">
          <a:avLst/>
        </a:prstGeom>
        <a:noFill/>
      </xdr:spPr>
    </xdr:pic>
    <xdr:clientData/>
  </xdr:twoCellAnchor>
  <mc:AlternateContent xmlns:mc="http://schemas.openxmlformats.org/markup-compatibility/2006">
    <mc:Choice xmlns:a14="http://schemas.microsoft.com/office/drawing/2010/main" Requires="a14">
      <xdr:twoCellAnchor editAs="oneCell">
        <xdr:from>
          <xdr:col>9</xdr:col>
          <xdr:colOff>22860</xdr:colOff>
          <xdr:row>15</xdr:row>
          <xdr:rowOff>22860</xdr:rowOff>
        </xdr:from>
        <xdr:to>
          <xdr:col>9</xdr:col>
          <xdr:colOff>411480</xdr:colOff>
          <xdr:row>16</xdr:row>
          <xdr:rowOff>60960</xdr:rowOff>
        </xdr:to>
        <xdr:sp macro="" textlink="">
          <xdr:nvSpPr>
            <xdr:cNvPr id="1066" name="Button 066" hidden="1">
              <a:extLst>
                <a:ext uri="{63B3BB69-23CF-44E3-9099-C40C66FF867C}">
                  <a14:compatExt spid="_x0000_s1066"/>
                </a:ext>
                <a:ext uri="{FF2B5EF4-FFF2-40B4-BE49-F238E27FC236}">
                  <a16:creationId xmlns:a16="http://schemas.microsoft.com/office/drawing/2014/main" id="{00000000-0008-0000-0200-00002A0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xdr:twoCellAnchor editAs="oneCell">
    <xdr:from>
      <xdr:col>2</xdr:col>
      <xdr:colOff>1181100</xdr:colOff>
      <xdr:row>1</xdr:row>
      <xdr:rowOff>371475</xdr:rowOff>
    </xdr:from>
    <xdr:to>
      <xdr:col>2</xdr:col>
      <xdr:colOff>1514475</xdr:colOff>
      <xdr:row>1</xdr:row>
      <xdr:rowOff>552450</xdr:rowOff>
    </xdr:to>
    <xdr:pic>
      <xdr:nvPicPr>
        <xdr:cNvPr id="35" name="Picture 34">
          <a:extLst>
            <a:ext uri="{FF2B5EF4-FFF2-40B4-BE49-F238E27FC236}">
              <a16:creationId xmlns:a16="http://schemas.microsoft.com/office/drawing/2014/main" id="{00000000-0008-0000-0200-000023000000}"/>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676400" y="485775"/>
          <a:ext cx="333375" cy="180975"/>
        </a:xfrm>
        <a:prstGeom prst="rect">
          <a:avLst/>
        </a:prstGeom>
        <a:noFill/>
      </xdr:spPr>
    </xdr:pic>
    <xdr:clientData/>
  </xdr:twoCellAnchor>
  <xdr:twoCellAnchor editAs="oneCell">
    <xdr:from>
      <xdr:col>0</xdr:col>
      <xdr:colOff>247649</xdr:colOff>
      <xdr:row>1</xdr:row>
      <xdr:rowOff>0</xdr:rowOff>
    </xdr:from>
    <xdr:to>
      <xdr:col>10</xdr:col>
      <xdr:colOff>19050</xdr:colOff>
      <xdr:row>2</xdr:row>
      <xdr:rowOff>19050</xdr:rowOff>
    </xdr:to>
    <xdr:pic>
      <xdr:nvPicPr>
        <xdr:cNvPr id="32" name="Picture 31">
          <a:extLst>
            <a:ext uri="{FF2B5EF4-FFF2-40B4-BE49-F238E27FC236}">
              <a16:creationId xmlns:a16="http://schemas.microsoft.com/office/drawing/2014/main" id="{00000000-0008-0000-0200-000020000000}"/>
            </a:ext>
          </a:extLst>
        </xdr:cNvPr>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47649" y="114300"/>
          <a:ext cx="12287251" cy="857250"/>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22860</xdr:colOff>
          <xdr:row>35</xdr:row>
          <xdr:rowOff>38100</xdr:rowOff>
        </xdr:from>
        <xdr:to>
          <xdr:col>3</xdr:col>
          <xdr:colOff>68580</xdr:colOff>
          <xdr:row>36</xdr:row>
          <xdr:rowOff>99060</xdr:rowOff>
        </xdr:to>
        <xdr:sp macro="" textlink="">
          <xdr:nvSpPr>
            <xdr:cNvPr id="50177" name="Button 11" hidden="1">
              <a:extLst>
                <a:ext uri="{63B3BB69-23CF-44E3-9099-C40C66FF867C}">
                  <a14:compatExt spid="_x0000_s50177"/>
                </a:ext>
                <a:ext uri="{FF2B5EF4-FFF2-40B4-BE49-F238E27FC236}">
                  <a16:creationId xmlns:a16="http://schemas.microsoft.com/office/drawing/2014/main" id="{00000000-0008-0000-1000-000001C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Slėpti/rodyti tuščias eilutes</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2956560</xdr:colOff>
          <xdr:row>3</xdr:row>
          <xdr:rowOff>137160</xdr:rowOff>
        </xdr:from>
        <xdr:to>
          <xdr:col>2</xdr:col>
          <xdr:colOff>4724400</xdr:colOff>
          <xdr:row>3</xdr:row>
          <xdr:rowOff>480060</xdr:rowOff>
        </xdr:to>
        <xdr:sp macro="" textlink="">
          <xdr:nvSpPr>
            <xdr:cNvPr id="34825" name="Button 9" hidden="1">
              <a:extLst>
                <a:ext uri="{63B3BB69-23CF-44E3-9099-C40C66FF867C}">
                  <a14:compatExt spid="_x0000_s34825"/>
                </a:ext>
                <a:ext uri="{FF2B5EF4-FFF2-40B4-BE49-F238E27FC236}">
                  <a16:creationId xmlns:a16="http://schemas.microsoft.com/office/drawing/2014/main" id="{00000000-0008-0000-1100-0000098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Slėpti/rodyti tuščias eilutes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1242060</xdr:colOff>
          <xdr:row>3</xdr:row>
          <xdr:rowOff>137160</xdr:rowOff>
        </xdr:from>
        <xdr:to>
          <xdr:col>2</xdr:col>
          <xdr:colOff>2461260</xdr:colOff>
          <xdr:row>3</xdr:row>
          <xdr:rowOff>487680</xdr:rowOff>
        </xdr:to>
        <xdr:sp macro="" textlink="">
          <xdr:nvSpPr>
            <xdr:cNvPr id="34826" name="Button 10" hidden="1">
              <a:extLst>
                <a:ext uri="{63B3BB69-23CF-44E3-9099-C40C66FF867C}">
                  <a14:compatExt spid="_x0000_s34826"/>
                </a:ext>
                <a:ext uri="{FF2B5EF4-FFF2-40B4-BE49-F238E27FC236}">
                  <a16:creationId xmlns:a16="http://schemas.microsoft.com/office/drawing/2014/main" id="{00000000-0008-0000-1100-00000A8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Jautrumo analizė</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259080</xdr:colOff>
          <xdr:row>3</xdr:row>
          <xdr:rowOff>144780</xdr:rowOff>
        </xdr:from>
        <xdr:to>
          <xdr:col>2</xdr:col>
          <xdr:colOff>1447800</xdr:colOff>
          <xdr:row>3</xdr:row>
          <xdr:rowOff>480060</xdr:rowOff>
        </xdr:to>
        <xdr:sp macro="" textlink="">
          <xdr:nvSpPr>
            <xdr:cNvPr id="56321" name="Button 1" hidden="1">
              <a:extLst>
                <a:ext uri="{63B3BB69-23CF-44E3-9099-C40C66FF867C}">
                  <a14:compatExt spid="_x0000_s56321"/>
                </a:ext>
                <a:ext uri="{FF2B5EF4-FFF2-40B4-BE49-F238E27FC236}">
                  <a16:creationId xmlns:a16="http://schemas.microsoft.com/office/drawing/2014/main" id="{00000000-0008-0000-1200-000001D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Pasirinkti prielaidas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1630680</xdr:colOff>
          <xdr:row>3</xdr:row>
          <xdr:rowOff>137160</xdr:rowOff>
        </xdr:from>
        <xdr:to>
          <xdr:col>2</xdr:col>
          <xdr:colOff>2819400</xdr:colOff>
          <xdr:row>3</xdr:row>
          <xdr:rowOff>457200</xdr:rowOff>
        </xdr:to>
        <xdr:sp macro="" textlink="">
          <xdr:nvSpPr>
            <xdr:cNvPr id="56322" name="Button 2" hidden="1">
              <a:extLst>
                <a:ext uri="{63B3BB69-23CF-44E3-9099-C40C66FF867C}">
                  <a14:compatExt spid="_x0000_s56322"/>
                </a:ext>
                <a:ext uri="{FF2B5EF4-FFF2-40B4-BE49-F238E27FC236}">
                  <a16:creationId xmlns:a16="http://schemas.microsoft.com/office/drawing/2014/main" id="{00000000-0008-0000-1200-000002D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Scenarijų analizė</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3009900</xdr:colOff>
          <xdr:row>3</xdr:row>
          <xdr:rowOff>137160</xdr:rowOff>
        </xdr:from>
        <xdr:to>
          <xdr:col>2</xdr:col>
          <xdr:colOff>4213860</xdr:colOff>
          <xdr:row>3</xdr:row>
          <xdr:rowOff>449580</xdr:rowOff>
        </xdr:to>
        <xdr:sp macro="" textlink="">
          <xdr:nvSpPr>
            <xdr:cNvPr id="56329" name="Button 9" hidden="1">
              <a:extLst>
                <a:ext uri="{63B3BB69-23CF-44E3-9099-C40C66FF867C}">
                  <a14:compatExt spid="_x0000_s56329"/>
                </a:ext>
                <a:ext uri="{FF2B5EF4-FFF2-40B4-BE49-F238E27FC236}">
                  <a16:creationId xmlns:a16="http://schemas.microsoft.com/office/drawing/2014/main" id="{00000000-0008-0000-1200-000009D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Pradinės prielaidos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4404360</xdr:colOff>
          <xdr:row>3</xdr:row>
          <xdr:rowOff>137160</xdr:rowOff>
        </xdr:from>
        <xdr:to>
          <xdr:col>2</xdr:col>
          <xdr:colOff>4678680</xdr:colOff>
          <xdr:row>3</xdr:row>
          <xdr:rowOff>457200</xdr:rowOff>
        </xdr:to>
        <xdr:sp macro="" textlink="">
          <xdr:nvSpPr>
            <xdr:cNvPr id="56331" name="Button 11" hidden="1">
              <a:extLst>
                <a:ext uri="{63B3BB69-23CF-44E3-9099-C40C66FF867C}">
                  <a14:compatExt spid="_x0000_s56331"/>
                </a:ext>
                <a:ext uri="{FF2B5EF4-FFF2-40B4-BE49-F238E27FC236}">
                  <a16:creationId xmlns:a16="http://schemas.microsoft.com/office/drawing/2014/main" id="{00000000-0008-0000-1200-00000BD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a:p>
              <a:pPr algn="ctr" rtl="0">
                <a:defRPr sz="1000"/>
              </a:pPr>
              <a:endParaRPr lang="lt-LT" sz="1100" b="0" i="0" u="none" strike="noStrike" baseline="0">
                <a:solidFill>
                  <a:srgbClr val="000000"/>
                </a:solidFill>
                <a:latin typeface="Calibri"/>
                <a:ea typeface="Calibri"/>
                <a:cs typeface="Calibri"/>
              </a:endParaRP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30480</xdr:colOff>
          <xdr:row>2</xdr:row>
          <xdr:rowOff>152400</xdr:rowOff>
        </xdr:from>
        <xdr:to>
          <xdr:col>3</xdr:col>
          <xdr:colOff>952500</xdr:colOff>
          <xdr:row>4</xdr:row>
          <xdr:rowOff>60960</xdr:rowOff>
        </xdr:to>
        <xdr:sp macro="" textlink="">
          <xdr:nvSpPr>
            <xdr:cNvPr id="58371" name="Button 3" hidden="1">
              <a:extLst>
                <a:ext uri="{63B3BB69-23CF-44E3-9099-C40C66FF867C}">
                  <a14:compatExt spid="_x0000_s58371"/>
                </a:ext>
                <a:ext uri="{FF2B5EF4-FFF2-40B4-BE49-F238E27FC236}">
                  <a16:creationId xmlns:a16="http://schemas.microsoft.com/office/drawing/2014/main" id="{00000000-0008-0000-1300-000003E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Formuoti grafiką</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60960</xdr:colOff>
          <xdr:row>3</xdr:row>
          <xdr:rowOff>0</xdr:rowOff>
        </xdr:from>
        <xdr:to>
          <xdr:col>4</xdr:col>
          <xdr:colOff>495300</xdr:colOff>
          <xdr:row>4</xdr:row>
          <xdr:rowOff>0</xdr:rowOff>
        </xdr:to>
        <xdr:sp macro="" textlink="">
          <xdr:nvSpPr>
            <xdr:cNvPr id="58372" name="Button_mg31" hidden="1">
              <a:extLst>
                <a:ext uri="{63B3BB69-23CF-44E3-9099-C40C66FF867C}">
                  <a14:compatExt spid="_x0000_s58372"/>
                </a:ext>
                <a:ext uri="{FF2B5EF4-FFF2-40B4-BE49-F238E27FC236}">
                  <a16:creationId xmlns:a16="http://schemas.microsoft.com/office/drawing/2014/main" id="{00000000-0008-0000-1300-000004E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60960</xdr:colOff>
          <xdr:row>8</xdr:row>
          <xdr:rowOff>22860</xdr:rowOff>
        </xdr:from>
        <xdr:to>
          <xdr:col>4</xdr:col>
          <xdr:colOff>495300</xdr:colOff>
          <xdr:row>8</xdr:row>
          <xdr:rowOff>190500</xdr:rowOff>
        </xdr:to>
        <xdr:sp macro="" textlink="">
          <xdr:nvSpPr>
            <xdr:cNvPr id="58373" name="Button_mg32" hidden="1">
              <a:extLst>
                <a:ext uri="{63B3BB69-23CF-44E3-9099-C40C66FF867C}">
                  <a14:compatExt spid="_x0000_s58373"/>
                </a:ext>
                <a:ext uri="{FF2B5EF4-FFF2-40B4-BE49-F238E27FC236}">
                  <a16:creationId xmlns:a16="http://schemas.microsoft.com/office/drawing/2014/main" id="{00000000-0008-0000-1300-000005E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60960</xdr:colOff>
          <xdr:row>30</xdr:row>
          <xdr:rowOff>190500</xdr:rowOff>
        </xdr:from>
        <xdr:to>
          <xdr:col>4</xdr:col>
          <xdr:colOff>495300</xdr:colOff>
          <xdr:row>31</xdr:row>
          <xdr:rowOff>182880</xdr:rowOff>
        </xdr:to>
        <xdr:sp macro="" textlink="">
          <xdr:nvSpPr>
            <xdr:cNvPr id="58374" name="Button_mg321" hidden="1">
              <a:extLst>
                <a:ext uri="{63B3BB69-23CF-44E3-9099-C40C66FF867C}">
                  <a14:compatExt spid="_x0000_s58374"/>
                </a:ext>
                <a:ext uri="{FF2B5EF4-FFF2-40B4-BE49-F238E27FC236}">
                  <a16:creationId xmlns:a16="http://schemas.microsoft.com/office/drawing/2014/main" id="{00000000-0008-0000-1300-000006E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68580</xdr:colOff>
          <xdr:row>80</xdr:row>
          <xdr:rowOff>22860</xdr:rowOff>
        </xdr:from>
        <xdr:to>
          <xdr:col>4</xdr:col>
          <xdr:colOff>518160</xdr:colOff>
          <xdr:row>81</xdr:row>
          <xdr:rowOff>22860</xdr:rowOff>
        </xdr:to>
        <xdr:sp macro="" textlink="">
          <xdr:nvSpPr>
            <xdr:cNvPr id="58375" name="Button_mg33" hidden="1">
              <a:extLst>
                <a:ext uri="{63B3BB69-23CF-44E3-9099-C40C66FF867C}">
                  <a14:compatExt spid="_x0000_s58375"/>
                </a:ext>
                <a:ext uri="{FF2B5EF4-FFF2-40B4-BE49-F238E27FC236}">
                  <a16:creationId xmlns:a16="http://schemas.microsoft.com/office/drawing/2014/main" id="{00000000-0008-0000-1300-000007E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5623560</xdr:colOff>
          <xdr:row>92</xdr:row>
          <xdr:rowOff>76200</xdr:rowOff>
        </xdr:from>
        <xdr:to>
          <xdr:col>2</xdr:col>
          <xdr:colOff>5905500</xdr:colOff>
          <xdr:row>92</xdr:row>
          <xdr:rowOff>327660</xdr:rowOff>
        </xdr:to>
        <xdr:sp macro="" textlink="">
          <xdr:nvSpPr>
            <xdr:cNvPr id="58376" name="Button_mg34" hidden="1">
              <a:extLst>
                <a:ext uri="{63B3BB69-23CF-44E3-9099-C40C66FF867C}">
                  <a14:compatExt spid="_x0000_s58376"/>
                </a:ext>
                <a:ext uri="{FF2B5EF4-FFF2-40B4-BE49-F238E27FC236}">
                  <a16:creationId xmlns:a16="http://schemas.microsoft.com/office/drawing/2014/main" id="{00000000-0008-0000-1300-000008E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68580</xdr:colOff>
          <xdr:row>89</xdr:row>
          <xdr:rowOff>22860</xdr:rowOff>
        </xdr:from>
        <xdr:to>
          <xdr:col>4</xdr:col>
          <xdr:colOff>518160</xdr:colOff>
          <xdr:row>89</xdr:row>
          <xdr:rowOff>182880</xdr:rowOff>
        </xdr:to>
        <xdr:sp macro="" textlink="">
          <xdr:nvSpPr>
            <xdr:cNvPr id="58377" name="Button_mg35" hidden="1">
              <a:extLst>
                <a:ext uri="{63B3BB69-23CF-44E3-9099-C40C66FF867C}">
                  <a14:compatExt spid="_x0000_s58377"/>
                </a:ext>
                <a:ext uri="{FF2B5EF4-FFF2-40B4-BE49-F238E27FC236}">
                  <a16:creationId xmlns:a16="http://schemas.microsoft.com/office/drawing/2014/main" id="{00000000-0008-0000-1300-000009E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22860</xdr:colOff>
          <xdr:row>10</xdr:row>
          <xdr:rowOff>0</xdr:rowOff>
        </xdr:from>
        <xdr:to>
          <xdr:col>3</xdr:col>
          <xdr:colOff>304800</xdr:colOff>
          <xdr:row>10</xdr:row>
          <xdr:rowOff>182880</xdr:rowOff>
        </xdr:to>
        <xdr:sp macro="" textlink="">
          <xdr:nvSpPr>
            <xdr:cNvPr id="5123" name="Button 3" hidden="1">
              <a:extLst>
                <a:ext uri="{63B3BB69-23CF-44E3-9099-C40C66FF867C}">
                  <a14:compatExt spid="_x0000_s5123"/>
                </a:ext>
                <a:ext uri="{FF2B5EF4-FFF2-40B4-BE49-F238E27FC236}">
                  <a16:creationId xmlns:a16="http://schemas.microsoft.com/office/drawing/2014/main" id="{00000000-0008-0000-0300-0000031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22860</xdr:colOff>
          <xdr:row>6</xdr:row>
          <xdr:rowOff>22860</xdr:rowOff>
        </xdr:from>
        <xdr:to>
          <xdr:col>3</xdr:col>
          <xdr:colOff>297180</xdr:colOff>
          <xdr:row>6</xdr:row>
          <xdr:rowOff>190500</xdr:rowOff>
        </xdr:to>
        <xdr:sp macro="" textlink="">
          <xdr:nvSpPr>
            <xdr:cNvPr id="5124" name="Button 4" hidden="1">
              <a:extLst>
                <a:ext uri="{63B3BB69-23CF-44E3-9099-C40C66FF867C}">
                  <a14:compatExt spid="_x0000_s5124"/>
                </a:ext>
                <a:ext uri="{FF2B5EF4-FFF2-40B4-BE49-F238E27FC236}">
                  <a16:creationId xmlns:a16="http://schemas.microsoft.com/office/drawing/2014/main" id="{00000000-0008-0000-0300-0000041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22860</xdr:colOff>
          <xdr:row>87</xdr:row>
          <xdr:rowOff>0</xdr:rowOff>
        </xdr:from>
        <xdr:to>
          <xdr:col>3</xdr:col>
          <xdr:colOff>297180</xdr:colOff>
          <xdr:row>88</xdr:row>
          <xdr:rowOff>22860</xdr:rowOff>
        </xdr:to>
        <xdr:sp macro="" textlink="">
          <xdr:nvSpPr>
            <xdr:cNvPr id="5125" name="Button 12" hidden="1">
              <a:extLst>
                <a:ext uri="{63B3BB69-23CF-44E3-9099-C40C66FF867C}">
                  <a14:compatExt spid="_x0000_s5125"/>
                </a:ext>
                <a:ext uri="{FF2B5EF4-FFF2-40B4-BE49-F238E27FC236}">
                  <a16:creationId xmlns:a16="http://schemas.microsoft.com/office/drawing/2014/main" id="{00000000-0008-0000-0300-0000051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22860</xdr:colOff>
          <xdr:row>98</xdr:row>
          <xdr:rowOff>30480</xdr:rowOff>
        </xdr:from>
        <xdr:to>
          <xdr:col>3</xdr:col>
          <xdr:colOff>297180</xdr:colOff>
          <xdr:row>98</xdr:row>
          <xdr:rowOff>213360</xdr:rowOff>
        </xdr:to>
        <xdr:sp macro="" textlink="">
          <xdr:nvSpPr>
            <xdr:cNvPr id="5197" name="Button 13" hidden="1">
              <a:extLst>
                <a:ext uri="{63B3BB69-23CF-44E3-9099-C40C66FF867C}">
                  <a14:compatExt spid="_x0000_s5197"/>
                </a:ext>
                <a:ext uri="{FF2B5EF4-FFF2-40B4-BE49-F238E27FC236}">
                  <a16:creationId xmlns:a16="http://schemas.microsoft.com/office/drawing/2014/main" id="{00000000-0008-0000-0300-00004D1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22860</xdr:colOff>
          <xdr:row>115</xdr:row>
          <xdr:rowOff>22860</xdr:rowOff>
        </xdr:from>
        <xdr:to>
          <xdr:col>3</xdr:col>
          <xdr:colOff>297180</xdr:colOff>
          <xdr:row>116</xdr:row>
          <xdr:rowOff>0</xdr:rowOff>
        </xdr:to>
        <xdr:sp macro="" textlink="">
          <xdr:nvSpPr>
            <xdr:cNvPr id="5199" name="Button 15" hidden="1">
              <a:extLst>
                <a:ext uri="{63B3BB69-23CF-44E3-9099-C40C66FF867C}">
                  <a14:compatExt spid="_x0000_s5199"/>
                </a:ext>
                <a:ext uri="{FF2B5EF4-FFF2-40B4-BE49-F238E27FC236}">
                  <a16:creationId xmlns:a16="http://schemas.microsoft.com/office/drawing/2014/main" id="{00000000-0008-0000-0300-00004F1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114300</xdr:colOff>
          <xdr:row>4</xdr:row>
          <xdr:rowOff>0</xdr:rowOff>
        </xdr:from>
        <xdr:to>
          <xdr:col>4</xdr:col>
          <xdr:colOff>381000</xdr:colOff>
          <xdr:row>4</xdr:row>
          <xdr:rowOff>182880</xdr:rowOff>
        </xdr:to>
        <xdr:sp macro="" textlink="">
          <xdr:nvSpPr>
            <xdr:cNvPr id="5206" name="Button 10" hidden="1">
              <a:extLst>
                <a:ext uri="{63B3BB69-23CF-44E3-9099-C40C66FF867C}">
                  <a14:compatExt spid="_x0000_s5206"/>
                </a:ext>
                <a:ext uri="{FF2B5EF4-FFF2-40B4-BE49-F238E27FC236}">
                  <a16:creationId xmlns:a16="http://schemas.microsoft.com/office/drawing/2014/main" id="{00000000-0008-0000-0300-0000561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xdr:col>
          <xdr:colOff>38100</xdr:colOff>
          <xdr:row>1</xdr:row>
          <xdr:rowOff>137160</xdr:rowOff>
        </xdr:from>
        <xdr:to>
          <xdr:col>6</xdr:col>
          <xdr:colOff>723900</xdr:colOff>
          <xdr:row>2</xdr:row>
          <xdr:rowOff>182880</xdr:rowOff>
        </xdr:to>
        <xdr:sp macro="" textlink="">
          <xdr:nvSpPr>
            <xdr:cNvPr id="5208" name="Button 11" hidden="1">
              <a:extLst>
                <a:ext uri="{63B3BB69-23CF-44E3-9099-C40C66FF867C}">
                  <a14:compatExt spid="_x0000_s5208"/>
                </a:ext>
                <a:ext uri="{FF2B5EF4-FFF2-40B4-BE49-F238E27FC236}">
                  <a16:creationId xmlns:a16="http://schemas.microsoft.com/office/drawing/2014/main" id="{00000000-0008-0000-0300-0000581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Slėpti/rodyti tuščias eilutes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99060</xdr:colOff>
          <xdr:row>10</xdr:row>
          <xdr:rowOff>30480</xdr:rowOff>
        </xdr:from>
        <xdr:to>
          <xdr:col>0</xdr:col>
          <xdr:colOff>220980</xdr:colOff>
          <xdr:row>10</xdr:row>
          <xdr:rowOff>175260</xdr:rowOff>
        </xdr:to>
        <xdr:sp macro="" textlink="">
          <xdr:nvSpPr>
            <xdr:cNvPr id="5217" name="Button 97" hidden="1">
              <a:extLst>
                <a:ext uri="{63B3BB69-23CF-44E3-9099-C40C66FF867C}">
                  <a14:compatExt spid="_x0000_s5217"/>
                </a:ext>
                <a:ext uri="{FF2B5EF4-FFF2-40B4-BE49-F238E27FC236}">
                  <a16:creationId xmlns:a16="http://schemas.microsoft.com/office/drawing/2014/main" id="{00000000-0008-0000-0300-0000611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99060</xdr:colOff>
          <xdr:row>21</xdr:row>
          <xdr:rowOff>22860</xdr:rowOff>
        </xdr:from>
        <xdr:to>
          <xdr:col>0</xdr:col>
          <xdr:colOff>213360</xdr:colOff>
          <xdr:row>21</xdr:row>
          <xdr:rowOff>152400</xdr:rowOff>
        </xdr:to>
        <xdr:sp macro="" textlink="">
          <xdr:nvSpPr>
            <xdr:cNvPr id="5218" name="Button 98" hidden="1">
              <a:extLst>
                <a:ext uri="{63B3BB69-23CF-44E3-9099-C40C66FF867C}">
                  <a14:compatExt spid="_x0000_s5218"/>
                </a:ext>
                <a:ext uri="{FF2B5EF4-FFF2-40B4-BE49-F238E27FC236}">
                  <a16:creationId xmlns:a16="http://schemas.microsoft.com/office/drawing/2014/main" id="{00000000-0008-0000-0300-0000621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99060</xdr:colOff>
          <xdr:row>32</xdr:row>
          <xdr:rowOff>30480</xdr:rowOff>
        </xdr:from>
        <xdr:to>
          <xdr:col>0</xdr:col>
          <xdr:colOff>220980</xdr:colOff>
          <xdr:row>32</xdr:row>
          <xdr:rowOff>175260</xdr:rowOff>
        </xdr:to>
        <xdr:sp macro="" textlink="">
          <xdr:nvSpPr>
            <xdr:cNvPr id="5219" name="Button 99" hidden="1">
              <a:extLst>
                <a:ext uri="{63B3BB69-23CF-44E3-9099-C40C66FF867C}">
                  <a14:compatExt spid="_x0000_s5219"/>
                </a:ext>
                <a:ext uri="{FF2B5EF4-FFF2-40B4-BE49-F238E27FC236}">
                  <a16:creationId xmlns:a16="http://schemas.microsoft.com/office/drawing/2014/main" id="{00000000-0008-0000-0300-0000631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44</xdr:row>
          <xdr:rowOff>30480</xdr:rowOff>
        </xdr:from>
        <xdr:to>
          <xdr:col>0</xdr:col>
          <xdr:colOff>213360</xdr:colOff>
          <xdr:row>44</xdr:row>
          <xdr:rowOff>175260</xdr:rowOff>
        </xdr:to>
        <xdr:sp macro="" textlink="">
          <xdr:nvSpPr>
            <xdr:cNvPr id="5220" name="Button 106" hidden="1">
              <a:extLst>
                <a:ext uri="{63B3BB69-23CF-44E3-9099-C40C66FF867C}">
                  <a14:compatExt spid="_x0000_s5220"/>
                </a:ext>
                <a:ext uri="{FF2B5EF4-FFF2-40B4-BE49-F238E27FC236}">
                  <a16:creationId xmlns:a16="http://schemas.microsoft.com/office/drawing/2014/main" id="{00000000-0008-0000-0300-0000641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54</xdr:row>
          <xdr:rowOff>30480</xdr:rowOff>
        </xdr:from>
        <xdr:to>
          <xdr:col>0</xdr:col>
          <xdr:colOff>213360</xdr:colOff>
          <xdr:row>54</xdr:row>
          <xdr:rowOff>175260</xdr:rowOff>
        </xdr:to>
        <xdr:sp macro="" textlink="">
          <xdr:nvSpPr>
            <xdr:cNvPr id="5221" name="Button 107" hidden="1">
              <a:extLst>
                <a:ext uri="{63B3BB69-23CF-44E3-9099-C40C66FF867C}">
                  <a14:compatExt spid="_x0000_s5221"/>
                </a:ext>
                <a:ext uri="{FF2B5EF4-FFF2-40B4-BE49-F238E27FC236}">
                  <a16:creationId xmlns:a16="http://schemas.microsoft.com/office/drawing/2014/main" id="{00000000-0008-0000-0300-0000651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65</xdr:row>
          <xdr:rowOff>22860</xdr:rowOff>
        </xdr:from>
        <xdr:to>
          <xdr:col>0</xdr:col>
          <xdr:colOff>213360</xdr:colOff>
          <xdr:row>65</xdr:row>
          <xdr:rowOff>152400</xdr:rowOff>
        </xdr:to>
        <xdr:sp macro="" textlink="">
          <xdr:nvSpPr>
            <xdr:cNvPr id="5222" name="Button 108" hidden="1">
              <a:extLst>
                <a:ext uri="{63B3BB69-23CF-44E3-9099-C40C66FF867C}">
                  <a14:compatExt spid="_x0000_s5222"/>
                </a:ext>
                <a:ext uri="{FF2B5EF4-FFF2-40B4-BE49-F238E27FC236}">
                  <a16:creationId xmlns:a16="http://schemas.microsoft.com/office/drawing/2014/main" id="{00000000-0008-0000-0300-0000661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76</xdr:row>
          <xdr:rowOff>30480</xdr:rowOff>
        </xdr:from>
        <xdr:to>
          <xdr:col>0</xdr:col>
          <xdr:colOff>213360</xdr:colOff>
          <xdr:row>76</xdr:row>
          <xdr:rowOff>175260</xdr:rowOff>
        </xdr:to>
        <xdr:sp macro="" textlink="">
          <xdr:nvSpPr>
            <xdr:cNvPr id="5223" name="Button 109" hidden="1">
              <a:extLst>
                <a:ext uri="{63B3BB69-23CF-44E3-9099-C40C66FF867C}">
                  <a14:compatExt spid="_x0000_s5223"/>
                </a:ext>
                <a:ext uri="{FF2B5EF4-FFF2-40B4-BE49-F238E27FC236}">
                  <a16:creationId xmlns:a16="http://schemas.microsoft.com/office/drawing/2014/main" id="{00000000-0008-0000-0300-0000671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xdr:colOff>
          <xdr:row>9</xdr:row>
          <xdr:rowOff>22860</xdr:rowOff>
        </xdr:from>
        <xdr:to>
          <xdr:col>1</xdr:col>
          <xdr:colOff>0</xdr:colOff>
          <xdr:row>9</xdr:row>
          <xdr:rowOff>152400</xdr:rowOff>
        </xdr:to>
        <xdr:sp macro="" textlink="">
          <xdr:nvSpPr>
            <xdr:cNvPr id="5224" name="Button 104" hidden="1">
              <a:extLst>
                <a:ext uri="{63B3BB69-23CF-44E3-9099-C40C66FF867C}">
                  <a14:compatExt spid="_x0000_s5224"/>
                </a:ext>
                <a:ext uri="{FF2B5EF4-FFF2-40B4-BE49-F238E27FC236}">
                  <a16:creationId xmlns:a16="http://schemas.microsoft.com/office/drawing/2014/main" id="{00000000-0008-0000-0300-0000681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43</xdr:row>
          <xdr:rowOff>38100</xdr:rowOff>
        </xdr:from>
        <xdr:to>
          <xdr:col>1</xdr:col>
          <xdr:colOff>0</xdr:colOff>
          <xdr:row>43</xdr:row>
          <xdr:rowOff>175260</xdr:rowOff>
        </xdr:to>
        <xdr:sp macro="" textlink="">
          <xdr:nvSpPr>
            <xdr:cNvPr id="5225" name="Button 105" hidden="1">
              <a:extLst>
                <a:ext uri="{63B3BB69-23CF-44E3-9099-C40C66FF867C}">
                  <a14:compatExt spid="_x0000_s5225"/>
                </a:ext>
                <a:ext uri="{FF2B5EF4-FFF2-40B4-BE49-F238E27FC236}">
                  <a16:creationId xmlns:a16="http://schemas.microsoft.com/office/drawing/2014/main" id="{00000000-0008-0000-0300-0000691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87</xdr:row>
          <xdr:rowOff>22860</xdr:rowOff>
        </xdr:from>
        <xdr:to>
          <xdr:col>0</xdr:col>
          <xdr:colOff>213360</xdr:colOff>
          <xdr:row>87</xdr:row>
          <xdr:rowOff>175260</xdr:rowOff>
        </xdr:to>
        <xdr:sp macro="" textlink="">
          <xdr:nvSpPr>
            <xdr:cNvPr id="5241" name="Button 110" hidden="1">
              <a:extLst>
                <a:ext uri="{63B3BB69-23CF-44E3-9099-C40C66FF867C}">
                  <a14:compatExt spid="_x0000_s5241"/>
                </a:ext>
                <a:ext uri="{FF2B5EF4-FFF2-40B4-BE49-F238E27FC236}">
                  <a16:creationId xmlns:a16="http://schemas.microsoft.com/office/drawing/2014/main" id="{00000000-0008-0000-0300-0000791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68580</xdr:colOff>
          <xdr:row>98</xdr:row>
          <xdr:rowOff>38100</xdr:rowOff>
        </xdr:from>
        <xdr:to>
          <xdr:col>0</xdr:col>
          <xdr:colOff>190500</xdr:colOff>
          <xdr:row>98</xdr:row>
          <xdr:rowOff>175260</xdr:rowOff>
        </xdr:to>
        <xdr:sp macro="" textlink="">
          <xdr:nvSpPr>
            <xdr:cNvPr id="5242" name="Button 111" hidden="1">
              <a:extLst>
                <a:ext uri="{63B3BB69-23CF-44E3-9099-C40C66FF867C}">
                  <a14:compatExt spid="_x0000_s5242"/>
                </a:ext>
                <a:ext uri="{FF2B5EF4-FFF2-40B4-BE49-F238E27FC236}">
                  <a16:creationId xmlns:a16="http://schemas.microsoft.com/office/drawing/2014/main" id="{00000000-0008-0000-0300-00007A1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22860</xdr:colOff>
          <xdr:row>109</xdr:row>
          <xdr:rowOff>22860</xdr:rowOff>
        </xdr:from>
        <xdr:to>
          <xdr:col>3</xdr:col>
          <xdr:colOff>304800</xdr:colOff>
          <xdr:row>110</xdr:row>
          <xdr:rowOff>0</xdr:rowOff>
        </xdr:to>
        <xdr:sp macro="" textlink="">
          <xdr:nvSpPr>
            <xdr:cNvPr id="5267" name="Button 14" hidden="1">
              <a:extLst>
                <a:ext uri="{63B3BB69-23CF-44E3-9099-C40C66FF867C}">
                  <a14:compatExt spid="_x0000_s5267"/>
                </a:ext>
                <a:ext uri="{FF2B5EF4-FFF2-40B4-BE49-F238E27FC236}">
                  <a16:creationId xmlns:a16="http://schemas.microsoft.com/office/drawing/2014/main" id="{00000000-0008-0000-0300-0000931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22860</xdr:colOff>
          <xdr:row>8</xdr:row>
          <xdr:rowOff>22860</xdr:rowOff>
        </xdr:from>
        <xdr:to>
          <xdr:col>3</xdr:col>
          <xdr:colOff>297180</xdr:colOff>
          <xdr:row>8</xdr:row>
          <xdr:rowOff>190500</xdr:rowOff>
        </xdr:to>
        <xdr:sp macro="" textlink="">
          <xdr:nvSpPr>
            <xdr:cNvPr id="5268" name="Button 148" hidden="1">
              <a:extLst>
                <a:ext uri="{63B3BB69-23CF-44E3-9099-C40C66FF867C}">
                  <a14:compatExt spid="_x0000_s5268"/>
                </a:ext>
                <a:ext uri="{FF2B5EF4-FFF2-40B4-BE49-F238E27FC236}">
                  <a16:creationId xmlns:a16="http://schemas.microsoft.com/office/drawing/2014/main" id="{00000000-0008-0000-0300-0000941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22860</xdr:colOff>
          <xdr:row>21</xdr:row>
          <xdr:rowOff>0</xdr:rowOff>
        </xdr:from>
        <xdr:to>
          <xdr:col>4</xdr:col>
          <xdr:colOff>0</xdr:colOff>
          <xdr:row>21</xdr:row>
          <xdr:rowOff>182880</xdr:rowOff>
        </xdr:to>
        <xdr:sp macro="" textlink="">
          <xdr:nvSpPr>
            <xdr:cNvPr id="5269" name="Button 149" hidden="1">
              <a:extLst>
                <a:ext uri="{63B3BB69-23CF-44E3-9099-C40C66FF867C}">
                  <a14:compatExt spid="_x0000_s5269"/>
                </a:ext>
                <a:ext uri="{FF2B5EF4-FFF2-40B4-BE49-F238E27FC236}">
                  <a16:creationId xmlns:a16="http://schemas.microsoft.com/office/drawing/2014/main" id="{00000000-0008-0000-0300-0000951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22860</xdr:colOff>
          <xdr:row>10</xdr:row>
          <xdr:rowOff>0</xdr:rowOff>
        </xdr:from>
        <xdr:to>
          <xdr:col>3</xdr:col>
          <xdr:colOff>304800</xdr:colOff>
          <xdr:row>10</xdr:row>
          <xdr:rowOff>182880</xdr:rowOff>
        </xdr:to>
        <xdr:sp macro="" textlink="">
          <xdr:nvSpPr>
            <xdr:cNvPr id="37890" name="Button 2" hidden="1">
              <a:extLst>
                <a:ext uri="{63B3BB69-23CF-44E3-9099-C40C66FF867C}">
                  <a14:compatExt spid="_x0000_s37890"/>
                </a:ext>
                <a:ext uri="{FF2B5EF4-FFF2-40B4-BE49-F238E27FC236}">
                  <a16:creationId xmlns:a16="http://schemas.microsoft.com/office/drawing/2014/main" id="{00000000-0008-0000-0400-0000029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22860</xdr:colOff>
          <xdr:row>6</xdr:row>
          <xdr:rowOff>22860</xdr:rowOff>
        </xdr:from>
        <xdr:to>
          <xdr:col>3</xdr:col>
          <xdr:colOff>297180</xdr:colOff>
          <xdr:row>6</xdr:row>
          <xdr:rowOff>190500</xdr:rowOff>
        </xdr:to>
        <xdr:sp macro="" textlink="">
          <xdr:nvSpPr>
            <xdr:cNvPr id="37891" name="Button 3" hidden="1">
              <a:extLst>
                <a:ext uri="{63B3BB69-23CF-44E3-9099-C40C66FF867C}">
                  <a14:compatExt spid="_x0000_s37891"/>
                </a:ext>
                <a:ext uri="{FF2B5EF4-FFF2-40B4-BE49-F238E27FC236}">
                  <a16:creationId xmlns:a16="http://schemas.microsoft.com/office/drawing/2014/main" id="{00000000-0008-0000-0400-0000039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22860</xdr:colOff>
          <xdr:row>87</xdr:row>
          <xdr:rowOff>0</xdr:rowOff>
        </xdr:from>
        <xdr:to>
          <xdr:col>3</xdr:col>
          <xdr:colOff>297180</xdr:colOff>
          <xdr:row>88</xdr:row>
          <xdr:rowOff>22860</xdr:rowOff>
        </xdr:to>
        <xdr:sp macro="" textlink="">
          <xdr:nvSpPr>
            <xdr:cNvPr id="37892" name="Button 12" hidden="1">
              <a:extLst>
                <a:ext uri="{63B3BB69-23CF-44E3-9099-C40C66FF867C}">
                  <a14:compatExt spid="_x0000_s37892"/>
                </a:ext>
                <a:ext uri="{FF2B5EF4-FFF2-40B4-BE49-F238E27FC236}">
                  <a16:creationId xmlns:a16="http://schemas.microsoft.com/office/drawing/2014/main" id="{00000000-0008-0000-0400-0000049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22860</xdr:colOff>
          <xdr:row>98</xdr:row>
          <xdr:rowOff>30480</xdr:rowOff>
        </xdr:from>
        <xdr:to>
          <xdr:col>3</xdr:col>
          <xdr:colOff>297180</xdr:colOff>
          <xdr:row>98</xdr:row>
          <xdr:rowOff>213360</xdr:rowOff>
        </xdr:to>
        <xdr:sp macro="" textlink="">
          <xdr:nvSpPr>
            <xdr:cNvPr id="37893" name="Button 13" hidden="1">
              <a:extLst>
                <a:ext uri="{63B3BB69-23CF-44E3-9099-C40C66FF867C}">
                  <a14:compatExt spid="_x0000_s37893"/>
                </a:ext>
                <a:ext uri="{FF2B5EF4-FFF2-40B4-BE49-F238E27FC236}">
                  <a16:creationId xmlns:a16="http://schemas.microsoft.com/office/drawing/2014/main" id="{00000000-0008-0000-0400-0000059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22860</xdr:colOff>
          <xdr:row>115</xdr:row>
          <xdr:rowOff>22860</xdr:rowOff>
        </xdr:from>
        <xdr:to>
          <xdr:col>3</xdr:col>
          <xdr:colOff>297180</xdr:colOff>
          <xdr:row>116</xdr:row>
          <xdr:rowOff>0</xdr:rowOff>
        </xdr:to>
        <xdr:sp macro="" textlink="">
          <xdr:nvSpPr>
            <xdr:cNvPr id="37894" name="Button 15" hidden="1">
              <a:extLst>
                <a:ext uri="{63B3BB69-23CF-44E3-9099-C40C66FF867C}">
                  <a14:compatExt spid="_x0000_s37894"/>
                </a:ext>
                <a:ext uri="{FF2B5EF4-FFF2-40B4-BE49-F238E27FC236}">
                  <a16:creationId xmlns:a16="http://schemas.microsoft.com/office/drawing/2014/main" id="{00000000-0008-0000-0400-0000069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106680</xdr:colOff>
          <xdr:row>4</xdr:row>
          <xdr:rowOff>22860</xdr:rowOff>
        </xdr:from>
        <xdr:to>
          <xdr:col>4</xdr:col>
          <xdr:colOff>373380</xdr:colOff>
          <xdr:row>5</xdr:row>
          <xdr:rowOff>0</xdr:rowOff>
        </xdr:to>
        <xdr:sp macro="" textlink="">
          <xdr:nvSpPr>
            <xdr:cNvPr id="37895" name="Button 10" hidden="1">
              <a:extLst>
                <a:ext uri="{63B3BB69-23CF-44E3-9099-C40C66FF867C}">
                  <a14:compatExt spid="_x0000_s37895"/>
                </a:ext>
                <a:ext uri="{FF2B5EF4-FFF2-40B4-BE49-F238E27FC236}">
                  <a16:creationId xmlns:a16="http://schemas.microsoft.com/office/drawing/2014/main" id="{00000000-0008-0000-0400-0000079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xdr:col>
          <xdr:colOff>38100</xdr:colOff>
          <xdr:row>1</xdr:row>
          <xdr:rowOff>137160</xdr:rowOff>
        </xdr:from>
        <xdr:to>
          <xdr:col>6</xdr:col>
          <xdr:colOff>723900</xdr:colOff>
          <xdr:row>2</xdr:row>
          <xdr:rowOff>182880</xdr:rowOff>
        </xdr:to>
        <xdr:sp macro="" textlink="">
          <xdr:nvSpPr>
            <xdr:cNvPr id="37896" name="Button 11" hidden="1">
              <a:extLst>
                <a:ext uri="{63B3BB69-23CF-44E3-9099-C40C66FF867C}">
                  <a14:compatExt spid="_x0000_s37896"/>
                </a:ext>
                <a:ext uri="{FF2B5EF4-FFF2-40B4-BE49-F238E27FC236}">
                  <a16:creationId xmlns:a16="http://schemas.microsoft.com/office/drawing/2014/main" id="{00000000-0008-0000-0400-0000089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Slėpti/rodyti tuščias eilutes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99060</xdr:colOff>
          <xdr:row>10</xdr:row>
          <xdr:rowOff>30480</xdr:rowOff>
        </xdr:from>
        <xdr:to>
          <xdr:col>0</xdr:col>
          <xdr:colOff>220980</xdr:colOff>
          <xdr:row>10</xdr:row>
          <xdr:rowOff>175260</xdr:rowOff>
        </xdr:to>
        <xdr:sp macro="" textlink="">
          <xdr:nvSpPr>
            <xdr:cNvPr id="37897" name="Button 9" hidden="1">
              <a:extLst>
                <a:ext uri="{63B3BB69-23CF-44E3-9099-C40C66FF867C}">
                  <a14:compatExt spid="_x0000_s37897"/>
                </a:ext>
                <a:ext uri="{FF2B5EF4-FFF2-40B4-BE49-F238E27FC236}">
                  <a16:creationId xmlns:a16="http://schemas.microsoft.com/office/drawing/2014/main" id="{00000000-0008-0000-0400-0000099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44</xdr:row>
          <xdr:rowOff>30480</xdr:rowOff>
        </xdr:from>
        <xdr:to>
          <xdr:col>0</xdr:col>
          <xdr:colOff>213360</xdr:colOff>
          <xdr:row>44</xdr:row>
          <xdr:rowOff>175260</xdr:rowOff>
        </xdr:to>
        <xdr:sp macro="" textlink="">
          <xdr:nvSpPr>
            <xdr:cNvPr id="37900" name="Button 106" hidden="1">
              <a:extLst>
                <a:ext uri="{63B3BB69-23CF-44E3-9099-C40C66FF867C}">
                  <a14:compatExt spid="_x0000_s37900"/>
                </a:ext>
                <a:ext uri="{FF2B5EF4-FFF2-40B4-BE49-F238E27FC236}">
                  <a16:creationId xmlns:a16="http://schemas.microsoft.com/office/drawing/2014/main" id="{00000000-0008-0000-0400-00000C9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54</xdr:row>
          <xdr:rowOff>30480</xdr:rowOff>
        </xdr:from>
        <xdr:to>
          <xdr:col>0</xdr:col>
          <xdr:colOff>213360</xdr:colOff>
          <xdr:row>54</xdr:row>
          <xdr:rowOff>175260</xdr:rowOff>
        </xdr:to>
        <xdr:sp macro="" textlink="">
          <xdr:nvSpPr>
            <xdr:cNvPr id="37901" name="Button 107" hidden="1">
              <a:extLst>
                <a:ext uri="{63B3BB69-23CF-44E3-9099-C40C66FF867C}">
                  <a14:compatExt spid="_x0000_s37901"/>
                </a:ext>
                <a:ext uri="{FF2B5EF4-FFF2-40B4-BE49-F238E27FC236}">
                  <a16:creationId xmlns:a16="http://schemas.microsoft.com/office/drawing/2014/main" id="{00000000-0008-0000-0400-00000D9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65</xdr:row>
          <xdr:rowOff>22860</xdr:rowOff>
        </xdr:from>
        <xdr:to>
          <xdr:col>0</xdr:col>
          <xdr:colOff>213360</xdr:colOff>
          <xdr:row>65</xdr:row>
          <xdr:rowOff>152400</xdr:rowOff>
        </xdr:to>
        <xdr:sp macro="" textlink="">
          <xdr:nvSpPr>
            <xdr:cNvPr id="37902" name="Button 108" hidden="1">
              <a:extLst>
                <a:ext uri="{63B3BB69-23CF-44E3-9099-C40C66FF867C}">
                  <a14:compatExt spid="_x0000_s37902"/>
                </a:ext>
                <a:ext uri="{FF2B5EF4-FFF2-40B4-BE49-F238E27FC236}">
                  <a16:creationId xmlns:a16="http://schemas.microsoft.com/office/drawing/2014/main" id="{00000000-0008-0000-0400-00000E9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76</xdr:row>
          <xdr:rowOff>30480</xdr:rowOff>
        </xdr:from>
        <xdr:to>
          <xdr:col>0</xdr:col>
          <xdr:colOff>213360</xdr:colOff>
          <xdr:row>76</xdr:row>
          <xdr:rowOff>175260</xdr:rowOff>
        </xdr:to>
        <xdr:sp macro="" textlink="">
          <xdr:nvSpPr>
            <xdr:cNvPr id="37903" name="Button 109" hidden="1">
              <a:extLst>
                <a:ext uri="{63B3BB69-23CF-44E3-9099-C40C66FF867C}">
                  <a14:compatExt spid="_x0000_s37903"/>
                </a:ext>
                <a:ext uri="{FF2B5EF4-FFF2-40B4-BE49-F238E27FC236}">
                  <a16:creationId xmlns:a16="http://schemas.microsoft.com/office/drawing/2014/main" id="{00000000-0008-0000-0400-00000F9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xdr:colOff>
          <xdr:row>9</xdr:row>
          <xdr:rowOff>22860</xdr:rowOff>
        </xdr:from>
        <xdr:to>
          <xdr:col>1</xdr:col>
          <xdr:colOff>0</xdr:colOff>
          <xdr:row>9</xdr:row>
          <xdr:rowOff>152400</xdr:rowOff>
        </xdr:to>
        <xdr:sp macro="" textlink="">
          <xdr:nvSpPr>
            <xdr:cNvPr id="37904" name="Button 16" hidden="1">
              <a:extLst>
                <a:ext uri="{63B3BB69-23CF-44E3-9099-C40C66FF867C}">
                  <a14:compatExt spid="_x0000_s37904"/>
                </a:ext>
                <a:ext uri="{FF2B5EF4-FFF2-40B4-BE49-F238E27FC236}">
                  <a16:creationId xmlns:a16="http://schemas.microsoft.com/office/drawing/2014/main" id="{00000000-0008-0000-0400-0000109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87</xdr:row>
          <xdr:rowOff>22860</xdr:rowOff>
        </xdr:from>
        <xdr:to>
          <xdr:col>0</xdr:col>
          <xdr:colOff>213360</xdr:colOff>
          <xdr:row>87</xdr:row>
          <xdr:rowOff>175260</xdr:rowOff>
        </xdr:to>
        <xdr:sp macro="" textlink="">
          <xdr:nvSpPr>
            <xdr:cNvPr id="37906" name="Button 110" hidden="1">
              <a:extLst>
                <a:ext uri="{63B3BB69-23CF-44E3-9099-C40C66FF867C}">
                  <a14:compatExt spid="_x0000_s37906"/>
                </a:ext>
                <a:ext uri="{FF2B5EF4-FFF2-40B4-BE49-F238E27FC236}">
                  <a16:creationId xmlns:a16="http://schemas.microsoft.com/office/drawing/2014/main" id="{00000000-0008-0000-0400-0000129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68580</xdr:colOff>
          <xdr:row>98</xdr:row>
          <xdr:rowOff>38100</xdr:rowOff>
        </xdr:from>
        <xdr:to>
          <xdr:col>0</xdr:col>
          <xdr:colOff>190500</xdr:colOff>
          <xdr:row>98</xdr:row>
          <xdr:rowOff>175260</xdr:rowOff>
        </xdr:to>
        <xdr:sp macro="" textlink="">
          <xdr:nvSpPr>
            <xdr:cNvPr id="37907" name="Button 111" hidden="1">
              <a:extLst>
                <a:ext uri="{63B3BB69-23CF-44E3-9099-C40C66FF867C}">
                  <a14:compatExt spid="_x0000_s37907"/>
                </a:ext>
                <a:ext uri="{FF2B5EF4-FFF2-40B4-BE49-F238E27FC236}">
                  <a16:creationId xmlns:a16="http://schemas.microsoft.com/office/drawing/2014/main" id="{00000000-0008-0000-0400-0000139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22860</xdr:colOff>
          <xdr:row>109</xdr:row>
          <xdr:rowOff>22860</xdr:rowOff>
        </xdr:from>
        <xdr:to>
          <xdr:col>3</xdr:col>
          <xdr:colOff>297180</xdr:colOff>
          <xdr:row>110</xdr:row>
          <xdr:rowOff>0</xdr:rowOff>
        </xdr:to>
        <xdr:sp macro="" textlink="">
          <xdr:nvSpPr>
            <xdr:cNvPr id="37908" name="Button 14" hidden="1">
              <a:extLst>
                <a:ext uri="{63B3BB69-23CF-44E3-9099-C40C66FF867C}">
                  <a14:compatExt spid="_x0000_s37908"/>
                </a:ext>
                <a:ext uri="{FF2B5EF4-FFF2-40B4-BE49-F238E27FC236}">
                  <a16:creationId xmlns:a16="http://schemas.microsoft.com/office/drawing/2014/main" id="{00000000-0008-0000-0400-0000149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99060</xdr:colOff>
          <xdr:row>21</xdr:row>
          <xdr:rowOff>30480</xdr:rowOff>
        </xdr:from>
        <xdr:to>
          <xdr:col>0</xdr:col>
          <xdr:colOff>220980</xdr:colOff>
          <xdr:row>21</xdr:row>
          <xdr:rowOff>175260</xdr:rowOff>
        </xdr:to>
        <xdr:sp macro="" textlink="">
          <xdr:nvSpPr>
            <xdr:cNvPr id="37911" name="Button 23" hidden="1">
              <a:extLst>
                <a:ext uri="{63B3BB69-23CF-44E3-9099-C40C66FF867C}">
                  <a14:compatExt spid="_x0000_s37911"/>
                </a:ext>
                <a:ext uri="{FF2B5EF4-FFF2-40B4-BE49-F238E27FC236}">
                  <a16:creationId xmlns:a16="http://schemas.microsoft.com/office/drawing/2014/main" id="{00000000-0008-0000-0400-0000179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32</xdr:row>
          <xdr:rowOff>38100</xdr:rowOff>
        </xdr:from>
        <xdr:to>
          <xdr:col>0</xdr:col>
          <xdr:colOff>213360</xdr:colOff>
          <xdr:row>32</xdr:row>
          <xdr:rowOff>175260</xdr:rowOff>
        </xdr:to>
        <xdr:sp macro="" textlink="">
          <xdr:nvSpPr>
            <xdr:cNvPr id="37914" name="Button 26" hidden="1">
              <a:extLst>
                <a:ext uri="{63B3BB69-23CF-44E3-9099-C40C66FF867C}">
                  <a14:compatExt spid="_x0000_s37914"/>
                </a:ext>
                <a:ext uri="{FF2B5EF4-FFF2-40B4-BE49-F238E27FC236}">
                  <a16:creationId xmlns:a16="http://schemas.microsoft.com/office/drawing/2014/main" id="{00000000-0008-0000-0400-00001A9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43</xdr:row>
          <xdr:rowOff>38100</xdr:rowOff>
        </xdr:from>
        <xdr:to>
          <xdr:col>1</xdr:col>
          <xdr:colOff>0</xdr:colOff>
          <xdr:row>43</xdr:row>
          <xdr:rowOff>175260</xdr:rowOff>
        </xdr:to>
        <xdr:sp macro="" textlink="">
          <xdr:nvSpPr>
            <xdr:cNvPr id="37915" name="Button 27" hidden="1">
              <a:extLst>
                <a:ext uri="{63B3BB69-23CF-44E3-9099-C40C66FF867C}">
                  <a14:compatExt spid="_x0000_s37915"/>
                </a:ext>
                <a:ext uri="{FF2B5EF4-FFF2-40B4-BE49-F238E27FC236}">
                  <a16:creationId xmlns:a16="http://schemas.microsoft.com/office/drawing/2014/main" id="{00000000-0008-0000-0400-00001B9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22860</xdr:colOff>
          <xdr:row>8</xdr:row>
          <xdr:rowOff>22860</xdr:rowOff>
        </xdr:from>
        <xdr:to>
          <xdr:col>3</xdr:col>
          <xdr:colOff>297180</xdr:colOff>
          <xdr:row>9</xdr:row>
          <xdr:rowOff>0</xdr:rowOff>
        </xdr:to>
        <xdr:sp macro="" textlink="">
          <xdr:nvSpPr>
            <xdr:cNvPr id="37916" name="Button 28" hidden="1">
              <a:extLst>
                <a:ext uri="{63B3BB69-23CF-44E3-9099-C40C66FF867C}">
                  <a14:compatExt spid="_x0000_s37916"/>
                </a:ext>
                <a:ext uri="{FF2B5EF4-FFF2-40B4-BE49-F238E27FC236}">
                  <a16:creationId xmlns:a16="http://schemas.microsoft.com/office/drawing/2014/main" id="{00000000-0008-0000-0400-00001C9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22860</xdr:colOff>
          <xdr:row>21</xdr:row>
          <xdr:rowOff>0</xdr:rowOff>
        </xdr:from>
        <xdr:to>
          <xdr:col>4</xdr:col>
          <xdr:colOff>0</xdr:colOff>
          <xdr:row>21</xdr:row>
          <xdr:rowOff>182880</xdr:rowOff>
        </xdr:to>
        <xdr:sp macro="" textlink="">
          <xdr:nvSpPr>
            <xdr:cNvPr id="37917" name="Button 29" hidden="1">
              <a:extLst>
                <a:ext uri="{63B3BB69-23CF-44E3-9099-C40C66FF867C}">
                  <a14:compatExt spid="_x0000_s37917"/>
                </a:ext>
                <a:ext uri="{FF2B5EF4-FFF2-40B4-BE49-F238E27FC236}">
                  <a16:creationId xmlns:a16="http://schemas.microsoft.com/office/drawing/2014/main" id="{00000000-0008-0000-0400-00001D9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22860</xdr:colOff>
          <xdr:row>116</xdr:row>
          <xdr:rowOff>22860</xdr:rowOff>
        </xdr:from>
        <xdr:to>
          <xdr:col>3</xdr:col>
          <xdr:colOff>1097280</xdr:colOff>
          <xdr:row>116</xdr:row>
          <xdr:rowOff>182880</xdr:rowOff>
        </xdr:to>
        <xdr:sp macro="" textlink="">
          <xdr:nvSpPr>
            <xdr:cNvPr id="10259" name="Button 19" hidden="1">
              <a:extLst>
                <a:ext uri="{63B3BB69-23CF-44E3-9099-C40C66FF867C}">
                  <a14:compatExt spid="_x0000_s10259"/>
                </a:ext>
                <a:ext uri="{FF2B5EF4-FFF2-40B4-BE49-F238E27FC236}">
                  <a16:creationId xmlns:a16="http://schemas.microsoft.com/office/drawing/2014/main" id="{00000000-0008-0000-0500-0000132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Paaiškinimas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22860</xdr:colOff>
          <xdr:row>116</xdr:row>
          <xdr:rowOff>22860</xdr:rowOff>
        </xdr:from>
        <xdr:to>
          <xdr:col>3</xdr:col>
          <xdr:colOff>1097280</xdr:colOff>
          <xdr:row>116</xdr:row>
          <xdr:rowOff>182880</xdr:rowOff>
        </xdr:to>
        <xdr:sp macro="" textlink="">
          <xdr:nvSpPr>
            <xdr:cNvPr id="10268" name="Button 28" hidden="1">
              <a:extLst>
                <a:ext uri="{63B3BB69-23CF-44E3-9099-C40C66FF867C}">
                  <a14:compatExt spid="_x0000_s10268"/>
                </a:ext>
                <a:ext uri="{FF2B5EF4-FFF2-40B4-BE49-F238E27FC236}">
                  <a16:creationId xmlns:a16="http://schemas.microsoft.com/office/drawing/2014/main" id="{00000000-0008-0000-0500-00001C2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Paaiškinimas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22860</xdr:colOff>
          <xdr:row>116</xdr:row>
          <xdr:rowOff>22860</xdr:rowOff>
        </xdr:from>
        <xdr:to>
          <xdr:col>3</xdr:col>
          <xdr:colOff>1097280</xdr:colOff>
          <xdr:row>116</xdr:row>
          <xdr:rowOff>182880</xdr:rowOff>
        </xdr:to>
        <xdr:sp macro="" textlink="">
          <xdr:nvSpPr>
            <xdr:cNvPr id="10277" name="Button 37" hidden="1">
              <a:extLst>
                <a:ext uri="{63B3BB69-23CF-44E3-9099-C40C66FF867C}">
                  <a14:compatExt spid="_x0000_s10277"/>
                </a:ext>
                <a:ext uri="{FF2B5EF4-FFF2-40B4-BE49-F238E27FC236}">
                  <a16:creationId xmlns:a16="http://schemas.microsoft.com/office/drawing/2014/main" id="{00000000-0008-0000-0500-0000252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Paaiškinimas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22860</xdr:colOff>
          <xdr:row>116</xdr:row>
          <xdr:rowOff>22860</xdr:rowOff>
        </xdr:from>
        <xdr:to>
          <xdr:col>3</xdr:col>
          <xdr:colOff>1097280</xdr:colOff>
          <xdr:row>116</xdr:row>
          <xdr:rowOff>182880</xdr:rowOff>
        </xdr:to>
        <xdr:sp macro="" textlink="">
          <xdr:nvSpPr>
            <xdr:cNvPr id="10286" name="Button 46" hidden="1">
              <a:extLst>
                <a:ext uri="{63B3BB69-23CF-44E3-9099-C40C66FF867C}">
                  <a14:compatExt spid="_x0000_s10286"/>
                </a:ext>
                <a:ext uri="{FF2B5EF4-FFF2-40B4-BE49-F238E27FC236}">
                  <a16:creationId xmlns:a16="http://schemas.microsoft.com/office/drawing/2014/main" id="{00000000-0008-0000-0500-00002E2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Paaiškinimas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22860</xdr:colOff>
          <xdr:row>116</xdr:row>
          <xdr:rowOff>22860</xdr:rowOff>
        </xdr:from>
        <xdr:to>
          <xdr:col>3</xdr:col>
          <xdr:colOff>1097280</xdr:colOff>
          <xdr:row>116</xdr:row>
          <xdr:rowOff>182880</xdr:rowOff>
        </xdr:to>
        <xdr:sp macro="" textlink="">
          <xdr:nvSpPr>
            <xdr:cNvPr id="10292" name="Button 52" hidden="1">
              <a:extLst>
                <a:ext uri="{63B3BB69-23CF-44E3-9099-C40C66FF867C}">
                  <a14:compatExt spid="_x0000_s10292"/>
                </a:ext>
                <a:ext uri="{FF2B5EF4-FFF2-40B4-BE49-F238E27FC236}">
                  <a16:creationId xmlns:a16="http://schemas.microsoft.com/office/drawing/2014/main" id="{00000000-0008-0000-0500-0000342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Paaiškinimas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22860</xdr:colOff>
          <xdr:row>116</xdr:row>
          <xdr:rowOff>22860</xdr:rowOff>
        </xdr:from>
        <xdr:to>
          <xdr:col>3</xdr:col>
          <xdr:colOff>1097280</xdr:colOff>
          <xdr:row>116</xdr:row>
          <xdr:rowOff>182880</xdr:rowOff>
        </xdr:to>
        <xdr:sp macro="" textlink="">
          <xdr:nvSpPr>
            <xdr:cNvPr id="10297" name="Button 57" hidden="1">
              <a:extLst>
                <a:ext uri="{63B3BB69-23CF-44E3-9099-C40C66FF867C}">
                  <a14:compatExt spid="_x0000_s10297"/>
                </a:ext>
                <a:ext uri="{FF2B5EF4-FFF2-40B4-BE49-F238E27FC236}">
                  <a16:creationId xmlns:a16="http://schemas.microsoft.com/office/drawing/2014/main" id="{00000000-0008-0000-0500-0000392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Paaiškinimas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22860</xdr:colOff>
          <xdr:row>116</xdr:row>
          <xdr:rowOff>22860</xdr:rowOff>
        </xdr:from>
        <xdr:to>
          <xdr:col>3</xdr:col>
          <xdr:colOff>1097280</xdr:colOff>
          <xdr:row>116</xdr:row>
          <xdr:rowOff>182880</xdr:rowOff>
        </xdr:to>
        <xdr:sp macro="" textlink="">
          <xdr:nvSpPr>
            <xdr:cNvPr id="10302" name="Button 62" hidden="1">
              <a:extLst>
                <a:ext uri="{63B3BB69-23CF-44E3-9099-C40C66FF867C}">
                  <a14:compatExt spid="_x0000_s10302"/>
                </a:ext>
                <a:ext uri="{FF2B5EF4-FFF2-40B4-BE49-F238E27FC236}">
                  <a16:creationId xmlns:a16="http://schemas.microsoft.com/office/drawing/2014/main" id="{00000000-0008-0000-0500-00003E2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Paaiškinimas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22860</xdr:colOff>
          <xdr:row>10</xdr:row>
          <xdr:rowOff>0</xdr:rowOff>
        </xdr:from>
        <xdr:to>
          <xdr:col>3</xdr:col>
          <xdr:colOff>304800</xdr:colOff>
          <xdr:row>10</xdr:row>
          <xdr:rowOff>182880</xdr:rowOff>
        </xdr:to>
        <xdr:sp macro="" textlink="">
          <xdr:nvSpPr>
            <xdr:cNvPr id="10303" name="Button 63" hidden="1">
              <a:extLst>
                <a:ext uri="{63B3BB69-23CF-44E3-9099-C40C66FF867C}">
                  <a14:compatExt spid="_x0000_s10303"/>
                </a:ext>
                <a:ext uri="{FF2B5EF4-FFF2-40B4-BE49-F238E27FC236}">
                  <a16:creationId xmlns:a16="http://schemas.microsoft.com/office/drawing/2014/main" id="{00000000-0008-0000-0500-00003F2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22860</xdr:colOff>
          <xdr:row>6</xdr:row>
          <xdr:rowOff>22860</xdr:rowOff>
        </xdr:from>
        <xdr:to>
          <xdr:col>3</xdr:col>
          <xdr:colOff>297180</xdr:colOff>
          <xdr:row>6</xdr:row>
          <xdr:rowOff>190500</xdr:rowOff>
        </xdr:to>
        <xdr:sp macro="" textlink="">
          <xdr:nvSpPr>
            <xdr:cNvPr id="10304" name="Button 64" hidden="1">
              <a:extLst>
                <a:ext uri="{63B3BB69-23CF-44E3-9099-C40C66FF867C}">
                  <a14:compatExt spid="_x0000_s10304"/>
                </a:ext>
                <a:ext uri="{FF2B5EF4-FFF2-40B4-BE49-F238E27FC236}">
                  <a16:creationId xmlns:a16="http://schemas.microsoft.com/office/drawing/2014/main" id="{00000000-0008-0000-0500-0000402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22860</xdr:colOff>
          <xdr:row>88</xdr:row>
          <xdr:rowOff>0</xdr:rowOff>
        </xdr:from>
        <xdr:to>
          <xdr:col>3</xdr:col>
          <xdr:colOff>297180</xdr:colOff>
          <xdr:row>89</xdr:row>
          <xdr:rowOff>22860</xdr:rowOff>
        </xdr:to>
        <xdr:sp macro="" textlink="">
          <xdr:nvSpPr>
            <xdr:cNvPr id="10305" name="Button 12" hidden="1">
              <a:extLst>
                <a:ext uri="{63B3BB69-23CF-44E3-9099-C40C66FF867C}">
                  <a14:compatExt spid="_x0000_s10305"/>
                </a:ext>
                <a:ext uri="{FF2B5EF4-FFF2-40B4-BE49-F238E27FC236}">
                  <a16:creationId xmlns:a16="http://schemas.microsoft.com/office/drawing/2014/main" id="{00000000-0008-0000-0500-0000412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22860</xdr:colOff>
          <xdr:row>99</xdr:row>
          <xdr:rowOff>30480</xdr:rowOff>
        </xdr:from>
        <xdr:to>
          <xdr:col>3</xdr:col>
          <xdr:colOff>297180</xdr:colOff>
          <xdr:row>99</xdr:row>
          <xdr:rowOff>213360</xdr:rowOff>
        </xdr:to>
        <xdr:sp macro="" textlink="">
          <xdr:nvSpPr>
            <xdr:cNvPr id="10306" name="Button 13" hidden="1">
              <a:extLst>
                <a:ext uri="{63B3BB69-23CF-44E3-9099-C40C66FF867C}">
                  <a14:compatExt spid="_x0000_s10306"/>
                </a:ext>
                <a:ext uri="{FF2B5EF4-FFF2-40B4-BE49-F238E27FC236}">
                  <a16:creationId xmlns:a16="http://schemas.microsoft.com/office/drawing/2014/main" id="{00000000-0008-0000-0500-0000422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22860</xdr:colOff>
          <xdr:row>116</xdr:row>
          <xdr:rowOff>22860</xdr:rowOff>
        </xdr:from>
        <xdr:to>
          <xdr:col>3</xdr:col>
          <xdr:colOff>297180</xdr:colOff>
          <xdr:row>117</xdr:row>
          <xdr:rowOff>0</xdr:rowOff>
        </xdr:to>
        <xdr:sp macro="" textlink="">
          <xdr:nvSpPr>
            <xdr:cNvPr id="10307" name="Button 15" hidden="1">
              <a:extLst>
                <a:ext uri="{63B3BB69-23CF-44E3-9099-C40C66FF867C}">
                  <a14:compatExt spid="_x0000_s10307"/>
                </a:ext>
                <a:ext uri="{FF2B5EF4-FFF2-40B4-BE49-F238E27FC236}">
                  <a16:creationId xmlns:a16="http://schemas.microsoft.com/office/drawing/2014/main" id="{00000000-0008-0000-0500-0000432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99060</xdr:colOff>
          <xdr:row>4</xdr:row>
          <xdr:rowOff>22860</xdr:rowOff>
        </xdr:from>
        <xdr:to>
          <xdr:col>4</xdr:col>
          <xdr:colOff>365760</xdr:colOff>
          <xdr:row>5</xdr:row>
          <xdr:rowOff>0</xdr:rowOff>
        </xdr:to>
        <xdr:sp macro="" textlink="">
          <xdr:nvSpPr>
            <xdr:cNvPr id="10308" name="Button 10" hidden="1">
              <a:extLst>
                <a:ext uri="{63B3BB69-23CF-44E3-9099-C40C66FF867C}">
                  <a14:compatExt spid="_x0000_s10308"/>
                </a:ext>
                <a:ext uri="{FF2B5EF4-FFF2-40B4-BE49-F238E27FC236}">
                  <a16:creationId xmlns:a16="http://schemas.microsoft.com/office/drawing/2014/main" id="{00000000-0008-0000-0500-0000442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xdr:col>
          <xdr:colOff>38100</xdr:colOff>
          <xdr:row>1</xdr:row>
          <xdr:rowOff>137160</xdr:rowOff>
        </xdr:from>
        <xdr:to>
          <xdr:col>6</xdr:col>
          <xdr:colOff>723900</xdr:colOff>
          <xdr:row>2</xdr:row>
          <xdr:rowOff>182880</xdr:rowOff>
        </xdr:to>
        <xdr:sp macro="" textlink="">
          <xdr:nvSpPr>
            <xdr:cNvPr id="10309" name="Button 11" hidden="1">
              <a:extLst>
                <a:ext uri="{63B3BB69-23CF-44E3-9099-C40C66FF867C}">
                  <a14:compatExt spid="_x0000_s10309"/>
                </a:ext>
                <a:ext uri="{FF2B5EF4-FFF2-40B4-BE49-F238E27FC236}">
                  <a16:creationId xmlns:a16="http://schemas.microsoft.com/office/drawing/2014/main" id="{00000000-0008-0000-0500-0000452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Slėpti/rodyti tuščias eilutes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99060</xdr:colOff>
          <xdr:row>10</xdr:row>
          <xdr:rowOff>30480</xdr:rowOff>
        </xdr:from>
        <xdr:to>
          <xdr:col>0</xdr:col>
          <xdr:colOff>220980</xdr:colOff>
          <xdr:row>10</xdr:row>
          <xdr:rowOff>175260</xdr:rowOff>
        </xdr:to>
        <xdr:sp macro="" textlink="">
          <xdr:nvSpPr>
            <xdr:cNvPr id="10310" name="Button 70" hidden="1">
              <a:extLst>
                <a:ext uri="{63B3BB69-23CF-44E3-9099-C40C66FF867C}">
                  <a14:compatExt spid="_x0000_s10310"/>
                </a:ext>
                <a:ext uri="{FF2B5EF4-FFF2-40B4-BE49-F238E27FC236}">
                  <a16:creationId xmlns:a16="http://schemas.microsoft.com/office/drawing/2014/main" id="{00000000-0008-0000-0500-0000462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44</xdr:row>
          <xdr:rowOff>30480</xdr:rowOff>
        </xdr:from>
        <xdr:to>
          <xdr:col>0</xdr:col>
          <xdr:colOff>213360</xdr:colOff>
          <xdr:row>44</xdr:row>
          <xdr:rowOff>175260</xdr:rowOff>
        </xdr:to>
        <xdr:sp macro="" textlink="">
          <xdr:nvSpPr>
            <xdr:cNvPr id="10313" name="Button 106" hidden="1">
              <a:extLst>
                <a:ext uri="{63B3BB69-23CF-44E3-9099-C40C66FF867C}">
                  <a14:compatExt spid="_x0000_s10313"/>
                </a:ext>
                <a:ext uri="{FF2B5EF4-FFF2-40B4-BE49-F238E27FC236}">
                  <a16:creationId xmlns:a16="http://schemas.microsoft.com/office/drawing/2014/main" id="{00000000-0008-0000-0500-0000492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55</xdr:row>
          <xdr:rowOff>30480</xdr:rowOff>
        </xdr:from>
        <xdr:to>
          <xdr:col>0</xdr:col>
          <xdr:colOff>213360</xdr:colOff>
          <xdr:row>55</xdr:row>
          <xdr:rowOff>175260</xdr:rowOff>
        </xdr:to>
        <xdr:sp macro="" textlink="">
          <xdr:nvSpPr>
            <xdr:cNvPr id="10314" name="Button 107" hidden="1">
              <a:extLst>
                <a:ext uri="{63B3BB69-23CF-44E3-9099-C40C66FF867C}">
                  <a14:compatExt spid="_x0000_s10314"/>
                </a:ext>
                <a:ext uri="{FF2B5EF4-FFF2-40B4-BE49-F238E27FC236}">
                  <a16:creationId xmlns:a16="http://schemas.microsoft.com/office/drawing/2014/main" id="{00000000-0008-0000-0500-00004A2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66</xdr:row>
          <xdr:rowOff>22860</xdr:rowOff>
        </xdr:from>
        <xdr:to>
          <xdr:col>0</xdr:col>
          <xdr:colOff>213360</xdr:colOff>
          <xdr:row>66</xdr:row>
          <xdr:rowOff>152400</xdr:rowOff>
        </xdr:to>
        <xdr:sp macro="" textlink="">
          <xdr:nvSpPr>
            <xdr:cNvPr id="10315" name="Button 108" hidden="1">
              <a:extLst>
                <a:ext uri="{63B3BB69-23CF-44E3-9099-C40C66FF867C}">
                  <a14:compatExt spid="_x0000_s10315"/>
                </a:ext>
                <a:ext uri="{FF2B5EF4-FFF2-40B4-BE49-F238E27FC236}">
                  <a16:creationId xmlns:a16="http://schemas.microsoft.com/office/drawing/2014/main" id="{00000000-0008-0000-0500-00004B2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77</xdr:row>
          <xdr:rowOff>30480</xdr:rowOff>
        </xdr:from>
        <xdr:to>
          <xdr:col>0</xdr:col>
          <xdr:colOff>213360</xdr:colOff>
          <xdr:row>77</xdr:row>
          <xdr:rowOff>175260</xdr:rowOff>
        </xdr:to>
        <xdr:sp macro="" textlink="">
          <xdr:nvSpPr>
            <xdr:cNvPr id="10316" name="Button 109" hidden="1">
              <a:extLst>
                <a:ext uri="{63B3BB69-23CF-44E3-9099-C40C66FF867C}">
                  <a14:compatExt spid="_x0000_s10316"/>
                </a:ext>
                <a:ext uri="{FF2B5EF4-FFF2-40B4-BE49-F238E27FC236}">
                  <a16:creationId xmlns:a16="http://schemas.microsoft.com/office/drawing/2014/main" id="{00000000-0008-0000-0500-00004C2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xdr:colOff>
          <xdr:row>9</xdr:row>
          <xdr:rowOff>22860</xdr:rowOff>
        </xdr:from>
        <xdr:to>
          <xdr:col>1</xdr:col>
          <xdr:colOff>0</xdr:colOff>
          <xdr:row>9</xdr:row>
          <xdr:rowOff>152400</xdr:rowOff>
        </xdr:to>
        <xdr:sp macro="" textlink="">
          <xdr:nvSpPr>
            <xdr:cNvPr id="10317" name="Button 77" hidden="1">
              <a:extLst>
                <a:ext uri="{63B3BB69-23CF-44E3-9099-C40C66FF867C}">
                  <a14:compatExt spid="_x0000_s10317"/>
                </a:ext>
                <a:ext uri="{FF2B5EF4-FFF2-40B4-BE49-F238E27FC236}">
                  <a16:creationId xmlns:a16="http://schemas.microsoft.com/office/drawing/2014/main" id="{00000000-0008-0000-0500-00004D2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88</xdr:row>
          <xdr:rowOff>22860</xdr:rowOff>
        </xdr:from>
        <xdr:to>
          <xdr:col>0</xdr:col>
          <xdr:colOff>213360</xdr:colOff>
          <xdr:row>88</xdr:row>
          <xdr:rowOff>175260</xdr:rowOff>
        </xdr:to>
        <xdr:sp macro="" textlink="">
          <xdr:nvSpPr>
            <xdr:cNvPr id="10319" name="Button 110" hidden="1">
              <a:extLst>
                <a:ext uri="{63B3BB69-23CF-44E3-9099-C40C66FF867C}">
                  <a14:compatExt spid="_x0000_s10319"/>
                </a:ext>
                <a:ext uri="{FF2B5EF4-FFF2-40B4-BE49-F238E27FC236}">
                  <a16:creationId xmlns:a16="http://schemas.microsoft.com/office/drawing/2014/main" id="{00000000-0008-0000-0500-00004F2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68580</xdr:colOff>
          <xdr:row>99</xdr:row>
          <xdr:rowOff>38100</xdr:rowOff>
        </xdr:from>
        <xdr:to>
          <xdr:col>0</xdr:col>
          <xdr:colOff>190500</xdr:colOff>
          <xdr:row>99</xdr:row>
          <xdr:rowOff>175260</xdr:rowOff>
        </xdr:to>
        <xdr:sp macro="" textlink="">
          <xdr:nvSpPr>
            <xdr:cNvPr id="10320" name="Button 111" hidden="1">
              <a:extLst>
                <a:ext uri="{63B3BB69-23CF-44E3-9099-C40C66FF867C}">
                  <a14:compatExt spid="_x0000_s10320"/>
                </a:ext>
                <a:ext uri="{FF2B5EF4-FFF2-40B4-BE49-F238E27FC236}">
                  <a16:creationId xmlns:a16="http://schemas.microsoft.com/office/drawing/2014/main" id="{00000000-0008-0000-0500-0000502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22860</xdr:colOff>
          <xdr:row>110</xdr:row>
          <xdr:rowOff>22860</xdr:rowOff>
        </xdr:from>
        <xdr:to>
          <xdr:col>3</xdr:col>
          <xdr:colOff>297180</xdr:colOff>
          <xdr:row>111</xdr:row>
          <xdr:rowOff>0</xdr:rowOff>
        </xdr:to>
        <xdr:sp macro="" textlink="">
          <xdr:nvSpPr>
            <xdr:cNvPr id="10321" name="Button 14" hidden="1">
              <a:extLst>
                <a:ext uri="{63B3BB69-23CF-44E3-9099-C40C66FF867C}">
                  <a14:compatExt spid="_x0000_s10321"/>
                </a:ext>
                <a:ext uri="{FF2B5EF4-FFF2-40B4-BE49-F238E27FC236}">
                  <a16:creationId xmlns:a16="http://schemas.microsoft.com/office/drawing/2014/main" id="{00000000-0008-0000-0500-0000512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99060</xdr:colOff>
          <xdr:row>21</xdr:row>
          <xdr:rowOff>30480</xdr:rowOff>
        </xdr:from>
        <xdr:to>
          <xdr:col>0</xdr:col>
          <xdr:colOff>220980</xdr:colOff>
          <xdr:row>21</xdr:row>
          <xdr:rowOff>175260</xdr:rowOff>
        </xdr:to>
        <xdr:sp macro="" textlink="">
          <xdr:nvSpPr>
            <xdr:cNvPr id="10322" name="Button 82" hidden="1">
              <a:extLst>
                <a:ext uri="{63B3BB69-23CF-44E3-9099-C40C66FF867C}">
                  <a14:compatExt spid="_x0000_s10322"/>
                </a:ext>
                <a:ext uri="{FF2B5EF4-FFF2-40B4-BE49-F238E27FC236}">
                  <a16:creationId xmlns:a16="http://schemas.microsoft.com/office/drawing/2014/main" id="{00000000-0008-0000-0500-0000522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99060</xdr:colOff>
          <xdr:row>32</xdr:row>
          <xdr:rowOff>30480</xdr:rowOff>
        </xdr:from>
        <xdr:to>
          <xdr:col>0</xdr:col>
          <xdr:colOff>220980</xdr:colOff>
          <xdr:row>32</xdr:row>
          <xdr:rowOff>175260</xdr:rowOff>
        </xdr:to>
        <xdr:sp macro="" textlink="">
          <xdr:nvSpPr>
            <xdr:cNvPr id="10323" name="Button 83" hidden="1">
              <a:extLst>
                <a:ext uri="{63B3BB69-23CF-44E3-9099-C40C66FF867C}">
                  <a14:compatExt spid="_x0000_s10323"/>
                </a:ext>
                <a:ext uri="{FF2B5EF4-FFF2-40B4-BE49-F238E27FC236}">
                  <a16:creationId xmlns:a16="http://schemas.microsoft.com/office/drawing/2014/main" id="{00000000-0008-0000-0500-0000532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43</xdr:row>
          <xdr:rowOff>38100</xdr:rowOff>
        </xdr:from>
        <xdr:to>
          <xdr:col>1</xdr:col>
          <xdr:colOff>0</xdr:colOff>
          <xdr:row>43</xdr:row>
          <xdr:rowOff>175260</xdr:rowOff>
        </xdr:to>
        <xdr:sp macro="" textlink="">
          <xdr:nvSpPr>
            <xdr:cNvPr id="10324" name="Button 84" hidden="1">
              <a:extLst>
                <a:ext uri="{63B3BB69-23CF-44E3-9099-C40C66FF867C}">
                  <a14:compatExt spid="_x0000_s10324"/>
                </a:ext>
                <a:ext uri="{FF2B5EF4-FFF2-40B4-BE49-F238E27FC236}">
                  <a16:creationId xmlns:a16="http://schemas.microsoft.com/office/drawing/2014/main" id="{00000000-0008-0000-0500-0000542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22860</xdr:colOff>
          <xdr:row>8</xdr:row>
          <xdr:rowOff>22860</xdr:rowOff>
        </xdr:from>
        <xdr:to>
          <xdr:col>3</xdr:col>
          <xdr:colOff>297180</xdr:colOff>
          <xdr:row>9</xdr:row>
          <xdr:rowOff>0</xdr:rowOff>
        </xdr:to>
        <xdr:sp macro="" textlink="">
          <xdr:nvSpPr>
            <xdr:cNvPr id="10325" name="Button 85" hidden="1">
              <a:extLst>
                <a:ext uri="{63B3BB69-23CF-44E3-9099-C40C66FF867C}">
                  <a14:compatExt spid="_x0000_s10325"/>
                </a:ext>
                <a:ext uri="{FF2B5EF4-FFF2-40B4-BE49-F238E27FC236}">
                  <a16:creationId xmlns:a16="http://schemas.microsoft.com/office/drawing/2014/main" id="{00000000-0008-0000-0500-0000552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22860</xdr:colOff>
          <xdr:row>21</xdr:row>
          <xdr:rowOff>0</xdr:rowOff>
        </xdr:from>
        <xdr:to>
          <xdr:col>4</xdr:col>
          <xdr:colOff>0</xdr:colOff>
          <xdr:row>21</xdr:row>
          <xdr:rowOff>182880</xdr:rowOff>
        </xdr:to>
        <xdr:sp macro="" textlink="">
          <xdr:nvSpPr>
            <xdr:cNvPr id="10326" name="Button 86" hidden="1">
              <a:extLst>
                <a:ext uri="{63B3BB69-23CF-44E3-9099-C40C66FF867C}">
                  <a14:compatExt spid="_x0000_s10326"/>
                </a:ext>
                <a:ext uri="{FF2B5EF4-FFF2-40B4-BE49-F238E27FC236}">
                  <a16:creationId xmlns:a16="http://schemas.microsoft.com/office/drawing/2014/main" id="{00000000-0008-0000-0500-0000562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22860</xdr:colOff>
          <xdr:row>10</xdr:row>
          <xdr:rowOff>0</xdr:rowOff>
        </xdr:from>
        <xdr:to>
          <xdr:col>3</xdr:col>
          <xdr:colOff>304800</xdr:colOff>
          <xdr:row>10</xdr:row>
          <xdr:rowOff>182880</xdr:rowOff>
        </xdr:to>
        <xdr:sp macro="" textlink="">
          <xdr:nvSpPr>
            <xdr:cNvPr id="38913" name="Button 1" hidden="1">
              <a:extLst>
                <a:ext uri="{63B3BB69-23CF-44E3-9099-C40C66FF867C}">
                  <a14:compatExt spid="_x0000_s38913"/>
                </a:ext>
                <a:ext uri="{FF2B5EF4-FFF2-40B4-BE49-F238E27FC236}">
                  <a16:creationId xmlns:a16="http://schemas.microsoft.com/office/drawing/2014/main" id="{00000000-0008-0000-0600-0000019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22860</xdr:colOff>
          <xdr:row>6</xdr:row>
          <xdr:rowOff>22860</xdr:rowOff>
        </xdr:from>
        <xdr:to>
          <xdr:col>3</xdr:col>
          <xdr:colOff>297180</xdr:colOff>
          <xdr:row>6</xdr:row>
          <xdr:rowOff>190500</xdr:rowOff>
        </xdr:to>
        <xdr:sp macro="" textlink="">
          <xdr:nvSpPr>
            <xdr:cNvPr id="38914" name="Button 2" hidden="1">
              <a:extLst>
                <a:ext uri="{63B3BB69-23CF-44E3-9099-C40C66FF867C}">
                  <a14:compatExt spid="_x0000_s38914"/>
                </a:ext>
                <a:ext uri="{FF2B5EF4-FFF2-40B4-BE49-F238E27FC236}">
                  <a16:creationId xmlns:a16="http://schemas.microsoft.com/office/drawing/2014/main" id="{00000000-0008-0000-0600-0000029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22860</xdr:colOff>
          <xdr:row>88</xdr:row>
          <xdr:rowOff>0</xdr:rowOff>
        </xdr:from>
        <xdr:to>
          <xdr:col>3</xdr:col>
          <xdr:colOff>297180</xdr:colOff>
          <xdr:row>89</xdr:row>
          <xdr:rowOff>22860</xdr:rowOff>
        </xdr:to>
        <xdr:sp macro="" textlink="">
          <xdr:nvSpPr>
            <xdr:cNvPr id="38915" name="Button 12" hidden="1">
              <a:extLst>
                <a:ext uri="{63B3BB69-23CF-44E3-9099-C40C66FF867C}">
                  <a14:compatExt spid="_x0000_s38915"/>
                </a:ext>
                <a:ext uri="{FF2B5EF4-FFF2-40B4-BE49-F238E27FC236}">
                  <a16:creationId xmlns:a16="http://schemas.microsoft.com/office/drawing/2014/main" id="{00000000-0008-0000-0600-0000039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22860</xdr:colOff>
          <xdr:row>99</xdr:row>
          <xdr:rowOff>30480</xdr:rowOff>
        </xdr:from>
        <xdr:to>
          <xdr:col>3</xdr:col>
          <xdr:colOff>297180</xdr:colOff>
          <xdr:row>99</xdr:row>
          <xdr:rowOff>213360</xdr:rowOff>
        </xdr:to>
        <xdr:sp macro="" textlink="">
          <xdr:nvSpPr>
            <xdr:cNvPr id="38916" name="Button 13" hidden="1">
              <a:extLst>
                <a:ext uri="{63B3BB69-23CF-44E3-9099-C40C66FF867C}">
                  <a14:compatExt spid="_x0000_s38916"/>
                </a:ext>
                <a:ext uri="{FF2B5EF4-FFF2-40B4-BE49-F238E27FC236}">
                  <a16:creationId xmlns:a16="http://schemas.microsoft.com/office/drawing/2014/main" id="{00000000-0008-0000-0600-0000049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22860</xdr:colOff>
          <xdr:row>116</xdr:row>
          <xdr:rowOff>22860</xdr:rowOff>
        </xdr:from>
        <xdr:to>
          <xdr:col>3</xdr:col>
          <xdr:colOff>297180</xdr:colOff>
          <xdr:row>117</xdr:row>
          <xdr:rowOff>0</xdr:rowOff>
        </xdr:to>
        <xdr:sp macro="" textlink="">
          <xdr:nvSpPr>
            <xdr:cNvPr id="38917" name="Button 15" hidden="1">
              <a:extLst>
                <a:ext uri="{63B3BB69-23CF-44E3-9099-C40C66FF867C}">
                  <a14:compatExt spid="_x0000_s38917"/>
                </a:ext>
                <a:ext uri="{FF2B5EF4-FFF2-40B4-BE49-F238E27FC236}">
                  <a16:creationId xmlns:a16="http://schemas.microsoft.com/office/drawing/2014/main" id="{00000000-0008-0000-0600-0000059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99060</xdr:colOff>
          <xdr:row>4</xdr:row>
          <xdr:rowOff>0</xdr:rowOff>
        </xdr:from>
        <xdr:to>
          <xdr:col>4</xdr:col>
          <xdr:colOff>365760</xdr:colOff>
          <xdr:row>4</xdr:row>
          <xdr:rowOff>182880</xdr:rowOff>
        </xdr:to>
        <xdr:sp macro="" textlink="">
          <xdr:nvSpPr>
            <xdr:cNvPr id="38918" name="Button 10" hidden="1">
              <a:extLst>
                <a:ext uri="{63B3BB69-23CF-44E3-9099-C40C66FF867C}">
                  <a14:compatExt spid="_x0000_s38918"/>
                </a:ext>
                <a:ext uri="{FF2B5EF4-FFF2-40B4-BE49-F238E27FC236}">
                  <a16:creationId xmlns:a16="http://schemas.microsoft.com/office/drawing/2014/main" id="{00000000-0008-0000-0600-0000069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xdr:col>
          <xdr:colOff>38100</xdr:colOff>
          <xdr:row>1</xdr:row>
          <xdr:rowOff>137160</xdr:rowOff>
        </xdr:from>
        <xdr:to>
          <xdr:col>6</xdr:col>
          <xdr:colOff>723900</xdr:colOff>
          <xdr:row>2</xdr:row>
          <xdr:rowOff>182880</xdr:rowOff>
        </xdr:to>
        <xdr:sp macro="" textlink="">
          <xdr:nvSpPr>
            <xdr:cNvPr id="38919" name="Button 11" hidden="1">
              <a:extLst>
                <a:ext uri="{63B3BB69-23CF-44E3-9099-C40C66FF867C}">
                  <a14:compatExt spid="_x0000_s38919"/>
                </a:ext>
                <a:ext uri="{FF2B5EF4-FFF2-40B4-BE49-F238E27FC236}">
                  <a16:creationId xmlns:a16="http://schemas.microsoft.com/office/drawing/2014/main" id="{00000000-0008-0000-0600-0000079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Slėpti/rodyti tuščias eilutes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99060</xdr:colOff>
          <xdr:row>10</xdr:row>
          <xdr:rowOff>30480</xdr:rowOff>
        </xdr:from>
        <xdr:to>
          <xdr:col>0</xdr:col>
          <xdr:colOff>220980</xdr:colOff>
          <xdr:row>10</xdr:row>
          <xdr:rowOff>175260</xdr:rowOff>
        </xdr:to>
        <xdr:sp macro="" textlink="">
          <xdr:nvSpPr>
            <xdr:cNvPr id="38920" name="Button 8" hidden="1">
              <a:extLst>
                <a:ext uri="{63B3BB69-23CF-44E3-9099-C40C66FF867C}">
                  <a14:compatExt spid="_x0000_s38920"/>
                </a:ext>
                <a:ext uri="{FF2B5EF4-FFF2-40B4-BE49-F238E27FC236}">
                  <a16:creationId xmlns:a16="http://schemas.microsoft.com/office/drawing/2014/main" id="{00000000-0008-0000-0600-0000089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99060</xdr:colOff>
          <xdr:row>21</xdr:row>
          <xdr:rowOff>22860</xdr:rowOff>
        </xdr:from>
        <xdr:to>
          <xdr:col>0</xdr:col>
          <xdr:colOff>213360</xdr:colOff>
          <xdr:row>21</xdr:row>
          <xdr:rowOff>152400</xdr:rowOff>
        </xdr:to>
        <xdr:sp macro="" textlink="">
          <xdr:nvSpPr>
            <xdr:cNvPr id="38921" name="Button 9" hidden="1">
              <a:extLst>
                <a:ext uri="{63B3BB69-23CF-44E3-9099-C40C66FF867C}">
                  <a14:compatExt spid="_x0000_s38921"/>
                </a:ext>
                <a:ext uri="{FF2B5EF4-FFF2-40B4-BE49-F238E27FC236}">
                  <a16:creationId xmlns:a16="http://schemas.microsoft.com/office/drawing/2014/main" id="{00000000-0008-0000-0600-0000099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44</xdr:row>
          <xdr:rowOff>30480</xdr:rowOff>
        </xdr:from>
        <xdr:to>
          <xdr:col>0</xdr:col>
          <xdr:colOff>213360</xdr:colOff>
          <xdr:row>44</xdr:row>
          <xdr:rowOff>175260</xdr:rowOff>
        </xdr:to>
        <xdr:sp macro="" textlink="">
          <xdr:nvSpPr>
            <xdr:cNvPr id="38923" name="Button 106" hidden="1">
              <a:extLst>
                <a:ext uri="{63B3BB69-23CF-44E3-9099-C40C66FF867C}">
                  <a14:compatExt spid="_x0000_s38923"/>
                </a:ext>
                <a:ext uri="{FF2B5EF4-FFF2-40B4-BE49-F238E27FC236}">
                  <a16:creationId xmlns:a16="http://schemas.microsoft.com/office/drawing/2014/main" id="{00000000-0008-0000-0600-00000B9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55</xdr:row>
          <xdr:rowOff>30480</xdr:rowOff>
        </xdr:from>
        <xdr:to>
          <xdr:col>0</xdr:col>
          <xdr:colOff>213360</xdr:colOff>
          <xdr:row>55</xdr:row>
          <xdr:rowOff>175260</xdr:rowOff>
        </xdr:to>
        <xdr:sp macro="" textlink="">
          <xdr:nvSpPr>
            <xdr:cNvPr id="38924" name="Button 107" hidden="1">
              <a:extLst>
                <a:ext uri="{63B3BB69-23CF-44E3-9099-C40C66FF867C}">
                  <a14:compatExt spid="_x0000_s38924"/>
                </a:ext>
                <a:ext uri="{FF2B5EF4-FFF2-40B4-BE49-F238E27FC236}">
                  <a16:creationId xmlns:a16="http://schemas.microsoft.com/office/drawing/2014/main" id="{00000000-0008-0000-0600-00000C9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66</xdr:row>
          <xdr:rowOff>22860</xdr:rowOff>
        </xdr:from>
        <xdr:to>
          <xdr:col>0</xdr:col>
          <xdr:colOff>213360</xdr:colOff>
          <xdr:row>66</xdr:row>
          <xdr:rowOff>152400</xdr:rowOff>
        </xdr:to>
        <xdr:sp macro="" textlink="">
          <xdr:nvSpPr>
            <xdr:cNvPr id="38925" name="Button 108" hidden="1">
              <a:extLst>
                <a:ext uri="{63B3BB69-23CF-44E3-9099-C40C66FF867C}">
                  <a14:compatExt spid="_x0000_s38925"/>
                </a:ext>
                <a:ext uri="{FF2B5EF4-FFF2-40B4-BE49-F238E27FC236}">
                  <a16:creationId xmlns:a16="http://schemas.microsoft.com/office/drawing/2014/main" id="{00000000-0008-0000-0600-00000D9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77</xdr:row>
          <xdr:rowOff>30480</xdr:rowOff>
        </xdr:from>
        <xdr:to>
          <xdr:col>0</xdr:col>
          <xdr:colOff>213360</xdr:colOff>
          <xdr:row>77</xdr:row>
          <xdr:rowOff>175260</xdr:rowOff>
        </xdr:to>
        <xdr:sp macro="" textlink="">
          <xdr:nvSpPr>
            <xdr:cNvPr id="38926" name="Button 109" hidden="1">
              <a:extLst>
                <a:ext uri="{63B3BB69-23CF-44E3-9099-C40C66FF867C}">
                  <a14:compatExt spid="_x0000_s38926"/>
                </a:ext>
                <a:ext uri="{FF2B5EF4-FFF2-40B4-BE49-F238E27FC236}">
                  <a16:creationId xmlns:a16="http://schemas.microsoft.com/office/drawing/2014/main" id="{00000000-0008-0000-0600-00000E9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88</xdr:row>
          <xdr:rowOff>22860</xdr:rowOff>
        </xdr:from>
        <xdr:to>
          <xdr:col>0</xdr:col>
          <xdr:colOff>213360</xdr:colOff>
          <xdr:row>88</xdr:row>
          <xdr:rowOff>175260</xdr:rowOff>
        </xdr:to>
        <xdr:sp macro="" textlink="">
          <xdr:nvSpPr>
            <xdr:cNvPr id="38929" name="Button 110" hidden="1">
              <a:extLst>
                <a:ext uri="{63B3BB69-23CF-44E3-9099-C40C66FF867C}">
                  <a14:compatExt spid="_x0000_s38929"/>
                </a:ext>
                <a:ext uri="{FF2B5EF4-FFF2-40B4-BE49-F238E27FC236}">
                  <a16:creationId xmlns:a16="http://schemas.microsoft.com/office/drawing/2014/main" id="{00000000-0008-0000-0600-0000119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68580</xdr:colOff>
          <xdr:row>99</xdr:row>
          <xdr:rowOff>38100</xdr:rowOff>
        </xdr:from>
        <xdr:to>
          <xdr:col>0</xdr:col>
          <xdr:colOff>190500</xdr:colOff>
          <xdr:row>99</xdr:row>
          <xdr:rowOff>175260</xdr:rowOff>
        </xdr:to>
        <xdr:sp macro="" textlink="">
          <xdr:nvSpPr>
            <xdr:cNvPr id="38930" name="Button 111" hidden="1">
              <a:extLst>
                <a:ext uri="{63B3BB69-23CF-44E3-9099-C40C66FF867C}">
                  <a14:compatExt spid="_x0000_s38930"/>
                </a:ext>
                <a:ext uri="{FF2B5EF4-FFF2-40B4-BE49-F238E27FC236}">
                  <a16:creationId xmlns:a16="http://schemas.microsoft.com/office/drawing/2014/main" id="{00000000-0008-0000-0600-0000129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22860</xdr:colOff>
          <xdr:row>110</xdr:row>
          <xdr:rowOff>22860</xdr:rowOff>
        </xdr:from>
        <xdr:to>
          <xdr:col>3</xdr:col>
          <xdr:colOff>297180</xdr:colOff>
          <xdr:row>111</xdr:row>
          <xdr:rowOff>0</xdr:rowOff>
        </xdr:to>
        <xdr:sp macro="" textlink="">
          <xdr:nvSpPr>
            <xdr:cNvPr id="38931" name="Button 14" hidden="1">
              <a:extLst>
                <a:ext uri="{63B3BB69-23CF-44E3-9099-C40C66FF867C}">
                  <a14:compatExt spid="_x0000_s38931"/>
                </a:ext>
                <a:ext uri="{FF2B5EF4-FFF2-40B4-BE49-F238E27FC236}">
                  <a16:creationId xmlns:a16="http://schemas.microsoft.com/office/drawing/2014/main" id="{00000000-0008-0000-0600-0000139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99060</xdr:colOff>
          <xdr:row>32</xdr:row>
          <xdr:rowOff>30480</xdr:rowOff>
        </xdr:from>
        <xdr:to>
          <xdr:col>0</xdr:col>
          <xdr:colOff>220980</xdr:colOff>
          <xdr:row>32</xdr:row>
          <xdr:rowOff>175260</xdr:rowOff>
        </xdr:to>
        <xdr:sp macro="" textlink="">
          <xdr:nvSpPr>
            <xdr:cNvPr id="38933" name="Button 21" hidden="1">
              <a:extLst>
                <a:ext uri="{63B3BB69-23CF-44E3-9099-C40C66FF867C}">
                  <a14:compatExt spid="_x0000_s38933"/>
                </a:ext>
                <a:ext uri="{FF2B5EF4-FFF2-40B4-BE49-F238E27FC236}">
                  <a16:creationId xmlns:a16="http://schemas.microsoft.com/office/drawing/2014/main" id="{00000000-0008-0000-0600-0000159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43</xdr:row>
          <xdr:rowOff>38100</xdr:rowOff>
        </xdr:from>
        <xdr:to>
          <xdr:col>1</xdr:col>
          <xdr:colOff>0</xdr:colOff>
          <xdr:row>43</xdr:row>
          <xdr:rowOff>175260</xdr:rowOff>
        </xdr:to>
        <xdr:sp macro="" textlink="">
          <xdr:nvSpPr>
            <xdr:cNvPr id="38934" name="Button 22" hidden="1">
              <a:extLst>
                <a:ext uri="{63B3BB69-23CF-44E3-9099-C40C66FF867C}">
                  <a14:compatExt spid="_x0000_s38934"/>
                </a:ext>
                <a:ext uri="{FF2B5EF4-FFF2-40B4-BE49-F238E27FC236}">
                  <a16:creationId xmlns:a16="http://schemas.microsoft.com/office/drawing/2014/main" id="{00000000-0008-0000-0600-0000169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xdr:colOff>
          <xdr:row>9</xdr:row>
          <xdr:rowOff>22860</xdr:rowOff>
        </xdr:from>
        <xdr:to>
          <xdr:col>1</xdr:col>
          <xdr:colOff>0</xdr:colOff>
          <xdr:row>9</xdr:row>
          <xdr:rowOff>152400</xdr:rowOff>
        </xdr:to>
        <xdr:sp macro="" textlink="">
          <xdr:nvSpPr>
            <xdr:cNvPr id="38935" name="Button 23" hidden="1">
              <a:extLst>
                <a:ext uri="{63B3BB69-23CF-44E3-9099-C40C66FF867C}">
                  <a14:compatExt spid="_x0000_s38935"/>
                </a:ext>
                <a:ext uri="{FF2B5EF4-FFF2-40B4-BE49-F238E27FC236}">
                  <a16:creationId xmlns:a16="http://schemas.microsoft.com/office/drawing/2014/main" id="{00000000-0008-0000-0600-0000179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22860</xdr:colOff>
          <xdr:row>8</xdr:row>
          <xdr:rowOff>22860</xdr:rowOff>
        </xdr:from>
        <xdr:to>
          <xdr:col>3</xdr:col>
          <xdr:colOff>297180</xdr:colOff>
          <xdr:row>9</xdr:row>
          <xdr:rowOff>0</xdr:rowOff>
        </xdr:to>
        <xdr:sp macro="" textlink="">
          <xdr:nvSpPr>
            <xdr:cNvPr id="38936" name="Button 24" hidden="1">
              <a:extLst>
                <a:ext uri="{63B3BB69-23CF-44E3-9099-C40C66FF867C}">
                  <a14:compatExt spid="_x0000_s38936"/>
                </a:ext>
                <a:ext uri="{FF2B5EF4-FFF2-40B4-BE49-F238E27FC236}">
                  <a16:creationId xmlns:a16="http://schemas.microsoft.com/office/drawing/2014/main" id="{00000000-0008-0000-0600-0000189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22860</xdr:colOff>
          <xdr:row>21</xdr:row>
          <xdr:rowOff>0</xdr:rowOff>
        </xdr:from>
        <xdr:to>
          <xdr:col>4</xdr:col>
          <xdr:colOff>0</xdr:colOff>
          <xdr:row>21</xdr:row>
          <xdr:rowOff>182880</xdr:rowOff>
        </xdr:to>
        <xdr:sp macro="" textlink="">
          <xdr:nvSpPr>
            <xdr:cNvPr id="38937" name="Button 25" hidden="1">
              <a:extLst>
                <a:ext uri="{63B3BB69-23CF-44E3-9099-C40C66FF867C}">
                  <a14:compatExt spid="_x0000_s38937"/>
                </a:ext>
                <a:ext uri="{FF2B5EF4-FFF2-40B4-BE49-F238E27FC236}">
                  <a16:creationId xmlns:a16="http://schemas.microsoft.com/office/drawing/2014/main" id="{00000000-0008-0000-0600-0000199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22860</xdr:colOff>
          <xdr:row>10</xdr:row>
          <xdr:rowOff>0</xdr:rowOff>
        </xdr:from>
        <xdr:to>
          <xdr:col>3</xdr:col>
          <xdr:colOff>304800</xdr:colOff>
          <xdr:row>10</xdr:row>
          <xdr:rowOff>182880</xdr:rowOff>
        </xdr:to>
        <xdr:sp macro="" textlink="">
          <xdr:nvSpPr>
            <xdr:cNvPr id="39937" name="Button 1" hidden="1">
              <a:extLst>
                <a:ext uri="{63B3BB69-23CF-44E3-9099-C40C66FF867C}">
                  <a14:compatExt spid="_x0000_s39937"/>
                </a:ext>
                <a:ext uri="{FF2B5EF4-FFF2-40B4-BE49-F238E27FC236}">
                  <a16:creationId xmlns:a16="http://schemas.microsoft.com/office/drawing/2014/main" id="{00000000-0008-0000-0700-0000019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22860</xdr:colOff>
          <xdr:row>6</xdr:row>
          <xdr:rowOff>22860</xdr:rowOff>
        </xdr:from>
        <xdr:to>
          <xdr:col>3</xdr:col>
          <xdr:colOff>297180</xdr:colOff>
          <xdr:row>6</xdr:row>
          <xdr:rowOff>190500</xdr:rowOff>
        </xdr:to>
        <xdr:sp macro="" textlink="">
          <xdr:nvSpPr>
            <xdr:cNvPr id="39938" name="Button 2" hidden="1">
              <a:extLst>
                <a:ext uri="{63B3BB69-23CF-44E3-9099-C40C66FF867C}">
                  <a14:compatExt spid="_x0000_s39938"/>
                </a:ext>
                <a:ext uri="{FF2B5EF4-FFF2-40B4-BE49-F238E27FC236}">
                  <a16:creationId xmlns:a16="http://schemas.microsoft.com/office/drawing/2014/main" id="{00000000-0008-0000-0700-0000029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22860</xdr:colOff>
          <xdr:row>88</xdr:row>
          <xdr:rowOff>0</xdr:rowOff>
        </xdr:from>
        <xdr:to>
          <xdr:col>3</xdr:col>
          <xdr:colOff>297180</xdr:colOff>
          <xdr:row>89</xdr:row>
          <xdr:rowOff>22860</xdr:rowOff>
        </xdr:to>
        <xdr:sp macro="" textlink="">
          <xdr:nvSpPr>
            <xdr:cNvPr id="39939" name="Button 12" hidden="1">
              <a:extLst>
                <a:ext uri="{63B3BB69-23CF-44E3-9099-C40C66FF867C}">
                  <a14:compatExt spid="_x0000_s39939"/>
                </a:ext>
                <a:ext uri="{FF2B5EF4-FFF2-40B4-BE49-F238E27FC236}">
                  <a16:creationId xmlns:a16="http://schemas.microsoft.com/office/drawing/2014/main" id="{00000000-0008-0000-0700-0000039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22860</xdr:colOff>
          <xdr:row>99</xdr:row>
          <xdr:rowOff>30480</xdr:rowOff>
        </xdr:from>
        <xdr:to>
          <xdr:col>3</xdr:col>
          <xdr:colOff>297180</xdr:colOff>
          <xdr:row>99</xdr:row>
          <xdr:rowOff>213360</xdr:rowOff>
        </xdr:to>
        <xdr:sp macro="" textlink="">
          <xdr:nvSpPr>
            <xdr:cNvPr id="39940" name="Button 13" hidden="1">
              <a:extLst>
                <a:ext uri="{63B3BB69-23CF-44E3-9099-C40C66FF867C}">
                  <a14:compatExt spid="_x0000_s39940"/>
                </a:ext>
                <a:ext uri="{FF2B5EF4-FFF2-40B4-BE49-F238E27FC236}">
                  <a16:creationId xmlns:a16="http://schemas.microsoft.com/office/drawing/2014/main" id="{00000000-0008-0000-0700-0000049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22860</xdr:colOff>
          <xdr:row>116</xdr:row>
          <xdr:rowOff>22860</xdr:rowOff>
        </xdr:from>
        <xdr:to>
          <xdr:col>3</xdr:col>
          <xdr:colOff>297180</xdr:colOff>
          <xdr:row>117</xdr:row>
          <xdr:rowOff>0</xdr:rowOff>
        </xdr:to>
        <xdr:sp macro="" textlink="">
          <xdr:nvSpPr>
            <xdr:cNvPr id="39941" name="Button 15" hidden="1">
              <a:extLst>
                <a:ext uri="{63B3BB69-23CF-44E3-9099-C40C66FF867C}">
                  <a14:compatExt spid="_x0000_s39941"/>
                </a:ext>
                <a:ext uri="{FF2B5EF4-FFF2-40B4-BE49-F238E27FC236}">
                  <a16:creationId xmlns:a16="http://schemas.microsoft.com/office/drawing/2014/main" id="{00000000-0008-0000-0700-0000059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106680</xdr:colOff>
          <xdr:row>4</xdr:row>
          <xdr:rowOff>22860</xdr:rowOff>
        </xdr:from>
        <xdr:to>
          <xdr:col>4</xdr:col>
          <xdr:colOff>373380</xdr:colOff>
          <xdr:row>5</xdr:row>
          <xdr:rowOff>0</xdr:rowOff>
        </xdr:to>
        <xdr:sp macro="" textlink="">
          <xdr:nvSpPr>
            <xdr:cNvPr id="39942" name="Button 10" hidden="1">
              <a:extLst>
                <a:ext uri="{63B3BB69-23CF-44E3-9099-C40C66FF867C}">
                  <a14:compatExt spid="_x0000_s39942"/>
                </a:ext>
                <a:ext uri="{FF2B5EF4-FFF2-40B4-BE49-F238E27FC236}">
                  <a16:creationId xmlns:a16="http://schemas.microsoft.com/office/drawing/2014/main" id="{00000000-0008-0000-0700-0000069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xdr:col>
          <xdr:colOff>38100</xdr:colOff>
          <xdr:row>1</xdr:row>
          <xdr:rowOff>137160</xdr:rowOff>
        </xdr:from>
        <xdr:to>
          <xdr:col>6</xdr:col>
          <xdr:colOff>723900</xdr:colOff>
          <xdr:row>2</xdr:row>
          <xdr:rowOff>182880</xdr:rowOff>
        </xdr:to>
        <xdr:sp macro="" textlink="">
          <xdr:nvSpPr>
            <xdr:cNvPr id="39943" name="Button 11" hidden="1">
              <a:extLst>
                <a:ext uri="{63B3BB69-23CF-44E3-9099-C40C66FF867C}">
                  <a14:compatExt spid="_x0000_s39943"/>
                </a:ext>
                <a:ext uri="{FF2B5EF4-FFF2-40B4-BE49-F238E27FC236}">
                  <a16:creationId xmlns:a16="http://schemas.microsoft.com/office/drawing/2014/main" id="{00000000-0008-0000-0700-0000079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Slėpti/rodyti tuščias eilutes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99060</xdr:colOff>
          <xdr:row>10</xdr:row>
          <xdr:rowOff>30480</xdr:rowOff>
        </xdr:from>
        <xdr:to>
          <xdr:col>0</xdr:col>
          <xdr:colOff>220980</xdr:colOff>
          <xdr:row>10</xdr:row>
          <xdr:rowOff>175260</xdr:rowOff>
        </xdr:to>
        <xdr:sp macro="" textlink="">
          <xdr:nvSpPr>
            <xdr:cNvPr id="39944" name="Button 8" hidden="1">
              <a:extLst>
                <a:ext uri="{63B3BB69-23CF-44E3-9099-C40C66FF867C}">
                  <a14:compatExt spid="_x0000_s39944"/>
                </a:ext>
                <a:ext uri="{FF2B5EF4-FFF2-40B4-BE49-F238E27FC236}">
                  <a16:creationId xmlns:a16="http://schemas.microsoft.com/office/drawing/2014/main" id="{00000000-0008-0000-0700-0000089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99060</xdr:colOff>
          <xdr:row>21</xdr:row>
          <xdr:rowOff>22860</xdr:rowOff>
        </xdr:from>
        <xdr:to>
          <xdr:col>0</xdr:col>
          <xdr:colOff>213360</xdr:colOff>
          <xdr:row>21</xdr:row>
          <xdr:rowOff>152400</xdr:rowOff>
        </xdr:to>
        <xdr:sp macro="" textlink="">
          <xdr:nvSpPr>
            <xdr:cNvPr id="39945" name="Button 9" hidden="1">
              <a:extLst>
                <a:ext uri="{63B3BB69-23CF-44E3-9099-C40C66FF867C}">
                  <a14:compatExt spid="_x0000_s39945"/>
                </a:ext>
                <a:ext uri="{FF2B5EF4-FFF2-40B4-BE49-F238E27FC236}">
                  <a16:creationId xmlns:a16="http://schemas.microsoft.com/office/drawing/2014/main" id="{00000000-0008-0000-0700-0000099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44</xdr:row>
          <xdr:rowOff>30480</xdr:rowOff>
        </xdr:from>
        <xdr:to>
          <xdr:col>0</xdr:col>
          <xdr:colOff>213360</xdr:colOff>
          <xdr:row>44</xdr:row>
          <xdr:rowOff>175260</xdr:rowOff>
        </xdr:to>
        <xdr:sp macro="" textlink="">
          <xdr:nvSpPr>
            <xdr:cNvPr id="39947" name="Button 106" hidden="1">
              <a:extLst>
                <a:ext uri="{63B3BB69-23CF-44E3-9099-C40C66FF867C}">
                  <a14:compatExt spid="_x0000_s39947"/>
                </a:ext>
                <a:ext uri="{FF2B5EF4-FFF2-40B4-BE49-F238E27FC236}">
                  <a16:creationId xmlns:a16="http://schemas.microsoft.com/office/drawing/2014/main" id="{00000000-0008-0000-0700-00000B9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55</xdr:row>
          <xdr:rowOff>30480</xdr:rowOff>
        </xdr:from>
        <xdr:to>
          <xdr:col>0</xdr:col>
          <xdr:colOff>213360</xdr:colOff>
          <xdr:row>55</xdr:row>
          <xdr:rowOff>175260</xdr:rowOff>
        </xdr:to>
        <xdr:sp macro="" textlink="">
          <xdr:nvSpPr>
            <xdr:cNvPr id="39948" name="Button 107" hidden="1">
              <a:extLst>
                <a:ext uri="{63B3BB69-23CF-44E3-9099-C40C66FF867C}">
                  <a14:compatExt spid="_x0000_s39948"/>
                </a:ext>
                <a:ext uri="{FF2B5EF4-FFF2-40B4-BE49-F238E27FC236}">
                  <a16:creationId xmlns:a16="http://schemas.microsoft.com/office/drawing/2014/main" id="{00000000-0008-0000-0700-00000C9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66</xdr:row>
          <xdr:rowOff>22860</xdr:rowOff>
        </xdr:from>
        <xdr:to>
          <xdr:col>0</xdr:col>
          <xdr:colOff>213360</xdr:colOff>
          <xdr:row>66</xdr:row>
          <xdr:rowOff>152400</xdr:rowOff>
        </xdr:to>
        <xdr:sp macro="" textlink="">
          <xdr:nvSpPr>
            <xdr:cNvPr id="39949" name="Button 108" hidden="1">
              <a:extLst>
                <a:ext uri="{63B3BB69-23CF-44E3-9099-C40C66FF867C}">
                  <a14:compatExt spid="_x0000_s39949"/>
                </a:ext>
                <a:ext uri="{FF2B5EF4-FFF2-40B4-BE49-F238E27FC236}">
                  <a16:creationId xmlns:a16="http://schemas.microsoft.com/office/drawing/2014/main" id="{00000000-0008-0000-0700-00000D9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77</xdr:row>
          <xdr:rowOff>30480</xdr:rowOff>
        </xdr:from>
        <xdr:to>
          <xdr:col>0</xdr:col>
          <xdr:colOff>213360</xdr:colOff>
          <xdr:row>77</xdr:row>
          <xdr:rowOff>175260</xdr:rowOff>
        </xdr:to>
        <xdr:sp macro="" textlink="">
          <xdr:nvSpPr>
            <xdr:cNvPr id="39950" name="Button 109" hidden="1">
              <a:extLst>
                <a:ext uri="{63B3BB69-23CF-44E3-9099-C40C66FF867C}">
                  <a14:compatExt spid="_x0000_s39950"/>
                </a:ext>
                <a:ext uri="{FF2B5EF4-FFF2-40B4-BE49-F238E27FC236}">
                  <a16:creationId xmlns:a16="http://schemas.microsoft.com/office/drawing/2014/main" id="{00000000-0008-0000-0700-00000E9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88</xdr:row>
          <xdr:rowOff>22860</xdr:rowOff>
        </xdr:from>
        <xdr:to>
          <xdr:col>0</xdr:col>
          <xdr:colOff>213360</xdr:colOff>
          <xdr:row>88</xdr:row>
          <xdr:rowOff>175260</xdr:rowOff>
        </xdr:to>
        <xdr:sp macro="" textlink="">
          <xdr:nvSpPr>
            <xdr:cNvPr id="39953" name="Button 110" hidden="1">
              <a:extLst>
                <a:ext uri="{63B3BB69-23CF-44E3-9099-C40C66FF867C}">
                  <a14:compatExt spid="_x0000_s39953"/>
                </a:ext>
                <a:ext uri="{FF2B5EF4-FFF2-40B4-BE49-F238E27FC236}">
                  <a16:creationId xmlns:a16="http://schemas.microsoft.com/office/drawing/2014/main" id="{00000000-0008-0000-0700-0000119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68580</xdr:colOff>
          <xdr:row>99</xdr:row>
          <xdr:rowOff>38100</xdr:rowOff>
        </xdr:from>
        <xdr:to>
          <xdr:col>0</xdr:col>
          <xdr:colOff>190500</xdr:colOff>
          <xdr:row>99</xdr:row>
          <xdr:rowOff>175260</xdr:rowOff>
        </xdr:to>
        <xdr:sp macro="" textlink="">
          <xdr:nvSpPr>
            <xdr:cNvPr id="39954" name="Button 111" hidden="1">
              <a:extLst>
                <a:ext uri="{63B3BB69-23CF-44E3-9099-C40C66FF867C}">
                  <a14:compatExt spid="_x0000_s39954"/>
                </a:ext>
                <a:ext uri="{FF2B5EF4-FFF2-40B4-BE49-F238E27FC236}">
                  <a16:creationId xmlns:a16="http://schemas.microsoft.com/office/drawing/2014/main" id="{00000000-0008-0000-0700-0000129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22860</xdr:colOff>
          <xdr:row>110</xdr:row>
          <xdr:rowOff>22860</xdr:rowOff>
        </xdr:from>
        <xdr:to>
          <xdr:col>3</xdr:col>
          <xdr:colOff>297180</xdr:colOff>
          <xdr:row>111</xdr:row>
          <xdr:rowOff>0</xdr:rowOff>
        </xdr:to>
        <xdr:sp macro="" textlink="">
          <xdr:nvSpPr>
            <xdr:cNvPr id="39955" name="Button 14" hidden="1">
              <a:extLst>
                <a:ext uri="{63B3BB69-23CF-44E3-9099-C40C66FF867C}">
                  <a14:compatExt spid="_x0000_s39955"/>
                </a:ext>
                <a:ext uri="{FF2B5EF4-FFF2-40B4-BE49-F238E27FC236}">
                  <a16:creationId xmlns:a16="http://schemas.microsoft.com/office/drawing/2014/main" id="{00000000-0008-0000-0700-0000139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xdr:colOff>
          <xdr:row>9</xdr:row>
          <xdr:rowOff>22860</xdr:rowOff>
        </xdr:from>
        <xdr:to>
          <xdr:col>1</xdr:col>
          <xdr:colOff>0</xdr:colOff>
          <xdr:row>9</xdr:row>
          <xdr:rowOff>152400</xdr:rowOff>
        </xdr:to>
        <xdr:sp macro="" textlink="">
          <xdr:nvSpPr>
            <xdr:cNvPr id="39956" name="Button 20" hidden="1">
              <a:extLst>
                <a:ext uri="{63B3BB69-23CF-44E3-9099-C40C66FF867C}">
                  <a14:compatExt spid="_x0000_s39956"/>
                </a:ext>
                <a:ext uri="{FF2B5EF4-FFF2-40B4-BE49-F238E27FC236}">
                  <a16:creationId xmlns:a16="http://schemas.microsoft.com/office/drawing/2014/main" id="{00000000-0008-0000-0700-0000149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99060</xdr:colOff>
          <xdr:row>32</xdr:row>
          <xdr:rowOff>30480</xdr:rowOff>
        </xdr:from>
        <xdr:to>
          <xdr:col>0</xdr:col>
          <xdr:colOff>220980</xdr:colOff>
          <xdr:row>32</xdr:row>
          <xdr:rowOff>175260</xdr:rowOff>
        </xdr:to>
        <xdr:sp macro="" textlink="">
          <xdr:nvSpPr>
            <xdr:cNvPr id="39957" name="Button 21" hidden="1">
              <a:extLst>
                <a:ext uri="{63B3BB69-23CF-44E3-9099-C40C66FF867C}">
                  <a14:compatExt spid="_x0000_s39957"/>
                </a:ext>
                <a:ext uri="{FF2B5EF4-FFF2-40B4-BE49-F238E27FC236}">
                  <a16:creationId xmlns:a16="http://schemas.microsoft.com/office/drawing/2014/main" id="{00000000-0008-0000-0700-0000159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43</xdr:row>
          <xdr:rowOff>38100</xdr:rowOff>
        </xdr:from>
        <xdr:to>
          <xdr:col>1</xdr:col>
          <xdr:colOff>0</xdr:colOff>
          <xdr:row>43</xdr:row>
          <xdr:rowOff>175260</xdr:rowOff>
        </xdr:to>
        <xdr:sp macro="" textlink="">
          <xdr:nvSpPr>
            <xdr:cNvPr id="39958" name="Button 22" hidden="1">
              <a:extLst>
                <a:ext uri="{63B3BB69-23CF-44E3-9099-C40C66FF867C}">
                  <a14:compatExt spid="_x0000_s39958"/>
                </a:ext>
                <a:ext uri="{FF2B5EF4-FFF2-40B4-BE49-F238E27FC236}">
                  <a16:creationId xmlns:a16="http://schemas.microsoft.com/office/drawing/2014/main" id="{00000000-0008-0000-0700-0000169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22860</xdr:colOff>
          <xdr:row>8</xdr:row>
          <xdr:rowOff>22860</xdr:rowOff>
        </xdr:from>
        <xdr:to>
          <xdr:col>3</xdr:col>
          <xdr:colOff>297180</xdr:colOff>
          <xdr:row>9</xdr:row>
          <xdr:rowOff>0</xdr:rowOff>
        </xdr:to>
        <xdr:sp macro="" textlink="">
          <xdr:nvSpPr>
            <xdr:cNvPr id="39959" name="Button 23" hidden="1">
              <a:extLst>
                <a:ext uri="{63B3BB69-23CF-44E3-9099-C40C66FF867C}">
                  <a14:compatExt spid="_x0000_s39959"/>
                </a:ext>
                <a:ext uri="{FF2B5EF4-FFF2-40B4-BE49-F238E27FC236}">
                  <a16:creationId xmlns:a16="http://schemas.microsoft.com/office/drawing/2014/main" id="{00000000-0008-0000-0700-0000179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22860</xdr:colOff>
          <xdr:row>21</xdr:row>
          <xdr:rowOff>0</xdr:rowOff>
        </xdr:from>
        <xdr:to>
          <xdr:col>4</xdr:col>
          <xdr:colOff>0</xdr:colOff>
          <xdr:row>21</xdr:row>
          <xdr:rowOff>182880</xdr:rowOff>
        </xdr:to>
        <xdr:sp macro="" textlink="">
          <xdr:nvSpPr>
            <xdr:cNvPr id="39963" name="Button 27" hidden="1">
              <a:extLst>
                <a:ext uri="{63B3BB69-23CF-44E3-9099-C40C66FF867C}">
                  <a14:compatExt spid="_x0000_s39963"/>
                </a:ext>
                <a:ext uri="{FF2B5EF4-FFF2-40B4-BE49-F238E27FC236}">
                  <a16:creationId xmlns:a16="http://schemas.microsoft.com/office/drawing/2014/main" id="{00000000-0008-0000-0700-00001B9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266700</xdr:colOff>
          <xdr:row>1</xdr:row>
          <xdr:rowOff>144780</xdr:rowOff>
        </xdr:from>
        <xdr:to>
          <xdr:col>6</xdr:col>
          <xdr:colOff>975360</xdr:colOff>
          <xdr:row>3</xdr:row>
          <xdr:rowOff>0</xdr:rowOff>
        </xdr:to>
        <xdr:sp macro="" textlink="">
          <xdr:nvSpPr>
            <xdr:cNvPr id="22529" name="Button 20" descr="Rodyti/nerodyti finansinės analizės rodiklius&#10;" hidden="1">
              <a:extLst>
                <a:ext uri="{63B3BB69-23CF-44E3-9099-C40C66FF867C}">
                  <a14:compatExt spid="_x0000_s22529"/>
                </a:ext>
                <a:ext uri="{FF2B5EF4-FFF2-40B4-BE49-F238E27FC236}">
                  <a16:creationId xmlns:a16="http://schemas.microsoft.com/office/drawing/2014/main" id="{00000000-0008-0000-0C00-0000015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Rodyti/nerodyti finansinės analizės rodiklius</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22860</xdr:colOff>
          <xdr:row>23</xdr:row>
          <xdr:rowOff>0</xdr:rowOff>
        </xdr:from>
        <xdr:to>
          <xdr:col>1</xdr:col>
          <xdr:colOff>2575560</xdr:colOff>
          <xdr:row>24</xdr:row>
          <xdr:rowOff>60960</xdr:rowOff>
        </xdr:to>
        <xdr:sp macro="" textlink="">
          <xdr:nvSpPr>
            <xdr:cNvPr id="27649" name="Button 21" descr="Rodyti/nerodyti finansinės analizės rodiklius&#10;" hidden="1">
              <a:extLst>
                <a:ext uri="{63B3BB69-23CF-44E3-9099-C40C66FF867C}">
                  <a14:compatExt spid="_x0000_s27649"/>
                </a:ext>
                <a:ext uri="{FF2B5EF4-FFF2-40B4-BE49-F238E27FC236}">
                  <a16:creationId xmlns:a16="http://schemas.microsoft.com/office/drawing/2014/main" id="{00000000-0008-0000-0D00-0000016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Rodyti/nerodyti finansinės analizės rodiklius</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1943100</xdr:colOff>
          <xdr:row>4</xdr:row>
          <xdr:rowOff>144780</xdr:rowOff>
        </xdr:from>
        <xdr:to>
          <xdr:col>3</xdr:col>
          <xdr:colOff>2346960</xdr:colOff>
          <xdr:row>5</xdr:row>
          <xdr:rowOff>175260</xdr:rowOff>
        </xdr:to>
        <xdr:sp macro="" textlink="">
          <xdr:nvSpPr>
            <xdr:cNvPr id="18433" name="Button 22" hidden="1">
              <a:extLst>
                <a:ext uri="{63B3BB69-23CF-44E3-9099-C40C66FF867C}">
                  <a14:compatExt spid="_x0000_s18433"/>
                </a:ext>
                <a:ext uri="{FF2B5EF4-FFF2-40B4-BE49-F238E27FC236}">
                  <a16:creationId xmlns:a16="http://schemas.microsoft.com/office/drawing/2014/main" id="{00000000-0008-0000-0E00-0000014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952500</xdr:colOff>
          <xdr:row>5</xdr:row>
          <xdr:rowOff>144780</xdr:rowOff>
        </xdr:from>
        <xdr:to>
          <xdr:col>7</xdr:col>
          <xdr:colOff>1356360</xdr:colOff>
          <xdr:row>6</xdr:row>
          <xdr:rowOff>175260</xdr:rowOff>
        </xdr:to>
        <xdr:sp macro="" textlink="">
          <xdr:nvSpPr>
            <xdr:cNvPr id="18434" name="Button 23" hidden="1">
              <a:extLst>
                <a:ext uri="{63B3BB69-23CF-44E3-9099-C40C66FF867C}">
                  <a14:compatExt spid="_x0000_s18434"/>
                </a:ext>
                <a:ext uri="{FF2B5EF4-FFF2-40B4-BE49-F238E27FC236}">
                  <a16:creationId xmlns:a16="http://schemas.microsoft.com/office/drawing/2014/main" id="{00000000-0008-0000-0E00-0000024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100" b="0" i="0" u="none" strike="noStrike" baseline="0">
                  <a:solidFill>
                    <a:srgbClr val="000000"/>
                  </a:solidFill>
                  <a:latin typeface="Calibri"/>
                  <a:ea typeface="Calibri"/>
                  <a:cs typeface="Calibri"/>
                </a:rPr>
                <a:t>?</a:t>
              </a:r>
            </a:p>
          </xdr:txBody>
        </xdr:sp>
        <xdr:clientData fPrintsWithSheet="0"/>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virginijus_smitas_ltg_lt/Documents/Desktop/RAKS%20projektas/Eismo%20saugos%20priemoniu-skaiciuokle-v1-0-20220413.xlsm" TargetMode="External"/><Relationship Id="rId1" Type="http://schemas.openxmlformats.org/officeDocument/2006/relationships/externalLinkPath" Target="/personal/virginijus_smitas_ltg_lt/Documents/Desktop/RAKS%20projektas/Eismo%20saugos%20priemoniu-skaiciuokle-v1-0-20220413.xlsm"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https://vialietuva-my.sharepoint.com/personal/grazina_stukiene_vialietuva_lt/Documents/Darbalaukis/2026%20Saugus%20eismas/Skaiciuokl&#279;/Skai&#269;iuokl&#279;_J&#363;rat&#279;/Eismo%20sauga%20skai&#269;iuokl&#279;%20LTGI%2020251215%20-%20Copy.xlsm" TargetMode="External"/><Relationship Id="rId2" Type="http://schemas.microsoft.com/office/2019/04/relationships/externalLinkLongPath" Target="2026%20Saugus%20eismas/Skaiciuokl&#279;/Skai&#269;iuokl&#279;_J&#363;rat&#279;/Eismo%20sauga%20skai&#269;iuokl&#279;%20LTGI%2020251215%20-%20Copy.xlsm?CD65B4E8" TargetMode="External"/><Relationship Id="rId1" Type="http://schemas.openxmlformats.org/officeDocument/2006/relationships/externalLinkPath" Target="file:///\\CD65B4E8\Eismo%20sauga%20skai&#269;iuokl&#279;%20LTGI%2020251215%20-%20Copy.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Data1"/>
      <sheetName val="Data2"/>
      <sheetName val="Pradžia"/>
      <sheetName val="Alternatyva 1"/>
      <sheetName val="Alternatyva 2"/>
      <sheetName val="Alternatyva 3"/>
      <sheetName val="Alternatyva 4"/>
      <sheetName val="Alternatyva 5"/>
      <sheetName val="Prielaidos LAKD"/>
      <sheetName val="Prielaidos (LTGI)"/>
      <sheetName val="SNA"/>
      <sheetName val="SVA"/>
      <sheetName val="DA"/>
      <sheetName val="Poveikis VF"/>
      <sheetName val="Rezultatai"/>
      <sheetName val="Jautrumo analizė"/>
      <sheetName val="Scenarijų analizė"/>
      <sheetName val="Grafikas"/>
      <sheetName val="Data3"/>
    </sheetNames>
    <sheetDataSet>
      <sheetData sheetId="0"/>
      <sheetData sheetId="1">
        <row r="2">
          <cell r="B2" t="str">
            <v>N</v>
          </cell>
          <cell r="D2" t="str">
            <v>[10]</v>
          </cell>
          <cell r="G2" t="str">
            <v>Z</v>
          </cell>
        </row>
        <row r="3">
          <cell r="D3" t="str">
            <v>[7]</v>
          </cell>
        </row>
        <row r="4">
          <cell r="D4" t="str">
            <v/>
          </cell>
        </row>
        <row r="5">
          <cell r="A5" t="str">
            <v>Anglies dioksido (kaip šiltnamio efektą sukeliančių dujų) emisijos sumažėjimas</v>
          </cell>
          <cell r="D5" t="str">
            <v/>
          </cell>
          <cell r="F5" t="str">
            <v>Anglies dioksido (kaip šiltnamio efektą sukeliančių dujų) emisijos padidėjimas</v>
          </cell>
        </row>
        <row r="6">
          <cell r="A6" t="str">
            <v>Dėl ligos prarastos darbo dienos vertė</v>
          </cell>
          <cell r="D6" t="str">
            <v/>
          </cell>
          <cell r="F6" t="str">
            <v>Anglies dioksido emisijos padidėjimas dėl padidėjusių transporto spūsčių</v>
          </cell>
        </row>
        <row r="7">
          <cell r="A7" t="str">
            <v>Gyvenimo metų vertė</v>
          </cell>
          <cell r="D7" t="str">
            <v/>
          </cell>
          <cell r="F7" t="str">
            <v>Laiko nuostoliai dėl padidėjusių transporto spūsčių</v>
          </cell>
        </row>
        <row r="8">
          <cell r="A8" t="str">
            <v>Kelių transporto priemonių eksploatacinių sąnaudų sutaupymai</v>
          </cell>
          <cell r="D8" t="str">
            <v/>
          </cell>
          <cell r="F8" t="str">
            <v>Nelaimingų atsitikimų sumažėjimas</v>
          </cell>
        </row>
        <row r="9">
          <cell r="A9" t="str">
            <v>Laiko sąnaudų, patiriamų siekiant gauti sveikatos priežiūros paslaugas, sumažėjimas</v>
          </cell>
          <cell r="D9" t="str">
            <v/>
          </cell>
          <cell r="F9" t="str">
            <v>Oro taršos padidėjimas</v>
          </cell>
        </row>
        <row r="10">
          <cell r="A10" t="str">
            <v>Laiko sutaupymai</v>
          </cell>
          <cell r="D10" t="str">
            <v/>
          </cell>
          <cell r="F10" t="str">
            <v>Oro taršos padidėjimas dėl padidėjusių transporto spūsčių</v>
          </cell>
        </row>
        <row r="11">
          <cell r="A11" t="str">
            <v>Nelaimingų atsitikimų sumažėjimas</v>
          </cell>
          <cell r="D11" t="str">
            <v/>
          </cell>
          <cell r="F11" t="str">
            <v>Triukšmo taršos padidėjimas</v>
          </cell>
        </row>
        <row r="12">
          <cell r="A12" t="str">
            <v>Oro taršos sumažėjimas</v>
          </cell>
          <cell r="D12" t="str">
            <v/>
          </cell>
          <cell r="F12" t="str">
            <v>Bendroji suma</v>
          </cell>
        </row>
        <row r="13">
          <cell r="A13" t="str">
            <v>Pasiryžimas sumokėti už padidėjusį sveikatos priežiūros paslaugų prieinamumą</v>
          </cell>
          <cell r="D13" t="str">
            <v/>
          </cell>
          <cell r="F13"/>
        </row>
        <row r="14">
          <cell r="A14" t="str">
            <v>Statistinio gyvenimo vertė</v>
          </cell>
          <cell r="D14" t="str">
            <v/>
          </cell>
          <cell r="F14"/>
        </row>
        <row r="15">
          <cell r="A15" t="str">
            <v>Triukšmo taršos sumažėjimas</v>
          </cell>
          <cell r="D15" t="str">
            <v/>
          </cell>
          <cell r="F15"/>
        </row>
        <row r="16">
          <cell r="A16" t="str">
            <v>Bendroji suma</v>
          </cell>
          <cell r="D16" t="str">
            <v/>
          </cell>
          <cell r="F16"/>
        </row>
        <row r="17">
          <cell r="A17"/>
          <cell r="D17" t="str">
            <v/>
          </cell>
          <cell r="F17"/>
        </row>
        <row r="18">
          <cell r="A18"/>
          <cell r="D18" t="str">
            <v/>
          </cell>
          <cell r="F18"/>
        </row>
        <row r="19">
          <cell r="A19"/>
          <cell r="D19" t="str">
            <v/>
          </cell>
          <cell r="F19"/>
        </row>
        <row r="20">
          <cell r="A20"/>
          <cell r="D20" t="str">
            <v/>
          </cell>
          <cell r="F20"/>
        </row>
        <row r="21">
          <cell r="A21"/>
          <cell r="D21" t="str">
            <v/>
          </cell>
          <cell r="F21"/>
        </row>
        <row r="22">
          <cell r="A22"/>
          <cell r="D22" t="str">
            <v/>
          </cell>
          <cell r="F22"/>
        </row>
        <row r="23">
          <cell r="A23"/>
          <cell r="D23" t="str">
            <v/>
          </cell>
          <cell r="F23"/>
        </row>
        <row r="24">
          <cell r="A24"/>
          <cell r="D24" t="str">
            <v/>
          </cell>
          <cell r="F24"/>
        </row>
        <row r="25">
          <cell r="A25"/>
          <cell r="D25" t="str">
            <v/>
          </cell>
          <cell r="F25"/>
        </row>
        <row r="26">
          <cell r="A26"/>
          <cell r="D26" t="str">
            <v/>
          </cell>
          <cell r="F26"/>
        </row>
        <row r="27">
          <cell r="A27"/>
          <cell r="D27" t="str">
            <v/>
          </cell>
          <cell r="F27"/>
        </row>
        <row r="28">
          <cell r="A28"/>
          <cell r="D28" t="str">
            <v/>
          </cell>
          <cell r="F28"/>
        </row>
        <row r="29">
          <cell r="A29"/>
          <cell r="D29" t="str">
            <v/>
          </cell>
          <cell r="F29"/>
        </row>
        <row r="30">
          <cell r="A30"/>
          <cell r="D30" t="str">
            <v/>
          </cell>
          <cell r="F30"/>
        </row>
        <row r="31">
          <cell r="A31"/>
          <cell r="D31" t="str">
            <v/>
          </cell>
          <cell r="F31"/>
        </row>
        <row r="32">
          <cell r="A32"/>
          <cell r="D32" t="str">
            <v/>
          </cell>
          <cell r="F32"/>
        </row>
        <row r="33">
          <cell r="A33"/>
          <cell r="D33" t="str">
            <v/>
          </cell>
          <cell r="F33"/>
        </row>
        <row r="34">
          <cell r="A34"/>
          <cell r="D34" t="str">
            <v/>
          </cell>
          <cell r="F34"/>
        </row>
        <row r="35">
          <cell r="A35"/>
          <cell r="D35" t="str">
            <v/>
          </cell>
          <cell r="F35"/>
        </row>
        <row r="36">
          <cell r="A36"/>
          <cell r="D36" t="str">
            <v/>
          </cell>
          <cell r="F36"/>
        </row>
        <row r="37">
          <cell r="A37"/>
          <cell r="F37"/>
        </row>
        <row r="38">
          <cell r="A38"/>
          <cell r="F38"/>
        </row>
        <row r="39">
          <cell r="A39"/>
          <cell r="F39"/>
        </row>
        <row r="40">
          <cell r="A40"/>
          <cell r="F40"/>
        </row>
        <row r="41">
          <cell r="A41"/>
          <cell r="F41"/>
        </row>
        <row r="42">
          <cell r="A42"/>
          <cell r="F42"/>
        </row>
        <row r="43">
          <cell r="A43"/>
          <cell r="F43"/>
        </row>
        <row r="44">
          <cell r="A44"/>
          <cell r="F44"/>
        </row>
        <row r="45">
          <cell r="A45"/>
          <cell r="F45"/>
        </row>
        <row r="46">
          <cell r="A46"/>
          <cell r="F46"/>
        </row>
        <row r="47">
          <cell r="A47"/>
          <cell r="F47"/>
        </row>
        <row r="48">
          <cell r="A48"/>
          <cell r="F48"/>
        </row>
        <row r="49">
          <cell r="A49"/>
          <cell r="F49"/>
        </row>
        <row r="50">
          <cell r="A50"/>
          <cell r="F50"/>
        </row>
        <row r="51">
          <cell r="A51"/>
          <cell r="F51"/>
        </row>
        <row r="52">
          <cell r="A52"/>
          <cell r="F52"/>
        </row>
        <row r="53">
          <cell r="A53"/>
          <cell r="F53"/>
        </row>
        <row r="54">
          <cell r="A54"/>
          <cell r="F54"/>
        </row>
        <row r="55">
          <cell r="A55"/>
          <cell r="F55"/>
        </row>
        <row r="56">
          <cell r="A56"/>
          <cell r="F56"/>
        </row>
        <row r="57">
          <cell r="A57"/>
          <cell r="F57"/>
        </row>
        <row r="58">
          <cell r="A58"/>
          <cell r="F58"/>
        </row>
        <row r="59">
          <cell r="A59"/>
          <cell r="F59"/>
        </row>
        <row r="60">
          <cell r="A60"/>
          <cell r="F60"/>
        </row>
        <row r="61">
          <cell r="A61"/>
          <cell r="F61"/>
        </row>
        <row r="62">
          <cell r="A62"/>
          <cell r="F62"/>
        </row>
        <row r="63">
          <cell r="A63"/>
          <cell r="F63"/>
        </row>
        <row r="64">
          <cell r="A64"/>
          <cell r="F64"/>
        </row>
        <row r="65">
          <cell r="A65"/>
          <cell r="F65"/>
        </row>
        <row r="66">
          <cell r="A66"/>
          <cell r="F66"/>
        </row>
        <row r="67">
          <cell r="A67"/>
          <cell r="F67"/>
        </row>
        <row r="68">
          <cell r="A68"/>
          <cell r="F68"/>
        </row>
        <row r="69">
          <cell r="A69"/>
          <cell r="F69"/>
        </row>
        <row r="70">
          <cell r="A70"/>
          <cell r="F70"/>
        </row>
        <row r="71">
          <cell r="A71"/>
          <cell r="F71"/>
        </row>
        <row r="72">
          <cell r="A72"/>
          <cell r="F72"/>
        </row>
        <row r="73">
          <cell r="A73"/>
          <cell r="F73"/>
        </row>
        <row r="74">
          <cell r="A74"/>
          <cell r="F74"/>
        </row>
        <row r="75">
          <cell r="A75"/>
          <cell r="F75"/>
        </row>
        <row r="76">
          <cell r="A76"/>
          <cell r="F76"/>
        </row>
        <row r="77">
          <cell r="A77"/>
          <cell r="F77"/>
        </row>
        <row r="78">
          <cell r="A78"/>
          <cell r="F78"/>
        </row>
        <row r="79">
          <cell r="A79"/>
          <cell r="F79"/>
        </row>
        <row r="80">
          <cell r="A80"/>
          <cell r="F80"/>
        </row>
        <row r="81">
          <cell r="A81"/>
          <cell r="F81"/>
        </row>
        <row r="82">
          <cell r="A82"/>
          <cell r="F82"/>
        </row>
        <row r="83">
          <cell r="A83"/>
        </row>
        <row r="84">
          <cell r="A84"/>
        </row>
        <row r="85">
          <cell r="A85"/>
        </row>
        <row r="86">
          <cell r="A86"/>
        </row>
        <row r="87">
          <cell r="A87"/>
        </row>
        <row r="88">
          <cell r="A88"/>
        </row>
        <row r="89">
          <cell r="A89"/>
        </row>
        <row r="90">
          <cell r="A90"/>
        </row>
        <row r="91">
          <cell r="A91"/>
        </row>
        <row r="92">
          <cell r="A92"/>
        </row>
        <row r="93">
          <cell r="A93"/>
        </row>
        <row r="94">
          <cell r="A94"/>
        </row>
        <row r="95">
          <cell r="A95"/>
        </row>
        <row r="96">
          <cell r="A96"/>
        </row>
        <row r="97">
          <cell r="A97"/>
        </row>
        <row r="98">
          <cell r="A98"/>
        </row>
        <row r="99">
          <cell r="A99"/>
        </row>
        <row r="100">
          <cell r="A100"/>
        </row>
        <row r="101">
          <cell r="A101"/>
        </row>
        <row r="102">
          <cell r="A102"/>
        </row>
        <row r="103">
          <cell r="A103"/>
        </row>
        <row r="104">
          <cell r="A104"/>
        </row>
        <row r="105">
          <cell r="A105"/>
        </row>
        <row r="106">
          <cell r="A106"/>
        </row>
        <row r="107">
          <cell r="A107"/>
        </row>
        <row r="108">
          <cell r="A108"/>
        </row>
        <row r="109">
          <cell r="A109"/>
        </row>
        <row r="110">
          <cell r="A110"/>
        </row>
        <row r="111">
          <cell r="A111"/>
        </row>
        <row r="112">
          <cell r="A112"/>
        </row>
        <row r="113">
          <cell r="A113"/>
        </row>
        <row r="114">
          <cell r="A114"/>
        </row>
        <row r="115">
          <cell r="A115"/>
        </row>
        <row r="116">
          <cell r="A116"/>
        </row>
        <row r="117">
          <cell r="A117"/>
        </row>
        <row r="118">
          <cell r="A118"/>
        </row>
        <row r="119">
          <cell r="A119"/>
        </row>
        <row r="120">
          <cell r="A120"/>
        </row>
        <row r="121">
          <cell r="A121"/>
        </row>
        <row r="122">
          <cell r="A122"/>
        </row>
        <row r="123">
          <cell r="A123"/>
        </row>
        <row r="124">
          <cell r="A124"/>
        </row>
        <row r="125">
          <cell r="A125"/>
        </row>
        <row r="126">
          <cell r="A126"/>
        </row>
        <row r="127">
          <cell r="A127"/>
        </row>
        <row r="128">
          <cell r="A128"/>
        </row>
        <row r="129">
          <cell r="A129"/>
        </row>
        <row r="130">
          <cell r="A130"/>
        </row>
        <row r="131">
          <cell r="A131"/>
        </row>
        <row r="132">
          <cell r="A132"/>
        </row>
        <row r="133">
          <cell r="A133"/>
        </row>
        <row r="134">
          <cell r="A134"/>
        </row>
        <row r="135">
          <cell r="A135"/>
        </row>
        <row r="136">
          <cell r="A136"/>
        </row>
        <row r="137">
          <cell r="A137"/>
        </row>
        <row r="138">
          <cell r="A138"/>
        </row>
        <row r="139">
          <cell r="A139"/>
        </row>
        <row r="140">
          <cell r="A140"/>
        </row>
        <row r="141">
          <cell r="A141"/>
        </row>
        <row r="142">
          <cell r="A142"/>
        </row>
        <row r="143">
          <cell r="A143"/>
        </row>
        <row r="144">
          <cell r="A144"/>
        </row>
        <row r="145">
          <cell r="A145"/>
        </row>
        <row r="146">
          <cell r="A146"/>
        </row>
        <row r="147">
          <cell r="A147"/>
        </row>
        <row r="148">
          <cell r="A148"/>
        </row>
        <row r="149">
          <cell r="A149"/>
        </row>
        <row r="150">
          <cell r="A150"/>
        </row>
        <row r="151">
          <cell r="A151"/>
        </row>
        <row r="152">
          <cell r="A152"/>
        </row>
        <row r="153">
          <cell r="A153"/>
        </row>
        <row r="154">
          <cell r="A154"/>
        </row>
        <row r="155">
          <cell r="A155"/>
        </row>
        <row r="156">
          <cell r="A156"/>
        </row>
        <row r="157">
          <cell r="A157"/>
        </row>
        <row r="158">
          <cell r="A158"/>
        </row>
        <row r="159">
          <cell r="A159"/>
        </row>
        <row r="160">
          <cell r="A160"/>
        </row>
        <row r="161">
          <cell r="A161"/>
        </row>
        <row r="162">
          <cell r="A162"/>
        </row>
        <row r="163">
          <cell r="A163"/>
        </row>
        <row r="164">
          <cell r="A164"/>
        </row>
        <row r="165">
          <cell r="A165"/>
        </row>
        <row r="166">
          <cell r="A166"/>
        </row>
        <row r="167">
          <cell r="A167"/>
        </row>
        <row r="168">
          <cell r="A168"/>
        </row>
        <row r="169">
          <cell r="A169"/>
        </row>
        <row r="170">
          <cell r="A170"/>
        </row>
        <row r="171">
          <cell r="A171"/>
        </row>
        <row r="172">
          <cell r="A172"/>
        </row>
        <row r="173">
          <cell r="A173"/>
        </row>
        <row r="174">
          <cell r="A174"/>
        </row>
        <row r="175">
          <cell r="A175"/>
        </row>
        <row r="176">
          <cell r="A176"/>
        </row>
        <row r="177">
          <cell r="A177"/>
        </row>
        <row r="178">
          <cell r="A178"/>
        </row>
        <row r="179">
          <cell r="A179"/>
        </row>
        <row r="180">
          <cell r="A180"/>
        </row>
        <row r="181">
          <cell r="A181"/>
        </row>
        <row r="182">
          <cell r="A182"/>
        </row>
        <row r="183">
          <cell r="A183"/>
        </row>
        <row r="184">
          <cell r="A184"/>
        </row>
        <row r="185">
          <cell r="A185"/>
        </row>
        <row r="186">
          <cell r="A186"/>
        </row>
        <row r="187">
          <cell r="A187"/>
        </row>
        <row r="188">
          <cell r="A188"/>
        </row>
        <row r="189">
          <cell r="A189"/>
        </row>
        <row r="190">
          <cell r="A190"/>
        </row>
        <row r="191">
          <cell r="A191"/>
        </row>
        <row r="192">
          <cell r="A192"/>
        </row>
        <row r="193">
          <cell r="A193"/>
        </row>
      </sheetData>
      <sheetData sheetId="2">
        <row r="10">
          <cell r="E10">
            <v>44713</v>
          </cell>
        </row>
        <row r="12">
          <cell r="E12">
            <v>35</v>
          </cell>
        </row>
        <row r="24">
          <cell r="E24" t="str">
            <v>Sunkiai ir lengvai sužeistų asmenų skaičius</v>
          </cell>
        </row>
        <row r="26">
          <cell r="E26" t="str">
            <v>asmenys</v>
          </cell>
        </row>
        <row r="29">
          <cell r="D29" t="str">
            <v>RAKS įrengimas</v>
          </cell>
          <cell r="G29">
            <v>5</v>
          </cell>
        </row>
        <row r="31">
          <cell r="D31" t="str">
            <v>Atskirų RAKS elementų įsigijimas</v>
          </cell>
          <cell r="G31">
            <v>5</v>
          </cell>
        </row>
        <row r="33">
          <cell r="D33" t="str">
            <v/>
          </cell>
          <cell r="G33">
            <v>10</v>
          </cell>
        </row>
        <row r="35">
          <cell r="D35" t="str">
            <v/>
          </cell>
          <cell r="G35">
            <v>10</v>
          </cell>
        </row>
        <row r="37">
          <cell r="D37" t="str">
            <v/>
          </cell>
          <cell r="G37">
            <v>10</v>
          </cell>
        </row>
        <row r="39">
          <cell r="E39">
            <v>0.04</v>
          </cell>
        </row>
        <row r="41">
          <cell r="E41">
            <v>0.05</v>
          </cell>
        </row>
        <row r="43">
          <cell r="E43">
            <v>0.03</v>
          </cell>
        </row>
      </sheetData>
      <sheetData sheetId="3">
        <row r="20">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cell r="BT20">
            <v>0</v>
          </cell>
          <cell r="BU20">
            <v>0</v>
          </cell>
          <cell r="BV20">
            <v>0</v>
          </cell>
          <cell r="BW20">
            <v>0</v>
          </cell>
          <cell r="BX20">
            <v>0</v>
          </cell>
          <cell r="BY20">
            <v>0</v>
          </cell>
          <cell r="BZ20">
            <v>0</v>
          </cell>
          <cell r="CA20">
            <v>0</v>
          </cell>
          <cell r="CB20">
            <v>0</v>
          </cell>
          <cell r="CC20">
            <v>0</v>
          </cell>
          <cell r="CD20">
            <v>0</v>
          </cell>
          <cell r="CE20">
            <v>0</v>
          </cell>
          <cell r="CF20">
            <v>0</v>
          </cell>
          <cell r="CG20">
            <v>0</v>
          </cell>
          <cell r="CH20">
            <v>0</v>
          </cell>
          <cell r="CI20">
            <v>0</v>
          </cell>
          <cell r="CJ20">
            <v>0</v>
          </cell>
          <cell r="CK20">
            <v>0</v>
          </cell>
          <cell r="CL20">
            <v>0</v>
          </cell>
          <cell r="CM20">
            <v>0</v>
          </cell>
          <cell r="CN20">
            <v>0</v>
          </cell>
          <cell r="CO20">
            <v>0</v>
          </cell>
          <cell r="CP20">
            <v>0</v>
          </cell>
          <cell r="CQ20">
            <v>0</v>
          </cell>
          <cell r="CR20">
            <v>0</v>
          </cell>
          <cell r="CS20">
            <v>0</v>
          </cell>
          <cell r="CT20">
            <v>0</v>
          </cell>
          <cell r="CU20">
            <v>0</v>
          </cell>
          <cell r="CV20">
            <v>0</v>
          </cell>
          <cell r="CW20">
            <v>0</v>
          </cell>
          <cell r="CX20">
            <v>0</v>
          </cell>
          <cell r="CY20">
            <v>0</v>
          </cell>
          <cell r="CZ20">
            <v>0</v>
          </cell>
          <cell r="DA20">
            <v>0</v>
          </cell>
          <cell r="DB20">
            <v>0</v>
          </cell>
          <cell r="DC20">
            <v>0</v>
          </cell>
        </row>
        <row r="21">
          <cell r="F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0</v>
          </cell>
          <cell r="CM21">
            <v>0</v>
          </cell>
          <cell r="CN21">
            <v>0</v>
          </cell>
          <cell r="CO21">
            <v>0</v>
          </cell>
          <cell r="CP21">
            <v>0</v>
          </cell>
          <cell r="CQ21">
            <v>0</v>
          </cell>
          <cell r="CR21">
            <v>0</v>
          </cell>
          <cell r="CS21">
            <v>0</v>
          </cell>
          <cell r="CT21">
            <v>0</v>
          </cell>
          <cell r="CU21">
            <v>0</v>
          </cell>
          <cell r="CV21">
            <v>0</v>
          </cell>
          <cell r="CW21">
            <v>0</v>
          </cell>
          <cell r="CX21">
            <v>0</v>
          </cell>
          <cell r="CY21">
            <v>0</v>
          </cell>
          <cell r="CZ21">
            <v>0</v>
          </cell>
          <cell r="DA21">
            <v>0</v>
          </cell>
          <cell r="DB21">
            <v>0</v>
          </cell>
          <cell r="DC21">
            <v>0</v>
          </cell>
        </row>
        <row r="31">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0</v>
          </cell>
          <cell r="CK31">
            <v>0</v>
          </cell>
          <cell r="CL31">
            <v>0</v>
          </cell>
          <cell r="CM31">
            <v>0</v>
          </cell>
          <cell r="CN31">
            <v>0</v>
          </cell>
          <cell r="CO31">
            <v>0</v>
          </cell>
          <cell r="CP31">
            <v>0</v>
          </cell>
          <cell r="CQ31">
            <v>0</v>
          </cell>
          <cell r="CR31">
            <v>0</v>
          </cell>
          <cell r="CS31">
            <v>0</v>
          </cell>
          <cell r="CT31">
            <v>0</v>
          </cell>
          <cell r="CU31">
            <v>0</v>
          </cell>
          <cell r="CV31">
            <v>0</v>
          </cell>
          <cell r="CW31">
            <v>0</v>
          </cell>
          <cell r="CX31">
            <v>0</v>
          </cell>
          <cell r="CY31">
            <v>0</v>
          </cell>
          <cell r="CZ31">
            <v>0</v>
          </cell>
          <cell r="DA31">
            <v>0</v>
          </cell>
          <cell r="DB31">
            <v>0</v>
          </cell>
          <cell r="DC31">
            <v>0</v>
          </cell>
        </row>
        <row r="32">
          <cell r="F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0</v>
          </cell>
          <cell r="CJ32">
            <v>0</v>
          </cell>
          <cell r="CK32">
            <v>0</v>
          </cell>
          <cell r="CL32">
            <v>0</v>
          </cell>
          <cell r="CM32">
            <v>0</v>
          </cell>
          <cell r="CN32">
            <v>0</v>
          </cell>
          <cell r="CO32">
            <v>0</v>
          </cell>
          <cell r="CP32">
            <v>0</v>
          </cell>
          <cell r="CQ32">
            <v>0</v>
          </cell>
          <cell r="CR32">
            <v>0</v>
          </cell>
          <cell r="CS32">
            <v>0</v>
          </cell>
          <cell r="CT32">
            <v>0</v>
          </cell>
          <cell r="CU32">
            <v>0</v>
          </cell>
          <cell r="CV32">
            <v>0</v>
          </cell>
          <cell r="CW32">
            <v>0</v>
          </cell>
          <cell r="CX32">
            <v>0</v>
          </cell>
          <cell r="CY32">
            <v>0</v>
          </cell>
          <cell r="CZ32">
            <v>0</v>
          </cell>
          <cell r="DA32">
            <v>0</v>
          </cell>
          <cell r="DB32">
            <v>0</v>
          </cell>
          <cell r="DC32">
            <v>0</v>
          </cell>
        </row>
        <row r="42">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v>0</v>
          </cell>
          <cell r="BZ42">
            <v>0</v>
          </cell>
          <cell r="CA42">
            <v>0</v>
          </cell>
          <cell r="CB42">
            <v>0</v>
          </cell>
          <cell r="CC42">
            <v>0</v>
          </cell>
          <cell r="CD42">
            <v>0</v>
          </cell>
          <cell r="CE42">
            <v>0</v>
          </cell>
          <cell r="CF42">
            <v>0</v>
          </cell>
          <cell r="CG42">
            <v>0</v>
          </cell>
          <cell r="CH42">
            <v>0</v>
          </cell>
          <cell r="CI42">
            <v>0</v>
          </cell>
          <cell r="CJ42">
            <v>0</v>
          </cell>
          <cell r="CK42">
            <v>0</v>
          </cell>
          <cell r="CL42">
            <v>0</v>
          </cell>
          <cell r="CM42">
            <v>0</v>
          </cell>
          <cell r="CN42">
            <v>0</v>
          </cell>
          <cell r="CO42">
            <v>0</v>
          </cell>
          <cell r="CP42">
            <v>0</v>
          </cell>
          <cell r="CQ42">
            <v>0</v>
          </cell>
          <cell r="CR42">
            <v>0</v>
          </cell>
          <cell r="CS42">
            <v>0</v>
          </cell>
          <cell r="CT42">
            <v>0</v>
          </cell>
          <cell r="CU42">
            <v>0</v>
          </cell>
          <cell r="CV42">
            <v>0</v>
          </cell>
          <cell r="CW42">
            <v>0</v>
          </cell>
          <cell r="CX42">
            <v>0</v>
          </cell>
          <cell r="CY42">
            <v>0</v>
          </cell>
          <cell r="CZ42">
            <v>0</v>
          </cell>
          <cell r="DA42">
            <v>0</v>
          </cell>
          <cell r="DB42">
            <v>0</v>
          </cell>
          <cell r="DC42">
            <v>0</v>
          </cell>
        </row>
        <row r="43">
          <cell r="F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0</v>
          </cell>
          <cell r="CM43">
            <v>0</v>
          </cell>
          <cell r="CN43">
            <v>0</v>
          </cell>
          <cell r="CO43">
            <v>0</v>
          </cell>
          <cell r="CP43">
            <v>0</v>
          </cell>
          <cell r="CQ43">
            <v>0</v>
          </cell>
          <cell r="CR43">
            <v>0</v>
          </cell>
          <cell r="CS43">
            <v>0</v>
          </cell>
          <cell r="CT43">
            <v>0</v>
          </cell>
          <cell r="CU43">
            <v>0</v>
          </cell>
          <cell r="CV43">
            <v>0</v>
          </cell>
          <cell r="CW43">
            <v>0</v>
          </cell>
          <cell r="CX43">
            <v>0</v>
          </cell>
          <cell r="CY43">
            <v>0</v>
          </cell>
          <cell r="CZ43">
            <v>0</v>
          </cell>
          <cell r="DA43">
            <v>0</v>
          </cell>
          <cell r="DB43">
            <v>0</v>
          </cell>
          <cell r="DC43">
            <v>0</v>
          </cell>
        </row>
        <row r="54">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v>0</v>
          </cell>
          <cell r="AZ54">
            <v>0</v>
          </cell>
          <cell r="BA54">
            <v>0</v>
          </cell>
          <cell r="BB54">
            <v>0</v>
          </cell>
          <cell r="BC54">
            <v>0</v>
          </cell>
          <cell r="BD54">
            <v>0</v>
          </cell>
          <cell r="BE54">
            <v>0</v>
          </cell>
          <cell r="BF54">
            <v>0</v>
          </cell>
          <cell r="BG54">
            <v>0</v>
          </cell>
          <cell r="BH54">
            <v>0</v>
          </cell>
          <cell r="BI54">
            <v>0</v>
          </cell>
          <cell r="BJ54">
            <v>0</v>
          </cell>
          <cell r="BK54">
            <v>0</v>
          </cell>
          <cell r="BL54">
            <v>0</v>
          </cell>
          <cell r="BM54">
            <v>0</v>
          </cell>
          <cell r="BN54">
            <v>0</v>
          </cell>
          <cell r="BO54">
            <v>0</v>
          </cell>
          <cell r="BP54">
            <v>0</v>
          </cell>
          <cell r="BQ54">
            <v>0</v>
          </cell>
          <cell r="BR54">
            <v>0</v>
          </cell>
          <cell r="BS54">
            <v>0</v>
          </cell>
          <cell r="BT54">
            <v>0</v>
          </cell>
          <cell r="BU54">
            <v>0</v>
          </cell>
          <cell r="BV54">
            <v>0</v>
          </cell>
          <cell r="BW54">
            <v>0</v>
          </cell>
          <cell r="BX54">
            <v>0</v>
          </cell>
          <cell r="BY54">
            <v>0</v>
          </cell>
          <cell r="BZ54">
            <v>0</v>
          </cell>
          <cell r="CA54">
            <v>0</v>
          </cell>
          <cell r="CB54">
            <v>0</v>
          </cell>
          <cell r="CC54">
            <v>0</v>
          </cell>
          <cell r="CD54">
            <v>0</v>
          </cell>
          <cell r="CE54">
            <v>0</v>
          </cell>
          <cell r="CF54">
            <v>0</v>
          </cell>
          <cell r="CG54">
            <v>0</v>
          </cell>
          <cell r="CH54">
            <v>0</v>
          </cell>
          <cell r="CI54">
            <v>0</v>
          </cell>
          <cell r="CJ54">
            <v>0</v>
          </cell>
          <cell r="CK54">
            <v>0</v>
          </cell>
          <cell r="CL54">
            <v>0</v>
          </cell>
          <cell r="CM54">
            <v>0</v>
          </cell>
          <cell r="CN54">
            <v>0</v>
          </cell>
          <cell r="CO54">
            <v>0</v>
          </cell>
          <cell r="CP54">
            <v>0</v>
          </cell>
          <cell r="CQ54">
            <v>0</v>
          </cell>
          <cell r="CR54">
            <v>0</v>
          </cell>
          <cell r="CS54">
            <v>0</v>
          </cell>
          <cell r="CT54">
            <v>0</v>
          </cell>
          <cell r="CU54">
            <v>0</v>
          </cell>
          <cell r="CV54">
            <v>0</v>
          </cell>
          <cell r="CW54">
            <v>0</v>
          </cell>
          <cell r="CX54">
            <v>0</v>
          </cell>
          <cell r="CY54">
            <v>0</v>
          </cell>
          <cell r="CZ54">
            <v>0</v>
          </cell>
          <cell r="DA54">
            <v>0</v>
          </cell>
          <cell r="DB54">
            <v>0</v>
          </cell>
          <cell r="DC54">
            <v>0</v>
          </cell>
        </row>
        <row r="55">
          <cell r="F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v>0</v>
          </cell>
          <cell r="AZ55">
            <v>0</v>
          </cell>
          <cell r="BA55">
            <v>0</v>
          </cell>
          <cell r="BB55">
            <v>0</v>
          </cell>
          <cell r="BC55">
            <v>0</v>
          </cell>
          <cell r="BD55">
            <v>0</v>
          </cell>
          <cell r="BE55">
            <v>0</v>
          </cell>
          <cell r="BF55">
            <v>0</v>
          </cell>
          <cell r="BG55">
            <v>0</v>
          </cell>
          <cell r="BH55">
            <v>0</v>
          </cell>
          <cell r="BI55">
            <v>0</v>
          </cell>
          <cell r="BJ55">
            <v>0</v>
          </cell>
          <cell r="BK55">
            <v>0</v>
          </cell>
          <cell r="BL55">
            <v>0</v>
          </cell>
          <cell r="BM55">
            <v>0</v>
          </cell>
          <cell r="BN55">
            <v>0</v>
          </cell>
          <cell r="BO55">
            <v>0</v>
          </cell>
          <cell r="BP55">
            <v>0</v>
          </cell>
          <cell r="BQ55">
            <v>0</v>
          </cell>
          <cell r="BR55">
            <v>0</v>
          </cell>
          <cell r="BS55">
            <v>0</v>
          </cell>
          <cell r="BT55">
            <v>0</v>
          </cell>
          <cell r="BU55">
            <v>0</v>
          </cell>
          <cell r="BV55">
            <v>0</v>
          </cell>
          <cell r="BW55">
            <v>0</v>
          </cell>
          <cell r="BX55">
            <v>0</v>
          </cell>
          <cell r="BY55">
            <v>0</v>
          </cell>
          <cell r="BZ55">
            <v>0</v>
          </cell>
          <cell r="CA55">
            <v>0</v>
          </cell>
          <cell r="CB55">
            <v>0</v>
          </cell>
          <cell r="CC55">
            <v>0</v>
          </cell>
          <cell r="CD55">
            <v>0</v>
          </cell>
          <cell r="CE55">
            <v>0</v>
          </cell>
          <cell r="CF55">
            <v>0</v>
          </cell>
          <cell r="CG55">
            <v>0</v>
          </cell>
          <cell r="CH55">
            <v>0</v>
          </cell>
          <cell r="CI55">
            <v>0</v>
          </cell>
          <cell r="CJ55">
            <v>0</v>
          </cell>
          <cell r="CK55">
            <v>0</v>
          </cell>
          <cell r="CL55">
            <v>0</v>
          </cell>
          <cell r="CM55">
            <v>0</v>
          </cell>
          <cell r="CN55">
            <v>0</v>
          </cell>
          <cell r="CO55">
            <v>0</v>
          </cell>
          <cell r="CP55">
            <v>0</v>
          </cell>
          <cell r="CQ55">
            <v>0</v>
          </cell>
          <cell r="CR55">
            <v>0</v>
          </cell>
          <cell r="CS55">
            <v>0</v>
          </cell>
          <cell r="CT55">
            <v>0</v>
          </cell>
          <cell r="CU55">
            <v>0</v>
          </cell>
          <cell r="CV55">
            <v>0</v>
          </cell>
          <cell r="CW55">
            <v>0</v>
          </cell>
          <cell r="CX55">
            <v>0</v>
          </cell>
          <cell r="CY55">
            <v>0</v>
          </cell>
          <cell r="CZ55">
            <v>0</v>
          </cell>
          <cell r="DA55">
            <v>0</v>
          </cell>
          <cell r="DB55">
            <v>0</v>
          </cell>
          <cell r="DC55">
            <v>0</v>
          </cell>
        </row>
        <row r="65">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cell r="BZ65">
            <v>0</v>
          </cell>
          <cell r="CA65">
            <v>0</v>
          </cell>
          <cell r="CB65">
            <v>0</v>
          </cell>
          <cell r="CC65">
            <v>0</v>
          </cell>
          <cell r="CD65">
            <v>0</v>
          </cell>
          <cell r="CE65">
            <v>0</v>
          </cell>
          <cell r="CF65">
            <v>0</v>
          </cell>
          <cell r="CG65">
            <v>0</v>
          </cell>
          <cell r="CH65">
            <v>0</v>
          </cell>
          <cell r="CI65">
            <v>0</v>
          </cell>
          <cell r="CJ65">
            <v>0</v>
          </cell>
          <cell r="CK65">
            <v>0</v>
          </cell>
          <cell r="CL65">
            <v>0</v>
          </cell>
          <cell r="CM65">
            <v>0</v>
          </cell>
          <cell r="CN65">
            <v>0</v>
          </cell>
          <cell r="CO65">
            <v>0</v>
          </cell>
          <cell r="CP65">
            <v>0</v>
          </cell>
          <cell r="CQ65">
            <v>0</v>
          </cell>
          <cell r="CR65">
            <v>0</v>
          </cell>
          <cell r="CS65">
            <v>0</v>
          </cell>
          <cell r="CT65">
            <v>0</v>
          </cell>
          <cell r="CU65">
            <v>0</v>
          </cell>
          <cell r="CV65">
            <v>0</v>
          </cell>
          <cell r="CW65">
            <v>0</v>
          </cell>
          <cell r="CX65">
            <v>0</v>
          </cell>
          <cell r="CY65">
            <v>0</v>
          </cell>
          <cell r="CZ65">
            <v>0</v>
          </cell>
          <cell r="DA65">
            <v>0</v>
          </cell>
          <cell r="DB65">
            <v>0</v>
          </cell>
          <cell r="DC65">
            <v>0</v>
          </cell>
        </row>
        <row r="66">
          <cell r="F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0</v>
          </cell>
          <cell r="BO66">
            <v>0</v>
          </cell>
          <cell r="BP66">
            <v>0</v>
          </cell>
          <cell r="BQ66">
            <v>0</v>
          </cell>
          <cell r="BR66">
            <v>0</v>
          </cell>
          <cell r="BS66">
            <v>0</v>
          </cell>
          <cell r="BT66">
            <v>0</v>
          </cell>
          <cell r="BU66">
            <v>0</v>
          </cell>
          <cell r="BV66">
            <v>0</v>
          </cell>
          <cell r="BW66">
            <v>0</v>
          </cell>
          <cell r="BX66">
            <v>0</v>
          </cell>
          <cell r="BY66">
            <v>0</v>
          </cell>
          <cell r="BZ66">
            <v>0</v>
          </cell>
          <cell r="CA66">
            <v>0</v>
          </cell>
          <cell r="CB66">
            <v>0</v>
          </cell>
          <cell r="CC66">
            <v>0</v>
          </cell>
          <cell r="CD66">
            <v>0</v>
          </cell>
          <cell r="CE66">
            <v>0</v>
          </cell>
          <cell r="CF66">
            <v>0</v>
          </cell>
          <cell r="CG66">
            <v>0</v>
          </cell>
          <cell r="CH66">
            <v>0</v>
          </cell>
          <cell r="CI66">
            <v>0</v>
          </cell>
          <cell r="CJ66">
            <v>0</v>
          </cell>
          <cell r="CK66">
            <v>0</v>
          </cell>
          <cell r="CL66">
            <v>0</v>
          </cell>
          <cell r="CM66">
            <v>0</v>
          </cell>
          <cell r="CN66">
            <v>0</v>
          </cell>
          <cell r="CO66">
            <v>0</v>
          </cell>
          <cell r="CP66">
            <v>0</v>
          </cell>
          <cell r="CQ66">
            <v>0</v>
          </cell>
          <cell r="CR66">
            <v>0</v>
          </cell>
          <cell r="CS66">
            <v>0</v>
          </cell>
          <cell r="CT66">
            <v>0</v>
          </cell>
          <cell r="CU66">
            <v>0</v>
          </cell>
          <cell r="CV66">
            <v>0</v>
          </cell>
          <cell r="CW66">
            <v>0</v>
          </cell>
          <cell r="CX66">
            <v>0</v>
          </cell>
          <cell r="CY66">
            <v>0</v>
          </cell>
          <cell r="CZ66">
            <v>0</v>
          </cell>
          <cell r="DA66">
            <v>0</v>
          </cell>
          <cell r="DB66">
            <v>0</v>
          </cell>
          <cell r="DC66">
            <v>0</v>
          </cell>
        </row>
        <row r="76">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cell r="AY76">
            <v>0</v>
          </cell>
          <cell r="AZ76">
            <v>0</v>
          </cell>
          <cell r="BA76">
            <v>0</v>
          </cell>
          <cell r="BB76">
            <v>0</v>
          </cell>
          <cell r="BC76">
            <v>0</v>
          </cell>
          <cell r="BD76">
            <v>0</v>
          </cell>
          <cell r="BE76">
            <v>0</v>
          </cell>
          <cell r="BF76">
            <v>0</v>
          </cell>
          <cell r="BG76">
            <v>0</v>
          </cell>
          <cell r="BH76">
            <v>0</v>
          </cell>
          <cell r="BI76">
            <v>0</v>
          </cell>
          <cell r="BJ76">
            <v>0</v>
          </cell>
          <cell r="BK76">
            <v>0</v>
          </cell>
          <cell r="BL76">
            <v>0</v>
          </cell>
          <cell r="BM76">
            <v>0</v>
          </cell>
          <cell r="BN76">
            <v>0</v>
          </cell>
          <cell r="BO76">
            <v>0</v>
          </cell>
          <cell r="BP76">
            <v>0</v>
          </cell>
          <cell r="BQ76">
            <v>0</v>
          </cell>
          <cell r="BR76">
            <v>0</v>
          </cell>
          <cell r="BS76">
            <v>0</v>
          </cell>
          <cell r="BT76">
            <v>0</v>
          </cell>
          <cell r="BU76">
            <v>0</v>
          </cell>
          <cell r="BV76">
            <v>0</v>
          </cell>
          <cell r="BW76">
            <v>0</v>
          </cell>
          <cell r="BX76">
            <v>0</v>
          </cell>
          <cell r="BY76">
            <v>0</v>
          </cell>
          <cell r="BZ76">
            <v>0</v>
          </cell>
          <cell r="CA76">
            <v>0</v>
          </cell>
          <cell r="CB76">
            <v>0</v>
          </cell>
          <cell r="CC76">
            <v>0</v>
          </cell>
          <cell r="CD76">
            <v>0</v>
          </cell>
          <cell r="CE76">
            <v>0</v>
          </cell>
          <cell r="CF76">
            <v>0</v>
          </cell>
          <cell r="CG76">
            <v>0</v>
          </cell>
          <cell r="CH76">
            <v>0</v>
          </cell>
          <cell r="CI76">
            <v>0</v>
          </cell>
          <cell r="CJ76">
            <v>0</v>
          </cell>
          <cell r="CK76">
            <v>0</v>
          </cell>
          <cell r="CL76">
            <v>0</v>
          </cell>
          <cell r="CM76">
            <v>0</v>
          </cell>
          <cell r="CN76">
            <v>0</v>
          </cell>
          <cell r="CO76">
            <v>0</v>
          </cell>
          <cell r="CP76">
            <v>0</v>
          </cell>
          <cell r="CQ76">
            <v>0</v>
          </cell>
          <cell r="CR76">
            <v>0</v>
          </cell>
          <cell r="CS76">
            <v>0</v>
          </cell>
          <cell r="CT76">
            <v>0</v>
          </cell>
          <cell r="CU76">
            <v>0</v>
          </cell>
          <cell r="CV76">
            <v>0</v>
          </cell>
          <cell r="CW76">
            <v>0</v>
          </cell>
          <cell r="CX76">
            <v>0</v>
          </cell>
          <cell r="CY76">
            <v>0</v>
          </cell>
          <cell r="CZ76">
            <v>0</v>
          </cell>
          <cell r="DA76">
            <v>0</v>
          </cell>
          <cell r="DB76">
            <v>0</v>
          </cell>
          <cell r="DC76">
            <v>0</v>
          </cell>
        </row>
        <row r="77">
          <cell r="F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cell r="AY77">
            <v>0</v>
          </cell>
          <cell r="AZ77">
            <v>0</v>
          </cell>
          <cell r="BA77">
            <v>0</v>
          </cell>
          <cell r="BB77">
            <v>0</v>
          </cell>
          <cell r="BC77">
            <v>0</v>
          </cell>
          <cell r="BD77">
            <v>0</v>
          </cell>
          <cell r="BE77">
            <v>0</v>
          </cell>
          <cell r="BF77">
            <v>0</v>
          </cell>
          <cell r="BG77">
            <v>0</v>
          </cell>
          <cell r="BH77">
            <v>0</v>
          </cell>
          <cell r="BI77">
            <v>0</v>
          </cell>
          <cell r="BJ77">
            <v>0</v>
          </cell>
          <cell r="BK77">
            <v>0</v>
          </cell>
          <cell r="BL77">
            <v>0</v>
          </cell>
          <cell r="BM77">
            <v>0</v>
          </cell>
          <cell r="BN77">
            <v>0</v>
          </cell>
          <cell r="BO77">
            <v>0</v>
          </cell>
          <cell r="BP77">
            <v>0</v>
          </cell>
          <cell r="BQ77">
            <v>0</v>
          </cell>
          <cell r="BR77">
            <v>0</v>
          </cell>
          <cell r="BS77">
            <v>0</v>
          </cell>
          <cell r="BT77">
            <v>0</v>
          </cell>
          <cell r="BU77">
            <v>0</v>
          </cell>
          <cell r="BV77">
            <v>0</v>
          </cell>
          <cell r="BW77">
            <v>0</v>
          </cell>
          <cell r="BX77">
            <v>0</v>
          </cell>
          <cell r="BY77">
            <v>0</v>
          </cell>
          <cell r="BZ77">
            <v>0</v>
          </cell>
          <cell r="CA77">
            <v>0</v>
          </cell>
          <cell r="CB77">
            <v>0</v>
          </cell>
          <cell r="CC77">
            <v>0</v>
          </cell>
          <cell r="CD77">
            <v>0</v>
          </cell>
          <cell r="CE77">
            <v>0</v>
          </cell>
          <cell r="CF77">
            <v>0</v>
          </cell>
          <cell r="CG77">
            <v>0</v>
          </cell>
          <cell r="CH77">
            <v>0</v>
          </cell>
          <cell r="CI77">
            <v>0</v>
          </cell>
          <cell r="CJ77">
            <v>0</v>
          </cell>
          <cell r="CK77">
            <v>0</v>
          </cell>
          <cell r="CL77">
            <v>0</v>
          </cell>
          <cell r="CM77">
            <v>0</v>
          </cell>
          <cell r="CN77">
            <v>0</v>
          </cell>
          <cell r="CO77">
            <v>0</v>
          </cell>
          <cell r="CP77">
            <v>0</v>
          </cell>
          <cell r="CQ77">
            <v>0</v>
          </cell>
          <cell r="CR77">
            <v>0</v>
          </cell>
          <cell r="CS77">
            <v>0</v>
          </cell>
          <cell r="CT77">
            <v>0</v>
          </cell>
          <cell r="CU77">
            <v>0</v>
          </cell>
          <cell r="CV77">
            <v>0</v>
          </cell>
          <cell r="CW77">
            <v>0</v>
          </cell>
          <cell r="CX77">
            <v>0</v>
          </cell>
          <cell r="CY77">
            <v>0</v>
          </cell>
          <cell r="CZ77">
            <v>0</v>
          </cell>
          <cell r="DA77">
            <v>0</v>
          </cell>
          <cell r="DB77">
            <v>0</v>
          </cell>
          <cell r="DC77">
            <v>0</v>
          </cell>
        </row>
        <row r="87">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0</v>
          </cell>
          <cell r="AU87">
            <v>0</v>
          </cell>
          <cell r="AV87">
            <v>0</v>
          </cell>
          <cell r="AW87">
            <v>0</v>
          </cell>
          <cell r="AX87">
            <v>0</v>
          </cell>
          <cell r="AY87">
            <v>0</v>
          </cell>
          <cell r="AZ87">
            <v>0</v>
          </cell>
          <cell r="BA87">
            <v>0</v>
          </cell>
          <cell r="BB87">
            <v>0</v>
          </cell>
          <cell r="BC87">
            <v>0</v>
          </cell>
          <cell r="BD87">
            <v>0</v>
          </cell>
          <cell r="BE87">
            <v>0</v>
          </cell>
          <cell r="BF87">
            <v>0</v>
          </cell>
          <cell r="BG87">
            <v>0</v>
          </cell>
          <cell r="BH87">
            <v>0</v>
          </cell>
          <cell r="BI87">
            <v>0</v>
          </cell>
          <cell r="BJ87">
            <v>0</v>
          </cell>
          <cell r="BK87">
            <v>0</v>
          </cell>
          <cell r="BL87">
            <v>0</v>
          </cell>
          <cell r="BM87">
            <v>0</v>
          </cell>
          <cell r="BN87">
            <v>0</v>
          </cell>
          <cell r="BO87">
            <v>0</v>
          </cell>
          <cell r="BP87">
            <v>0</v>
          </cell>
          <cell r="BQ87">
            <v>0</v>
          </cell>
          <cell r="BR87">
            <v>0</v>
          </cell>
          <cell r="BS87">
            <v>0</v>
          </cell>
          <cell r="BT87">
            <v>0</v>
          </cell>
          <cell r="BU87">
            <v>0</v>
          </cell>
          <cell r="BV87">
            <v>0</v>
          </cell>
          <cell r="BW87">
            <v>0</v>
          </cell>
          <cell r="BX87">
            <v>0</v>
          </cell>
          <cell r="BY87">
            <v>0</v>
          </cell>
          <cell r="BZ87">
            <v>0</v>
          </cell>
          <cell r="CA87">
            <v>0</v>
          </cell>
          <cell r="CB87">
            <v>0</v>
          </cell>
          <cell r="CC87">
            <v>0</v>
          </cell>
          <cell r="CD87">
            <v>0</v>
          </cell>
          <cell r="CE87">
            <v>0</v>
          </cell>
          <cell r="CF87">
            <v>0</v>
          </cell>
          <cell r="CG87">
            <v>0</v>
          </cell>
          <cell r="CH87">
            <v>0</v>
          </cell>
          <cell r="CI87">
            <v>0</v>
          </cell>
          <cell r="CJ87">
            <v>0</v>
          </cell>
          <cell r="CK87">
            <v>0</v>
          </cell>
          <cell r="CL87">
            <v>0</v>
          </cell>
          <cell r="CM87">
            <v>0</v>
          </cell>
          <cell r="CN87">
            <v>0</v>
          </cell>
          <cell r="CO87">
            <v>0</v>
          </cell>
          <cell r="CP87">
            <v>0</v>
          </cell>
          <cell r="CQ87">
            <v>0</v>
          </cell>
          <cell r="CR87">
            <v>0</v>
          </cell>
          <cell r="CS87">
            <v>0</v>
          </cell>
          <cell r="CT87">
            <v>0</v>
          </cell>
          <cell r="CU87">
            <v>0</v>
          </cell>
          <cell r="CV87">
            <v>0</v>
          </cell>
          <cell r="CW87">
            <v>0</v>
          </cell>
          <cell r="CX87">
            <v>0</v>
          </cell>
          <cell r="CY87">
            <v>0</v>
          </cell>
          <cell r="CZ87">
            <v>0</v>
          </cell>
          <cell r="DA87">
            <v>0</v>
          </cell>
          <cell r="DB87">
            <v>0</v>
          </cell>
          <cell r="DC87">
            <v>0</v>
          </cell>
        </row>
        <row r="88">
          <cell r="F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J88">
            <v>0</v>
          </cell>
          <cell r="BK88">
            <v>0</v>
          </cell>
          <cell r="BL88">
            <v>0</v>
          </cell>
          <cell r="BM88">
            <v>0</v>
          </cell>
          <cell r="BN88">
            <v>0</v>
          </cell>
          <cell r="BO88">
            <v>0</v>
          </cell>
          <cell r="BP88">
            <v>0</v>
          </cell>
          <cell r="BQ88">
            <v>0</v>
          </cell>
          <cell r="BR88">
            <v>0</v>
          </cell>
          <cell r="BS88">
            <v>0</v>
          </cell>
          <cell r="BT88">
            <v>0</v>
          </cell>
          <cell r="BU88">
            <v>0</v>
          </cell>
          <cell r="BV88">
            <v>0</v>
          </cell>
          <cell r="BW88">
            <v>0</v>
          </cell>
          <cell r="BX88">
            <v>0</v>
          </cell>
          <cell r="BY88">
            <v>0</v>
          </cell>
          <cell r="BZ88">
            <v>0</v>
          </cell>
          <cell r="CA88">
            <v>0</v>
          </cell>
          <cell r="CB88">
            <v>0</v>
          </cell>
          <cell r="CC88">
            <v>0</v>
          </cell>
          <cell r="CD88">
            <v>0</v>
          </cell>
          <cell r="CE88">
            <v>0</v>
          </cell>
          <cell r="CF88">
            <v>0</v>
          </cell>
          <cell r="CG88">
            <v>0</v>
          </cell>
          <cell r="CH88">
            <v>0</v>
          </cell>
          <cell r="CI88">
            <v>0</v>
          </cell>
          <cell r="CJ88">
            <v>0</v>
          </cell>
          <cell r="CK88">
            <v>0</v>
          </cell>
          <cell r="CL88">
            <v>0</v>
          </cell>
          <cell r="CM88">
            <v>0</v>
          </cell>
          <cell r="CN88">
            <v>0</v>
          </cell>
          <cell r="CO88">
            <v>0</v>
          </cell>
          <cell r="CP88">
            <v>0</v>
          </cell>
          <cell r="CQ88">
            <v>0</v>
          </cell>
          <cell r="CR88">
            <v>0</v>
          </cell>
          <cell r="CS88">
            <v>0</v>
          </cell>
          <cell r="CT88">
            <v>0</v>
          </cell>
          <cell r="CU88">
            <v>0</v>
          </cell>
          <cell r="CV88">
            <v>0</v>
          </cell>
          <cell r="CW88">
            <v>0</v>
          </cell>
          <cell r="CX88">
            <v>0</v>
          </cell>
          <cell r="CY88">
            <v>0</v>
          </cell>
          <cell r="CZ88">
            <v>0</v>
          </cell>
          <cell r="DA88">
            <v>0</v>
          </cell>
          <cell r="DB88">
            <v>0</v>
          </cell>
          <cell r="DC88">
            <v>0</v>
          </cell>
        </row>
      </sheetData>
      <sheetData sheetId="4">
        <row r="20">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cell r="BT20">
            <v>0</v>
          </cell>
          <cell r="BU20">
            <v>0</v>
          </cell>
          <cell r="BV20">
            <v>0</v>
          </cell>
          <cell r="BW20">
            <v>0</v>
          </cell>
          <cell r="BX20">
            <v>0</v>
          </cell>
          <cell r="BY20">
            <v>0</v>
          </cell>
          <cell r="BZ20">
            <v>0</v>
          </cell>
          <cell r="CA20">
            <v>0</v>
          </cell>
          <cell r="CB20">
            <v>0</v>
          </cell>
          <cell r="CC20">
            <v>0</v>
          </cell>
          <cell r="CD20">
            <v>0</v>
          </cell>
          <cell r="CE20">
            <v>0</v>
          </cell>
          <cell r="CF20">
            <v>0</v>
          </cell>
          <cell r="CG20">
            <v>0</v>
          </cell>
          <cell r="CH20">
            <v>0</v>
          </cell>
          <cell r="CI20">
            <v>0</v>
          </cell>
          <cell r="CJ20">
            <v>0</v>
          </cell>
          <cell r="CK20">
            <v>0</v>
          </cell>
          <cell r="CL20">
            <v>0</v>
          </cell>
          <cell r="CM20">
            <v>0</v>
          </cell>
          <cell r="CN20">
            <v>0</v>
          </cell>
          <cell r="CO20">
            <v>0</v>
          </cell>
          <cell r="CP20">
            <v>0</v>
          </cell>
          <cell r="CQ20">
            <v>0</v>
          </cell>
          <cell r="CR20">
            <v>0</v>
          </cell>
          <cell r="CS20">
            <v>0</v>
          </cell>
          <cell r="CT20">
            <v>0</v>
          </cell>
          <cell r="CU20">
            <v>0</v>
          </cell>
          <cell r="CV20">
            <v>0</v>
          </cell>
          <cell r="CW20">
            <v>0</v>
          </cell>
          <cell r="CX20">
            <v>0</v>
          </cell>
          <cell r="CY20">
            <v>0</v>
          </cell>
          <cell r="CZ20">
            <v>0</v>
          </cell>
          <cell r="DA20">
            <v>0</v>
          </cell>
          <cell r="DB20">
            <v>0</v>
          </cell>
          <cell r="DC20">
            <v>0</v>
          </cell>
        </row>
        <row r="21">
          <cell r="F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0</v>
          </cell>
          <cell r="CM21">
            <v>0</v>
          </cell>
          <cell r="CN21">
            <v>0</v>
          </cell>
          <cell r="CO21">
            <v>0</v>
          </cell>
          <cell r="CP21">
            <v>0</v>
          </cell>
          <cell r="CQ21">
            <v>0</v>
          </cell>
          <cell r="CR21">
            <v>0</v>
          </cell>
          <cell r="CS21">
            <v>0</v>
          </cell>
          <cell r="CT21">
            <v>0</v>
          </cell>
          <cell r="CU21">
            <v>0</v>
          </cell>
          <cell r="CV21">
            <v>0</v>
          </cell>
          <cell r="CW21">
            <v>0</v>
          </cell>
          <cell r="CX21">
            <v>0</v>
          </cell>
          <cell r="CY21">
            <v>0</v>
          </cell>
          <cell r="CZ21">
            <v>0</v>
          </cell>
          <cell r="DA21">
            <v>0</v>
          </cell>
          <cell r="DB21">
            <v>0</v>
          </cell>
          <cell r="DC21">
            <v>0</v>
          </cell>
        </row>
        <row r="31">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0</v>
          </cell>
          <cell r="CK31">
            <v>0</v>
          </cell>
          <cell r="CL31">
            <v>0</v>
          </cell>
          <cell r="CM31">
            <v>0</v>
          </cell>
          <cell r="CN31">
            <v>0</v>
          </cell>
          <cell r="CO31">
            <v>0</v>
          </cell>
          <cell r="CP31">
            <v>0</v>
          </cell>
          <cell r="CQ31">
            <v>0</v>
          </cell>
          <cell r="CR31">
            <v>0</v>
          </cell>
          <cell r="CS31">
            <v>0</v>
          </cell>
          <cell r="CT31">
            <v>0</v>
          </cell>
          <cell r="CU31">
            <v>0</v>
          </cell>
          <cell r="CV31">
            <v>0</v>
          </cell>
          <cell r="CW31">
            <v>0</v>
          </cell>
          <cell r="CX31">
            <v>0</v>
          </cell>
          <cell r="CY31">
            <v>0</v>
          </cell>
          <cell r="CZ31">
            <v>0</v>
          </cell>
          <cell r="DA31">
            <v>0</v>
          </cell>
          <cell r="DB31">
            <v>0</v>
          </cell>
          <cell r="DC31">
            <v>0</v>
          </cell>
        </row>
        <row r="32">
          <cell r="F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0</v>
          </cell>
          <cell r="CJ32">
            <v>0</v>
          </cell>
          <cell r="CK32">
            <v>0</v>
          </cell>
          <cell r="CL32">
            <v>0</v>
          </cell>
          <cell r="CM32">
            <v>0</v>
          </cell>
          <cell r="CN32">
            <v>0</v>
          </cell>
          <cell r="CO32">
            <v>0</v>
          </cell>
          <cell r="CP32">
            <v>0</v>
          </cell>
          <cell r="CQ32">
            <v>0</v>
          </cell>
          <cell r="CR32">
            <v>0</v>
          </cell>
          <cell r="CS32">
            <v>0</v>
          </cell>
          <cell r="CT32">
            <v>0</v>
          </cell>
          <cell r="CU32">
            <v>0</v>
          </cell>
          <cell r="CV32">
            <v>0</v>
          </cell>
          <cell r="CW32">
            <v>0</v>
          </cell>
          <cell r="CX32">
            <v>0</v>
          </cell>
          <cell r="CY32">
            <v>0</v>
          </cell>
          <cell r="CZ32">
            <v>0</v>
          </cell>
          <cell r="DA32">
            <v>0</v>
          </cell>
          <cell r="DB32">
            <v>0</v>
          </cell>
          <cell r="DC32">
            <v>0</v>
          </cell>
        </row>
        <row r="42">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v>0</v>
          </cell>
          <cell r="BZ42">
            <v>0</v>
          </cell>
          <cell r="CA42">
            <v>0</v>
          </cell>
          <cell r="CB42">
            <v>0</v>
          </cell>
          <cell r="CC42">
            <v>0</v>
          </cell>
          <cell r="CD42">
            <v>0</v>
          </cell>
          <cell r="CE42">
            <v>0</v>
          </cell>
          <cell r="CF42">
            <v>0</v>
          </cell>
          <cell r="CG42">
            <v>0</v>
          </cell>
          <cell r="CH42">
            <v>0</v>
          </cell>
          <cell r="CI42">
            <v>0</v>
          </cell>
          <cell r="CJ42">
            <v>0</v>
          </cell>
          <cell r="CK42">
            <v>0</v>
          </cell>
          <cell r="CL42">
            <v>0</v>
          </cell>
          <cell r="CM42">
            <v>0</v>
          </cell>
          <cell r="CN42">
            <v>0</v>
          </cell>
          <cell r="CO42">
            <v>0</v>
          </cell>
          <cell r="CP42">
            <v>0</v>
          </cell>
          <cell r="CQ42">
            <v>0</v>
          </cell>
          <cell r="CR42">
            <v>0</v>
          </cell>
          <cell r="CS42">
            <v>0</v>
          </cell>
          <cell r="CT42">
            <v>0</v>
          </cell>
          <cell r="CU42">
            <v>0</v>
          </cell>
          <cell r="CV42">
            <v>0</v>
          </cell>
          <cell r="CW42">
            <v>0</v>
          </cell>
          <cell r="CX42">
            <v>0</v>
          </cell>
          <cell r="CY42">
            <v>0</v>
          </cell>
          <cell r="CZ42">
            <v>0</v>
          </cell>
          <cell r="DA42">
            <v>0</v>
          </cell>
          <cell r="DB42">
            <v>0</v>
          </cell>
          <cell r="DC42">
            <v>0</v>
          </cell>
        </row>
        <row r="43">
          <cell r="F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0</v>
          </cell>
          <cell r="CM43">
            <v>0</v>
          </cell>
          <cell r="CN43">
            <v>0</v>
          </cell>
          <cell r="CO43">
            <v>0</v>
          </cell>
          <cell r="CP43">
            <v>0</v>
          </cell>
          <cell r="CQ43">
            <v>0</v>
          </cell>
          <cell r="CR43">
            <v>0</v>
          </cell>
          <cell r="CS43">
            <v>0</v>
          </cell>
          <cell r="CT43">
            <v>0</v>
          </cell>
          <cell r="CU43">
            <v>0</v>
          </cell>
          <cell r="CV43">
            <v>0</v>
          </cell>
          <cell r="CW43">
            <v>0</v>
          </cell>
          <cell r="CX43">
            <v>0</v>
          </cell>
          <cell r="CY43">
            <v>0</v>
          </cell>
          <cell r="CZ43">
            <v>0</v>
          </cell>
          <cell r="DA43">
            <v>0</v>
          </cell>
          <cell r="DB43">
            <v>0</v>
          </cell>
          <cell r="DC43">
            <v>0</v>
          </cell>
        </row>
        <row r="54">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v>0</v>
          </cell>
          <cell r="AZ54">
            <v>0</v>
          </cell>
          <cell r="BA54">
            <v>0</v>
          </cell>
          <cell r="BB54">
            <v>0</v>
          </cell>
          <cell r="BC54">
            <v>0</v>
          </cell>
          <cell r="BD54">
            <v>0</v>
          </cell>
          <cell r="BE54">
            <v>0</v>
          </cell>
          <cell r="BF54">
            <v>0</v>
          </cell>
          <cell r="BG54">
            <v>0</v>
          </cell>
          <cell r="BH54">
            <v>0</v>
          </cell>
          <cell r="BI54">
            <v>0</v>
          </cell>
          <cell r="BJ54">
            <v>0</v>
          </cell>
          <cell r="BK54">
            <v>0</v>
          </cell>
          <cell r="BL54">
            <v>0</v>
          </cell>
          <cell r="BM54">
            <v>0</v>
          </cell>
          <cell r="BN54">
            <v>0</v>
          </cell>
          <cell r="BO54">
            <v>0</v>
          </cell>
          <cell r="BP54">
            <v>0</v>
          </cell>
          <cell r="BQ54">
            <v>0</v>
          </cell>
          <cell r="BR54">
            <v>0</v>
          </cell>
          <cell r="BS54">
            <v>0</v>
          </cell>
          <cell r="BT54">
            <v>0</v>
          </cell>
          <cell r="BU54">
            <v>0</v>
          </cell>
          <cell r="BV54">
            <v>0</v>
          </cell>
          <cell r="BW54">
            <v>0</v>
          </cell>
          <cell r="BX54">
            <v>0</v>
          </cell>
          <cell r="BY54">
            <v>0</v>
          </cell>
          <cell r="BZ54">
            <v>0</v>
          </cell>
          <cell r="CA54">
            <v>0</v>
          </cell>
          <cell r="CB54">
            <v>0</v>
          </cell>
          <cell r="CC54">
            <v>0</v>
          </cell>
          <cell r="CD54">
            <v>0</v>
          </cell>
          <cell r="CE54">
            <v>0</v>
          </cell>
          <cell r="CF54">
            <v>0</v>
          </cell>
          <cell r="CG54">
            <v>0</v>
          </cell>
          <cell r="CH54">
            <v>0</v>
          </cell>
          <cell r="CI54">
            <v>0</v>
          </cell>
          <cell r="CJ54">
            <v>0</v>
          </cell>
          <cell r="CK54">
            <v>0</v>
          </cell>
          <cell r="CL54">
            <v>0</v>
          </cell>
          <cell r="CM54">
            <v>0</v>
          </cell>
          <cell r="CN54">
            <v>0</v>
          </cell>
          <cell r="CO54">
            <v>0</v>
          </cell>
          <cell r="CP54">
            <v>0</v>
          </cell>
          <cell r="CQ54">
            <v>0</v>
          </cell>
          <cell r="CR54">
            <v>0</v>
          </cell>
          <cell r="CS54">
            <v>0</v>
          </cell>
          <cell r="CT54">
            <v>0</v>
          </cell>
          <cell r="CU54">
            <v>0</v>
          </cell>
          <cell r="CV54">
            <v>0</v>
          </cell>
          <cell r="CW54">
            <v>0</v>
          </cell>
          <cell r="CX54">
            <v>0</v>
          </cell>
          <cell r="CY54">
            <v>0</v>
          </cell>
          <cell r="CZ54">
            <v>0</v>
          </cell>
          <cell r="DA54">
            <v>0</v>
          </cell>
          <cell r="DB54">
            <v>0</v>
          </cell>
          <cell r="DC54">
            <v>0</v>
          </cell>
        </row>
        <row r="55">
          <cell r="F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v>0</v>
          </cell>
          <cell r="AZ55">
            <v>0</v>
          </cell>
          <cell r="BA55">
            <v>0</v>
          </cell>
          <cell r="BB55">
            <v>0</v>
          </cell>
          <cell r="BC55">
            <v>0</v>
          </cell>
          <cell r="BD55">
            <v>0</v>
          </cell>
          <cell r="BE55">
            <v>0</v>
          </cell>
          <cell r="BF55">
            <v>0</v>
          </cell>
          <cell r="BG55">
            <v>0</v>
          </cell>
          <cell r="BH55">
            <v>0</v>
          </cell>
          <cell r="BI55">
            <v>0</v>
          </cell>
          <cell r="BJ55">
            <v>0</v>
          </cell>
          <cell r="BK55">
            <v>0</v>
          </cell>
          <cell r="BL55">
            <v>0</v>
          </cell>
          <cell r="BM55">
            <v>0</v>
          </cell>
          <cell r="BN55">
            <v>0</v>
          </cell>
          <cell r="BO55">
            <v>0</v>
          </cell>
          <cell r="BP55">
            <v>0</v>
          </cell>
          <cell r="BQ55">
            <v>0</v>
          </cell>
          <cell r="BR55">
            <v>0</v>
          </cell>
          <cell r="BS55">
            <v>0</v>
          </cell>
          <cell r="BT55">
            <v>0</v>
          </cell>
          <cell r="BU55">
            <v>0</v>
          </cell>
          <cell r="BV55">
            <v>0</v>
          </cell>
          <cell r="BW55">
            <v>0</v>
          </cell>
          <cell r="BX55">
            <v>0</v>
          </cell>
          <cell r="BY55">
            <v>0</v>
          </cell>
          <cell r="BZ55">
            <v>0</v>
          </cell>
          <cell r="CA55">
            <v>0</v>
          </cell>
          <cell r="CB55">
            <v>0</v>
          </cell>
          <cell r="CC55">
            <v>0</v>
          </cell>
          <cell r="CD55">
            <v>0</v>
          </cell>
          <cell r="CE55">
            <v>0</v>
          </cell>
          <cell r="CF55">
            <v>0</v>
          </cell>
          <cell r="CG55">
            <v>0</v>
          </cell>
          <cell r="CH55">
            <v>0</v>
          </cell>
          <cell r="CI55">
            <v>0</v>
          </cell>
          <cell r="CJ55">
            <v>0</v>
          </cell>
          <cell r="CK55">
            <v>0</v>
          </cell>
          <cell r="CL55">
            <v>0</v>
          </cell>
          <cell r="CM55">
            <v>0</v>
          </cell>
          <cell r="CN55">
            <v>0</v>
          </cell>
          <cell r="CO55">
            <v>0</v>
          </cell>
          <cell r="CP55">
            <v>0</v>
          </cell>
          <cell r="CQ55">
            <v>0</v>
          </cell>
          <cell r="CR55">
            <v>0</v>
          </cell>
          <cell r="CS55">
            <v>0</v>
          </cell>
          <cell r="CT55">
            <v>0</v>
          </cell>
          <cell r="CU55">
            <v>0</v>
          </cell>
          <cell r="CV55">
            <v>0</v>
          </cell>
          <cell r="CW55">
            <v>0</v>
          </cell>
          <cell r="CX55">
            <v>0</v>
          </cell>
          <cell r="CY55">
            <v>0</v>
          </cell>
          <cell r="CZ55">
            <v>0</v>
          </cell>
          <cell r="DA55">
            <v>0</v>
          </cell>
          <cell r="DB55">
            <v>0</v>
          </cell>
          <cell r="DC55">
            <v>0</v>
          </cell>
        </row>
        <row r="65">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cell r="BZ65">
            <v>0</v>
          </cell>
          <cell r="CA65">
            <v>0</v>
          </cell>
          <cell r="CB65">
            <v>0</v>
          </cell>
          <cell r="CC65">
            <v>0</v>
          </cell>
          <cell r="CD65">
            <v>0</v>
          </cell>
          <cell r="CE65">
            <v>0</v>
          </cell>
          <cell r="CF65">
            <v>0</v>
          </cell>
          <cell r="CG65">
            <v>0</v>
          </cell>
          <cell r="CH65">
            <v>0</v>
          </cell>
          <cell r="CI65">
            <v>0</v>
          </cell>
          <cell r="CJ65">
            <v>0</v>
          </cell>
          <cell r="CK65">
            <v>0</v>
          </cell>
          <cell r="CL65">
            <v>0</v>
          </cell>
          <cell r="CM65">
            <v>0</v>
          </cell>
          <cell r="CN65">
            <v>0</v>
          </cell>
          <cell r="CO65">
            <v>0</v>
          </cell>
          <cell r="CP65">
            <v>0</v>
          </cell>
          <cell r="CQ65">
            <v>0</v>
          </cell>
          <cell r="CR65">
            <v>0</v>
          </cell>
          <cell r="CS65">
            <v>0</v>
          </cell>
          <cell r="CT65">
            <v>0</v>
          </cell>
          <cell r="CU65">
            <v>0</v>
          </cell>
          <cell r="CV65">
            <v>0</v>
          </cell>
          <cell r="CW65">
            <v>0</v>
          </cell>
          <cell r="CX65">
            <v>0</v>
          </cell>
          <cell r="CY65">
            <v>0</v>
          </cell>
          <cell r="CZ65">
            <v>0</v>
          </cell>
          <cell r="DA65">
            <v>0</v>
          </cell>
          <cell r="DB65">
            <v>0</v>
          </cell>
          <cell r="DC65">
            <v>0</v>
          </cell>
        </row>
        <row r="66">
          <cell r="F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0</v>
          </cell>
          <cell r="BO66">
            <v>0</v>
          </cell>
          <cell r="BP66">
            <v>0</v>
          </cell>
          <cell r="BQ66">
            <v>0</v>
          </cell>
          <cell r="BR66">
            <v>0</v>
          </cell>
          <cell r="BS66">
            <v>0</v>
          </cell>
          <cell r="BT66">
            <v>0</v>
          </cell>
          <cell r="BU66">
            <v>0</v>
          </cell>
          <cell r="BV66">
            <v>0</v>
          </cell>
          <cell r="BW66">
            <v>0</v>
          </cell>
          <cell r="BX66">
            <v>0</v>
          </cell>
          <cell r="BY66">
            <v>0</v>
          </cell>
          <cell r="BZ66">
            <v>0</v>
          </cell>
          <cell r="CA66">
            <v>0</v>
          </cell>
          <cell r="CB66">
            <v>0</v>
          </cell>
          <cell r="CC66">
            <v>0</v>
          </cell>
          <cell r="CD66">
            <v>0</v>
          </cell>
          <cell r="CE66">
            <v>0</v>
          </cell>
          <cell r="CF66">
            <v>0</v>
          </cell>
          <cell r="CG66">
            <v>0</v>
          </cell>
          <cell r="CH66">
            <v>0</v>
          </cell>
          <cell r="CI66">
            <v>0</v>
          </cell>
          <cell r="CJ66">
            <v>0</v>
          </cell>
          <cell r="CK66">
            <v>0</v>
          </cell>
          <cell r="CL66">
            <v>0</v>
          </cell>
          <cell r="CM66">
            <v>0</v>
          </cell>
          <cell r="CN66">
            <v>0</v>
          </cell>
          <cell r="CO66">
            <v>0</v>
          </cell>
          <cell r="CP66">
            <v>0</v>
          </cell>
          <cell r="CQ66">
            <v>0</v>
          </cell>
          <cell r="CR66">
            <v>0</v>
          </cell>
          <cell r="CS66">
            <v>0</v>
          </cell>
          <cell r="CT66">
            <v>0</v>
          </cell>
          <cell r="CU66">
            <v>0</v>
          </cell>
          <cell r="CV66">
            <v>0</v>
          </cell>
          <cell r="CW66">
            <v>0</v>
          </cell>
          <cell r="CX66">
            <v>0</v>
          </cell>
          <cell r="CY66">
            <v>0</v>
          </cell>
          <cell r="CZ66">
            <v>0</v>
          </cell>
          <cell r="DA66">
            <v>0</v>
          </cell>
          <cell r="DB66">
            <v>0</v>
          </cell>
          <cell r="DC66">
            <v>0</v>
          </cell>
        </row>
        <row r="76">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cell r="AY76">
            <v>0</v>
          </cell>
          <cell r="AZ76">
            <v>0</v>
          </cell>
          <cell r="BA76">
            <v>0</v>
          </cell>
          <cell r="BB76">
            <v>0</v>
          </cell>
          <cell r="BC76">
            <v>0</v>
          </cell>
          <cell r="BD76">
            <v>0</v>
          </cell>
          <cell r="BE76">
            <v>0</v>
          </cell>
          <cell r="BF76">
            <v>0</v>
          </cell>
          <cell r="BG76">
            <v>0</v>
          </cell>
          <cell r="BH76">
            <v>0</v>
          </cell>
          <cell r="BI76">
            <v>0</v>
          </cell>
          <cell r="BJ76">
            <v>0</v>
          </cell>
          <cell r="BK76">
            <v>0</v>
          </cell>
          <cell r="BL76">
            <v>0</v>
          </cell>
          <cell r="BM76">
            <v>0</v>
          </cell>
          <cell r="BN76">
            <v>0</v>
          </cell>
          <cell r="BO76">
            <v>0</v>
          </cell>
          <cell r="BP76">
            <v>0</v>
          </cell>
          <cell r="BQ76">
            <v>0</v>
          </cell>
          <cell r="BR76">
            <v>0</v>
          </cell>
          <cell r="BS76">
            <v>0</v>
          </cell>
          <cell r="BT76">
            <v>0</v>
          </cell>
          <cell r="BU76">
            <v>0</v>
          </cell>
          <cell r="BV76">
            <v>0</v>
          </cell>
          <cell r="BW76">
            <v>0</v>
          </cell>
          <cell r="BX76">
            <v>0</v>
          </cell>
          <cell r="BY76">
            <v>0</v>
          </cell>
          <cell r="BZ76">
            <v>0</v>
          </cell>
          <cell r="CA76">
            <v>0</v>
          </cell>
          <cell r="CB76">
            <v>0</v>
          </cell>
          <cell r="CC76">
            <v>0</v>
          </cell>
          <cell r="CD76">
            <v>0</v>
          </cell>
          <cell r="CE76">
            <v>0</v>
          </cell>
          <cell r="CF76">
            <v>0</v>
          </cell>
          <cell r="CG76">
            <v>0</v>
          </cell>
          <cell r="CH76">
            <v>0</v>
          </cell>
          <cell r="CI76">
            <v>0</v>
          </cell>
          <cell r="CJ76">
            <v>0</v>
          </cell>
          <cell r="CK76">
            <v>0</v>
          </cell>
          <cell r="CL76">
            <v>0</v>
          </cell>
          <cell r="CM76">
            <v>0</v>
          </cell>
          <cell r="CN76">
            <v>0</v>
          </cell>
          <cell r="CO76">
            <v>0</v>
          </cell>
          <cell r="CP76">
            <v>0</v>
          </cell>
          <cell r="CQ76">
            <v>0</v>
          </cell>
          <cell r="CR76">
            <v>0</v>
          </cell>
          <cell r="CS76">
            <v>0</v>
          </cell>
          <cell r="CT76">
            <v>0</v>
          </cell>
          <cell r="CU76">
            <v>0</v>
          </cell>
          <cell r="CV76">
            <v>0</v>
          </cell>
          <cell r="CW76">
            <v>0</v>
          </cell>
          <cell r="CX76">
            <v>0</v>
          </cell>
          <cell r="CY76">
            <v>0</v>
          </cell>
          <cell r="CZ76">
            <v>0</v>
          </cell>
          <cell r="DA76">
            <v>0</v>
          </cell>
          <cell r="DB76">
            <v>0</v>
          </cell>
          <cell r="DC76">
            <v>0</v>
          </cell>
        </row>
        <row r="77">
          <cell r="F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cell r="AY77">
            <v>0</v>
          </cell>
          <cell r="AZ77">
            <v>0</v>
          </cell>
          <cell r="BA77">
            <v>0</v>
          </cell>
          <cell r="BB77">
            <v>0</v>
          </cell>
          <cell r="BC77">
            <v>0</v>
          </cell>
          <cell r="BD77">
            <v>0</v>
          </cell>
          <cell r="BE77">
            <v>0</v>
          </cell>
          <cell r="BF77">
            <v>0</v>
          </cell>
          <cell r="BG77">
            <v>0</v>
          </cell>
          <cell r="BH77">
            <v>0</v>
          </cell>
          <cell r="BI77">
            <v>0</v>
          </cell>
          <cell r="BJ77">
            <v>0</v>
          </cell>
          <cell r="BK77">
            <v>0</v>
          </cell>
          <cell r="BL77">
            <v>0</v>
          </cell>
          <cell r="BM77">
            <v>0</v>
          </cell>
          <cell r="BN77">
            <v>0</v>
          </cell>
          <cell r="BO77">
            <v>0</v>
          </cell>
          <cell r="BP77">
            <v>0</v>
          </cell>
          <cell r="BQ77">
            <v>0</v>
          </cell>
          <cell r="BR77">
            <v>0</v>
          </cell>
          <cell r="BS77">
            <v>0</v>
          </cell>
          <cell r="BT77">
            <v>0</v>
          </cell>
          <cell r="BU77">
            <v>0</v>
          </cell>
          <cell r="BV77">
            <v>0</v>
          </cell>
          <cell r="BW77">
            <v>0</v>
          </cell>
          <cell r="BX77">
            <v>0</v>
          </cell>
          <cell r="BY77">
            <v>0</v>
          </cell>
          <cell r="BZ77">
            <v>0</v>
          </cell>
          <cell r="CA77">
            <v>0</v>
          </cell>
          <cell r="CB77">
            <v>0</v>
          </cell>
          <cell r="CC77">
            <v>0</v>
          </cell>
          <cell r="CD77">
            <v>0</v>
          </cell>
          <cell r="CE77">
            <v>0</v>
          </cell>
          <cell r="CF77">
            <v>0</v>
          </cell>
          <cell r="CG77">
            <v>0</v>
          </cell>
          <cell r="CH77">
            <v>0</v>
          </cell>
          <cell r="CI77">
            <v>0</v>
          </cell>
          <cell r="CJ77">
            <v>0</v>
          </cell>
          <cell r="CK77">
            <v>0</v>
          </cell>
          <cell r="CL77">
            <v>0</v>
          </cell>
          <cell r="CM77">
            <v>0</v>
          </cell>
          <cell r="CN77">
            <v>0</v>
          </cell>
          <cell r="CO77">
            <v>0</v>
          </cell>
          <cell r="CP77">
            <v>0</v>
          </cell>
          <cell r="CQ77">
            <v>0</v>
          </cell>
          <cell r="CR77">
            <v>0</v>
          </cell>
          <cell r="CS77">
            <v>0</v>
          </cell>
          <cell r="CT77">
            <v>0</v>
          </cell>
          <cell r="CU77">
            <v>0</v>
          </cell>
          <cell r="CV77">
            <v>0</v>
          </cell>
          <cell r="CW77">
            <v>0</v>
          </cell>
          <cell r="CX77">
            <v>0</v>
          </cell>
          <cell r="CY77">
            <v>0</v>
          </cell>
          <cell r="CZ77">
            <v>0</v>
          </cell>
          <cell r="DA77">
            <v>0</v>
          </cell>
          <cell r="DB77">
            <v>0</v>
          </cell>
          <cell r="DC77">
            <v>0</v>
          </cell>
        </row>
        <row r="87">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0</v>
          </cell>
          <cell r="AU87">
            <v>0</v>
          </cell>
          <cell r="AV87">
            <v>0</v>
          </cell>
          <cell r="AW87">
            <v>0</v>
          </cell>
          <cell r="AX87">
            <v>0</v>
          </cell>
          <cell r="AY87">
            <v>0</v>
          </cell>
          <cell r="AZ87">
            <v>0</v>
          </cell>
          <cell r="BA87">
            <v>0</v>
          </cell>
          <cell r="BB87">
            <v>0</v>
          </cell>
          <cell r="BC87">
            <v>0</v>
          </cell>
          <cell r="BD87">
            <v>0</v>
          </cell>
          <cell r="BE87">
            <v>0</v>
          </cell>
          <cell r="BF87">
            <v>0</v>
          </cell>
          <cell r="BG87">
            <v>0</v>
          </cell>
          <cell r="BH87">
            <v>0</v>
          </cell>
          <cell r="BI87">
            <v>0</v>
          </cell>
          <cell r="BJ87">
            <v>0</v>
          </cell>
          <cell r="BK87">
            <v>0</v>
          </cell>
          <cell r="BL87">
            <v>0</v>
          </cell>
          <cell r="BM87">
            <v>0</v>
          </cell>
          <cell r="BN87">
            <v>0</v>
          </cell>
          <cell r="BO87">
            <v>0</v>
          </cell>
          <cell r="BP87">
            <v>0</v>
          </cell>
          <cell r="BQ87">
            <v>0</v>
          </cell>
          <cell r="BR87">
            <v>0</v>
          </cell>
          <cell r="BS87">
            <v>0</v>
          </cell>
          <cell r="BT87">
            <v>0</v>
          </cell>
          <cell r="BU87">
            <v>0</v>
          </cell>
          <cell r="BV87">
            <v>0</v>
          </cell>
          <cell r="BW87">
            <v>0</v>
          </cell>
          <cell r="BX87">
            <v>0</v>
          </cell>
          <cell r="BY87">
            <v>0</v>
          </cell>
          <cell r="BZ87">
            <v>0</v>
          </cell>
          <cell r="CA87">
            <v>0</v>
          </cell>
          <cell r="CB87">
            <v>0</v>
          </cell>
          <cell r="CC87">
            <v>0</v>
          </cell>
          <cell r="CD87">
            <v>0</v>
          </cell>
          <cell r="CE87">
            <v>0</v>
          </cell>
          <cell r="CF87">
            <v>0</v>
          </cell>
          <cell r="CG87">
            <v>0</v>
          </cell>
          <cell r="CH87">
            <v>0</v>
          </cell>
          <cell r="CI87">
            <v>0</v>
          </cell>
          <cell r="CJ87">
            <v>0</v>
          </cell>
          <cell r="CK87">
            <v>0</v>
          </cell>
          <cell r="CL87">
            <v>0</v>
          </cell>
          <cell r="CM87">
            <v>0</v>
          </cell>
          <cell r="CN87">
            <v>0</v>
          </cell>
          <cell r="CO87">
            <v>0</v>
          </cell>
          <cell r="CP87">
            <v>0</v>
          </cell>
          <cell r="CQ87">
            <v>0</v>
          </cell>
          <cell r="CR87">
            <v>0</v>
          </cell>
          <cell r="CS87">
            <v>0</v>
          </cell>
          <cell r="CT87">
            <v>0</v>
          </cell>
          <cell r="CU87">
            <v>0</v>
          </cell>
          <cell r="CV87">
            <v>0</v>
          </cell>
          <cell r="CW87">
            <v>0</v>
          </cell>
          <cell r="CX87">
            <v>0</v>
          </cell>
          <cell r="CY87">
            <v>0</v>
          </cell>
          <cell r="CZ87">
            <v>0</v>
          </cell>
          <cell r="DA87">
            <v>0</v>
          </cell>
          <cell r="DB87">
            <v>0</v>
          </cell>
          <cell r="DC87">
            <v>0</v>
          </cell>
        </row>
        <row r="88">
          <cell r="F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J88">
            <v>0</v>
          </cell>
          <cell r="BK88">
            <v>0</v>
          </cell>
          <cell r="BL88">
            <v>0</v>
          </cell>
          <cell r="BM88">
            <v>0</v>
          </cell>
          <cell r="BN88">
            <v>0</v>
          </cell>
          <cell r="BO88">
            <v>0</v>
          </cell>
          <cell r="BP88">
            <v>0</v>
          </cell>
          <cell r="BQ88">
            <v>0</v>
          </cell>
          <cell r="BR88">
            <v>0</v>
          </cell>
          <cell r="BS88">
            <v>0</v>
          </cell>
          <cell r="BT88">
            <v>0</v>
          </cell>
          <cell r="BU88">
            <v>0</v>
          </cell>
          <cell r="BV88">
            <v>0</v>
          </cell>
          <cell r="BW88">
            <v>0</v>
          </cell>
          <cell r="BX88">
            <v>0</v>
          </cell>
          <cell r="BY88">
            <v>0</v>
          </cell>
          <cell r="BZ88">
            <v>0</v>
          </cell>
          <cell r="CA88">
            <v>0</v>
          </cell>
          <cell r="CB88">
            <v>0</v>
          </cell>
          <cell r="CC88">
            <v>0</v>
          </cell>
          <cell r="CD88">
            <v>0</v>
          </cell>
          <cell r="CE88">
            <v>0</v>
          </cell>
          <cell r="CF88">
            <v>0</v>
          </cell>
          <cell r="CG88">
            <v>0</v>
          </cell>
          <cell r="CH88">
            <v>0</v>
          </cell>
          <cell r="CI88">
            <v>0</v>
          </cell>
          <cell r="CJ88">
            <v>0</v>
          </cell>
          <cell r="CK88">
            <v>0</v>
          </cell>
          <cell r="CL88">
            <v>0</v>
          </cell>
          <cell r="CM88">
            <v>0</v>
          </cell>
          <cell r="CN88">
            <v>0</v>
          </cell>
          <cell r="CO88">
            <v>0</v>
          </cell>
          <cell r="CP88">
            <v>0</v>
          </cell>
          <cell r="CQ88">
            <v>0</v>
          </cell>
          <cell r="CR88">
            <v>0</v>
          </cell>
          <cell r="CS88">
            <v>0</v>
          </cell>
          <cell r="CT88">
            <v>0</v>
          </cell>
          <cell r="CU88">
            <v>0</v>
          </cell>
          <cell r="CV88">
            <v>0</v>
          </cell>
          <cell r="CW88">
            <v>0</v>
          </cell>
          <cell r="CX88">
            <v>0</v>
          </cell>
          <cell r="CY88">
            <v>0</v>
          </cell>
          <cell r="CZ88">
            <v>0</v>
          </cell>
          <cell r="DA88">
            <v>0</v>
          </cell>
          <cell r="DB88">
            <v>0</v>
          </cell>
          <cell r="DC88">
            <v>0</v>
          </cell>
        </row>
      </sheetData>
      <sheetData sheetId="5">
        <row r="20">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cell r="BT20">
            <v>0</v>
          </cell>
          <cell r="BU20">
            <v>0</v>
          </cell>
          <cell r="BV20">
            <v>0</v>
          </cell>
          <cell r="BW20">
            <v>0</v>
          </cell>
          <cell r="BX20">
            <v>0</v>
          </cell>
          <cell r="BY20">
            <v>0</v>
          </cell>
          <cell r="BZ20">
            <v>0</v>
          </cell>
          <cell r="CA20">
            <v>0</v>
          </cell>
          <cell r="CB20">
            <v>0</v>
          </cell>
          <cell r="CC20">
            <v>0</v>
          </cell>
          <cell r="CD20">
            <v>0</v>
          </cell>
          <cell r="CE20">
            <v>0</v>
          </cell>
          <cell r="CF20">
            <v>0</v>
          </cell>
          <cell r="CG20">
            <v>0</v>
          </cell>
          <cell r="CH20">
            <v>0</v>
          </cell>
          <cell r="CI20">
            <v>0</v>
          </cell>
          <cell r="CJ20">
            <v>0</v>
          </cell>
          <cell r="CK20">
            <v>0</v>
          </cell>
          <cell r="CL20">
            <v>0</v>
          </cell>
          <cell r="CM20">
            <v>0</v>
          </cell>
          <cell r="CN20">
            <v>0</v>
          </cell>
          <cell r="CO20">
            <v>0</v>
          </cell>
          <cell r="CP20">
            <v>0</v>
          </cell>
          <cell r="CQ20">
            <v>0</v>
          </cell>
          <cell r="CR20">
            <v>0</v>
          </cell>
          <cell r="CS20">
            <v>0</v>
          </cell>
          <cell r="CT20">
            <v>0</v>
          </cell>
          <cell r="CU20">
            <v>0</v>
          </cell>
          <cell r="CV20">
            <v>0</v>
          </cell>
          <cell r="CW20">
            <v>0</v>
          </cell>
          <cell r="CX20">
            <v>0</v>
          </cell>
          <cell r="CY20">
            <v>0</v>
          </cell>
          <cell r="CZ20">
            <v>0</v>
          </cell>
          <cell r="DA20">
            <v>0</v>
          </cell>
          <cell r="DB20">
            <v>0</v>
          </cell>
          <cell r="DC20">
            <v>0</v>
          </cell>
        </row>
        <row r="21">
          <cell r="F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0</v>
          </cell>
          <cell r="CM21">
            <v>0</v>
          </cell>
          <cell r="CN21">
            <v>0</v>
          </cell>
          <cell r="CO21">
            <v>0</v>
          </cell>
          <cell r="CP21">
            <v>0</v>
          </cell>
          <cell r="CQ21">
            <v>0</v>
          </cell>
          <cell r="CR21">
            <v>0</v>
          </cell>
          <cell r="CS21">
            <v>0</v>
          </cell>
          <cell r="CT21">
            <v>0</v>
          </cell>
          <cell r="CU21">
            <v>0</v>
          </cell>
          <cell r="CV21">
            <v>0</v>
          </cell>
          <cell r="CW21">
            <v>0</v>
          </cell>
          <cell r="CX21">
            <v>0</v>
          </cell>
          <cell r="CY21">
            <v>0</v>
          </cell>
          <cell r="CZ21">
            <v>0</v>
          </cell>
          <cell r="DA21">
            <v>0</v>
          </cell>
          <cell r="DB21">
            <v>0</v>
          </cell>
          <cell r="DC21">
            <v>0</v>
          </cell>
        </row>
        <row r="31">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0</v>
          </cell>
          <cell r="CK31">
            <v>0</v>
          </cell>
          <cell r="CL31">
            <v>0</v>
          </cell>
          <cell r="CM31">
            <v>0</v>
          </cell>
          <cell r="CN31">
            <v>0</v>
          </cell>
          <cell r="CO31">
            <v>0</v>
          </cell>
          <cell r="CP31">
            <v>0</v>
          </cell>
          <cell r="CQ31">
            <v>0</v>
          </cell>
          <cell r="CR31">
            <v>0</v>
          </cell>
          <cell r="CS31">
            <v>0</v>
          </cell>
          <cell r="CT31">
            <v>0</v>
          </cell>
          <cell r="CU31">
            <v>0</v>
          </cell>
          <cell r="CV31">
            <v>0</v>
          </cell>
          <cell r="CW31">
            <v>0</v>
          </cell>
          <cell r="CX31">
            <v>0</v>
          </cell>
          <cell r="CY31">
            <v>0</v>
          </cell>
          <cell r="CZ31">
            <v>0</v>
          </cell>
          <cell r="DA31">
            <v>0</v>
          </cell>
          <cell r="DB31">
            <v>0</v>
          </cell>
          <cell r="DC31">
            <v>0</v>
          </cell>
        </row>
        <row r="32">
          <cell r="F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0</v>
          </cell>
          <cell r="CJ32">
            <v>0</v>
          </cell>
          <cell r="CK32">
            <v>0</v>
          </cell>
          <cell r="CL32">
            <v>0</v>
          </cell>
          <cell r="CM32">
            <v>0</v>
          </cell>
          <cell r="CN32">
            <v>0</v>
          </cell>
          <cell r="CO32">
            <v>0</v>
          </cell>
          <cell r="CP32">
            <v>0</v>
          </cell>
          <cell r="CQ32">
            <v>0</v>
          </cell>
          <cell r="CR32">
            <v>0</v>
          </cell>
          <cell r="CS32">
            <v>0</v>
          </cell>
          <cell r="CT32">
            <v>0</v>
          </cell>
          <cell r="CU32">
            <v>0</v>
          </cell>
          <cell r="CV32">
            <v>0</v>
          </cell>
          <cell r="CW32">
            <v>0</v>
          </cell>
          <cell r="CX32">
            <v>0</v>
          </cell>
          <cell r="CY32">
            <v>0</v>
          </cell>
          <cell r="CZ32">
            <v>0</v>
          </cell>
          <cell r="DA32">
            <v>0</v>
          </cell>
          <cell r="DB32">
            <v>0</v>
          </cell>
          <cell r="DC32">
            <v>0</v>
          </cell>
        </row>
        <row r="42">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v>0</v>
          </cell>
          <cell r="BZ42">
            <v>0</v>
          </cell>
          <cell r="CA42">
            <v>0</v>
          </cell>
          <cell r="CB42">
            <v>0</v>
          </cell>
          <cell r="CC42">
            <v>0</v>
          </cell>
          <cell r="CD42">
            <v>0</v>
          </cell>
          <cell r="CE42">
            <v>0</v>
          </cell>
          <cell r="CF42">
            <v>0</v>
          </cell>
          <cell r="CG42">
            <v>0</v>
          </cell>
          <cell r="CH42">
            <v>0</v>
          </cell>
          <cell r="CI42">
            <v>0</v>
          </cell>
          <cell r="CJ42">
            <v>0</v>
          </cell>
          <cell r="CK42">
            <v>0</v>
          </cell>
          <cell r="CL42">
            <v>0</v>
          </cell>
          <cell r="CM42">
            <v>0</v>
          </cell>
          <cell r="CN42">
            <v>0</v>
          </cell>
          <cell r="CO42">
            <v>0</v>
          </cell>
          <cell r="CP42">
            <v>0</v>
          </cell>
          <cell r="CQ42">
            <v>0</v>
          </cell>
          <cell r="CR42">
            <v>0</v>
          </cell>
          <cell r="CS42">
            <v>0</v>
          </cell>
          <cell r="CT42">
            <v>0</v>
          </cell>
          <cell r="CU42">
            <v>0</v>
          </cell>
          <cell r="CV42">
            <v>0</v>
          </cell>
          <cell r="CW42">
            <v>0</v>
          </cell>
          <cell r="CX42">
            <v>0</v>
          </cell>
          <cell r="CY42">
            <v>0</v>
          </cell>
          <cell r="CZ42">
            <v>0</v>
          </cell>
          <cell r="DA42">
            <v>0</v>
          </cell>
          <cell r="DB42">
            <v>0</v>
          </cell>
          <cell r="DC42">
            <v>0</v>
          </cell>
        </row>
        <row r="43">
          <cell r="F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0</v>
          </cell>
          <cell r="CM43">
            <v>0</v>
          </cell>
          <cell r="CN43">
            <v>0</v>
          </cell>
          <cell r="CO43">
            <v>0</v>
          </cell>
          <cell r="CP43">
            <v>0</v>
          </cell>
          <cell r="CQ43">
            <v>0</v>
          </cell>
          <cell r="CR43">
            <v>0</v>
          </cell>
          <cell r="CS43">
            <v>0</v>
          </cell>
          <cell r="CT43">
            <v>0</v>
          </cell>
          <cell r="CU43">
            <v>0</v>
          </cell>
          <cell r="CV43">
            <v>0</v>
          </cell>
          <cell r="CW43">
            <v>0</v>
          </cell>
          <cell r="CX43">
            <v>0</v>
          </cell>
          <cell r="CY43">
            <v>0</v>
          </cell>
          <cell r="CZ43">
            <v>0</v>
          </cell>
          <cell r="DA43">
            <v>0</v>
          </cell>
          <cell r="DB43">
            <v>0</v>
          </cell>
          <cell r="DC43">
            <v>0</v>
          </cell>
        </row>
        <row r="54">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v>0</v>
          </cell>
          <cell r="AZ54">
            <v>0</v>
          </cell>
          <cell r="BA54">
            <v>0</v>
          </cell>
          <cell r="BB54">
            <v>0</v>
          </cell>
          <cell r="BC54">
            <v>0</v>
          </cell>
          <cell r="BD54">
            <v>0</v>
          </cell>
          <cell r="BE54">
            <v>0</v>
          </cell>
          <cell r="BF54">
            <v>0</v>
          </cell>
          <cell r="BG54">
            <v>0</v>
          </cell>
          <cell r="BH54">
            <v>0</v>
          </cell>
          <cell r="BI54">
            <v>0</v>
          </cell>
          <cell r="BJ54">
            <v>0</v>
          </cell>
          <cell r="BK54">
            <v>0</v>
          </cell>
          <cell r="BL54">
            <v>0</v>
          </cell>
          <cell r="BM54">
            <v>0</v>
          </cell>
          <cell r="BN54">
            <v>0</v>
          </cell>
          <cell r="BO54">
            <v>0</v>
          </cell>
          <cell r="BP54">
            <v>0</v>
          </cell>
          <cell r="BQ54">
            <v>0</v>
          </cell>
          <cell r="BR54">
            <v>0</v>
          </cell>
          <cell r="BS54">
            <v>0</v>
          </cell>
          <cell r="BT54">
            <v>0</v>
          </cell>
          <cell r="BU54">
            <v>0</v>
          </cell>
          <cell r="BV54">
            <v>0</v>
          </cell>
          <cell r="BW54">
            <v>0</v>
          </cell>
          <cell r="BX54">
            <v>0</v>
          </cell>
          <cell r="BY54">
            <v>0</v>
          </cell>
          <cell r="BZ54">
            <v>0</v>
          </cell>
          <cell r="CA54">
            <v>0</v>
          </cell>
          <cell r="CB54">
            <v>0</v>
          </cell>
          <cell r="CC54">
            <v>0</v>
          </cell>
          <cell r="CD54">
            <v>0</v>
          </cell>
          <cell r="CE54">
            <v>0</v>
          </cell>
          <cell r="CF54">
            <v>0</v>
          </cell>
          <cell r="CG54">
            <v>0</v>
          </cell>
          <cell r="CH54">
            <v>0</v>
          </cell>
          <cell r="CI54">
            <v>0</v>
          </cell>
          <cell r="CJ54">
            <v>0</v>
          </cell>
          <cell r="CK54">
            <v>0</v>
          </cell>
          <cell r="CL54">
            <v>0</v>
          </cell>
          <cell r="CM54">
            <v>0</v>
          </cell>
          <cell r="CN54">
            <v>0</v>
          </cell>
          <cell r="CO54">
            <v>0</v>
          </cell>
          <cell r="CP54">
            <v>0</v>
          </cell>
          <cell r="CQ54">
            <v>0</v>
          </cell>
          <cell r="CR54">
            <v>0</v>
          </cell>
          <cell r="CS54">
            <v>0</v>
          </cell>
          <cell r="CT54">
            <v>0</v>
          </cell>
          <cell r="CU54">
            <v>0</v>
          </cell>
          <cell r="CV54">
            <v>0</v>
          </cell>
          <cell r="CW54">
            <v>0</v>
          </cell>
          <cell r="CX54">
            <v>0</v>
          </cell>
          <cell r="CY54">
            <v>0</v>
          </cell>
          <cell r="CZ54">
            <v>0</v>
          </cell>
          <cell r="DA54">
            <v>0</v>
          </cell>
          <cell r="DB54">
            <v>0</v>
          </cell>
          <cell r="DC54">
            <v>0</v>
          </cell>
        </row>
        <row r="55">
          <cell r="F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v>0</v>
          </cell>
          <cell r="AZ55">
            <v>0</v>
          </cell>
          <cell r="BA55">
            <v>0</v>
          </cell>
          <cell r="BB55">
            <v>0</v>
          </cell>
          <cell r="BC55">
            <v>0</v>
          </cell>
          <cell r="BD55">
            <v>0</v>
          </cell>
          <cell r="BE55">
            <v>0</v>
          </cell>
          <cell r="BF55">
            <v>0</v>
          </cell>
          <cell r="BG55">
            <v>0</v>
          </cell>
          <cell r="BH55">
            <v>0</v>
          </cell>
          <cell r="BI55">
            <v>0</v>
          </cell>
          <cell r="BJ55">
            <v>0</v>
          </cell>
          <cell r="BK55">
            <v>0</v>
          </cell>
          <cell r="BL55">
            <v>0</v>
          </cell>
          <cell r="BM55">
            <v>0</v>
          </cell>
          <cell r="BN55">
            <v>0</v>
          </cell>
          <cell r="BO55">
            <v>0</v>
          </cell>
          <cell r="BP55">
            <v>0</v>
          </cell>
          <cell r="BQ55">
            <v>0</v>
          </cell>
          <cell r="BR55">
            <v>0</v>
          </cell>
          <cell r="BS55">
            <v>0</v>
          </cell>
          <cell r="BT55">
            <v>0</v>
          </cell>
          <cell r="BU55">
            <v>0</v>
          </cell>
          <cell r="BV55">
            <v>0</v>
          </cell>
          <cell r="BW55">
            <v>0</v>
          </cell>
          <cell r="BX55">
            <v>0</v>
          </cell>
          <cell r="BY55">
            <v>0</v>
          </cell>
          <cell r="BZ55">
            <v>0</v>
          </cell>
          <cell r="CA55">
            <v>0</v>
          </cell>
          <cell r="CB55">
            <v>0</v>
          </cell>
          <cell r="CC55">
            <v>0</v>
          </cell>
          <cell r="CD55">
            <v>0</v>
          </cell>
          <cell r="CE55">
            <v>0</v>
          </cell>
          <cell r="CF55">
            <v>0</v>
          </cell>
          <cell r="CG55">
            <v>0</v>
          </cell>
          <cell r="CH55">
            <v>0</v>
          </cell>
          <cell r="CI55">
            <v>0</v>
          </cell>
          <cell r="CJ55">
            <v>0</v>
          </cell>
          <cell r="CK55">
            <v>0</v>
          </cell>
          <cell r="CL55">
            <v>0</v>
          </cell>
          <cell r="CM55">
            <v>0</v>
          </cell>
          <cell r="CN55">
            <v>0</v>
          </cell>
          <cell r="CO55">
            <v>0</v>
          </cell>
          <cell r="CP55">
            <v>0</v>
          </cell>
          <cell r="CQ55">
            <v>0</v>
          </cell>
          <cell r="CR55">
            <v>0</v>
          </cell>
          <cell r="CS55">
            <v>0</v>
          </cell>
          <cell r="CT55">
            <v>0</v>
          </cell>
          <cell r="CU55">
            <v>0</v>
          </cell>
          <cell r="CV55">
            <v>0</v>
          </cell>
          <cell r="CW55">
            <v>0</v>
          </cell>
          <cell r="CX55">
            <v>0</v>
          </cell>
          <cell r="CY55">
            <v>0</v>
          </cell>
          <cell r="CZ55">
            <v>0</v>
          </cell>
          <cell r="DA55">
            <v>0</v>
          </cell>
          <cell r="DB55">
            <v>0</v>
          </cell>
          <cell r="DC55">
            <v>0</v>
          </cell>
        </row>
        <row r="65">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cell r="BZ65">
            <v>0</v>
          </cell>
          <cell r="CA65">
            <v>0</v>
          </cell>
          <cell r="CB65">
            <v>0</v>
          </cell>
          <cell r="CC65">
            <v>0</v>
          </cell>
          <cell r="CD65">
            <v>0</v>
          </cell>
          <cell r="CE65">
            <v>0</v>
          </cell>
          <cell r="CF65">
            <v>0</v>
          </cell>
          <cell r="CG65">
            <v>0</v>
          </cell>
          <cell r="CH65">
            <v>0</v>
          </cell>
          <cell r="CI65">
            <v>0</v>
          </cell>
          <cell r="CJ65">
            <v>0</v>
          </cell>
          <cell r="CK65">
            <v>0</v>
          </cell>
          <cell r="CL65">
            <v>0</v>
          </cell>
          <cell r="CM65">
            <v>0</v>
          </cell>
          <cell r="CN65">
            <v>0</v>
          </cell>
          <cell r="CO65">
            <v>0</v>
          </cell>
          <cell r="CP65">
            <v>0</v>
          </cell>
          <cell r="CQ65">
            <v>0</v>
          </cell>
          <cell r="CR65">
            <v>0</v>
          </cell>
          <cell r="CS65">
            <v>0</v>
          </cell>
          <cell r="CT65">
            <v>0</v>
          </cell>
          <cell r="CU65">
            <v>0</v>
          </cell>
          <cell r="CV65">
            <v>0</v>
          </cell>
          <cell r="CW65">
            <v>0</v>
          </cell>
          <cell r="CX65">
            <v>0</v>
          </cell>
          <cell r="CY65">
            <v>0</v>
          </cell>
          <cell r="CZ65">
            <v>0</v>
          </cell>
          <cell r="DA65">
            <v>0</v>
          </cell>
          <cell r="DB65">
            <v>0</v>
          </cell>
          <cell r="DC65">
            <v>0</v>
          </cell>
        </row>
        <row r="66">
          <cell r="F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0</v>
          </cell>
          <cell r="BO66">
            <v>0</v>
          </cell>
          <cell r="BP66">
            <v>0</v>
          </cell>
          <cell r="BQ66">
            <v>0</v>
          </cell>
          <cell r="BR66">
            <v>0</v>
          </cell>
          <cell r="BS66">
            <v>0</v>
          </cell>
          <cell r="BT66">
            <v>0</v>
          </cell>
          <cell r="BU66">
            <v>0</v>
          </cell>
          <cell r="BV66">
            <v>0</v>
          </cell>
          <cell r="BW66">
            <v>0</v>
          </cell>
          <cell r="BX66">
            <v>0</v>
          </cell>
          <cell r="BY66">
            <v>0</v>
          </cell>
          <cell r="BZ66">
            <v>0</v>
          </cell>
          <cell r="CA66">
            <v>0</v>
          </cell>
          <cell r="CB66">
            <v>0</v>
          </cell>
          <cell r="CC66">
            <v>0</v>
          </cell>
          <cell r="CD66">
            <v>0</v>
          </cell>
          <cell r="CE66">
            <v>0</v>
          </cell>
          <cell r="CF66">
            <v>0</v>
          </cell>
          <cell r="CG66">
            <v>0</v>
          </cell>
          <cell r="CH66">
            <v>0</v>
          </cell>
          <cell r="CI66">
            <v>0</v>
          </cell>
          <cell r="CJ66">
            <v>0</v>
          </cell>
          <cell r="CK66">
            <v>0</v>
          </cell>
          <cell r="CL66">
            <v>0</v>
          </cell>
          <cell r="CM66">
            <v>0</v>
          </cell>
          <cell r="CN66">
            <v>0</v>
          </cell>
          <cell r="CO66">
            <v>0</v>
          </cell>
          <cell r="CP66">
            <v>0</v>
          </cell>
          <cell r="CQ66">
            <v>0</v>
          </cell>
          <cell r="CR66">
            <v>0</v>
          </cell>
          <cell r="CS66">
            <v>0</v>
          </cell>
          <cell r="CT66">
            <v>0</v>
          </cell>
          <cell r="CU66">
            <v>0</v>
          </cell>
          <cell r="CV66">
            <v>0</v>
          </cell>
          <cell r="CW66">
            <v>0</v>
          </cell>
          <cell r="CX66">
            <v>0</v>
          </cell>
          <cell r="CY66">
            <v>0</v>
          </cell>
          <cell r="CZ66">
            <v>0</v>
          </cell>
          <cell r="DA66">
            <v>0</v>
          </cell>
          <cell r="DB66">
            <v>0</v>
          </cell>
          <cell r="DC66">
            <v>0</v>
          </cell>
        </row>
        <row r="76">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cell r="AY76">
            <v>0</v>
          </cell>
          <cell r="AZ76">
            <v>0</v>
          </cell>
          <cell r="BA76">
            <v>0</v>
          </cell>
          <cell r="BB76">
            <v>0</v>
          </cell>
          <cell r="BC76">
            <v>0</v>
          </cell>
          <cell r="BD76">
            <v>0</v>
          </cell>
          <cell r="BE76">
            <v>0</v>
          </cell>
          <cell r="BF76">
            <v>0</v>
          </cell>
          <cell r="BG76">
            <v>0</v>
          </cell>
          <cell r="BH76">
            <v>0</v>
          </cell>
          <cell r="BI76">
            <v>0</v>
          </cell>
          <cell r="BJ76">
            <v>0</v>
          </cell>
          <cell r="BK76">
            <v>0</v>
          </cell>
          <cell r="BL76">
            <v>0</v>
          </cell>
          <cell r="BM76">
            <v>0</v>
          </cell>
          <cell r="BN76">
            <v>0</v>
          </cell>
          <cell r="BO76">
            <v>0</v>
          </cell>
          <cell r="BP76">
            <v>0</v>
          </cell>
          <cell r="BQ76">
            <v>0</v>
          </cell>
          <cell r="BR76">
            <v>0</v>
          </cell>
          <cell r="BS76">
            <v>0</v>
          </cell>
          <cell r="BT76">
            <v>0</v>
          </cell>
          <cell r="BU76">
            <v>0</v>
          </cell>
          <cell r="BV76">
            <v>0</v>
          </cell>
          <cell r="BW76">
            <v>0</v>
          </cell>
          <cell r="BX76">
            <v>0</v>
          </cell>
          <cell r="BY76">
            <v>0</v>
          </cell>
          <cell r="BZ76">
            <v>0</v>
          </cell>
          <cell r="CA76">
            <v>0</v>
          </cell>
          <cell r="CB76">
            <v>0</v>
          </cell>
          <cell r="CC76">
            <v>0</v>
          </cell>
          <cell r="CD76">
            <v>0</v>
          </cell>
          <cell r="CE76">
            <v>0</v>
          </cell>
          <cell r="CF76">
            <v>0</v>
          </cell>
          <cell r="CG76">
            <v>0</v>
          </cell>
          <cell r="CH76">
            <v>0</v>
          </cell>
          <cell r="CI76">
            <v>0</v>
          </cell>
          <cell r="CJ76">
            <v>0</v>
          </cell>
          <cell r="CK76">
            <v>0</v>
          </cell>
          <cell r="CL76">
            <v>0</v>
          </cell>
          <cell r="CM76">
            <v>0</v>
          </cell>
          <cell r="CN76">
            <v>0</v>
          </cell>
          <cell r="CO76">
            <v>0</v>
          </cell>
          <cell r="CP76">
            <v>0</v>
          </cell>
          <cell r="CQ76">
            <v>0</v>
          </cell>
          <cell r="CR76">
            <v>0</v>
          </cell>
          <cell r="CS76">
            <v>0</v>
          </cell>
          <cell r="CT76">
            <v>0</v>
          </cell>
          <cell r="CU76">
            <v>0</v>
          </cell>
          <cell r="CV76">
            <v>0</v>
          </cell>
          <cell r="CW76">
            <v>0</v>
          </cell>
          <cell r="CX76">
            <v>0</v>
          </cell>
          <cell r="CY76">
            <v>0</v>
          </cell>
          <cell r="CZ76">
            <v>0</v>
          </cell>
          <cell r="DA76">
            <v>0</v>
          </cell>
          <cell r="DB76">
            <v>0</v>
          </cell>
          <cell r="DC76">
            <v>0</v>
          </cell>
        </row>
        <row r="77">
          <cell r="F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cell r="AY77">
            <v>0</v>
          </cell>
          <cell r="AZ77">
            <v>0</v>
          </cell>
          <cell r="BA77">
            <v>0</v>
          </cell>
          <cell r="BB77">
            <v>0</v>
          </cell>
          <cell r="BC77">
            <v>0</v>
          </cell>
          <cell r="BD77">
            <v>0</v>
          </cell>
          <cell r="BE77">
            <v>0</v>
          </cell>
          <cell r="BF77">
            <v>0</v>
          </cell>
          <cell r="BG77">
            <v>0</v>
          </cell>
          <cell r="BH77">
            <v>0</v>
          </cell>
          <cell r="BI77">
            <v>0</v>
          </cell>
          <cell r="BJ77">
            <v>0</v>
          </cell>
          <cell r="BK77">
            <v>0</v>
          </cell>
          <cell r="BL77">
            <v>0</v>
          </cell>
          <cell r="BM77">
            <v>0</v>
          </cell>
          <cell r="BN77">
            <v>0</v>
          </cell>
          <cell r="BO77">
            <v>0</v>
          </cell>
          <cell r="BP77">
            <v>0</v>
          </cell>
          <cell r="BQ77">
            <v>0</v>
          </cell>
          <cell r="BR77">
            <v>0</v>
          </cell>
          <cell r="BS77">
            <v>0</v>
          </cell>
          <cell r="BT77">
            <v>0</v>
          </cell>
          <cell r="BU77">
            <v>0</v>
          </cell>
          <cell r="BV77">
            <v>0</v>
          </cell>
          <cell r="BW77">
            <v>0</v>
          </cell>
          <cell r="BX77">
            <v>0</v>
          </cell>
          <cell r="BY77">
            <v>0</v>
          </cell>
          <cell r="BZ77">
            <v>0</v>
          </cell>
          <cell r="CA77">
            <v>0</v>
          </cell>
          <cell r="CB77">
            <v>0</v>
          </cell>
          <cell r="CC77">
            <v>0</v>
          </cell>
          <cell r="CD77">
            <v>0</v>
          </cell>
          <cell r="CE77">
            <v>0</v>
          </cell>
          <cell r="CF77">
            <v>0</v>
          </cell>
          <cell r="CG77">
            <v>0</v>
          </cell>
          <cell r="CH77">
            <v>0</v>
          </cell>
          <cell r="CI77">
            <v>0</v>
          </cell>
          <cell r="CJ77">
            <v>0</v>
          </cell>
          <cell r="CK77">
            <v>0</v>
          </cell>
          <cell r="CL77">
            <v>0</v>
          </cell>
          <cell r="CM77">
            <v>0</v>
          </cell>
          <cell r="CN77">
            <v>0</v>
          </cell>
          <cell r="CO77">
            <v>0</v>
          </cell>
          <cell r="CP77">
            <v>0</v>
          </cell>
          <cell r="CQ77">
            <v>0</v>
          </cell>
          <cell r="CR77">
            <v>0</v>
          </cell>
          <cell r="CS77">
            <v>0</v>
          </cell>
          <cell r="CT77">
            <v>0</v>
          </cell>
          <cell r="CU77">
            <v>0</v>
          </cell>
          <cell r="CV77">
            <v>0</v>
          </cell>
          <cell r="CW77">
            <v>0</v>
          </cell>
          <cell r="CX77">
            <v>0</v>
          </cell>
          <cell r="CY77">
            <v>0</v>
          </cell>
          <cell r="CZ77">
            <v>0</v>
          </cell>
          <cell r="DA77">
            <v>0</v>
          </cell>
          <cell r="DB77">
            <v>0</v>
          </cell>
          <cell r="DC77">
            <v>0</v>
          </cell>
        </row>
        <row r="87">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0</v>
          </cell>
          <cell r="AU87">
            <v>0</v>
          </cell>
          <cell r="AV87">
            <v>0</v>
          </cell>
          <cell r="AW87">
            <v>0</v>
          </cell>
          <cell r="AX87">
            <v>0</v>
          </cell>
          <cell r="AY87">
            <v>0</v>
          </cell>
          <cell r="AZ87">
            <v>0</v>
          </cell>
          <cell r="BA87">
            <v>0</v>
          </cell>
          <cell r="BB87">
            <v>0</v>
          </cell>
          <cell r="BC87">
            <v>0</v>
          </cell>
          <cell r="BD87">
            <v>0</v>
          </cell>
          <cell r="BE87">
            <v>0</v>
          </cell>
          <cell r="BF87">
            <v>0</v>
          </cell>
          <cell r="BG87">
            <v>0</v>
          </cell>
          <cell r="BH87">
            <v>0</v>
          </cell>
          <cell r="BI87">
            <v>0</v>
          </cell>
          <cell r="BJ87">
            <v>0</v>
          </cell>
          <cell r="BK87">
            <v>0</v>
          </cell>
          <cell r="BL87">
            <v>0</v>
          </cell>
          <cell r="BM87">
            <v>0</v>
          </cell>
          <cell r="BN87">
            <v>0</v>
          </cell>
          <cell r="BO87">
            <v>0</v>
          </cell>
          <cell r="BP87">
            <v>0</v>
          </cell>
          <cell r="BQ87">
            <v>0</v>
          </cell>
          <cell r="BR87">
            <v>0</v>
          </cell>
          <cell r="BS87">
            <v>0</v>
          </cell>
          <cell r="BT87">
            <v>0</v>
          </cell>
          <cell r="BU87">
            <v>0</v>
          </cell>
          <cell r="BV87">
            <v>0</v>
          </cell>
          <cell r="BW87">
            <v>0</v>
          </cell>
          <cell r="BX87">
            <v>0</v>
          </cell>
          <cell r="BY87">
            <v>0</v>
          </cell>
          <cell r="BZ87">
            <v>0</v>
          </cell>
          <cell r="CA87">
            <v>0</v>
          </cell>
          <cell r="CB87">
            <v>0</v>
          </cell>
          <cell r="CC87">
            <v>0</v>
          </cell>
          <cell r="CD87">
            <v>0</v>
          </cell>
          <cell r="CE87">
            <v>0</v>
          </cell>
          <cell r="CF87">
            <v>0</v>
          </cell>
          <cell r="CG87">
            <v>0</v>
          </cell>
          <cell r="CH87">
            <v>0</v>
          </cell>
          <cell r="CI87">
            <v>0</v>
          </cell>
          <cell r="CJ87">
            <v>0</v>
          </cell>
          <cell r="CK87">
            <v>0</v>
          </cell>
          <cell r="CL87">
            <v>0</v>
          </cell>
          <cell r="CM87">
            <v>0</v>
          </cell>
          <cell r="CN87">
            <v>0</v>
          </cell>
          <cell r="CO87">
            <v>0</v>
          </cell>
          <cell r="CP87">
            <v>0</v>
          </cell>
          <cell r="CQ87">
            <v>0</v>
          </cell>
          <cell r="CR87">
            <v>0</v>
          </cell>
          <cell r="CS87">
            <v>0</v>
          </cell>
          <cell r="CT87">
            <v>0</v>
          </cell>
          <cell r="CU87">
            <v>0</v>
          </cell>
          <cell r="CV87">
            <v>0</v>
          </cell>
          <cell r="CW87">
            <v>0</v>
          </cell>
          <cell r="CX87">
            <v>0</v>
          </cell>
          <cell r="CY87">
            <v>0</v>
          </cell>
          <cell r="CZ87">
            <v>0</v>
          </cell>
          <cell r="DA87">
            <v>0</v>
          </cell>
          <cell r="DB87">
            <v>0</v>
          </cell>
          <cell r="DC87">
            <v>0</v>
          </cell>
        </row>
        <row r="88">
          <cell r="F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J88">
            <v>0</v>
          </cell>
          <cell r="BK88">
            <v>0</v>
          </cell>
          <cell r="BL88">
            <v>0</v>
          </cell>
          <cell r="BM88">
            <v>0</v>
          </cell>
          <cell r="BN88">
            <v>0</v>
          </cell>
          <cell r="BO88">
            <v>0</v>
          </cell>
          <cell r="BP88">
            <v>0</v>
          </cell>
          <cell r="BQ88">
            <v>0</v>
          </cell>
          <cell r="BR88">
            <v>0</v>
          </cell>
          <cell r="BS88">
            <v>0</v>
          </cell>
          <cell r="BT88">
            <v>0</v>
          </cell>
          <cell r="BU88">
            <v>0</v>
          </cell>
          <cell r="BV88">
            <v>0</v>
          </cell>
          <cell r="BW88">
            <v>0</v>
          </cell>
          <cell r="BX88">
            <v>0</v>
          </cell>
          <cell r="BY88">
            <v>0</v>
          </cell>
          <cell r="BZ88">
            <v>0</v>
          </cell>
          <cell r="CA88">
            <v>0</v>
          </cell>
          <cell r="CB88">
            <v>0</v>
          </cell>
          <cell r="CC88">
            <v>0</v>
          </cell>
          <cell r="CD88">
            <v>0</v>
          </cell>
          <cell r="CE88">
            <v>0</v>
          </cell>
          <cell r="CF88">
            <v>0</v>
          </cell>
          <cell r="CG88">
            <v>0</v>
          </cell>
          <cell r="CH88">
            <v>0</v>
          </cell>
          <cell r="CI88">
            <v>0</v>
          </cell>
          <cell r="CJ88">
            <v>0</v>
          </cell>
          <cell r="CK88">
            <v>0</v>
          </cell>
          <cell r="CL88">
            <v>0</v>
          </cell>
          <cell r="CM88">
            <v>0</v>
          </cell>
          <cell r="CN88">
            <v>0</v>
          </cell>
          <cell r="CO88">
            <v>0</v>
          </cell>
          <cell r="CP88">
            <v>0</v>
          </cell>
          <cell r="CQ88">
            <v>0</v>
          </cell>
          <cell r="CR88">
            <v>0</v>
          </cell>
          <cell r="CS88">
            <v>0</v>
          </cell>
          <cell r="CT88">
            <v>0</v>
          </cell>
          <cell r="CU88">
            <v>0</v>
          </cell>
          <cell r="CV88">
            <v>0</v>
          </cell>
          <cell r="CW88">
            <v>0</v>
          </cell>
          <cell r="CX88">
            <v>0</v>
          </cell>
          <cell r="CY88">
            <v>0</v>
          </cell>
          <cell r="CZ88">
            <v>0</v>
          </cell>
          <cell r="DA88">
            <v>0</v>
          </cell>
          <cell r="DB88">
            <v>0</v>
          </cell>
          <cell r="DC88">
            <v>0</v>
          </cell>
        </row>
      </sheetData>
      <sheetData sheetId="6">
        <row r="20">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cell r="BT20">
            <v>0</v>
          </cell>
          <cell r="BU20">
            <v>0</v>
          </cell>
          <cell r="BV20">
            <v>0</v>
          </cell>
          <cell r="BW20">
            <v>0</v>
          </cell>
          <cell r="BX20">
            <v>0</v>
          </cell>
          <cell r="BY20">
            <v>0</v>
          </cell>
          <cell r="BZ20">
            <v>0</v>
          </cell>
          <cell r="CA20">
            <v>0</v>
          </cell>
          <cell r="CB20">
            <v>0</v>
          </cell>
          <cell r="CC20">
            <v>0</v>
          </cell>
          <cell r="CD20">
            <v>0</v>
          </cell>
          <cell r="CE20">
            <v>0</v>
          </cell>
          <cell r="CF20">
            <v>0</v>
          </cell>
          <cell r="CG20">
            <v>0</v>
          </cell>
          <cell r="CH20">
            <v>0</v>
          </cell>
          <cell r="CI20">
            <v>0</v>
          </cell>
          <cell r="CJ20">
            <v>0</v>
          </cell>
          <cell r="CK20">
            <v>0</v>
          </cell>
          <cell r="CL20">
            <v>0</v>
          </cell>
          <cell r="CM20">
            <v>0</v>
          </cell>
          <cell r="CN20">
            <v>0</v>
          </cell>
          <cell r="CO20">
            <v>0</v>
          </cell>
          <cell r="CP20">
            <v>0</v>
          </cell>
          <cell r="CQ20">
            <v>0</v>
          </cell>
          <cell r="CR20">
            <v>0</v>
          </cell>
          <cell r="CS20">
            <v>0</v>
          </cell>
          <cell r="CT20">
            <v>0</v>
          </cell>
          <cell r="CU20">
            <v>0</v>
          </cell>
          <cell r="CV20">
            <v>0</v>
          </cell>
          <cell r="CW20">
            <v>0</v>
          </cell>
          <cell r="CX20">
            <v>0</v>
          </cell>
          <cell r="CY20">
            <v>0</v>
          </cell>
          <cell r="CZ20">
            <v>0</v>
          </cell>
          <cell r="DA20">
            <v>0</v>
          </cell>
          <cell r="DB20">
            <v>0</v>
          </cell>
          <cell r="DC20">
            <v>0</v>
          </cell>
        </row>
        <row r="21">
          <cell r="F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0</v>
          </cell>
          <cell r="CM21">
            <v>0</v>
          </cell>
          <cell r="CN21">
            <v>0</v>
          </cell>
          <cell r="CO21">
            <v>0</v>
          </cell>
          <cell r="CP21">
            <v>0</v>
          </cell>
          <cell r="CQ21">
            <v>0</v>
          </cell>
          <cell r="CR21">
            <v>0</v>
          </cell>
          <cell r="CS21">
            <v>0</v>
          </cell>
          <cell r="CT21">
            <v>0</v>
          </cell>
          <cell r="CU21">
            <v>0</v>
          </cell>
          <cell r="CV21">
            <v>0</v>
          </cell>
          <cell r="CW21">
            <v>0</v>
          </cell>
          <cell r="CX21">
            <v>0</v>
          </cell>
          <cell r="CY21">
            <v>0</v>
          </cell>
          <cell r="CZ21">
            <v>0</v>
          </cell>
          <cell r="DA21">
            <v>0</v>
          </cell>
          <cell r="DB21">
            <v>0</v>
          </cell>
          <cell r="DC21">
            <v>0</v>
          </cell>
        </row>
        <row r="31">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0</v>
          </cell>
          <cell r="CK31">
            <v>0</v>
          </cell>
          <cell r="CL31">
            <v>0</v>
          </cell>
          <cell r="CM31">
            <v>0</v>
          </cell>
          <cell r="CN31">
            <v>0</v>
          </cell>
          <cell r="CO31">
            <v>0</v>
          </cell>
          <cell r="CP31">
            <v>0</v>
          </cell>
          <cell r="CQ31">
            <v>0</v>
          </cell>
          <cell r="CR31">
            <v>0</v>
          </cell>
          <cell r="CS31">
            <v>0</v>
          </cell>
          <cell r="CT31">
            <v>0</v>
          </cell>
          <cell r="CU31">
            <v>0</v>
          </cell>
          <cell r="CV31">
            <v>0</v>
          </cell>
          <cell r="CW31">
            <v>0</v>
          </cell>
          <cell r="CX31">
            <v>0</v>
          </cell>
          <cell r="CY31">
            <v>0</v>
          </cell>
          <cell r="CZ31">
            <v>0</v>
          </cell>
          <cell r="DA31">
            <v>0</v>
          </cell>
          <cell r="DB31">
            <v>0</v>
          </cell>
          <cell r="DC31">
            <v>0</v>
          </cell>
        </row>
        <row r="32">
          <cell r="F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0</v>
          </cell>
          <cell r="CJ32">
            <v>0</v>
          </cell>
          <cell r="CK32">
            <v>0</v>
          </cell>
          <cell r="CL32">
            <v>0</v>
          </cell>
          <cell r="CM32">
            <v>0</v>
          </cell>
          <cell r="CN32">
            <v>0</v>
          </cell>
          <cell r="CO32">
            <v>0</v>
          </cell>
          <cell r="CP32">
            <v>0</v>
          </cell>
          <cell r="CQ32">
            <v>0</v>
          </cell>
          <cell r="CR32">
            <v>0</v>
          </cell>
          <cell r="CS32">
            <v>0</v>
          </cell>
          <cell r="CT32">
            <v>0</v>
          </cell>
          <cell r="CU32">
            <v>0</v>
          </cell>
          <cell r="CV32">
            <v>0</v>
          </cell>
          <cell r="CW32">
            <v>0</v>
          </cell>
          <cell r="CX32">
            <v>0</v>
          </cell>
          <cell r="CY32">
            <v>0</v>
          </cell>
          <cell r="CZ32">
            <v>0</v>
          </cell>
          <cell r="DA32">
            <v>0</v>
          </cell>
          <cell r="DB32">
            <v>0</v>
          </cell>
          <cell r="DC32">
            <v>0</v>
          </cell>
        </row>
        <row r="42">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v>0</v>
          </cell>
          <cell r="BZ42">
            <v>0</v>
          </cell>
          <cell r="CA42">
            <v>0</v>
          </cell>
          <cell r="CB42">
            <v>0</v>
          </cell>
          <cell r="CC42">
            <v>0</v>
          </cell>
          <cell r="CD42">
            <v>0</v>
          </cell>
          <cell r="CE42">
            <v>0</v>
          </cell>
          <cell r="CF42">
            <v>0</v>
          </cell>
          <cell r="CG42">
            <v>0</v>
          </cell>
          <cell r="CH42">
            <v>0</v>
          </cell>
          <cell r="CI42">
            <v>0</v>
          </cell>
          <cell r="CJ42">
            <v>0</v>
          </cell>
          <cell r="CK42">
            <v>0</v>
          </cell>
          <cell r="CL42">
            <v>0</v>
          </cell>
          <cell r="CM42">
            <v>0</v>
          </cell>
          <cell r="CN42">
            <v>0</v>
          </cell>
          <cell r="CO42">
            <v>0</v>
          </cell>
          <cell r="CP42">
            <v>0</v>
          </cell>
          <cell r="CQ42">
            <v>0</v>
          </cell>
          <cell r="CR42">
            <v>0</v>
          </cell>
          <cell r="CS42">
            <v>0</v>
          </cell>
          <cell r="CT42">
            <v>0</v>
          </cell>
          <cell r="CU42">
            <v>0</v>
          </cell>
          <cell r="CV42">
            <v>0</v>
          </cell>
          <cell r="CW42">
            <v>0</v>
          </cell>
          <cell r="CX42">
            <v>0</v>
          </cell>
          <cell r="CY42">
            <v>0</v>
          </cell>
          <cell r="CZ42">
            <v>0</v>
          </cell>
          <cell r="DA42">
            <v>0</v>
          </cell>
          <cell r="DB42">
            <v>0</v>
          </cell>
          <cell r="DC42">
            <v>0</v>
          </cell>
        </row>
        <row r="43">
          <cell r="F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0</v>
          </cell>
          <cell r="CM43">
            <v>0</v>
          </cell>
          <cell r="CN43">
            <v>0</v>
          </cell>
          <cell r="CO43">
            <v>0</v>
          </cell>
          <cell r="CP43">
            <v>0</v>
          </cell>
          <cell r="CQ43">
            <v>0</v>
          </cell>
          <cell r="CR43">
            <v>0</v>
          </cell>
          <cell r="CS43">
            <v>0</v>
          </cell>
          <cell r="CT43">
            <v>0</v>
          </cell>
          <cell r="CU43">
            <v>0</v>
          </cell>
          <cell r="CV43">
            <v>0</v>
          </cell>
          <cell r="CW43">
            <v>0</v>
          </cell>
          <cell r="CX43">
            <v>0</v>
          </cell>
          <cell r="CY43">
            <v>0</v>
          </cell>
          <cell r="CZ43">
            <v>0</v>
          </cell>
          <cell r="DA43">
            <v>0</v>
          </cell>
          <cell r="DB43">
            <v>0</v>
          </cell>
          <cell r="DC43">
            <v>0</v>
          </cell>
        </row>
        <row r="54">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v>0</v>
          </cell>
          <cell r="AZ54">
            <v>0</v>
          </cell>
          <cell r="BA54">
            <v>0</v>
          </cell>
          <cell r="BB54">
            <v>0</v>
          </cell>
          <cell r="BC54">
            <v>0</v>
          </cell>
          <cell r="BD54">
            <v>0</v>
          </cell>
          <cell r="BE54">
            <v>0</v>
          </cell>
          <cell r="BF54">
            <v>0</v>
          </cell>
          <cell r="BG54">
            <v>0</v>
          </cell>
          <cell r="BH54">
            <v>0</v>
          </cell>
          <cell r="BI54">
            <v>0</v>
          </cell>
          <cell r="BJ54">
            <v>0</v>
          </cell>
          <cell r="BK54">
            <v>0</v>
          </cell>
          <cell r="BL54">
            <v>0</v>
          </cell>
          <cell r="BM54">
            <v>0</v>
          </cell>
          <cell r="BN54">
            <v>0</v>
          </cell>
          <cell r="BO54">
            <v>0</v>
          </cell>
          <cell r="BP54">
            <v>0</v>
          </cell>
          <cell r="BQ54">
            <v>0</v>
          </cell>
          <cell r="BR54">
            <v>0</v>
          </cell>
          <cell r="BS54">
            <v>0</v>
          </cell>
          <cell r="BT54">
            <v>0</v>
          </cell>
          <cell r="BU54">
            <v>0</v>
          </cell>
          <cell r="BV54">
            <v>0</v>
          </cell>
          <cell r="BW54">
            <v>0</v>
          </cell>
          <cell r="BX54">
            <v>0</v>
          </cell>
          <cell r="BY54">
            <v>0</v>
          </cell>
          <cell r="BZ54">
            <v>0</v>
          </cell>
          <cell r="CA54">
            <v>0</v>
          </cell>
          <cell r="CB54">
            <v>0</v>
          </cell>
          <cell r="CC54">
            <v>0</v>
          </cell>
          <cell r="CD54">
            <v>0</v>
          </cell>
          <cell r="CE54">
            <v>0</v>
          </cell>
          <cell r="CF54">
            <v>0</v>
          </cell>
          <cell r="CG54">
            <v>0</v>
          </cell>
          <cell r="CH54">
            <v>0</v>
          </cell>
          <cell r="CI54">
            <v>0</v>
          </cell>
          <cell r="CJ54">
            <v>0</v>
          </cell>
          <cell r="CK54">
            <v>0</v>
          </cell>
          <cell r="CL54">
            <v>0</v>
          </cell>
          <cell r="CM54">
            <v>0</v>
          </cell>
          <cell r="CN54">
            <v>0</v>
          </cell>
          <cell r="CO54">
            <v>0</v>
          </cell>
          <cell r="CP54">
            <v>0</v>
          </cell>
          <cell r="CQ54">
            <v>0</v>
          </cell>
          <cell r="CR54">
            <v>0</v>
          </cell>
          <cell r="CS54">
            <v>0</v>
          </cell>
          <cell r="CT54">
            <v>0</v>
          </cell>
          <cell r="CU54">
            <v>0</v>
          </cell>
          <cell r="CV54">
            <v>0</v>
          </cell>
          <cell r="CW54">
            <v>0</v>
          </cell>
          <cell r="CX54">
            <v>0</v>
          </cell>
          <cell r="CY54">
            <v>0</v>
          </cell>
          <cell r="CZ54">
            <v>0</v>
          </cell>
          <cell r="DA54">
            <v>0</v>
          </cell>
          <cell r="DB54">
            <v>0</v>
          </cell>
          <cell r="DC54">
            <v>0</v>
          </cell>
        </row>
        <row r="55">
          <cell r="F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v>0</v>
          </cell>
          <cell r="AZ55">
            <v>0</v>
          </cell>
          <cell r="BA55">
            <v>0</v>
          </cell>
          <cell r="BB55">
            <v>0</v>
          </cell>
          <cell r="BC55">
            <v>0</v>
          </cell>
          <cell r="BD55">
            <v>0</v>
          </cell>
          <cell r="BE55">
            <v>0</v>
          </cell>
          <cell r="BF55">
            <v>0</v>
          </cell>
          <cell r="BG55">
            <v>0</v>
          </cell>
          <cell r="BH55">
            <v>0</v>
          </cell>
          <cell r="BI55">
            <v>0</v>
          </cell>
          <cell r="BJ55">
            <v>0</v>
          </cell>
          <cell r="BK55">
            <v>0</v>
          </cell>
          <cell r="BL55">
            <v>0</v>
          </cell>
          <cell r="BM55">
            <v>0</v>
          </cell>
          <cell r="BN55">
            <v>0</v>
          </cell>
          <cell r="BO55">
            <v>0</v>
          </cell>
          <cell r="BP55">
            <v>0</v>
          </cell>
          <cell r="BQ55">
            <v>0</v>
          </cell>
          <cell r="BR55">
            <v>0</v>
          </cell>
          <cell r="BS55">
            <v>0</v>
          </cell>
          <cell r="BT55">
            <v>0</v>
          </cell>
          <cell r="BU55">
            <v>0</v>
          </cell>
          <cell r="BV55">
            <v>0</v>
          </cell>
          <cell r="BW55">
            <v>0</v>
          </cell>
          <cell r="BX55">
            <v>0</v>
          </cell>
          <cell r="BY55">
            <v>0</v>
          </cell>
          <cell r="BZ55">
            <v>0</v>
          </cell>
          <cell r="CA55">
            <v>0</v>
          </cell>
          <cell r="CB55">
            <v>0</v>
          </cell>
          <cell r="CC55">
            <v>0</v>
          </cell>
          <cell r="CD55">
            <v>0</v>
          </cell>
          <cell r="CE55">
            <v>0</v>
          </cell>
          <cell r="CF55">
            <v>0</v>
          </cell>
          <cell r="CG55">
            <v>0</v>
          </cell>
          <cell r="CH55">
            <v>0</v>
          </cell>
          <cell r="CI55">
            <v>0</v>
          </cell>
          <cell r="CJ55">
            <v>0</v>
          </cell>
          <cell r="CK55">
            <v>0</v>
          </cell>
          <cell r="CL55">
            <v>0</v>
          </cell>
          <cell r="CM55">
            <v>0</v>
          </cell>
          <cell r="CN55">
            <v>0</v>
          </cell>
          <cell r="CO55">
            <v>0</v>
          </cell>
          <cell r="CP55">
            <v>0</v>
          </cell>
          <cell r="CQ55">
            <v>0</v>
          </cell>
          <cell r="CR55">
            <v>0</v>
          </cell>
          <cell r="CS55">
            <v>0</v>
          </cell>
          <cell r="CT55">
            <v>0</v>
          </cell>
          <cell r="CU55">
            <v>0</v>
          </cell>
          <cell r="CV55">
            <v>0</v>
          </cell>
          <cell r="CW55">
            <v>0</v>
          </cell>
          <cell r="CX55">
            <v>0</v>
          </cell>
          <cell r="CY55">
            <v>0</v>
          </cell>
          <cell r="CZ55">
            <v>0</v>
          </cell>
          <cell r="DA55">
            <v>0</v>
          </cell>
          <cell r="DB55">
            <v>0</v>
          </cell>
          <cell r="DC55">
            <v>0</v>
          </cell>
        </row>
        <row r="65">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cell r="BZ65">
            <v>0</v>
          </cell>
          <cell r="CA65">
            <v>0</v>
          </cell>
          <cell r="CB65">
            <v>0</v>
          </cell>
          <cell r="CC65">
            <v>0</v>
          </cell>
          <cell r="CD65">
            <v>0</v>
          </cell>
          <cell r="CE65">
            <v>0</v>
          </cell>
          <cell r="CF65">
            <v>0</v>
          </cell>
          <cell r="CG65">
            <v>0</v>
          </cell>
          <cell r="CH65">
            <v>0</v>
          </cell>
          <cell r="CI65">
            <v>0</v>
          </cell>
          <cell r="CJ65">
            <v>0</v>
          </cell>
          <cell r="CK65">
            <v>0</v>
          </cell>
          <cell r="CL65">
            <v>0</v>
          </cell>
          <cell r="CM65">
            <v>0</v>
          </cell>
          <cell r="CN65">
            <v>0</v>
          </cell>
          <cell r="CO65">
            <v>0</v>
          </cell>
          <cell r="CP65">
            <v>0</v>
          </cell>
          <cell r="CQ65">
            <v>0</v>
          </cell>
          <cell r="CR65">
            <v>0</v>
          </cell>
          <cell r="CS65">
            <v>0</v>
          </cell>
          <cell r="CT65">
            <v>0</v>
          </cell>
          <cell r="CU65">
            <v>0</v>
          </cell>
          <cell r="CV65">
            <v>0</v>
          </cell>
          <cell r="CW65">
            <v>0</v>
          </cell>
          <cell r="CX65">
            <v>0</v>
          </cell>
          <cell r="CY65">
            <v>0</v>
          </cell>
          <cell r="CZ65">
            <v>0</v>
          </cell>
          <cell r="DA65">
            <v>0</v>
          </cell>
          <cell r="DB65">
            <v>0</v>
          </cell>
          <cell r="DC65">
            <v>0</v>
          </cell>
        </row>
        <row r="66">
          <cell r="F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0</v>
          </cell>
          <cell r="BO66">
            <v>0</v>
          </cell>
          <cell r="BP66">
            <v>0</v>
          </cell>
          <cell r="BQ66">
            <v>0</v>
          </cell>
          <cell r="BR66">
            <v>0</v>
          </cell>
          <cell r="BS66">
            <v>0</v>
          </cell>
          <cell r="BT66">
            <v>0</v>
          </cell>
          <cell r="BU66">
            <v>0</v>
          </cell>
          <cell r="BV66">
            <v>0</v>
          </cell>
          <cell r="BW66">
            <v>0</v>
          </cell>
          <cell r="BX66">
            <v>0</v>
          </cell>
          <cell r="BY66">
            <v>0</v>
          </cell>
          <cell r="BZ66">
            <v>0</v>
          </cell>
          <cell r="CA66">
            <v>0</v>
          </cell>
          <cell r="CB66">
            <v>0</v>
          </cell>
          <cell r="CC66">
            <v>0</v>
          </cell>
          <cell r="CD66">
            <v>0</v>
          </cell>
          <cell r="CE66">
            <v>0</v>
          </cell>
          <cell r="CF66">
            <v>0</v>
          </cell>
          <cell r="CG66">
            <v>0</v>
          </cell>
          <cell r="CH66">
            <v>0</v>
          </cell>
          <cell r="CI66">
            <v>0</v>
          </cell>
          <cell r="CJ66">
            <v>0</v>
          </cell>
          <cell r="CK66">
            <v>0</v>
          </cell>
          <cell r="CL66">
            <v>0</v>
          </cell>
          <cell r="CM66">
            <v>0</v>
          </cell>
          <cell r="CN66">
            <v>0</v>
          </cell>
          <cell r="CO66">
            <v>0</v>
          </cell>
          <cell r="CP66">
            <v>0</v>
          </cell>
          <cell r="CQ66">
            <v>0</v>
          </cell>
          <cell r="CR66">
            <v>0</v>
          </cell>
          <cell r="CS66">
            <v>0</v>
          </cell>
          <cell r="CT66">
            <v>0</v>
          </cell>
          <cell r="CU66">
            <v>0</v>
          </cell>
          <cell r="CV66">
            <v>0</v>
          </cell>
          <cell r="CW66">
            <v>0</v>
          </cell>
          <cell r="CX66">
            <v>0</v>
          </cell>
          <cell r="CY66">
            <v>0</v>
          </cell>
          <cell r="CZ66">
            <v>0</v>
          </cell>
          <cell r="DA66">
            <v>0</v>
          </cell>
          <cell r="DB66">
            <v>0</v>
          </cell>
          <cell r="DC66">
            <v>0</v>
          </cell>
        </row>
        <row r="76">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cell r="AY76">
            <v>0</v>
          </cell>
          <cell r="AZ76">
            <v>0</v>
          </cell>
          <cell r="BA76">
            <v>0</v>
          </cell>
          <cell r="BB76">
            <v>0</v>
          </cell>
          <cell r="BC76">
            <v>0</v>
          </cell>
          <cell r="BD76">
            <v>0</v>
          </cell>
          <cell r="BE76">
            <v>0</v>
          </cell>
          <cell r="BF76">
            <v>0</v>
          </cell>
          <cell r="BG76">
            <v>0</v>
          </cell>
          <cell r="BH76">
            <v>0</v>
          </cell>
          <cell r="BI76">
            <v>0</v>
          </cell>
          <cell r="BJ76">
            <v>0</v>
          </cell>
          <cell r="BK76">
            <v>0</v>
          </cell>
          <cell r="BL76">
            <v>0</v>
          </cell>
          <cell r="BM76">
            <v>0</v>
          </cell>
          <cell r="BN76">
            <v>0</v>
          </cell>
          <cell r="BO76">
            <v>0</v>
          </cell>
          <cell r="BP76">
            <v>0</v>
          </cell>
          <cell r="BQ76">
            <v>0</v>
          </cell>
          <cell r="BR76">
            <v>0</v>
          </cell>
          <cell r="BS76">
            <v>0</v>
          </cell>
          <cell r="BT76">
            <v>0</v>
          </cell>
          <cell r="BU76">
            <v>0</v>
          </cell>
          <cell r="BV76">
            <v>0</v>
          </cell>
          <cell r="BW76">
            <v>0</v>
          </cell>
          <cell r="BX76">
            <v>0</v>
          </cell>
          <cell r="BY76">
            <v>0</v>
          </cell>
          <cell r="BZ76">
            <v>0</v>
          </cell>
          <cell r="CA76">
            <v>0</v>
          </cell>
          <cell r="CB76">
            <v>0</v>
          </cell>
          <cell r="CC76">
            <v>0</v>
          </cell>
          <cell r="CD76">
            <v>0</v>
          </cell>
          <cell r="CE76">
            <v>0</v>
          </cell>
          <cell r="CF76">
            <v>0</v>
          </cell>
          <cell r="CG76">
            <v>0</v>
          </cell>
          <cell r="CH76">
            <v>0</v>
          </cell>
          <cell r="CI76">
            <v>0</v>
          </cell>
          <cell r="CJ76">
            <v>0</v>
          </cell>
          <cell r="CK76">
            <v>0</v>
          </cell>
          <cell r="CL76">
            <v>0</v>
          </cell>
          <cell r="CM76">
            <v>0</v>
          </cell>
          <cell r="CN76">
            <v>0</v>
          </cell>
          <cell r="CO76">
            <v>0</v>
          </cell>
          <cell r="CP76">
            <v>0</v>
          </cell>
          <cell r="CQ76">
            <v>0</v>
          </cell>
          <cell r="CR76">
            <v>0</v>
          </cell>
          <cell r="CS76">
            <v>0</v>
          </cell>
          <cell r="CT76">
            <v>0</v>
          </cell>
          <cell r="CU76">
            <v>0</v>
          </cell>
          <cell r="CV76">
            <v>0</v>
          </cell>
          <cell r="CW76">
            <v>0</v>
          </cell>
          <cell r="CX76">
            <v>0</v>
          </cell>
          <cell r="CY76">
            <v>0</v>
          </cell>
          <cell r="CZ76">
            <v>0</v>
          </cell>
          <cell r="DA76">
            <v>0</v>
          </cell>
          <cell r="DB76">
            <v>0</v>
          </cell>
          <cell r="DC76">
            <v>0</v>
          </cell>
        </row>
        <row r="77">
          <cell r="F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cell r="AY77">
            <v>0</v>
          </cell>
          <cell r="AZ77">
            <v>0</v>
          </cell>
          <cell r="BA77">
            <v>0</v>
          </cell>
          <cell r="BB77">
            <v>0</v>
          </cell>
          <cell r="BC77">
            <v>0</v>
          </cell>
          <cell r="BD77">
            <v>0</v>
          </cell>
          <cell r="BE77">
            <v>0</v>
          </cell>
          <cell r="BF77">
            <v>0</v>
          </cell>
          <cell r="BG77">
            <v>0</v>
          </cell>
          <cell r="BH77">
            <v>0</v>
          </cell>
          <cell r="BI77">
            <v>0</v>
          </cell>
          <cell r="BJ77">
            <v>0</v>
          </cell>
          <cell r="BK77">
            <v>0</v>
          </cell>
          <cell r="BL77">
            <v>0</v>
          </cell>
          <cell r="BM77">
            <v>0</v>
          </cell>
          <cell r="BN77">
            <v>0</v>
          </cell>
          <cell r="BO77">
            <v>0</v>
          </cell>
          <cell r="BP77">
            <v>0</v>
          </cell>
          <cell r="BQ77">
            <v>0</v>
          </cell>
          <cell r="BR77">
            <v>0</v>
          </cell>
          <cell r="BS77">
            <v>0</v>
          </cell>
          <cell r="BT77">
            <v>0</v>
          </cell>
          <cell r="BU77">
            <v>0</v>
          </cell>
          <cell r="BV77">
            <v>0</v>
          </cell>
          <cell r="BW77">
            <v>0</v>
          </cell>
          <cell r="BX77">
            <v>0</v>
          </cell>
          <cell r="BY77">
            <v>0</v>
          </cell>
          <cell r="BZ77">
            <v>0</v>
          </cell>
          <cell r="CA77">
            <v>0</v>
          </cell>
          <cell r="CB77">
            <v>0</v>
          </cell>
          <cell r="CC77">
            <v>0</v>
          </cell>
          <cell r="CD77">
            <v>0</v>
          </cell>
          <cell r="CE77">
            <v>0</v>
          </cell>
          <cell r="CF77">
            <v>0</v>
          </cell>
          <cell r="CG77">
            <v>0</v>
          </cell>
          <cell r="CH77">
            <v>0</v>
          </cell>
          <cell r="CI77">
            <v>0</v>
          </cell>
          <cell r="CJ77">
            <v>0</v>
          </cell>
          <cell r="CK77">
            <v>0</v>
          </cell>
          <cell r="CL77">
            <v>0</v>
          </cell>
          <cell r="CM77">
            <v>0</v>
          </cell>
          <cell r="CN77">
            <v>0</v>
          </cell>
          <cell r="CO77">
            <v>0</v>
          </cell>
          <cell r="CP77">
            <v>0</v>
          </cell>
          <cell r="CQ77">
            <v>0</v>
          </cell>
          <cell r="CR77">
            <v>0</v>
          </cell>
          <cell r="CS77">
            <v>0</v>
          </cell>
          <cell r="CT77">
            <v>0</v>
          </cell>
          <cell r="CU77">
            <v>0</v>
          </cell>
          <cell r="CV77">
            <v>0</v>
          </cell>
          <cell r="CW77">
            <v>0</v>
          </cell>
          <cell r="CX77">
            <v>0</v>
          </cell>
          <cell r="CY77">
            <v>0</v>
          </cell>
          <cell r="CZ77">
            <v>0</v>
          </cell>
          <cell r="DA77">
            <v>0</v>
          </cell>
          <cell r="DB77">
            <v>0</v>
          </cell>
          <cell r="DC77">
            <v>0</v>
          </cell>
        </row>
        <row r="87">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0</v>
          </cell>
          <cell r="AU87">
            <v>0</v>
          </cell>
          <cell r="AV87">
            <v>0</v>
          </cell>
          <cell r="AW87">
            <v>0</v>
          </cell>
          <cell r="AX87">
            <v>0</v>
          </cell>
          <cell r="AY87">
            <v>0</v>
          </cell>
          <cell r="AZ87">
            <v>0</v>
          </cell>
          <cell r="BA87">
            <v>0</v>
          </cell>
          <cell r="BB87">
            <v>0</v>
          </cell>
          <cell r="BC87">
            <v>0</v>
          </cell>
          <cell r="BD87">
            <v>0</v>
          </cell>
          <cell r="BE87">
            <v>0</v>
          </cell>
          <cell r="BF87">
            <v>0</v>
          </cell>
          <cell r="BG87">
            <v>0</v>
          </cell>
          <cell r="BH87">
            <v>0</v>
          </cell>
          <cell r="BI87">
            <v>0</v>
          </cell>
          <cell r="BJ87">
            <v>0</v>
          </cell>
          <cell r="BK87">
            <v>0</v>
          </cell>
          <cell r="BL87">
            <v>0</v>
          </cell>
          <cell r="BM87">
            <v>0</v>
          </cell>
          <cell r="BN87">
            <v>0</v>
          </cell>
          <cell r="BO87">
            <v>0</v>
          </cell>
          <cell r="BP87">
            <v>0</v>
          </cell>
          <cell r="BQ87">
            <v>0</v>
          </cell>
          <cell r="BR87">
            <v>0</v>
          </cell>
          <cell r="BS87">
            <v>0</v>
          </cell>
          <cell r="BT87">
            <v>0</v>
          </cell>
          <cell r="BU87">
            <v>0</v>
          </cell>
          <cell r="BV87">
            <v>0</v>
          </cell>
          <cell r="BW87">
            <v>0</v>
          </cell>
          <cell r="BX87">
            <v>0</v>
          </cell>
          <cell r="BY87">
            <v>0</v>
          </cell>
          <cell r="BZ87">
            <v>0</v>
          </cell>
          <cell r="CA87">
            <v>0</v>
          </cell>
          <cell r="CB87">
            <v>0</v>
          </cell>
          <cell r="CC87">
            <v>0</v>
          </cell>
          <cell r="CD87">
            <v>0</v>
          </cell>
          <cell r="CE87">
            <v>0</v>
          </cell>
          <cell r="CF87">
            <v>0</v>
          </cell>
          <cell r="CG87">
            <v>0</v>
          </cell>
          <cell r="CH87">
            <v>0</v>
          </cell>
          <cell r="CI87">
            <v>0</v>
          </cell>
          <cell r="CJ87">
            <v>0</v>
          </cell>
          <cell r="CK87">
            <v>0</v>
          </cell>
          <cell r="CL87">
            <v>0</v>
          </cell>
          <cell r="CM87">
            <v>0</v>
          </cell>
          <cell r="CN87">
            <v>0</v>
          </cell>
          <cell r="CO87">
            <v>0</v>
          </cell>
          <cell r="CP87">
            <v>0</v>
          </cell>
          <cell r="CQ87">
            <v>0</v>
          </cell>
          <cell r="CR87">
            <v>0</v>
          </cell>
          <cell r="CS87">
            <v>0</v>
          </cell>
          <cell r="CT87">
            <v>0</v>
          </cell>
          <cell r="CU87">
            <v>0</v>
          </cell>
          <cell r="CV87">
            <v>0</v>
          </cell>
          <cell r="CW87">
            <v>0</v>
          </cell>
          <cell r="CX87">
            <v>0</v>
          </cell>
          <cell r="CY87">
            <v>0</v>
          </cell>
          <cell r="CZ87">
            <v>0</v>
          </cell>
          <cell r="DA87">
            <v>0</v>
          </cell>
          <cell r="DB87">
            <v>0</v>
          </cell>
          <cell r="DC87">
            <v>0</v>
          </cell>
        </row>
        <row r="88">
          <cell r="F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J88">
            <v>0</v>
          </cell>
          <cell r="BK88">
            <v>0</v>
          </cell>
          <cell r="BL88">
            <v>0</v>
          </cell>
          <cell r="BM88">
            <v>0</v>
          </cell>
          <cell r="BN88">
            <v>0</v>
          </cell>
          <cell r="BO88">
            <v>0</v>
          </cell>
          <cell r="BP88">
            <v>0</v>
          </cell>
          <cell r="BQ88">
            <v>0</v>
          </cell>
          <cell r="BR88">
            <v>0</v>
          </cell>
          <cell r="BS88">
            <v>0</v>
          </cell>
          <cell r="BT88">
            <v>0</v>
          </cell>
          <cell r="BU88">
            <v>0</v>
          </cell>
          <cell r="BV88">
            <v>0</v>
          </cell>
          <cell r="BW88">
            <v>0</v>
          </cell>
          <cell r="BX88">
            <v>0</v>
          </cell>
          <cell r="BY88">
            <v>0</v>
          </cell>
          <cell r="BZ88">
            <v>0</v>
          </cell>
          <cell r="CA88">
            <v>0</v>
          </cell>
          <cell r="CB88">
            <v>0</v>
          </cell>
          <cell r="CC88">
            <v>0</v>
          </cell>
          <cell r="CD88">
            <v>0</v>
          </cell>
          <cell r="CE88">
            <v>0</v>
          </cell>
          <cell r="CF88">
            <v>0</v>
          </cell>
          <cell r="CG88">
            <v>0</v>
          </cell>
          <cell r="CH88">
            <v>0</v>
          </cell>
          <cell r="CI88">
            <v>0</v>
          </cell>
          <cell r="CJ88">
            <v>0</v>
          </cell>
          <cell r="CK88">
            <v>0</v>
          </cell>
          <cell r="CL88">
            <v>0</v>
          </cell>
          <cell r="CM88">
            <v>0</v>
          </cell>
          <cell r="CN88">
            <v>0</v>
          </cell>
          <cell r="CO88">
            <v>0</v>
          </cell>
          <cell r="CP88">
            <v>0</v>
          </cell>
          <cell r="CQ88">
            <v>0</v>
          </cell>
          <cell r="CR88">
            <v>0</v>
          </cell>
          <cell r="CS88">
            <v>0</v>
          </cell>
          <cell r="CT88">
            <v>0</v>
          </cell>
          <cell r="CU88">
            <v>0</v>
          </cell>
          <cell r="CV88">
            <v>0</v>
          </cell>
          <cell r="CW88">
            <v>0</v>
          </cell>
          <cell r="CX88">
            <v>0</v>
          </cell>
          <cell r="CY88">
            <v>0</v>
          </cell>
          <cell r="CZ88">
            <v>0</v>
          </cell>
          <cell r="DA88">
            <v>0</v>
          </cell>
          <cell r="DB88">
            <v>0</v>
          </cell>
          <cell r="DC88">
            <v>0</v>
          </cell>
        </row>
      </sheetData>
      <sheetData sheetId="7">
        <row r="20">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cell r="BT20">
            <v>0</v>
          </cell>
          <cell r="BU20">
            <v>0</v>
          </cell>
          <cell r="BV20">
            <v>0</v>
          </cell>
          <cell r="BW20">
            <v>0</v>
          </cell>
          <cell r="BX20">
            <v>0</v>
          </cell>
          <cell r="BY20">
            <v>0</v>
          </cell>
          <cell r="BZ20">
            <v>0</v>
          </cell>
          <cell r="CA20">
            <v>0</v>
          </cell>
          <cell r="CB20">
            <v>0</v>
          </cell>
          <cell r="CC20">
            <v>0</v>
          </cell>
          <cell r="CD20">
            <v>0</v>
          </cell>
          <cell r="CE20">
            <v>0</v>
          </cell>
          <cell r="CF20">
            <v>0</v>
          </cell>
          <cell r="CG20">
            <v>0</v>
          </cell>
          <cell r="CH20">
            <v>0</v>
          </cell>
          <cell r="CI20">
            <v>0</v>
          </cell>
          <cell r="CJ20">
            <v>0</v>
          </cell>
          <cell r="CK20">
            <v>0</v>
          </cell>
          <cell r="CL20">
            <v>0</v>
          </cell>
          <cell r="CM20">
            <v>0</v>
          </cell>
          <cell r="CN20">
            <v>0</v>
          </cell>
          <cell r="CO20">
            <v>0</v>
          </cell>
          <cell r="CP20">
            <v>0</v>
          </cell>
          <cell r="CQ20">
            <v>0</v>
          </cell>
          <cell r="CR20">
            <v>0</v>
          </cell>
          <cell r="CS20">
            <v>0</v>
          </cell>
          <cell r="CT20">
            <v>0</v>
          </cell>
          <cell r="CU20">
            <v>0</v>
          </cell>
          <cell r="CV20">
            <v>0</v>
          </cell>
          <cell r="CW20">
            <v>0</v>
          </cell>
          <cell r="CX20">
            <v>0</v>
          </cell>
          <cell r="CY20">
            <v>0</v>
          </cell>
          <cell r="CZ20">
            <v>0</v>
          </cell>
          <cell r="DA20">
            <v>0</v>
          </cell>
          <cell r="DB20">
            <v>0</v>
          </cell>
          <cell r="DC20">
            <v>0</v>
          </cell>
        </row>
        <row r="21">
          <cell r="F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0</v>
          </cell>
          <cell r="CM21">
            <v>0</v>
          </cell>
          <cell r="CN21">
            <v>0</v>
          </cell>
          <cell r="CO21">
            <v>0</v>
          </cell>
          <cell r="CP21">
            <v>0</v>
          </cell>
          <cell r="CQ21">
            <v>0</v>
          </cell>
          <cell r="CR21">
            <v>0</v>
          </cell>
          <cell r="CS21">
            <v>0</v>
          </cell>
          <cell r="CT21">
            <v>0</v>
          </cell>
          <cell r="CU21">
            <v>0</v>
          </cell>
          <cell r="CV21">
            <v>0</v>
          </cell>
          <cell r="CW21">
            <v>0</v>
          </cell>
          <cell r="CX21">
            <v>0</v>
          </cell>
          <cell r="CY21">
            <v>0</v>
          </cell>
          <cell r="CZ21">
            <v>0</v>
          </cell>
          <cell r="DA21">
            <v>0</v>
          </cell>
          <cell r="DB21">
            <v>0</v>
          </cell>
          <cell r="DC21">
            <v>0</v>
          </cell>
        </row>
        <row r="31">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0</v>
          </cell>
          <cell r="CK31">
            <v>0</v>
          </cell>
          <cell r="CL31">
            <v>0</v>
          </cell>
          <cell r="CM31">
            <v>0</v>
          </cell>
          <cell r="CN31">
            <v>0</v>
          </cell>
          <cell r="CO31">
            <v>0</v>
          </cell>
          <cell r="CP31">
            <v>0</v>
          </cell>
          <cell r="CQ31">
            <v>0</v>
          </cell>
          <cell r="CR31">
            <v>0</v>
          </cell>
          <cell r="CS31">
            <v>0</v>
          </cell>
          <cell r="CT31">
            <v>0</v>
          </cell>
          <cell r="CU31">
            <v>0</v>
          </cell>
          <cell r="CV31">
            <v>0</v>
          </cell>
          <cell r="CW31">
            <v>0</v>
          </cell>
          <cell r="CX31">
            <v>0</v>
          </cell>
          <cell r="CY31">
            <v>0</v>
          </cell>
          <cell r="CZ31">
            <v>0</v>
          </cell>
          <cell r="DA31">
            <v>0</v>
          </cell>
          <cell r="DB31">
            <v>0</v>
          </cell>
          <cell r="DC31">
            <v>0</v>
          </cell>
        </row>
        <row r="32">
          <cell r="F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0</v>
          </cell>
          <cell r="CJ32">
            <v>0</v>
          </cell>
          <cell r="CK32">
            <v>0</v>
          </cell>
          <cell r="CL32">
            <v>0</v>
          </cell>
          <cell r="CM32">
            <v>0</v>
          </cell>
          <cell r="CN32">
            <v>0</v>
          </cell>
          <cell r="CO32">
            <v>0</v>
          </cell>
          <cell r="CP32">
            <v>0</v>
          </cell>
          <cell r="CQ32">
            <v>0</v>
          </cell>
          <cell r="CR32">
            <v>0</v>
          </cell>
          <cell r="CS32">
            <v>0</v>
          </cell>
          <cell r="CT32">
            <v>0</v>
          </cell>
          <cell r="CU32">
            <v>0</v>
          </cell>
          <cell r="CV32">
            <v>0</v>
          </cell>
          <cell r="CW32">
            <v>0</v>
          </cell>
          <cell r="CX32">
            <v>0</v>
          </cell>
          <cell r="CY32">
            <v>0</v>
          </cell>
          <cell r="CZ32">
            <v>0</v>
          </cell>
          <cell r="DA32">
            <v>0</v>
          </cell>
          <cell r="DB32">
            <v>0</v>
          </cell>
          <cell r="DC32">
            <v>0</v>
          </cell>
        </row>
        <row r="42">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v>0</v>
          </cell>
          <cell r="BZ42">
            <v>0</v>
          </cell>
          <cell r="CA42">
            <v>0</v>
          </cell>
          <cell r="CB42">
            <v>0</v>
          </cell>
          <cell r="CC42">
            <v>0</v>
          </cell>
          <cell r="CD42">
            <v>0</v>
          </cell>
          <cell r="CE42">
            <v>0</v>
          </cell>
          <cell r="CF42">
            <v>0</v>
          </cell>
          <cell r="CG42">
            <v>0</v>
          </cell>
          <cell r="CH42">
            <v>0</v>
          </cell>
          <cell r="CI42">
            <v>0</v>
          </cell>
          <cell r="CJ42">
            <v>0</v>
          </cell>
          <cell r="CK42">
            <v>0</v>
          </cell>
          <cell r="CL42">
            <v>0</v>
          </cell>
          <cell r="CM42">
            <v>0</v>
          </cell>
          <cell r="CN42">
            <v>0</v>
          </cell>
          <cell r="CO42">
            <v>0</v>
          </cell>
          <cell r="CP42">
            <v>0</v>
          </cell>
          <cell r="CQ42">
            <v>0</v>
          </cell>
          <cell r="CR42">
            <v>0</v>
          </cell>
          <cell r="CS42">
            <v>0</v>
          </cell>
          <cell r="CT42">
            <v>0</v>
          </cell>
          <cell r="CU42">
            <v>0</v>
          </cell>
          <cell r="CV42">
            <v>0</v>
          </cell>
          <cell r="CW42">
            <v>0</v>
          </cell>
          <cell r="CX42">
            <v>0</v>
          </cell>
          <cell r="CY42">
            <v>0</v>
          </cell>
          <cell r="CZ42">
            <v>0</v>
          </cell>
          <cell r="DA42">
            <v>0</v>
          </cell>
          <cell r="DB42">
            <v>0</v>
          </cell>
          <cell r="DC42">
            <v>0</v>
          </cell>
        </row>
        <row r="43">
          <cell r="F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0</v>
          </cell>
          <cell r="CM43">
            <v>0</v>
          </cell>
          <cell r="CN43">
            <v>0</v>
          </cell>
          <cell r="CO43">
            <v>0</v>
          </cell>
          <cell r="CP43">
            <v>0</v>
          </cell>
          <cell r="CQ43">
            <v>0</v>
          </cell>
          <cell r="CR43">
            <v>0</v>
          </cell>
          <cell r="CS43">
            <v>0</v>
          </cell>
          <cell r="CT43">
            <v>0</v>
          </cell>
          <cell r="CU43">
            <v>0</v>
          </cell>
          <cell r="CV43">
            <v>0</v>
          </cell>
          <cell r="CW43">
            <v>0</v>
          </cell>
          <cell r="CX43">
            <v>0</v>
          </cell>
          <cell r="CY43">
            <v>0</v>
          </cell>
          <cell r="CZ43">
            <v>0</v>
          </cell>
          <cell r="DA43">
            <v>0</v>
          </cell>
          <cell r="DB43">
            <v>0</v>
          </cell>
          <cell r="DC43">
            <v>0</v>
          </cell>
        </row>
        <row r="54">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v>0</v>
          </cell>
          <cell r="AZ54">
            <v>0</v>
          </cell>
          <cell r="BA54">
            <v>0</v>
          </cell>
          <cell r="BB54">
            <v>0</v>
          </cell>
          <cell r="BC54">
            <v>0</v>
          </cell>
          <cell r="BD54">
            <v>0</v>
          </cell>
          <cell r="BE54">
            <v>0</v>
          </cell>
          <cell r="BF54">
            <v>0</v>
          </cell>
          <cell r="BG54">
            <v>0</v>
          </cell>
          <cell r="BH54">
            <v>0</v>
          </cell>
          <cell r="BI54">
            <v>0</v>
          </cell>
          <cell r="BJ54">
            <v>0</v>
          </cell>
          <cell r="BK54">
            <v>0</v>
          </cell>
          <cell r="BL54">
            <v>0</v>
          </cell>
          <cell r="BM54">
            <v>0</v>
          </cell>
          <cell r="BN54">
            <v>0</v>
          </cell>
          <cell r="BO54">
            <v>0</v>
          </cell>
          <cell r="BP54">
            <v>0</v>
          </cell>
          <cell r="BQ54">
            <v>0</v>
          </cell>
          <cell r="BR54">
            <v>0</v>
          </cell>
          <cell r="BS54">
            <v>0</v>
          </cell>
          <cell r="BT54">
            <v>0</v>
          </cell>
          <cell r="BU54">
            <v>0</v>
          </cell>
          <cell r="BV54">
            <v>0</v>
          </cell>
          <cell r="BW54">
            <v>0</v>
          </cell>
          <cell r="BX54">
            <v>0</v>
          </cell>
          <cell r="BY54">
            <v>0</v>
          </cell>
          <cell r="BZ54">
            <v>0</v>
          </cell>
          <cell r="CA54">
            <v>0</v>
          </cell>
          <cell r="CB54">
            <v>0</v>
          </cell>
          <cell r="CC54">
            <v>0</v>
          </cell>
          <cell r="CD54">
            <v>0</v>
          </cell>
          <cell r="CE54">
            <v>0</v>
          </cell>
          <cell r="CF54">
            <v>0</v>
          </cell>
          <cell r="CG54">
            <v>0</v>
          </cell>
          <cell r="CH54">
            <v>0</v>
          </cell>
          <cell r="CI54">
            <v>0</v>
          </cell>
          <cell r="CJ54">
            <v>0</v>
          </cell>
          <cell r="CK54">
            <v>0</v>
          </cell>
          <cell r="CL54">
            <v>0</v>
          </cell>
          <cell r="CM54">
            <v>0</v>
          </cell>
          <cell r="CN54">
            <v>0</v>
          </cell>
          <cell r="CO54">
            <v>0</v>
          </cell>
          <cell r="CP54">
            <v>0</v>
          </cell>
          <cell r="CQ54">
            <v>0</v>
          </cell>
          <cell r="CR54">
            <v>0</v>
          </cell>
          <cell r="CS54">
            <v>0</v>
          </cell>
          <cell r="CT54">
            <v>0</v>
          </cell>
          <cell r="CU54">
            <v>0</v>
          </cell>
          <cell r="CV54">
            <v>0</v>
          </cell>
          <cell r="CW54">
            <v>0</v>
          </cell>
          <cell r="CX54">
            <v>0</v>
          </cell>
          <cell r="CY54">
            <v>0</v>
          </cell>
          <cell r="CZ54">
            <v>0</v>
          </cell>
          <cell r="DA54">
            <v>0</v>
          </cell>
          <cell r="DB54">
            <v>0</v>
          </cell>
          <cell r="DC54">
            <v>0</v>
          </cell>
        </row>
        <row r="55">
          <cell r="F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v>0</v>
          </cell>
          <cell r="AZ55">
            <v>0</v>
          </cell>
          <cell r="BA55">
            <v>0</v>
          </cell>
          <cell r="BB55">
            <v>0</v>
          </cell>
          <cell r="BC55">
            <v>0</v>
          </cell>
          <cell r="BD55">
            <v>0</v>
          </cell>
          <cell r="BE55">
            <v>0</v>
          </cell>
          <cell r="BF55">
            <v>0</v>
          </cell>
          <cell r="BG55">
            <v>0</v>
          </cell>
          <cell r="BH55">
            <v>0</v>
          </cell>
          <cell r="BI55">
            <v>0</v>
          </cell>
          <cell r="BJ55">
            <v>0</v>
          </cell>
          <cell r="BK55">
            <v>0</v>
          </cell>
          <cell r="BL55">
            <v>0</v>
          </cell>
          <cell r="BM55">
            <v>0</v>
          </cell>
          <cell r="BN55">
            <v>0</v>
          </cell>
          <cell r="BO55">
            <v>0</v>
          </cell>
          <cell r="BP55">
            <v>0</v>
          </cell>
          <cell r="BQ55">
            <v>0</v>
          </cell>
          <cell r="BR55">
            <v>0</v>
          </cell>
          <cell r="BS55">
            <v>0</v>
          </cell>
          <cell r="BT55">
            <v>0</v>
          </cell>
          <cell r="BU55">
            <v>0</v>
          </cell>
          <cell r="BV55">
            <v>0</v>
          </cell>
          <cell r="BW55">
            <v>0</v>
          </cell>
          <cell r="BX55">
            <v>0</v>
          </cell>
          <cell r="BY55">
            <v>0</v>
          </cell>
          <cell r="BZ55">
            <v>0</v>
          </cell>
          <cell r="CA55">
            <v>0</v>
          </cell>
          <cell r="CB55">
            <v>0</v>
          </cell>
          <cell r="CC55">
            <v>0</v>
          </cell>
          <cell r="CD55">
            <v>0</v>
          </cell>
          <cell r="CE55">
            <v>0</v>
          </cell>
          <cell r="CF55">
            <v>0</v>
          </cell>
          <cell r="CG55">
            <v>0</v>
          </cell>
          <cell r="CH55">
            <v>0</v>
          </cell>
          <cell r="CI55">
            <v>0</v>
          </cell>
          <cell r="CJ55">
            <v>0</v>
          </cell>
          <cell r="CK55">
            <v>0</v>
          </cell>
          <cell r="CL55">
            <v>0</v>
          </cell>
          <cell r="CM55">
            <v>0</v>
          </cell>
          <cell r="CN55">
            <v>0</v>
          </cell>
          <cell r="CO55">
            <v>0</v>
          </cell>
          <cell r="CP55">
            <v>0</v>
          </cell>
          <cell r="CQ55">
            <v>0</v>
          </cell>
          <cell r="CR55">
            <v>0</v>
          </cell>
          <cell r="CS55">
            <v>0</v>
          </cell>
          <cell r="CT55">
            <v>0</v>
          </cell>
          <cell r="CU55">
            <v>0</v>
          </cell>
          <cell r="CV55">
            <v>0</v>
          </cell>
          <cell r="CW55">
            <v>0</v>
          </cell>
          <cell r="CX55">
            <v>0</v>
          </cell>
          <cell r="CY55">
            <v>0</v>
          </cell>
          <cell r="CZ55">
            <v>0</v>
          </cell>
          <cell r="DA55">
            <v>0</v>
          </cell>
          <cell r="DB55">
            <v>0</v>
          </cell>
          <cell r="DC55">
            <v>0</v>
          </cell>
        </row>
        <row r="65">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cell r="BZ65">
            <v>0</v>
          </cell>
          <cell r="CA65">
            <v>0</v>
          </cell>
          <cell r="CB65">
            <v>0</v>
          </cell>
          <cell r="CC65">
            <v>0</v>
          </cell>
          <cell r="CD65">
            <v>0</v>
          </cell>
          <cell r="CE65">
            <v>0</v>
          </cell>
          <cell r="CF65">
            <v>0</v>
          </cell>
          <cell r="CG65">
            <v>0</v>
          </cell>
          <cell r="CH65">
            <v>0</v>
          </cell>
          <cell r="CI65">
            <v>0</v>
          </cell>
          <cell r="CJ65">
            <v>0</v>
          </cell>
          <cell r="CK65">
            <v>0</v>
          </cell>
          <cell r="CL65">
            <v>0</v>
          </cell>
          <cell r="CM65">
            <v>0</v>
          </cell>
          <cell r="CN65">
            <v>0</v>
          </cell>
          <cell r="CO65">
            <v>0</v>
          </cell>
          <cell r="CP65">
            <v>0</v>
          </cell>
          <cell r="CQ65">
            <v>0</v>
          </cell>
          <cell r="CR65">
            <v>0</v>
          </cell>
          <cell r="CS65">
            <v>0</v>
          </cell>
          <cell r="CT65">
            <v>0</v>
          </cell>
          <cell r="CU65">
            <v>0</v>
          </cell>
          <cell r="CV65">
            <v>0</v>
          </cell>
          <cell r="CW65">
            <v>0</v>
          </cell>
          <cell r="CX65">
            <v>0</v>
          </cell>
          <cell r="CY65">
            <v>0</v>
          </cell>
          <cell r="CZ65">
            <v>0</v>
          </cell>
          <cell r="DA65">
            <v>0</v>
          </cell>
          <cell r="DB65">
            <v>0</v>
          </cell>
          <cell r="DC65">
            <v>0</v>
          </cell>
        </row>
        <row r="66">
          <cell r="F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0</v>
          </cell>
          <cell r="BO66">
            <v>0</v>
          </cell>
          <cell r="BP66">
            <v>0</v>
          </cell>
          <cell r="BQ66">
            <v>0</v>
          </cell>
          <cell r="BR66">
            <v>0</v>
          </cell>
          <cell r="BS66">
            <v>0</v>
          </cell>
          <cell r="BT66">
            <v>0</v>
          </cell>
          <cell r="BU66">
            <v>0</v>
          </cell>
          <cell r="BV66">
            <v>0</v>
          </cell>
          <cell r="BW66">
            <v>0</v>
          </cell>
          <cell r="BX66">
            <v>0</v>
          </cell>
          <cell r="BY66">
            <v>0</v>
          </cell>
          <cell r="BZ66">
            <v>0</v>
          </cell>
          <cell r="CA66">
            <v>0</v>
          </cell>
          <cell r="CB66">
            <v>0</v>
          </cell>
          <cell r="CC66">
            <v>0</v>
          </cell>
          <cell r="CD66">
            <v>0</v>
          </cell>
          <cell r="CE66">
            <v>0</v>
          </cell>
          <cell r="CF66">
            <v>0</v>
          </cell>
          <cell r="CG66">
            <v>0</v>
          </cell>
          <cell r="CH66">
            <v>0</v>
          </cell>
          <cell r="CI66">
            <v>0</v>
          </cell>
          <cell r="CJ66">
            <v>0</v>
          </cell>
          <cell r="CK66">
            <v>0</v>
          </cell>
          <cell r="CL66">
            <v>0</v>
          </cell>
          <cell r="CM66">
            <v>0</v>
          </cell>
          <cell r="CN66">
            <v>0</v>
          </cell>
          <cell r="CO66">
            <v>0</v>
          </cell>
          <cell r="CP66">
            <v>0</v>
          </cell>
          <cell r="CQ66">
            <v>0</v>
          </cell>
          <cell r="CR66">
            <v>0</v>
          </cell>
          <cell r="CS66">
            <v>0</v>
          </cell>
          <cell r="CT66">
            <v>0</v>
          </cell>
          <cell r="CU66">
            <v>0</v>
          </cell>
          <cell r="CV66">
            <v>0</v>
          </cell>
          <cell r="CW66">
            <v>0</v>
          </cell>
          <cell r="CX66">
            <v>0</v>
          </cell>
          <cell r="CY66">
            <v>0</v>
          </cell>
          <cell r="CZ66">
            <v>0</v>
          </cell>
          <cell r="DA66">
            <v>0</v>
          </cell>
          <cell r="DB66">
            <v>0</v>
          </cell>
          <cell r="DC66">
            <v>0</v>
          </cell>
        </row>
        <row r="76">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cell r="AY76">
            <v>0</v>
          </cell>
          <cell r="AZ76">
            <v>0</v>
          </cell>
          <cell r="BA76">
            <v>0</v>
          </cell>
          <cell r="BB76">
            <v>0</v>
          </cell>
          <cell r="BC76">
            <v>0</v>
          </cell>
          <cell r="BD76">
            <v>0</v>
          </cell>
          <cell r="BE76">
            <v>0</v>
          </cell>
          <cell r="BF76">
            <v>0</v>
          </cell>
          <cell r="BG76">
            <v>0</v>
          </cell>
          <cell r="BH76">
            <v>0</v>
          </cell>
          <cell r="BI76">
            <v>0</v>
          </cell>
          <cell r="BJ76">
            <v>0</v>
          </cell>
          <cell r="BK76">
            <v>0</v>
          </cell>
          <cell r="BL76">
            <v>0</v>
          </cell>
          <cell r="BM76">
            <v>0</v>
          </cell>
          <cell r="BN76">
            <v>0</v>
          </cell>
          <cell r="BO76">
            <v>0</v>
          </cell>
          <cell r="BP76">
            <v>0</v>
          </cell>
          <cell r="BQ76">
            <v>0</v>
          </cell>
          <cell r="BR76">
            <v>0</v>
          </cell>
          <cell r="BS76">
            <v>0</v>
          </cell>
          <cell r="BT76">
            <v>0</v>
          </cell>
          <cell r="BU76">
            <v>0</v>
          </cell>
          <cell r="BV76">
            <v>0</v>
          </cell>
          <cell r="BW76">
            <v>0</v>
          </cell>
          <cell r="BX76">
            <v>0</v>
          </cell>
          <cell r="BY76">
            <v>0</v>
          </cell>
          <cell r="BZ76">
            <v>0</v>
          </cell>
          <cell r="CA76">
            <v>0</v>
          </cell>
          <cell r="CB76">
            <v>0</v>
          </cell>
          <cell r="CC76">
            <v>0</v>
          </cell>
          <cell r="CD76">
            <v>0</v>
          </cell>
          <cell r="CE76">
            <v>0</v>
          </cell>
          <cell r="CF76">
            <v>0</v>
          </cell>
          <cell r="CG76">
            <v>0</v>
          </cell>
          <cell r="CH76">
            <v>0</v>
          </cell>
          <cell r="CI76">
            <v>0</v>
          </cell>
          <cell r="CJ76">
            <v>0</v>
          </cell>
          <cell r="CK76">
            <v>0</v>
          </cell>
          <cell r="CL76">
            <v>0</v>
          </cell>
          <cell r="CM76">
            <v>0</v>
          </cell>
          <cell r="CN76">
            <v>0</v>
          </cell>
          <cell r="CO76">
            <v>0</v>
          </cell>
          <cell r="CP76">
            <v>0</v>
          </cell>
          <cell r="CQ76">
            <v>0</v>
          </cell>
          <cell r="CR76">
            <v>0</v>
          </cell>
          <cell r="CS76">
            <v>0</v>
          </cell>
          <cell r="CT76">
            <v>0</v>
          </cell>
          <cell r="CU76">
            <v>0</v>
          </cell>
          <cell r="CV76">
            <v>0</v>
          </cell>
          <cell r="CW76">
            <v>0</v>
          </cell>
          <cell r="CX76">
            <v>0</v>
          </cell>
          <cell r="CY76">
            <v>0</v>
          </cell>
          <cell r="CZ76">
            <v>0</v>
          </cell>
          <cell r="DA76">
            <v>0</v>
          </cell>
          <cell r="DB76">
            <v>0</v>
          </cell>
          <cell r="DC76">
            <v>0</v>
          </cell>
        </row>
        <row r="77">
          <cell r="F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cell r="AY77">
            <v>0</v>
          </cell>
          <cell r="AZ77">
            <v>0</v>
          </cell>
          <cell r="BA77">
            <v>0</v>
          </cell>
          <cell r="BB77">
            <v>0</v>
          </cell>
          <cell r="BC77">
            <v>0</v>
          </cell>
          <cell r="BD77">
            <v>0</v>
          </cell>
          <cell r="BE77">
            <v>0</v>
          </cell>
          <cell r="BF77">
            <v>0</v>
          </cell>
          <cell r="BG77">
            <v>0</v>
          </cell>
          <cell r="BH77">
            <v>0</v>
          </cell>
          <cell r="BI77">
            <v>0</v>
          </cell>
          <cell r="BJ77">
            <v>0</v>
          </cell>
          <cell r="BK77">
            <v>0</v>
          </cell>
          <cell r="BL77">
            <v>0</v>
          </cell>
          <cell r="BM77">
            <v>0</v>
          </cell>
          <cell r="BN77">
            <v>0</v>
          </cell>
          <cell r="BO77">
            <v>0</v>
          </cell>
          <cell r="BP77">
            <v>0</v>
          </cell>
          <cell r="BQ77">
            <v>0</v>
          </cell>
          <cell r="BR77">
            <v>0</v>
          </cell>
          <cell r="BS77">
            <v>0</v>
          </cell>
          <cell r="BT77">
            <v>0</v>
          </cell>
          <cell r="BU77">
            <v>0</v>
          </cell>
          <cell r="BV77">
            <v>0</v>
          </cell>
          <cell r="BW77">
            <v>0</v>
          </cell>
          <cell r="BX77">
            <v>0</v>
          </cell>
          <cell r="BY77">
            <v>0</v>
          </cell>
          <cell r="BZ77">
            <v>0</v>
          </cell>
          <cell r="CA77">
            <v>0</v>
          </cell>
          <cell r="CB77">
            <v>0</v>
          </cell>
          <cell r="CC77">
            <v>0</v>
          </cell>
          <cell r="CD77">
            <v>0</v>
          </cell>
          <cell r="CE77">
            <v>0</v>
          </cell>
          <cell r="CF77">
            <v>0</v>
          </cell>
          <cell r="CG77">
            <v>0</v>
          </cell>
          <cell r="CH77">
            <v>0</v>
          </cell>
          <cell r="CI77">
            <v>0</v>
          </cell>
          <cell r="CJ77">
            <v>0</v>
          </cell>
          <cell r="CK77">
            <v>0</v>
          </cell>
          <cell r="CL77">
            <v>0</v>
          </cell>
          <cell r="CM77">
            <v>0</v>
          </cell>
          <cell r="CN77">
            <v>0</v>
          </cell>
          <cell r="CO77">
            <v>0</v>
          </cell>
          <cell r="CP77">
            <v>0</v>
          </cell>
          <cell r="CQ77">
            <v>0</v>
          </cell>
          <cell r="CR77">
            <v>0</v>
          </cell>
          <cell r="CS77">
            <v>0</v>
          </cell>
          <cell r="CT77">
            <v>0</v>
          </cell>
          <cell r="CU77">
            <v>0</v>
          </cell>
          <cell r="CV77">
            <v>0</v>
          </cell>
          <cell r="CW77">
            <v>0</v>
          </cell>
          <cell r="CX77">
            <v>0</v>
          </cell>
          <cell r="CY77">
            <v>0</v>
          </cell>
          <cell r="CZ77">
            <v>0</v>
          </cell>
          <cell r="DA77">
            <v>0</v>
          </cell>
          <cell r="DB77">
            <v>0</v>
          </cell>
          <cell r="DC77">
            <v>0</v>
          </cell>
        </row>
        <row r="87">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0</v>
          </cell>
          <cell r="AU87">
            <v>0</v>
          </cell>
          <cell r="AV87">
            <v>0</v>
          </cell>
          <cell r="AW87">
            <v>0</v>
          </cell>
          <cell r="AX87">
            <v>0</v>
          </cell>
          <cell r="AY87">
            <v>0</v>
          </cell>
          <cell r="AZ87">
            <v>0</v>
          </cell>
          <cell r="BA87">
            <v>0</v>
          </cell>
          <cell r="BB87">
            <v>0</v>
          </cell>
          <cell r="BC87">
            <v>0</v>
          </cell>
          <cell r="BD87">
            <v>0</v>
          </cell>
          <cell r="BE87">
            <v>0</v>
          </cell>
          <cell r="BF87">
            <v>0</v>
          </cell>
          <cell r="BG87">
            <v>0</v>
          </cell>
          <cell r="BH87">
            <v>0</v>
          </cell>
          <cell r="BI87">
            <v>0</v>
          </cell>
          <cell r="BJ87">
            <v>0</v>
          </cell>
          <cell r="BK87">
            <v>0</v>
          </cell>
          <cell r="BL87">
            <v>0</v>
          </cell>
          <cell r="BM87">
            <v>0</v>
          </cell>
          <cell r="BN87">
            <v>0</v>
          </cell>
          <cell r="BO87">
            <v>0</v>
          </cell>
          <cell r="BP87">
            <v>0</v>
          </cell>
          <cell r="BQ87">
            <v>0</v>
          </cell>
          <cell r="BR87">
            <v>0</v>
          </cell>
          <cell r="BS87">
            <v>0</v>
          </cell>
          <cell r="BT87">
            <v>0</v>
          </cell>
          <cell r="BU87">
            <v>0</v>
          </cell>
          <cell r="BV87">
            <v>0</v>
          </cell>
          <cell r="BW87">
            <v>0</v>
          </cell>
          <cell r="BX87">
            <v>0</v>
          </cell>
          <cell r="BY87">
            <v>0</v>
          </cell>
          <cell r="BZ87">
            <v>0</v>
          </cell>
          <cell r="CA87">
            <v>0</v>
          </cell>
          <cell r="CB87">
            <v>0</v>
          </cell>
          <cell r="CC87">
            <v>0</v>
          </cell>
          <cell r="CD87">
            <v>0</v>
          </cell>
          <cell r="CE87">
            <v>0</v>
          </cell>
          <cell r="CF87">
            <v>0</v>
          </cell>
          <cell r="CG87">
            <v>0</v>
          </cell>
          <cell r="CH87">
            <v>0</v>
          </cell>
          <cell r="CI87">
            <v>0</v>
          </cell>
          <cell r="CJ87">
            <v>0</v>
          </cell>
          <cell r="CK87">
            <v>0</v>
          </cell>
          <cell r="CL87">
            <v>0</v>
          </cell>
          <cell r="CM87">
            <v>0</v>
          </cell>
          <cell r="CN87">
            <v>0</v>
          </cell>
          <cell r="CO87">
            <v>0</v>
          </cell>
          <cell r="CP87">
            <v>0</v>
          </cell>
          <cell r="CQ87">
            <v>0</v>
          </cell>
          <cell r="CR87">
            <v>0</v>
          </cell>
          <cell r="CS87">
            <v>0</v>
          </cell>
          <cell r="CT87">
            <v>0</v>
          </cell>
          <cell r="CU87">
            <v>0</v>
          </cell>
          <cell r="CV87">
            <v>0</v>
          </cell>
          <cell r="CW87">
            <v>0</v>
          </cell>
          <cell r="CX87">
            <v>0</v>
          </cell>
          <cell r="CY87">
            <v>0</v>
          </cell>
          <cell r="CZ87">
            <v>0</v>
          </cell>
          <cell r="DA87">
            <v>0</v>
          </cell>
          <cell r="DB87">
            <v>0</v>
          </cell>
          <cell r="DC87">
            <v>0</v>
          </cell>
        </row>
        <row r="88">
          <cell r="F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J88">
            <v>0</v>
          </cell>
          <cell r="BK88">
            <v>0</v>
          </cell>
          <cell r="BL88">
            <v>0</v>
          </cell>
          <cell r="BM88">
            <v>0</v>
          </cell>
          <cell r="BN88">
            <v>0</v>
          </cell>
          <cell r="BO88">
            <v>0</v>
          </cell>
          <cell r="BP88">
            <v>0</v>
          </cell>
          <cell r="BQ88">
            <v>0</v>
          </cell>
          <cell r="BR88">
            <v>0</v>
          </cell>
          <cell r="BS88">
            <v>0</v>
          </cell>
          <cell r="BT88">
            <v>0</v>
          </cell>
          <cell r="BU88">
            <v>0</v>
          </cell>
          <cell r="BV88">
            <v>0</v>
          </cell>
          <cell r="BW88">
            <v>0</v>
          </cell>
          <cell r="BX88">
            <v>0</v>
          </cell>
          <cell r="BY88">
            <v>0</v>
          </cell>
          <cell r="BZ88">
            <v>0</v>
          </cell>
          <cell r="CA88">
            <v>0</v>
          </cell>
          <cell r="CB88">
            <v>0</v>
          </cell>
          <cell r="CC88">
            <v>0</v>
          </cell>
          <cell r="CD88">
            <v>0</v>
          </cell>
          <cell r="CE88">
            <v>0</v>
          </cell>
          <cell r="CF88">
            <v>0</v>
          </cell>
          <cell r="CG88">
            <v>0</v>
          </cell>
          <cell r="CH88">
            <v>0</v>
          </cell>
          <cell r="CI88">
            <v>0</v>
          </cell>
          <cell r="CJ88">
            <v>0</v>
          </cell>
          <cell r="CK88">
            <v>0</v>
          </cell>
          <cell r="CL88">
            <v>0</v>
          </cell>
          <cell r="CM88">
            <v>0</v>
          </cell>
          <cell r="CN88">
            <v>0</v>
          </cell>
          <cell r="CO88">
            <v>0</v>
          </cell>
          <cell r="CP88">
            <v>0</v>
          </cell>
          <cell r="CQ88">
            <v>0</v>
          </cell>
          <cell r="CR88">
            <v>0</v>
          </cell>
          <cell r="CS88">
            <v>0</v>
          </cell>
          <cell r="CT88">
            <v>0</v>
          </cell>
          <cell r="CU88">
            <v>0</v>
          </cell>
          <cell r="CV88">
            <v>0</v>
          </cell>
          <cell r="CW88">
            <v>0</v>
          </cell>
          <cell r="CX88">
            <v>0</v>
          </cell>
          <cell r="CY88">
            <v>0</v>
          </cell>
          <cell r="CZ88">
            <v>0</v>
          </cell>
          <cell r="DA88">
            <v>0</v>
          </cell>
          <cell r="DB88">
            <v>0</v>
          </cell>
          <cell r="DC88">
            <v>0</v>
          </cell>
        </row>
      </sheetData>
      <sheetData sheetId="8"/>
      <sheetData sheetId="9"/>
      <sheetData sheetId="10">
        <row r="16">
          <cell r="F16">
            <v>0.60532080023827484</v>
          </cell>
        </row>
        <row r="34">
          <cell r="F34">
            <v>0.52063060875574185</v>
          </cell>
        </row>
        <row r="52">
          <cell r="F52" t="str">
            <v/>
          </cell>
        </row>
        <row r="70">
          <cell r="F70" t="str">
            <v/>
          </cell>
        </row>
        <row r="88">
          <cell r="F88" t="str">
            <v/>
          </cell>
        </row>
      </sheetData>
      <sheetData sheetId="11">
        <row r="18">
          <cell r="F18">
            <v>32225.727441017691</v>
          </cell>
        </row>
        <row r="19">
          <cell r="F19">
            <v>37499.851815633905</v>
          </cell>
        </row>
        <row r="20">
          <cell r="F20" t="str">
            <v>-</v>
          </cell>
        </row>
        <row r="21">
          <cell r="F21" t="str">
            <v>-</v>
          </cell>
        </row>
        <row r="22">
          <cell r="F22" t="str">
            <v>-</v>
          </cell>
        </row>
      </sheetData>
      <sheetData sheetId="12">
        <row r="8">
          <cell r="B8" t="str">
            <v>1.</v>
          </cell>
          <cell r="C8" t="str">
            <v>Ekonominės naudos ir išlaidų santykis (ENIS)</v>
          </cell>
          <cell r="D8">
            <v>0.6</v>
          </cell>
        </row>
        <row r="9">
          <cell r="B9" t="str">
            <v>-</v>
          </cell>
          <cell r="C9" t="str">
            <v>Nurodykite</v>
          </cell>
          <cell r="D9">
            <v>0</v>
          </cell>
          <cell r="H9">
            <v>0.60532080023827484</v>
          </cell>
        </row>
        <row r="10">
          <cell r="B10" t="str">
            <v>-</v>
          </cell>
          <cell r="C10" t="str">
            <v>Nurodykite</v>
          </cell>
          <cell r="D10">
            <v>0</v>
          </cell>
          <cell r="H10">
            <v>0.52063060875574185</v>
          </cell>
        </row>
        <row r="11">
          <cell r="B11" t="str">
            <v>-</v>
          </cell>
          <cell r="C11" t="str">
            <v>Nurodykite</v>
          </cell>
          <cell r="D11">
            <v>0</v>
          </cell>
          <cell r="H11" t="str">
            <v/>
          </cell>
        </row>
        <row r="12">
          <cell r="B12" t="str">
            <v>-</v>
          </cell>
          <cell r="C12" t="str">
            <v>Nurodykite</v>
          </cell>
          <cell r="D12">
            <v>0</v>
          </cell>
          <cell r="H12" t="str">
            <v/>
          </cell>
        </row>
        <row r="13">
          <cell r="B13" t="str">
            <v>-</v>
          </cell>
          <cell r="C13" t="str">
            <v>Nurodykite</v>
          </cell>
          <cell r="D13">
            <v>0</v>
          </cell>
          <cell r="H13" t="str">
            <v/>
          </cell>
        </row>
        <row r="14">
          <cell r="B14" t="str">
            <v>-</v>
          </cell>
          <cell r="C14" t="str">
            <v>Nurodykite</v>
          </cell>
          <cell r="D14">
            <v>0</v>
          </cell>
        </row>
        <row r="15">
          <cell r="B15" t="str">
            <v>-</v>
          </cell>
          <cell r="C15" t="str">
            <v>Nurodykite</v>
          </cell>
          <cell r="D15">
            <v>0</v>
          </cell>
        </row>
        <row r="16">
          <cell r="B16" t="str">
            <v>-</v>
          </cell>
          <cell r="C16" t="str">
            <v>Nurodykite</v>
          </cell>
          <cell r="D16">
            <v>0</v>
          </cell>
        </row>
        <row r="32">
          <cell r="E32">
            <v>6</v>
          </cell>
        </row>
        <row r="45">
          <cell r="E45">
            <v>5.1605423955443523</v>
          </cell>
        </row>
        <row r="58">
          <cell r="E58">
            <v>0</v>
          </cell>
        </row>
        <row r="71">
          <cell r="E71">
            <v>0</v>
          </cell>
        </row>
        <row r="84">
          <cell r="E84">
            <v>0</v>
          </cell>
        </row>
      </sheetData>
      <sheetData sheetId="13"/>
      <sheetData sheetId="14">
        <row r="6">
          <cell r="F6" t="str">
            <v>Alternatyva 1</v>
          </cell>
        </row>
      </sheetData>
      <sheetData sheetId="15"/>
      <sheetData sheetId="16">
        <row r="166">
          <cell r="B166" t="str">
            <v>D.1.1.</v>
          </cell>
          <cell r="C166" t="str">
            <v>Veikla (nurodykite pavadinimą; suplanuotas investicijas pagrįskite prielaidų lape)</v>
          </cell>
          <cell r="D166" t="str">
            <v>False</v>
          </cell>
          <cell r="E166">
            <v>1.25</v>
          </cell>
          <cell r="F166">
            <v>1.1000000000000001</v>
          </cell>
          <cell r="G166">
            <v>1</v>
          </cell>
          <cell r="H166">
            <v>0.9</v>
          </cell>
          <cell r="I166">
            <v>0.75</v>
          </cell>
        </row>
        <row r="167">
          <cell r="B167" t="str">
            <v>D.1.2.</v>
          </cell>
          <cell r="C167" t="str">
            <v>Veikla</v>
          </cell>
          <cell r="D167" t="str">
            <v>False</v>
          </cell>
          <cell r="E167">
            <v>1.25</v>
          </cell>
          <cell r="F167">
            <v>1.1000000000000001</v>
          </cell>
          <cell r="G167">
            <v>1</v>
          </cell>
          <cell r="H167">
            <v>0.9</v>
          </cell>
          <cell r="I167">
            <v>0.75</v>
          </cell>
        </row>
        <row r="168">
          <cell r="B168" t="str">
            <v>D.1.3.</v>
          </cell>
          <cell r="C168" t="str">
            <v>Veikla</v>
          </cell>
          <cell r="D168" t="str">
            <v>False</v>
          </cell>
          <cell r="E168">
            <v>1.25</v>
          </cell>
          <cell r="F168">
            <v>1.1000000000000001</v>
          </cell>
          <cell r="G168">
            <v>1</v>
          </cell>
          <cell r="H168">
            <v>0.9</v>
          </cell>
          <cell r="I168">
            <v>0.75</v>
          </cell>
        </row>
        <row r="169">
          <cell r="B169" t="str">
            <v>D.1.4.</v>
          </cell>
          <cell r="C169" t="str">
            <v>Veikla</v>
          </cell>
          <cell r="D169" t="str">
            <v>False</v>
          </cell>
          <cell r="E169">
            <v>1.25</v>
          </cell>
          <cell r="F169">
            <v>1.1000000000000001</v>
          </cell>
          <cell r="G169">
            <v>1</v>
          </cell>
          <cell r="H169">
            <v>0.9</v>
          </cell>
          <cell r="I169">
            <v>0.75</v>
          </cell>
        </row>
        <row r="170">
          <cell r="B170" t="str">
            <v>D.1.5.</v>
          </cell>
          <cell r="C170" t="str">
            <v>Veikla</v>
          </cell>
          <cell r="D170" t="str">
            <v>False</v>
          </cell>
          <cell r="E170">
            <v>1.25</v>
          </cell>
          <cell r="F170">
            <v>1.1000000000000001</v>
          </cell>
          <cell r="G170">
            <v>1</v>
          </cell>
          <cell r="H170">
            <v>0.9</v>
          </cell>
          <cell r="I170">
            <v>0.75</v>
          </cell>
        </row>
        <row r="171">
          <cell r="B171" t="str">
            <v>D.1.6.</v>
          </cell>
          <cell r="C171" t="str">
            <v>Veikla</v>
          </cell>
          <cell r="D171" t="str">
            <v>False</v>
          </cell>
          <cell r="E171">
            <v>1.25</v>
          </cell>
          <cell r="F171">
            <v>1.1000000000000001</v>
          </cell>
          <cell r="G171">
            <v>1</v>
          </cell>
          <cell r="H171">
            <v>0.9</v>
          </cell>
          <cell r="I171">
            <v>0.75</v>
          </cell>
        </row>
        <row r="172">
          <cell r="B172" t="str">
            <v>D.1.7.</v>
          </cell>
          <cell r="C172" t="str">
            <v>Veikla</v>
          </cell>
          <cell r="D172" t="str">
            <v>False</v>
          </cell>
          <cell r="E172">
            <v>1.25</v>
          </cell>
          <cell r="F172">
            <v>1.1000000000000001</v>
          </cell>
          <cell r="G172">
            <v>1</v>
          </cell>
          <cell r="H172">
            <v>0.9</v>
          </cell>
          <cell r="I172">
            <v>0.75</v>
          </cell>
        </row>
        <row r="173">
          <cell r="B173" t="str">
            <v>D.1.8.</v>
          </cell>
          <cell r="C173" t="str">
            <v>Veikla</v>
          </cell>
          <cell r="D173" t="str">
            <v>False</v>
          </cell>
          <cell r="E173">
            <v>1.25</v>
          </cell>
          <cell r="F173">
            <v>1.1000000000000001</v>
          </cell>
          <cell r="G173">
            <v>1</v>
          </cell>
          <cell r="H173">
            <v>0.9</v>
          </cell>
          <cell r="I173">
            <v>0.75</v>
          </cell>
        </row>
        <row r="174">
          <cell r="B174" t="str">
            <v>D.1.9.</v>
          </cell>
          <cell r="C174" t="str">
            <v>Reinvesticijos (po priemonės įgyvendinimo)</v>
          </cell>
          <cell r="D174" t="str">
            <v>False</v>
          </cell>
          <cell r="E174">
            <v>1.25</v>
          </cell>
          <cell r="F174">
            <v>1.1000000000000001</v>
          </cell>
          <cell r="G174">
            <v>1</v>
          </cell>
          <cell r="H174">
            <v>0.9</v>
          </cell>
          <cell r="I174">
            <v>0.75</v>
          </cell>
        </row>
        <row r="175">
          <cell r="B175" t="str">
            <v>D.1.L.</v>
          </cell>
          <cell r="C175" t="str">
            <v>Likutinė vertė</v>
          </cell>
          <cell r="D175" t="str">
            <v>False</v>
          </cell>
          <cell r="E175">
            <v>0.75</v>
          </cell>
          <cell r="F175">
            <v>0.9</v>
          </cell>
          <cell r="G175">
            <v>1</v>
          </cell>
          <cell r="H175">
            <v>1.1000000000000001</v>
          </cell>
          <cell r="I175">
            <v>1.25</v>
          </cell>
        </row>
        <row r="176">
          <cell r="B176" t="str">
            <v>D.2.1.</v>
          </cell>
          <cell r="C176" t="str">
            <v>Veikla</v>
          </cell>
          <cell r="D176" t="str">
            <v>False</v>
          </cell>
          <cell r="E176">
            <v>1.25</v>
          </cell>
          <cell r="F176">
            <v>1.1000000000000001</v>
          </cell>
          <cell r="G176">
            <v>1</v>
          </cell>
          <cell r="H176">
            <v>0.9</v>
          </cell>
          <cell r="I176">
            <v>0.75</v>
          </cell>
        </row>
        <row r="177">
          <cell r="B177" t="str">
            <v>D.2.2.</v>
          </cell>
          <cell r="C177" t="str">
            <v>Veikla</v>
          </cell>
          <cell r="D177" t="str">
            <v>False</v>
          </cell>
          <cell r="E177">
            <v>1.25</v>
          </cell>
          <cell r="F177">
            <v>1.1000000000000001</v>
          </cell>
          <cell r="G177">
            <v>1</v>
          </cell>
          <cell r="H177">
            <v>0.9</v>
          </cell>
          <cell r="I177">
            <v>0.75</v>
          </cell>
        </row>
        <row r="178">
          <cell r="B178" t="str">
            <v>D.2.3.</v>
          </cell>
          <cell r="C178" t="str">
            <v>Veikla</v>
          </cell>
          <cell r="D178" t="str">
            <v>False</v>
          </cell>
          <cell r="E178">
            <v>1.25</v>
          </cell>
          <cell r="F178">
            <v>1.1000000000000001</v>
          </cell>
          <cell r="G178">
            <v>1</v>
          </cell>
          <cell r="H178">
            <v>0.9</v>
          </cell>
          <cell r="I178">
            <v>0.75</v>
          </cell>
        </row>
        <row r="179">
          <cell r="B179" t="str">
            <v>D.2.4.</v>
          </cell>
          <cell r="C179" t="str">
            <v>Veikla</v>
          </cell>
          <cell r="D179" t="str">
            <v>False</v>
          </cell>
          <cell r="E179">
            <v>1.25</v>
          </cell>
          <cell r="F179">
            <v>1.1000000000000001</v>
          </cell>
          <cell r="G179">
            <v>1</v>
          </cell>
          <cell r="H179">
            <v>0.9</v>
          </cell>
          <cell r="I179">
            <v>0.75</v>
          </cell>
        </row>
        <row r="180">
          <cell r="B180" t="str">
            <v>D.2.5.</v>
          </cell>
          <cell r="C180" t="str">
            <v>Veikla</v>
          </cell>
          <cell r="D180" t="str">
            <v>False</v>
          </cell>
          <cell r="E180">
            <v>1.25</v>
          </cell>
          <cell r="F180">
            <v>1.1000000000000001</v>
          </cell>
          <cell r="G180">
            <v>1</v>
          </cell>
          <cell r="H180">
            <v>0.9</v>
          </cell>
          <cell r="I180">
            <v>0.75</v>
          </cell>
        </row>
        <row r="181">
          <cell r="B181" t="str">
            <v>D.2.6.</v>
          </cell>
          <cell r="C181" t="str">
            <v>Veikla</v>
          </cell>
          <cell r="D181" t="str">
            <v>False</v>
          </cell>
          <cell r="E181">
            <v>1.25</v>
          </cell>
          <cell r="F181">
            <v>1.1000000000000001</v>
          </cell>
          <cell r="G181">
            <v>1</v>
          </cell>
          <cell r="H181">
            <v>0.9</v>
          </cell>
          <cell r="I181">
            <v>0.75</v>
          </cell>
        </row>
        <row r="182">
          <cell r="B182" t="str">
            <v>D.2.7.</v>
          </cell>
          <cell r="C182" t="str">
            <v>Veikla</v>
          </cell>
          <cell r="D182" t="str">
            <v>False</v>
          </cell>
          <cell r="E182">
            <v>1.25</v>
          </cell>
          <cell r="F182">
            <v>1.1000000000000001</v>
          </cell>
          <cell r="G182">
            <v>1</v>
          </cell>
          <cell r="H182">
            <v>0.9</v>
          </cell>
          <cell r="I182">
            <v>0.75</v>
          </cell>
        </row>
        <row r="183">
          <cell r="B183" t="str">
            <v>D.2.8.</v>
          </cell>
          <cell r="C183" t="str">
            <v>Veikla</v>
          </cell>
          <cell r="D183" t="str">
            <v>False</v>
          </cell>
          <cell r="E183">
            <v>1.25</v>
          </cell>
          <cell r="F183">
            <v>1.1000000000000001</v>
          </cell>
          <cell r="G183">
            <v>1</v>
          </cell>
          <cell r="H183">
            <v>0.9</v>
          </cell>
          <cell r="I183">
            <v>0.75</v>
          </cell>
        </row>
        <row r="184">
          <cell r="B184" t="str">
            <v>D.2.9.</v>
          </cell>
          <cell r="C184" t="str">
            <v>Reinvesticijos (po priemonės įgyvendinimo)</v>
          </cell>
          <cell r="D184" t="str">
            <v>False</v>
          </cell>
          <cell r="E184">
            <v>1.25</v>
          </cell>
          <cell r="F184">
            <v>1.1000000000000001</v>
          </cell>
          <cell r="G184">
            <v>1</v>
          </cell>
          <cell r="H184">
            <v>0.9</v>
          </cell>
          <cell r="I184">
            <v>0.75</v>
          </cell>
        </row>
        <row r="185">
          <cell r="B185" t="str">
            <v>D.2.L.</v>
          </cell>
          <cell r="C185" t="str">
            <v>Likutinė vertė</v>
          </cell>
          <cell r="D185" t="str">
            <v>False</v>
          </cell>
          <cell r="E185">
            <v>0.75</v>
          </cell>
          <cell r="F185">
            <v>0.9</v>
          </cell>
          <cell r="G185">
            <v>1</v>
          </cell>
          <cell r="H185">
            <v>1.1000000000000001</v>
          </cell>
          <cell r="I185">
            <v>1.25</v>
          </cell>
        </row>
        <row r="186">
          <cell r="B186" t="str">
            <v>D.3.1.</v>
          </cell>
          <cell r="C186" t="str">
            <v>Veikla</v>
          </cell>
          <cell r="D186" t="str">
            <v>False</v>
          </cell>
          <cell r="E186">
            <v>1.25</v>
          </cell>
          <cell r="F186">
            <v>1.1000000000000001</v>
          </cell>
          <cell r="G186">
            <v>1</v>
          </cell>
          <cell r="H186">
            <v>0.9</v>
          </cell>
          <cell r="I186">
            <v>0.75</v>
          </cell>
        </row>
        <row r="187">
          <cell r="B187" t="str">
            <v>D.3.2.</v>
          </cell>
          <cell r="C187" t="str">
            <v>Veikla</v>
          </cell>
          <cell r="D187" t="str">
            <v>False</v>
          </cell>
          <cell r="E187">
            <v>1.25</v>
          </cell>
          <cell r="F187">
            <v>1.1000000000000001</v>
          </cell>
          <cell r="G187">
            <v>1</v>
          </cell>
          <cell r="H187">
            <v>0.9</v>
          </cell>
          <cell r="I187">
            <v>0.75</v>
          </cell>
        </row>
        <row r="188">
          <cell r="B188" t="str">
            <v>D.3.3.</v>
          </cell>
          <cell r="C188" t="str">
            <v>Veikla</v>
          </cell>
          <cell r="D188" t="str">
            <v>False</v>
          </cell>
          <cell r="E188">
            <v>1.25</v>
          </cell>
          <cell r="F188">
            <v>1.1000000000000001</v>
          </cell>
          <cell r="G188">
            <v>1</v>
          </cell>
          <cell r="H188">
            <v>0.9</v>
          </cell>
          <cell r="I188">
            <v>0.75</v>
          </cell>
        </row>
        <row r="189">
          <cell r="B189" t="str">
            <v>D.3.4.</v>
          </cell>
          <cell r="C189" t="str">
            <v>Veikla</v>
          </cell>
          <cell r="D189" t="str">
            <v>False</v>
          </cell>
          <cell r="E189">
            <v>1.25</v>
          </cell>
          <cell r="F189">
            <v>1.1000000000000001</v>
          </cell>
          <cell r="G189">
            <v>1</v>
          </cell>
          <cell r="H189">
            <v>0.9</v>
          </cell>
          <cell r="I189">
            <v>0.75</v>
          </cell>
        </row>
        <row r="190">
          <cell r="B190" t="str">
            <v>D.3.5.</v>
          </cell>
          <cell r="C190" t="str">
            <v>Veikla</v>
          </cell>
          <cell r="D190" t="str">
            <v>False</v>
          </cell>
          <cell r="E190">
            <v>1.25</v>
          </cell>
          <cell r="F190">
            <v>1.1000000000000001</v>
          </cell>
          <cell r="G190">
            <v>1</v>
          </cell>
          <cell r="H190">
            <v>0.9</v>
          </cell>
          <cell r="I190">
            <v>0.75</v>
          </cell>
        </row>
        <row r="191">
          <cell r="B191" t="str">
            <v>D.3.6.</v>
          </cell>
          <cell r="C191" t="str">
            <v>Veikla</v>
          </cell>
          <cell r="D191" t="str">
            <v>False</v>
          </cell>
          <cell r="E191">
            <v>1.25</v>
          </cell>
          <cell r="F191">
            <v>1.1000000000000001</v>
          </cell>
          <cell r="G191">
            <v>1</v>
          </cell>
          <cell r="H191">
            <v>0.9</v>
          </cell>
          <cell r="I191">
            <v>0.75</v>
          </cell>
        </row>
        <row r="192">
          <cell r="B192" t="str">
            <v>D.3.7.</v>
          </cell>
          <cell r="C192" t="str">
            <v>Veikla</v>
          </cell>
          <cell r="D192" t="str">
            <v>False</v>
          </cell>
          <cell r="E192">
            <v>1.25</v>
          </cell>
          <cell r="F192">
            <v>1.1000000000000001</v>
          </cell>
          <cell r="G192">
            <v>1</v>
          </cell>
          <cell r="H192">
            <v>0.9</v>
          </cell>
          <cell r="I192">
            <v>0.75</v>
          </cell>
        </row>
        <row r="193">
          <cell r="B193" t="str">
            <v>D.3.8.</v>
          </cell>
          <cell r="C193" t="str">
            <v>Veikla</v>
          </cell>
          <cell r="D193" t="str">
            <v>False</v>
          </cell>
          <cell r="E193">
            <v>1.25</v>
          </cell>
          <cell r="F193">
            <v>1.1000000000000001</v>
          </cell>
          <cell r="G193">
            <v>1</v>
          </cell>
          <cell r="H193">
            <v>0.9</v>
          </cell>
          <cell r="I193">
            <v>0.75</v>
          </cell>
        </row>
        <row r="194">
          <cell r="B194" t="str">
            <v>D.3.9.</v>
          </cell>
          <cell r="C194" t="str">
            <v>Reinvesticijos (po priemonės įgyvendinimo)</v>
          </cell>
          <cell r="D194" t="str">
            <v>False</v>
          </cell>
          <cell r="E194">
            <v>1.25</v>
          </cell>
          <cell r="F194">
            <v>1.1000000000000001</v>
          </cell>
          <cell r="G194">
            <v>1</v>
          </cell>
          <cell r="H194">
            <v>0.9</v>
          </cell>
          <cell r="I194">
            <v>0.75</v>
          </cell>
        </row>
        <row r="195">
          <cell r="B195" t="str">
            <v>D.3.L.</v>
          </cell>
          <cell r="C195" t="str">
            <v>Likutinė vertė</v>
          </cell>
          <cell r="D195" t="str">
            <v>False</v>
          </cell>
          <cell r="E195">
            <v>0.75</v>
          </cell>
          <cell r="F195">
            <v>0.9</v>
          </cell>
          <cell r="G195">
            <v>1</v>
          </cell>
          <cell r="H195">
            <v>1.1000000000000001</v>
          </cell>
          <cell r="I195">
            <v>1.25</v>
          </cell>
        </row>
        <row r="196">
          <cell r="B196" t="str">
            <v>E.1.1.</v>
          </cell>
          <cell r="C196" t="str">
            <v>Ratų riedmenų paviršiaus kontrolės ir dinaminių svarstyklių posistemė</v>
          </cell>
          <cell r="D196" t="str">
            <v>True</v>
          </cell>
          <cell r="E196">
            <v>1.25</v>
          </cell>
          <cell r="F196">
            <v>1.1000000000000001</v>
          </cell>
          <cell r="G196">
            <v>1</v>
          </cell>
          <cell r="H196">
            <v>0.9</v>
          </cell>
          <cell r="I196">
            <v>0.75</v>
          </cell>
        </row>
        <row r="197">
          <cell r="B197" t="str">
            <v>E.1.2.</v>
          </cell>
          <cell r="C197" t="str">
            <v>Ašidėžių įkaičio ir užsatabdytų ratų kontrolės sistema</v>
          </cell>
          <cell r="D197" t="str">
            <v>True</v>
          </cell>
          <cell r="E197">
            <v>1.25</v>
          </cell>
          <cell r="F197">
            <v>1.1000000000000001</v>
          </cell>
          <cell r="G197">
            <v>1</v>
          </cell>
          <cell r="H197">
            <v>0.9</v>
          </cell>
          <cell r="I197">
            <v>0.75</v>
          </cell>
        </row>
        <row r="198">
          <cell r="B198" t="str">
            <v>E.1.3.</v>
          </cell>
          <cell r="C198" t="str">
            <v>Integracijos su išorinėmis sistemomis per Integracinę platformą</v>
          </cell>
          <cell r="D198" t="str">
            <v>True</v>
          </cell>
          <cell r="E198">
            <v>1.25</v>
          </cell>
          <cell r="F198">
            <v>1.1000000000000001</v>
          </cell>
          <cell r="G198">
            <v>1</v>
          </cell>
          <cell r="H198">
            <v>0.9</v>
          </cell>
          <cell r="I198">
            <v>0.75</v>
          </cell>
        </row>
        <row r="199">
          <cell r="B199" t="str">
            <v>E.1.4.</v>
          </cell>
          <cell r="C199" t="str">
            <v>Speciali RAKS programinė įranga ir intervencijos centro kompiuterizuotos darbo vietos</v>
          </cell>
          <cell r="D199" t="str">
            <v>True</v>
          </cell>
          <cell r="E199">
            <v>1.25</v>
          </cell>
          <cell r="F199">
            <v>1.1000000000000001</v>
          </cell>
          <cell r="G199">
            <v>1</v>
          </cell>
          <cell r="H199">
            <v>0.9</v>
          </cell>
          <cell r="I199">
            <v>0.75</v>
          </cell>
        </row>
        <row r="200">
          <cell r="B200" t="str">
            <v>E.1.5.</v>
          </cell>
          <cell r="C200" t="str">
            <v>RAKS integracija su Eismo valdymo EVKS kontrolės sistema</v>
          </cell>
          <cell r="D200" t="str">
            <v>True</v>
          </cell>
          <cell r="E200">
            <v>1.25</v>
          </cell>
          <cell r="F200">
            <v>1.1000000000000001</v>
          </cell>
          <cell r="G200">
            <v>1</v>
          </cell>
          <cell r="H200">
            <v>0.9</v>
          </cell>
          <cell r="I200">
            <v>0.75</v>
          </cell>
        </row>
        <row r="201">
          <cell r="B201" t="str">
            <v>E.1.6.</v>
          </cell>
          <cell r="C201" t="str">
            <v>Veikla</v>
          </cell>
          <cell r="D201" t="str">
            <v>False</v>
          </cell>
          <cell r="E201">
            <v>1.25</v>
          </cell>
          <cell r="F201">
            <v>1.1000000000000001</v>
          </cell>
          <cell r="G201">
            <v>1</v>
          </cell>
          <cell r="H201">
            <v>0.9</v>
          </cell>
          <cell r="I201">
            <v>0.75</v>
          </cell>
        </row>
        <row r="202">
          <cell r="B202" t="str">
            <v>E.1.7.</v>
          </cell>
          <cell r="C202" t="str">
            <v>Veikla</v>
          </cell>
          <cell r="D202" t="str">
            <v>False</v>
          </cell>
          <cell r="E202">
            <v>1.25</v>
          </cell>
          <cell r="F202">
            <v>1.1000000000000001</v>
          </cell>
          <cell r="G202">
            <v>1</v>
          </cell>
          <cell r="H202">
            <v>0.9</v>
          </cell>
          <cell r="I202">
            <v>0.75</v>
          </cell>
        </row>
        <row r="203">
          <cell r="B203" t="str">
            <v>E.1.8.</v>
          </cell>
          <cell r="C203" t="str">
            <v>Veikla</v>
          </cell>
          <cell r="D203" t="str">
            <v>False</v>
          </cell>
          <cell r="E203">
            <v>1.25</v>
          </cell>
          <cell r="F203">
            <v>1.1000000000000001</v>
          </cell>
          <cell r="G203">
            <v>1</v>
          </cell>
          <cell r="H203">
            <v>0.9</v>
          </cell>
          <cell r="I203">
            <v>0.75</v>
          </cell>
        </row>
        <row r="204">
          <cell r="B204" t="str">
            <v>E.1.9.</v>
          </cell>
          <cell r="C204" t="str">
            <v>Reinvesticijos (po priemonės įgyvendinimo)</v>
          </cell>
          <cell r="D204" t="str">
            <v>False</v>
          </cell>
          <cell r="E204">
            <v>1.25</v>
          </cell>
          <cell r="F204">
            <v>1.1000000000000001</v>
          </cell>
          <cell r="G204">
            <v>1</v>
          </cell>
          <cell r="H204">
            <v>0.9</v>
          </cell>
          <cell r="I204">
            <v>0.75</v>
          </cell>
        </row>
        <row r="205">
          <cell r="B205" t="str">
            <v>E.1.L.</v>
          </cell>
          <cell r="C205" t="str">
            <v>Likutinė vertė</v>
          </cell>
          <cell r="D205" t="str">
            <v>False</v>
          </cell>
          <cell r="E205">
            <v>0.75</v>
          </cell>
          <cell r="F205">
            <v>0.9</v>
          </cell>
          <cell r="G205">
            <v>1</v>
          </cell>
          <cell r="H205">
            <v>1.1000000000000001</v>
          </cell>
          <cell r="I205">
            <v>1.25</v>
          </cell>
        </row>
        <row r="206">
          <cell r="B206" t="str">
            <v>E.2.1.</v>
          </cell>
          <cell r="C206" t="str">
            <v>Veikla</v>
          </cell>
          <cell r="D206" t="str">
            <v>False</v>
          </cell>
          <cell r="E206">
            <v>1.25</v>
          </cell>
          <cell r="F206">
            <v>1.1000000000000001</v>
          </cell>
          <cell r="G206">
            <v>1</v>
          </cell>
          <cell r="H206">
            <v>0.9</v>
          </cell>
          <cell r="I206">
            <v>0.75</v>
          </cell>
        </row>
        <row r="207">
          <cell r="B207" t="str">
            <v>E.2.2.</v>
          </cell>
          <cell r="C207" t="str">
            <v>Veikla</v>
          </cell>
          <cell r="D207" t="str">
            <v>False</v>
          </cell>
          <cell r="E207">
            <v>1.25</v>
          </cell>
          <cell r="F207">
            <v>1.1000000000000001</v>
          </cell>
          <cell r="G207">
            <v>1</v>
          </cell>
          <cell r="H207">
            <v>0.9</v>
          </cell>
          <cell r="I207">
            <v>0.75</v>
          </cell>
        </row>
        <row r="208">
          <cell r="B208" t="str">
            <v>E.2.3.</v>
          </cell>
          <cell r="C208" t="str">
            <v>Veikla</v>
          </cell>
          <cell r="D208" t="str">
            <v>False</v>
          </cell>
          <cell r="E208">
            <v>1.25</v>
          </cell>
          <cell r="F208">
            <v>1.1000000000000001</v>
          </cell>
          <cell r="G208">
            <v>1</v>
          </cell>
          <cell r="H208">
            <v>0.9</v>
          </cell>
          <cell r="I208">
            <v>0.75</v>
          </cell>
        </row>
        <row r="209">
          <cell r="B209" t="str">
            <v>E.2.4.</v>
          </cell>
          <cell r="C209" t="str">
            <v>Veikla</v>
          </cell>
          <cell r="D209" t="str">
            <v>False</v>
          </cell>
          <cell r="E209">
            <v>1.25</v>
          </cell>
          <cell r="F209">
            <v>1.1000000000000001</v>
          </cell>
          <cell r="G209">
            <v>1</v>
          </cell>
          <cell r="H209">
            <v>0.9</v>
          </cell>
          <cell r="I209">
            <v>0.75</v>
          </cell>
        </row>
        <row r="210">
          <cell r="B210" t="str">
            <v>E.2.5.</v>
          </cell>
          <cell r="C210" t="str">
            <v>Veikla</v>
          </cell>
          <cell r="D210" t="str">
            <v>False</v>
          </cell>
          <cell r="E210">
            <v>1.25</v>
          </cell>
          <cell r="F210">
            <v>1.1000000000000001</v>
          </cell>
          <cell r="G210">
            <v>1</v>
          </cell>
          <cell r="H210">
            <v>0.9</v>
          </cell>
          <cell r="I210">
            <v>0.75</v>
          </cell>
        </row>
        <row r="211">
          <cell r="B211" t="str">
            <v>E.2.6.</v>
          </cell>
          <cell r="C211" t="str">
            <v>Veikla</v>
          </cell>
          <cell r="D211" t="str">
            <v>False</v>
          </cell>
          <cell r="E211">
            <v>1.25</v>
          </cell>
          <cell r="F211">
            <v>1.1000000000000001</v>
          </cell>
          <cell r="G211">
            <v>1</v>
          </cell>
          <cell r="H211">
            <v>0.9</v>
          </cell>
          <cell r="I211">
            <v>0.75</v>
          </cell>
        </row>
        <row r="212">
          <cell r="B212" t="str">
            <v>E.2.7.</v>
          </cell>
          <cell r="C212" t="str">
            <v>Veikla</v>
          </cell>
          <cell r="D212" t="str">
            <v>False</v>
          </cell>
          <cell r="E212">
            <v>1.25</v>
          </cell>
          <cell r="F212">
            <v>1.1000000000000001</v>
          </cell>
          <cell r="G212">
            <v>1</v>
          </cell>
          <cell r="H212">
            <v>0.9</v>
          </cell>
          <cell r="I212">
            <v>0.75</v>
          </cell>
        </row>
        <row r="213">
          <cell r="B213" t="str">
            <v>E.2.8.</v>
          </cell>
          <cell r="C213" t="str">
            <v>Veikla</v>
          </cell>
          <cell r="D213" t="str">
            <v>False</v>
          </cell>
          <cell r="E213">
            <v>1.25</v>
          </cell>
          <cell r="F213">
            <v>1.1000000000000001</v>
          </cell>
          <cell r="G213">
            <v>1</v>
          </cell>
          <cell r="H213">
            <v>0.9</v>
          </cell>
          <cell r="I213">
            <v>0.75</v>
          </cell>
        </row>
        <row r="214">
          <cell r="B214" t="str">
            <v>E.2.9.</v>
          </cell>
          <cell r="C214" t="str">
            <v>Reinvesticijos (po priemonės įgyvendinimo)</v>
          </cell>
          <cell r="D214" t="str">
            <v>False</v>
          </cell>
          <cell r="E214">
            <v>1.25</v>
          </cell>
          <cell r="F214">
            <v>1.1000000000000001</v>
          </cell>
          <cell r="G214">
            <v>1</v>
          </cell>
          <cell r="H214">
            <v>0.9</v>
          </cell>
          <cell r="I214">
            <v>0.75</v>
          </cell>
        </row>
        <row r="215">
          <cell r="B215" t="str">
            <v>E.2.L.</v>
          </cell>
          <cell r="C215" t="str">
            <v>Likutinė vertė</v>
          </cell>
          <cell r="D215" t="str">
            <v>False</v>
          </cell>
          <cell r="E215">
            <v>0.75</v>
          </cell>
          <cell r="F215">
            <v>0.9</v>
          </cell>
          <cell r="G215">
            <v>1</v>
          </cell>
          <cell r="H215">
            <v>1.1000000000000001</v>
          </cell>
          <cell r="I215">
            <v>1.25</v>
          </cell>
        </row>
        <row r="216">
          <cell r="B216" t="str">
            <v>E.3.1.</v>
          </cell>
          <cell r="C216" t="str">
            <v>Veikla</v>
          </cell>
          <cell r="D216" t="str">
            <v>False</v>
          </cell>
          <cell r="E216">
            <v>1.25</v>
          </cell>
          <cell r="F216">
            <v>1.1000000000000001</v>
          </cell>
          <cell r="G216">
            <v>1</v>
          </cell>
          <cell r="H216">
            <v>0.9</v>
          </cell>
          <cell r="I216">
            <v>0.75</v>
          </cell>
        </row>
        <row r="217">
          <cell r="B217" t="str">
            <v>E.3.2.</v>
          </cell>
          <cell r="C217" t="str">
            <v>Veikla</v>
          </cell>
          <cell r="D217" t="str">
            <v>False</v>
          </cell>
          <cell r="E217">
            <v>1.25</v>
          </cell>
          <cell r="F217">
            <v>1.1000000000000001</v>
          </cell>
          <cell r="G217">
            <v>1</v>
          </cell>
          <cell r="H217">
            <v>0.9</v>
          </cell>
          <cell r="I217">
            <v>0.75</v>
          </cell>
        </row>
        <row r="218">
          <cell r="B218" t="str">
            <v>E.3.3.</v>
          </cell>
          <cell r="C218" t="str">
            <v>Veikla</v>
          </cell>
          <cell r="D218" t="str">
            <v>False</v>
          </cell>
          <cell r="E218">
            <v>1.25</v>
          </cell>
          <cell r="F218">
            <v>1.1000000000000001</v>
          </cell>
          <cell r="G218">
            <v>1</v>
          </cell>
          <cell r="H218">
            <v>0.9</v>
          </cell>
          <cell r="I218">
            <v>0.75</v>
          </cell>
        </row>
        <row r="219">
          <cell r="B219" t="str">
            <v>E.3.4.</v>
          </cell>
          <cell r="C219" t="str">
            <v>Veikla</v>
          </cell>
          <cell r="D219" t="str">
            <v>False</v>
          </cell>
          <cell r="E219">
            <v>1.25</v>
          </cell>
          <cell r="F219">
            <v>1.1000000000000001</v>
          </cell>
          <cell r="G219">
            <v>1</v>
          </cell>
          <cell r="H219">
            <v>0.9</v>
          </cell>
          <cell r="I219">
            <v>0.75</v>
          </cell>
        </row>
        <row r="220">
          <cell r="B220" t="str">
            <v>E.3.5.</v>
          </cell>
          <cell r="C220" t="str">
            <v>Veikla</v>
          </cell>
          <cell r="D220" t="str">
            <v>False</v>
          </cell>
          <cell r="E220">
            <v>1.25</v>
          </cell>
          <cell r="F220">
            <v>1.1000000000000001</v>
          </cell>
          <cell r="G220">
            <v>1</v>
          </cell>
          <cell r="H220">
            <v>0.9</v>
          </cell>
          <cell r="I220">
            <v>0.75</v>
          </cell>
        </row>
        <row r="221">
          <cell r="B221" t="str">
            <v>E.3.6.</v>
          </cell>
          <cell r="C221" t="str">
            <v>Veikla</v>
          </cell>
          <cell r="D221" t="str">
            <v>False</v>
          </cell>
          <cell r="E221">
            <v>1.25</v>
          </cell>
          <cell r="F221">
            <v>1.1000000000000001</v>
          </cell>
          <cell r="G221">
            <v>1</v>
          </cell>
          <cell r="H221">
            <v>0.9</v>
          </cell>
          <cell r="I221">
            <v>0.75</v>
          </cell>
        </row>
        <row r="222">
          <cell r="B222" t="str">
            <v>E.3.7.</v>
          </cell>
          <cell r="C222" t="str">
            <v>Veikla</v>
          </cell>
          <cell r="D222" t="str">
            <v>False</v>
          </cell>
          <cell r="E222">
            <v>1.25</v>
          </cell>
          <cell r="F222">
            <v>1.1000000000000001</v>
          </cell>
          <cell r="G222">
            <v>1</v>
          </cell>
          <cell r="H222">
            <v>0.9</v>
          </cell>
          <cell r="I222">
            <v>0.75</v>
          </cell>
        </row>
        <row r="223">
          <cell r="B223" t="str">
            <v>E.3.8.</v>
          </cell>
          <cell r="C223" t="str">
            <v>Veikla</v>
          </cell>
          <cell r="D223" t="str">
            <v>False</v>
          </cell>
          <cell r="E223">
            <v>1.25</v>
          </cell>
          <cell r="F223">
            <v>1.1000000000000001</v>
          </cell>
          <cell r="G223">
            <v>1</v>
          </cell>
          <cell r="H223">
            <v>0.9</v>
          </cell>
          <cell r="I223">
            <v>0.75</v>
          </cell>
        </row>
        <row r="224">
          <cell r="B224" t="str">
            <v>E.3.9.</v>
          </cell>
          <cell r="C224" t="str">
            <v>Reinvesticijos (po priemonės įgyvendinimo)</v>
          </cell>
          <cell r="D224" t="str">
            <v>False</v>
          </cell>
          <cell r="E224">
            <v>1.25</v>
          </cell>
          <cell r="F224">
            <v>1.1000000000000001</v>
          </cell>
          <cell r="G224">
            <v>1</v>
          </cell>
          <cell r="H224">
            <v>0.9</v>
          </cell>
          <cell r="I224">
            <v>0.75</v>
          </cell>
        </row>
        <row r="225">
          <cell r="B225" t="str">
            <v>E.3.L.</v>
          </cell>
          <cell r="C225" t="str">
            <v>Likutinė vertė</v>
          </cell>
          <cell r="D225" t="str">
            <v>False</v>
          </cell>
          <cell r="E225">
            <v>0.75</v>
          </cell>
          <cell r="F225">
            <v>0.9</v>
          </cell>
          <cell r="G225">
            <v>1</v>
          </cell>
          <cell r="H225">
            <v>1.1000000000000001</v>
          </cell>
          <cell r="I225">
            <v>1.25</v>
          </cell>
        </row>
        <row r="226">
          <cell r="B226" t="str">
            <v>F.1.</v>
          </cell>
          <cell r="C226" t="str">
            <v>Veikla</v>
          </cell>
          <cell r="D226" t="str">
            <v>False</v>
          </cell>
          <cell r="E226">
            <v>1.25</v>
          </cell>
          <cell r="F226">
            <v>1.1000000000000001</v>
          </cell>
          <cell r="G226">
            <v>1</v>
          </cell>
          <cell r="H226">
            <v>0.9</v>
          </cell>
          <cell r="I226">
            <v>0.75</v>
          </cell>
        </row>
        <row r="227">
          <cell r="B227" t="str">
            <v>F.2.</v>
          </cell>
          <cell r="C227" t="str">
            <v>Veikla</v>
          </cell>
          <cell r="D227" t="str">
            <v>False</v>
          </cell>
          <cell r="E227">
            <v>1.25</v>
          </cell>
          <cell r="F227">
            <v>1.1000000000000001</v>
          </cell>
          <cell r="G227">
            <v>1</v>
          </cell>
          <cell r="H227">
            <v>0.9</v>
          </cell>
          <cell r="I227">
            <v>0.75</v>
          </cell>
        </row>
        <row r="228">
          <cell r="B228" t="str">
            <v>F.3.</v>
          </cell>
          <cell r="C228" t="str">
            <v>Veikla</v>
          </cell>
          <cell r="D228" t="str">
            <v>False</v>
          </cell>
          <cell r="E228">
            <v>1.25</v>
          </cell>
          <cell r="F228">
            <v>1.1000000000000001</v>
          </cell>
          <cell r="G228">
            <v>1</v>
          </cell>
          <cell r="H228">
            <v>0.9</v>
          </cell>
          <cell r="I228">
            <v>0.75</v>
          </cell>
        </row>
        <row r="229">
          <cell r="B229" t="str">
            <v>F.4.</v>
          </cell>
          <cell r="C229" t="str">
            <v>Veikla</v>
          </cell>
          <cell r="D229" t="str">
            <v>False</v>
          </cell>
          <cell r="E229">
            <v>1.25</v>
          </cell>
          <cell r="F229">
            <v>1.1000000000000001</v>
          </cell>
          <cell r="G229">
            <v>1</v>
          </cell>
          <cell r="H229">
            <v>0.9</v>
          </cell>
          <cell r="I229">
            <v>0.75</v>
          </cell>
        </row>
        <row r="230">
          <cell r="B230" t="str">
            <v>F.5.</v>
          </cell>
          <cell r="C230" t="str">
            <v>Veikla</v>
          </cell>
          <cell r="D230" t="str">
            <v>False</v>
          </cell>
          <cell r="E230">
            <v>1.25</v>
          </cell>
          <cell r="F230">
            <v>1.1000000000000001</v>
          </cell>
          <cell r="G230">
            <v>1</v>
          </cell>
          <cell r="H230">
            <v>0.9</v>
          </cell>
          <cell r="I230">
            <v>0.75</v>
          </cell>
        </row>
        <row r="231">
          <cell r="B231" t="str">
            <v>F.6.</v>
          </cell>
          <cell r="C231" t="str">
            <v>Veikla</v>
          </cell>
          <cell r="D231" t="str">
            <v>False</v>
          </cell>
          <cell r="E231">
            <v>1.25</v>
          </cell>
          <cell r="F231">
            <v>1.1000000000000001</v>
          </cell>
          <cell r="G231">
            <v>1</v>
          </cell>
          <cell r="H231">
            <v>0.9</v>
          </cell>
          <cell r="I231">
            <v>0.75</v>
          </cell>
        </row>
        <row r="232">
          <cell r="B232" t="str">
            <v>F.7.</v>
          </cell>
          <cell r="C232" t="str">
            <v>Veikla</v>
          </cell>
          <cell r="D232" t="str">
            <v>False</v>
          </cell>
          <cell r="E232">
            <v>1.25</v>
          </cell>
          <cell r="F232">
            <v>1.1000000000000001</v>
          </cell>
          <cell r="G232">
            <v>1</v>
          </cell>
          <cell r="H232">
            <v>0.9</v>
          </cell>
          <cell r="I232">
            <v>0.75</v>
          </cell>
        </row>
        <row r="233">
          <cell r="B233" t="str">
            <v>F.8.</v>
          </cell>
          <cell r="C233" t="str">
            <v>Veikla</v>
          </cell>
          <cell r="D233" t="str">
            <v>False</v>
          </cell>
          <cell r="E233">
            <v>1.25</v>
          </cell>
          <cell r="F233">
            <v>1.1000000000000001</v>
          </cell>
          <cell r="G233">
            <v>1</v>
          </cell>
          <cell r="H233">
            <v>0.9</v>
          </cell>
          <cell r="I233">
            <v>0.75</v>
          </cell>
        </row>
        <row r="234">
          <cell r="B234" t="str">
            <v>F.9.</v>
          </cell>
          <cell r="C234" t="str">
            <v>Reinvesticijos (po priemonės įgyvendinimo)</v>
          </cell>
          <cell r="D234" t="str">
            <v>False</v>
          </cell>
          <cell r="E234">
            <v>1.25</v>
          </cell>
          <cell r="F234">
            <v>1.1000000000000001</v>
          </cell>
          <cell r="G234">
            <v>1</v>
          </cell>
          <cell r="H234">
            <v>0.9</v>
          </cell>
          <cell r="I234">
            <v>0.75</v>
          </cell>
        </row>
        <row r="235">
          <cell r="B235" t="str">
            <v>F.L.</v>
          </cell>
          <cell r="C235" t="str">
            <v>Likutinė vertė</v>
          </cell>
          <cell r="D235" t="str">
            <v>False</v>
          </cell>
          <cell r="E235">
            <v>0.75</v>
          </cell>
          <cell r="F235">
            <v>0.9</v>
          </cell>
          <cell r="G235">
            <v>1</v>
          </cell>
          <cell r="H235">
            <v>1.1000000000000001</v>
          </cell>
          <cell r="I235">
            <v>1.25</v>
          </cell>
        </row>
        <row r="236">
          <cell r="B236" t="str">
            <v>G.1.</v>
          </cell>
          <cell r="C236" t="str">
            <v>Elektros energijos išlaidos (LAKD)</v>
          </cell>
          <cell r="D236" t="str">
            <v>False</v>
          </cell>
          <cell r="E236">
            <v>1.25</v>
          </cell>
          <cell r="F236">
            <v>1.1000000000000001</v>
          </cell>
          <cell r="G236">
            <v>1</v>
          </cell>
          <cell r="H236">
            <v>0.9</v>
          </cell>
          <cell r="I236">
            <v>0.75</v>
          </cell>
        </row>
        <row r="237">
          <cell r="B237" t="str">
            <v>G.2.</v>
          </cell>
          <cell r="C237" t="str">
            <v>1-2 metais bus vykdomas garantinis aptarnavimas, todėl priežiūros sąnaudų nebus patirta (2024-2025 m.)</v>
          </cell>
          <cell r="D237" t="str">
            <v>False</v>
          </cell>
          <cell r="E237">
            <v>1.25</v>
          </cell>
          <cell r="F237">
            <v>1.1000000000000001</v>
          </cell>
          <cell r="G237">
            <v>1</v>
          </cell>
          <cell r="H237">
            <v>0.9</v>
          </cell>
          <cell r="I237">
            <v>0.75</v>
          </cell>
        </row>
        <row r="238">
          <cell r="B238" t="str">
            <v>G.3.</v>
          </cell>
          <cell r="C238" t="str">
            <v>3-6 eksploatcijos metais naujos įrangos priežiūros sąnaudos</v>
          </cell>
          <cell r="D238" t="str">
            <v>True</v>
          </cell>
          <cell r="E238">
            <v>1.25</v>
          </cell>
          <cell r="F238">
            <v>1.1000000000000001</v>
          </cell>
          <cell r="G238">
            <v>1</v>
          </cell>
          <cell r="H238">
            <v>0.9</v>
          </cell>
          <cell r="I238">
            <v>0.75</v>
          </cell>
        </row>
        <row r="239">
          <cell r="B239" t="str">
            <v>G.4.</v>
          </cell>
          <cell r="C239" t="str">
            <v>7-15 eksplotacijos metais naujos įrangos priežiūros sąnaudos</v>
          </cell>
          <cell r="D239" t="str">
            <v>True</v>
          </cell>
          <cell r="E239">
            <v>1.25</v>
          </cell>
          <cell r="F239">
            <v>1.1000000000000001</v>
          </cell>
          <cell r="G239">
            <v>1</v>
          </cell>
          <cell r="H239">
            <v>0.9</v>
          </cell>
          <cell r="I239">
            <v>0.75</v>
          </cell>
        </row>
        <row r="240">
          <cell r="B240" t="str">
            <v>G.5.</v>
          </cell>
          <cell r="C240" t="str">
            <v>Veiklos ir palaikymo (atnaujinimo) sąnaudos 5 (viešojo sektoriaus)</v>
          </cell>
          <cell r="D240" t="str">
            <v>False</v>
          </cell>
          <cell r="E240">
            <v>1.25</v>
          </cell>
          <cell r="F240">
            <v>1.1000000000000001</v>
          </cell>
          <cell r="G240">
            <v>1</v>
          </cell>
          <cell r="H240">
            <v>0.9</v>
          </cell>
          <cell r="I240">
            <v>0.75</v>
          </cell>
        </row>
        <row r="241">
          <cell r="B241" t="str">
            <v>G.6.</v>
          </cell>
          <cell r="C241" t="str">
            <v>Darbo užmokesčio sąnaudos (LTGI)</v>
          </cell>
          <cell r="D241" t="str">
            <v>True</v>
          </cell>
          <cell r="E241">
            <v>1.25</v>
          </cell>
          <cell r="F241">
            <v>1.1000000000000001</v>
          </cell>
          <cell r="G241">
            <v>1</v>
          </cell>
          <cell r="H241">
            <v>0.9</v>
          </cell>
          <cell r="I241">
            <v>0.75</v>
          </cell>
        </row>
        <row r="242">
          <cell r="B242" t="str">
            <v>G.7.</v>
          </cell>
          <cell r="C242" t="str">
            <v>El. energijos sąnaudos (LTGI) (sumažėja dėl efektyvesnių įrenginių naudojimo lyginant su šiuo metu eksploatuojama įranga)</v>
          </cell>
          <cell r="D242" t="str">
            <v>True</v>
          </cell>
          <cell r="E242">
            <v>1.25</v>
          </cell>
          <cell r="F242">
            <v>1.1000000000000001</v>
          </cell>
          <cell r="G242">
            <v>1</v>
          </cell>
          <cell r="H242">
            <v>0.9</v>
          </cell>
          <cell r="I242">
            <v>0.75</v>
          </cell>
        </row>
        <row r="243">
          <cell r="B243" t="str">
            <v>G.8.</v>
          </cell>
          <cell r="C243" t="str">
            <v>Tiekėjo teikiama priežiūra už fiksuotą 336 kEur/metus mokestį. Sąnaudų dydis nustatytas ekspertiniu būdu, įvertinus diegiamą įrangą;</v>
          </cell>
          <cell r="D243" t="str">
            <v>True</v>
          </cell>
          <cell r="E243">
            <v>1.25</v>
          </cell>
          <cell r="F243">
            <v>1.1000000000000001</v>
          </cell>
          <cell r="G243">
            <v>1</v>
          </cell>
          <cell r="H243">
            <v>0.9</v>
          </cell>
          <cell r="I243">
            <v>0.75</v>
          </cell>
        </row>
        <row r="244">
          <cell r="B244" t="str">
            <v>G.9.</v>
          </cell>
          <cell r="C244" t="str">
            <v>IT teikiamos paslaugos. Remiantis turimomis sutartimis ir pagal diegiamos įrangos pobūdį, įvertinta, kad IT atliekamų paslaugų vertė sudarytų apie 50,0 kEur/metus.</v>
          </cell>
          <cell r="D244" t="str">
            <v>True</v>
          </cell>
          <cell r="E244">
            <v>1.25</v>
          </cell>
          <cell r="F244">
            <v>1.1000000000000001</v>
          </cell>
          <cell r="G244">
            <v>1</v>
          </cell>
          <cell r="H244">
            <v>0.9</v>
          </cell>
          <cell r="I244">
            <v>0.75</v>
          </cell>
        </row>
        <row r="245">
          <cell r="B245" t="str">
            <v>G.10.</v>
          </cell>
          <cell r="C245" t="str">
            <v>Faktinės Ratų riedėjimo paviršiaus kontrolės, Dinaminių svarstyklių ir Ašidėžių įkaičio ir užsatabdytų ratų kontrolės  sistemų priežiūros sąnaudos per metus sudarė 365 kEur, įdiegus naują sistemą šia suma mažės sąnaudos.</v>
          </cell>
          <cell r="D245" t="str">
            <v>True</v>
          </cell>
          <cell r="E245">
            <v>1.25</v>
          </cell>
          <cell r="F245">
            <v>1.1000000000000001</v>
          </cell>
          <cell r="G245">
            <v>1</v>
          </cell>
          <cell r="H245">
            <v>0.9</v>
          </cell>
          <cell r="I245">
            <v>0.75</v>
          </cell>
        </row>
        <row r="246">
          <cell r="B246" t="str">
            <v>H.1.</v>
          </cell>
          <cell r="C246" t="str">
            <v>Veiklos pajamos 1 (viešojo sektoriaus)</v>
          </cell>
          <cell r="D246" t="str">
            <v>False</v>
          </cell>
          <cell r="E246">
            <v>0.75</v>
          </cell>
          <cell r="F246">
            <v>0.9</v>
          </cell>
          <cell r="G246">
            <v>1</v>
          </cell>
          <cell r="H246">
            <v>1.1000000000000001</v>
          </cell>
          <cell r="I246">
            <v>1.25</v>
          </cell>
        </row>
        <row r="247">
          <cell r="B247" t="str">
            <v>H.2.</v>
          </cell>
          <cell r="C247" t="str">
            <v>Veiklos pajamos 2 (viešojo sektoriaus)</v>
          </cell>
          <cell r="D247" t="str">
            <v>False</v>
          </cell>
          <cell r="E247">
            <v>0.75</v>
          </cell>
          <cell r="F247">
            <v>0.9</v>
          </cell>
          <cell r="G247">
            <v>1</v>
          </cell>
          <cell r="H247">
            <v>1.1000000000000001</v>
          </cell>
          <cell r="I247">
            <v>1.25</v>
          </cell>
        </row>
        <row r="248">
          <cell r="B248" t="str">
            <v>H.3.</v>
          </cell>
          <cell r="C248" t="str">
            <v>Veiklos pajamos 3 (viešojo sektoriaus)</v>
          </cell>
          <cell r="D248" t="str">
            <v>False</v>
          </cell>
          <cell r="E248">
            <v>0.75</v>
          </cell>
          <cell r="F248">
            <v>0.9</v>
          </cell>
          <cell r="G248">
            <v>1</v>
          </cell>
          <cell r="H248">
            <v>1.1000000000000001</v>
          </cell>
          <cell r="I248">
            <v>1.25</v>
          </cell>
        </row>
        <row r="249">
          <cell r="B249" t="str">
            <v>H.4.</v>
          </cell>
          <cell r="C249" t="str">
            <v>Veiklos pajamos 4 (viešojo sektoriaus)</v>
          </cell>
          <cell r="D249" t="str">
            <v>False</v>
          </cell>
          <cell r="E249">
            <v>0.75</v>
          </cell>
          <cell r="F249">
            <v>0.9</v>
          </cell>
          <cell r="G249">
            <v>1</v>
          </cell>
          <cell r="H249">
            <v>1.1000000000000001</v>
          </cell>
          <cell r="I249">
            <v>1.25</v>
          </cell>
        </row>
        <row r="250">
          <cell r="B250" t="str">
            <v>H.5.</v>
          </cell>
          <cell r="C250" t="str">
            <v>Veiklos pajamos 5 (viešojo sektoriaus)</v>
          </cell>
          <cell r="D250" t="str">
            <v>False</v>
          </cell>
          <cell r="E250">
            <v>0.75</v>
          </cell>
          <cell r="F250">
            <v>0.9</v>
          </cell>
          <cell r="G250">
            <v>1</v>
          </cell>
          <cell r="H250">
            <v>1.1000000000000001</v>
          </cell>
          <cell r="I250">
            <v>1.25</v>
          </cell>
        </row>
        <row r="251">
          <cell r="B251" t="str">
            <v>H.6.</v>
          </cell>
          <cell r="C251" t="str">
            <v>Veiklos pajamos 1 (privataus ir NVO sektoriaus)</v>
          </cell>
          <cell r="D251" t="str">
            <v>False</v>
          </cell>
          <cell r="E251">
            <v>0.75</v>
          </cell>
          <cell r="F251">
            <v>0.9</v>
          </cell>
          <cell r="G251">
            <v>1</v>
          </cell>
          <cell r="H251">
            <v>1.1000000000000001</v>
          </cell>
          <cell r="I251">
            <v>1.25</v>
          </cell>
        </row>
        <row r="252">
          <cell r="B252" t="str">
            <v>H.7.</v>
          </cell>
          <cell r="C252" t="str">
            <v>Veiklos pajamos 2 (privataus ir NVO sektoriaus)</v>
          </cell>
          <cell r="D252" t="str">
            <v>False</v>
          </cell>
          <cell r="E252">
            <v>0.75</v>
          </cell>
          <cell r="F252">
            <v>0.9</v>
          </cell>
          <cell r="G252">
            <v>1</v>
          </cell>
          <cell r="H252">
            <v>1.1000000000000001</v>
          </cell>
          <cell r="I252">
            <v>1.25</v>
          </cell>
        </row>
        <row r="253">
          <cell r="B253" t="str">
            <v>H.8.</v>
          </cell>
          <cell r="C253" t="str">
            <v>Veiklos pajamos 3 (privataus ir NVO sektoriaus)</v>
          </cell>
          <cell r="D253" t="str">
            <v>False</v>
          </cell>
          <cell r="E253">
            <v>0.75</v>
          </cell>
          <cell r="F253">
            <v>0.9</v>
          </cell>
          <cell r="G253">
            <v>1</v>
          </cell>
          <cell r="H253">
            <v>1.1000000000000001</v>
          </cell>
          <cell r="I253">
            <v>1.25</v>
          </cell>
        </row>
        <row r="254">
          <cell r="B254" t="str">
            <v>H.9.</v>
          </cell>
          <cell r="C254" t="str">
            <v>Veiklos pajamos 4 (privataus ir NVO sektoriaus)</v>
          </cell>
          <cell r="D254" t="str">
            <v>False</v>
          </cell>
          <cell r="E254">
            <v>0.75</v>
          </cell>
          <cell r="F254">
            <v>0.9</v>
          </cell>
          <cell r="G254">
            <v>1</v>
          </cell>
          <cell r="H254">
            <v>1.1000000000000001</v>
          </cell>
          <cell r="I254">
            <v>1.25</v>
          </cell>
        </row>
        <row r="255">
          <cell r="B255" t="str">
            <v>H.10.</v>
          </cell>
          <cell r="C255" t="str">
            <v>Veiklos pajamos 5 (privataus ir NVO sektoriaus)</v>
          </cell>
          <cell r="D255" t="str">
            <v>False</v>
          </cell>
          <cell r="E255">
            <v>0.75</v>
          </cell>
          <cell r="F255">
            <v>0.9</v>
          </cell>
          <cell r="G255">
            <v>1</v>
          </cell>
          <cell r="H255">
            <v>1.1000000000000001</v>
          </cell>
          <cell r="I255">
            <v>1.25</v>
          </cell>
        </row>
        <row r="256">
          <cell r="B256" t="str">
            <v>I.</v>
          </cell>
          <cell r="C256" t="str">
            <v>MOKESTINĖS PAJAMOS</v>
          </cell>
          <cell r="D256" t="str">
            <v>False</v>
          </cell>
          <cell r="E256">
            <v>0.75</v>
          </cell>
          <cell r="F256">
            <v>0.9</v>
          </cell>
          <cell r="G256">
            <v>1</v>
          </cell>
          <cell r="H256">
            <v>1.1000000000000001</v>
          </cell>
          <cell r="I256">
            <v>1.25</v>
          </cell>
        </row>
        <row r="257">
          <cell r="B257" t="str">
            <v>K.</v>
          </cell>
          <cell r="C257" t="str">
            <v>SIEKIAMAS REZULTATAS: Sunkiai ir lengvai sužeistų asmenų skaičius, matavimo vienetas: asmenys</v>
          </cell>
          <cell r="D257" t="str">
            <v>True</v>
          </cell>
          <cell r="E257">
            <v>0.75</v>
          </cell>
          <cell r="F257">
            <v>0.9</v>
          </cell>
          <cell r="G257">
            <v>1</v>
          </cell>
          <cell r="H257">
            <v>1.1000000000000001</v>
          </cell>
          <cell r="I257">
            <v>1.25</v>
          </cell>
        </row>
        <row r="258">
          <cell r="B258" t="str">
            <v>L.1.1.</v>
          </cell>
          <cell r="C258" t="str">
            <v>Nelaimingų atsitikimų sumažėjimas</v>
          </cell>
          <cell r="D258" t="str">
            <v>True</v>
          </cell>
          <cell r="E258">
            <v>0.75</v>
          </cell>
          <cell r="F258">
            <v>0.9</v>
          </cell>
          <cell r="G258">
            <v>1</v>
          </cell>
          <cell r="H258">
            <v>1.1000000000000001</v>
          </cell>
          <cell r="I258">
            <v>1.25</v>
          </cell>
        </row>
        <row r="259">
          <cell r="B259" t="str">
            <v>L.1.2.</v>
          </cell>
          <cell r="C259" t="str">
            <v>Nelaimingų atsitikimų sumažėjimas</v>
          </cell>
          <cell r="D259" t="str">
            <v>True</v>
          </cell>
          <cell r="E259">
            <v>0.75</v>
          </cell>
          <cell r="F259">
            <v>0.9</v>
          </cell>
          <cell r="G259">
            <v>1</v>
          </cell>
          <cell r="H259">
            <v>1.1000000000000001</v>
          </cell>
          <cell r="I259">
            <v>1.25</v>
          </cell>
        </row>
        <row r="260">
          <cell r="B260" t="str">
            <v>L.1.3.</v>
          </cell>
          <cell r="C260" t="str">
            <v/>
          </cell>
          <cell r="D260" t="str">
            <v>False</v>
          </cell>
          <cell r="E260">
            <v>0.75</v>
          </cell>
          <cell r="F260">
            <v>0.9</v>
          </cell>
          <cell r="G260">
            <v>1</v>
          </cell>
          <cell r="H260">
            <v>1.1000000000000001</v>
          </cell>
          <cell r="I260">
            <v>1.25</v>
          </cell>
        </row>
        <row r="261">
          <cell r="B261" t="str">
            <v>L.1.4.</v>
          </cell>
          <cell r="C261" t="str">
            <v/>
          </cell>
          <cell r="D261" t="str">
            <v>False</v>
          </cell>
          <cell r="E261">
            <v>0.75</v>
          </cell>
          <cell r="F261">
            <v>0.9</v>
          </cell>
          <cell r="G261">
            <v>1</v>
          </cell>
          <cell r="H261">
            <v>1.1000000000000001</v>
          </cell>
          <cell r="I261">
            <v>1.25</v>
          </cell>
        </row>
        <row r="262">
          <cell r="B262" t="str">
            <v>L.1.5.</v>
          </cell>
          <cell r="C262" t="str">
            <v/>
          </cell>
          <cell r="D262" t="str">
            <v>False</v>
          </cell>
          <cell r="E262">
            <v>0.75</v>
          </cell>
          <cell r="F262">
            <v>0.9</v>
          </cell>
          <cell r="G262">
            <v>1</v>
          </cell>
          <cell r="H262">
            <v>1.1000000000000001</v>
          </cell>
          <cell r="I262">
            <v>1.25</v>
          </cell>
        </row>
        <row r="263">
          <cell r="B263" t="str">
            <v>L.1.6.</v>
          </cell>
          <cell r="C263" t="str">
            <v/>
          </cell>
          <cell r="D263" t="str">
            <v>False</v>
          </cell>
          <cell r="E263">
            <v>0.75</v>
          </cell>
          <cell r="F263">
            <v>0.9</v>
          </cell>
          <cell r="G263">
            <v>1</v>
          </cell>
          <cell r="H263">
            <v>1.1000000000000001</v>
          </cell>
          <cell r="I263">
            <v>1.25</v>
          </cell>
        </row>
        <row r="264">
          <cell r="B264" t="str">
            <v>L.1.7.</v>
          </cell>
          <cell r="C264" t="str">
            <v/>
          </cell>
          <cell r="D264" t="str">
            <v>False</v>
          </cell>
          <cell r="E264">
            <v>0.75</v>
          </cell>
          <cell r="F264">
            <v>0.9</v>
          </cell>
          <cell r="G264">
            <v>1</v>
          </cell>
          <cell r="H264">
            <v>1.1000000000000001</v>
          </cell>
          <cell r="I264">
            <v>1.25</v>
          </cell>
        </row>
        <row r="265">
          <cell r="B265" t="str">
            <v>L.2.1.</v>
          </cell>
          <cell r="C265" t="str">
            <v/>
          </cell>
          <cell r="D265" t="str">
            <v>False</v>
          </cell>
          <cell r="E265">
            <v>1.25</v>
          </cell>
          <cell r="F265">
            <v>1.1000000000000001</v>
          </cell>
          <cell r="G265">
            <v>1</v>
          </cell>
          <cell r="H265">
            <v>0.9</v>
          </cell>
          <cell r="I265">
            <v>0.75</v>
          </cell>
        </row>
        <row r="266">
          <cell r="B266" t="str">
            <v>L.2.2.</v>
          </cell>
          <cell r="C266" t="str">
            <v/>
          </cell>
          <cell r="D266" t="str">
            <v>False</v>
          </cell>
          <cell r="E266">
            <v>1.25</v>
          </cell>
          <cell r="F266">
            <v>1.1000000000000001</v>
          </cell>
          <cell r="G266">
            <v>1</v>
          </cell>
          <cell r="H266">
            <v>0.9</v>
          </cell>
          <cell r="I266">
            <v>0.75</v>
          </cell>
        </row>
        <row r="267">
          <cell r="B267" t="str">
            <v>L.2.3.</v>
          </cell>
          <cell r="C267" t="str">
            <v/>
          </cell>
          <cell r="D267" t="str">
            <v>False</v>
          </cell>
          <cell r="E267">
            <v>1.25</v>
          </cell>
          <cell r="F267">
            <v>1.1000000000000001</v>
          </cell>
          <cell r="G267">
            <v>1</v>
          </cell>
          <cell r="H267">
            <v>0.9</v>
          </cell>
          <cell r="I267">
            <v>0.75</v>
          </cell>
        </row>
      </sheetData>
      <sheetData sheetId="17"/>
      <sheetData sheetId="1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Data1"/>
      <sheetName val="Data2"/>
      <sheetName val="Pradžia"/>
      <sheetName val="Alternatyva 1"/>
      <sheetName val="Alternatyva 2"/>
      <sheetName val="Alternatyva 3"/>
      <sheetName val="Alternatyva 4"/>
      <sheetName val="Alternatyva 5"/>
      <sheetName val="Rodikliai"/>
      <sheetName val="Prielaidos LAKD"/>
      <sheetName val="Prielaidos (LTGI)"/>
      <sheetName val="Prielaidos (LTGI) RAKS"/>
      <sheetName val="SNA"/>
      <sheetName val="SVA"/>
      <sheetName val="DA"/>
      <sheetName val="Poveikis VF"/>
      <sheetName val="Rezultatai"/>
      <sheetName val="Jautrumo analizė"/>
      <sheetName val="Scenarijų analizė"/>
      <sheetName val="Grafikas"/>
      <sheetName val="Data3"/>
    </sheetNames>
    <sheetDataSet>
      <sheetData sheetId="0" refreshError="1"/>
      <sheetData sheetId="1">
        <row r="2">
          <cell r="B2" t="str">
            <v>N</v>
          </cell>
          <cell r="D2" t="str">
            <v>[10]</v>
          </cell>
          <cell r="G2" t="str">
            <v>Z</v>
          </cell>
        </row>
        <row r="3">
          <cell r="D3" t="str">
            <v>[7]</v>
          </cell>
        </row>
        <row r="4">
          <cell r="D4" t="str">
            <v/>
          </cell>
        </row>
        <row r="5">
          <cell r="A5" t="str">
            <v>Anglies dioksido (kaip šiltnamio efektą sukeliančių dujų) emisijos sumažėjimas</v>
          </cell>
          <cell r="D5" t="str">
            <v/>
          </cell>
          <cell r="F5" t="str">
            <v>Anglies dioksido (kaip šiltnamio efektą sukeliančių dujų) emisijos padidėjimas</v>
          </cell>
        </row>
        <row r="6">
          <cell r="A6" t="str">
            <v>Dėl ligos prarastos darbo dienos vertė</v>
          </cell>
          <cell r="D6" t="str">
            <v/>
          </cell>
          <cell r="F6" t="str">
            <v>Anglies dioksido emisijos padidėjimas dėl padidėjusių transporto spūsčių</v>
          </cell>
        </row>
        <row r="7">
          <cell r="A7" t="str">
            <v>Gyvenimo metų vertė</v>
          </cell>
          <cell r="D7" t="str">
            <v/>
          </cell>
          <cell r="F7" t="str">
            <v>Laiko nuostoliai dėl padidėjusių transporto spūsčių</v>
          </cell>
        </row>
        <row r="8">
          <cell r="A8" t="str">
            <v>Kelių transporto priemonių eksploatacinių sąnaudų sutaupymai</v>
          </cell>
          <cell r="D8" t="str">
            <v/>
          </cell>
          <cell r="F8" t="str">
            <v>Nelaimingų atsitikimų sumažėjimas</v>
          </cell>
        </row>
        <row r="9">
          <cell r="A9" t="str">
            <v>Laiko sąnaudų, patiriamų siekiant gauti sveikatos priežiūros paslaugas, sumažėjimas</v>
          </cell>
          <cell r="D9" t="str">
            <v/>
          </cell>
          <cell r="F9" t="str">
            <v>Oro taršos padidėjimas</v>
          </cell>
        </row>
        <row r="10">
          <cell r="A10" t="str">
            <v>Laiko sutaupymai</v>
          </cell>
          <cell r="D10" t="str">
            <v/>
          </cell>
          <cell r="F10" t="str">
            <v>Oro taršos padidėjimas dėl padidėjusių transporto spūsčių</v>
          </cell>
        </row>
        <row r="11">
          <cell r="A11" t="str">
            <v>Nelaimingų atsitikimų sumažėjimas</v>
          </cell>
          <cell r="D11" t="str">
            <v/>
          </cell>
          <cell r="F11" t="str">
            <v>Triukšmo taršos padidėjimas</v>
          </cell>
        </row>
        <row r="12">
          <cell r="A12" t="str">
            <v>Oro taršos sumažėjimas</v>
          </cell>
          <cell r="D12" t="str">
            <v/>
          </cell>
          <cell r="F12" t="str">
            <v>Bendroji suma</v>
          </cell>
        </row>
        <row r="13">
          <cell r="A13" t="str">
            <v>Pasiryžimas sumokėti už padidėjusį sveikatos priežiūros paslaugų prieinamumą</v>
          </cell>
          <cell r="D13" t="str">
            <v/>
          </cell>
        </row>
        <row r="14">
          <cell r="A14" t="str">
            <v>Statistinio gyvenimo vertė</v>
          </cell>
          <cell r="D14" t="str">
            <v/>
          </cell>
        </row>
        <row r="15">
          <cell r="A15" t="str">
            <v>Triukšmo taršos sumažėjimas</v>
          </cell>
          <cell r="D15" t="str">
            <v/>
          </cell>
        </row>
        <row r="16">
          <cell r="A16" t="str">
            <v>Bendroji suma</v>
          </cell>
          <cell r="D16" t="str">
            <v/>
          </cell>
        </row>
        <row r="17">
          <cell r="D17" t="str">
            <v/>
          </cell>
        </row>
        <row r="18">
          <cell r="D18" t="str">
            <v/>
          </cell>
        </row>
        <row r="19">
          <cell r="D19" t="str">
            <v/>
          </cell>
        </row>
        <row r="20">
          <cell r="D20" t="str">
            <v/>
          </cell>
        </row>
        <row r="21">
          <cell r="D21" t="str">
            <v/>
          </cell>
        </row>
        <row r="22">
          <cell r="D22" t="str">
            <v/>
          </cell>
        </row>
        <row r="23">
          <cell r="D23" t="str">
            <v/>
          </cell>
        </row>
        <row r="24">
          <cell r="D24" t="str">
            <v/>
          </cell>
        </row>
        <row r="25">
          <cell r="D25" t="str">
            <v/>
          </cell>
        </row>
        <row r="26">
          <cell r="D26" t="str">
            <v/>
          </cell>
        </row>
        <row r="27">
          <cell r="D27" t="str">
            <v/>
          </cell>
        </row>
        <row r="28">
          <cell r="D28" t="str">
            <v/>
          </cell>
        </row>
        <row r="29">
          <cell r="D29" t="str">
            <v/>
          </cell>
        </row>
        <row r="30">
          <cell r="D30" t="str">
            <v/>
          </cell>
        </row>
        <row r="31">
          <cell r="D31" t="str">
            <v/>
          </cell>
        </row>
        <row r="32">
          <cell r="D32" t="str">
            <v/>
          </cell>
        </row>
        <row r="33">
          <cell r="D33" t="str">
            <v/>
          </cell>
        </row>
        <row r="34">
          <cell r="D34" t="str">
            <v/>
          </cell>
        </row>
        <row r="35">
          <cell r="D35" t="str">
            <v/>
          </cell>
        </row>
        <row r="36">
          <cell r="D36" t="str">
            <v/>
          </cell>
        </row>
      </sheetData>
      <sheetData sheetId="2">
        <row r="10">
          <cell r="E10">
            <v>44713</v>
          </cell>
        </row>
        <row r="12">
          <cell r="E12">
            <v>35</v>
          </cell>
        </row>
        <row r="24">
          <cell r="E24" t="str">
            <v>Žuvusių ir (ar) sunkiai sužeistų pervažų naudotojų skaičius</v>
          </cell>
        </row>
        <row r="26">
          <cell r="E26" t="str">
            <v>asmenys</v>
          </cell>
        </row>
        <row r="29">
          <cell r="D29" t="str">
            <v>Eismo kontrolės sistemų diegimas;
 Eismo saugumo priemonių diegimas susikirtimo su geležinkeliu vietose: a) vieno lygio geležinkelio pervažų modernizavimas, diegiant eismo saugumo priemones (25 pervažos); b) dviejų lygių pėsčiųjų perėjų įrengimas panaikinant vieno lygio susikirtimus (2 tuneliai); c) dviejų lygių pėsčiųjų perėjų (viadukų) modernizavimas (3 viadukai);
Sankryžų rekonstravimas;
Saugaus eismo priemonių, mažinančių arba visiškai šalinančių juodųjų dėmių riziką, įdiegimas (AB „Via Lietuva“);
Jūrų transporto eismo sąlygų gerinimas Šventosios jūrų uoste</v>
          </cell>
          <cell r="G29">
            <v>10</v>
          </cell>
        </row>
        <row r="31">
          <cell r="D31" t="str">
            <v>Greičio kontrolės sistemų diegimas;
Eismo saugumo priemonių diegimas susikirtimo su geležinkeliu vietose: a) dviejų lygių pėsčiųjų perėjų įrengimas panaikinant vieno lygio susikirtimus (27 viadukai); c) dviejų lygių pėsčiųjų perėjų (viadukų) modernizavimas (3 viadukai);
Sankryžų rekonstravimas;
Saugaus eismo priemonių, mažinančių arba visiškai šalinančių juodųjų dėmių riziką, įdiegimas (AB „Via Lietuva“);
Jūrų transporto eismo sąlygų gerinimas Šventosios jūrų uoste;Saugaus eismo priemonių, mažinančių arba visiškai šalinančių juodųjų dėmių riziką, įdiegimas (AB „Via Lietuva“);
Jūrų transporto eismo sąlygų gerinimas Šventosios jūrų uoste; Saugaus eismo priemonių, mažinančių arba visiškai šalinančių juodųjų dėmių riziką, įdiegimas (AB „Via Lietuva“);
Jūrų transporto eismo sąlygų gerinimas Šventosios jūrų uoste;</v>
          </cell>
          <cell r="G31">
            <v>10</v>
          </cell>
        </row>
        <row r="33">
          <cell r="D33" t="str">
            <v/>
          </cell>
          <cell r="G33">
            <v>10</v>
          </cell>
        </row>
        <row r="35">
          <cell r="D35" t="str">
            <v/>
          </cell>
          <cell r="G35">
            <v>10</v>
          </cell>
        </row>
        <row r="37">
          <cell r="D37" t="str">
            <v/>
          </cell>
          <cell r="G37">
            <v>10</v>
          </cell>
        </row>
        <row r="39">
          <cell r="E39">
            <v>0.04</v>
          </cell>
        </row>
        <row r="41">
          <cell r="E41">
            <v>0.05</v>
          </cell>
        </row>
        <row r="43">
          <cell r="E43">
            <v>0.03</v>
          </cell>
        </row>
      </sheetData>
      <sheetData sheetId="3">
        <row r="20">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cell r="BT20">
            <v>0</v>
          </cell>
          <cell r="BU20">
            <v>0</v>
          </cell>
          <cell r="BV20">
            <v>0</v>
          </cell>
          <cell r="BW20">
            <v>0</v>
          </cell>
          <cell r="BX20">
            <v>0</v>
          </cell>
          <cell r="BY20">
            <v>0</v>
          </cell>
          <cell r="BZ20">
            <v>0</v>
          </cell>
          <cell r="CA20">
            <v>0</v>
          </cell>
          <cell r="CB20">
            <v>0</v>
          </cell>
          <cell r="CC20">
            <v>0</v>
          </cell>
          <cell r="CD20">
            <v>0</v>
          </cell>
          <cell r="CE20">
            <v>0</v>
          </cell>
          <cell r="CF20">
            <v>0</v>
          </cell>
          <cell r="CG20">
            <v>0</v>
          </cell>
          <cell r="CH20">
            <v>0</v>
          </cell>
          <cell r="CI20">
            <v>0</v>
          </cell>
          <cell r="CJ20">
            <v>0</v>
          </cell>
          <cell r="CK20">
            <v>0</v>
          </cell>
          <cell r="CL20">
            <v>0</v>
          </cell>
          <cell r="CM20">
            <v>0</v>
          </cell>
          <cell r="CN20">
            <v>0</v>
          </cell>
          <cell r="CO20">
            <v>0</v>
          </cell>
          <cell r="CP20">
            <v>0</v>
          </cell>
          <cell r="CQ20">
            <v>0</v>
          </cell>
          <cell r="CR20">
            <v>0</v>
          </cell>
          <cell r="CS20">
            <v>0</v>
          </cell>
          <cell r="CT20">
            <v>0</v>
          </cell>
          <cell r="CU20">
            <v>0</v>
          </cell>
          <cell r="CV20">
            <v>0</v>
          </cell>
          <cell r="CW20">
            <v>0</v>
          </cell>
          <cell r="CX20">
            <v>0</v>
          </cell>
          <cell r="CY20">
            <v>0</v>
          </cell>
          <cell r="CZ20">
            <v>0</v>
          </cell>
          <cell r="DA20">
            <v>0</v>
          </cell>
          <cell r="DB20">
            <v>0</v>
          </cell>
          <cell r="DC20">
            <v>0</v>
          </cell>
        </row>
        <row r="21">
          <cell r="F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0</v>
          </cell>
          <cell r="CM21">
            <v>0</v>
          </cell>
          <cell r="CN21">
            <v>0</v>
          </cell>
          <cell r="CO21">
            <v>0</v>
          </cell>
          <cell r="CP21">
            <v>0</v>
          </cell>
          <cell r="CQ21">
            <v>0</v>
          </cell>
          <cell r="CR21">
            <v>0</v>
          </cell>
          <cell r="CS21">
            <v>0</v>
          </cell>
          <cell r="CT21">
            <v>0</v>
          </cell>
          <cell r="CU21">
            <v>0</v>
          </cell>
          <cell r="CV21">
            <v>0</v>
          </cell>
          <cell r="CW21">
            <v>0</v>
          </cell>
          <cell r="CX21">
            <v>0</v>
          </cell>
          <cell r="CY21">
            <v>0</v>
          </cell>
          <cell r="CZ21">
            <v>0</v>
          </cell>
          <cell r="DA21">
            <v>0</v>
          </cell>
          <cell r="DB21">
            <v>0</v>
          </cell>
          <cell r="DC21">
            <v>0</v>
          </cell>
        </row>
        <row r="31">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0</v>
          </cell>
          <cell r="CK31">
            <v>0</v>
          </cell>
          <cell r="CL31">
            <v>0</v>
          </cell>
          <cell r="CM31">
            <v>0</v>
          </cell>
          <cell r="CN31">
            <v>0</v>
          </cell>
          <cell r="CO31">
            <v>0</v>
          </cell>
          <cell r="CP31">
            <v>0</v>
          </cell>
          <cell r="CQ31">
            <v>0</v>
          </cell>
          <cell r="CR31">
            <v>0</v>
          </cell>
          <cell r="CS31">
            <v>0</v>
          </cell>
          <cell r="CT31">
            <v>0</v>
          </cell>
          <cell r="CU31">
            <v>0</v>
          </cell>
          <cell r="CV31">
            <v>0</v>
          </cell>
          <cell r="CW31">
            <v>0</v>
          </cell>
          <cell r="CX31">
            <v>0</v>
          </cell>
          <cell r="CY31">
            <v>0</v>
          </cell>
          <cell r="CZ31">
            <v>0</v>
          </cell>
          <cell r="DA31">
            <v>0</v>
          </cell>
          <cell r="DB31">
            <v>0</v>
          </cell>
          <cell r="DC31">
            <v>0</v>
          </cell>
        </row>
        <row r="32">
          <cell r="F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0</v>
          </cell>
          <cell r="CJ32">
            <v>0</v>
          </cell>
          <cell r="CK32">
            <v>0</v>
          </cell>
          <cell r="CL32">
            <v>0</v>
          </cell>
          <cell r="CM32">
            <v>0</v>
          </cell>
          <cell r="CN32">
            <v>0</v>
          </cell>
          <cell r="CO32">
            <v>0</v>
          </cell>
          <cell r="CP32">
            <v>0</v>
          </cell>
          <cell r="CQ32">
            <v>0</v>
          </cell>
          <cell r="CR32">
            <v>0</v>
          </cell>
          <cell r="CS32">
            <v>0</v>
          </cell>
          <cell r="CT32">
            <v>0</v>
          </cell>
          <cell r="CU32">
            <v>0</v>
          </cell>
          <cell r="CV32">
            <v>0</v>
          </cell>
          <cell r="CW32">
            <v>0</v>
          </cell>
          <cell r="CX32">
            <v>0</v>
          </cell>
          <cell r="CY32">
            <v>0</v>
          </cell>
          <cell r="CZ32">
            <v>0</v>
          </cell>
          <cell r="DA32">
            <v>0</v>
          </cell>
          <cell r="DB32">
            <v>0</v>
          </cell>
          <cell r="DC32">
            <v>0</v>
          </cell>
        </row>
        <row r="42">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v>0</v>
          </cell>
          <cell r="BZ42">
            <v>0</v>
          </cell>
          <cell r="CA42">
            <v>0</v>
          </cell>
          <cell r="CB42">
            <v>0</v>
          </cell>
          <cell r="CC42">
            <v>0</v>
          </cell>
          <cell r="CD42">
            <v>0</v>
          </cell>
          <cell r="CE42">
            <v>0</v>
          </cell>
          <cell r="CF42">
            <v>0</v>
          </cell>
          <cell r="CG42">
            <v>0</v>
          </cell>
          <cell r="CH42">
            <v>0</v>
          </cell>
          <cell r="CI42">
            <v>0</v>
          </cell>
          <cell r="CJ42">
            <v>0</v>
          </cell>
          <cell r="CK42">
            <v>0</v>
          </cell>
          <cell r="CL42">
            <v>0</v>
          </cell>
          <cell r="CM42">
            <v>0</v>
          </cell>
          <cell r="CN42">
            <v>0</v>
          </cell>
          <cell r="CO42">
            <v>0</v>
          </cell>
          <cell r="CP42">
            <v>0</v>
          </cell>
          <cell r="CQ42">
            <v>0</v>
          </cell>
          <cell r="CR42">
            <v>0</v>
          </cell>
          <cell r="CS42">
            <v>0</v>
          </cell>
          <cell r="CT42">
            <v>0</v>
          </cell>
          <cell r="CU42">
            <v>0</v>
          </cell>
          <cell r="CV42">
            <v>0</v>
          </cell>
          <cell r="CW42">
            <v>0</v>
          </cell>
          <cell r="CX42">
            <v>0</v>
          </cell>
          <cell r="CY42">
            <v>0</v>
          </cell>
          <cell r="CZ42">
            <v>0</v>
          </cell>
          <cell r="DA42">
            <v>0</v>
          </cell>
          <cell r="DB42">
            <v>0</v>
          </cell>
          <cell r="DC42">
            <v>0</v>
          </cell>
        </row>
        <row r="43">
          <cell r="F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0</v>
          </cell>
          <cell r="CM43">
            <v>0</v>
          </cell>
          <cell r="CN43">
            <v>0</v>
          </cell>
          <cell r="CO43">
            <v>0</v>
          </cell>
          <cell r="CP43">
            <v>0</v>
          </cell>
          <cell r="CQ43">
            <v>0</v>
          </cell>
          <cell r="CR43">
            <v>0</v>
          </cell>
          <cell r="CS43">
            <v>0</v>
          </cell>
          <cell r="CT43">
            <v>0</v>
          </cell>
          <cell r="CU43">
            <v>0</v>
          </cell>
          <cell r="CV43">
            <v>0</v>
          </cell>
          <cell r="CW43">
            <v>0</v>
          </cell>
          <cell r="CX43">
            <v>0</v>
          </cell>
          <cell r="CY43">
            <v>0</v>
          </cell>
          <cell r="CZ43">
            <v>0</v>
          </cell>
          <cell r="DA43">
            <v>0</v>
          </cell>
          <cell r="DB43">
            <v>0</v>
          </cell>
          <cell r="DC43">
            <v>0</v>
          </cell>
        </row>
        <row r="53">
          <cell r="H53">
            <v>0</v>
          </cell>
          <cell r="I53">
            <v>0</v>
          </cell>
          <cell r="J53">
            <v>0</v>
          </cell>
          <cell r="K53">
            <v>0</v>
          </cell>
          <cell r="L53">
            <v>0</v>
          </cell>
          <cell r="M53">
            <v>0</v>
          </cell>
          <cell r="N53">
            <v>0</v>
          </cell>
          <cell r="O53">
            <v>0</v>
          </cell>
          <cell r="P53">
            <v>0</v>
          </cell>
          <cell r="Q53">
            <v>0</v>
          </cell>
          <cell r="R53">
            <v>0</v>
          </cell>
          <cell r="S53">
            <v>0</v>
          </cell>
          <cell r="T53">
            <v>16715.900000000001</v>
          </cell>
          <cell r="U53">
            <v>0</v>
          </cell>
          <cell r="V53">
            <v>0</v>
          </cell>
          <cell r="W53">
            <v>0</v>
          </cell>
          <cell r="X53">
            <v>0</v>
          </cell>
          <cell r="Y53">
            <v>0</v>
          </cell>
          <cell r="Z53">
            <v>0</v>
          </cell>
          <cell r="AA53">
            <v>0</v>
          </cell>
          <cell r="AB53">
            <v>0</v>
          </cell>
          <cell r="AC53">
            <v>0</v>
          </cell>
          <cell r="AD53">
            <v>4187857</v>
          </cell>
          <cell r="AE53">
            <v>16715.900000000001</v>
          </cell>
          <cell r="AF53">
            <v>0</v>
          </cell>
          <cell r="AG53">
            <v>0</v>
          </cell>
          <cell r="AH53">
            <v>27030583.146499999</v>
          </cell>
          <cell r="AI53">
            <v>0</v>
          </cell>
          <cell r="AJ53">
            <v>0</v>
          </cell>
          <cell r="AK53">
            <v>0</v>
          </cell>
          <cell r="AL53">
            <v>0</v>
          </cell>
          <cell r="AM53">
            <v>0</v>
          </cell>
          <cell r="AN53">
            <v>0</v>
          </cell>
          <cell r="AO53">
            <v>0</v>
          </cell>
          <cell r="AP53">
            <v>16715.900000000001</v>
          </cell>
          <cell r="AQ53">
            <v>0</v>
          </cell>
          <cell r="AR53">
            <v>0</v>
          </cell>
          <cell r="AS53">
            <v>0</v>
          </cell>
          <cell r="AT53">
            <v>0</v>
          </cell>
          <cell r="AU53">
            <v>0</v>
          </cell>
          <cell r="AV53">
            <v>0</v>
          </cell>
          <cell r="AW53">
            <v>0</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V53">
            <v>0</v>
          </cell>
          <cell r="BW53">
            <v>0</v>
          </cell>
          <cell r="BX53">
            <v>0</v>
          </cell>
          <cell r="BY53">
            <v>0</v>
          </cell>
          <cell r="BZ53">
            <v>0</v>
          </cell>
          <cell r="CA53">
            <v>0</v>
          </cell>
          <cell r="CB53">
            <v>0</v>
          </cell>
          <cell r="CC53">
            <v>0</v>
          </cell>
          <cell r="CD53">
            <v>0</v>
          </cell>
          <cell r="CE53">
            <v>0</v>
          </cell>
          <cell r="CF53">
            <v>0</v>
          </cell>
          <cell r="CG53">
            <v>0</v>
          </cell>
          <cell r="CH53">
            <v>0</v>
          </cell>
          <cell r="CI53">
            <v>0</v>
          </cell>
          <cell r="CJ53">
            <v>0</v>
          </cell>
          <cell r="CK53">
            <v>0</v>
          </cell>
          <cell r="CL53">
            <v>0</v>
          </cell>
          <cell r="CM53">
            <v>0</v>
          </cell>
          <cell r="CN53">
            <v>0</v>
          </cell>
          <cell r="CO53">
            <v>0</v>
          </cell>
          <cell r="CP53">
            <v>0</v>
          </cell>
          <cell r="CQ53">
            <v>0</v>
          </cell>
          <cell r="CR53">
            <v>0</v>
          </cell>
          <cell r="CS53">
            <v>0</v>
          </cell>
          <cell r="CT53">
            <v>0</v>
          </cell>
          <cell r="CU53">
            <v>0</v>
          </cell>
          <cell r="CV53">
            <v>0</v>
          </cell>
          <cell r="CW53">
            <v>0</v>
          </cell>
          <cell r="CX53">
            <v>0</v>
          </cell>
          <cell r="CY53">
            <v>0</v>
          </cell>
          <cell r="CZ53">
            <v>0</v>
          </cell>
          <cell r="DA53">
            <v>0</v>
          </cell>
          <cell r="DB53">
            <v>0</v>
          </cell>
          <cell r="DC53">
            <v>0</v>
          </cell>
        </row>
        <row r="54">
          <cell r="F54">
            <v>4142738.5481050755</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16347614.990575001</v>
          </cell>
          <cell r="AR54">
            <v>0</v>
          </cell>
          <cell r="AS54">
            <v>0</v>
          </cell>
          <cell r="AT54">
            <v>0</v>
          </cell>
          <cell r="AU54">
            <v>0</v>
          </cell>
          <cell r="AV54">
            <v>0</v>
          </cell>
          <cell r="AW54">
            <v>0</v>
          </cell>
          <cell r="AX54">
            <v>0</v>
          </cell>
          <cell r="AY54">
            <v>0</v>
          </cell>
          <cell r="AZ54">
            <v>0</v>
          </cell>
          <cell r="BA54">
            <v>0</v>
          </cell>
          <cell r="BB54">
            <v>0</v>
          </cell>
          <cell r="BC54">
            <v>0</v>
          </cell>
          <cell r="BD54">
            <v>0</v>
          </cell>
          <cell r="BE54">
            <v>0</v>
          </cell>
          <cell r="BF54">
            <v>0</v>
          </cell>
          <cell r="BG54">
            <v>0</v>
          </cell>
          <cell r="BH54">
            <v>0</v>
          </cell>
          <cell r="BI54">
            <v>0</v>
          </cell>
          <cell r="BJ54">
            <v>0</v>
          </cell>
          <cell r="BK54">
            <v>0</v>
          </cell>
          <cell r="BL54">
            <v>0</v>
          </cell>
          <cell r="BM54">
            <v>0</v>
          </cell>
          <cell r="BN54">
            <v>0</v>
          </cell>
          <cell r="BO54">
            <v>0</v>
          </cell>
          <cell r="BP54">
            <v>0</v>
          </cell>
          <cell r="BQ54">
            <v>0</v>
          </cell>
          <cell r="BR54">
            <v>0</v>
          </cell>
          <cell r="BS54">
            <v>0</v>
          </cell>
          <cell r="BT54">
            <v>0</v>
          </cell>
          <cell r="BU54">
            <v>0</v>
          </cell>
          <cell r="BV54">
            <v>0</v>
          </cell>
          <cell r="BW54">
            <v>0</v>
          </cell>
          <cell r="BX54">
            <v>0</v>
          </cell>
          <cell r="BY54">
            <v>0</v>
          </cell>
          <cell r="BZ54">
            <v>0</v>
          </cell>
          <cell r="CA54">
            <v>0</v>
          </cell>
          <cell r="CB54">
            <v>0</v>
          </cell>
          <cell r="CC54">
            <v>0</v>
          </cell>
          <cell r="CD54">
            <v>0</v>
          </cell>
          <cell r="CE54">
            <v>0</v>
          </cell>
          <cell r="CF54">
            <v>0</v>
          </cell>
          <cell r="CG54">
            <v>0</v>
          </cell>
          <cell r="CH54">
            <v>0</v>
          </cell>
          <cell r="CI54">
            <v>0</v>
          </cell>
          <cell r="CJ54">
            <v>0</v>
          </cell>
          <cell r="CK54">
            <v>0</v>
          </cell>
          <cell r="CL54">
            <v>0</v>
          </cell>
          <cell r="CM54">
            <v>0</v>
          </cell>
          <cell r="CN54">
            <v>0</v>
          </cell>
          <cell r="CO54">
            <v>0</v>
          </cell>
          <cell r="CP54">
            <v>0</v>
          </cell>
          <cell r="CQ54">
            <v>0</v>
          </cell>
          <cell r="CR54">
            <v>0</v>
          </cell>
          <cell r="CS54">
            <v>0</v>
          </cell>
          <cell r="CT54">
            <v>0</v>
          </cell>
          <cell r="CU54">
            <v>0</v>
          </cell>
          <cell r="CV54">
            <v>0</v>
          </cell>
          <cell r="CW54">
            <v>0</v>
          </cell>
          <cell r="CX54">
            <v>0</v>
          </cell>
          <cell r="CY54">
            <v>0</v>
          </cell>
          <cell r="CZ54">
            <v>0</v>
          </cell>
          <cell r="DA54">
            <v>0</v>
          </cell>
          <cell r="DB54">
            <v>0</v>
          </cell>
          <cell r="DC54">
            <v>0</v>
          </cell>
        </row>
        <row r="64">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AZ64">
            <v>0</v>
          </cell>
          <cell r="BA64">
            <v>0</v>
          </cell>
          <cell r="BB64">
            <v>0</v>
          </cell>
          <cell r="BC64">
            <v>0</v>
          </cell>
          <cell r="BD64">
            <v>0</v>
          </cell>
          <cell r="BE64">
            <v>0</v>
          </cell>
          <cell r="BF64">
            <v>0</v>
          </cell>
          <cell r="BG64">
            <v>0</v>
          </cell>
          <cell r="BH64">
            <v>0</v>
          </cell>
          <cell r="BI64">
            <v>0</v>
          </cell>
          <cell r="BJ64">
            <v>0</v>
          </cell>
          <cell r="BK64">
            <v>0</v>
          </cell>
          <cell r="BL64">
            <v>0</v>
          </cell>
          <cell r="BM64">
            <v>0</v>
          </cell>
          <cell r="BN64">
            <v>0</v>
          </cell>
          <cell r="BO64">
            <v>0</v>
          </cell>
          <cell r="BP64">
            <v>0</v>
          </cell>
          <cell r="BQ64">
            <v>0</v>
          </cell>
          <cell r="BR64">
            <v>0</v>
          </cell>
          <cell r="BS64">
            <v>0</v>
          </cell>
          <cell r="BT64">
            <v>0</v>
          </cell>
          <cell r="BU64">
            <v>0</v>
          </cell>
          <cell r="BV64">
            <v>0</v>
          </cell>
          <cell r="BW64">
            <v>0</v>
          </cell>
          <cell r="BX64">
            <v>0</v>
          </cell>
          <cell r="BY64">
            <v>0</v>
          </cell>
          <cell r="BZ64">
            <v>0</v>
          </cell>
          <cell r="CA64">
            <v>0</v>
          </cell>
          <cell r="CB64">
            <v>0</v>
          </cell>
          <cell r="CC64">
            <v>0</v>
          </cell>
          <cell r="CD64">
            <v>0</v>
          </cell>
          <cell r="CE64">
            <v>0</v>
          </cell>
          <cell r="CF64">
            <v>0</v>
          </cell>
          <cell r="CG64">
            <v>0</v>
          </cell>
          <cell r="CH64">
            <v>0</v>
          </cell>
          <cell r="CI64">
            <v>0</v>
          </cell>
          <cell r="CJ64">
            <v>0</v>
          </cell>
          <cell r="CK64">
            <v>0</v>
          </cell>
          <cell r="CL64">
            <v>0</v>
          </cell>
          <cell r="CM64">
            <v>0</v>
          </cell>
          <cell r="CN64">
            <v>0</v>
          </cell>
          <cell r="CO64">
            <v>0</v>
          </cell>
          <cell r="CP64">
            <v>0</v>
          </cell>
          <cell r="CQ64">
            <v>0</v>
          </cell>
          <cell r="CR64">
            <v>0</v>
          </cell>
          <cell r="CS64">
            <v>0</v>
          </cell>
          <cell r="CT64">
            <v>0</v>
          </cell>
          <cell r="CU64">
            <v>0</v>
          </cell>
          <cell r="CV64">
            <v>0</v>
          </cell>
          <cell r="CW64">
            <v>0</v>
          </cell>
          <cell r="CX64">
            <v>0</v>
          </cell>
          <cell r="CY64">
            <v>0</v>
          </cell>
          <cell r="CZ64">
            <v>0</v>
          </cell>
          <cell r="DA64">
            <v>0</v>
          </cell>
          <cell r="DB64">
            <v>0</v>
          </cell>
          <cell r="DC64">
            <v>0</v>
          </cell>
        </row>
        <row r="65">
          <cell r="F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cell r="BZ65">
            <v>0</v>
          </cell>
          <cell r="CA65">
            <v>0</v>
          </cell>
          <cell r="CB65">
            <v>0</v>
          </cell>
          <cell r="CC65">
            <v>0</v>
          </cell>
          <cell r="CD65">
            <v>0</v>
          </cell>
          <cell r="CE65">
            <v>0</v>
          </cell>
          <cell r="CF65">
            <v>0</v>
          </cell>
          <cell r="CG65">
            <v>0</v>
          </cell>
          <cell r="CH65">
            <v>0</v>
          </cell>
          <cell r="CI65">
            <v>0</v>
          </cell>
          <cell r="CJ65">
            <v>0</v>
          </cell>
          <cell r="CK65">
            <v>0</v>
          </cell>
          <cell r="CL65">
            <v>0</v>
          </cell>
          <cell r="CM65">
            <v>0</v>
          </cell>
          <cell r="CN65">
            <v>0</v>
          </cell>
          <cell r="CO65">
            <v>0</v>
          </cell>
          <cell r="CP65">
            <v>0</v>
          </cell>
          <cell r="CQ65">
            <v>0</v>
          </cell>
          <cell r="CR65">
            <v>0</v>
          </cell>
          <cell r="CS65">
            <v>0</v>
          </cell>
          <cell r="CT65">
            <v>0</v>
          </cell>
          <cell r="CU65">
            <v>0</v>
          </cell>
          <cell r="CV65">
            <v>0</v>
          </cell>
          <cell r="CW65">
            <v>0</v>
          </cell>
          <cell r="CX65">
            <v>0</v>
          </cell>
          <cell r="CY65">
            <v>0</v>
          </cell>
          <cell r="CZ65">
            <v>0</v>
          </cell>
          <cell r="DA65">
            <v>0</v>
          </cell>
          <cell r="DB65">
            <v>0</v>
          </cell>
          <cell r="DC65">
            <v>0</v>
          </cell>
        </row>
        <row r="75">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0</v>
          </cell>
          <cell r="BE75">
            <v>0</v>
          </cell>
          <cell r="BF75">
            <v>0</v>
          </cell>
          <cell r="BG75">
            <v>0</v>
          </cell>
          <cell r="BH75">
            <v>0</v>
          </cell>
          <cell r="BI75">
            <v>0</v>
          </cell>
          <cell r="BJ75">
            <v>0</v>
          </cell>
          <cell r="BK75">
            <v>0</v>
          </cell>
          <cell r="BL75">
            <v>0</v>
          </cell>
          <cell r="BM75">
            <v>0</v>
          </cell>
          <cell r="BN75">
            <v>0</v>
          </cell>
          <cell r="BO75">
            <v>0</v>
          </cell>
          <cell r="BP75">
            <v>0</v>
          </cell>
          <cell r="BQ75">
            <v>0</v>
          </cell>
          <cell r="BR75">
            <v>0</v>
          </cell>
          <cell r="BS75">
            <v>0</v>
          </cell>
          <cell r="BT75">
            <v>0</v>
          </cell>
          <cell r="BU75">
            <v>0</v>
          </cell>
          <cell r="BV75">
            <v>0</v>
          </cell>
          <cell r="BW75">
            <v>0</v>
          </cell>
          <cell r="BX75">
            <v>0</v>
          </cell>
          <cell r="BY75">
            <v>0</v>
          </cell>
          <cell r="BZ75">
            <v>0</v>
          </cell>
          <cell r="CA75">
            <v>0</v>
          </cell>
          <cell r="CB75">
            <v>0</v>
          </cell>
          <cell r="CC75">
            <v>0</v>
          </cell>
          <cell r="CD75">
            <v>0</v>
          </cell>
          <cell r="CE75">
            <v>0</v>
          </cell>
          <cell r="CF75">
            <v>0</v>
          </cell>
          <cell r="CG75">
            <v>0</v>
          </cell>
          <cell r="CH75">
            <v>0</v>
          </cell>
          <cell r="CI75">
            <v>0</v>
          </cell>
          <cell r="CJ75">
            <v>0</v>
          </cell>
          <cell r="CK75">
            <v>0</v>
          </cell>
          <cell r="CL75">
            <v>0</v>
          </cell>
          <cell r="CM75">
            <v>0</v>
          </cell>
          <cell r="CN75">
            <v>0</v>
          </cell>
          <cell r="CO75">
            <v>0</v>
          </cell>
          <cell r="CP75">
            <v>0</v>
          </cell>
          <cell r="CQ75">
            <v>0</v>
          </cell>
          <cell r="CR75">
            <v>0</v>
          </cell>
          <cell r="CS75">
            <v>0</v>
          </cell>
          <cell r="CT75">
            <v>0</v>
          </cell>
          <cell r="CU75">
            <v>0</v>
          </cell>
          <cell r="CV75">
            <v>0</v>
          </cell>
          <cell r="CW75">
            <v>0</v>
          </cell>
          <cell r="CX75">
            <v>0</v>
          </cell>
          <cell r="CY75">
            <v>0</v>
          </cell>
          <cell r="CZ75">
            <v>0</v>
          </cell>
          <cell r="DA75">
            <v>0</v>
          </cell>
          <cell r="DB75">
            <v>0</v>
          </cell>
          <cell r="DC75">
            <v>0</v>
          </cell>
        </row>
        <row r="76">
          <cell r="F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cell r="AY76">
            <v>0</v>
          </cell>
          <cell r="AZ76">
            <v>0</v>
          </cell>
          <cell r="BA76">
            <v>0</v>
          </cell>
          <cell r="BB76">
            <v>0</v>
          </cell>
          <cell r="BC76">
            <v>0</v>
          </cell>
          <cell r="BD76">
            <v>0</v>
          </cell>
          <cell r="BE76">
            <v>0</v>
          </cell>
          <cell r="BF76">
            <v>0</v>
          </cell>
          <cell r="BG76">
            <v>0</v>
          </cell>
          <cell r="BH76">
            <v>0</v>
          </cell>
          <cell r="BI76">
            <v>0</v>
          </cell>
          <cell r="BJ76">
            <v>0</v>
          </cell>
          <cell r="BK76">
            <v>0</v>
          </cell>
          <cell r="BL76">
            <v>0</v>
          </cell>
          <cell r="BM76">
            <v>0</v>
          </cell>
          <cell r="BN76">
            <v>0</v>
          </cell>
          <cell r="BO76">
            <v>0</v>
          </cell>
          <cell r="BP76">
            <v>0</v>
          </cell>
          <cell r="BQ76">
            <v>0</v>
          </cell>
          <cell r="BR76">
            <v>0</v>
          </cell>
          <cell r="BS76">
            <v>0</v>
          </cell>
          <cell r="BT76">
            <v>0</v>
          </cell>
          <cell r="BU76">
            <v>0</v>
          </cell>
          <cell r="BV76">
            <v>0</v>
          </cell>
          <cell r="BW76">
            <v>0</v>
          </cell>
          <cell r="BX76">
            <v>0</v>
          </cell>
          <cell r="BY76">
            <v>0</v>
          </cell>
          <cell r="BZ76">
            <v>0</v>
          </cell>
          <cell r="CA76">
            <v>0</v>
          </cell>
          <cell r="CB76">
            <v>0</v>
          </cell>
          <cell r="CC76">
            <v>0</v>
          </cell>
          <cell r="CD76">
            <v>0</v>
          </cell>
          <cell r="CE76">
            <v>0</v>
          </cell>
          <cell r="CF76">
            <v>0</v>
          </cell>
          <cell r="CG76">
            <v>0</v>
          </cell>
          <cell r="CH76">
            <v>0</v>
          </cell>
          <cell r="CI76">
            <v>0</v>
          </cell>
          <cell r="CJ76">
            <v>0</v>
          </cell>
          <cell r="CK76">
            <v>0</v>
          </cell>
          <cell r="CL76">
            <v>0</v>
          </cell>
          <cell r="CM76">
            <v>0</v>
          </cell>
          <cell r="CN76">
            <v>0</v>
          </cell>
          <cell r="CO76">
            <v>0</v>
          </cell>
          <cell r="CP76">
            <v>0</v>
          </cell>
          <cell r="CQ76">
            <v>0</v>
          </cell>
          <cell r="CR76">
            <v>0</v>
          </cell>
          <cell r="CS76">
            <v>0</v>
          </cell>
          <cell r="CT76">
            <v>0</v>
          </cell>
          <cell r="CU76">
            <v>0</v>
          </cell>
          <cell r="CV76">
            <v>0</v>
          </cell>
          <cell r="CW76">
            <v>0</v>
          </cell>
          <cell r="CX76">
            <v>0</v>
          </cell>
          <cell r="CY76">
            <v>0</v>
          </cell>
          <cell r="CZ76">
            <v>0</v>
          </cell>
          <cell r="DA76">
            <v>0</v>
          </cell>
          <cell r="DB76">
            <v>0</v>
          </cell>
          <cell r="DC76">
            <v>0</v>
          </cell>
        </row>
        <row r="86">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cell r="AP86">
            <v>0</v>
          </cell>
          <cell r="AQ86">
            <v>0</v>
          </cell>
          <cell r="AR86">
            <v>0</v>
          </cell>
          <cell r="AS86">
            <v>0</v>
          </cell>
          <cell r="AT86">
            <v>0</v>
          </cell>
          <cell r="AU86">
            <v>0</v>
          </cell>
          <cell r="AV86">
            <v>0</v>
          </cell>
          <cell r="AW86">
            <v>0</v>
          </cell>
          <cell r="AX86">
            <v>0</v>
          </cell>
          <cell r="AY86">
            <v>0</v>
          </cell>
          <cell r="AZ86">
            <v>0</v>
          </cell>
          <cell r="BA86">
            <v>0</v>
          </cell>
          <cell r="BB86">
            <v>0</v>
          </cell>
          <cell r="BC86">
            <v>0</v>
          </cell>
          <cell r="BD86">
            <v>0</v>
          </cell>
          <cell r="BE86">
            <v>0</v>
          </cell>
          <cell r="BF86">
            <v>0</v>
          </cell>
          <cell r="BG86">
            <v>0</v>
          </cell>
          <cell r="BH86">
            <v>0</v>
          </cell>
          <cell r="BI86">
            <v>0</v>
          </cell>
          <cell r="BJ86">
            <v>0</v>
          </cell>
          <cell r="BK86">
            <v>0</v>
          </cell>
          <cell r="BL86">
            <v>0</v>
          </cell>
          <cell r="BM86">
            <v>0</v>
          </cell>
          <cell r="BN86">
            <v>0</v>
          </cell>
          <cell r="BO86">
            <v>0</v>
          </cell>
          <cell r="BP86">
            <v>0</v>
          </cell>
          <cell r="BQ86">
            <v>0</v>
          </cell>
          <cell r="BR86">
            <v>0</v>
          </cell>
          <cell r="BS86">
            <v>0</v>
          </cell>
          <cell r="BT86">
            <v>0</v>
          </cell>
          <cell r="BU86">
            <v>0</v>
          </cell>
          <cell r="BV86">
            <v>0</v>
          </cell>
          <cell r="BW86">
            <v>0</v>
          </cell>
          <cell r="BX86">
            <v>0</v>
          </cell>
          <cell r="BY86">
            <v>0</v>
          </cell>
          <cell r="BZ86">
            <v>0</v>
          </cell>
          <cell r="CA86">
            <v>0</v>
          </cell>
          <cell r="CB86">
            <v>0</v>
          </cell>
          <cell r="CC86">
            <v>0</v>
          </cell>
          <cell r="CD86">
            <v>0</v>
          </cell>
          <cell r="CE86">
            <v>0</v>
          </cell>
          <cell r="CF86">
            <v>0</v>
          </cell>
          <cell r="CG86">
            <v>0</v>
          </cell>
          <cell r="CH86">
            <v>0</v>
          </cell>
          <cell r="CI86">
            <v>0</v>
          </cell>
          <cell r="CJ86">
            <v>0</v>
          </cell>
          <cell r="CK86">
            <v>0</v>
          </cell>
          <cell r="CL86">
            <v>0</v>
          </cell>
          <cell r="CM86">
            <v>0</v>
          </cell>
          <cell r="CN86">
            <v>0</v>
          </cell>
          <cell r="CO86">
            <v>0</v>
          </cell>
          <cell r="CP86">
            <v>0</v>
          </cell>
          <cell r="CQ86">
            <v>0</v>
          </cell>
          <cell r="CR86">
            <v>0</v>
          </cell>
          <cell r="CS86">
            <v>0</v>
          </cell>
          <cell r="CT86">
            <v>0</v>
          </cell>
          <cell r="CU86">
            <v>0</v>
          </cell>
          <cell r="CV86">
            <v>0</v>
          </cell>
          <cell r="CW86">
            <v>0</v>
          </cell>
          <cell r="CX86">
            <v>0</v>
          </cell>
          <cell r="CY86">
            <v>0</v>
          </cell>
          <cell r="CZ86">
            <v>0</v>
          </cell>
          <cell r="DA86">
            <v>0</v>
          </cell>
          <cell r="DB86">
            <v>0</v>
          </cell>
          <cell r="DC86">
            <v>0</v>
          </cell>
        </row>
        <row r="87">
          <cell r="F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0</v>
          </cell>
          <cell r="AU87">
            <v>0</v>
          </cell>
          <cell r="AV87">
            <v>0</v>
          </cell>
          <cell r="AW87">
            <v>0</v>
          </cell>
          <cell r="AX87">
            <v>0</v>
          </cell>
          <cell r="AY87">
            <v>0</v>
          </cell>
          <cell r="AZ87">
            <v>0</v>
          </cell>
          <cell r="BA87">
            <v>0</v>
          </cell>
          <cell r="BB87">
            <v>0</v>
          </cell>
          <cell r="BC87">
            <v>0</v>
          </cell>
          <cell r="BD87">
            <v>0</v>
          </cell>
          <cell r="BE87">
            <v>0</v>
          </cell>
          <cell r="BF87">
            <v>0</v>
          </cell>
          <cell r="BG87">
            <v>0</v>
          </cell>
          <cell r="BH87">
            <v>0</v>
          </cell>
          <cell r="BI87">
            <v>0</v>
          </cell>
          <cell r="BJ87">
            <v>0</v>
          </cell>
          <cell r="BK87">
            <v>0</v>
          </cell>
          <cell r="BL87">
            <v>0</v>
          </cell>
          <cell r="BM87">
            <v>0</v>
          </cell>
          <cell r="BN87">
            <v>0</v>
          </cell>
          <cell r="BO87">
            <v>0</v>
          </cell>
          <cell r="BP87">
            <v>0</v>
          </cell>
          <cell r="BQ87">
            <v>0</v>
          </cell>
          <cell r="BR87">
            <v>0</v>
          </cell>
          <cell r="BS87">
            <v>0</v>
          </cell>
          <cell r="BT87">
            <v>0</v>
          </cell>
          <cell r="BU87">
            <v>0</v>
          </cell>
          <cell r="BV87">
            <v>0</v>
          </cell>
          <cell r="BW87">
            <v>0</v>
          </cell>
          <cell r="BX87">
            <v>0</v>
          </cell>
          <cell r="BY87">
            <v>0</v>
          </cell>
          <cell r="BZ87">
            <v>0</v>
          </cell>
          <cell r="CA87">
            <v>0</v>
          </cell>
          <cell r="CB87">
            <v>0</v>
          </cell>
          <cell r="CC87">
            <v>0</v>
          </cell>
          <cell r="CD87">
            <v>0</v>
          </cell>
          <cell r="CE87">
            <v>0</v>
          </cell>
          <cell r="CF87">
            <v>0</v>
          </cell>
          <cell r="CG87">
            <v>0</v>
          </cell>
          <cell r="CH87">
            <v>0</v>
          </cell>
          <cell r="CI87">
            <v>0</v>
          </cell>
          <cell r="CJ87">
            <v>0</v>
          </cell>
          <cell r="CK87">
            <v>0</v>
          </cell>
          <cell r="CL87">
            <v>0</v>
          </cell>
          <cell r="CM87">
            <v>0</v>
          </cell>
          <cell r="CN87">
            <v>0</v>
          </cell>
          <cell r="CO87">
            <v>0</v>
          </cell>
          <cell r="CP87">
            <v>0</v>
          </cell>
          <cell r="CQ87">
            <v>0</v>
          </cell>
          <cell r="CR87">
            <v>0</v>
          </cell>
          <cell r="CS87">
            <v>0</v>
          </cell>
          <cell r="CT87">
            <v>0</v>
          </cell>
          <cell r="CU87">
            <v>0</v>
          </cell>
          <cell r="CV87">
            <v>0</v>
          </cell>
          <cell r="CW87">
            <v>0</v>
          </cell>
          <cell r="CX87">
            <v>0</v>
          </cell>
          <cell r="CY87">
            <v>0</v>
          </cell>
          <cell r="CZ87">
            <v>0</v>
          </cell>
          <cell r="DA87">
            <v>0</v>
          </cell>
          <cell r="DB87">
            <v>0</v>
          </cell>
          <cell r="DC87">
            <v>0</v>
          </cell>
        </row>
      </sheetData>
      <sheetData sheetId="4">
        <row r="20">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cell r="BT20">
            <v>0</v>
          </cell>
          <cell r="BU20">
            <v>0</v>
          </cell>
          <cell r="BV20">
            <v>0</v>
          </cell>
          <cell r="BW20">
            <v>0</v>
          </cell>
          <cell r="BX20">
            <v>0</v>
          </cell>
          <cell r="BY20">
            <v>0</v>
          </cell>
          <cell r="BZ20">
            <v>0</v>
          </cell>
          <cell r="CA20">
            <v>0</v>
          </cell>
          <cell r="CB20">
            <v>0</v>
          </cell>
          <cell r="CC20">
            <v>0</v>
          </cell>
          <cell r="CD20">
            <v>0</v>
          </cell>
          <cell r="CE20">
            <v>0</v>
          </cell>
          <cell r="CF20">
            <v>0</v>
          </cell>
          <cell r="CG20">
            <v>0</v>
          </cell>
          <cell r="CH20">
            <v>0</v>
          </cell>
          <cell r="CI20">
            <v>0</v>
          </cell>
          <cell r="CJ20">
            <v>0</v>
          </cell>
          <cell r="CK20">
            <v>0</v>
          </cell>
          <cell r="CL20">
            <v>0</v>
          </cell>
          <cell r="CM20">
            <v>0</v>
          </cell>
          <cell r="CN20">
            <v>0</v>
          </cell>
          <cell r="CO20">
            <v>0</v>
          </cell>
          <cell r="CP20">
            <v>0</v>
          </cell>
          <cell r="CQ20">
            <v>0</v>
          </cell>
          <cell r="CR20">
            <v>0</v>
          </cell>
          <cell r="CS20">
            <v>0</v>
          </cell>
          <cell r="CT20">
            <v>0</v>
          </cell>
          <cell r="CU20">
            <v>0</v>
          </cell>
          <cell r="CV20">
            <v>0</v>
          </cell>
          <cell r="CW20">
            <v>0</v>
          </cell>
          <cell r="CX20">
            <v>0</v>
          </cell>
          <cell r="CY20">
            <v>0</v>
          </cell>
          <cell r="CZ20">
            <v>0</v>
          </cell>
          <cell r="DA20">
            <v>0</v>
          </cell>
          <cell r="DB20">
            <v>0</v>
          </cell>
          <cell r="DC20">
            <v>0</v>
          </cell>
        </row>
        <row r="21">
          <cell r="F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0</v>
          </cell>
          <cell r="CM21">
            <v>0</v>
          </cell>
          <cell r="CN21">
            <v>0</v>
          </cell>
          <cell r="CO21">
            <v>0</v>
          </cell>
          <cell r="CP21">
            <v>0</v>
          </cell>
          <cell r="CQ21">
            <v>0</v>
          </cell>
          <cell r="CR21">
            <v>0</v>
          </cell>
          <cell r="CS21">
            <v>0</v>
          </cell>
          <cell r="CT21">
            <v>0</v>
          </cell>
          <cell r="CU21">
            <v>0</v>
          </cell>
          <cell r="CV21">
            <v>0</v>
          </cell>
          <cell r="CW21">
            <v>0</v>
          </cell>
          <cell r="CX21">
            <v>0</v>
          </cell>
          <cell r="CY21">
            <v>0</v>
          </cell>
          <cell r="CZ21">
            <v>0</v>
          </cell>
          <cell r="DA21">
            <v>0</v>
          </cell>
          <cell r="DB21">
            <v>0</v>
          </cell>
          <cell r="DC21">
            <v>0</v>
          </cell>
        </row>
        <row r="31">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0</v>
          </cell>
          <cell r="CK31">
            <v>0</v>
          </cell>
          <cell r="CL31">
            <v>0</v>
          </cell>
          <cell r="CM31">
            <v>0</v>
          </cell>
          <cell r="CN31">
            <v>0</v>
          </cell>
          <cell r="CO31">
            <v>0</v>
          </cell>
          <cell r="CP31">
            <v>0</v>
          </cell>
          <cell r="CQ31">
            <v>0</v>
          </cell>
          <cell r="CR31">
            <v>0</v>
          </cell>
          <cell r="CS31">
            <v>0</v>
          </cell>
          <cell r="CT31">
            <v>0</v>
          </cell>
          <cell r="CU31">
            <v>0</v>
          </cell>
          <cell r="CV31">
            <v>0</v>
          </cell>
          <cell r="CW31">
            <v>0</v>
          </cell>
          <cell r="CX31">
            <v>0</v>
          </cell>
          <cell r="CY31">
            <v>0</v>
          </cell>
          <cell r="CZ31">
            <v>0</v>
          </cell>
          <cell r="DA31">
            <v>0</v>
          </cell>
          <cell r="DB31">
            <v>0</v>
          </cell>
          <cell r="DC31">
            <v>0</v>
          </cell>
        </row>
        <row r="32">
          <cell r="F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0</v>
          </cell>
          <cell r="CJ32">
            <v>0</v>
          </cell>
          <cell r="CK32">
            <v>0</v>
          </cell>
          <cell r="CL32">
            <v>0</v>
          </cell>
          <cell r="CM32">
            <v>0</v>
          </cell>
          <cell r="CN32">
            <v>0</v>
          </cell>
          <cell r="CO32">
            <v>0</v>
          </cell>
          <cell r="CP32">
            <v>0</v>
          </cell>
          <cell r="CQ32">
            <v>0</v>
          </cell>
          <cell r="CR32">
            <v>0</v>
          </cell>
          <cell r="CS32">
            <v>0</v>
          </cell>
          <cell r="CT32">
            <v>0</v>
          </cell>
          <cell r="CU32">
            <v>0</v>
          </cell>
          <cell r="CV32">
            <v>0</v>
          </cell>
          <cell r="CW32">
            <v>0</v>
          </cell>
          <cell r="CX32">
            <v>0</v>
          </cell>
          <cell r="CY32">
            <v>0</v>
          </cell>
          <cell r="CZ32">
            <v>0</v>
          </cell>
          <cell r="DA32">
            <v>0</v>
          </cell>
          <cell r="DB32">
            <v>0</v>
          </cell>
          <cell r="DC32">
            <v>0</v>
          </cell>
        </row>
        <row r="42">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v>0</v>
          </cell>
          <cell r="BZ42">
            <v>0</v>
          </cell>
          <cell r="CA42">
            <v>0</v>
          </cell>
          <cell r="CB42">
            <v>0</v>
          </cell>
          <cell r="CC42">
            <v>0</v>
          </cell>
          <cell r="CD42">
            <v>0</v>
          </cell>
          <cell r="CE42">
            <v>0</v>
          </cell>
          <cell r="CF42">
            <v>0</v>
          </cell>
          <cell r="CG42">
            <v>0</v>
          </cell>
          <cell r="CH42">
            <v>0</v>
          </cell>
          <cell r="CI42">
            <v>0</v>
          </cell>
          <cell r="CJ42">
            <v>0</v>
          </cell>
          <cell r="CK42">
            <v>0</v>
          </cell>
          <cell r="CL42">
            <v>0</v>
          </cell>
          <cell r="CM42">
            <v>0</v>
          </cell>
          <cell r="CN42">
            <v>0</v>
          </cell>
          <cell r="CO42">
            <v>0</v>
          </cell>
          <cell r="CP42">
            <v>0</v>
          </cell>
          <cell r="CQ42">
            <v>0</v>
          </cell>
          <cell r="CR42">
            <v>0</v>
          </cell>
          <cell r="CS42">
            <v>0</v>
          </cell>
          <cell r="CT42">
            <v>0</v>
          </cell>
          <cell r="CU42">
            <v>0</v>
          </cell>
          <cell r="CV42">
            <v>0</v>
          </cell>
          <cell r="CW42">
            <v>0</v>
          </cell>
          <cell r="CX42">
            <v>0</v>
          </cell>
          <cell r="CY42">
            <v>0</v>
          </cell>
          <cell r="CZ42">
            <v>0</v>
          </cell>
          <cell r="DA42">
            <v>0</v>
          </cell>
          <cell r="DB42">
            <v>0</v>
          </cell>
          <cell r="DC42">
            <v>0</v>
          </cell>
        </row>
        <row r="43">
          <cell r="F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0</v>
          </cell>
          <cell r="CM43">
            <v>0</v>
          </cell>
          <cell r="CN43">
            <v>0</v>
          </cell>
          <cell r="CO43">
            <v>0</v>
          </cell>
          <cell r="CP43">
            <v>0</v>
          </cell>
          <cell r="CQ43">
            <v>0</v>
          </cell>
          <cell r="CR43">
            <v>0</v>
          </cell>
          <cell r="CS43">
            <v>0</v>
          </cell>
          <cell r="CT43">
            <v>0</v>
          </cell>
          <cell r="CU43">
            <v>0</v>
          </cell>
          <cell r="CV43">
            <v>0</v>
          </cell>
          <cell r="CW43">
            <v>0</v>
          </cell>
          <cell r="CX43">
            <v>0</v>
          </cell>
          <cell r="CY43">
            <v>0</v>
          </cell>
          <cell r="CZ43">
            <v>0</v>
          </cell>
          <cell r="DA43">
            <v>0</v>
          </cell>
          <cell r="DB43">
            <v>0</v>
          </cell>
          <cell r="DC43">
            <v>0</v>
          </cell>
        </row>
        <row r="53">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V53">
            <v>0</v>
          </cell>
          <cell r="BW53">
            <v>0</v>
          </cell>
          <cell r="BX53">
            <v>0</v>
          </cell>
          <cell r="BY53">
            <v>0</v>
          </cell>
          <cell r="BZ53">
            <v>0</v>
          </cell>
          <cell r="CA53">
            <v>0</v>
          </cell>
          <cell r="CB53">
            <v>0</v>
          </cell>
          <cell r="CC53">
            <v>0</v>
          </cell>
          <cell r="CD53">
            <v>0</v>
          </cell>
          <cell r="CE53">
            <v>0</v>
          </cell>
          <cell r="CF53">
            <v>0</v>
          </cell>
          <cell r="CG53">
            <v>0</v>
          </cell>
          <cell r="CH53">
            <v>0</v>
          </cell>
          <cell r="CI53">
            <v>0</v>
          </cell>
          <cell r="CJ53">
            <v>0</v>
          </cell>
          <cell r="CK53">
            <v>0</v>
          </cell>
          <cell r="CL53">
            <v>0</v>
          </cell>
          <cell r="CM53">
            <v>0</v>
          </cell>
          <cell r="CN53">
            <v>0</v>
          </cell>
          <cell r="CO53">
            <v>0</v>
          </cell>
          <cell r="CP53">
            <v>0</v>
          </cell>
          <cell r="CQ53">
            <v>0</v>
          </cell>
          <cell r="CR53">
            <v>0</v>
          </cell>
          <cell r="CS53">
            <v>0</v>
          </cell>
          <cell r="CT53">
            <v>0</v>
          </cell>
          <cell r="CU53">
            <v>0</v>
          </cell>
          <cell r="CV53">
            <v>0</v>
          </cell>
          <cell r="CW53">
            <v>0</v>
          </cell>
          <cell r="CX53">
            <v>0</v>
          </cell>
          <cell r="CY53">
            <v>0</v>
          </cell>
          <cell r="CZ53">
            <v>0</v>
          </cell>
          <cell r="DA53">
            <v>0</v>
          </cell>
          <cell r="DB53">
            <v>0</v>
          </cell>
          <cell r="DC53">
            <v>0</v>
          </cell>
        </row>
        <row r="54">
          <cell r="F54">
            <v>14358772.715882173</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56660994.984533355</v>
          </cell>
          <cell r="AR54">
            <v>0</v>
          </cell>
          <cell r="AS54">
            <v>0</v>
          </cell>
          <cell r="AT54">
            <v>0</v>
          </cell>
          <cell r="AU54">
            <v>0</v>
          </cell>
          <cell r="AV54">
            <v>0</v>
          </cell>
          <cell r="AW54">
            <v>0</v>
          </cell>
          <cell r="AX54">
            <v>0</v>
          </cell>
          <cell r="AY54">
            <v>0</v>
          </cell>
          <cell r="AZ54">
            <v>0</v>
          </cell>
          <cell r="BA54">
            <v>0</v>
          </cell>
          <cell r="BB54">
            <v>0</v>
          </cell>
          <cell r="BC54">
            <v>0</v>
          </cell>
          <cell r="BD54">
            <v>0</v>
          </cell>
          <cell r="BE54">
            <v>0</v>
          </cell>
          <cell r="BF54">
            <v>0</v>
          </cell>
          <cell r="BG54">
            <v>0</v>
          </cell>
          <cell r="BH54">
            <v>0</v>
          </cell>
          <cell r="BI54">
            <v>0</v>
          </cell>
          <cell r="BJ54">
            <v>0</v>
          </cell>
          <cell r="BK54">
            <v>0</v>
          </cell>
          <cell r="BL54">
            <v>0</v>
          </cell>
          <cell r="BM54">
            <v>0</v>
          </cell>
          <cell r="BN54">
            <v>0</v>
          </cell>
          <cell r="BO54">
            <v>0</v>
          </cell>
          <cell r="BP54">
            <v>0</v>
          </cell>
          <cell r="BQ54">
            <v>0</v>
          </cell>
          <cell r="BR54">
            <v>0</v>
          </cell>
          <cell r="BS54">
            <v>0</v>
          </cell>
          <cell r="BT54">
            <v>0</v>
          </cell>
          <cell r="BU54">
            <v>0</v>
          </cell>
          <cell r="BV54">
            <v>0</v>
          </cell>
          <cell r="BW54">
            <v>0</v>
          </cell>
          <cell r="BX54">
            <v>0</v>
          </cell>
          <cell r="BY54">
            <v>0</v>
          </cell>
          <cell r="BZ54">
            <v>0</v>
          </cell>
          <cell r="CA54">
            <v>0</v>
          </cell>
          <cell r="CB54">
            <v>0</v>
          </cell>
          <cell r="CC54">
            <v>0</v>
          </cell>
          <cell r="CD54">
            <v>0</v>
          </cell>
          <cell r="CE54">
            <v>0</v>
          </cell>
          <cell r="CF54">
            <v>0</v>
          </cell>
          <cell r="CG54">
            <v>0</v>
          </cell>
          <cell r="CH54">
            <v>0</v>
          </cell>
          <cell r="CI54">
            <v>0</v>
          </cell>
          <cell r="CJ54">
            <v>0</v>
          </cell>
          <cell r="CK54">
            <v>0</v>
          </cell>
          <cell r="CL54">
            <v>0</v>
          </cell>
          <cell r="CM54">
            <v>0</v>
          </cell>
          <cell r="CN54">
            <v>0</v>
          </cell>
          <cell r="CO54">
            <v>0</v>
          </cell>
          <cell r="CP54">
            <v>0</v>
          </cell>
          <cell r="CQ54">
            <v>0</v>
          </cell>
          <cell r="CR54">
            <v>0</v>
          </cell>
          <cell r="CS54">
            <v>0</v>
          </cell>
          <cell r="CT54">
            <v>0</v>
          </cell>
          <cell r="CU54">
            <v>0</v>
          </cell>
          <cell r="CV54">
            <v>0</v>
          </cell>
          <cell r="CW54">
            <v>0</v>
          </cell>
          <cell r="CX54">
            <v>0</v>
          </cell>
          <cell r="CY54">
            <v>0</v>
          </cell>
          <cell r="CZ54">
            <v>0</v>
          </cell>
          <cell r="DA54">
            <v>0</v>
          </cell>
          <cell r="DB54">
            <v>0</v>
          </cell>
          <cell r="DC54">
            <v>0</v>
          </cell>
        </row>
        <row r="64">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AZ64">
            <v>0</v>
          </cell>
          <cell r="BA64">
            <v>0</v>
          </cell>
          <cell r="BB64">
            <v>0</v>
          </cell>
          <cell r="BC64">
            <v>0</v>
          </cell>
          <cell r="BD64">
            <v>0</v>
          </cell>
          <cell r="BE64">
            <v>0</v>
          </cell>
          <cell r="BF64">
            <v>0</v>
          </cell>
          <cell r="BG64">
            <v>0</v>
          </cell>
          <cell r="BH64">
            <v>0</v>
          </cell>
          <cell r="BI64">
            <v>0</v>
          </cell>
          <cell r="BJ64">
            <v>0</v>
          </cell>
          <cell r="BK64">
            <v>0</v>
          </cell>
          <cell r="BL64">
            <v>0</v>
          </cell>
          <cell r="BM64">
            <v>0</v>
          </cell>
          <cell r="BN64">
            <v>0</v>
          </cell>
          <cell r="BO64">
            <v>0</v>
          </cell>
          <cell r="BP64">
            <v>0</v>
          </cell>
          <cell r="BQ64">
            <v>0</v>
          </cell>
          <cell r="BR64">
            <v>0</v>
          </cell>
          <cell r="BS64">
            <v>0</v>
          </cell>
          <cell r="BT64">
            <v>0</v>
          </cell>
          <cell r="BU64">
            <v>0</v>
          </cell>
          <cell r="BV64">
            <v>0</v>
          </cell>
          <cell r="BW64">
            <v>0</v>
          </cell>
          <cell r="BX64">
            <v>0</v>
          </cell>
          <cell r="BY64">
            <v>0</v>
          </cell>
          <cell r="BZ64">
            <v>0</v>
          </cell>
          <cell r="CA64">
            <v>0</v>
          </cell>
          <cell r="CB64">
            <v>0</v>
          </cell>
          <cell r="CC64">
            <v>0</v>
          </cell>
          <cell r="CD64">
            <v>0</v>
          </cell>
          <cell r="CE64">
            <v>0</v>
          </cell>
          <cell r="CF64">
            <v>0</v>
          </cell>
          <cell r="CG64">
            <v>0</v>
          </cell>
          <cell r="CH64">
            <v>0</v>
          </cell>
          <cell r="CI64">
            <v>0</v>
          </cell>
          <cell r="CJ64">
            <v>0</v>
          </cell>
          <cell r="CK64">
            <v>0</v>
          </cell>
          <cell r="CL64">
            <v>0</v>
          </cell>
          <cell r="CM64">
            <v>0</v>
          </cell>
          <cell r="CN64">
            <v>0</v>
          </cell>
          <cell r="CO64">
            <v>0</v>
          </cell>
          <cell r="CP64">
            <v>0</v>
          </cell>
          <cell r="CQ64">
            <v>0</v>
          </cell>
          <cell r="CR64">
            <v>0</v>
          </cell>
          <cell r="CS64">
            <v>0</v>
          </cell>
          <cell r="CT64">
            <v>0</v>
          </cell>
          <cell r="CU64">
            <v>0</v>
          </cell>
          <cell r="CV64">
            <v>0</v>
          </cell>
          <cell r="CW64">
            <v>0</v>
          </cell>
          <cell r="CX64">
            <v>0</v>
          </cell>
          <cell r="CY64">
            <v>0</v>
          </cell>
          <cell r="CZ64">
            <v>0</v>
          </cell>
          <cell r="DA64">
            <v>0</v>
          </cell>
          <cell r="DB64">
            <v>0</v>
          </cell>
          <cell r="DC64">
            <v>0</v>
          </cell>
        </row>
        <row r="65">
          <cell r="F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cell r="BZ65">
            <v>0</v>
          </cell>
          <cell r="CA65">
            <v>0</v>
          </cell>
          <cell r="CB65">
            <v>0</v>
          </cell>
          <cell r="CC65">
            <v>0</v>
          </cell>
          <cell r="CD65">
            <v>0</v>
          </cell>
          <cell r="CE65">
            <v>0</v>
          </cell>
          <cell r="CF65">
            <v>0</v>
          </cell>
          <cell r="CG65">
            <v>0</v>
          </cell>
          <cell r="CH65">
            <v>0</v>
          </cell>
          <cell r="CI65">
            <v>0</v>
          </cell>
          <cell r="CJ65">
            <v>0</v>
          </cell>
          <cell r="CK65">
            <v>0</v>
          </cell>
          <cell r="CL65">
            <v>0</v>
          </cell>
          <cell r="CM65">
            <v>0</v>
          </cell>
          <cell r="CN65">
            <v>0</v>
          </cell>
          <cell r="CO65">
            <v>0</v>
          </cell>
          <cell r="CP65">
            <v>0</v>
          </cell>
          <cell r="CQ65">
            <v>0</v>
          </cell>
          <cell r="CR65">
            <v>0</v>
          </cell>
          <cell r="CS65">
            <v>0</v>
          </cell>
          <cell r="CT65">
            <v>0</v>
          </cell>
          <cell r="CU65">
            <v>0</v>
          </cell>
          <cell r="CV65">
            <v>0</v>
          </cell>
          <cell r="CW65">
            <v>0</v>
          </cell>
          <cell r="CX65">
            <v>0</v>
          </cell>
          <cell r="CY65">
            <v>0</v>
          </cell>
          <cell r="CZ65">
            <v>0</v>
          </cell>
          <cell r="DA65">
            <v>0</v>
          </cell>
          <cell r="DB65">
            <v>0</v>
          </cell>
          <cell r="DC65">
            <v>0</v>
          </cell>
        </row>
        <row r="75">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0</v>
          </cell>
          <cell r="BE75">
            <v>0</v>
          </cell>
          <cell r="BF75">
            <v>0</v>
          </cell>
          <cell r="BG75">
            <v>0</v>
          </cell>
          <cell r="BH75">
            <v>0</v>
          </cell>
          <cell r="BI75">
            <v>0</v>
          </cell>
          <cell r="BJ75">
            <v>0</v>
          </cell>
          <cell r="BK75">
            <v>0</v>
          </cell>
          <cell r="BL75">
            <v>0</v>
          </cell>
          <cell r="BM75">
            <v>0</v>
          </cell>
          <cell r="BN75">
            <v>0</v>
          </cell>
          <cell r="BO75">
            <v>0</v>
          </cell>
          <cell r="BP75">
            <v>0</v>
          </cell>
          <cell r="BQ75">
            <v>0</v>
          </cell>
          <cell r="BR75">
            <v>0</v>
          </cell>
          <cell r="BS75">
            <v>0</v>
          </cell>
          <cell r="BT75">
            <v>0</v>
          </cell>
          <cell r="BU75">
            <v>0</v>
          </cell>
          <cell r="BV75">
            <v>0</v>
          </cell>
          <cell r="BW75">
            <v>0</v>
          </cell>
          <cell r="BX75">
            <v>0</v>
          </cell>
          <cell r="BY75">
            <v>0</v>
          </cell>
          <cell r="BZ75">
            <v>0</v>
          </cell>
          <cell r="CA75">
            <v>0</v>
          </cell>
          <cell r="CB75">
            <v>0</v>
          </cell>
          <cell r="CC75">
            <v>0</v>
          </cell>
          <cell r="CD75">
            <v>0</v>
          </cell>
          <cell r="CE75">
            <v>0</v>
          </cell>
          <cell r="CF75">
            <v>0</v>
          </cell>
          <cell r="CG75">
            <v>0</v>
          </cell>
          <cell r="CH75">
            <v>0</v>
          </cell>
          <cell r="CI75">
            <v>0</v>
          </cell>
          <cell r="CJ75">
            <v>0</v>
          </cell>
          <cell r="CK75">
            <v>0</v>
          </cell>
          <cell r="CL75">
            <v>0</v>
          </cell>
          <cell r="CM75">
            <v>0</v>
          </cell>
          <cell r="CN75">
            <v>0</v>
          </cell>
          <cell r="CO75">
            <v>0</v>
          </cell>
          <cell r="CP75">
            <v>0</v>
          </cell>
          <cell r="CQ75">
            <v>0</v>
          </cell>
          <cell r="CR75">
            <v>0</v>
          </cell>
          <cell r="CS75">
            <v>0</v>
          </cell>
          <cell r="CT75">
            <v>0</v>
          </cell>
          <cell r="CU75">
            <v>0</v>
          </cell>
          <cell r="CV75">
            <v>0</v>
          </cell>
          <cell r="CW75">
            <v>0</v>
          </cell>
          <cell r="CX75">
            <v>0</v>
          </cell>
          <cell r="CY75">
            <v>0</v>
          </cell>
          <cell r="CZ75">
            <v>0</v>
          </cell>
          <cell r="DA75">
            <v>0</v>
          </cell>
          <cell r="DB75">
            <v>0</v>
          </cell>
          <cell r="DC75">
            <v>0</v>
          </cell>
        </row>
        <row r="76">
          <cell r="F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cell r="AY76">
            <v>0</v>
          </cell>
          <cell r="AZ76">
            <v>0</v>
          </cell>
          <cell r="BA76">
            <v>0</v>
          </cell>
          <cell r="BB76">
            <v>0</v>
          </cell>
          <cell r="BC76">
            <v>0</v>
          </cell>
          <cell r="BD76">
            <v>0</v>
          </cell>
          <cell r="BE76">
            <v>0</v>
          </cell>
          <cell r="BF76">
            <v>0</v>
          </cell>
          <cell r="BG76">
            <v>0</v>
          </cell>
          <cell r="BH76">
            <v>0</v>
          </cell>
          <cell r="BI76">
            <v>0</v>
          </cell>
          <cell r="BJ76">
            <v>0</v>
          </cell>
          <cell r="BK76">
            <v>0</v>
          </cell>
          <cell r="BL76">
            <v>0</v>
          </cell>
          <cell r="BM76">
            <v>0</v>
          </cell>
          <cell r="BN76">
            <v>0</v>
          </cell>
          <cell r="BO76">
            <v>0</v>
          </cell>
          <cell r="BP76">
            <v>0</v>
          </cell>
          <cell r="BQ76">
            <v>0</v>
          </cell>
          <cell r="BR76">
            <v>0</v>
          </cell>
          <cell r="BS76">
            <v>0</v>
          </cell>
          <cell r="BT76">
            <v>0</v>
          </cell>
          <cell r="BU76">
            <v>0</v>
          </cell>
          <cell r="BV76">
            <v>0</v>
          </cell>
          <cell r="BW76">
            <v>0</v>
          </cell>
          <cell r="BX76">
            <v>0</v>
          </cell>
          <cell r="BY76">
            <v>0</v>
          </cell>
          <cell r="BZ76">
            <v>0</v>
          </cell>
          <cell r="CA76">
            <v>0</v>
          </cell>
          <cell r="CB76">
            <v>0</v>
          </cell>
          <cell r="CC76">
            <v>0</v>
          </cell>
          <cell r="CD76">
            <v>0</v>
          </cell>
          <cell r="CE76">
            <v>0</v>
          </cell>
          <cell r="CF76">
            <v>0</v>
          </cell>
          <cell r="CG76">
            <v>0</v>
          </cell>
          <cell r="CH76">
            <v>0</v>
          </cell>
          <cell r="CI76">
            <v>0</v>
          </cell>
          <cell r="CJ76">
            <v>0</v>
          </cell>
          <cell r="CK76">
            <v>0</v>
          </cell>
          <cell r="CL76">
            <v>0</v>
          </cell>
          <cell r="CM76">
            <v>0</v>
          </cell>
          <cell r="CN76">
            <v>0</v>
          </cell>
          <cell r="CO76">
            <v>0</v>
          </cell>
          <cell r="CP76">
            <v>0</v>
          </cell>
          <cell r="CQ76">
            <v>0</v>
          </cell>
          <cell r="CR76">
            <v>0</v>
          </cell>
          <cell r="CS76">
            <v>0</v>
          </cell>
          <cell r="CT76">
            <v>0</v>
          </cell>
          <cell r="CU76">
            <v>0</v>
          </cell>
          <cell r="CV76">
            <v>0</v>
          </cell>
          <cell r="CW76">
            <v>0</v>
          </cell>
          <cell r="CX76">
            <v>0</v>
          </cell>
          <cell r="CY76">
            <v>0</v>
          </cell>
          <cell r="CZ76">
            <v>0</v>
          </cell>
          <cell r="DA76">
            <v>0</v>
          </cell>
          <cell r="DB76">
            <v>0</v>
          </cell>
          <cell r="DC76">
            <v>0</v>
          </cell>
        </row>
        <row r="86">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cell r="AP86">
            <v>0</v>
          </cell>
          <cell r="AQ86">
            <v>0</v>
          </cell>
          <cell r="AR86">
            <v>0</v>
          </cell>
          <cell r="AS86">
            <v>0</v>
          </cell>
          <cell r="AT86">
            <v>0</v>
          </cell>
          <cell r="AU86">
            <v>0</v>
          </cell>
          <cell r="AV86">
            <v>0</v>
          </cell>
          <cell r="AW86">
            <v>0</v>
          </cell>
          <cell r="AX86">
            <v>0</v>
          </cell>
          <cell r="AY86">
            <v>0</v>
          </cell>
          <cell r="AZ86">
            <v>0</v>
          </cell>
          <cell r="BA86">
            <v>0</v>
          </cell>
          <cell r="BB86">
            <v>0</v>
          </cell>
          <cell r="BC86">
            <v>0</v>
          </cell>
          <cell r="BD86">
            <v>0</v>
          </cell>
          <cell r="BE86">
            <v>0</v>
          </cell>
          <cell r="BF86">
            <v>0</v>
          </cell>
          <cell r="BG86">
            <v>0</v>
          </cell>
          <cell r="BH86">
            <v>0</v>
          </cell>
          <cell r="BI86">
            <v>0</v>
          </cell>
          <cell r="BJ86">
            <v>0</v>
          </cell>
          <cell r="BK86">
            <v>0</v>
          </cell>
          <cell r="BL86">
            <v>0</v>
          </cell>
          <cell r="BM86">
            <v>0</v>
          </cell>
          <cell r="BN86">
            <v>0</v>
          </cell>
          <cell r="BO86">
            <v>0</v>
          </cell>
          <cell r="BP86">
            <v>0</v>
          </cell>
          <cell r="BQ86">
            <v>0</v>
          </cell>
          <cell r="BR86">
            <v>0</v>
          </cell>
          <cell r="BS86">
            <v>0</v>
          </cell>
          <cell r="BT86">
            <v>0</v>
          </cell>
          <cell r="BU86">
            <v>0</v>
          </cell>
          <cell r="BV86">
            <v>0</v>
          </cell>
          <cell r="BW86">
            <v>0</v>
          </cell>
          <cell r="BX86">
            <v>0</v>
          </cell>
          <cell r="BY86">
            <v>0</v>
          </cell>
          <cell r="BZ86">
            <v>0</v>
          </cell>
          <cell r="CA86">
            <v>0</v>
          </cell>
          <cell r="CB86">
            <v>0</v>
          </cell>
          <cell r="CC86">
            <v>0</v>
          </cell>
          <cell r="CD86">
            <v>0</v>
          </cell>
          <cell r="CE86">
            <v>0</v>
          </cell>
          <cell r="CF86">
            <v>0</v>
          </cell>
          <cell r="CG86">
            <v>0</v>
          </cell>
          <cell r="CH86">
            <v>0</v>
          </cell>
          <cell r="CI86">
            <v>0</v>
          </cell>
          <cell r="CJ86">
            <v>0</v>
          </cell>
          <cell r="CK86">
            <v>0</v>
          </cell>
          <cell r="CL86">
            <v>0</v>
          </cell>
          <cell r="CM86">
            <v>0</v>
          </cell>
          <cell r="CN86">
            <v>0</v>
          </cell>
          <cell r="CO86">
            <v>0</v>
          </cell>
          <cell r="CP86">
            <v>0</v>
          </cell>
          <cell r="CQ86">
            <v>0</v>
          </cell>
          <cell r="CR86">
            <v>0</v>
          </cell>
          <cell r="CS86">
            <v>0</v>
          </cell>
          <cell r="CT86">
            <v>0</v>
          </cell>
          <cell r="CU86">
            <v>0</v>
          </cell>
          <cell r="CV86">
            <v>0</v>
          </cell>
          <cell r="CW86">
            <v>0</v>
          </cell>
          <cell r="CX86">
            <v>0</v>
          </cell>
          <cell r="CY86">
            <v>0</v>
          </cell>
          <cell r="CZ86">
            <v>0</v>
          </cell>
          <cell r="DA86">
            <v>0</v>
          </cell>
          <cell r="DB86">
            <v>0</v>
          </cell>
          <cell r="DC86">
            <v>0</v>
          </cell>
        </row>
        <row r="87">
          <cell r="F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0</v>
          </cell>
          <cell r="AU87">
            <v>0</v>
          </cell>
          <cell r="AV87">
            <v>0</v>
          </cell>
          <cell r="AW87">
            <v>0</v>
          </cell>
          <cell r="AX87">
            <v>0</v>
          </cell>
          <cell r="AY87">
            <v>0</v>
          </cell>
          <cell r="AZ87">
            <v>0</v>
          </cell>
          <cell r="BA87">
            <v>0</v>
          </cell>
          <cell r="BB87">
            <v>0</v>
          </cell>
          <cell r="BC87">
            <v>0</v>
          </cell>
          <cell r="BD87">
            <v>0</v>
          </cell>
          <cell r="BE87">
            <v>0</v>
          </cell>
          <cell r="BF87">
            <v>0</v>
          </cell>
          <cell r="BG87">
            <v>0</v>
          </cell>
          <cell r="BH87">
            <v>0</v>
          </cell>
          <cell r="BI87">
            <v>0</v>
          </cell>
          <cell r="BJ87">
            <v>0</v>
          </cell>
          <cell r="BK87">
            <v>0</v>
          </cell>
          <cell r="BL87">
            <v>0</v>
          </cell>
          <cell r="BM87">
            <v>0</v>
          </cell>
          <cell r="BN87">
            <v>0</v>
          </cell>
          <cell r="BO87">
            <v>0</v>
          </cell>
          <cell r="BP87">
            <v>0</v>
          </cell>
          <cell r="BQ87">
            <v>0</v>
          </cell>
          <cell r="BR87">
            <v>0</v>
          </cell>
          <cell r="BS87">
            <v>0</v>
          </cell>
          <cell r="BT87">
            <v>0</v>
          </cell>
          <cell r="BU87">
            <v>0</v>
          </cell>
          <cell r="BV87">
            <v>0</v>
          </cell>
          <cell r="BW87">
            <v>0</v>
          </cell>
          <cell r="BX87">
            <v>0</v>
          </cell>
          <cell r="BY87">
            <v>0</v>
          </cell>
          <cell r="BZ87">
            <v>0</v>
          </cell>
          <cell r="CA87">
            <v>0</v>
          </cell>
          <cell r="CB87">
            <v>0</v>
          </cell>
          <cell r="CC87">
            <v>0</v>
          </cell>
          <cell r="CD87">
            <v>0</v>
          </cell>
          <cell r="CE87">
            <v>0</v>
          </cell>
          <cell r="CF87">
            <v>0</v>
          </cell>
          <cell r="CG87">
            <v>0</v>
          </cell>
          <cell r="CH87">
            <v>0</v>
          </cell>
          <cell r="CI87">
            <v>0</v>
          </cell>
          <cell r="CJ87">
            <v>0</v>
          </cell>
          <cell r="CK87">
            <v>0</v>
          </cell>
          <cell r="CL87">
            <v>0</v>
          </cell>
          <cell r="CM87">
            <v>0</v>
          </cell>
          <cell r="CN87">
            <v>0</v>
          </cell>
          <cell r="CO87">
            <v>0</v>
          </cell>
          <cell r="CP87">
            <v>0</v>
          </cell>
          <cell r="CQ87">
            <v>0</v>
          </cell>
          <cell r="CR87">
            <v>0</v>
          </cell>
          <cell r="CS87">
            <v>0</v>
          </cell>
          <cell r="CT87">
            <v>0</v>
          </cell>
          <cell r="CU87">
            <v>0</v>
          </cell>
          <cell r="CV87">
            <v>0</v>
          </cell>
          <cell r="CW87">
            <v>0</v>
          </cell>
          <cell r="CX87">
            <v>0</v>
          </cell>
          <cell r="CY87">
            <v>0</v>
          </cell>
          <cell r="CZ87">
            <v>0</v>
          </cell>
          <cell r="DA87">
            <v>0</v>
          </cell>
          <cell r="DB87">
            <v>0</v>
          </cell>
          <cell r="DC87">
            <v>0</v>
          </cell>
        </row>
      </sheetData>
      <sheetData sheetId="5">
        <row r="20">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cell r="BT20">
            <v>0</v>
          </cell>
          <cell r="BU20">
            <v>0</v>
          </cell>
          <cell r="BV20">
            <v>0</v>
          </cell>
          <cell r="BW20">
            <v>0</v>
          </cell>
          <cell r="BX20">
            <v>0</v>
          </cell>
          <cell r="BY20">
            <v>0</v>
          </cell>
          <cell r="BZ20">
            <v>0</v>
          </cell>
          <cell r="CA20">
            <v>0</v>
          </cell>
          <cell r="CB20">
            <v>0</v>
          </cell>
          <cell r="CC20">
            <v>0</v>
          </cell>
          <cell r="CD20">
            <v>0</v>
          </cell>
          <cell r="CE20">
            <v>0</v>
          </cell>
          <cell r="CF20">
            <v>0</v>
          </cell>
          <cell r="CG20">
            <v>0</v>
          </cell>
          <cell r="CH20">
            <v>0</v>
          </cell>
          <cell r="CI20">
            <v>0</v>
          </cell>
          <cell r="CJ20">
            <v>0</v>
          </cell>
          <cell r="CK20">
            <v>0</v>
          </cell>
          <cell r="CL20">
            <v>0</v>
          </cell>
          <cell r="CM20">
            <v>0</v>
          </cell>
          <cell r="CN20">
            <v>0</v>
          </cell>
          <cell r="CO20">
            <v>0</v>
          </cell>
          <cell r="CP20">
            <v>0</v>
          </cell>
          <cell r="CQ20">
            <v>0</v>
          </cell>
          <cell r="CR20">
            <v>0</v>
          </cell>
          <cell r="CS20">
            <v>0</v>
          </cell>
          <cell r="CT20">
            <v>0</v>
          </cell>
          <cell r="CU20">
            <v>0</v>
          </cell>
          <cell r="CV20">
            <v>0</v>
          </cell>
          <cell r="CW20">
            <v>0</v>
          </cell>
          <cell r="CX20">
            <v>0</v>
          </cell>
          <cell r="CY20">
            <v>0</v>
          </cell>
          <cell r="CZ20">
            <v>0</v>
          </cell>
          <cell r="DA20">
            <v>0</v>
          </cell>
          <cell r="DB20">
            <v>0</v>
          </cell>
          <cell r="DC20">
            <v>0</v>
          </cell>
        </row>
        <row r="21">
          <cell r="F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0</v>
          </cell>
          <cell r="CM21">
            <v>0</v>
          </cell>
          <cell r="CN21">
            <v>0</v>
          </cell>
          <cell r="CO21">
            <v>0</v>
          </cell>
          <cell r="CP21">
            <v>0</v>
          </cell>
          <cell r="CQ21">
            <v>0</v>
          </cell>
          <cell r="CR21">
            <v>0</v>
          </cell>
          <cell r="CS21">
            <v>0</v>
          </cell>
          <cell r="CT21">
            <v>0</v>
          </cell>
          <cell r="CU21">
            <v>0</v>
          </cell>
          <cell r="CV21">
            <v>0</v>
          </cell>
          <cell r="CW21">
            <v>0</v>
          </cell>
          <cell r="CX21">
            <v>0</v>
          </cell>
          <cell r="CY21">
            <v>0</v>
          </cell>
          <cell r="CZ21">
            <v>0</v>
          </cell>
          <cell r="DA21">
            <v>0</v>
          </cell>
          <cell r="DB21">
            <v>0</v>
          </cell>
          <cell r="DC21">
            <v>0</v>
          </cell>
        </row>
        <row r="31">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0</v>
          </cell>
          <cell r="CK31">
            <v>0</v>
          </cell>
          <cell r="CL31">
            <v>0</v>
          </cell>
          <cell r="CM31">
            <v>0</v>
          </cell>
          <cell r="CN31">
            <v>0</v>
          </cell>
          <cell r="CO31">
            <v>0</v>
          </cell>
          <cell r="CP31">
            <v>0</v>
          </cell>
          <cell r="CQ31">
            <v>0</v>
          </cell>
          <cell r="CR31">
            <v>0</v>
          </cell>
          <cell r="CS31">
            <v>0</v>
          </cell>
          <cell r="CT31">
            <v>0</v>
          </cell>
          <cell r="CU31">
            <v>0</v>
          </cell>
          <cell r="CV31">
            <v>0</v>
          </cell>
          <cell r="CW31">
            <v>0</v>
          </cell>
          <cell r="CX31">
            <v>0</v>
          </cell>
          <cell r="CY31">
            <v>0</v>
          </cell>
          <cell r="CZ31">
            <v>0</v>
          </cell>
          <cell r="DA31">
            <v>0</v>
          </cell>
          <cell r="DB31">
            <v>0</v>
          </cell>
          <cell r="DC31">
            <v>0</v>
          </cell>
        </row>
        <row r="32">
          <cell r="F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0</v>
          </cell>
          <cell r="CJ32">
            <v>0</v>
          </cell>
          <cell r="CK32">
            <v>0</v>
          </cell>
          <cell r="CL32">
            <v>0</v>
          </cell>
          <cell r="CM32">
            <v>0</v>
          </cell>
          <cell r="CN32">
            <v>0</v>
          </cell>
          <cell r="CO32">
            <v>0</v>
          </cell>
          <cell r="CP32">
            <v>0</v>
          </cell>
          <cell r="CQ32">
            <v>0</v>
          </cell>
          <cell r="CR32">
            <v>0</v>
          </cell>
          <cell r="CS32">
            <v>0</v>
          </cell>
          <cell r="CT32">
            <v>0</v>
          </cell>
          <cell r="CU32">
            <v>0</v>
          </cell>
          <cell r="CV32">
            <v>0</v>
          </cell>
          <cell r="CW32">
            <v>0</v>
          </cell>
          <cell r="CX32">
            <v>0</v>
          </cell>
          <cell r="CY32">
            <v>0</v>
          </cell>
          <cell r="CZ32">
            <v>0</v>
          </cell>
          <cell r="DA32">
            <v>0</v>
          </cell>
          <cell r="DB32">
            <v>0</v>
          </cell>
          <cell r="DC32">
            <v>0</v>
          </cell>
        </row>
        <row r="42">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v>0</v>
          </cell>
          <cell r="BZ42">
            <v>0</v>
          </cell>
          <cell r="CA42">
            <v>0</v>
          </cell>
          <cell r="CB42">
            <v>0</v>
          </cell>
          <cell r="CC42">
            <v>0</v>
          </cell>
          <cell r="CD42">
            <v>0</v>
          </cell>
          <cell r="CE42">
            <v>0</v>
          </cell>
          <cell r="CF42">
            <v>0</v>
          </cell>
          <cell r="CG42">
            <v>0</v>
          </cell>
          <cell r="CH42">
            <v>0</v>
          </cell>
          <cell r="CI42">
            <v>0</v>
          </cell>
          <cell r="CJ42">
            <v>0</v>
          </cell>
          <cell r="CK42">
            <v>0</v>
          </cell>
          <cell r="CL42">
            <v>0</v>
          </cell>
          <cell r="CM42">
            <v>0</v>
          </cell>
          <cell r="CN42">
            <v>0</v>
          </cell>
          <cell r="CO42">
            <v>0</v>
          </cell>
          <cell r="CP42">
            <v>0</v>
          </cell>
          <cell r="CQ42">
            <v>0</v>
          </cell>
          <cell r="CR42">
            <v>0</v>
          </cell>
          <cell r="CS42">
            <v>0</v>
          </cell>
          <cell r="CT42">
            <v>0</v>
          </cell>
          <cell r="CU42">
            <v>0</v>
          </cell>
          <cell r="CV42">
            <v>0</v>
          </cell>
          <cell r="CW42">
            <v>0</v>
          </cell>
          <cell r="CX42">
            <v>0</v>
          </cell>
          <cell r="CY42">
            <v>0</v>
          </cell>
          <cell r="CZ42">
            <v>0</v>
          </cell>
          <cell r="DA42">
            <v>0</v>
          </cell>
          <cell r="DB42">
            <v>0</v>
          </cell>
          <cell r="DC42">
            <v>0</v>
          </cell>
        </row>
        <row r="43">
          <cell r="F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0</v>
          </cell>
          <cell r="CM43">
            <v>0</v>
          </cell>
          <cell r="CN43">
            <v>0</v>
          </cell>
          <cell r="CO43">
            <v>0</v>
          </cell>
          <cell r="CP43">
            <v>0</v>
          </cell>
          <cell r="CQ43">
            <v>0</v>
          </cell>
          <cell r="CR43">
            <v>0</v>
          </cell>
          <cell r="CS43">
            <v>0</v>
          </cell>
          <cell r="CT43">
            <v>0</v>
          </cell>
          <cell r="CU43">
            <v>0</v>
          </cell>
          <cell r="CV43">
            <v>0</v>
          </cell>
          <cell r="CW43">
            <v>0</v>
          </cell>
          <cell r="CX43">
            <v>0</v>
          </cell>
          <cell r="CY43">
            <v>0</v>
          </cell>
          <cell r="CZ43">
            <v>0</v>
          </cell>
          <cell r="DA43">
            <v>0</v>
          </cell>
          <cell r="DB43">
            <v>0</v>
          </cell>
          <cell r="DC43">
            <v>0</v>
          </cell>
        </row>
        <row r="54">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v>0</v>
          </cell>
          <cell r="AZ54">
            <v>0</v>
          </cell>
          <cell r="BA54">
            <v>0</v>
          </cell>
          <cell r="BB54">
            <v>0</v>
          </cell>
          <cell r="BC54">
            <v>0</v>
          </cell>
          <cell r="BD54">
            <v>0</v>
          </cell>
          <cell r="BE54">
            <v>0</v>
          </cell>
          <cell r="BF54">
            <v>0</v>
          </cell>
          <cell r="BG54">
            <v>0</v>
          </cell>
          <cell r="BH54">
            <v>0</v>
          </cell>
          <cell r="BI54">
            <v>0</v>
          </cell>
          <cell r="BJ54">
            <v>0</v>
          </cell>
          <cell r="BK54">
            <v>0</v>
          </cell>
          <cell r="BL54">
            <v>0</v>
          </cell>
          <cell r="BM54">
            <v>0</v>
          </cell>
          <cell r="BN54">
            <v>0</v>
          </cell>
          <cell r="BO54">
            <v>0</v>
          </cell>
          <cell r="BP54">
            <v>0</v>
          </cell>
          <cell r="BQ54">
            <v>0</v>
          </cell>
          <cell r="BR54">
            <v>0</v>
          </cell>
          <cell r="BS54">
            <v>0</v>
          </cell>
          <cell r="BT54">
            <v>0</v>
          </cell>
          <cell r="BU54">
            <v>0</v>
          </cell>
          <cell r="BV54">
            <v>0</v>
          </cell>
          <cell r="BW54">
            <v>0</v>
          </cell>
          <cell r="BX54">
            <v>0</v>
          </cell>
          <cell r="BY54">
            <v>0</v>
          </cell>
          <cell r="BZ54">
            <v>0</v>
          </cell>
          <cell r="CA54">
            <v>0</v>
          </cell>
          <cell r="CB54">
            <v>0</v>
          </cell>
          <cell r="CC54">
            <v>0</v>
          </cell>
          <cell r="CD54">
            <v>0</v>
          </cell>
          <cell r="CE54">
            <v>0</v>
          </cell>
          <cell r="CF54">
            <v>0</v>
          </cell>
          <cell r="CG54">
            <v>0</v>
          </cell>
          <cell r="CH54">
            <v>0</v>
          </cell>
          <cell r="CI54">
            <v>0</v>
          </cell>
          <cell r="CJ54">
            <v>0</v>
          </cell>
          <cell r="CK54">
            <v>0</v>
          </cell>
          <cell r="CL54">
            <v>0</v>
          </cell>
          <cell r="CM54">
            <v>0</v>
          </cell>
          <cell r="CN54">
            <v>0</v>
          </cell>
          <cell r="CO54">
            <v>0</v>
          </cell>
          <cell r="CP54">
            <v>0</v>
          </cell>
          <cell r="CQ54">
            <v>0</v>
          </cell>
          <cell r="CR54">
            <v>0</v>
          </cell>
          <cell r="CS54">
            <v>0</v>
          </cell>
          <cell r="CT54">
            <v>0</v>
          </cell>
          <cell r="CU54">
            <v>0</v>
          </cell>
          <cell r="CV54">
            <v>0</v>
          </cell>
          <cell r="CW54">
            <v>0</v>
          </cell>
          <cell r="CX54">
            <v>0</v>
          </cell>
          <cell r="CY54">
            <v>0</v>
          </cell>
          <cell r="CZ54">
            <v>0</v>
          </cell>
          <cell r="DA54">
            <v>0</v>
          </cell>
          <cell r="DB54">
            <v>0</v>
          </cell>
          <cell r="DC54">
            <v>0</v>
          </cell>
        </row>
        <row r="55">
          <cell r="F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v>0</v>
          </cell>
          <cell r="AZ55">
            <v>0</v>
          </cell>
          <cell r="BA55">
            <v>0</v>
          </cell>
          <cell r="BB55">
            <v>0</v>
          </cell>
          <cell r="BC55">
            <v>0</v>
          </cell>
          <cell r="BD55">
            <v>0</v>
          </cell>
          <cell r="BE55">
            <v>0</v>
          </cell>
          <cell r="BF55">
            <v>0</v>
          </cell>
          <cell r="BG55">
            <v>0</v>
          </cell>
          <cell r="BH55">
            <v>0</v>
          </cell>
          <cell r="BI55">
            <v>0</v>
          </cell>
          <cell r="BJ55">
            <v>0</v>
          </cell>
          <cell r="BK55">
            <v>0</v>
          </cell>
          <cell r="BL55">
            <v>0</v>
          </cell>
          <cell r="BM55">
            <v>0</v>
          </cell>
          <cell r="BN55">
            <v>0</v>
          </cell>
          <cell r="BO55">
            <v>0</v>
          </cell>
          <cell r="BP55">
            <v>0</v>
          </cell>
          <cell r="BQ55">
            <v>0</v>
          </cell>
          <cell r="BR55">
            <v>0</v>
          </cell>
          <cell r="BS55">
            <v>0</v>
          </cell>
          <cell r="BT55">
            <v>0</v>
          </cell>
          <cell r="BU55">
            <v>0</v>
          </cell>
          <cell r="BV55">
            <v>0</v>
          </cell>
          <cell r="BW55">
            <v>0</v>
          </cell>
          <cell r="BX55">
            <v>0</v>
          </cell>
          <cell r="BY55">
            <v>0</v>
          </cell>
          <cell r="BZ55">
            <v>0</v>
          </cell>
          <cell r="CA55">
            <v>0</v>
          </cell>
          <cell r="CB55">
            <v>0</v>
          </cell>
          <cell r="CC55">
            <v>0</v>
          </cell>
          <cell r="CD55">
            <v>0</v>
          </cell>
          <cell r="CE55">
            <v>0</v>
          </cell>
          <cell r="CF55">
            <v>0</v>
          </cell>
          <cell r="CG55">
            <v>0</v>
          </cell>
          <cell r="CH55">
            <v>0</v>
          </cell>
          <cell r="CI55">
            <v>0</v>
          </cell>
          <cell r="CJ55">
            <v>0</v>
          </cell>
          <cell r="CK55">
            <v>0</v>
          </cell>
          <cell r="CL55">
            <v>0</v>
          </cell>
          <cell r="CM55">
            <v>0</v>
          </cell>
          <cell r="CN55">
            <v>0</v>
          </cell>
          <cell r="CO55">
            <v>0</v>
          </cell>
          <cell r="CP55">
            <v>0</v>
          </cell>
          <cell r="CQ55">
            <v>0</v>
          </cell>
          <cell r="CR55">
            <v>0</v>
          </cell>
          <cell r="CS55">
            <v>0</v>
          </cell>
          <cell r="CT55">
            <v>0</v>
          </cell>
          <cell r="CU55">
            <v>0</v>
          </cell>
          <cell r="CV55">
            <v>0</v>
          </cell>
          <cell r="CW55">
            <v>0</v>
          </cell>
          <cell r="CX55">
            <v>0</v>
          </cell>
          <cell r="CY55">
            <v>0</v>
          </cell>
          <cell r="CZ55">
            <v>0</v>
          </cell>
          <cell r="DA55">
            <v>0</v>
          </cell>
          <cell r="DB55">
            <v>0</v>
          </cell>
          <cell r="DC55">
            <v>0</v>
          </cell>
        </row>
        <row r="65">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cell r="BZ65">
            <v>0</v>
          </cell>
          <cell r="CA65">
            <v>0</v>
          </cell>
          <cell r="CB65">
            <v>0</v>
          </cell>
          <cell r="CC65">
            <v>0</v>
          </cell>
          <cell r="CD65">
            <v>0</v>
          </cell>
          <cell r="CE65">
            <v>0</v>
          </cell>
          <cell r="CF65">
            <v>0</v>
          </cell>
          <cell r="CG65">
            <v>0</v>
          </cell>
          <cell r="CH65">
            <v>0</v>
          </cell>
          <cell r="CI65">
            <v>0</v>
          </cell>
          <cell r="CJ65">
            <v>0</v>
          </cell>
          <cell r="CK65">
            <v>0</v>
          </cell>
          <cell r="CL65">
            <v>0</v>
          </cell>
          <cell r="CM65">
            <v>0</v>
          </cell>
          <cell r="CN65">
            <v>0</v>
          </cell>
          <cell r="CO65">
            <v>0</v>
          </cell>
          <cell r="CP65">
            <v>0</v>
          </cell>
          <cell r="CQ65">
            <v>0</v>
          </cell>
          <cell r="CR65">
            <v>0</v>
          </cell>
          <cell r="CS65">
            <v>0</v>
          </cell>
          <cell r="CT65">
            <v>0</v>
          </cell>
          <cell r="CU65">
            <v>0</v>
          </cell>
          <cell r="CV65">
            <v>0</v>
          </cell>
          <cell r="CW65">
            <v>0</v>
          </cell>
          <cell r="CX65">
            <v>0</v>
          </cell>
          <cell r="CY65">
            <v>0</v>
          </cell>
          <cell r="CZ65">
            <v>0</v>
          </cell>
          <cell r="DA65">
            <v>0</v>
          </cell>
          <cell r="DB65">
            <v>0</v>
          </cell>
          <cell r="DC65">
            <v>0</v>
          </cell>
        </row>
        <row r="66">
          <cell r="F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0</v>
          </cell>
          <cell r="BO66">
            <v>0</v>
          </cell>
          <cell r="BP66">
            <v>0</v>
          </cell>
          <cell r="BQ66">
            <v>0</v>
          </cell>
          <cell r="BR66">
            <v>0</v>
          </cell>
          <cell r="BS66">
            <v>0</v>
          </cell>
          <cell r="BT66">
            <v>0</v>
          </cell>
          <cell r="BU66">
            <v>0</v>
          </cell>
          <cell r="BV66">
            <v>0</v>
          </cell>
          <cell r="BW66">
            <v>0</v>
          </cell>
          <cell r="BX66">
            <v>0</v>
          </cell>
          <cell r="BY66">
            <v>0</v>
          </cell>
          <cell r="BZ66">
            <v>0</v>
          </cell>
          <cell r="CA66">
            <v>0</v>
          </cell>
          <cell r="CB66">
            <v>0</v>
          </cell>
          <cell r="CC66">
            <v>0</v>
          </cell>
          <cell r="CD66">
            <v>0</v>
          </cell>
          <cell r="CE66">
            <v>0</v>
          </cell>
          <cell r="CF66">
            <v>0</v>
          </cell>
          <cell r="CG66">
            <v>0</v>
          </cell>
          <cell r="CH66">
            <v>0</v>
          </cell>
          <cell r="CI66">
            <v>0</v>
          </cell>
          <cell r="CJ66">
            <v>0</v>
          </cell>
          <cell r="CK66">
            <v>0</v>
          </cell>
          <cell r="CL66">
            <v>0</v>
          </cell>
          <cell r="CM66">
            <v>0</v>
          </cell>
          <cell r="CN66">
            <v>0</v>
          </cell>
          <cell r="CO66">
            <v>0</v>
          </cell>
          <cell r="CP66">
            <v>0</v>
          </cell>
          <cell r="CQ66">
            <v>0</v>
          </cell>
          <cell r="CR66">
            <v>0</v>
          </cell>
          <cell r="CS66">
            <v>0</v>
          </cell>
          <cell r="CT66">
            <v>0</v>
          </cell>
          <cell r="CU66">
            <v>0</v>
          </cell>
          <cell r="CV66">
            <v>0</v>
          </cell>
          <cell r="CW66">
            <v>0</v>
          </cell>
          <cell r="CX66">
            <v>0</v>
          </cell>
          <cell r="CY66">
            <v>0</v>
          </cell>
          <cell r="CZ66">
            <v>0</v>
          </cell>
          <cell r="DA66">
            <v>0</v>
          </cell>
          <cell r="DB66">
            <v>0</v>
          </cell>
          <cell r="DC66">
            <v>0</v>
          </cell>
        </row>
        <row r="76">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cell r="AY76">
            <v>0</v>
          </cell>
          <cell r="AZ76">
            <v>0</v>
          </cell>
          <cell r="BA76">
            <v>0</v>
          </cell>
          <cell r="BB76">
            <v>0</v>
          </cell>
          <cell r="BC76">
            <v>0</v>
          </cell>
          <cell r="BD76">
            <v>0</v>
          </cell>
          <cell r="BE76">
            <v>0</v>
          </cell>
          <cell r="BF76">
            <v>0</v>
          </cell>
          <cell r="BG76">
            <v>0</v>
          </cell>
          <cell r="BH76">
            <v>0</v>
          </cell>
          <cell r="BI76">
            <v>0</v>
          </cell>
          <cell r="BJ76">
            <v>0</v>
          </cell>
          <cell r="BK76">
            <v>0</v>
          </cell>
          <cell r="BL76">
            <v>0</v>
          </cell>
          <cell r="BM76">
            <v>0</v>
          </cell>
          <cell r="BN76">
            <v>0</v>
          </cell>
          <cell r="BO76">
            <v>0</v>
          </cell>
          <cell r="BP76">
            <v>0</v>
          </cell>
          <cell r="BQ76">
            <v>0</v>
          </cell>
          <cell r="BR76">
            <v>0</v>
          </cell>
          <cell r="BS76">
            <v>0</v>
          </cell>
          <cell r="BT76">
            <v>0</v>
          </cell>
          <cell r="BU76">
            <v>0</v>
          </cell>
          <cell r="BV76">
            <v>0</v>
          </cell>
          <cell r="BW76">
            <v>0</v>
          </cell>
          <cell r="BX76">
            <v>0</v>
          </cell>
          <cell r="BY76">
            <v>0</v>
          </cell>
          <cell r="BZ76">
            <v>0</v>
          </cell>
          <cell r="CA76">
            <v>0</v>
          </cell>
          <cell r="CB76">
            <v>0</v>
          </cell>
          <cell r="CC76">
            <v>0</v>
          </cell>
          <cell r="CD76">
            <v>0</v>
          </cell>
          <cell r="CE76">
            <v>0</v>
          </cell>
          <cell r="CF76">
            <v>0</v>
          </cell>
          <cell r="CG76">
            <v>0</v>
          </cell>
          <cell r="CH76">
            <v>0</v>
          </cell>
          <cell r="CI76">
            <v>0</v>
          </cell>
          <cell r="CJ76">
            <v>0</v>
          </cell>
          <cell r="CK76">
            <v>0</v>
          </cell>
          <cell r="CL76">
            <v>0</v>
          </cell>
          <cell r="CM76">
            <v>0</v>
          </cell>
          <cell r="CN76">
            <v>0</v>
          </cell>
          <cell r="CO76">
            <v>0</v>
          </cell>
          <cell r="CP76">
            <v>0</v>
          </cell>
          <cell r="CQ76">
            <v>0</v>
          </cell>
          <cell r="CR76">
            <v>0</v>
          </cell>
          <cell r="CS76">
            <v>0</v>
          </cell>
          <cell r="CT76">
            <v>0</v>
          </cell>
          <cell r="CU76">
            <v>0</v>
          </cell>
          <cell r="CV76">
            <v>0</v>
          </cell>
          <cell r="CW76">
            <v>0</v>
          </cell>
          <cell r="CX76">
            <v>0</v>
          </cell>
          <cell r="CY76">
            <v>0</v>
          </cell>
          <cell r="CZ76">
            <v>0</v>
          </cell>
          <cell r="DA76">
            <v>0</v>
          </cell>
          <cell r="DB76">
            <v>0</v>
          </cell>
          <cell r="DC76">
            <v>0</v>
          </cell>
        </row>
        <row r="77">
          <cell r="F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cell r="AY77">
            <v>0</v>
          </cell>
          <cell r="AZ77">
            <v>0</v>
          </cell>
          <cell r="BA77">
            <v>0</v>
          </cell>
          <cell r="BB77">
            <v>0</v>
          </cell>
          <cell r="BC77">
            <v>0</v>
          </cell>
          <cell r="BD77">
            <v>0</v>
          </cell>
          <cell r="BE77">
            <v>0</v>
          </cell>
          <cell r="BF77">
            <v>0</v>
          </cell>
          <cell r="BG77">
            <v>0</v>
          </cell>
          <cell r="BH77">
            <v>0</v>
          </cell>
          <cell r="BI77">
            <v>0</v>
          </cell>
          <cell r="BJ77">
            <v>0</v>
          </cell>
          <cell r="BK77">
            <v>0</v>
          </cell>
          <cell r="BL77">
            <v>0</v>
          </cell>
          <cell r="BM77">
            <v>0</v>
          </cell>
          <cell r="BN77">
            <v>0</v>
          </cell>
          <cell r="BO77">
            <v>0</v>
          </cell>
          <cell r="BP77">
            <v>0</v>
          </cell>
          <cell r="BQ77">
            <v>0</v>
          </cell>
          <cell r="BR77">
            <v>0</v>
          </cell>
          <cell r="BS77">
            <v>0</v>
          </cell>
          <cell r="BT77">
            <v>0</v>
          </cell>
          <cell r="BU77">
            <v>0</v>
          </cell>
          <cell r="BV77">
            <v>0</v>
          </cell>
          <cell r="BW77">
            <v>0</v>
          </cell>
          <cell r="BX77">
            <v>0</v>
          </cell>
          <cell r="BY77">
            <v>0</v>
          </cell>
          <cell r="BZ77">
            <v>0</v>
          </cell>
          <cell r="CA77">
            <v>0</v>
          </cell>
          <cell r="CB77">
            <v>0</v>
          </cell>
          <cell r="CC77">
            <v>0</v>
          </cell>
          <cell r="CD77">
            <v>0</v>
          </cell>
          <cell r="CE77">
            <v>0</v>
          </cell>
          <cell r="CF77">
            <v>0</v>
          </cell>
          <cell r="CG77">
            <v>0</v>
          </cell>
          <cell r="CH77">
            <v>0</v>
          </cell>
          <cell r="CI77">
            <v>0</v>
          </cell>
          <cell r="CJ77">
            <v>0</v>
          </cell>
          <cell r="CK77">
            <v>0</v>
          </cell>
          <cell r="CL77">
            <v>0</v>
          </cell>
          <cell r="CM77">
            <v>0</v>
          </cell>
          <cell r="CN77">
            <v>0</v>
          </cell>
          <cell r="CO77">
            <v>0</v>
          </cell>
          <cell r="CP77">
            <v>0</v>
          </cell>
          <cell r="CQ77">
            <v>0</v>
          </cell>
          <cell r="CR77">
            <v>0</v>
          </cell>
          <cell r="CS77">
            <v>0</v>
          </cell>
          <cell r="CT77">
            <v>0</v>
          </cell>
          <cell r="CU77">
            <v>0</v>
          </cell>
          <cell r="CV77">
            <v>0</v>
          </cell>
          <cell r="CW77">
            <v>0</v>
          </cell>
          <cell r="CX77">
            <v>0</v>
          </cell>
          <cell r="CY77">
            <v>0</v>
          </cell>
          <cell r="CZ77">
            <v>0</v>
          </cell>
          <cell r="DA77">
            <v>0</v>
          </cell>
          <cell r="DB77">
            <v>0</v>
          </cell>
          <cell r="DC77">
            <v>0</v>
          </cell>
        </row>
        <row r="87">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0</v>
          </cell>
          <cell r="AU87">
            <v>0</v>
          </cell>
          <cell r="AV87">
            <v>0</v>
          </cell>
          <cell r="AW87">
            <v>0</v>
          </cell>
          <cell r="AX87">
            <v>0</v>
          </cell>
          <cell r="AY87">
            <v>0</v>
          </cell>
          <cell r="AZ87">
            <v>0</v>
          </cell>
          <cell r="BA87">
            <v>0</v>
          </cell>
          <cell r="BB87">
            <v>0</v>
          </cell>
          <cell r="BC87">
            <v>0</v>
          </cell>
          <cell r="BD87">
            <v>0</v>
          </cell>
          <cell r="BE87">
            <v>0</v>
          </cell>
          <cell r="BF87">
            <v>0</v>
          </cell>
          <cell r="BG87">
            <v>0</v>
          </cell>
          <cell r="BH87">
            <v>0</v>
          </cell>
          <cell r="BI87">
            <v>0</v>
          </cell>
          <cell r="BJ87">
            <v>0</v>
          </cell>
          <cell r="BK87">
            <v>0</v>
          </cell>
          <cell r="BL87">
            <v>0</v>
          </cell>
          <cell r="BM87">
            <v>0</v>
          </cell>
          <cell r="BN87">
            <v>0</v>
          </cell>
          <cell r="BO87">
            <v>0</v>
          </cell>
          <cell r="BP87">
            <v>0</v>
          </cell>
          <cell r="BQ87">
            <v>0</v>
          </cell>
          <cell r="BR87">
            <v>0</v>
          </cell>
          <cell r="BS87">
            <v>0</v>
          </cell>
          <cell r="BT87">
            <v>0</v>
          </cell>
          <cell r="BU87">
            <v>0</v>
          </cell>
          <cell r="BV87">
            <v>0</v>
          </cell>
          <cell r="BW87">
            <v>0</v>
          </cell>
          <cell r="BX87">
            <v>0</v>
          </cell>
          <cell r="BY87">
            <v>0</v>
          </cell>
          <cell r="BZ87">
            <v>0</v>
          </cell>
          <cell r="CA87">
            <v>0</v>
          </cell>
          <cell r="CB87">
            <v>0</v>
          </cell>
          <cell r="CC87">
            <v>0</v>
          </cell>
          <cell r="CD87">
            <v>0</v>
          </cell>
          <cell r="CE87">
            <v>0</v>
          </cell>
          <cell r="CF87">
            <v>0</v>
          </cell>
          <cell r="CG87">
            <v>0</v>
          </cell>
          <cell r="CH87">
            <v>0</v>
          </cell>
          <cell r="CI87">
            <v>0</v>
          </cell>
          <cell r="CJ87">
            <v>0</v>
          </cell>
          <cell r="CK87">
            <v>0</v>
          </cell>
          <cell r="CL87">
            <v>0</v>
          </cell>
          <cell r="CM87">
            <v>0</v>
          </cell>
          <cell r="CN87">
            <v>0</v>
          </cell>
          <cell r="CO87">
            <v>0</v>
          </cell>
          <cell r="CP87">
            <v>0</v>
          </cell>
          <cell r="CQ87">
            <v>0</v>
          </cell>
          <cell r="CR87">
            <v>0</v>
          </cell>
          <cell r="CS87">
            <v>0</v>
          </cell>
          <cell r="CT87">
            <v>0</v>
          </cell>
          <cell r="CU87">
            <v>0</v>
          </cell>
          <cell r="CV87">
            <v>0</v>
          </cell>
          <cell r="CW87">
            <v>0</v>
          </cell>
          <cell r="CX87">
            <v>0</v>
          </cell>
          <cell r="CY87">
            <v>0</v>
          </cell>
          <cell r="CZ87">
            <v>0</v>
          </cell>
          <cell r="DA87">
            <v>0</v>
          </cell>
          <cell r="DB87">
            <v>0</v>
          </cell>
          <cell r="DC87">
            <v>0</v>
          </cell>
        </row>
        <row r="88">
          <cell r="F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J88">
            <v>0</v>
          </cell>
          <cell r="BK88">
            <v>0</v>
          </cell>
          <cell r="BL88">
            <v>0</v>
          </cell>
          <cell r="BM88">
            <v>0</v>
          </cell>
          <cell r="BN88">
            <v>0</v>
          </cell>
          <cell r="BO88">
            <v>0</v>
          </cell>
          <cell r="BP88">
            <v>0</v>
          </cell>
          <cell r="BQ88">
            <v>0</v>
          </cell>
          <cell r="BR88">
            <v>0</v>
          </cell>
          <cell r="BS88">
            <v>0</v>
          </cell>
          <cell r="BT88">
            <v>0</v>
          </cell>
          <cell r="BU88">
            <v>0</v>
          </cell>
          <cell r="BV88">
            <v>0</v>
          </cell>
          <cell r="BW88">
            <v>0</v>
          </cell>
          <cell r="BX88">
            <v>0</v>
          </cell>
          <cell r="BY88">
            <v>0</v>
          </cell>
          <cell r="BZ88">
            <v>0</v>
          </cell>
          <cell r="CA88">
            <v>0</v>
          </cell>
          <cell r="CB88">
            <v>0</v>
          </cell>
          <cell r="CC88">
            <v>0</v>
          </cell>
          <cell r="CD88">
            <v>0</v>
          </cell>
          <cell r="CE88">
            <v>0</v>
          </cell>
          <cell r="CF88">
            <v>0</v>
          </cell>
          <cell r="CG88">
            <v>0</v>
          </cell>
          <cell r="CH88">
            <v>0</v>
          </cell>
          <cell r="CI88">
            <v>0</v>
          </cell>
          <cell r="CJ88">
            <v>0</v>
          </cell>
          <cell r="CK88">
            <v>0</v>
          </cell>
          <cell r="CL88">
            <v>0</v>
          </cell>
          <cell r="CM88">
            <v>0</v>
          </cell>
          <cell r="CN88">
            <v>0</v>
          </cell>
          <cell r="CO88">
            <v>0</v>
          </cell>
          <cell r="CP88">
            <v>0</v>
          </cell>
          <cell r="CQ88">
            <v>0</v>
          </cell>
          <cell r="CR88">
            <v>0</v>
          </cell>
          <cell r="CS88">
            <v>0</v>
          </cell>
          <cell r="CT88">
            <v>0</v>
          </cell>
          <cell r="CU88">
            <v>0</v>
          </cell>
          <cell r="CV88">
            <v>0</v>
          </cell>
          <cell r="CW88">
            <v>0</v>
          </cell>
          <cell r="CX88">
            <v>0</v>
          </cell>
          <cell r="CY88">
            <v>0</v>
          </cell>
          <cell r="CZ88">
            <v>0</v>
          </cell>
          <cell r="DA88">
            <v>0</v>
          </cell>
          <cell r="DB88">
            <v>0</v>
          </cell>
          <cell r="DC88">
            <v>0</v>
          </cell>
        </row>
      </sheetData>
      <sheetData sheetId="6">
        <row r="20">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cell r="BT20">
            <v>0</v>
          </cell>
          <cell r="BU20">
            <v>0</v>
          </cell>
          <cell r="BV20">
            <v>0</v>
          </cell>
          <cell r="BW20">
            <v>0</v>
          </cell>
          <cell r="BX20">
            <v>0</v>
          </cell>
          <cell r="BY20">
            <v>0</v>
          </cell>
          <cell r="BZ20">
            <v>0</v>
          </cell>
          <cell r="CA20">
            <v>0</v>
          </cell>
          <cell r="CB20">
            <v>0</v>
          </cell>
          <cell r="CC20">
            <v>0</v>
          </cell>
          <cell r="CD20">
            <v>0</v>
          </cell>
          <cell r="CE20">
            <v>0</v>
          </cell>
          <cell r="CF20">
            <v>0</v>
          </cell>
          <cell r="CG20">
            <v>0</v>
          </cell>
          <cell r="CH20">
            <v>0</v>
          </cell>
          <cell r="CI20">
            <v>0</v>
          </cell>
          <cell r="CJ20">
            <v>0</v>
          </cell>
          <cell r="CK20">
            <v>0</v>
          </cell>
          <cell r="CL20">
            <v>0</v>
          </cell>
          <cell r="CM20">
            <v>0</v>
          </cell>
          <cell r="CN20">
            <v>0</v>
          </cell>
          <cell r="CO20">
            <v>0</v>
          </cell>
          <cell r="CP20">
            <v>0</v>
          </cell>
          <cell r="CQ20">
            <v>0</v>
          </cell>
          <cell r="CR20">
            <v>0</v>
          </cell>
          <cell r="CS20">
            <v>0</v>
          </cell>
          <cell r="CT20">
            <v>0</v>
          </cell>
          <cell r="CU20">
            <v>0</v>
          </cell>
          <cell r="CV20">
            <v>0</v>
          </cell>
          <cell r="CW20">
            <v>0</v>
          </cell>
          <cell r="CX20">
            <v>0</v>
          </cell>
          <cell r="CY20">
            <v>0</v>
          </cell>
          <cell r="CZ20">
            <v>0</v>
          </cell>
          <cell r="DA20">
            <v>0</v>
          </cell>
          <cell r="DB20">
            <v>0</v>
          </cell>
          <cell r="DC20">
            <v>0</v>
          </cell>
        </row>
        <row r="21">
          <cell r="F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0</v>
          </cell>
          <cell r="CM21">
            <v>0</v>
          </cell>
          <cell r="CN21">
            <v>0</v>
          </cell>
          <cell r="CO21">
            <v>0</v>
          </cell>
          <cell r="CP21">
            <v>0</v>
          </cell>
          <cell r="CQ21">
            <v>0</v>
          </cell>
          <cell r="CR21">
            <v>0</v>
          </cell>
          <cell r="CS21">
            <v>0</v>
          </cell>
          <cell r="CT21">
            <v>0</v>
          </cell>
          <cell r="CU21">
            <v>0</v>
          </cell>
          <cell r="CV21">
            <v>0</v>
          </cell>
          <cell r="CW21">
            <v>0</v>
          </cell>
          <cell r="CX21">
            <v>0</v>
          </cell>
          <cell r="CY21">
            <v>0</v>
          </cell>
          <cell r="CZ21">
            <v>0</v>
          </cell>
          <cell r="DA21">
            <v>0</v>
          </cell>
          <cell r="DB21">
            <v>0</v>
          </cell>
          <cell r="DC21">
            <v>0</v>
          </cell>
        </row>
        <row r="31">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0</v>
          </cell>
          <cell r="CK31">
            <v>0</v>
          </cell>
          <cell r="CL31">
            <v>0</v>
          </cell>
          <cell r="CM31">
            <v>0</v>
          </cell>
          <cell r="CN31">
            <v>0</v>
          </cell>
          <cell r="CO31">
            <v>0</v>
          </cell>
          <cell r="CP31">
            <v>0</v>
          </cell>
          <cell r="CQ31">
            <v>0</v>
          </cell>
          <cell r="CR31">
            <v>0</v>
          </cell>
          <cell r="CS31">
            <v>0</v>
          </cell>
          <cell r="CT31">
            <v>0</v>
          </cell>
          <cell r="CU31">
            <v>0</v>
          </cell>
          <cell r="CV31">
            <v>0</v>
          </cell>
          <cell r="CW31">
            <v>0</v>
          </cell>
          <cell r="CX31">
            <v>0</v>
          </cell>
          <cell r="CY31">
            <v>0</v>
          </cell>
          <cell r="CZ31">
            <v>0</v>
          </cell>
          <cell r="DA31">
            <v>0</v>
          </cell>
          <cell r="DB31">
            <v>0</v>
          </cell>
          <cell r="DC31">
            <v>0</v>
          </cell>
        </row>
        <row r="32">
          <cell r="F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0</v>
          </cell>
          <cell r="CJ32">
            <v>0</v>
          </cell>
          <cell r="CK32">
            <v>0</v>
          </cell>
          <cell r="CL32">
            <v>0</v>
          </cell>
          <cell r="CM32">
            <v>0</v>
          </cell>
          <cell r="CN32">
            <v>0</v>
          </cell>
          <cell r="CO32">
            <v>0</v>
          </cell>
          <cell r="CP32">
            <v>0</v>
          </cell>
          <cell r="CQ32">
            <v>0</v>
          </cell>
          <cell r="CR32">
            <v>0</v>
          </cell>
          <cell r="CS32">
            <v>0</v>
          </cell>
          <cell r="CT32">
            <v>0</v>
          </cell>
          <cell r="CU32">
            <v>0</v>
          </cell>
          <cell r="CV32">
            <v>0</v>
          </cell>
          <cell r="CW32">
            <v>0</v>
          </cell>
          <cell r="CX32">
            <v>0</v>
          </cell>
          <cell r="CY32">
            <v>0</v>
          </cell>
          <cell r="CZ32">
            <v>0</v>
          </cell>
          <cell r="DA32">
            <v>0</v>
          </cell>
          <cell r="DB32">
            <v>0</v>
          </cell>
          <cell r="DC32">
            <v>0</v>
          </cell>
        </row>
        <row r="42">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v>0</v>
          </cell>
          <cell r="BZ42">
            <v>0</v>
          </cell>
          <cell r="CA42">
            <v>0</v>
          </cell>
          <cell r="CB42">
            <v>0</v>
          </cell>
          <cell r="CC42">
            <v>0</v>
          </cell>
          <cell r="CD42">
            <v>0</v>
          </cell>
          <cell r="CE42">
            <v>0</v>
          </cell>
          <cell r="CF42">
            <v>0</v>
          </cell>
          <cell r="CG42">
            <v>0</v>
          </cell>
          <cell r="CH42">
            <v>0</v>
          </cell>
          <cell r="CI42">
            <v>0</v>
          </cell>
          <cell r="CJ42">
            <v>0</v>
          </cell>
          <cell r="CK42">
            <v>0</v>
          </cell>
          <cell r="CL42">
            <v>0</v>
          </cell>
          <cell r="CM42">
            <v>0</v>
          </cell>
          <cell r="CN42">
            <v>0</v>
          </cell>
          <cell r="CO42">
            <v>0</v>
          </cell>
          <cell r="CP42">
            <v>0</v>
          </cell>
          <cell r="CQ42">
            <v>0</v>
          </cell>
          <cell r="CR42">
            <v>0</v>
          </cell>
          <cell r="CS42">
            <v>0</v>
          </cell>
          <cell r="CT42">
            <v>0</v>
          </cell>
          <cell r="CU42">
            <v>0</v>
          </cell>
          <cell r="CV42">
            <v>0</v>
          </cell>
          <cell r="CW42">
            <v>0</v>
          </cell>
          <cell r="CX42">
            <v>0</v>
          </cell>
          <cell r="CY42">
            <v>0</v>
          </cell>
          <cell r="CZ42">
            <v>0</v>
          </cell>
          <cell r="DA42">
            <v>0</v>
          </cell>
          <cell r="DB42">
            <v>0</v>
          </cell>
          <cell r="DC42">
            <v>0</v>
          </cell>
        </row>
        <row r="43">
          <cell r="F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0</v>
          </cell>
          <cell r="CM43">
            <v>0</v>
          </cell>
          <cell r="CN43">
            <v>0</v>
          </cell>
          <cell r="CO43">
            <v>0</v>
          </cell>
          <cell r="CP43">
            <v>0</v>
          </cell>
          <cell r="CQ43">
            <v>0</v>
          </cell>
          <cell r="CR43">
            <v>0</v>
          </cell>
          <cell r="CS43">
            <v>0</v>
          </cell>
          <cell r="CT43">
            <v>0</v>
          </cell>
          <cell r="CU43">
            <v>0</v>
          </cell>
          <cell r="CV43">
            <v>0</v>
          </cell>
          <cell r="CW43">
            <v>0</v>
          </cell>
          <cell r="CX43">
            <v>0</v>
          </cell>
          <cell r="CY43">
            <v>0</v>
          </cell>
          <cell r="CZ43">
            <v>0</v>
          </cell>
          <cell r="DA43">
            <v>0</v>
          </cell>
          <cell r="DB43">
            <v>0</v>
          </cell>
          <cell r="DC43">
            <v>0</v>
          </cell>
        </row>
        <row r="54">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v>0</v>
          </cell>
          <cell r="AZ54">
            <v>0</v>
          </cell>
          <cell r="BA54">
            <v>0</v>
          </cell>
          <cell r="BB54">
            <v>0</v>
          </cell>
          <cell r="BC54">
            <v>0</v>
          </cell>
          <cell r="BD54">
            <v>0</v>
          </cell>
          <cell r="BE54">
            <v>0</v>
          </cell>
          <cell r="BF54">
            <v>0</v>
          </cell>
          <cell r="BG54">
            <v>0</v>
          </cell>
          <cell r="BH54">
            <v>0</v>
          </cell>
          <cell r="BI54">
            <v>0</v>
          </cell>
          <cell r="BJ54">
            <v>0</v>
          </cell>
          <cell r="BK54">
            <v>0</v>
          </cell>
          <cell r="BL54">
            <v>0</v>
          </cell>
          <cell r="BM54">
            <v>0</v>
          </cell>
          <cell r="BN54">
            <v>0</v>
          </cell>
          <cell r="BO54">
            <v>0</v>
          </cell>
          <cell r="BP54">
            <v>0</v>
          </cell>
          <cell r="BQ54">
            <v>0</v>
          </cell>
          <cell r="BR54">
            <v>0</v>
          </cell>
          <cell r="BS54">
            <v>0</v>
          </cell>
          <cell r="BT54">
            <v>0</v>
          </cell>
          <cell r="BU54">
            <v>0</v>
          </cell>
          <cell r="BV54">
            <v>0</v>
          </cell>
          <cell r="BW54">
            <v>0</v>
          </cell>
          <cell r="BX54">
            <v>0</v>
          </cell>
          <cell r="BY54">
            <v>0</v>
          </cell>
          <cell r="BZ54">
            <v>0</v>
          </cell>
          <cell r="CA54">
            <v>0</v>
          </cell>
          <cell r="CB54">
            <v>0</v>
          </cell>
          <cell r="CC54">
            <v>0</v>
          </cell>
          <cell r="CD54">
            <v>0</v>
          </cell>
          <cell r="CE54">
            <v>0</v>
          </cell>
          <cell r="CF54">
            <v>0</v>
          </cell>
          <cell r="CG54">
            <v>0</v>
          </cell>
          <cell r="CH54">
            <v>0</v>
          </cell>
          <cell r="CI54">
            <v>0</v>
          </cell>
          <cell r="CJ54">
            <v>0</v>
          </cell>
          <cell r="CK54">
            <v>0</v>
          </cell>
          <cell r="CL54">
            <v>0</v>
          </cell>
          <cell r="CM54">
            <v>0</v>
          </cell>
          <cell r="CN54">
            <v>0</v>
          </cell>
          <cell r="CO54">
            <v>0</v>
          </cell>
          <cell r="CP54">
            <v>0</v>
          </cell>
          <cell r="CQ54">
            <v>0</v>
          </cell>
          <cell r="CR54">
            <v>0</v>
          </cell>
          <cell r="CS54">
            <v>0</v>
          </cell>
          <cell r="CT54">
            <v>0</v>
          </cell>
          <cell r="CU54">
            <v>0</v>
          </cell>
          <cell r="CV54">
            <v>0</v>
          </cell>
          <cell r="CW54">
            <v>0</v>
          </cell>
          <cell r="CX54">
            <v>0</v>
          </cell>
          <cell r="CY54">
            <v>0</v>
          </cell>
          <cell r="CZ54">
            <v>0</v>
          </cell>
          <cell r="DA54">
            <v>0</v>
          </cell>
          <cell r="DB54">
            <v>0</v>
          </cell>
          <cell r="DC54">
            <v>0</v>
          </cell>
        </row>
        <row r="55">
          <cell r="F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v>0</v>
          </cell>
          <cell r="AZ55">
            <v>0</v>
          </cell>
          <cell r="BA55">
            <v>0</v>
          </cell>
          <cell r="BB55">
            <v>0</v>
          </cell>
          <cell r="BC55">
            <v>0</v>
          </cell>
          <cell r="BD55">
            <v>0</v>
          </cell>
          <cell r="BE55">
            <v>0</v>
          </cell>
          <cell r="BF55">
            <v>0</v>
          </cell>
          <cell r="BG55">
            <v>0</v>
          </cell>
          <cell r="BH55">
            <v>0</v>
          </cell>
          <cell r="BI55">
            <v>0</v>
          </cell>
          <cell r="BJ55">
            <v>0</v>
          </cell>
          <cell r="BK55">
            <v>0</v>
          </cell>
          <cell r="BL55">
            <v>0</v>
          </cell>
          <cell r="BM55">
            <v>0</v>
          </cell>
          <cell r="BN55">
            <v>0</v>
          </cell>
          <cell r="BO55">
            <v>0</v>
          </cell>
          <cell r="BP55">
            <v>0</v>
          </cell>
          <cell r="BQ55">
            <v>0</v>
          </cell>
          <cell r="BR55">
            <v>0</v>
          </cell>
          <cell r="BS55">
            <v>0</v>
          </cell>
          <cell r="BT55">
            <v>0</v>
          </cell>
          <cell r="BU55">
            <v>0</v>
          </cell>
          <cell r="BV55">
            <v>0</v>
          </cell>
          <cell r="BW55">
            <v>0</v>
          </cell>
          <cell r="BX55">
            <v>0</v>
          </cell>
          <cell r="BY55">
            <v>0</v>
          </cell>
          <cell r="BZ55">
            <v>0</v>
          </cell>
          <cell r="CA55">
            <v>0</v>
          </cell>
          <cell r="CB55">
            <v>0</v>
          </cell>
          <cell r="CC55">
            <v>0</v>
          </cell>
          <cell r="CD55">
            <v>0</v>
          </cell>
          <cell r="CE55">
            <v>0</v>
          </cell>
          <cell r="CF55">
            <v>0</v>
          </cell>
          <cell r="CG55">
            <v>0</v>
          </cell>
          <cell r="CH55">
            <v>0</v>
          </cell>
          <cell r="CI55">
            <v>0</v>
          </cell>
          <cell r="CJ55">
            <v>0</v>
          </cell>
          <cell r="CK55">
            <v>0</v>
          </cell>
          <cell r="CL55">
            <v>0</v>
          </cell>
          <cell r="CM55">
            <v>0</v>
          </cell>
          <cell r="CN55">
            <v>0</v>
          </cell>
          <cell r="CO55">
            <v>0</v>
          </cell>
          <cell r="CP55">
            <v>0</v>
          </cell>
          <cell r="CQ55">
            <v>0</v>
          </cell>
          <cell r="CR55">
            <v>0</v>
          </cell>
          <cell r="CS55">
            <v>0</v>
          </cell>
          <cell r="CT55">
            <v>0</v>
          </cell>
          <cell r="CU55">
            <v>0</v>
          </cell>
          <cell r="CV55">
            <v>0</v>
          </cell>
          <cell r="CW55">
            <v>0</v>
          </cell>
          <cell r="CX55">
            <v>0</v>
          </cell>
          <cell r="CY55">
            <v>0</v>
          </cell>
          <cell r="CZ55">
            <v>0</v>
          </cell>
          <cell r="DA55">
            <v>0</v>
          </cell>
          <cell r="DB55">
            <v>0</v>
          </cell>
          <cell r="DC55">
            <v>0</v>
          </cell>
        </row>
        <row r="65">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cell r="BZ65">
            <v>0</v>
          </cell>
          <cell r="CA65">
            <v>0</v>
          </cell>
          <cell r="CB65">
            <v>0</v>
          </cell>
          <cell r="CC65">
            <v>0</v>
          </cell>
          <cell r="CD65">
            <v>0</v>
          </cell>
          <cell r="CE65">
            <v>0</v>
          </cell>
          <cell r="CF65">
            <v>0</v>
          </cell>
          <cell r="CG65">
            <v>0</v>
          </cell>
          <cell r="CH65">
            <v>0</v>
          </cell>
          <cell r="CI65">
            <v>0</v>
          </cell>
          <cell r="CJ65">
            <v>0</v>
          </cell>
          <cell r="CK65">
            <v>0</v>
          </cell>
          <cell r="CL65">
            <v>0</v>
          </cell>
          <cell r="CM65">
            <v>0</v>
          </cell>
          <cell r="CN65">
            <v>0</v>
          </cell>
          <cell r="CO65">
            <v>0</v>
          </cell>
          <cell r="CP65">
            <v>0</v>
          </cell>
          <cell r="CQ65">
            <v>0</v>
          </cell>
          <cell r="CR65">
            <v>0</v>
          </cell>
          <cell r="CS65">
            <v>0</v>
          </cell>
          <cell r="CT65">
            <v>0</v>
          </cell>
          <cell r="CU65">
            <v>0</v>
          </cell>
          <cell r="CV65">
            <v>0</v>
          </cell>
          <cell r="CW65">
            <v>0</v>
          </cell>
          <cell r="CX65">
            <v>0</v>
          </cell>
          <cell r="CY65">
            <v>0</v>
          </cell>
          <cell r="CZ65">
            <v>0</v>
          </cell>
          <cell r="DA65">
            <v>0</v>
          </cell>
          <cell r="DB65">
            <v>0</v>
          </cell>
          <cell r="DC65">
            <v>0</v>
          </cell>
        </row>
        <row r="66">
          <cell r="F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0</v>
          </cell>
          <cell r="BO66">
            <v>0</v>
          </cell>
          <cell r="BP66">
            <v>0</v>
          </cell>
          <cell r="BQ66">
            <v>0</v>
          </cell>
          <cell r="BR66">
            <v>0</v>
          </cell>
          <cell r="BS66">
            <v>0</v>
          </cell>
          <cell r="BT66">
            <v>0</v>
          </cell>
          <cell r="BU66">
            <v>0</v>
          </cell>
          <cell r="BV66">
            <v>0</v>
          </cell>
          <cell r="BW66">
            <v>0</v>
          </cell>
          <cell r="BX66">
            <v>0</v>
          </cell>
          <cell r="BY66">
            <v>0</v>
          </cell>
          <cell r="BZ66">
            <v>0</v>
          </cell>
          <cell r="CA66">
            <v>0</v>
          </cell>
          <cell r="CB66">
            <v>0</v>
          </cell>
          <cell r="CC66">
            <v>0</v>
          </cell>
          <cell r="CD66">
            <v>0</v>
          </cell>
          <cell r="CE66">
            <v>0</v>
          </cell>
          <cell r="CF66">
            <v>0</v>
          </cell>
          <cell r="CG66">
            <v>0</v>
          </cell>
          <cell r="CH66">
            <v>0</v>
          </cell>
          <cell r="CI66">
            <v>0</v>
          </cell>
          <cell r="CJ66">
            <v>0</v>
          </cell>
          <cell r="CK66">
            <v>0</v>
          </cell>
          <cell r="CL66">
            <v>0</v>
          </cell>
          <cell r="CM66">
            <v>0</v>
          </cell>
          <cell r="CN66">
            <v>0</v>
          </cell>
          <cell r="CO66">
            <v>0</v>
          </cell>
          <cell r="CP66">
            <v>0</v>
          </cell>
          <cell r="CQ66">
            <v>0</v>
          </cell>
          <cell r="CR66">
            <v>0</v>
          </cell>
          <cell r="CS66">
            <v>0</v>
          </cell>
          <cell r="CT66">
            <v>0</v>
          </cell>
          <cell r="CU66">
            <v>0</v>
          </cell>
          <cell r="CV66">
            <v>0</v>
          </cell>
          <cell r="CW66">
            <v>0</v>
          </cell>
          <cell r="CX66">
            <v>0</v>
          </cell>
          <cell r="CY66">
            <v>0</v>
          </cell>
          <cell r="CZ66">
            <v>0</v>
          </cell>
          <cell r="DA66">
            <v>0</v>
          </cell>
          <cell r="DB66">
            <v>0</v>
          </cell>
          <cell r="DC66">
            <v>0</v>
          </cell>
        </row>
        <row r="76">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cell r="AY76">
            <v>0</v>
          </cell>
          <cell r="AZ76">
            <v>0</v>
          </cell>
          <cell r="BA76">
            <v>0</v>
          </cell>
          <cell r="BB76">
            <v>0</v>
          </cell>
          <cell r="BC76">
            <v>0</v>
          </cell>
          <cell r="BD76">
            <v>0</v>
          </cell>
          <cell r="BE76">
            <v>0</v>
          </cell>
          <cell r="BF76">
            <v>0</v>
          </cell>
          <cell r="BG76">
            <v>0</v>
          </cell>
          <cell r="BH76">
            <v>0</v>
          </cell>
          <cell r="BI76">
            <v>0</v>
          </cell>
          <cell r="BJ76">
            <v>0</v>
          </cell>
          <cell r="BK76">
            <v>0</v>
          </cell>
          <cell r="BL76">
            <v>0</v>
          </cell>
          <cell r="BM76">
            <v>0</v>
          </cell>
          <cell r="BN76">
            <v>0</v>
          </cell>
          <cell r="BO76">
            <v>0</v>
          </cell>
          <cell r="BP76">
            <v>0</v>
          </cell>
          <cell r="BQ76">
            <v>0</v>
          </cell>
          <cell r="BR76">
            <v>0</v>
          </cell>
          <cell r="BS76">
            <v>0</v>
          </cell>
          <cell r="BT76">
            <v>0</v>
          </cell>
          <cell r="BU76">
            <v>0</v>
          </cell>
          <cell r="BV76">
            <v>0</v>
          </cell>
          <cell r="BW76">
            <v>0</v>
          </cell>
          <cell r="BX76">
            <v>0</v>
          </cell>
          <cell r="BY76">
            <v>0</v>
          </cell>
          <cell r="BZ76">
            <v>0</v>
          </cell>
          <cell r="CA76">
            <v>0</v>
          </cell>
          <cell r="CB76">
            <v>0</v>
          </cell>
          <cell r="CC76">
            <v>0</v>
          </cell>
          <cell r="CD76">
            <v>0</v>
          </cell>
          <cell r="CE76">
            <v>0</v>
          </cell>
          <cell r="CF76">
            <v>0</v>
          </cell>
          <cell r="CG76">
            <v>0</v>
          </cell>
          <cell r="CH76">
            <v>0</v>
          </cell>
          <cell r="CI76">
            <v>0</v>
          </cell>
          <cell r="CJ76">
            <v>0</v>
          </cell>
          <cell r="CK76">
            <v>0</v>
          </cell>
          <cell r="CL76">
            <v>0</v>
          </cell>
          <cell r="CM76">
            <v>0</v>
          </cell>
          <cell r="CN76">
            <v>0</v>
          </cell>
          <cell r="CO76">
            <v>0</v>
          </cell>
          <cell r="CP76">
            <v>0</v>
          </cell>
          <cell r="CQ76">
            <v>0</v>
          </cell>
          <cell r="CR76">
            <v>0</v>
          </cell>
          <cell r="CS76">
            <v>0</v>
          </cell>
          <cell r="CT76">
            <v>0</v>
          </cell>
          <cell r="CU76">
            <v>0</v>
          </cell>
          <cell r="CV76">
            <v>0</v>
          </cell>
          <cell r="CW76">
            <v>0</v>
          </cell>
          <cell r="CX76">
            <v>0</v>
          </cell>
          <cell r="CY76">
            <v>0</v>
          </cell>
          <cell r="CZ76">
            <v>0</v>
          </cell>
          <cell r="DA76">
            <v>0</v>
          </cell>
          <cell r="DB76">
            <v>0</v>
          </cell>
          <cell r="DC76">
            <v>0</v>
          </cell>
        </row>
        <row r="77">
          <cell r="F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cell r="AY77">
            <v>0</v>
          </cell>
          <cell r="AZ77">
            <v>0</v>
          </cell>
          <cell r="BA77">
            <v>0</v>
          </cell>
          <cell r="BB77">
            <v>0</v>
          </cell>
          <cell r="BC77">
            <v>0</v>
          </cell>
          <cell r="BD77">
            <v>0</v>
          </cell>
          <cell r="BE77">
            <v>0</v>
          </cell>
          <cell r="BF77">
            <v>0</v>
          </cell>
          <cell r="BG77">
            <v>0</v>
          </cell>
          <cell r="BH77">
            <v>0</v>
          </cell>
          <cell r="BI77">
            <v>0</v>
          </cell>
          <cell r="BJ77">
            <v>0</v>
          </cell>
          <cell r="BK77">
            <v>0</v>
          </cell>
          <cell r="BL77">
            <v>0</v>
          </cell>
          <cell r="BM77">
            <v>0</v>
          </cell>
          <cell r="BN77">
            <v>0</v>
          </cell>
          <cell r="BO77">
            <v>0</v>
          </cell>
          <cell r="BP77">
            <v>0</v>
          </cell>
          <cell r="BQ77">
            <v>0</v>
          </cell>
          <cell r="BR77">
            <v>0</v>
          </cell>
          <cell r="BS77">
            <v>0</v>
          </cell>
          <cell r="BT77">
            <v>0</v>
          </cell>
          <cell r="BU77">
            <v>0</v>
          </cell>
          <cell r="BV77">
            <v>0</v>
          </cell>
          <cell r="BW77">
            <v>0</v>
          </cell>
          <cell r="BX77">
            <v>0</v>
          </cell>
          <cell r="BY77">
            <v>0</v>
          </cell>
          <cell r="BZ77">
            <v>0</v>
          </cell>
          <cell r="CA77">
            <v>0</v>
          </cell>
          <cell r="CB77">
            <v>0</v>
          </cell>
          <cell r="CC77">
            <v>0</v>
          </cell>
          <cell r="CD77">
            <v>0</v>
          </cell>
          <cell r="CE77">
            <v>0</v>
          </cell>
          <cell r="CF77">
            <v>0</v>
          </cell>
          <cell r="CG77">
            <v>0</v>
          </cell>
          <cell r="CH77">
            <v>0</v>
          </cell>
          <cell r="CI77">
            <v>0</v>
          </cell>
          <cell r="CJ77">
            <v>0</v>
          </cell>
          <cell r="CK77">
            <v>0</v>
          </cell>
          <cell r="CL77">
            <v>0</v>
          </cell>
          <cell r="CM77">
            <v>0</v>
          </cell>
          <cell r="CN77">
            <v>0</v>
          </cell>
          <cell r="CO77">
            <v>0</v>
          </cell>
          <cell r="CP77">
            <v>0</v>
          </cell>
          <cell r="CQ77">
            <v>0</v>
          </cell>
          <cell r="CR77">
            <v>0</v>
          </cell>
          <cell r="CS77">
            <v>0</v>
          </cell>
          <cell r="CT77">
            <v>0</v>
          </cell>
          <cell r="CU77">
            <v>0</v>
          </cell>
          <cell r="CV77">
            <v>0</v>
          </cell>
          <cell r="CW77">
            <v>0</v>
          </cell>
          <cell r="CX77">
            <v>0</v>
          </cell>
          <cell r="CY77">
            <v>0</v>
          </cell>
          <cell r="CZ77">
            <v>0</v>
          </cell>
          <cell r="DA77">
            <v>0</v>
          </cell>
          <cell r="DB77">
            <v>0</v>
          </cell>
          <cell r="DC77">
            <v>0</v>
          </cell>
        </row>
        <row r="87">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0</v>
          </cell>
          <cell r="AU87">
            <v>0</v>
          </cell>
          <cell r="AV87">
            <v>0</v>
          </cell>
          <cell r="AW87">
            <v>0</v>
          </cell>
          <cell r="AX87">
            <v>0</v>
          </cell>
          <cell r="AY87">
            <v>0</v>
          </cell>
          <cell r="AZ87">
            <v>0</v>
          </cell>
          <cell r="BA87">
            <v>0</v>
          </cell>
          <cell r="BB87">
            <v>0</v>
          </cell>
          <cell r="BC87">
            <v>0</v>
          </cell>
          <cell r="BD87">
            <v>0</v>
          </cell>
          <cell r="BE87">
            <v>0</v>
          </cell>
          <cell r="BF87">
            <v>0</v>
          </cell>
          <cell r="BG87">
            <v>0</v>
          </cell>
          <cell r="BH87">
            <v>0</v>
          </cell>
          <cell r="BI87">
            <v>0</v>
          </cell>
          <cell r="BJ87">
            <v>0</v>
          </cell>
          <cell r="BK87">
            <v>0</v>
          </cell>
          <cell r="BL87">
            <v>0</v>
          </cell>
          <cell r="BM87">
            <v>0</v>
          </cell>
          <cell r="BN87">
            <v>0</v>
          </cell>
          <cell r="BO87">
            <v>0</v>
          </cell>
          <cell r="BP87">
            <v>0</v>
          </cell>
          <cell r="BQ87">
            <v>0</v>
          </cell>
          <cell r="BR87">
            <v>0</v>
          </cell>
          <cell r="BS87">
            <v>0</v>
          </cell>
          <cell r="BT87">
            <v>0</v>
          </cell>
          <cell r="BU87">
            <v>0</v>
          </cell>
          <cell r="BV87">
            <v>0</v>
          </cell>
          <cell r="BW87">
            <v>0</v>
          </cell>
          <cell r="BX87">
            <v>0</v>
          </cell>
          <cell r="BY87">
            <v>0</v>
          </cell>
          <cell r="BZ87">
            <v>0</v>
          </cell>
          <cell r="CA87">
            <v>0</v>
          </cell>
          <cell r="CB87">
            <v>0</v>
          </cell>
          <cell r="CC87">
            <v>0</v>
          </cell>
          <cell r="CD87">
            <v>0</v>
          </cell>
          <cell r="CE87">
            <v>0</v>
          </cell>
          <cell r="CF87">
            <v>0</v>
          </cell>
          <cell r="CG87">
            <v>0</v>
          </cell>
          <cell r="CH87">
            <v>0</v>
          </cell>
          <cell r="CI87">
            <v>0</v>
          </cell>
          <cell r="CJ87">
            <v>0</v>
          </cell>
          <cell r="CK87">
            <v>0</v>
          </cell>
          <cell r="CL87">
            <v>0</v>
          </cell>
          <cell r="CM87">
            <v>0</v>
          </cell>
          <cell r="CN87">
            <v>0</v>
          </cell>
          <cell r="CO87">
            <v>0</v>
          </cell>
          <cell r="CP87">
            <v>0</v>
          </cell>
          <cell r="CQ87">
            <v>0</v>
          </cell>
          <cell r="CR87">
            <v>0</v>
          </cell>
          <cell r="CS87">
            <v>0</v>
          </cell>
          <cell r="CT87">
            <v>0</v>
          </cell>
          <cell r="CU87">
            <v>0</v>
          </cell>
          <cell r="CV87">
            <v>0</v>
          </cell>
          <cell r="CW87">
            <v>0</v>
          </cell>
          <cell r="CX87">
            <v>0</v>
          </cell>
          <cell r="CY87">
            <v>0</v>
          </cell>
          <cell r="CZ87">
            <v>0</v>
          </cell>
          <cell r="DA87">
            <v>0</v>
          </cell>
          <cell r="DB87">
            <v>0</v>
          </cell>
          <cell r="DC87">
            <v>0</v>
          </cell>
        </row>
        <row r="88">
          <cell r="F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J88">
            <v>0</v>
          </cell>
          <cell r="BK88">
            <v>0</v>
          </cell>
          <cell r="BL88">
            <v>0</v>
          </cell>
          <cell r="BM88">
            <v>0</v>
          </cell>
          <cell r="BN88">
            <v>0</v>
          </cell>
          <cell r="BO88">
            <v>0</v>
          </cell>
          <cell r="BP88">
            <v>0</v>
          </cell>
          <cell r="BQ88">
            <v>0</v>
          </cell>
          <cell r="BR88">
            <v>0</v>
          </cell>
          <cell r="BS88">
            <v>0</v>
          </cell>
          <cell r="BT88">
            <v>0</v>
          </cell>
          <cell r="BU88">
            <v>0</v>
          </cell>
          <cell r="BV88">
            <v>0</v>
          </cell>
          <cell r="BW88">
            <v>0</v>
          </cell>
          <cell r="BX88">
            <v>0</v>
          </cell>
          <cell r="BY88">
            <v>0</v>
          </cell>
          <cell r="BZ88">
            <v>0</v>
          </cell>
          <cell r="CA88">
            <v>0</v>
          </cell>
          <cell r="CB88">
            <v>0</v>
          </cell>
          <cell r="CC88">
            <v>0</v>
          </cell>
          <cell r="CD88">
            <v>0</v>
          </cell>
          <cell r="CE88">
            <v>0</v>
          </cell>
          <cell r="CF88">
            <v>0</v>
          </cell>
          <cell r="CG88">
            <v>0</v>
          </cell>
          <cell r="CH88">
            <v>0</v>
          </cell>
          <cell r="CI88">
            <v>0</v>
          </cell>
          <cell r="CJ88">
            <v>0</v>
          </cell>
          <cell r="CK88">
            <v>0</v>
          </cell>
          <cell r="CL88">
            <v>0</v>
          </cell>
          <cell r="CM88">
            <v>0</v>
          </cell>
          <cell r="CN88">
            <v>0</v>
          </cell>
          <cell r="CO88">
            <v>0</v>
          </cell>
          <cell r="CP88">
            <v>0</v>
          </cell>
          <cell r="CQ88">
            <v>0</v>
          </cell>
          <cell r="CR88">
            <v>0</v>
          </cell>
          <cell r="CS88">
            <v>0</v>
          </cell>
          <cell r="CT88">
            <v>0</v>
          </cell>
          <cell r="CU88">
            <v>0</v>
          </cell>
          <cell r="CV88">
            <v>0</v>
          </cell>
          <cell r="CW88">
            <v>0</v>
          </cell>
          <cell r="CX88">
            <v>0</v>
          </cell>
          <cell r="CY88">
            <v>0</v>
          </cell>
          <cell r="CZ88">
            <v>0</v>
          </cell>
          <cell r="DA88">
            <v>0</v>
          </cell>
          <cell r="DB88">
            <v>0</v>
          </cell>
          <cell r="DC88">
            <v>0</v>
          </cell>
        </row>
      </sheetData>
      <sheetData sheetId="7">
        <row r="20">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cell r="BT20">
            <v>0</v>
          </cell>
          <cell r="BU20">
            <v>0</v>
          </cell>
          <cell r="BV20">
            <v>0</v>
          </cell>
          <cell r="BW20">
            <v>0</v>
          </cell>
          <cell r="BX20">
            <v>0</v>
          </cell>
          <cell r="BY20">
            <v>0</v>
          </cell>
          <cell r="BZ20">
            <v>0</v>
          </cell>
          <cell r="CA20">
            <v>0</v>
          </cell>
          <cell r="CB20">
            <v>0</v>
          </cell>
          <cell r="CC20">
            <v>0</v>
          </cell>
          <cell r="CD20">
            <v>0</v>
          </cell>
          <cell r="CE20">
            <v>0</v>
          </cell>
          <cell r="CF20">
            <v>0</v>
          </cell>
          <cell r="CG20">
            <v>0</v>
          </cell>
          <cell r="CH20">
            <v>0</v>
          </cell>
          <cell r="CI20">
            <v>0</v>
          </cell>
          <cell r="CJ20">
            <v>0</v>
          </cell>
          <cell r="CK20">
            <v>0</v>
          </cell>
          <cell r="CL20">
            <v>0</v>
          </cell>
          <cell r="CM20">
            <v>0</v>
          </cell>
          <cell r="CN20">
            <v>0</v>
          </cell>
          <cell r="CO20">
            <v>0</v>
          </cell>
          <cell r="CP20">
            <v>0</v>
          </cell>
          <cell r="CQ20">
            <v>0</v>
          </cell>
          <cell r="CR20">
            <v>0</v>
          </cell>
          <cell r="CS20">
            <v>0</v>
          </cell>
          <cell r="CT20">
            <v>0</v>
          </cell>
          <cell r="CU20">
            <v>0</v>
          </cell>
          <cell r="CV20">
            <v>0</v>
          </cell>
          <cell r="CW20">
            <v>0</v>
          </cell>
          <cell r="CX20">
            <v>0</v>
          </cell>
          <cell r="CY20">
            <v>0</v>
          </cell>
          <cell r="CZ20">
            <v>0</v>
          </cell>
          <cell r="DA20">
            <v>0</v>
          </cell>
          <cell r="DB20">
            <v>0</v>
          </cell>
          <cell r="DC20">
            <v>0</v>
          </cell>
        </row>
        <row r="21">
          <cell r="F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0</v>
          </cell>
          <cell r="CM21">
            <v>0</v>
          </cell>
          <cell r="CN21">
            <v>0</v>
          </cell>
          <cell r="CO21">
            <v>0</v>
          </cell>
          <cell r="CP21">
            <v>0</v>
          </cell>
          <cell r="CQ21">
            <v>0</v>
          </cell>
          <cell r="CR21">
            <v>0</v>
          </cell>
          <cell r="CS21">
            <v>0</v>
          </cell>
          <cell r="CT21">
            <v>0</v>
          </cell>
          <cell r="CU21">
            <v>0</v>
          </cell>
          <cell r="CV21">
            <v>0</v>
          </cell>
          <cell r="CW21">
            <v>0</v>
          </cell>
          <cell r="CX21">
            <v>0</v>
          </cell>
          <cell r="CY21">
            <v>0</v>
          </cell>
          <cell r="CZ21">
            <v>0</v>
          </cell>
          <cell r="DA21">
            <v>0</v>
          </cell>
          <cell r="DB21">
            <v>0</v>
          </cell>
          <cell r="DC21">
            <v>0</v>
          </cell>
        </row>
        <row r="31">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0</v>
          </cell>
          <cell r="CK31">
            <v>0</v>
          </cell>
          <cell r="CL31">
            <v>0</v>
          </cell>
          <cell r="CM31">
            <v>0</v>
          </cell>
          <cell r="CN31">
            <v>0</v>
          </cell>
          <cell r="CO31">
            <v>0</v>
          </cell>
          <cell r="CP31">
            <v>0</v>
          </cell>
          <cell r="CQ31">
            <v>0</v>
          </cell>
          <cell r="CR31">
            <v>0</v>
          </cell>
          <cell r="CS31">
            <v>0</v>
          </cell>
          <cell r="CT31">
            <v>0</v>
          </cell>
          <cell r="CU31">
            <v>0</v>
          </cell>
          <cell r="CV31">
            <v>0</v>
          </cell>
          <cell r="CW31">
            <v>0</v>
          </cell>
          <cell r="CX31">
            <v>0</v>
          </cell>
          <cell r="CY31">
            <v>0</v>
          </cell>
          <cell r="CZ31">
            <v>0</v>
          </cell>
          <cell r="DA31">
            <v>0</v>
          </cell>
          <cell r="DB31">
            <v>0</v>
          </cell>
          <cell r="DC31">
            <v>0</v>
          </cell>
        </row>
        <row r="32">
          <cell r="F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0</v>
          </cell>
          <cell r="CJ32">
            <v>0</v>
          </cell>
          <cell r="CK32">
            <v>0</v>
          </cell>
          <cell r="CL32">
            <v>0</v>
          </cell>
          <cell r="CM32">
            <v>0</v>
          </cell>
          <cell r="CN32">
            <v>0</v>
          </cell>
          <cell r="CO32">
            <v>0</v>
          </cell>
          <cell r="CP32">
            <v>0</v>
          </cell>
          <cell r="CQ32">
            <v>0</v>
          </cell>
          <cell r="CR32">
            <v>0</v>
          </cell>
          <cell r="CS32">
            <v>0</v>
          </cell>
          <cell r="CT32">
            <v>0</v>
          </cell>
          <cell r="CU32">
            <v>0</v>
          </cell>
          <cell r="CV32">
            <v>0</v>
          </cell>
          <cell r="CW32">
            <v>0</v>
          </cell>
          <cell r="CX32">
            <v>0</v>
          </cell>
          <cell r="CY32">
            <v>0</v>
          </cell>
          <cell r="CZ32">
            <v>0</v>
          </cell>
          <cell r="DA32">
            <v>0</v>
          </cell>
          <cell r="DB32">
            <v>0</v>
          </cell>
          <cell r="DC32">
            <v>0</v>
          </cell>
        </row>
        <row r="42">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v>0</v>
          </cell>
          <cell r="BZ42">
            <v>0</v>
          </cell>
          <cell r="CA42">
            <v>0</v>
          </cell>
          <cell r="CB42">
            <v>0</v>
          </cell>
          <cell r="CC42">
            <v>0</v>
          </cell>
          <cell r="CD42">
            <v>0</v>
          </cell>
          <cell r="CE42">
            <v>0</v>
          </cell>
          <cell r="CF42">
            <v>0</v>
          </cell>
          <cell r="CG42">
            <v>0</v>
          </cell>
          <cell r="CH42">
            <v>0</v>
          </cell>
          <cell r="CI42">
            <v>0</v>
          </cell>
          <cell r="CJ42">
            <v>0</v>
          </cell>
          <cell r="CK42">
            <v>0</v>
          </cell>
          <cell r="CL42">
            <v>0</v>
          </cell>
          <cell r="CM42">
            <v>0</v>
          </cell>
          <cell r="CN42">
            <v>0</v>
          </cell>
          <cell r="CO42">
            <v>0</v>
          </cell>
          <cell r="CP42">
            <v>0</v>
          </cell>
          <cell r="CQ42">
            <v>0</v>
          </cell>
          <cell r="CR42">
            <v>0</v>
          </cell>
          <cell r="CS42">
            <v>0</v>
          </cell>
          <cell r="CT42">
            <v>0</v>
          </cell>
          <cell r="CU42">
            <v>0</v>
          </cell>
          <cell r="CV42">
            <v>0</v>
          </cell>
          <cell r="CW42">
            <v>0</v>
          </cell>
          <cell r="CX42">
            <v>0</v>
          </cell>
          <cell r="CY42">
            <v>0</v>
          </cell>
          <cell r="CZ42">
            <v>0</v>
          </cell>
          <cell r="DA42">
            <v>0</v>
          </cell>
          <cell r="DB42">
            <v>0</v>
          </cell>
          <cell r="DC42">
            <v>0</v>
          </cell>
        </row>
        <row r="43">
          <cell r="F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0</v>
          </cell>
          <cell r="CM43">
            <v>0</v>
          </cell>
          <cell r="CN43">
            <v>0</v>
          </cell>
          <cell r="CO43">
            <v>0</v>
          </cell>
          <cell r="CP43">
            <v>0</v>
          </cell>
          <cell r="CQ43">
            <v>0</v>
          </cell>
          <cell r="CR43">
            <v>0</v>
          </cell>
          <cell r="CS43">
            <v>0</v>
          </cell>
          <cell r="CT43">
            <v>0</v>
          </cell>
          <cell r="CU43">
            <v>0</v>
          </cell>
          <cell r="CV43">
            <v>0</v>
          </cell>
          <cell r="CW43">
            <v>0</v>
          </cell>
          <cell r="CX43">
            <v>0</v>
          </cell>
          <cell r="CY43">
            <v>0</v>
          </cell>
          <cell r="CZ43">
            <v>0</v>
          </cell>
          <cell r="DA43">
            <v>0</v>
          </cell>
          <cell r="DB43">
            <v>0</v>
          </cell>
          <cell r="DC43">
            <v>0</v>
          </cell>
        </row>
        <row r="54">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v>0</v>
          </cell>
          <cell r="AZ54">
            <v>0</v>
          </cell>
          <cell r="BA54">
            <v>0</v>
          </cell>
          <cell r="BB54">
            <v>0</v>
          </cell>
          <cell r="BC54">
            <v>0</v>
          </cell>
          <cell r="BD54">
            <v>0</v>
          </cell>
          <cell r="BE54">
            <v>0</v>
          </cell>
          <cell r="BF54">
            <v>0</v>
          </cell>
          <cell r="BG54">
            <v>0</v>
          </cell>
          <cell r="BH54">
            <v>0</v>
          </cell>
          <cell r="BI54">
            <v>0</v>
          </cell>
          <cell r="BJ54">
            <v>0</v>
          </cell>
          <cell r="BK54">
            <v>0</v>
          </cell>
          <cell r="BL54">
            <v>0</v>
          </cell>
          <cell r="BM54">
            <v>0</v>
          </cell>
          <cell r="BN54">
            <v>0</v>
          </cell>
          <cell r="BO54">
            <v>0</v>
          </cell>
          <cell r="BP54">
            <v>0</v>
          </cell>
          <cell r="BQ54">
            <v>0</v>
          </cell>
          <cell r="BR54">
            <v>0</v>
          </cell>
          <cell r="BS54">
            <v>0</v>
          </cell>
          <cell r="BT54">
            <v>0</v>
          </cell>
          <cell r="BU54">
            <v>0</v>
          </cell>
          <cell r="BV54">
            <v>0</v>
          </cell>
          <cell r="BW54">
            <v>0</v>
          </cell>
          <cell r="BX54">
            <v>0</v>
          </cell>
          <cell r="BY54">
            <v>0</v>
          </cell>
          <cell r="BZ54">
            <v>0</v>
          </cell>
          <cell r="CA54">
            <v>0</v>
          </cell>
          <cell r="CB54">
            <v>0</v>
          </cell>
          <cell r="CC54">
            <v>0</v>
          </cell>
          <cell r="CD54">
            <v>0</v>
          </cell>
          <cell r="CE54">
            <v>0</v>
          </cell>
          <cell r="CF54">
            <v>0</v>
          </cell>
          <cell r="CG54">
            <v>0</v>
          </cell>
          <cell r="CH54">
            <v>0</v>
          </cell>
          <cell r="CI54">
            <v>0</v>
          </cell>
          <cell r="CJ54">
            <v>0</v>
          </cell>
          <cell r="CK54">
            <v>0</v>
          </cell>
          <cell r="CL54">
            <v>0</v>
          </cell>
          <cell r="CM54">
            <v>0</v>
          </cell>
          <cell r="CN54">
            <v>0</v>
          </cell>
          <cell r="CO54">
            <v>0</v>
          </cell>
          <cell r="CP54">
            <v>0</v>
          </cell>
          <cell r="CQ54">
            <v>0</v>
          </cell>
          <cell r="CR54">
            <v>0</v>
          </cell>
          <cell r="CS54">
            <v>0</v>
          </cell>
          <cell r="CT54">
            <v>0</v>
          </cell>
          <cell r="CU54">
            <v>0</v>
          </cell>
          <cell r="CV54">
            <v>0</v>
          </cell>
          <cell r="CW54">
            <v>0</v>
          </cell>
          <cell r="CX54">
            <v>0</v>
          </cell>
          <cell r="CY54">
            <v>0</v>
          </cell>
          <cell r="CZ54">
            <v>0</v>
          </cell>
          <cell r="DA54">
            <v>0</v>
          </cell>
          <cell r="DB54">
            <v>0</v>
          </cell>
          <cell r="DC54">
            <v>0</v>
          </cell>
        </row>
        <row r="55">
          <cell r="F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v>0</v>
          </cell>
          <cell r="AZ55">
            <v>0</v>
          </cell>
          <cell r="BA55">
            <v>0</v>
          </cell>
          <cell r="BB55">
            <v>0</v>
          </cell>
          <cell r="BC55">
            <v>0</v>
          </cell>
          <cell r="BD55">
            <v>0</v>
          </cell>
          <cell r="BE55">
            <v>0</v>
          </cell>
          <cell r="BF55">
            <v>0</v>
          </cell>
          <cell r="BG55">
            <v>0</v>
          </cell>
          <cell r="BH55">
            <v>0</v>
          </cell>
          <cell r="BI55">
            <v>0</v>
          </cell>
          <cell r="BJ55">
            <v>0</v>
          </cell>
          <cell r="BK55">
            <v>0</v>
          </cell>
          <cell r="BL55">
            <v>0</v>
          </cell>
          <cell r="BM55">
            <v>0</v>
          </cell>
          <cell r="BN55">
            <v>0</v>
          </cell>
          <cell r="BO55">
            <v>0</v>
          </cell>
          <cell r="BP55">
            <v>0</v>
          </cell>
          <cell r="BQ55">
            <v>0</v>
          </cell>
          <cell r="BR55">
            <v>0</v>
          </cell>
          <cell r="BS55">
            <v>0</v>
          </cell>
          <cell r="BT55">
            <v>0</v>
          </cell>
          <cell r="BU55">
            <v>0</v>
          </cell>
          <cell r="BV55">
            <v>0</v>
          </cell>
          <cell r="BW55">
            <v>0</v>
          </cell>
          <cell r="BX55">
            <v>0</v>
          </cell>
          <cell r="BY55">
            <v>0</v>
          </cell>
          <cell r="BZ55">
            <v>0</v>
          </cell>
          <cell r="CA55">
            <v>0</v>
          </cell>
          <cell r="CB55">
            <v>0</v>
          </cell>
          <cell r="CC55">
            <v>0</v>
          </cell>
          <cell r="CD55">
            <v>0</v>
          </cell>
          <cell r="CE55">
            <v>0</v>
          </cell>
          <cell r="CF55">
            <v>0</v>
          </cell>
          <cell r="CG55">
            <v>0</v>
          </cell>
          <cell r="CH55">
            <v>0</v>
          </cell>
          <cell r="CI55">
            <v>0</v>
          </cell>
          <cell r="CJ55">
            <v>0</v>
          </cell>
          <cell r="CK55">
            <v>0</v>
          </cell>
          <cell r="CL55">
            <v>0</v>
          </cell>
          <cell r="CM55">
            <v>0</v>
          </cell>
          <cell r="CN55">
            <v>0</v>
          </cell>
          <cell r="CO55">
            <v>0</v>
          </cell>
          <cell r="CP55">
            <v>0</v>
          </cell>
          <cell r="CQ55">
            <v>0</v>
          </cell>
          <cell r="CR55">
            <v>0</v>
          </cell>
          <cell r="CS55">
            <v>0</v>
          </cell>
          <cell r="CT55">
            <v>0</v>
          </cell>
          <cell r="CU55">
            <v>0</v>
          </cell>
          <cell r="CV55">
            <v>0</v>
          </cell>
          <cell r="CW55">
            <v>0</v>
          </cell>
          <cell r="CX55">
            <v>0</v>
          </cell>
          <cell r="CY55">
            <v>0</v>
          </cell>
          <cell r="CZ55">
            <v>0</v>
          </cell>
          <cell r="DA55">
            <v>0</v>
          </cell>
          <cell r="DB55">
            <v>0</v>
          </cell>
          <cell r="DC55">
            <v>0</v>
          </cell>
        </row>
        <row r="65">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cell r="BZ65">
            <v>0</v>
          </cell>
          <cell r="CA65">
            <v>0</v>
          </cell>
          <cell r="CB65">
            <v>0</v>
          </cell>
          <cell r="CC65">
            <v>0</v>
          </cell>
          <cell r="CD65">
            <v>0</v>
          </cell>
          <cell r="CE65">
            <v>0</v>
          </cell>
          <cell r="CF65">
            <v>0</v>
          </cell>
          <cell r="CG65">
            <v>0</v>
          </cell>
          <cell r="CH65">
            <v>0</v>
          </cell>
          <cell r="CI65">
            <v>0</v>
          </cell>
          <cell r="CJ65">
            <v>0</v>
          </cell>
          <cell r="CK65">
            <v>0</v>
          </cell>
          <cell r="CL65">
            <v>0</v>
          </cell>
          <cell r="CM65">
            <v>0</v>
          </cell>
          <cell r="CN65">
            <v>0</v>
          </cell>
          <cell r="CO65">
            <v>0</v>
          </cell>
          <cell r="CP65">
            <v>0</v>
          </cell>
          <cell r="CQ65">
            <v>0</v>
          </cell>
          <cell r="CR65">
            <v>0</v>
          </cell>
          <cell r="CS65">
            <v>0</v>
          </cell>
          <cell r="CT65">
            <v>0</v>
          </cell>
          <cell r="CU65">
            <v>0</v>
          </cell>
          <cell r="CV65">
            <v>0</v>
          </cell>
          <cell r="CW65">
            <v>0</v>
          </cell>
          <cell r="CX65">
            <v>0</v>
          </cell>
          <cell r="CY65">
            <v>0</v>
          </cell>
          <cell r="CZ65">
            <v>0</v>
          </cell>
          <cell r="DA65">
            <v>0</v>
          </cell>
          <cell r="DB65">
            <v>0</v>
          </cell>
          <cell r="DC65">
            <v>0</v>
          </cell>
        </row>
        <row r="66">
          <cell r="F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0</v>
          </cell>
          <cell r="BO66">
            <v>0</v>
          </cell>
          <cell r="BP66">
            <v>0</v>
          </cell>
          <cell r="BQ66">
            <v>0</v>
          </cell>
          <cell r="BR66">
            <v>0</v>
          </cell>
          <cell r="BS66">
            <v>0</v>
          </cell>
          <cell r="BT66">
            <v>0</v>
          </cell>
          <cell r="BU66">
            <v>0</v>
          </cell>
          <cell r="BV66">
            <v>0</v>
          </cell>
          <cell r="BW66">
            <v>0</v>
          </cell>
          <cell r="BX66">
            <v>0</v>
          </cell>
          <cell r="BY66">
            <v>0</v>
          </cell>
          <cell r="BZ66">
            <v>0</v>
          </cell>
          <cell r="CA66">
            <v>0</v>
          </cell>
          <cell r="CB66">
            <v>0</v>
          </cell>
          <cell r="CC66">
            <v>0</v>
          </cell>
          <cell r="CD66">
            <v>0</v>
          </cell>
          <cell r="CE66">
            <v>0</v>
          </cell>
          <cell r="CF66">
            <v>0</v>
          </cell>
          <cell r="CG66">
            <v>0</v>
          </cell>
          <cell r="CH66">
            <v>0</v>
          </cell>
          <cell r="CI66">
            <v>0</v>
          </cell>
          <cell r="CJ66">
            <v>0</v>
          </cell>
          <cell r="CK66">
            <v>0</v>
          </cell>
          <cell r="CL66">
            <v>0</v>
          </cell>
          <cell r="CM66">
            <v>0</v>
          </cell>
          <cell r="CN66">
            <v>0</v>
          </cell>
          <cell r="CO66">
            <v>0</v>
          </cell>
          <cell r="CP66">
            <v>0</v>
          </cell>
          <cell r="CQ66">
            <v>0</v>
          </cell>
          <cell r="CR66">
            <v>0</v>
          </cell>
          <cell r="CS66">
            <v>0</v>
          </cell>
          <cell r="CT66">
            <v>0</v>
          </cell>
          <cell r="CU66">
            <v>0</v>
          </cell>
          <cell r="CV66">
            <v>0</v>
          </cell>
          <cell r="CW66">
            <v>0</v>
          </cell>
          <cell r="CX66">
            <v>0</v>
          </cell>
          <cell r="CY66">
            <v>0</v>
          </cell>
          <cell r="CZ66">
            <v>0</v>
          </cell>
          <cell r="DA66">
            <v>0</v>
          </cell>
          <cell r="DB66">
            <v>0</v>
          </cell>
          <cell r="DC66">
            <v>0</v>
          </cell>
        </row>
        <row r="76">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cell r="AY76">
            <v>0</v>
          </cell>
          <cell r="AZ76">
            <v>0</v>
          </cell>
          <cell r="BA76">
            <v>0</v>
          </cell>
          <cell r="BB76">
            <v>0</v>
          </cell>
          <cell r="BC76">
            <v>0</v>
          </cell>
          <cell r="BD76">
            <v>0</v>
          </cell>
          <cell r="BE76">
            <v>0</v>
          </cell>
          <cell r="BF76">
            <v>0</v>
          </cell>
          <cell r="BG76">
            <v>0</v>
          </cell>
          <cell r="BH76">
            <v>0</v>
          </cell>
          <cell r="BI76">
            <v>0</v>
          </cell>
          <cell r="BJ76">
            <v>0</v>
          </cell>
          <cell r="BK76">
            <v>0</v>
          </cell>
          <cell r="BL76">
            <v>0</v>
          </cell>
          <cell r="BM76">
            <v>0</v>
          </cell>
          <cell r="BN76">
            <v>0</v>
          </cell>
          <cell r="BO76">
            <v>0</v>
          </cell>
          <cell r="BP76">
            <v>0</v>
          </cell>
          <cell r="BQ76">
            <v>0</v>
          </cell>
          <cell r="BR76">
            <v>0</v>
          </cell>
          <cell r="BS76">
            <v>0</v>
          </cell>
          <cell r="BT76">
            <v>0</v>
          </cell>
          <cell r="BU76">
            <v>0</v>
          </cell>
          <cell r="BV76">
            <v>0</v>
          </cell>
          <cell r="BW76">
            <v>0</v>
          </cell>
          <cell r="BX76">
            <v>0</v>
          </cell>
          <cell r="BY76">
            <v>0</v>
          </cell>
          <cell r="BZ76">
            <v>0</v>
          </cell>
          <cell r="CA76">
            <v>0</v>
          </cell>
          <cell r="CB76">
            <v>0</v>
          </cell>
          <cell r="CC76">
            <v>0</v>
          </cell>
          <cell r="CD76">
            <v>0</v>
          </cell>
          <cell r="CE76">
            <v>0</v>
          </cell>
          <cell r="CF76">
            <v>0</v>
          </cell>
          <cell r="CG76">
            <v>0</v>
          </cell>
          <cell r="CH76">
            <v>0</v>
          </cell>
          <cell r="CI76">
            <v>0</v>
          </cell>
          <cell r="CJ76">
            <v>0</v>
          </cell>
          <cell r="CK76">
            <v>0</v>
          </cell>
          <cell r="CL76">
            <v>0</v>
          </cell>
          <cell r="CM76">
            <v>0</v>
          </cell>
          <cell r="CN76">
            <v>0</v>
          </cell>
          <cell r="CO76">
            <v>0</v>
          </cell>
          <cell r="CP76">
            <v>0</v>
          </cell>
          <cell r="CQ76">
            <v>0</v>
          </cell>
          <cell r="CR76">
            <v>0</v>
          </cell>
          <cell r="CS76">
            <v>0</v>
          </cell>
          <cell r="CT76">
            <v>0</v>
          </cell>
          <cell r="CU76">
            <v>0</v>
          </cell>
          <cell r="CV76">
            <v>0</v>
          </cell>
          <cell r="CW76">
            <v>0</v>
          </cell>
          <cell r="CX76">
            <v>0</v>
          </cell>
          <cell r="CY76">
            <v>0</v>
          </cell>
          <cell r="CZ76">
            <v>0</v>
          </cell>
          <cell r="DA76">
            <v>0</v>
          </cell>
          <cell r="DB76">
            <v>0</v>
          </cell>
          <cell r="DC76">
            <v>0</v>
          </cell>
        </row>
        <row r="77">
          <cell r="F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cell r="AY77">
            <v>0</v>
          </cell>
          <cell r="AZ77">
            <v>0</v>
          </cell>
          <cell r="BA77">
            <v>0</v>
          </cell>
          <cell r="BB77">
            <v>0</v>
          </cell>
          <cell r="BC77">
            <v>0</v>
          </cell>
          <cell r="BD77">
            <v>0</v>
          </cell>
          <cell r="BE77">
            <v>0</v>
          </cell>
          <cell r="BF77">
            <v>0</v>
          </cell>
          <cell r="BG77">
            <v>0</v>
          </cell>
          <cell r="BH77">
            <v>0</v>
          </cell>
          <cell r="BI77">
            <v>0</v>
          </cell>
          <cell r="BJ77">
            <v>0</v>
          </cell>
          <cell r="BK77">
            <v>0</v>
          </cell>
          <cell r="BL77">
            <v>0</v>
          </cell>
          <cell r="BM77">
            <v>0</v>
          </cell>
          <cell r="BN77">
            <v>0</v>
          </cell>
          <cell r="BO77">
            <v>0</v>
          </cell>
          <cell r="BP77">
            <v>0</v>
          </cell>
          <cell r="BQ77">
            <v>0</v>
          </cell>
          <cell r="BR77">
            <v>0</v>
          </cell>
          <cell r="BS77">
            <v>0</v>
          </cell>
          <cell r="BT77">
            <v>0</v>
          </cell>
          <cell r="BU77">
            <v>0</v>
          </cell>
          <cell r="BV77">
            <v>0</v>
          </cell>
          <cell r="BW77">
            <v>0</v>
          </cell>
          <cell r="BX77">
            <v>0</v>
          </cell>
          <cell r="BY77">
            <v>0</v>
          </cell>
          <cell r="BZ77">
            <v>0</v>
          </cell>
          <cell r="CA77">
            <v>0</v>
          </cell>
          <cell r="CB77">
            <v>0</v>
          </cell>
          <cell r="CC77">
            <v>0</v>
          </cell>
          <cell r="CD77">
            <v>0</v>
          </cell>
          <cell r="CE77">
            <v>0</v>
          </cell>
          <cell r="CF77">
            <v>0</v>
          </cell>
          <cell r="CG77">
            <v>0</v>
          </cell>
          <cell r="CH77">
            <v>0</v>
          </cell>
          <cell r="CI77">
            <v>0</v>
          </cell>
          <cell r="CJ77">
            <v>0</v>
          </cell>
          <cell r="CK77">
            <v>0</v>
          </cell>
          <cell r="CL77">
            <v>0</v>
          </cell>
          <cell r="CM77">
            <v>0</v>
          </cell>
          <cell r="CN77">
            <v>0</v>
          </cell>
          <cell r="CO77">
            <v>0</v>
          </cell>
          <cell r="CP77">
            <v>0</v>
          </cell>
          <cell r="CQ77">
            <v>0</v>
          </cell>
          <cell r="CR77">
            <v>0</v>
          </cell>
          <cell r="CS77">
            <v>0</v>
          </cell>
          <cell r="CT77">
            <v>0</v>
          </cell>
          <cell r="CU77">
            <v>0</v>
          </cell>
          <cell r="CV77">
            <v>0</v>
          </cell>
          <cell r="CW77">
            <v>0</v>
          </cell>
          <cell r="CX77">
            <v>0</v>
          </cell>
          <cell r="CY77">
            <v>0</v>
          </cell>
          <cell r="CZ77">
            <v>0</v>
          </cell>
          <cell r="DA77">
            <v>0</v>
          </cell>
          <cell r="DB77">
            <v>0</v>
          </cell>
          <cell r="DC77">
            <v>0</v>
          </cell>
        </row>
        <row r="87">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0</v>
          </cell>
          <cell r="AU87">
            <v>0</v>
          </cell>
          <cell r="AV87">
            <v>0</v>
          </cell>
          <cell r="AW87">
            <v>0</v>
          </cell>
          <cell r="AX87">
            <v>0</v>
          </cell>
          <cell r="AY87">
            <v>0</v>
          </cell>
          <cell r="AZ87">
            <v>0</v>
          </cell>
          <cell r="BA87">
            <v>0</v>
          </cell>
          <cell r="BB87">
            <v>0</v>
          </cell>
          <cell r="BC87">
            <v>0</v>
          </cell>
          <cell r="BD87">
            <v>0</v>
          </cell>
          <cell r="BE87">
            <v>0</v>
          </cell>
          <cell r="BF87">
            <v>0</v>
          </cell>
          <cell r="BG87">
            <v>0</v>
          </cell>
          <cell r="BH87">
            <v>0</v>
          </cell>
          <cell r="BI87">
            <v>0</v>
          </cell>
          <cell r="BJ87">
            <v>0</v>
          </cell>
          <cell r="BK87">
            <v>0</v>
          </cell>
          <cell r="BL87">
            <v>0</v>
          </cell>
          <cell r="BM87">
            <v>0</v>
          </cell>
          <cell r="BN87">
            <v>0</v>
          </cell>
          <cell r="BO87">
            <v>0</v>
          </cell>
          <cell r="BP87">
            <v>0</v>
          </cell>
          <cell r="BQ87">
            <v>0</v>
          </cell>
          <cell r="BR87">
            <v>0</v>
          </cell>
          <cell r="BS87">
            <v>0</v>
          </cell>
          <cell r="BT87">
            <v>0</v>
          </cell>
          <cell r="BU87">
            <v>0</v>
          </cell>
          <cell r="BV87">
            <v>0</v>
          </cell>
          <cell r="BW87">
            <v>0</v>
          </cell>
          <cell r="BX87">
            <v>0</v>
          </cell>
          <cell r="BY87">
            <v>0</v>
          </cell>
          <cell r="BZ87">
            <v>0</v>
          </cell>
          <cell r="CA87">
            <v>0</v>
          </cell>
          <cell r="CB87">
            <v>0</v>
          </cell>
          <cell r="CC87">
            <v>0</v>
          </cell>
          <cell r="CD87">
            <v>0</v>
          </cell>
          <cell r="CE87">
            <v>0</v>
          </cell>
          <cell r="CF87">
            <v>0</v>
          </cell>
          <cell r="CG87">
            <v>0</v>
          </cell>
          <cell r="CH87">
            <v>0</v>
          </cell>
          <cell r="CI87">
            <v>0</v>
          </cell>
          <cell r="CJ87">
            <v>0</v>
          </cell>
          <cell r="CK87">
            <v>0</v>
          </cell>
          <cell r="CL87">
            <v>0</v>
          </cell>
          <cell r="CM87">
            <v>0</v>
          </cell>
          <cell r="CN87">
            <v>0</v>
          </cell>
          <cell r="CO87">
            <v>0</v>
          </cell>
          <cell r="CP87">
            <v>0</v>
          </cell>
          <cell r="CQ87">
            <v>0</v>
          </cell>
          <cell r="CR87">
            <v>0</v>
          </cell>
          <cell r="CS87">
            <v>0</v>
          </cell>
          <cell r="CT87">
            <v>0</v>
          </cell>
          <cell r="CU87">
            <v>0</v>
          </cell>
          <cell r="CV87">
            <v>0</v>
          </cell>
          <cell r="CW87">
            <v>0</v>
          </cell>
          <cell r="CX87">
            <v>0</v>
          </cell>
          <cell r="CY87">
            <v>0</v>
          </cell>
          <cell r="CZ87">
            <v>0</v>
          </cell>
          <cell r="DA87">
            <v>0</v>
          </cell>
          <cell r="DB87">
            <v>0</v>
          </cell>
          <cell r="DC87">
            <v>0</v>
          </cell>
        </row>
        <row r="88">
          <cell r="F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J88">
            <v>0</v>
          </cell>
          <cell r="BK88">
            <v>0</v>
          </cell>
          <cell r="BL88">
            <v>0</v>
          </cell>
          <cell r="BM88">
            <v>0</v>
          </cell>
          <cell r="BN88">
            <v>0</v>
          </cell>
          <cell r="BO88">
            <v>0</v>
          </cell>
          <cell r="BP88">
            <v>0</v>
          </cell>
          <cell r="BQ88">
            <v>0</v>
          </cell>
          <cell r="BR88">
            <v>0</v>
          </cell>
          <cell r="BS88">
            <v>0</v>
          </cell>
          <cell r="BT88">
            <v>0</v>
          </cell>
          <cell r="BU88">
            <v>0</v>
          </cell>
          <cell r="BV88">
            <v>0</v>
          </cell>
          <cell r="BW88">
            <v>0</v>
          </cell>
          <cell r="BX88">
            <v>0</v>
          </cell>
          <cell r="BY88">
            <v>0</v>
          </cell>
          <cell r="BZ88">
            <v>0</v>
          </cell>
          <cell r="CA88">
            <v>0</v>
          </cell>
          <cell r="CB88">
            <v>0</v>
          </cell>
          <cell r="CC88">
            <v>0</v>
          </cell>
          <cell r="CD88">
            <v>0</v>
          </cell>
          <cell r="CE88">
            <v>0</v>
          </cell>
          <cell r="CF88">
            <v>0</v>
          </cell>
          <cell r="CG88">
            <v>0</v>
          </cell>
          <cell r="CH88">
            <v>0</v>
          </cell>
          <cell r="CI88">
            <v>0</v>
          </cell>
          <cell r="CJ88">
            <v>0</v>
          </cell>
          <cell r="CK88">
            <v>0</v>
          </cell>
          <cell r="CL88">
            <v>0</v>
          </cell>
          <cell r="CM88">
            <v>0</v>
          </cell>
          <cell r="CN88">
            <v>0</v>
          </cell>
          <cell r="CO88">
            <v>0</v>
          </cell>
          <cell r="CP88">
            <v>0</v>
          </cell>
          <cell r="CQ88">
            <v>0</v>
          </cell>
          <cell r="CR88">
            <v>0</v>
          </cell>
          <cell r="CS88">
            <v>0</v>
          </cell>
          <cell r="CT88">
            <v>0</v>
          </cell>
          <cell r="CU88">
            <v>0</v>
          </cell>
          <cell r="CV88">
            <v>0</v>
          </cell>
          <cell r="CW88">
            <v>0</v>
          </cell>
          <cell r="CX88">
            <v>0</v>
          </cell>
          <cell r="CY88">
            <v>0</v>
          </cell>
          <cell r="CZ88">
            <v>0</v>
          </cell>
          <cell r="DA88">
            <v>0</v>
          </cell>
          <cell r="DB88">
            <v>0</v>
          </cell>
          <cell r="DC88">
            <v>0</v>
          </cell>
        </row>
      </sheetData>
      <sheetData sheetId="8" refreshError="1"/>
      <sheetData sheetId="9" refreshError="1"/>
      <sheetData sheetId="10" refreshError="1"/>
      <sheetData sheetId="11" refreshError="1"/>
      <sheetData sheetId="12">
        <row r="16">
          <cell r="F16">
            <v>3.2283050120859493</v>
          </cell>
        </row>
        <row r="34">
          <cell r="F34">
            <v>2.1497613571773719</v>
          </cell>
        </row>
        <row r="52">
          <cell r="F52" t="str">
            <v/>
          </cell>
        </row>
        <row r="70">
          <cell r="F70" t="str">
            <v/>
          </cell>
        </row>
        <row r="88">
          <cell r="F88" t="str">
            <v/>
          </cell>
        </row>
      </sheetData>
      <sheetData sheetId="13">
        <row r="18">
          <cell r="F18" t="str">
            <v>-</v>
          </cell>
        </row>
        <row r="19">
          <cell r="F19">
            <v>1473224.3948902104</v>
          </cell>
        </row>
        <row r="20">
          <cell r="F20" t="str">
            <v>-</v>
          </cell>
        </row>
        <row r="21">
          <cell r="F21" t="str">
            <v>-</v>
          </cell>
        </row>
        <row r="22">
          <cell r="F22" t="str">
            <v>-</v>
          </cell>
        </row>
      </sheetData>
      <sheetData sheetId="14">
        <row r="8">
          <cell r="B8" t="str">
            <v>1.</v>
          </cell>
          <cell r="C8" t="str">
            <v>Ekonominės naudos ir išlaidų santykis (ENIS)</v>
          </cell>
          <cell r="D8">
            <v>0.6</v>
          </cell>
        </row>
        <row r="9">
          <cell r="B9" t="str">
            <v>-</v>
          </cell>
          <cell r="C9" t="str">
            <v>Nurodykite</v>
          </cell>
          <cell r="D9">
            <v>0</v>
          </cell>
          <cell r="H9">
            <v>3.2283050120859493</v>
          </cell>
        </row>
        <row r="10">
          <cell r="B10" t="str">
            <v>-</v>
          </cell>
          <cell r="C10" t="str">
            <v>Nurodykite</v>
          </cell>
          <cell r="D10">
            <v>0</v>
          </cell>
          <cell r="H10">
            <v>2.1497613571773719</v>
          </cell>
        </row>
        <row r="11">
          <cell r="B11" t="str">
            <v>-</v>
          </cell>
          <cell r="C11" t="str">
            <v>Nurodykite</v>
          </cell>
          <cell r="D11">
            <v>0</v>
          </cell>
          <cell r="H11" t="str">
            <v/>
          </cell>
        </row>
        <row r="12">
          <cell r="B12" t="str">
            <v>-</v>
          </cell>
          <cell r="C12" t="str">
            <v>Nurodykite</v>
          </cell>
          <cell r="D12">
            <v>0</v>
          </cell>
          <cell r="H12" t="str">
            <v/>
          </cell>
        </row>
        <row r="13">
          <cell r="B13" t="str">
            <v>-</v>
          </cell>
          <cell r="C13" t="str">
            <v>Nurodykite</v>
          </cell>
          <cell r="D13">
            <v>0</v>
          </cell>
          <cell r="H13" t="str">
            <v/>
          </cell>
        </row>
        <row r="14">
          <cell r="B14" t="str">
            <v>-</v>
          </cell>
          <cell r="C14" t="str">
            <v>Nurodykite</v>
          </cell>
          <cell r="D14">
            <v>0</v>
          </cell>
        </row>
        <row r="15">
          <cell r="B15" t="str">
            <v>-</v>
          </cell>
          <cell r="C15" t="str">
            <v>Nurodykite</v>
          </cell>
          <cell r="D15">
            <v>0</v>
          </cell>
        </row>
        <row r="16">
          <cell r="B16" t="str">
            <v>-</v>
          </cell>
          <cell r="C16" t="str">
            <v>Nurodykite</v>
          </cell>
          <cell r="D16">
            <v>0</v>
          </cell>
        </row>
        <row r="32">
          <cell r="E32">
            <v>6</v>
          </cell>
        </row>
        <row r="45">
          <cell r="E45">
            <v>3.9954614247338114</v>
          </cell>
        </row>
        <row r="58">
          <cell r="E58">
            <v>0</v>
          </cell>
        </row>
        <row r="71">
          <cell r="E71">
            <v>0</v>
          </cell>
        </row>
        <row r="84">
          <cell r="E84">
            <v>0</v>
          </cell>
        </row>
      </sheetData>
      <sheetData sheetId="15" refreshError="1"/>
      <sheetData sheetId="16">
        <row r="6">
          <cell r="F6" t="str">
            <v>Alternatyva 1</v>
          </cell>
        </row>
      </sheetData>
      <sheetData sheetId="17" refreshError="1"/>
      <sheetData sheetId="18">
        <row r="166">
          <cell r="B166" t="str">
            <v>D.1.1.</v>
          </cell>
          <cell r="C166" t="str">
            <v>Veikla (nurodykite pavadinimą; suplanuotas investicijas pagrįskite prielaidų lape)</v>
          </cell>
          <cell r="D166" t="str">
            <v>False</v>
          </cell>
          <cell r="E166">
            <v>1.25</v>
          </cell>
          <cell r="F166">
            <v>1.1000000000000001</v>
          </cell>
          <cell r="G166">
            <v>1</v>
          </cell>
          <cell r="H166">
            <v>0.9</v>
          </cell>
          <cell r="I166">
            <v>0.75</v>
          </cell>
        </row>
        <row r="167">
          <cell r="B167" t="str">
            <v>D.1.2.</v>
          </cell>
          <cell r="C167" t="str">
            <v>Veikla</v>
          </cell>
          <cell r="D167" t="str">
            <v>False</v>
          </cell>
          <cell r="E167">
            <v>1.25</v>
          </cell>
          <cell r="F167">
            <v>1.1000000000000001</v>
          </cell>
          <cell r="G167">
            <v>1</v>
          </cell>
          <cell r="H167">
            <v>0.9</v>
          </cell>
          <cell r="I167">
            <v>0.75</v>
          </cell>
        </row>
        <row r="168">
          <cell r="B168" t="str">
            <v>D.1.3.</v>
          </cell>
          <cell r="C168" t="str">
            <v>Veikla</v>
          </cell>
          <cell r="D168" t="str">
            <v>False</v>
          </cell>
          <cell r="E168">
            <v>1.25</v>
          </cell>
          <cell r="F168">
            <v>1.1000000000000001</v>
          </cell>
          <cell r="G168">
            <v>1</v>
          </cell>
          <cell r="H168">
            <v>0.9</v>
          </cell>
          <cell r="I168">
            <v>0.75</v>
          </cell>
        </row>
        <row r="169">
          <cell r="B169" t="str">
            <v>D.1.4.</v>
          </cell>
          <cell r="C169" t="str">
            <v>Veikla</v>
          </cell>
          <cell r="D169" t="str">
            <v>False</v>
          </cell>
          <cell r="E169">
            <v>1.25</v>
          </cell>
          <cell r="F169">
            <v>1.1000000000000001</v>
          </cell>
          <cell r="G169">
            <v>1</v>
          </cell>
          <cell r="H169">
            <v>0.9</v>
          </cell>
          <cell r="I169">
            <v>0.75</v>
          </cell>
        </row>
        <row r="170">
          <cell r="B170" t="str">
            <v>D.1.5.</v>
          </cell>
          <cell r="C170" t="str">
            <v>Veikla</v>
          </cell>
          <cell r="D170" t="str">
            <v>False</v>
          </cell>
          <cell r="E170">
            <v>1.25</v>
          </cell>
          <cell r="F170">
            <v>1.1000000000000001</v>
          </cell>
          <cell r="G170">
            <v>1</v>
          </cell>
          <cell r="H170">
            <v>0.9</v>
          </cell>
          <cell r="I170">
            <v>0.75</v>
          </cell>
        </row>
        <row r="171">
          <cell r="B171" t="str">
            <v>D.1.6.</v>
          </cell>
          <cell r="C171" t="str">
            <v>Veikla</v>
          </cell>
          <cell r="D171" t="str">
            <v>False</v>
          </cell>
          <cell r="E171">
            <v>1.25</v>
          </cell>
          <cell r="F171">
            <v>1.1000000000000001</v>
          </cell>
          <cell r="G171">
            <v>1</v>
          </cell>
          <cell r="H171">
            <v>0.9</v>
          </cell>
          <cell r="I171">
            <v>0.75</v>
          </cell>
        </row>
        <row r="172">
          <cell r="B172" t="str">
            <v>D.1.7.</v>
          </cell>
          <cell r="C172" t="str">
            <v>Veikla</v>
          </cell>
          <cell r="D172" t="str">
            <v>False</v>
          </cell>
          <cell r="E172">
            <v>1.25</v>
          </cell>
          <cell r="F172">
            <v>1.1000000000000001</v>
          </cell>
          <cell r="G172">
            <v>1</v>
          </cell>
          <cell r="H172">
            <v>0.9</v>
          </cell>
          <cell r="I172">
            <v>0.75</v>
          </cell>
        </row>
        <row r="173">
          <cell r="B173" t="str">
            <v>D.1.8.</v>
          </cell>
          <cell r="C173" t="str">
            <v>Veikla</v>
          </cell>
          <cell r="D173" t="str">
            <v>False</v>
          </cell>
          <cell r="E173">
            <v>1.25</v>
          </cell>
          <cell r="F173">
            <v>1.1000000000000001</v>
          </cell>
          <cell r="G173">
            <v>1</v>
          </cell>
          <cell r="H173">
            <v>0.9</v>
          </cell>
          <cell r="I173">
            <v>0.75</v>
          </cell>
        </row>
        <row r="174">
          <cell r="B174" t="str">
            <v>D.1.9.</v>
          </cell>
          <cell r="C174" t="str">
            <v>Reinvesticijos (po priemonės įgyvendinimo)</v>
          </cell>
          <cell r="D174" t="str">
            <v>False</v>
          </cell>
          <cell r="E174">
            <v>1.25</v>
          </cell>
          <cell r="F174">
            <v>1.1000000000000001</v>
          </cell>
          <cell r="G174">
            <v>1</v>
          </cell>
          <cell r="H174">
            <v>0.9</v>
          </cell>
          <cell r="I174">
            <v>0.75</v>
          </cell>
        </row>
        <row r="175">
          <cell r="B175" t="str">
            <v>D.1.L.</v>
          </cell>
          <cell r="C175" t="str">
            <v>Likutinė vertė</v>
          </cell>
          <cell r="D175" t="str">
            <v>False</v>
          </cell>
          <cell r="E175">
            <v>0.75</v>
          </cell>
          <cell r="F175">
            <v>0.9</v>
          </cell>
          <cell r="G175">
            <v>1</v>
          </cell>
          <cell r="H175">
            <v>1.1000000000000001</v>
          </cell>
          <cell r="I175">
            <v>1.25</v>
          </cell>
        </row>
        <row r="176">
          <cell r="B176" t="str">
            <v>D.2.1.</v>
          </cell>
          <cell r="C176" t="str">
            <v>Veikla</v>
          </cell>
          <cell r="D176" t="str">
            <v>False</v>
          </cell>
          <cell r="E176">
            <v>1.25</v>
          </cell>
          <cell r="F176">
            <v>1.1000000000000001</v>
          </cell>
          <cell r="G176">
            <v>1</v>
          </cell>
          <cell r="H176">
            <v>0.9</v>
          </cell>
          <cell r="I176">
            <v>0.75</v>
          </cell>
        </row>
        <row r="177">
          <cell r="B177" t="str">
            <v>D.2.2.</v>
          </cell>
          <cell r="C177" t="str">
            <v>Veikla</v>
          </cell>
          <cell r="D177" t="str">
            <v>False</v>
          </cell>
          <cell r="E177">
            <v>1.25</v>
          </cell>
          <cell r="F177">
            <v>1.1000000000000001</v>
          </cell>
          <cell r="G177">
            <v>1</v>
          </cell>
          <cell r="H177">
            <v>0.9</v>
          </cell>
          <cell r="I177">
            <v>0.75</v>
          </cell>
        </row>
        <row r="178">
          <cell r="B178" t="str">
            <v>D.2.3.</v>
          </cell>
          <cell r="C178" t="str">
            <v>Veikla</v>
          </cell>
          <cell r="D178" t="str">
            <v>False</v>
          </cell>
          <cell r="E178">
            <v>1.25</v>
          </cell>
          <cell r="F178">
            <v>1.1000000000000001</v>
          </cell>
          <cell r="G178">
            <v>1</v>
          </cell>
          <cell r="H178">
            <v>0.9</v>
          </cell>
          <cell r="I178">
            <v>0.75</v>
          </cell>
        </row>
        <row r="179">
          <cell r="B179" t="str">
            <v>D.2.4.</v>
          </cell>
          <cell r="C179" t="str">
            <v>Veikla</v>
          </cell>
          <cell r="D179" t="str">
            <v>False</v>
          </cell>
          <cell r="E179">
            <v>1.25</v>
          </cell>
          <cell r="F179">
            <v>1.1000000000000001</v>
          </cell>
          <cell r="G179">
            <v>1</v>
          </cell>
          <cell r="H179">
            <v>0.9</v>
          </cell>
          <cell r="I179">
            <v>0.75</v>
          </cell>
        </row>
        <row r="180">
          <cell r="B180" t="str">
            <v>D.2.5.</v>
          </cell>
          <cell r="C180" t="str">
            <v>Veikla</v>
          </cell>
          <cell r="D180" t="str">
            <v>False</v>
          </cell>
          <cell r="E180">
            <v>1.25</v>
          </cell>
          <cell r="F180">
            <v>1.1000000000000001</v>
          </cell>
          <cell r="G180">
            <v>1</v>
          </cell>
          <cell r="H180">
            <v>0.9</v>
          </cell>
          <cell r="I180">
            <v>0.75</v>
          </cell>
        </row>
        <row r="181">
          <cell r="B181" t="str">
            <v>D.2.6.</v>
          </cell>
          <cell r="C181" t="str">
            <v>Veikla</v>
          </cell>
          <cell r="D181" t="str">
            <v>False</v>
          </cell>
          <cell r="E181">
            <v>1.25</v>
          </cell>
          <cell r="F181">
            <v>1.1000000000000001</v>
          </cell>
          <cell r="G181">
            <v>1</v>
          </cell>
          <cell r="H181">
            <v>0.9</v>
          </cell>
          <cell r="I181">
            <v>0.75</v>
          </cell>
        </row>
        <row r="182">
          <cell r="B182" t="str">
            <v>D.2.7.</v>
          </cell>
          <cell r="C182" t="str">
            <v>Veikla</v>
          </cell>
          <cell r="D182" t="str">
            <v>False</v>
          </cell>
          <cell r="E182">
            <v>1.25</v>
          </cell>
          <cell r="F182">
            <v>1.1000000000000001</v>
          </cell>
          <cell r="G182">
            <v>1</v>
          </cell>
          <cell r="H182">
            <v>0.9</v>
          </cell>
          <cell r="I182">
            <v>0.75</v>
          </cell>
        </row>
        <row r="183">
          <cell r="B183" t="str">
            <v>D.2.8.</v>
          </cell>
          <cell r="C183" t="str">
            <v>Veikla</v>
          </cell>
          <cell r="D183" t="str">
            <v>False</v>
          </cell>
          <cell r="E183">
            <v>1.25</v>
          </cell>
          <cell r="F183">
            <v>1.1000000000000001</v>
          </cell>
          <cell r="G183">
            <v>1</v>
          </cell>
          <cell r="H183">
            <v>0.9</v>
          </cell>
          <cell r="I183">
            <v>0.75</v>
          </cell>
        </row>
        <row r="184">
          <cell r="B184" t="str">
            <v>D.2.9.</v>
          </cell>
          <cell r="C184" t="str">
            <v>Reinvesticijos (po priemonės įgyvendinimo)</v>
          </cell>
          <cell r="D184" t="str">
            <v>False</v>
          </cell>
          <cell r="E184">
            <v>1.25</v>
          </cell>
          <cell r="F184">
            <v>1.1000000000000001</v>
          </cell>
          <cell r="G184">
            <v>1</v>
          </cell>
          <cell r="H184">
            <v>0.9</v>
          </cell>
          <cell r="I184">
            <v>0.75</v>
          </cell>
        </row>
        <row r="185">
          <cell r="B185" t="str">
            <v>D.2.L.</v>
          </cell>
          <cell r="C185" t="str">
            <v>Likutinė vertė</v>
          </cell>
          <cell r="D185" t="str">
            <v>False</v>
          </cell>
          <cell r="E185">
            <v>0.75</v>
          </cell>
          <cell r="F185">
            <v>0.9</v>
          </cell>
          <cell r="G185">
            <v>1</v>
          </cell>
          <cell r="H185">
            <v>1.1000000000000001</v>
          </cell>
          <cell r="I185">
            <v>1.25</v>
          </cell>
        </row>
        <row r="186">
          <cell r="B186" t="str">
            <v>D.3.1.</v>
          </cell>
          <cell r="C186" t="str">
            <v>Veikla</v>
          </cell>
          <cell r="D186" t="str">
            <v>False</v>
          </cell>
          <cell r="E186">
            <v>1.25</v>
          </cell>
          <cell r="F186">
            <v>1.1000000000000001</v>
          </cell>
          <cell r="G186">
            <v>1</v>
          </cell>
          <cell r="H186">
            <v>0.9</v>
          </cell>
          <cell r="I186">
            <v>0.75</v>
          </cell>
        </row>
        <row r="187">
          <cell r="B187" t="str">
            <v>D.3.2.</v>
          </cell>
          <cell r="C187" t="str">
            <v>Veikla</v>
          </cell>
          <cell r="D187" t="str">
            <v>False</v>
          </cell>
          <cell r="E187">
            <v>1.25</v>
          </cell>
          <cell r="F187">
            <v>1.1000000000000001</v>
          </cell>
          <cell r="G187">
            <v>1</v>
          </cell>
          <cell r="H187">
            <v>0.9</v>
          </cell>
          <cell r="I187">
            <v>0.75</v>
          </cell>
        </row>
        <row r="188">
          <cell r="B188" t="str">
            <v>D.3.3.</v>
          </cell>
          <cell r="C188" t="str">
            <v>Veikla</v>
          </cell>
          <cell r="D188" t="str">
            <v>False</v>
          </cell>
          <cell r="E188">
            <v>1.25</v>
          </cell>
          <cell r="F188">
            <v>1.1000000000000001</v>
          </cell>
          <cell r="G188">
            <v>1</v>
          </cell>
          <cell r="H188">
            <v>0.9</v>
          </cell>
          <cell r="I188">
            <v>0.75</v>
          </cell>
        </row>
        <row r="189">
          <cell r="B189" t="str">
            <v>D.3.4.</v>
          </cell>
          <cell r="C189" t="str">
            <v>Veikla</v>
          </cell>
          <cell r="D189" t="str">
            <v>False</v>
          </cell>
          <cell r="E189">
            <v>1.25</v>
          </cell>
          <cell r="F189">
            <v>1.1000000000000001</v>
          </cell>
          <cell r="G189">
            <v>1</v>
          </cell>
          <cell r="H189">
            <v>0.9</v>
          </cell>
          <cell r="I189">
            <v>0.75</v>
          </cell>
        </row>
        <row r="190">
          <cell r="B190" t="str">
            <v>D.3.5.</v>
          </cell>
          <cell r="C190" t="str">
            <v>Veikla</v>
          </cell>
          <cell r="D190" t="str">
            <v>False</v>
          </cell>
          <cell r="E190">
            <v>1.25</v>
          </cell>
          <cell r="F190">
            <v>1.1000000000000001</v>
          </cell>
          <cell r="G190">
            <v>1</v>
          </cell>
          <cell r="H190">
            <v>0.9</v>
          </cell>
          <cell r="I190">
            <v>0.75</v>
          </cell>
        </row>
        <row r="191">
          <cell r="B191" t="str">
            <v>D.3.6.</v>
          </cell>
          <cell r="C191" t="str">
            <v>Veikla</v>
          </cell>
          <cell r="D191" t="str">
            <v>False</v>
          </cell>
          <cell r="E191">
            <v>1.25</v>
          </cell>
          <cell r="F191">
            <v>1.1000000000000001</v>
          </cell>
          <cell r="G191">
            <v>1</v>
          </cell>
          <cell r="H191">
            <v>0.9</v>
          </cell>
          <cell r="I191">
            <v>0.75</v>
          </cell>
        </row>
        <row r="192">
          <cell r="B192" t="str">
            <v>D.3.7.</v>
          </cell>
          <cell r="C192" t="str">
            <v>Veikla</v>
          </cell>
          <cell r="D192" t="str">
            <v>False</v>
          </cell>
          <cell r="E192">
            <v>1.25</v>
          </cell>
          <cell r="F192">
            <v>1.1000000000000001</v>
          </cell>
          <cell r="G192">
            <v>1</v>
          </cell>
          <cell r="H192">
            <v>0.9</v>
          </cell>
          <cell r="I192">
            <v>0.75</v>
          </cell>
        </row>
        <row r="193">
          <cell r="B193" t="str">
            <v>D.3.8.</v>
          </cell>
          <cell r="C193" t="str">
            <v>Veikla</v>
          </cell>
          <cell r="D193" t="str">
            <v>False</v>
          </cell>
          <cell r="E193">
            <v>1.25</v>
          </cell>
          <cell r="F193">
            <v>1.1000000000000001</v>
          </cell>
          <cell r="G193">
            <v>1</v>
          </cell>
          <cell r="H193">
            <v>0.9</v>
          </cell>
          <cell r="I193">
            <v>0.75</v>
          </cell>
        </row>
        <row r="194">
          <cell r="B194" t="str">
            <v>D.3.9.</v>
          </cell>
          <cell r="C194" t="str">
            <v>Reinvesticijos (po priemonės įgyvendinimo)</v>
          </cell>
          <cell r="D194" t="str">
            <v>False</v>
          </cell>
          <cell r="E194">
            <v>1.25</v>
          </cell>
          <cell r="F194">
            <v>1.1000000000000001</v>
          </cell>
          <cell r="G194">
            <v>1</v>
          </cell>
          <cell r="H194">
            <v>0.9</v>
          </cell>
          <cell r="I194">
            <v>0.75</v>
          </cell>
        </row>
        <row r="195">
          <cell r="B195" t="str">
            <v>D.3.L.</v>
          </cell>
          <cell r="C195" t="str">
            <v>Likutinė vertė</v>
          </cell>
          <cell r="D195" t="str">
            <v>False</v>
          </cell>
          <cell r="E195">
            <v>0.75</v>
          </cell>
          <cell r="F195">
            <v>0.9</v>
          </cell>
          <cell r="G195">
            <v>1</v>
          </cell>
          <cell r="H195">
            <v>1.1000000000000001</v>
          </cell>
          <cell r="I195">
            <v>1.25</v>
          </cell>
        </row>
        <row r="196">
          <cell r="B196" t="str">
            <v>E.1.1.</v>
          </cell>
          <cell r="C196" t="str">
            <v>Eismo kontrolės sistemų diegimas (LAKD)</v>
          </cell>
          <cell r="D196" t="str">
            <v>True</v>
          </cell>
          <cell r="E196">
            <v>1.25</v>
          </cell>
          <cell r="F196">
            <v>1.1000000000000001</v>
          </cell>
          <cell r="G196">
            <v>1</v>
          </cell>
          <cell r="H196">
            <v>0.9</v>
          </cell>
          <cell r="I196">
            <v>0.75</v>
          </cell>
        </row>
        <row r="197">
          <cell r="B197" t="str">
            <v>E.1.2.</v>
          </cell>
          <cell r="C197" t="str">
            <v>Eismo saugumo priemonių diegimas susikirtimo su geležinkeliu vietose: a). vieno lygio geležinkelio pervažų modernizavimas, diegiant eismo saugumo priemones (25 pervažos); b). dviejų lygių pėsčiųjų perėjų įrengimas panaikinant vieno lygio susikirtimus (2 tuneliai); c). dviejų lygių pėsčiųjų perėjų (viadukų) modernizavimas (3 viadukai) (LTGI)</v>
          </cell>
          <cell r="D197" t="str">
            <v>True</v>
          </cell>
          <cell r="E197">
            <v>1.25</v>
          </cell>
          <cell r="F197">
            <v>1.1000000000000001</v>
          </cell>
          <cell r="G197">
            <v>1</v>
          </cell>
          <cell r="H197">
            <v>0.9</v>
          </cell>
          <cell r="I197">
            <v>0.75</v>
          </cell>
        </row>
        <row r="198">
          <cell r="B198" t="str">
            <v>E.1.3.</v>
          </cell>
          <cell r="C198" t="str">
            <v/>
          </cell>
          <cell r="D198" t="str">
            <v>False</v>
          </cell>
          <cell r="E198">
            <v>1.25</v>
          </cell>
          <cell r="F198">
            <v>1.1000000000000001</v>
          </cell>
          <cell r="G198">
            <v>1</v>
          </cell>
          <cell r="H198">
            <v>0.9</v>
          </cell>
          <cell r="I198">
            <v>0.75</v>
          </cell>
        </row>
        <row r="199">
          <cell r="B199" t="str">
            <v>E.1.4.</v>
          </cell>
          <cell r="C199" t="str">
            <v/>
          </cell>
          <cell r="D199" t="e">
            <v>#N/A</v>
          </cell>
          <cell r="E199">
            <v>1.25</v>
          </cell>
          <cell r="F199">
            <v>1.1000000000000001</v>
          </cell>
          <cell r="G199">
            <v>1</v>
          </cell>
          <cell r="H199">
            <v>0.9</v>
          </cell>
          <cell r="I199">
            <v>0.75</v>
          </cell>
        </row>
        <row r="200">
          <cell r="B200" t="str">
            <v>E.1.5.</v>
          </cell>
          <cell r="C200" t="str">
            <v xml:space="preserve">Sankryžų rekonstravimas (LAKD) </v>
          </cell>
          <cell r="D200" t="str">
            <v>True</v>
          </cell>
          <cell r="E200">
            <v>1.25</v>
          </cell>
          <cell r="F200">
            <v>1.1000000000000001</v>
          </cell>
          <cell r="G200">
            <v>1</v>
          </cell>
          <cell r="H200">
            <v>0.9</v>
          </cell>
          <cell r="I200">
            <v>0.75</v>
          </cell>
        </row>
        <row r="201">
          <cell r="B201" t="str">
            <v>E.1.6.</v>
          </cell>
          <cell r="C201" t="str">
            <v>Saugaus eismo priemonių, mažinančių arba visiškai šalinančių juodųjų dėmių riziką, įdiegimas (LAKD)</v>
          </cell>
          <cell r="D201" t="str">
            <v>True</v>
          </cell>
          <cell r="E201">
            <v>1.25</v>
          </cell>
          <cell r="F201">
            <v>1.1000000000000001</v>
          </cell>
          <cell r="G201">
            <v>1</v>
          </cell>
          <cell r="H201">
            <v>0.9</v>
          </cell>
          <cell r="I201">
            <v>0.75</v>
          </cell>
        </row>
        <row r="202">
          <cell r="B202" t="str">
            <v>E.1.7.</v>
          </cell>
          <cell r="C202" t="str">
            <v>Veikla</v>
          </cell>
          <cell r="D202" t="str">
            <v>False</v>
          </cell>
          <cell r="E202">
            <v>1.25</v>
          </cell>
          <cell r="F202">
            <v>1.1000000000000001</v>
          </cell>
          <cell r="G202">
            <v>1</v>
          </cell>
          <cell r="H202">
            <v>0.9</v>
          </cell>
          <cell r="I202">
            <v>0.75</v>
          </cell>
        </row>
        <row r="203">
          <cell r="B203" t="str">
            <v>E.1.8.</v>
          </cell>
          <cell r="C203" t="str">
            <v>Veikla</v>
          </cell>
          <cell r="D203" t="str">
            <v>False</v>
          </cell>
          <cell r="E203">
            <v>1.25</v>
          </cell>
          <cell r="F203">
            <v>1.1000000000000001</v>
          </cell>
          <cell r="G203">
            <v>1</v>
          </cell>
          <cell r="H203">
            <v>0.9</v>
          </cell>
          <cell r="I203">
            <v>0.75</v>
          </cell>
        </row>
        <row r="204">
          <cell r="B204" t="str">
            <v>E.1.9.</v>
          </cell>
          <cell r="C204" t="str">
            <v>Reinvesticijos (po priemonės įgyvendinimo)</v>
          </cell>
          <cell r="D204" t="str">
            <v>True</v>
          </cell>
          <cell r="E204">
            <v>1.25</v>
          </cell>
          <cell r="F204">
            <v>1.1000000000000001</v>
          </cell>
          <cell r="G204">
            <v>1</v>
          </cell>
          <cell r="H204">
            <v>0.9</v>
          </cell>
          <cell r="I204">
            <v>0.75</v>
          </cell>
        </row>
        <row r="205">
          <cell r="B205" t="str">
            <v>E.1.L.</v>
          </cell>
          <cell r="C205" t="str">
            <v>Likutinė vertė</v>
          </cell>
          <cell r="D205" t="str">
            <v>True</v>
          </cell>
          <cell r="E205">
            <v>0.75</v>
          </cell>
          <cell r="F205">
            <v>0.9</v>
          </cell>
          <cell r="G205">
            <v>1</v>
          </cell>
          <cell r="H205">
            <v>1.1000000000000001</v>
          </cell>
          <cell r="I205">
            <v>1.25</v>
          </cell>
        </row>
        <row r="206">
          <cell r="B206" t="str">
            <v>E.2.1.</v>
          </cell>
          <cell r="C206" t="str">
            <v>Veikla</v>
          </cell>
          <cell r="D206" t="str">
            <v>False</v>
          </cell>
          <cell r="E206">
            <v>1.25</v>
          </cell>
          <cell r="F206">
            <v>1.1000000000000001</v>
          </cell>
          <cell r="G206">
            <v>1</v>
          </cell>
          <cell r="H206">
            <v>0.9</v>
          </cell>
          <cell r="I206">
            <v>0.75</v>
          </cell>
        </row>
        <row r="207">
          <cell r="B207" t="str">
            <v>E.2.2.</v>
          </cell>
          <cell r="C207" t="str">
            <v>Veikla</v>
          </cell>
          <cell r="D207" t="str">
            <v>False</v>
          </cell>
          <cell r="E207">
            <v>1.25</v>
          </cell>
          <cell r="F207">
            <v>1.1000000000000001</v>
          </cell>
          <cell r="G207">
            <v>1</v>
          </cell>
          <cell r="H207">
            <v>0.9</v>
          </cell>
          <cell r="I207">
            <v>0.75</v>
          </cell>
        </row>
        <row r="208">
          <cell r="B208" t="str">
            <v>E.2.3.</v>
          </cell>
          <cell r="C208" t="str">
            <v>Veikla</v>
          </cell>
          <cell r="D208" t="str">
            <v>False</v>
          </cell>
          <cell r="E208">
            <v>1.25</v>
          </cell>
          <cell r="F208">
            <v>1.1000000000000001</v>
          </cell>
          <cell r="G208">
            <v>1</v>
          </cell>
          <cell r="H208">
            <v>0.9</v>
          </cell>
          <cell r="I208">
            <v>0.75</v>
          </cell>
        </row>
        <row r="209">
          <cell r="B209" t="str">
            <v>E.2.4.</v>
          </cell>
          <cell r="C209" t="str">
            <v>Veikla</v>
          </cell>
          <cell r="D209" t="str">
            <v>False</v>
          </cell>
          <cell r="E209">
            <v>1.25</v>
          </cell>
          <cell r="F209">
            <v>1.1000000000000001</v>
          </cell>
          <cell r="G209">
            <v>1</v>
          </cell>
          <cell r="H209">
            <v>0.9</v>
          </cell>
          <cell r="I209">
            <v>0.75</v>
          </cell>
        </row>
        <row r="210">
          <cell r="B210" t="str">
            <v>E.2.5.</v>
          </cell>
          <cell r="C210" t="str">
            <v>Veikla</v>
          </cell>
          <cell r="D210" t="str">
            <v>False</v>
          </cell>
          <cell r="E210">
            <v>1.25</v>
          </cell>
          <cell r="F210">
            <v>1.1000000000000001</v>
          </cell>
          <cell r="G210">
            <v>1</v>
          </cell>
          <cell r="H210">
            <v>0.9</v>
          </cell>
          <cell r="I210">
            <v>0.75</v>
          </cell>
        </row>
        <row r="211">
          <cell r="B211" t="str">
            <v>E.2.6.</v>
          </cell>
          <cell r="C211" t="str">
            <v>Veikla</v>
          </cell>
          <cell r="D211" t="str">
            <v>False</v>
          </cell>
          <cell r="E211">
            <v>1.25</v>
          </cell>
          <cell r="F211">
            <v>1.1000000000000001</v>
          </cell>
          <cell r="G211">
            <v>1</v>
          </cell>
          <cell r="H211">
            <v>0.9</v>
          </cell>
          <cell r="I211">
            <v>0.75</v>
          </cell>
        </row>
        <row r="212">
          <cell r="B212" t="str">
            <v>E.2.7.</v>
          </cell>
          <cell r="C212" t="str">
            <v>Veikla</v>
          </cell>
          <cell r="D212" t="str">
            <v>False</v>
          </cell>
          <cell r="E212">
            <v>1.25</v>
          </cell>
          <cell r="F212">
            <v>1.1000000000000001</v>
          </cell>
          <cell r="G212">
            <v>1</v>
          </cell>
          <cell r="H212">
            <v>0.9</v>
          </cell>
          <cell r="I212">
            <v>0.75</v>
          </cell>
        </row>
        <row r="213">
          <cell r="B213" t="str">
            <v>E.2.8.</v>
          </cell>
          <cell r="C213" t="str">
            <v>Veikla</v>
          </cell>
          <cell r="D213" t="str">
            <v>False</v>
          </cell>
          <cell r="E213">
            <v>1.25</v>
          </cell>
          <cell r="F213">
            <v>1.1000000000000001</v>
          </cell>
          <cell r="G213">
            <v>1</v>
          </cell>
          <cell r="H213">
            <v>0.9</v>
          </cell>
          <cell r="I213">
            <v>0.75</v>
          </cell>
        </row>
        <row r="214">
          <cell r="B214" t="str">
            <v>E.2.9.</v>
          </cell>
          <cell r="C214" t="str">
            <v>Reinvesticijos (po priemonės įgyvendinimo)</v>
          </cell>
          <cell r="D214" t="str">
            <v>False</v>
          </cell>
          <cell r="E214">
            <v>1.25</v>
          </cell>
          <cell r="F214">
            <v>1.1000000000000001</v>
          </cell>
          <cell r="G214">
            <v>1</v>
          </cell>
          <cell r="H214">
            <v>0.9</v>
          </cell>
          <cell r="I214">
            <v>0.75</v>
          </cell>
        </row>
        <row r="215">
          <cell r="B215" t="str">
            <v>E.2.L.</v>
          </cell>
          <cell r="C215" t="str">
            <v>Likutinė vertė</v>
          </cell>
          <cell r="D215" t="str">
            <v>False</v>
          </cell>
          <cell r="E215">
            <v>0.75</v>
          </cell>
          <cell r="F215">
            <v>0.9</v>
          </cell>
          <cell r="G215">
            <v>1</v>
          </cell>
          <cell r="H215">
            <v>1.1000000000000001</v>
          </cell>
          <cell r="I215">
            <v>1.25</v>
          </cell>
        </row>
        <row r="216">
          <cell r="B216" t="str">
            <v>E.3.1.</v>
          </cell>
          <cell r="C216" t="str">
            <v>Veikla</v>
          </cell>
          <cell r="D216" t="str">
            <v>False</v>
          </cell>
          <cell r="E216">
            <v>1.25</v>
          </cell>
          <cell r="F216">
            <v>1.1000000000000001</v>
          </cell>
          <cell r="G216">
            <v>1</v>
          </cell>
          <cell r="H216">
            <v>0.9</v>
          </cell>
          <cell r="I216">
            <v>0.75</v>
          </cell>
        </row>
        <row r="217">
          <cell r="B217" t="str">
            <v>E.3.2.</v>
          </cell>
          <cell r="C217" t="str">
            <v>Veikla</v>
          </cell>
          <cell r="D217" t="str">
            <v>False</v>
          </cell>
          <cell r="E217">
            <v>1.25</v>
          </cell>
          <cell r="F217">
            <v>1.1000000000000001</v>
          </cell>
          <cell r="G217">
            <v>1</v>
          </cell>
          <cell r="H217">
            <v>0.9</v>
          </cell>
          <cell r="I217">
            <v>0.75</v>
          </cell>
        </row>
        <row r="218">
          <cell r="B218" t="str">
            <v>E.3.3.</v>
          </cell>
          <cell r="C218" t="str">
            <v>Veikla</v>
          </cell>
          <cell r="D218" t="str">
            <v>False</v>
          </cell>
          <cell r="E218">
            <v>1.25</v>
          </cell>
          <cell r="F218">
            <v>1.1000000000000001</v>
          </cell>
          <cell r="G218">
            <v>1</v>
          </cell>
          <cell r="H218">
            <v>0.9</v>
          </cell>
          <cell r="I218">
            <v>0.75</v>
          </cell>
        </row>
        <row r="219">
          <cell r="B219" t="str">
            <v>E.3.4.</v>
          </cell>
          <cell r="C219" t="str">
            <v>Veikla</v>
          </cell>
          <cell r="D219" t="str">
            <v>False</v>
          </cell>
          <cell r="E219">
            <v>1.25</v>
          </cell>
          <cell r="F219">
            <v>1.1000000000000001</v>
          </cell>
          <cell r="G219">
            <v>1</v>
          </cell>
          <cell r="H219">
            <v>0.9</v>
          </cell>
          <cell r="I219">
            <v>0.75</v>
          </cell>
        </row>
        <row r="220">
          <cell r="B220" t="str">
            <v>E.3.5.</v>
          </cell>
          <cell r="C220" t="str">
            <v>Veikla</v>
          </cell>
          <cell r="D220" t="str">
            <v>False</v>
          </cell>
          <cell r="E220">
            <v>1.25</v>
          </cell>
          <cell r="F220">
            <v>1.1000000000000001</v>
          </cell>
          <cell r="G220">
            <v>1</v>
          </cell>
          <cell r="H220">
            <v>0.9</v>
          </cell>
          <cell r="I220">
            <v>0.75</v>
          </cell>
        </row>
        <row r="221">
          <cell r="B221" t="str">
            <v>E.3.6.</v>
          </cell>
          <cell r="C221" t="str">
            <v>Veikla</v>
          </cell>
          <cell r="D221" t="str">
            <v>False</v>
          </cell>
          <cell r="E221">
            <v>1.25</v>
          </cell>
          <cell r="F221">
            <v>1.1000000000000001</v>
          </cell>
          <cell r="G221">
            <v>1</v>
          </cell>
          <cell r="H221">
            <v>0.9</v>
          </cell>
          <cell r="I221">
            <v>0.75</v>
          </cell>
        </row>
        <row r="222">
          <cell r="B222" t="str">
            <v>E.3.7.</v>
          </cell>
          <cell r="C222" t="str">
            <v>Veikla</v>
          </cell>
          <cell r="D222" t="str">
            <v>False</v>
          </cell>
          <cell r="E222">
            <v>1.25</v>
          </cell>
          <cell r="F222">
            <v>1.1000000000000001</v>
          </cell>
          <cell r="G222">
            <v>1</v>
          </cell>
          <cell r="H222">
            <v>0.9</v>
          </cell>
          <cell r="I222">
            <v>0.75</v>
          </cell>
        </row>
        <row r="223">
          <cell r="B223" t="str">
            <v>E.3.8.</v>
          </cell>
          <cell r="C223" t="str">
            <v>Veikla</v>
          </cell>
          <cell r="D223" t="str">
            <v>False</v>
          </cell>
          <cell r="E223">
            <v>1.25</v>
          </cell>
          <cell r="F223">
            <v>1.1000000000000001</v>
          </cell>
          <cell r="G223">
            <v>1</v>
          </cell>
          <cell r="H223">
            <v>0.9</v>
          </cell>
          <cell r="I223">
            <v>0.75</v>
          </cell>
        </row>
        <row r="224">
          <cell r="B224" t="str">
            <v>E.3.9.</v>
          </cell>
          <cell r="C224" t="str">
            <v>Reinvesticijos (po priemonės įgyvendinimo)</v>
          </cell>
          <cell r="D224" t="str">
            <v>False</v>
          </cell>
          <cell r="E224">
            <v>1.25</v>
          </cell>
          <cell r="F224">
            <v>1.1000000000000001</v>
          </cell>
          <cell r="G224">
            <v>1</v>
          </cell>
          <cell r="H224">
            <v>0.9</v>
          </cell>
          <cell r="I224">
            <v>0.75</v>
          </cell>
        </row>
        <row r="225">
          <cell r="B225" t="str">
            <v>E.3.L.</v>
          </cell>
          <cell r="C225" t="str">
            <v>Likutinė vertė</v>
          </cell>
          <cell r="D225" t="str">
            <v>False</v>
          </cell>
          <cell r="E225">
            <v>0.75</v>
          </cell>
          <cell r="F225">
            <v>0.9</v>
          </cell>
          <cell r="G225">
            <v>1</v>
          </cell>
          <cell r="H225">
            <v>1.1000000000000001</v>
          </cell>
          <cell r="I225">
            <v>1.25</v>
          </cell>
        </row>
        <row r="226">
          <cell r="B226" t="str">
            <v>F.1.</v>
          </cell>
          <cell r="C226" t="str">
            <v>Veikla</v>
          </cell>
          <cell r="D226" t="str">
            <v>False</v>
          </cell>
          <cell r="E226">
            <v>1.25</v>
          </cell>
          <cell r="F226">
            <v>1.1000000000000001</v>
          </cell>
          <cell r="G226">
            <v>1</v>
          </cell>
          <cell r="H226">
            <v>0.9</v>
          </cell>
          <cell r="I226">
            <v>0.75</v>
          </cell>
        </row>
        <row r="227">
          <cell r="B227" t="str">
            <v>F.2.</v>
          </cell>
          <cell r="C227" t="str">
            <v>Veikla</v>
          </cell>
          <cell r="D227" t="str">
            <v>False</v>
          </cell>
          <cell r="E227">
            <v>1.25</v>
          </cell>
          <cell r="F227">
            <v>1.1000000000000001</v>
          </cell>
          <cell r="G227">
            <v>1</v>
          </cell>
          <cell r="H227">
            <v>0.9</v>
          </cell>
          <cell r="I227">
            <v>0.75</v>
          </cell>
        </row>
        <row r="228">
          <cell r="B228" t="str">
            <v>F.3.</v>
          </cell>
          <cell r="C228" t="str">
            <v>Veikla</v>
          </cell>
          <cell r="D228" t="str">
            <v>False</v>
          </cell>
          <cell r="E228">
            <v>1.25</v>
          </cell>
          <cell r="F228">
            <v>1.1000000000000001</v>
          </cell>
          <cell r="G228">
            <v>1</v>
          </cell>
          <cell r="H228">
            <v>0.9</v>
          </cell>
          <cell r="I228">
            <v>0.75</v>
          </cell>
        </row>
        <row r="229">
          <cell r="B229" t="str">
            <v>F.4.</v>
          </cell>
          <cell r="C229" t="str">
            <v>Veikla</v>
          </cell>
          <cell r="D229" t="str">
            <v>False</v>
          </cell>
          <cell r="E229">
            <v>1.25</v>
          </cell>
          <cell r="F229">
            <v>1.1000000000000001</v>
          </cell>
          <cell r="G229">
            <v>1</v>
          </cell>
          <cell r="H229">
            <v>0.9</v>
          </cell>
          <cell r="I229">
            <v>0.75</v>
          </cell>
        </row>
        <row r="230">
          <cell r="B230" t="str">
            <v>F.5.</v>
          </cell>
          <cell r="C230" t="str">
            <v>Veikla</v>
          </cell>
          <cell r="D230" t="str">
            <v>False</v>
          </cell>
          <cell r="E230">
            <v>1.25</v>
          </cell>
          <cell r="F230">
            <v>1.1000000000000001</v>
          </cell>
          <cell r="G230">
            <v>1</v>
          </cell>
          <cell r="H230">
            <v>0.9</v>
          </cell>
          <cell r="I230">
            <v>0.75</v>
          </cell>
        </row>
        <row r="231">
          <cell r="B231" t="str">
            <v>F.6.</v>
          </cell>
          <cell r="C231" t="str">
            <v>Veikla</v>
          </cell>
          <cell r="D231" t="str">
            <v>False</v>
          </cell>
          <cell r="E231">
            <v>1.25</v>
          </cell>
          <cell r="F231">
            <v>1.1000000000000001</v>
          </cell>
          <cell r="G231">
            <v>1</v>
          </cell>
          <cell r="H231">
            <v>0.9</v>
          </cell>
          <cell r="I231">
            <v>0.75</v>
          </cell>
        </row>
        <row r="232">
          <cell r="B232" t="str">
            <v>F.7.</v>
          </cell>
          <cell r="C232" t="str">
            <v>Veikla</v>
          </cell>
          <cell r="D232" t="str">
            <v>False</v>
          </cell>
          <cell r="E232">
            <v>1.25</v>
          </cell>
          <cell r="F232">
            <v>1.1000000000000001</v>
          </cell>
          <cell r="G232">
            <v>1</v>
          </cell>
          <cell r="H232">
            <v>0.9</v>
          </cell>
          <cell r="I232">
            <v>0.75</v>
          </cell>
        </row>
        <row r="233">
          <cell r="B233" t="str">
            <v>F.8.</v>
          </cell>
          <cell r="C233" t="str">
            <v>Veikla</v>
          </cell>
          <cell r="D233" t="str">
            <v>False</v>
          </cell>
          <cell r="E233">
            <v>1.25</v>
          </cell>
          <cell r="F233">
            <v>1.1000000000000001</v>
          </cell>
          <cell r="G233">
            <v>1</v>
          </cell>
          <cell r="H233">
            <v>0.9</v>
          </cell>
          <cell r="I233">
            <v>0.75</v>
          </cell>
        </row>
        <row r="234">
          <cell r="B234" t="str">
            <v>F.9.</v>
          </cell>
          <cell r="C234" t="str">
            <v>Reinvesticijos (po priemonės įgyvendinimo)</v>
          </cell>
          <cell r="D234" t="str">
            <v>False</v>
          </cell>
          <cell r="E234">
            <v>1.25</v>
          </cell>
          <cell r="F234">
            <v>1.1000000000000001</v>
          </cell>
          <cell r="G234">
            <v>1</v>
          </cell>
          <cell r="H234">
            <v>0.9</v>
          </cell>
          <cell r="I234">
            <v>0.75</v>
          </cell>
        </row>
        <row r="235">
          <cell r="B235" t="str">
            <v>F.L.</v>
          </cell>
          <cell r="C235" t="str">
            <v>Likutinė vertė</v>
          </cell>
          <cell r="D235" t="str">
            <v>False</v>
          </cell>
          <cell r="E235">
            <v>0.75</v>
          </cell>
          <cell r="F235">
            <v>0.9</v>
          </cell>
          <cell r="G235">
            <v>1</v>
          </cell>
          <cell r="H235">
            <v>1.1000000000000001</v>
          </cell>
          <cell r="I235">
            <v>1.25</v>
          </cell>
        </row>
        <row r="236">
          <cell r="B236" t="str">
            <v>G.1.</v>
          </cell>
          <cell r="C236" t="str">
            <v>Elektros energijos ir infrastruktūros būklės palaikymo išlaidos (LAKD)</v>
          </cell>
          <cell r="D236" t="e">
            <v>#N/A</v>
          </cell>
          <cell r="E236">
            <v>1.25</v>
          </cell>
          <cell r="F236">
            <v>1.1000000000000001</v>
          </cell>
          <cell r="G236">
            <v>1</v>
          </cell>
          <cell r="H236">
            <v>0.9</v>
          </cell>
          <cell r="I236">
            <v>0.75</v>
          </cell>
        </row>
        <row r="237">
          <cell r="B237" t="str">
            <v>G.2.</v>
          </cell>
          <cell r="C237" t="str">
            <v/>
          </cell>
          <cell r="D237" t="str">
            <v>False</v>
          </cell>
          <cell r="E237">
            <v>1.25</v>
          </cell>
          <cell r="F237">
            <v>1.1000000000000001</v>
          </cell>
          <cell r="G237">
            <v>1</v>
          </cell>
          <cell r="H237">
            <v>0.9</v>
          </cell>
          <cell r="I237">
            <v>0.75</v>
          </cell>
        </row>
        <row r="238">
          <cell r="B238" t="str">
            <v>G.3.</v>
          </cell>
          <cell r="C238" t="str">
            <v/>
          </cell>
          <cell r="D238" t="str">
            <v>False</v>
          </cell>
          <cell r="E238">
            <v>1.25</v>
          </cell>
          <cell r="F238">
            <v>1.1000000000000001</v>
          </cell>
          <cell r="G238">
            <v>1</v>
          </cell>
          <cell r="H238">
            <v>0.9</v>
          </cell>
          <cell r="I238">
            <v>0.75</v>
          </cell>
        </row>
        <row r="239">
          <cell r="B239" t="str">
            <v>G.4.</v>
          </cell>
          <cell r="C239" t="str">
            <v/>
          </cell>
          <cell r="D239" t="str">
            <v>False</v>
          </cell>
          <cell r="E239">
            <v>1.25</v>
          </cell>
          <cell r="F239">
            <v>1.1000000000000001</v>
          </cell>
          <cell r="G239">
            <v>1</v>
          </cell>
          <cell r="H239">
            <v>0.9</v>
          </cell>
          <cell r="I239">
            <v>0.75</v>
          </cell>
        </row>
        <row r="240">
          <cell r="B240" t="str">
            <v>G.5.</v>
          </cell>
          <cell r="C240" t="str">
            <v/>
          </cell>
          <cell r="D240" t="str">
            <v>False</v>
          </cell>
          <cell r="E240">
            <v>1.25</v>
          </cell>
          <cell r="F240">
            <v>1.1000000000000001</v>
          </cell>
          <cell r="G240">
            <v>1</v>
          </cell>
          <cell r="H240">
            <v>0.9</v>
          </cell>
          <cell r="I240">
            <v>0.75</v>
          </cell>
        </row>
        <row r="241">
          <cell r="B241" t="str">
            <v>G.6.</v>
          </cell>
          <cell r="C241" t="str">
            <v>Darbo užmokesčio sąnaudos (LTGI)</v>
          </cell>
          <cell r="D241" t="str">
            <v>True</v>
          </cell>
          <cell r="E241">
            <v>1.25</v>
          </cell>
          <cell r="F241">
            <v>1.1000000000000001</v>
          </cell>
          <cell r="G241">
            <v>1</v>
          </cell>
          <cell r="H241">
            <v>0.9</v>
          </cell>
          <cell r="I241">
            <v>0.75</v>
          </cell>
        </row>
        <row r="242">
          <cell r="B242" t="str">
            <v>G.7.</v>
          </cell>
          <cell r="C242" t="str">
            <v>El. energijos sąnaudos (LTGI)</v>
          </cell>
          <cell r="D242" t="str">
            <v>True</v>
          </cell>
          <cell r="E242">
            <v>1.25</v>
          </cell>
          <cell r="F242">
            <v>1.1000000000000001</v>
          </cell>
          <cell r="G242">
            <v>1</v>
          </cell>
          <cell r="H242">
            <v>0.9</v>
          </cell>
          <cell r="I242">
            <v>0.75</v>
          </cell>
        </row>
        <row r="243">
          <cell r="B243" t="str">
            <v>G.8.</v>
          </cell>
          <cell r="C243" t="str">
            <v/>
          </cell>
          <cell r="D243" t="str">
            <v>False</v>
          </cell>
          <cell r="E243">
            <v>1.25</v>
          </cell>
          <cell r="F243">
            <v>1.1000000000000001</v>
          </cell>
          <cell r="G243">
            <v>1</v>
          </cell>
          <cell r="H243">
            <v>0.9</v>
          </cell>
          <cell r="I243">
            <v>0.75</v>
          </cell>
        </row>
        <row r="244">
          <cell r="B244" t="str">
            <v>G.9.</v>
          </cell>
          <cell r="C244" t="str">
            <v/>
          </cell>
          <cell r="D244" t="str">
            <v>False</v>
          </cell>
          <cell r="E244">
            <v>1.25</v>
          </cell>
          <cell r="F244">
            <v>1.1000000000000001</v>
          </cell>
          <cell r="G244">
            <v>1</v>
          </cell>
          <cell r="H244">
            <v>0.9</v>
          </cell>
          <cell r="I244">
            <v>0.75</v>
          </cell>
        </row>
        <row r="245">
          <cell r="B245" t="str">
            <v>G.10.</v>
          </cell>
          <cell r="C245" t="str">
            <v/>
          </cell>
          <cell r="D245" t="str">
            <v>False</v>
          </cell>
          <cell r="E245">
            <v>1.25</v>
          </cell>
          <cell r="F245">
            <v>1.1000000000000001</v>
          </cell>
          <cell r="G245">
            <v>1</v>
          </cell>
          <cell r="H245">
            <v>0.9</v>
          </cell>
          <cell r="I245">
            <v>0.75</v>
          </cell>
        </row>
        <row r="246">
          <cell r="B246" t="str">
            <v>H.1.</v>
          </cell>
          <cell r="C246" t="str">
            <v>Veiklos pajamos 1 (viešojo sektoriaus)</v>
          </cell>
          <cell r="D246" t="str">
            <v>False</v>
          </cell>
          <cell r="E246">
            <v>0.75</v>
          </cell>
          <cell r="F246">
            <v>0.9</v>
          </cell>
          <cell r="G246">
            <v>1</v>
          </cell>
          <cell r="H246">
            <v>1.1000000000000001</v>
          </cell>
          <cell r="I246">
            <v>1.25</v>
          </cell>
        </row>
        <row r="247">
          <cell r="B247" t="str">
            <v>H.2.</v>
          </cell>
          <cell r="C247" t="str">
            <v>Veiklos pajamos 2 (viešojo sektoriaus)</v>
          </cell>
          <cell r="D247" t="str">
            <v>False</v>
          </cell>
          <cell r="E247">
            <v>0.75</v>
          </cell>
          <cell r="F247">
            <v>0.9</v>
          </cell>
          <cell r="G247">
            <v>1</v>
          </cell>
          <cell r="H247">
            <v>1.1000000000000001</v>
          </cell>
          <cell r="I247">
            <v>1.25</v>
          </cell>
        </row>
        <row r="248">
          <cell r="B248" t="str">
            <v>H.3.</v>
          </cell>
          <cell r="C248" t="str">
            <v>Veiklos pajamos 3 (viešojo sektoriaus)</v>
          </cell>
          <cell r="D248" t="str">
            <v>False</v>
          </cell>
          <cell r="E248">
            <v>0.75</v>
          </cell>
          <cell r="F248">
            <v>0.9</v>
          </cell>
          <cell r="G248">
            <v>1</v>
          </cell>
          <cell r="H248">
            <v>1.1000000000000001</v>
          </cell>
          <cell r="I248">
            <v>1.25</v>
          </cell>
        </row>
        <row r="249">
          <cell r="B249" t="str">
            <v>H.4.</v>
          </cell>
          <cell r="C249" t="str">
            <v>Veiklos pajamos 4 (viešojo sektoriaus)</v>
          </cell>
          <cell r="D249" t="str">
            <v>False</v>
          </cell>
          <cell r="E249">
            <v>0.75</v>
          </cell>
          <cell r="F249">
            <v>0.9</v>
          </cell>
          <cell r="G249">
            <v>1</v>
          </cell>
          <cell r="H249">
            <v>1.1000000000000001</v>
          </cell>
          <cell r="I249">
            <v>1.25</v>
          </cell>
        </row>
        <row r="250">
          <cell r="B250" t="str">
            <v>H.5.</v>
          </cell>
          <cell r="C250" t="str">
            <v>Veiklos pajamos 5 (viešojo sektoriaus)</v>
          </cell>
          <cell r="D250" t="str">
            <v>False</v>
          </cell>
          <cell r="E250">
            <v>0.75</v>
          </cell>
          <cell r="F250">
            <v>0.9</v>
          </cell>
          <cell r="G250">
            <v>1</v>
          </cell>
          <cell r="H250">
            <v>1.1000000000000001</v>
          </cell>
          <cell r="I250">
            <v>1.25</v>
          </cell>
        </row>
        <row r="251">
          <cell r="B251" t="str">
            <v>H.6.</v>
          </cell>
          <cell r="C251" t="str">
            <v>Veiklos pajamos 1 (privataus ir NVO sektoriaus)</v>
          </cell>
          <cell r="D251" t="str">
            <v>False</v>
          </cell>
          <cell r="E251">
            <v>0.75</v>
          </cell>
          <cell r="F251">
            <v>0.9</v>
          </cell>
          <cell r="G251">
            <v>1</v>
          </cell>
          <cell r="H251">
            <v>1.1000000000000001</v>
          </cell>
          <cell r="I251">
            <v>1.25</v>
          </cell>
        </row>
        <row r="252">
          <cell r="B252" t="str">
            <v>H.7.</v>
          </cell>
          <cell r="C252" t="str">
            <v>Veiklos pajamos 2 (privataus ir NVO sektoriaus)</v>
          </cell>
          <cell r="D252" t="str">
            <v>False</v>
          </cell>
          <cell r="E252">
            <v>0.75</v>
          </cell>
          <cell r="F252">
            <v>0.9</v>
          </cell>
          <cell r="G252">
            <v>1</v>
          </cell>
          <cell r="H252">
            <v>1.1000000000000001</v>
          </cell>
          <cell r="I252">
            <v>1.25</v>
          </cell>
        </row>
        <row r="253">
          <cell r="B253" t="str">
            <v>H.8.</v>
          </cell>
          <cell r="C253" t="str">
            <v>Veiklos pajamos 3 (privataus ir NVO sektoriaus)</v>
          </cell>
          <cell r="D253" t="str">
            <v>False</v>
          </cell>
          <cell r="E253">
            <v>0.75</v>
          </cell>
          <cell r="F253">
            <v>0.9</v>
          </cell>
          <cell r="G253">
            <v>1</v>
          </cell>
          <cell r="H253">
            <v>1.1000000000000001</v>
          </cell>
          <cell r="I253">
            <v>1.25</v>
          </cell>
        </row>
        <row r="254">
          <cell r="B254" t="str">
            <v>H.9.</v>
          </cell>
          <cell r="C254" t="str">
            <v>Veiklos pajamos 4 (privataus ir NVO sektoriaus)</v>
          </cell>
          <cell r="D254" t="str">
            <v>False</v>
          </cell>
          <cell r="E254">
            <v>0.75</v>
          </cell>
          <cell r="F254">
            <v>0.9</v>
          </cell>
          <cell r="G254">
            <v>1</v>
          </cell>
          <cell r="H254">
            <v>1.1000000000000001</v>
          </cell>
          <cell r="I254">
            <v>1.25</v>
          </cell>
        </row>
        <row r="255">
          <cell r="B255" t="str">
            <v>H.10.</v>
          </cell>
          <cell r="C255" t="str">
            <v>Veiklos pajamos 5 (privataus ir NVO sektoriaus)</v>
          </cell>
          <cell r="D255" t="str">
            <v>False</v>
          </cell>
          <cell r="E255">
            <v>0.75</v>
          </cell>
          <cell r="F255">
            <v>0.9</v>
          </cell>
          <cell r="G255">
            <v>1</v>
          </cell>
          <cell r="H255">
            <v>1.1000000000000001</v>
          </cell>
          <cell r="I255">
            <v>1.25</v>
          </cell>
        </row>
        <row r="256">
          <cell r="B256" t="str">
            <v>I.</v>
          </cell>
          <cell r="C256" t="str">
            <v>MOKESTINĖS PAJAMOS</v>
          </cell>
          <cell r="D256" t="str">
            <v>False</v>
          </cell>
          <cell r="E256">
            <v>0.75</v>
          </cell>
          <cell r="F256">
            <v>0.9</v>
          </cell>
          <cell r="G256">
            <v>1</v>
          </cell>
          <cell r="H256">
            <v>1.1000000000000001</v>
          </cell>
          <cell r="I256">
            <v>1.25</v>
          </cell>
        </row>
        <row r="257">
          <cell r="B257" t="str">
            <v>K.</v>
          </cell>
          <cell r="C257" t="str">
            <v>SIEKIAMAS REZULTATAS: Žuvusių ir (ar) sunkiai sužeistų pervažų naudotojų skaičius, matavimo vienetas: asmenys</v>
          </cell>
          <cell r="D257" t="str">
            <v>False</v>
          </cell>
          <cell r="E257">
            <v>0.75</v>
          </cell>
          <cell r="F257">
            <v>0.9</v>
          </cell>
          <cell r="G257">
            <v>1</v>
          </cell>
          <cell r="H257">
            <v>1.1000000000000001</v>
          </cell>
          <cell r="I257">
            <v>1.25</v>
          </cell>
        </row>
        <row r="258">
          <cell r="B258" t="str">
            <v>L.1.1.</v>
          </cell>
          <cell r="C258" t="str">
            <v>Nelaimingų atsitikimų sumažėjimas</v>
          </cell>
          <cell r="D258" t="e">
            <v>#N/A</v>
          </cell>
          <cell r="E258">
            <v>0.75</v>
          </cell>
          <cell r="F258">
            <v>0.9</v>
          </cell>
          <cell r="G258">
            <v>1</v>
          </cell>
          <cell r="H258">
            <v>1.1000000000000001</v>
          </cell>
          <cell r="I258">
            <v>1.25</v>
          </cell>
        </row>
        <row r="259">
          <cell r="B259" t="str">
            <v>L.1.2.</v>
          </cell>
          <cell r="C259" t="str">
            <v>Laiko sutaupymai</v>
          </cell>
          <cell r="D259" t="str">
            <v>True</v>
          </cell>
          <cell r="E259">
            <v>0.75</v>
          </cell>
          <cell r="F259">
            <v>0.9</v>
          </cell>
          <cell r="G259">
            <v>1</v>
          </cell>
          <cell r="H259">
            <v>1.1000000000000001</v>
          </cell>
          <cell r="I259">
            <v>1.25</v>
          </cell>
        </row>
        <row r="260">
          <cell r="B260" t="str">
            <v>L.1.3.</v>
          </cell>
          <cell r="C260" t="str">
            <v>Nelaimingų atsitikimų sumažėjimas</v>
          </cell>
          <cell r="D260" t="str">
            <v>True</v>
          </cell>
          <cell r="E260">
            <v>0.75</v>
          </cell>
          <cell r="F260">
            <v>0.9</v>
          </cell>
          <cell r="G260">
            <v>1</v>
          </cell>
          <cell r="H260">
            <v>1.1000000000000001</v>
          </cell>
          <cell r="I260">
            <v>1.25</v>
          </cell>
        </row>
        <row r="261">
          <cell r="B261" t="str">
            <v>L.1.4.</v>
          </cell>
          <cell r="C261" t="str">
            <v/>
          </cell>
          <cell r="D261" t="str">
            <v>False</v>
          </cell>
          <cell r="E261">
            <v>0.75</v>
          </cell>
          <cell r="F261">
            <v>0.9</v>
          </cell>
          <cell r="G261">
            <v>1</v>
          </cell>
          <cell r="H261">
            <v>1.1000000000000001</v>
          </cell>
          <cell r="I261">
            <v>1.25</v>
          </cell>
        </row>
        <row r="262">
          <cell r="B262" t="str">
            <v>L.1.5.</v>
          </cell>
          <cell r="C262" t="str">
            <v/>
          </cell>
          <cell r="D262" t="str">
            <v>False</v>
          </cell>
          <cell r="E262">
            <v>0.75</v>
          </cell>
          <cell r="F262">
            <v>0.9</v>
          </cell>
          <cell r="G262">
            <v>1</v>
          </cell>
          <cell r="H262">
            <v>1.1000000000000001</v>
          </cell>
          <cell r="I262">
            <v>1.25</v>
          </cell>
        </row>
        <row r="263">
          <cell r="B263" t="str">
            <v>L.1.6.</v>
          </cell>
          <cell r="C263" t="str">
            <v>Nelaimingų atsitikimų sumažėjimas</v>
          </cell>
          <cell r="D263" t="str">
            <v>True</v>
          </cell>
          <cell r="E263">
            <v>0.75</v>
          </cell>
          <cell r="F263">
            <v>0.9</v>
          </cell>
          <cell r="G263">
            <v>1</v>
          </cell>
          <cell r="H263">
            <v>1.1000000000000001</v>
          </cell>
          <cell r="I263">
            <v>1.25</v>
          </cell>
        </row>
        <row r="264">
          <cell r="B264" t="str">
            <v>L.1.7.</v>
          </cell>
          <cell r="C264" t="str">
            <v>Nelaimingų atsitikimų sumažėjimas</v>
          </cell>
          <cell r="D264" t="str">
            <v>True</v>
          </cell>
          <cell r="E264">
            <v>0.75</v>
          </cell>
          <cell r="F264">
            <v>0.9</v>
          </cell>
          <cell r="G264">
            <v>1</v>
          </cell>
          <cell r="H264">
            <v>1.1000000000000001</v>
          </cell>
          <cell r="I264">
            <v>1.25</v>
          </cell>
        </row>
        <row r="265">
          <cell r="B265" t="str">
            <v>L.2.1.</v>
          </cell>
          <cell r="C265" t="str">
            <v/>
          </cell>
          <cell r="D265" t="e">
            <v>#N/A</v>
          </cell>
          <cell r="E265">
            <v>1.25</v>
          </cell>
          <cell r="F265">
            <v>1.1000000000000001</v>
          </cell>
          <cell r="G265">
            <v>1</v>
          </cell>
          <cell r="H265">
            <v>0.9</v>
          </cell>
          <cell r="I265">
            <v>0.75</v>
          </cell>
        </row>
        <row r="266">
          <cell r="B266" t="str">
            <v>L.2.2.</v>
          </cell>
          <cell r="C266" t="str">
            <v/>
          </cell>
          <cell r="D266" t="str">
            <v>False</v>
          </cell>
          <cell r="E266">
            <v>1.25</v>
          </cell>
          <cell r="F266">
            <v>1.1000000000000001</v>
          </cell>
          <cell r="G266">
            <v>1</v>
          </cell>
          <cell r="H266">
            <v>0.9</v>
          </cell>
          <cell r="I266">
            <v>0.75</v>
          </cell>
        </row>
        <row r="267">
          <cell r="B267" t="str">
            <v>L.2.3.</v>
          </cell>
          <cell r="C267" t="str">
            <v/>
          </cell>
          <cell r="D267" t="str">
            <v>False</v>
          </cell>
          <cell r="E267">
            <v>1.25</v>
          </cell>
          <cell r="F267">
            <v>1.1000000000000001</v>
          </cell>
          <cell r="G267">
            <v>1</v>
          </cell>
          <cell r="H267">
            <v>0.9</v>
          </cell>
          <cell r="I267">
            <v>0.75</v>
          </cell>
        </row>
      </sheetData>
      <sheetData sheetId="19" refreshError="1"/>
      <sheetData sheetId="20" refreshError="1"/>
    </sheetDataSet>
  </externalBook>
</externalLink>
</file>

<file path=xl/persons/person.xml><?xml version="1.0" encoding="utf-8"?>
<personList xmlns="http://schemas.microsoft.com/office/spreadsheetml/2018/threadedcomments" xmlns:x="http://schemas.openxmlformats.org/spreadsheetml/2006/main">
  <person displayName="Virginijus Šmitas" id="{CF9A263E-5F76-44EA-A04D-7C1C669C1591}" userId="S::virginijus.smitas@ltg.lt::43dc42f9-ec21-49a7-b1ec-75a615b39ed4" providerId="AD"/>
</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ūratė Jockuvienė" refreshedDate="43936.696869560183" createdVersion="6" refreshedVersion="6" minRefreshableVersion="3" recordCount="193" xr:uid="{00000000-000A-0000-FFFF-FFFF00000000}">
  <cacheSource type="worksheet">
    <worksheetSource ref="C1:F1048576" sheet="Data1"/>
  </cacheSource>
  <cacheFields count="4">
    <cacheField name="Nr" numFmtId="0">
      <sharedItems containsString="0" containsBlank="1" containsNumber="1" containsInteger="1" minValue="1" maxValue="14" count="15">
        <n v="1"/>
        <n v="2"/>
        <n v="3"/>
        <n v="4"/>
        <n v="5"/>
        <n v="6"/>
        <n v="7"/>
        <n v="8"/>
        <n v="9"/>
        <n v="10"/>
        <n v="11"/>
        <n v="12"/>
        <n v="13"/>
        <n v="14"/>
        <m/>
      </sharedItems>
    </cacheField>
    <cacheField name="Sektorius_I" numFmtId="0">
      <sharedItems containsBlank="1"/>
    </cacheField>
    <cacheField name="Naudos (žalos) komponentai_I" numFmtId="0">
      <sharedItems containsBlank="1" count="86">
        <s v="Padidėjęs geriamo vandens tiekimo paslaugos prieinamumas"/>
        <s v="Geriamo vandens kokybės pagerėjimas"/>
        <s v="Padidėjęs nuotekų tvarkymo paslaugos prieinamumas"/>
        <s v="Sąnaudų ekonomija dėl pagerintos lietaus nuotekų infrastruktūros"/>
        <s v="Laiko sutaupymai"/>
        <s v="Vizualinės taršos, triukšmo, dulkių, kvapų sumažėjimas"/>
        <s v="Anglies dioksido (kaip šiltnamio efektą sukeliančių dujų) emisijos sumažėjimas"/>
        <s v="Metano (kaip šiltnamio efektą sukeliančių dujų) emisijos sumažėjimas"/>
        <s v="Išteklių taupymas dėl atliekų perdirbimo ir pakartotinio panaudojimo"/>
        <s v="Paviršinių vandens telkinių kokybės pagerėjimas"/>
        <s v="Teritorijos rekreacinės vertės padidėjimas"/>
        <s v="Nuostolių sumažėjimas dėl pavojingų, stichinių ir katastrofinių meteorologinių ir hidrologinių reiškinių"/>
        <s v="Oro taršos sumažėjimas"/>
        <s v="Ekosistemų ir biologinės įvairovės išsaugojimas"/>
        <s v="Elektros energijos tiekimo sistemos patikimumo padidėjimas"/>
        <s v="Dujų tiekimo patikimumo padidėjimas"/>
        <s v="Energijos sąnaudų sumažėjimas dėl energijos šaltinio pakeitimo"/>
        <s v="Nelaimingų atsitikimų sumažėjimas"/>
        <s v="Oro taršos padidėjimas"/>
        <s v="Šilumos energijos prieinamumo padidėjimas"/>
        <s v="Šilumos tiekimo patikimumo padidėjimas"/>
        <s v="Laiko ir piniginių sąnaudų sumažėjimas"/>
        <s v="Anglies dioksido (kaip šiltnamio efektą sukeliančių dujų) emisijos padidėjimas"/>
        <s v="Metano (kaip šiltnamio efektą sukeliančių dujų) emisijos padidėjimas"/>
        <s v="Nelaimingų atsitikimų padidėjimas"/>
        <s v="Energetinių charakteristikų pagerėjimas"/>
        <s v="Laiko ir piniginių sąnaudų sutaupymai"/>
        <s v="Galimybė pasiekti elektroninį turinį vietoje fizinės kelionės į vietą"/>
        <s v="Geresnis informacinės sistemos veikimas"/>
        <s v="Pasiryžimas sumokėti už interneto ryšį"/>
        <s v="Statistinio gyvenimo vertė"/>
        <s v="Gyvenimo metų vertė"/>
        <s v="Pasiryžimas sumokėti už lankymąsi kultūros objekte"/>
        <s v="Darbo paieškos laiko ekonomija"/>
        <s v="Įsidarbinusių asmenų sveikatos pagerėjimo teikiama nauda"/>
        <s v="Padidėjęs priežiūros paslaugų prieinamumas"/>
        <s v="Išvengtos būsto nuomos sąnaudos"/>
        <s v="Sukurta pridėtinė vertė dėl dalyvavimo darbo rinkoje"/>
        <s v="Pagerintos socialiai pažeidžiamų asmenų galimybės apsirūpinti būstu"/>
        <s v="Dėl ligos prarastos darbo dienos vertė"/>
        <s v="Pasiryžimas sumokėti už padidėjusį sveikatos priežiūros paslaugų prieinamumą"/>
        <s v="Laiko sąnaudų, patiriamų siekiant gauti sveikatos priežiūros paslaugas, sumažėjimas"/>
        <s v="Laiko nuostoliai dėl padidėjusių transporto spūsčių"/>
        <s v="Oro taršos padidėjimas dėl padidėjusių transporto spūsčių"/>
        <s v="Anglies dioksido emisijos padidėjimas dėl padidėjusių transporto spūsčių"/>
        <s v="Pasiryžimas sumokėti už padidėjusį ikimokyklinio ugdymo paslaugų prieinamumą ir pagerėjusią kokybę"/>
        <s v="Pasiryžimas sumokėti už padidėjusį bendrojo ugdymo paslaugų prieinamumą ir pagerėjusią kokybę"/>
        <s v="Pagerintų įgūdžių dėka pasiektas darbo užmokesčio padidėjimas"/>
        <s v="Žinių kūrimo vertė (mokslinių publikacijų rengimo nauda)"/>
        <s v="Žinių kūrimo vertė (mokslinių publikacijų citavimo nauda)"/>
        <s v="Naujų žinių vertė (pranešimai konferencijose)"/>
        <s v="Inovacijų produktų komercinimo vertė"/>
        <s v="Atviros prieigos prie MTEPI infrastruktūros ekonominė vertė"/>
        <s v="Su sveikata ar aplinka susijusių rizikų sumažinimas"/>
        <s v="Edukacinė nauda lankytojams"/>
        <s v="Mokymosi veikiant (ang. learning-by-doing) nauda tiekimo grandinei"/>
        <s v="Pumpurinių įmonių ekonominė vertė"/>
        <s v="Pasiryžimas sumokėti už padidėjusį neformaliojo švietimo paslaugų prieinamumą ir pagerėjusią kokybę"/>
        <s v="Sveikatos sutrikdymų ir mirčių sumažėjimas"/>
        <s v="Turtui padarytos žalos sumažėjimas"/>
        <s v="Neigiamo emocinio poveikio sumažėjimas"/>
        <s v="Nusikaltimų administravimui skirtų viešųjų išlaidų sumažėjimas"/>
        <s v="Piniginių sąnaudų sutaupymai"/>
        <s v="Kelių transporto priemonių eksploatacinių sąnaudų sutaupymai"/>
        <s v="Triukšmo taršos padidėjimas"/>
        <s v="Triukšmo taršos sumažėjimas"/>
        <s v="Vietinio vienadienio lankytojo vidutinės vienos kelionės išlaidos"/>
        <s v="Vietinio turisto vidutinės dienos išlaidos"/>
        <s v="Iš užsienio atvykusio vienadienio lankytojo vidutinės vienos kelionės išlaidos"/>
        <s v="Iš užsienio atvykusio turisto vidutinės dienos išlaidos"/>
        <s v="Vietovės patrauklumo namų ūkiams ir verslui padidėjimas"/>
        <s v="Transporto keliamos oro taršos padidėjimas"/>
        <s v="Transporto keliamos oro taršos sumažėjimas"/>
        <s v="Vieno darbuotojo sukuriama pridėtinė vertė"/>
        <s v="Vieno darbuotojo sukuriamos pridėtinės vertės prieaugis"/>
        <s v="Pagerintas saugumas ir gyvenimo kokybė"/>
        <m/>
        <s v="Laiko nuostoliai dėl padidėjusių transporto spūsčių " u="1"/>
        <s v="Padidėjęs priežiūros paslaugų prieinamumas " u="1"/>
        <s v="Teritorijos rekreacinės vertės padidėjimas " u="1"/>
        <s v="Kelių transporto priemonių eksploatacinių sąnaudų sutaupymai " u="1"/>
        <s v="Elektros energijos tiekimo sistemos patikimumo padidėjimas " u="1"/>
        <s v="Statistinio gyvenimo vertė " u="1"/>
        <s v="Piniginių sąnaudų sutaupymai " u="1"/>
        <s v="Nelaimingų atsitikimų sumažėjimas " u="1"/>
        <s v="Oro taršos sumažėjimas " u="1"/>
      </sharedItems>
    </cacheField>
    <cacheField name="Nauda/Zala" numFmtId="0">
      <sharedItems containsBlank="1" count="4">
        <s v="N"/>
        <s v="Z"/>
        <m/>
        <s v="Ž" u="1"/>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imonas Babianskas" refreshedDate="44635.418559490739" createdVersion="6" refreshedVersion="7" minRefreshableVersion="3" recordCount="5" xr:uid="{00000000-000A-0000-FFFF-FFFF03000000}">
  <cacheSource type="worksheet">
    <worksheetSource ref="I1:I6" sheet="Data1"/>
  </cacheSource>
  <cacheFields count="1">
    <cacheField name="Alternatyvos" numFmtId="0">
      <sharedItems count="6">
        <s v="Alternatyva 1"/>
        <s v="Alternatyva 2"/>
        <s v=""/>
        <s v="Alternatyva 5" u="1"/>
        <s v="Alternatyva 3" u="1"/>
        <s v="Alternatyva 4" u="1"/>
      </sharedItems>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imonas Babianskas" refreshedDate="44637.530344444443" createdVersion="6" refreshedVersion="7" minRefreshableVersion="3" recordCount="66" xr:uid="{00000000-000A-0000-FFFF-FFFF01000000}">
  <cacheSource type="worksheet">
    <worksheetSource ref="B40:DC106" sheet="Rezultatai"/>
  </cacheSource>
  <cacheFields count="106">
    <cacheField name="Nr. " numFmtId="0">
      <sharedItems count="66">
        <s v="C."/>
        <s v="D."/>
        <s v="D.1."/>
        <s v="D.1.1."/>
        <s v="D.1.2."/>
        <s v="D.1.3."/>
        <s v="D.1.4."/>
        <s v="D.1.5."/>
        <s v="D.1.6."/>
        <s v="D.1.7."/>
        <s v="D.1.8."/>
        <s v="D.2."/>
        <s v="D.2.1."/>
        <s v="D.2.2."/>
        <s v="D.2.3."/>
        <s v="D.2.4."/>
        <s v="D.2.5."/>
        <s v="D.2.6."/>
        <s v="D.2.7."/>
        <s v="D.2.8."/>
        <s v="D.3."/>
        <s v="D.3.1."/>
        <s v="D.3.2."/>
        <s v="D.3.3."/>
        <s v="D.3.4."/>
        <s v="D.3.5."/>
        <s v="D.3.6."/>
        <s v="D.3.7."/>
        <s v="D.3.8."/>
        <s v="E."/>
        <s v="E.1."/>
        <s v="E.1.1."/>
        <s v="E.1.2."/>
        <s v="E.1.3."/>
        <s v="E.1.4."/>
        <s v="E.1.5."/>
        <s v="E.1.6."/>
        <s v="E.1.7."/>
        <s v="E.1.8."/>
        <s v="E.2."/>
        <s v="E.2.1."/>
        <s v="E.2.2."/>
        <s v="E.2.3."/>
        <s v="E.2.4."/>
        <s v="E.2.5."/>
        <s v="E.2.6."/>
        <s v="E.2.7."/>
        <s v="E.2.8."/>
        <s v="E.3."/>
        <s v="E.3.1."/>
        <s v="E.3.2."/>
        <s v="E.3.3."/>
        <s v="E.3.4."/>
        <s v="E.3.5."/>
        <s v="E.3.6."/>
        <s v="E.3.7."/>
        <s v="E.3.8."/>
        <s v="F."/>
        <s v="F.1."/>
        <s v="F.2."/>
        <s v="F.3."/>
        <s v="F.4."/>
        <s v="F.5."/>
        <s v="F.6."/>
        <s v="F.7."/>
        <s v="F.8."/>
      </sharedItems>
    </cacheField>
    <cacheField name="A" numFmtId="0">
      <sharedItems count="17">
        <s v="PRIEMONĖS INVESTICIJOS"/>
        <s v="REGULIACINĖS VEIKLOS"/>
        <s v="Norminės"/>
        <s v="Veikla (nurodykite pavadinimą; suplanuotas investicijas pagrįskite prielaidų lape)"/>
        <s v="Veikla"/>
        <s v="Mokestinės"/>
        <s v="Finansinės paskatos ir kitos išmokos"/>
        <s v="INVESTICINĖS VEIKLOS"/>
        <s v="Infrastruktūros vystymas"/>
        <s v="Daugiafunkcinės eismo kontrolės keliuose diegimas (LAKD)"/>
        <s v="Vieno lygio geležinkelio pervažų modernizavimas - Statyba, rekonstravimas, kapitalinis remontas ir kt. darbai (LTGI)"/>
        <s v="Vieno lygio geležinkelio pervažų modernizavimas - Įranga, įrenginiai ir kt. ilgalaikis turtas (LTGI)"/>
        <s v="Paslaugų teikimas"/>
        <s v="Investicijos į žinias ir žmogiškuosius išteklius"/>
        <s v="KOMUNIKACINĖS VEIKLOS"/>
        <s v="Vienas" u="1"/>
        <s v="Kazkas" u="1"/>
      </sharedItems>
    </cacheField>
    <cacheField name="Priemonės pinigų srautai" numFmtId="0">
      <sharedItems containsNonDate="0" containsString="0" containsBlank="1"/>
    </cacheField>
    <cacheField name="B" numFmtId="0">
      <sharedItems containsNonDate="0" containsString="0" containsBlank="1"/>
    </cacheField>
    <cacheField name="C" numFmtId="0">
      <sharedItems containsNonDate="0" containsString="0" containsBlank="1"/>
    </cacheField>
    <cacheField name="Iš viso" numFmtId="165">
      <sharedItems containsSemiMixedTypes="0" containsString="0" containsNumber="1" minValue="0" maxValue="7333916.6671809498"/>
    </cacheField>
    <cacheField name="2022" numFmtId="3">
      <sharedItems containsSemiMixedTypes="0" containsString="0" containsNumber="1" containsInteger="1" minValue="0" maxValue="0"/>
    </cacheField>
    <cacheField name="2023" numFmtId="3">
      <sharedItems containsSemiMixedTypes="0" containsString="0" containsNumber="1" containsInteger="1" minValue="0" maxValue="4326000"/>
    </cacheField>
    <cacheField name="2024" numFmtId="3">
      <sharedItems containsSemiMixedTypes="0" containsString="0" containsNumber="1" containsInteger="1" minValue="0" maxValue="0"/>
    </cacheField>
    <cacheField name="2025" numFmtId="3">
      <sharedItems containsSemiMixedTypes="0" containsString="0" containsNumber="1" containsInteger="1" minValue="0" maxValue="0"/>
    </cacheField>
    <cacheField name="2026" numFmtId="3">
      <sharedItems containsSemiMixedTypes="0" containsString="0" containsNumber="1" minValue="0" maxValue="1481732.348365"/>
    </cacheField>
    <cacheField name="2027" numFmtId="3">
      <sharedItems containsSemiMixedTypes="0" containsString="0" containsNumber="1" minValue="0" maxValue="1526184.3188159498"/>
    </cacheField>
    <cacheField name="2028" numFmtId="3">
      <sharedItems containsSemiMixedTypes="0" containsString="0" containsNumber="1" containsInteger="1" minValue="0" maxValue="0"/>
    </cacheField>
    <cacheField name="2029" numFmtId="3">
      <sharedItems containsSemiMixedTypes="0" containsString="0" containsNumber="1" containsInteger="1" minValue="0" maxValue="0"/>
    </cacheField>
    <cacheField name="2030" numFmtId="3">
      <sharedItems containsSemiMixedTypes="0" containsString="0" containsNumber="1" containsInteger="1" minValue="0" maxValue="0"/>
    </cacheField>
    <cacheField name="2031" numFmtId="3">
      <sharedItems containsSemiMixedTypes="0" containsString="0" containsNumber="1" containsInteger="1" minValue="0" maxValue="0"/>
    </cacheField>
    <cacheField name="2032" numFmtId="3">
      <sharedItems containsSemiMixedTypes="0" containsString="0" containsNumber="1" containsInteger="1" minValue="0" maxValue="0"/>
    </cacheField>
    <cacheField name="2033" numFmtId="3">
      <sharedItems containsSemiMixedTypes="0" containsString="0" containsNumber="1" containsInteger="1" minValue="0" maxValue="0"/>
    </cacheField>
    <cacheField name="2034" numFmtId="3">
      <sharedItems containsSemiMixedTypes="0" containsString="0" containsNumber="1" containsInteger="1" minValue="0" maxValue="0"/>
    </cacheField>
    <cacheField name="2035" numFmtId="3">
      <sharedItems containsSemiMixedTypes="0" containsString="0" containsNumber="1" containsInteger="1" minValue="0" maxValue="0"/>
    </cacheField>
    <cacheField name="2036" numFmtId="3">
      <sharedItems containsSemiMixedTypes="0" containsString="0" containsNumber="1" containsInteger="1" minValue="0" maxValue="0"/>
    </cacheField>
    <cacheField name="2037" numFmtId="3">
      <sharedItems containsSemiMixedTypes="0" containsString="0" containsNumber="1" containsInteger="1" minValue="0" maxValue="0"/>
    </cacheField>
    <cacheField name="2038" numFmtId="3">
      <sharedItems containsSemiMixedTypes="0" containsString="0" containsNumber="1" containsInteger="1" minValue="0" maxValue="0"/>
    </cacheField>
    <cacheField name="2039" numFmtId="3">
      <sharedItems containsSemiMixedTypes="0" containsString="0" containsNumber="1" containsInteger="1" minValue="0" maxValue="0"/>
    </cacheField>
    <cacheField name="2040" numFmtId="3">
      <sharedItems containsSemiMixedTypes="0" containsString="0" containsNumber="1" containsInteger="1" minValue="0" maxValue="0"/>
    </cacheField>
    <cacheField name="2041" numFmtId="3">
      <sharedItems containsSemiMixedTypes="0" containsString="0" containsNumber="1" containsInteger="1" minValue="0" maxValue="0"/>
    </cacheField>
    <cacheField name="2042" numFmtId="3">
      <sharedItems containsSemiMixedTypes="0" containsString="0" containsNumber="1" containsInteger="1" minValue="0" maxValue="0"/>
    </cacheField>
    <cacheField name="2043" numFmtId="3">
      <sharedItems containsSemiMixedTypes="0" containsString="0" containsNumber="1" containsInteger="1" minValue="0" maxValue="0"/>
    </cacheField>
    <cacheField name="2044" numFmtId="3">
      <sharedItems containsSemiMixedTypes="0" containsString="0" containsNumber="1" containsInteger="1" minValue="0" maxValue="0"/>
    </cacheField>
    <cacheField name="2045" numFmtId="3">
      <sharedItems containsSemiMixedTypes="0" containsString="0" containsNumber="1" containsInteger="1" minValue="0" maxValue="0"/>
    </cacheField>
    <cacheField name="2046" numFmtId="3">
      <sharedItems containsSemiMixedTypes="0" containsString="0" containsNumber="1" containsInteger="1" minValue="0" maxValue="0"/>
    </cacheField>
    <cacheField name="2047" numFmtId="3">
      <sharedItems containsSemiMixedTypes="0" containsString="0" containsNumber="1" containsInteger="1" minValue="0" maxValue="0"/>
    </cacheField>
    <cacheField name="2048" numFmtId="3">
      <sharedItems containsSemiMixedTypes="0" containsString="0" containsNumber="1" containsInteger="1" minValue="0" maxValue="0"/>
    </cacheField>
    <cacheField name="2049" numFmtId="3">
      <sharedItems containsSemiMixedTypes="0" containsString="0" containsNumber="1" containsInteger="1" minValue="0" maxValue="0"/>
    </cacheField>
    <cacheField name="2050" numFmtId="3">
      <sharedItems containsSemiMixedTypes="0" containsString="0" containsNumber="1" containsInteger="1" minValue="0" maxValue="0"/>
    </cacheField>
    <cacheField name="2051" numFmtId="3">
      <sharedItems containsSemiMixedTypes="0" containsString="0" containsNumber="1" containsInteger="1" minValue="0" maxValue="0"/>
    </cacheField>
    <cacheField name="2052" numFmtId="3">
      <sharedItems containsSemiMixedTypes="0" containsString="0" containsNumber="1" containsInteger="1" minValue="0" maxValue="0"/>
    </cacheField>
    <cacheField name="2053" numFmtId="3">
      <sharedItems containsSemiMixedTypes="0" containsString="0" containsNumber="1" containsInteger="1" minValue="0" maxValue="0"/>
    </cacheField>
    <cacheField name="2054" numFmtId="3">
      <sharedItems containsSemiMixedTypes="0" containsString="0" containsNumber="1" containsInteger="1" minValue="0" maxValue="0"/>
    </cacheField>
    <cacheField name="2055" numFmtId="3">
      <sharedItems containsSemiMixedTypes="0" containsString="0" containsNumber="1" containsInteger="1" minValue="0" maxValue="0"/>
    </cacheField>
    <cacheField name="2056" numFmtId="3">
      <sharedItems containsSemiMixedTypes="0" containsString="0" containsNumber="1" containsInteger="1" minValue="0" maxValue="0"/>
    </cacheField>
    <cacheField name="2057" numFmtId="3">
      <sharedItems containsSemiMixedTypes="0" containsString="0" containsNumber="1" containsInteger="1" minValue="0" maxValue="0"/>
    </cacheField>
    <cacheField name="2058" numFmtId="3">
      <sharedItems containsSemiMixedTypes="0" containsString="0" containsNumber="1" containsInteger="1" minValue="0" maxValue="0"/>
    </cacheField>
    <cacheField name="2059" numFmtId="3">
      <sharedItems containsSemiMixedTypes="0" containsString="0" containsNumber="1" containsInteger="1" minValue="0" maxValue="0"/>
    </cacheField>
    <cacheField name="2060" numFmtId="3">
      <sharedItems containsSemiMixedTypes="0" containsString="0" containsNumber="1" containsInteger="1" minValue="0" maxValue="0"/>
    </cacheField>
    <cacheField name="2061" numFmtId="3">
      <sharedItems containsSemiMixedTypes="0" containsString="0" containsNumber="1" containsInteger="1" minValue="0" maxValue="0"/>
    </cacheField>
    <cacheField name="2062" numFmtId="3">
      <sharedItems containsSemiMixedTypes="0" containsString="0" containsNumber="1" containsInteger="1" minValue="0" maxValue="0"/>
    </cacheField>
    <cacheField name="2063" numFmtId="3">
      <sharedItems containsSemiMixedTypes="0" containsString="0" containsNumber="1" containsInteger="1" minValue="0" maxValue="0"/>
    </cacheField>
    <cacheField name="2064" numFmtId="3">
      <sharedItems containsSemiMixedTypes="0" containsString="0" containsNumber="1" containsInteger="1" minValue="0" maxValue="0"/>
    </cacheField>
    <cacheField name="2065" numFmtId="3">
      <sharedItems containsSemiMixedTypes="0" containsString="0" containsNumber="1" containsInteger="1" minValue="0" maxValue="0"/>
    </cacheField>
    <cacheField name="2066" numFmtId="3">
      <sharedItems containsSemiMixedTypes="0" containsString="0" containsNumber="1" containsInteger="1" minValue="0" maxValue="0"/>
    </cacheField>
    <cacheField name="2067" numFmtId="3">
      <sharedItems containsSemiMixedTypes="0" containsString="0" containsNumber="1" containsInteger="1" minValue="0" maxValue="0"/>
    </cacheField>
    <cacheField name="2068" numFmtId="3">
      <sharedItems containsSemiMixedTypes="0" containsString="0" containsNumber="1" containsInteger="1" minValue="0" maxValue="0"/>
    </cacheField>
    <cacheField name="2069" numFmtId="3">
      <sharedItems containsSemiMixedTypes="0" containsString="0" containsNumber="1" containsInteger="1" minValue="0" maxValue="0"/>
    </cacheField>
    <cacheField name="2070" numFmtId="3">
      <sharedItems containsSemiMixedTypes="0" containsString="0" containsNumber="1" containsInteger="1" minValue="0" maxValue="0"/>
    </cacheField>
    <cacheField name="2071" numFmtId="3">
      <sharedItems containsSemiMixedTypes="0" containsString="0" containsNumber="1" containsInteger="1" minValue="0" maxValue="0"/>
    </cacheField>
    <cacheField name="2072" numFmtId="3">
      <sharedItems containsSemiMixedTypes="0" containsString="0" containsNumber="1" containsInteger="1" minValue="0" maxValue="0"/>
    </cacheField>
    <cacheField name="2073" numFmtId="3">
      <sharedItems containsSemiMixedTypes="0" containsString="0" containsNumber="1" containsInteger="1" minValue="0" maxValue="0"/>
    </cacheField>
    <cacheField name="2074" numFmtId="3">
      <sharedItems containsSemiMixedTypes="0" containsString="0" containsNumber="1" containsInteger="1" minValue="0" maxValue="0"/>
    </cacheField>
    <cacheField name="2075" numFmtId="3">
      <sharedItems containsSemiMixedTypes="0" containsString="0" containsNumber="1" containsInteger="1" minValue="0" maxValue="0"/>
    </cacheField>
    <cacheField name="2076" numFmtId="3">
      <sharedItems containsSemiMixedTypes="0" containsString="0" containsNumber="1" containsInteger="1" minValue="0" maxValue="0"/>
    </cacheField>
    <cacheField name="2077" numFmtId="3">
      <sharedItems containsSemiMixedTypes="0" containsString="0" containsNumber="1" containsInteger="1" minValue="0" maxValue="0"/>
    </cacheField>
    <cacheField name="2078" numFmtId="3">
      <sharedItems containsSemiMixedTypes="0" containsString="0" containsNumber="1" containsInteger="1" minValue="0" maxValue="0"/>
    </cacheField>
    <cacheField name="2079" numFmtId="3">
      <sharedItems containsSemiMixedTypes="0" containsString="0" containsNumber="1" containsInteger="1" minValue="0" maxValue="0"/>
    </cacheField>
    <cacheField name="2080" numFmtId="3">
      <sharedItems containsSemiMixedTypes="0" containsString="0" containsNumber="1" containsInteger="1" minValue="0" maxValue="0"/>
    </cacheField>
    <cacheField name="2081" numFmtId="3">
      <sharedItems containsSemiMixedTypes="0" containsString="0" containsNumber="1" containsInteger="1" minValue="0" maxValue="0"/>
    </cacheField>
    <cacheField name="2082" numFmtId="3">
      <sharedItems containsSemiMixedTypes="0" containsString="0" containsNumber="1" containsInteger="1" minValue="0" maxValue="0"/>
    </cacheField>
    <cacheField name="2083" numFmtId="3">
      <sharedItems containsSemiMixedTypes="0" containsString="0" containsNumber="1" containsInteger="1" minValue="0" maxValue="0"/>
    </cacheField>
    <cacheField name="2084" numFmtId="3">
      <sharedItems containsSemiMixedTypes="0" containsString="0" containsNumber="1" containsInteger="1" minValue="0" maxValue="0"/>
    </cacheField>
    <cacheField name="2085" numFmtId="3">
      <sharedItems containsSemiMixedTypes="0" containsString="0" containsNumber="1" containsInteger="1" minValue="0" maxValue="0"/>
    </cacheField>
    <cacheField name="2086" numFmtId="3">
      <sharedItems containsSemiMixedTypes="0" containsString="0" containsNumber="1" containsInteger="1" minValue="0" maxValue="0"/>
    </cacheField>
    <cacheField name="2087" numFmtId="3">
      <sharedItems containsSemiMixedTypes="0" containsString="0" containsNumber="1" containsInteger="1" minValue="0" maxValue="0"/>
    </cacheField>
    <cacheField name="2088" numFmtId="3">
      <sharedItems containsSemiMixedTypes="0" containsString="0" containsNumber="1" containsInteger="1" minValue="0" maxValue="0"/>
    </cacheField>
    <cacheField name="2089" numFmtId="3">
      <sharedItems containsSemiMixedTypes="0" containsString="0" containsNumber="1" containsInteger="1" minValue="0" maxValue="0"/>
    </cacheField>
    <cacheField name="2090" numFmtId="3">
      <sharedItems containsSemiMixedTypes="0" containsString="0" containsNumber="1" containsInteger="1" minValue="0" maxValue="0"/>
    </cacheField>
    <cacheField name="2091" numFmtId="3">
      <sharedItems containsSemiMixedTypes="0" containsString="0" containsNumber="1" containsInteger="1" minValue="0" maxValue="0"/>
    </cacheField>
    <cacheField name="2092" numFmtId="3">
      <sharedItems containsSemiMixedTypes="0" containsString="0" containsNumber="1" containsInteger="1" minValue="0" maxValue="0"/>
    </cacheField>
    <cacheField name="2093" numFmtId="3">
      <sharedItems containsSemiMixedTypes="0" containsString="0" containsNumber="1" containsInteger="1" minValue="0" maxValue="0"/>
    </cacheField>
    <cacheField name="2094" numFmtId="3">
      <sharedItems containsSemiMixedTypes="0" containsString="0" containsNumber="1" containsInteger="1" minValue="0" maxValue="0"/>
    </cacheField>
    <cacheField name="2095" numFmtId="3">
      <sharedItems containsSemiMixedTypes="0" containsString="0" containsNumber="1" containsInteger="1" minValue="0" maxValue="0"/>
    </cacheField>
    <cacheField name="2096" numFmtId="3">
      <sharedItems containsSemiMixedTypes="0" containsString="0" containsNumber="1" containsInteger="1" minValue="0" maxValue="0"/>
    </cacheField>
    <cacheField name="2097" numFmtId="3">
      <sharedItems containsSemiMixedTypes="0" containsString="0" containsNumber="1" containsInteger="1" minValue="0" maxValue="0"/>
    </cacheField>
    <cacheField name="2098" numFmtId="3">
      <sharedItems containsSemiMixedTypes="0" containsString="0" containsNumber="1" containsInteger="1" minValue="0" maxValue="0"/>
    </cacheField>
    <cacheField name="2099" numFmtId="3">
      <sharedItems containsSemiMixedTypes="0" containsString="0" containsNumber="1" containsInteger="1" minValue="0" maxValue="0"/>
    </cacheField>
    <cacheField name="2100" numFmtId="3">
      <sharedItems containsSemiMixedTypes="0" containsString="0" containsNumber="1" containsInteger="1" minValue="0" maxValue="0"/>
    </cacheField>
    <cacheField name="2101" numFmtId="3">
      <sharedItems containsSemiMixedTypes="0" containsString="0" containsNumber="1" containsInteger="1" minValue="0" maxValue="0"/>
    </cacheField>
    <cacheField name="2102" numFmtId="3">
      <sharedItems containsSemiMixedTypes="0" containsString="0" containsNumber="1" containsInteger="1" minValue="0" maxValue="0"/>
    </cacheField>
    <cacheField name="2103" numFmtId="3">
      <sharedItems containsSemiMixedTypes="0" containsString="0" containsNumber="1" containsInteger="1" minValue="0" maxValue="0"/>
    </cacheField>
    <cacheField name="2104" numFmtId="3">
      <sharedItems containsSemiMixedTypes="0" containsString="0" containsNumber="1" containsInteger="1" minValue="0" maxValue="0"/>
    </cacheField>
    <cacheField name="2105" numFmtId="3">
      <sharedItems containsSemiMixedTypes="0" containsString="0" containsNumber="1" containsInteger="1" minValue="0" maxValue="0"/>
    </cacheField>
    <cacheField name="2106" numFmtId="3">
      <sharedItems containsSemiMixedTypes="0" containsString="0" containsNumber="1" containsInteger="1" minValue="0" maxValue="0"/>
    </cacheField>
    <cacheField name="2107" numFmtId="3">
      <sharedItems containsSemiMixedTypes="0" containsString="0" containsNumber="1" containsInteger="1" minValue="0" maxValue="0"/>
    </cacheField>
    <cacheField name="2108" numFmtId="3">
      <sharedItems containsSemiMixedTypes="0" containsString="0" containsNumber="1" containsInteger="1" minValue="0" maxValue="0"/>
    </cacheField>
    <cacheField name="2109" numFmtId="3">
      <sharedItems containsSemiMixedTypes="0" containsString="0" containsNumber="1" containsInteger="1" minValue="0" maxValue="0"/>
    </cacheField>
    <cacheField name="2110" numFmtId="3">
      <sharedItems containsSemiMixedTypes="0" containsString="0" containsNumber="1" containsInteger="1" minValue="0" maxValue="0"/>
    </cacheField>
    <cacheField name="2111" numFmtId="3">
      <sharedItems containsSemiMixedTypes="0" containsString="0" containsNumber="1" containsInteger="1" minValue="0" maxValue="0"/>
    </cacheField>
    <cacheField name="2112" numFmtId="3">
      <sharedItems containsSemiMixedTypes="0" containsString="0" containsNumber="1" containsInteger="1" minValue="0" maxValue="0"/>
    </cacheField>
    <cacheField name="2113" numFmtId="3">
      <sharedItems containsSemiMixedTypes="0" containsString="0" containsNumber="1" containsInteger="1" minValue="0" maxValue="0"/>
    </cacheField>
    <cacheField name="2114" numFmtId="3">
      <sharedItems containsSemiMixedTypes="0" containsString="0" containsNumber="1" containsInteger="1" minValue="0" maxValue="0"/>
    </cacheField>
    <cacheField name="2115" numFmtId="3">
      <sharedItems containsSemiMixedTypes="0" containsString="0" containsNumber="1" containsInteger="1" minValue="0" maxValue="0"/>
    </cacheField>
    <cacheField name="2116" numFmtId="3">
      <sharedItems containsSemiMixedTypes="0" containsString="0" containsNumber="1" containsInteger="1" minValue="0" maxValue="0"/>
    </cacheField>
    <cacheField name="2117" numFmtId="3">
      <sharedItems containsSemiMixedTypes="0" containsString="0" containsNumber="1" containsInteger="1" minValue="0" maxValue="0"/>
    </cacheField>
    <cacheField name="2118" numFmtId="3">
      <sharedItems containsSemiMixedTypes="0" containsString="0" containsNumber="1" containsInteger="1" minValue="0" maxValue="0"/>
    </cacheField>
    <cacheField name="2119" numFmtId="3">
      <sharedItems containsSemiMixedTypes="0" containsString="0" containsNumber="1" containsInteger="1" minValue="0" maxValue="0"/>
    </cacheField>
    <cacheField name="2120" numFmtId="3">
      <sharedItems containsSemiMixedTypes="0" containsString="0" containsNumber="1" containsInteger="1" minValue="0" maxValue="0"/>
    </cacheField>
    <cacheField name="2121" numFmtId="3">
      <sharedItems containsSemiMixedTypes="0" containsString="0" containsNumber="1" containsInteger="1" minValue="0" maxValue="0"/>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imonas Babianskas" refreshedDate="44637.530356134259" createdVersion="6" refreshedVersion="7" minRefreshableVersion="3" recordCount="73" xr:uid="{00000000-000A-0000-FFFF-FFFF02000000}">
  <cacheSource type="worksheet">
    <worksheetSource ref="B40:DC113" sheet="Rezultatai"/>
  </cacheSource>
  <cacheFields count="106">
    <cacheField name="Nr. " numFmtId="0">
      <sharedItems count="73">
        <s v="C."/>
        <s v="D."/>
        <s v="D.1."/>
        <s v="D.1.1."/>
        <s v="D.1.2."/>
        <s v="D.1.3."/>
        <s v="D.1.4."/>
        <s v="D.1.5."/>
        <s v="D.1.6."/>
        <s v="D.1.7."/>
        <s v="D.1.8."/>
        <s v="D.2."/>
        <s v="D.2.1."/>
        <s v="D.2.2."/>
        <s v="D.2.3."/>
        <s v="D.2.4."/>
        <s v="D.2.5."/>
        <s v="D.2.6."/>
        <s v="D.2.7."/>
        <s v="D.2.8."/>
        <s v="D.3."/>
        <s v="D.3.1."/>
        <s v="D.3.2."/>
        <s v="D.3.3."/>
        <s v="D.3.4."/>
        <s v="D.3.5."/>
        <s v="D.3.6."/>
        <s v="D.3.7."/>
        <s v="D.3.8."/>
        <s v="E."/>
        <s v="E.1."/>
        <s v="E.1.1."/>
        <s v="E.1.2."/>
        <s v="E.1.3."/>
        <s v="E.1.4."/>
        <s v="E.1.5."/>
        <s v="E.1.6."/>
        <s v="E.1.7."/>
        <s v="E.1.8."/>
        <s v="E.2."/>
        <s v="E.2.1."/>
        <s v="E.2.2."/>
        <s v="E.2.3."/>
        <s v="E.2.4."/>
        <s v="E.2.5."/>
        <s v="E.2.6."/>
        <s v="E.2.7."/>
        <s v="E.2.8."/>
        <s v="E.3."/>
        <s v="E.3.1."/>
        <s v="E.3.2."/>
        <s v="E.3.3."/>
        <s v="E.3.4."/>
        <s v="E.3.5."/>
        <s v="E.3.6."/>
        <s v="E.3.7."/>
        <s v="E.3.8."/>
        <s v="F."/>
        <s v="F.1."/>
        <s v="F.2."/>
        <s v="F.3."/>
        <s v="F.4."/>
        <s v="F.5."/>
        <s v="F.6."/>
        <s v="F.7."/>
        <s v="F.8."/>
        <s v="L.1.1."/>
        <s v="L.1.2."/>
        <s v="L.1.3."/>
        <s v="L.1.4."/>
        <s v="L.1.5."/>
        <s v="L.1.6."/>
        <s v="L.1.7."/>
      </sharedItems>
    </cacheField>
    <cacheField name="A" numFmtId="0">
      <sharedItems containsMixedTypes="1" containsNumber="1" containsInteger="1" minValue="0" maxValue="0" count="18">
        <s v="PRIEMONĖS INVESTICIJOS"/>
        <s v="REGULIACINĖS VEIKLOS"/>
        <s v="Norminės"/>
        <s v="Veikla (nurodykite pavadinimą; suplanuotas investicijas pagrįskite prielaidų lape)"/>
        <s v="Veikla"/>
        <s v="Mokestinės"/>
        <s v="Finansinės paskatos ir kitos išmokos"/>
        <s v="INVESTICINĖS VEIKLOS"/>
        <s v="Infrastruktūros vystymas"/>
        <s v="Daugiafunkcinės eismo kontrolės keliuose diegimas (LAKD)"/>
        <s v="Vieno lygio geležinkelio pervažų modernizavimas - Statyba, rekonstravimas, kapitalinis remontas ir kt. darbai (LTGI)"/>
        <s v="Vieno lygio geležinkelio pervažų modernizavimas - Įranga, įrenginiai ir kt. ilgalaikis turtas (LTGI)"/>
        <s v="Paslaugų teikimas"/>
        <s v="Investicijos į žinias ir žmogiškuosius išteklius"/>
        <s v="KOMUNIKACINĖS VEIKLOS"/>
        <s v="Nelaimingų atsitikimų sumažėjimas"/>
        <s v="Laiko sutaupymai"/>
        <n v="0"/>
      </sharedItems>
    </cacheField>
    <cacheField name="Priemonės pinigų srautai" numFmtId="0">
      <sharedItems containsNonDate="0" containsString="0" containsBlank="1"/>
    </cacheField>
    <cacheField name="B" numFmtId="0">
      <sharedItems containsNonDate="0" containsString="0" containsBlank="1"/>
    </cacheField>
    <cacheField name="C" numFmtId="0">
      <sharedItems containsNonDate="0" containsString="0" containsBlank="1"/>
    </cacheField>
    <cacheField name="Iš viso" numFmtId="165">
      <sharedItems containsSemiMixedTypes="0" containsString="0" containsNumber="1" minValue="0" maxValue="71043618.806999981"/>
    </cacheField>
    <cacheField name="2022" numFmtId="3">
      <sharedItems containsSemiMixedTypes="0" containsString="0" containsNumber="1" containsInteger="1" minValue="0" maxValue="0"/>
    </cacheField>
    <cacheField name="2023" numFmtId="3">
      <sharedItems containsSemiMixedTypes="0" containsString="0" containsNumber="1" containsInteger="1" minValue="0" maxValue="4326000"/>
    </cacheField>
    <cacheField name="2024" numFmtId="3">
      <sharedItems containsSemiMixedTypes="0" containsString="0" containsNumber="1" minValue="0" maxValue="358654.44459507853"/>
    </cacheField>
    <cacheField name="2025" numFmtId="3">
      <sharedItems containsSemiMixedTypes="0" containsString="0" containsNumber="1" minValue="0" maxValue="368143.36522032303"/>
    </cacheField>
    <cacheField name="2026" numFmtId="3">
      <sharedItems containsSemiMixedTypes="0" containsString="0" containsNumber="1" minValue="0" maxValue="1481732.348365"/>
    </cacheField>
    <cacheField name="2027" numFmtId="3">
      <sharedItems containsSemiMixedTypes="0" containsString="0" containsNumber="1" minValue="0" maxValue="1526184.3188159498"/>
    </cacheField>
    <cacheField name="2028" numFmtId="3">
      <sharedItems containsSemiMixedTypes="0" containsString="0" containsNumber="1" minValue="0" maxValue="1494057.7259999998"/>
    </cacheField>
    <cacheField name="2029" numFmtId="3">
      <sharedItems containsSemiMixedTypes="0" containsString="0" containsNumber="1" minValue="0" maxValue="1538831.6999999997"/>
    </cacheField>
    <cacheField name="2030" numFmtId="3">
      <sharedItems containsSemiMixedTypes="0" containsString="0" containsNumber="1" minValue="0" maxValue="1584947.4479999999"/>
    </cacheField>
    <cacheField name="2031" numFmtId="3">
      <sharedItems containsSemiMixedTypes="0" containsString="0" containsNumber="1" minValue="0" maxValue="1632445.2059999995"/>
    </cacheField>
    <cacheField name="2032" numFmtId="3">
      <sharedItems containsSemiMixedTypes="0" containsString="0" containsNumber="1" minValue="0" maxValue="1681366.3859999995"/>
    </cacheField>
    <cacheField name="2033" numFmtId="3">
      <sharedItems containsSemiMixedTypes="0" containsString="0" containsNumber="1" minValue="0" maxValue="1731753.6389999995"/>
    </cacheField>
    <cacheField name="2034" numFmtId="3">
      <sharedItems containsSemiMixedTypes="0" containsString="0" containsNumber="1" minValue="0" maxValue="1783650.8759999997"/>
    </cacheField>
    <cacheField name="2035" numFmtId="3">
      <sharedItems containsSemiMixedTypes="0" containsString="0" containsNumber="1" minValue="0" maxValue="1837103.3729999994"/>
    </cacheField>
    <cacheField name="2036" numFmtId="3">
      <sharedItems containsSemiMixedTypes="0" containsString="0" containsNumber="1" minValue="0" maxValue="1892157.7709999997"/>
    </cacheField>
    <cacheField name="2037" numFmtId="3">
      <sharedItems containsSemiMixedTypes="0" containsString="0" containsNumber="1" minValue="0" maxValue="1948862.0129999996"/>
    </cacheField>
    <cacheField name="2038" numFmtId="3">
      <sharedItems containsSemiMixedTypes="0" containsString="0" containsNumber="1" minValue="0" maxValue="2007265.5539999995"/>
    </cacheField>
    <cacheField name="2039" numFmtId="3">
      <sharedItems containsSemiMixedTypes="0" containsString="0" containsNumber="1" minValue="0" maxValue="2067419.3609999996"/>
    </cacheField>
    <cacheField name="2040" numFmtId="3">
      <sharedItems containsSemiMixedTypes="0" containsString="0" containsNumber="1" minValue="0" maxValue="2129375.8499999996"/>
    </cacheField>
    <cacheField name="2041" numFmtId="3">
      <sharedItems containsSemiMixedTypes="0" containsString="0" containsNumber="1" minValue="0" maxValue="2193189.0749999993"/>
    </cacheField>
    <cacheField name="2042" numFmtId="3">
      <sharedItems containsSemiMixedTypes="0" containsString="0" containsNumber="1" minValue="0" maxValue="2258914.6439999994"/>
    </cacheField>
    <cacheField name="2043" numFmtId="3">
      <sharedItems containsSemiMixedTypes="0" containsString="0" containsNumber="1" minValue="0" maxValue="2326609.8659999999"/>
    </cacheField>
    <cacheField name="2044" numFmtId="3">
      <sharedItems containsSemiMixedTypes="0" containsString="0" containsNumber="1" minValue="0" maxValue="2396333.7719999994"/>
    </cacheField>
    <cacheField name="2045" numFmtId="3">
      <sharedItems containsSemiMixedTypes="0" containsString="0" containsNumber="1" minValue="0" maxValue="2468147.1779999994"/>
    </cacheField>
    <cacheField name="2046" numFmtId="3">
      <sharedItems containsSemiMixedTypes="0" containsString="0" containsNumber="1" minValue="0" maxValue="2542112.7059999998"/>
    </cacheField>
    <cacheField name="2047" numFmtId="3">
      <sharedItems containsSemiMixedTypes="0" containsString="0" containsNumber="1" minValue="0" maxValue="2618294.8259999994"/>
    </cacheField>
    <cacheField name="2048" numFmtId="3">
      <sharedItems containsSemiMixedTypes="0" containsString="0" containsNumber="1" minValue="0" maxValue="2696759.9819999998"/>
    </cacheField>
    <cacheField name="2049" numFmtId="3">
      <sharedItems containsSemiMixedTypes="0" containsString="0" containsNumber="1" minValue="0" maxValue="2777576.55"/>
    </cacheField>
    <cacheField name="2050" numFmtId="3">
      <sharedItems containsSemiMixedTypes="0" containsString="0" containsNumber="1" minValue="0" maxValue="2860815.0690000001"/>
    </cacheField>
    <cacheField name="2051" numFmtId="3">
      <sharedItems containsSemiMixedTypes="0" containsString="0" containsNumber="1" minValue="0" maxValue="2946548.0519999992"/>
    </cacheField>
    <cacheField name="2052" numFmtId="3">
      <sharedItems containsSemiMixedTypes="0" containsString="0" containsNumber="1" minValue="0" maxValue="3034850.3009999995"/>
    </cacheField>
    <cacheField name="2053" numFmtId="3">
      <sharedItems containsSemiMixedTypes="0" containsString="0" containsNumber="1" minValue="0" maxValue="3125798.8019999992"/>
    </cacheField>
    <cacheField name="2054" numFmtId="3">
      <sharedItems containsSemiMixedTypes="0" containsString="0" containsNumber="1" minValue="0" maxValue="3219472.8509999989"/>
    </cacheField>
    <cacheField name="2055" numFmtId="3">
      <sharedItems containsSemiMixedTypes="0" containsString="0" containsNumber="1" minValue="0" maxValue="3315954.1169999992"/>
    </cacheField>
    <cacheField name="2056" numFmtId="3">
      <sharedItems containsSemiMixedTypes="0" containsString="0" containsNumber="1" minValue="0" maxValue="3415326.746999999"/>
    </cacheField>
    <cacheField name="2057" numFmtId="3">
      <sharedItems containsSemiMixedTypes="0" containsString="0" containsNumber="1" minValue="0" maxValue="3517677.3659999995"/>
    </cacheField>
    <cacheField name="2058" numFmtId="3">
      <sharedItems containsSemiMixedTypes="0" containsString="0" containsNumber="1" containsInteger="1" minValue="0" maxValue="0"/>
    </cacheField>
    <cacheField name="2059" numFmtId="3">
      <sharedItems containsSemiMixedTypes="0" containsString="0" containsNumber="1" containsInteger="1" minValue="0" maxValue="0"/>
    </cacheField>
    <cacheField name="2060" numFmtId="3">
      <sharedItems containsSemiMixedTypes="0" containsString="0" containsNumber="1" containsInteger="1" minValue="0" maxValue="0"/>
    </cacheField>
    <cacheField name="2061" numFmtId="3">
      <sharedItems containsSemiMixedTypes="0" containsString="0" containsNumber="1" containsInteger="1" minValue="0" maxValue="0"/>
    </cacheField>
    <cacheField name="2062" numFmtId="3">
      <sharedItems containsSemiMixedTypes="0" containsString="0" containsNumber="1" containsInteger="1" minValue="0" maxValue="0"/>
    </cacheField>
    <cacheField name="2063" numFmtId="3">
      <sharedItems containsSemiMixedTypes="0" containsString="0" containsNumber="1" containsInteger="1" minValue="0" maxValue="0"/>
    </cacheField>
    <cacheField name="2064" numFmtId="3">
      <sharedItems containsSemiMixedTypes="0" containsString="0" containsNumber="1" containsInteger="1" minValue="0" maxValue="0"/>
    </cacheField>
    <cacheField name="2065" numFmtId="3">
      <sharedItems containsSemiMixedTypes="0" containsString="0" containsNumber="1" containsInteger="1" minValue="0" maxValue="0"/>
    </cacheField>
    <cacheField name="2066" numFmtId="3">
      <sharedItems containsSemiMixedTypes="0" containsString="0" containsNumber="1" containsInteger="1" minValue="0" maxValue="0"/>
    </cacheField>
    <cacheField name="2067" numFmtId="3">
      <sharedItems containsSemiMixedTypes="0" containsString="0" containsNumber="1" containsInteger="1" minValue="0" maxValue="0"/>
    </cacheField>
    <cacheField name="2068" numFmtId="3">
      <sharedItems containsSemiMixedTypes="0" containsString="0" containsNumber="1" containsInteger="1" minValue="0" maxValue="0"/>
    </cacheField>
    <cacheField name="2069" numFmtId="3">
      <sharedItems containsSemiMixedTypes="0" containsString="0" containsNumber="1" containsInteger="1" minValue="0" maxValue="0"/>
    </cacheField>
    <cacheField name="2070" numFmtId="3">
      <sharedItems containsSemiMixedTypes="0" containsString="0" containsNumber="1" containsInteger="1" minValue="0" maxValue="0"/>
    </cacheField>
    <cacheField name="2071" numFmtId="3">
      <sharedItems containsSemiMixedTypes="0" containsString="0" containsNumber="1" containsInteger="1" minValue="0" maxValue="0"/>
    </cacheField>
    <cacheField name="2072" numFmtId="3">
      <sharedItems containsSemiMixedTypes="0" containsString="0" containsNumber="1" containsInteger="1" minValue="0" maxValue="0"/>
    </cacheField>
    <cacheField name="2073" numFmtId="3">
      <sharedItems containsSemiMixedTypes="0" containsString="0" containsNumber="1" containsInteger="1" minValue="0" maxValue="0"/>
    </cacheField>
    <cacheField name="2074" numFmtId="3">
      <sharedItems containsSemiMixedTypes="0" containsString="0" containsNumber="1" containsInteger="1" minValue="0" maxValue="0"/>
    </cacheField>
    <cacheField name="2075" numFmtId="3">
      <sharedItems containsSemiMixedTypes="0" containsString="0" containsNumber="1" containsInteger="1" minValue="0" maxValue="0"/>
    </cacheField>
    <cacheField name="2076" numFmtId="3">
      <sharedItems containsSemiMixedTypes="0" containsString="0" containsNumber="1" containsInteger="1" minValue="0" maxValue="0"/>
    </cacheField>
    <cacheField name="2077" numFmtId="3">
      <sharedItems containsSemiMixedTypes="0" containsString="0" containsNumber="1" containsInteger="1" minValue="0" maxValue="0"/>
    </cacheField>
    <cacheField name="2078" numFmtId="3">
      <sharedItems containsSemiMixedTypes="0" containsString="0" containsNumber="1" containsInteger="1" minValue="0" maxValue="0"/>
    </cacheField>
    <cacheField name="2079" numFmtId="3">
      <sharedItems containsSemiMixedTypes="0" containsString="0" containsNumber="1" containsInteger="1" minValue="0" maxValue="0"/>
    </cacheField>
    <cacheField name="2080" numFmtId="3">
      <sharedItems containsSemiMixedTypes="0" containsString="0" containsNumber="1" containsInteger="1" minValue="0" maxValue="0"/>
    </cacheField>
    <cacheField name="2081" numFmtId="3">
      <sharedItems containsSemiMixedTypes="0" containsString="0" containsNumber="1" containsInteger="1" minValue="0" maxValue="0"/>
    </cacheField>
    <cacheField name="2082" numFmtId="3">
      <sharedItems containsSemiMixedTypes="0" containsString="0" containsNumber="1" containsInteger="1" minValue="0" maxValue="0"/>
    </cacheField>
    <cacheField name="2083" numFmtId="3">
      <sharedItems containsSemiMixedTypes="0" containsString="0" containsNumber="1" containsInteger="1" minValue="0" maxValue="0"/>
    </cacheField>
    <cacheField name="2084" numFmtId="3">
      <sharedItems containsSemiMixedTypes="0" containsString="0" containsNumber="1" containsInteger="1" minValue="0" maxValue="0"/>
    </cacheField>
    <cacheField name="2085" numFmtId="3">
      <sharedItems containsSemiMixedTypes="0" containsString="0" containsNumber="1" containsInteger="1" minValue="0" maxValue="0"/>
    </cacheField>
    <cacheField name="2086" numFmtId="3">
      <sharedItems containsSemiMixedTypes="0" containsString="0" containsNumber="1" containsInteger="1" minValue="0" maxValue="0"/>
    </cacheField>
    <cacheField name="2087" numFmtId="3">
      <sharedItems containsSemiMixedTypes="0" containsString="0" containsNumber="1" containsInteger="1" minValue="0" maxValue="0"/>
    </cacheField>
    <cacheField name="2088" numFmtId="3">
      <sharedItems containsSemiMixedTypes="0" containsString="0" containsNumber="1" containsInteger="1" minValue="0" maxValue="0"/>
    </cacheField>
    <cacheField name="2089" numFmtId="3">
      <sharedItems containsSemiMixedTypes="0" containsString="0" containsNumber="1" containsInteger="1" minValue="0" maxValue="0"/>
    </cacheField>
    <cacheField name="2090" numFmtId="3">
      <sharedItems containsSemiMixedTypes="0" containsString="0" containsNumber="1" containsInteger="1" minValue="0" maxValue="0"/>
    </cacheField>
    <cacheField name="2091" numFmtId="3">
      <sharedItems containsSemiMixedTypes="0" containsString="0" containsNumber="1" containsInteger="1" minValue="0" maxValue="0"/>
    </cacheField>
    <cacheField name="2092" numFmtId="3">
      <sharedItems containsSemiMixedTypes="0" containsString="0" containsNumber="1" containsInteger="1" minValue="0" maxValue="0"/>
    </cacheField>
    <cacheField name="2093" numFmtId="3">
      <sharedItems containsSemiMixedTypes="0" containsString="0" containsNumber="1" containsInteger="1" minValue="0" maxValue="0"/>
    </cacheField>
    <cacheField name="2094" numFmtId="3">
      <sharedItems containsSemiMixedTypes="0" containsString="0" containsNumber="1" containsInteger="1" minValue="0" maxValue="0"/>
    </cacheField>
    <cacheField name="2095" numFmtId="3">
      <sharedItems containsSemiMixedTypes="0" containsString="0" containsNumber="1" containsInteger="1" minValue="0" maxValue="0"/>
    </cacheField>
    <cacheField name="2096" numFmtId="3">
      <sharedItems containsSemiMixedTypes="0" containsString="0" containsNumber="1" containsInteger="1" minValue="0" maxValue="0"/>
    </cacheField>
    <cacheField name="2097" numFmtId="3">
      <sharedItems containsSemiMixedTypes="0" containsString="0" containsNumber="1" containsInteger="1" minValue="0" maxValue="0"/>
    </cacheField>
    <cacheField name="2098" numFmtId="3">
      <sharedItems containsSemiMixedTypes="0" containsString="0" containsNumber="1" containsInteger="1" minValue="0" maxValue="0"/>
    </cacheField>
    <cacheField name="2099" numFmtId="3">
      <sharedItems containsSemiMixedTypes="0" containsString="0" containsNumber="1" containsInteger="1" minValue="0" maxValue="0"/>
    </cacheField>
    <cacheField name="2100" numFmtId="3">
      <sharedItems containsSemiMixedTypes="0" containsString="0" containsNumber="1" containsInteger="1" minValue="0" maxValue="0"/>
    </cacheField>
    <cacheField name="2101" numFmtId="3">
      <sharedItems containsSemiMixedTypes="0" containsString="0" containsNumber="1" containsInteger="1" minValue="0" maxValue="0"/>
    </cacheField>
    <cacheField name="2102" numFmtId="3">
      <sharedItems containsSemiMixedTypes="0" containsString="0" containsNumber="1" containsInteger="1" minValue="0" maxValue="0"/>
    </cacheField>
    <cacheField name="2103" numFmtId="3">
      <sharedItems containsSemiMixedTypes="0" containsString="0" containsNumber="1" containsInteger="1" minValue="0" maxValue="0"/>
    </cacheField>
    <cacheField name="2104" numFmtId="3">
      <sharedItems containsSemiMixedTypes="0" containsString="0" containsNumber="1" containsInteger="1" minValue="0" maxValue="0"/>
    </cacheField>
    <cacheField name="2105" numFmtId="3">
      <sharedItems containsSemiMixedTypes="0" containsString="0" containsNumber="1" containsInteger="1" minValue="0" maxValue="0"/>
    </cacheField>
    <cacheField name="2106" numFmtId="3">
      <sharedItems containsSemiMixedTypes="0" containsString="0" containsNumber="1" containsInteger="1" minValue="0" maxValue="0"/>
    </cacheField>
    <cacheField name="2107" numFmtId="3">
      <sharedItems containsSemiMixedTypes="0" containsString="0" containsNumber="1" containsInteger="1" minValue="0" maxValue="0"/>
    </cacheField>
    <cacheField name="2108" numFmtId="3">
      <sharedItems containsSemiMixedTypes="0" containsString="0" containsNumber="1" containsInteger="1" minValue="0" maxValue="0"/>
    </cacheField>
    <cacheField name="2109" numFmtId="3">
      <sharedItems containsSemiMixedTypes="0" containsString="0" containsNumber="1" containsInteger="1" minValue="0" maxValue="0"/>
    </cacheField>
    <cacheField name="2110" numFmtId="3">
      <sharedItems containsSemiMixedTypes="0" containsString="0" containsNumber="1" containsInteger="1" minValue="0" maxValue="0"/>
    </cacheField>
    <cacheField name="2111" numFmtId="3">
      <sharedItems containsSemiMixedTypes="0" containsString="0" containsNumber="1" containsInteger="1" minValue="0" maxValue="0"/>
    </cacheField>
    <cacheField name="2112" numFmtId="3">
      <sharedItems containsSemiMixedTypes="0" containsString="0" containsNumber="1" containsInteger="1" minValue="0" maxValue="0"/>
    </cacheField>
    <cacheField name="2113" numFmtId="3">
      <sharedItems containsSemiMixedTypes="0" containsString="0" containsNumber="1" containsInteger="1" minValue="0" maxValue="0"/>
    </cacheField>
    <cacheField name="2114" numFmtId="3">
      <sharedItems containsSemiMixedTypes="0" containsString="0" containsNumber="1" containsInteger="1" minValue="0" maxValue="0"/>
    </cacheField>
    <cacheField name="2115" numFmtId="3">
      <sharedItems containsSemiMixedTypes="0" containsString="0" containsNumber="1" containsInteger="1" minValue="0" maxValue="0"/>
    </cacheField>
    <cacheField name="2116" numFmtId="3">
      <sharedItems containsSemiMixedTypes="0" containsString="0" containsNumber="1" containsInteger="1" minValue="0" maxValue="0"/>
    </cacheField>
    <cacheField name="2117" numFmtId="3">
      <sharedItems containsSemiMixedTypes="0" containsString="0" containsNumber="1" containsInteger="1" minValue="0" maxValue="0"/>
    </cacheField>
    <cacheField name="2118" numFmtId="3">
      <sharedItems containsSemiMixedTypes="0" containsString="0" containsNumber="1" containsInteger="1" minValue="0" maxValue="0"/>
    </cacheField>
    <cacheField name="2119" numFmtId="3">
      <sharedItems containsSemiMixedTypes="0" containsString="0" containsNumber="1" containsInteger="1" minValue="0" maxValue="0"/>
    </cacheField>
    <cacheField name="2120" numFmtId="3">
      <sharedItems containsSemiMixedTypes="0" containsString="0" containsNumber="1" containsInteger="1" minValue="0" maxValue="0"/>
    </cacheField>
    <cacheField name="2121" numFmtId="3">
      <sharedItems containsSemiMixedTypes="0" containsString="0" containsNumber="1" containsInteger="1" minValue="0" maxValue="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93">
  <r>
    <x v="0"/>
    <s v="Aplinkos apsauga"/>
    <x v="0"/>
    <x v="0"/>
  </r>
  <r>
    <x v="0"/>
    <s v="Aplinkos apsauga"/>
    <x v="1"/>
    <x v="0"/>
  </r>
  <r>
    <x v="0"/>
    <s v="Aplinkos apsauga"/>
    <x v="2"/>
    <x v="0"/>
  </r>
  <r>
    <x v="0"/>
    <s v="Aplinkos apsauga"/>
    <x v="3"/>
    <x v="0"/>
  </r>
  <r>
    <x v="0"/>
    <s v="Aplinkos apsauga"/>
    <x v="4"/>
    <x v="0"/>
  </r>
  <r>
    <x v="0"/>
    <s v="Aplinkos apsauga"/>
    <x v="5"/>
    <x v="0"/>
  </r>
  <r>
    <x v="0"/>
    <s v="Aplinkos apsauga"/>
    <x v="6"/>
    <x v="0"/>
  </r>
  <r>
    <x v="0"/>
    <s v="Aplinkos apsauga"/>
    <x v="7"/>
    <x v="0"/>
  </r>
  <r>
    <x v="0"/>
    <s v="Aplinkos apsauga"/>
    <x v="8"/>
    <x v="0"/>
  </r>
  <r>
    <x v="0"/>
    <s v="Aplinkos apsauga"/>
    <x v="9"/>
    <x v="0"/>
  </r>
  <r>
    <x v="0"/>
    <s v="Aplinkos apsauga"/>
    <x v="10"/>
    <x v="0"/>
  </r>
  <r>
    <x v="0"/>
    <s v="Aplinkos apsauga"/>
    <x v="11"/>
    <x v="0"/>
  </r>
  <r>
    <x v="0"/>
    <s v="Aplinkos apsauga"/>
    <x v="12"/>
    <x v="0"/>
  </r>
  <r>
    <x v="0"/>
    <s v="Aplinkos apsauga"/>
    <x v="13"/>
    <x v="0"/>
  </r>
  <r>
    <x v="1"/>
    <s v="Energetika"/>
    <x v="14"/>
    <x v="0"/>
  </r>
  <r>
    <x v="1"/>
    <s v="Energetika"/>
    <x v="15"/>
    <x v="0"/>
  </r>
  <r>
    <x v="1"/>
    <s v="Energetika"/>
    <x v="16"/>
    <x v="0"/>
  </r>
  <r>
    <x v="1"/>
    <s v="Energetika"/>
    <x v="6"/>
    <x v="0"/>
  </r>
  <r>
    <x v="1"/>
    <s v="Energetika"/>
    <x v="7"/>
    <x v="0"/>
  </r>
  <r>
    <x v="1"/>
    <s v="Energetika"/>
    <x v="12"/>
    <x v="0"/>
  </r>
  <r>
    <x v="1"/>
    <s v="Energetika"/>
    <x v="17"/>
    <x v="0"/>
  </r>
  <r>
    <x v="1"/>
    <s v="Energetika"/>
    <x v="18"/>
    <x v="1"/>
  </r>
  <r>
    <x v="1"/>
    <s v="Energetika"/>
    <x v="19"/>
    <x v="0"/>
  </r>
  <r>
    <x v="1"/>
    <s v="Energetika"/>
    <x v="20"/>
    <x v="0"/>
  </r>
  <r>
    <x v="1"/>
    <s v="Energetika"/>
    <x v="21"/>
    <x v="0"/>
  </r>
  <r>
    <x v="1"/>
    <s v="Energetika"/>
    <x v="22"/>
    <x v="1"/>
  </r>
  <r>
    <x v="1"/>
    <s v="Energetika"/>
    <x v="23"/>
    <x v="1"/>
  </r>
  <r>
    <x v="1"/>
    <s v="Energetika"/>
    <x v="24"/>
    <x v="1"/>
  </r>
  <r>
    <x v="1"/>
    <s v="Energetika"/>
    <x v="25"/>
    <x v="0"/>
  </r>
  <r>
    <x v="2"/>
    <s v="Informacinės visuomenės plėtra"/>
    <x v="26"/>
    <x v="0"/>
  </r>
  <r>
    <x v="2"/>
    <s v="Informacinės visuomenės plėtra"/>
    <x v="27"/>
    <x v="0"/>
  </r>
  <r>
    <x v="2"/>
    <s v="Informacinės visuomenės plėtra"/>
    <x v="28"/>
    <x v="0"/>
  </r>
  <r>
    <x v="2"/>
    <s v="Informacinės visuomenės plėtra"/>
    <x v="29"/>
    <x v="0"/>
  </r>
  <r>
    <x v="3"/>
    <s v="Krašto apsauga"/>
    <x v="30"/>
    <x v="0"/>
  </r>
  <r>
    <x v="3"/>
    <s v="Krašto apsauga"/>
    <x v="31"/>
    <x v="0"/>
  </r>
  <r>
    <x v="3"/>
    <s v="Krašto apsauga"/>
    <x v="12"/>
    <x v="0"/>
  </r>
  <r>
    <x v="3"/>
    <s v="Krašto apsauga"/>
    <x v="6"/>
    <x v="0"/>
  </r>
  <r>
    <x v="4"/>
    <s v="Kultūra"/>
    <x v="32"/>
    <x v="0"/>
  </r>
  <r>
    <x v="5"/>
    <s v="Socialinė apsauga"/>
    <x v="33"/>
    <x v="0"/>
  </r>
  <r>
    <x v="5"/>
    <s v="Socialinė apsauga"/>
    <x v="34"/>
    <x v="0"/>
  </r>
  <r>
    <x v="5"/>
    <s v="Socialinė apsauga"/>
    <x v="35"/>
    <x v="0"/>
  </r>
  <r>
    <x v="5"/>
    <s v="Socialinė apsauga"/>
    <x v="36"/>
    <x v="0"/>
  </r>
  <r>
    <x v="5"/>
    <s v="Socialinė apsauga"/>
    <x v="37"/>
    <x v="0"/>
  </r>
  <r>
    <x v="5"/>
    <s v="Socialinė apsauga"/>
    <x v="38"/>
    <x v="0"/>
  </r>
  <r>
    <x v="6"/>
    <s v="Sveikatos apsauga"/>
    <x v="30"/>
    <x v="0"/>
  </r>
  <r>
    <x v="6"/>
    <s v="Sveikatos apsauga"/>
    <x v="31"/>
    <x v="0"/>
  </r>
  <r>
    <x v="6"/>
    <s v="Sveikatos apsauga"/>
    <x v="39"/>
    <x v="0"/>
  </r>
  <r>
    <x v="6"/>
    <s v="Sveikatos apsauga"/>
    <x v="40"/>
    <x v="0"/>
  </r>
  <r>
    <x v="6"/>
    <s v="Sveikatos apsauga"/>
    <x v="41"/>
    <x v="0"/>
  </r>
  <r>
    <x v="6"/>
    <s v="Sveikatos apsauga"/>
    <x v="42"/>
    <x v="1"/>
  </r>
  <r>
    <x v="6"/>
    <s v="Sveikatos apsauga"/>
    <x v="43"/>
    <x v="1"/>
  </r>
  <r>
    <x v="6"/>
    <s v="Sveikatos apsauga"/>
    <x v="44"/>
    <x v="1"/>
  </r>
  <r>
    <x v="7"/>
    <s v="Švietimas ir mokslas"/>
    <x v="45"/>
    <x v="0"/>
  </r>
  <r>
    <x v="7"/>
    <s v="Švietimas ir mokslas"/>
    <x v="46"/>
    <x v="0"/>
  </r>
  <r>
    <x v="7"/>
    <s v="Švietimas ir mokslas"/>
    <x v="47"/>
    <x v="0"/>
  </r>
  <r>
    <x v="7"/>
    <s v="Švietimas ir mokslas"/>
    <x v="48"/>
    <x v="0"/>
  </r>
  <r>
    <x v="7"/>
    <s v="Švietimas ir mokslas"/>
    <x v="49"/>
    <x v="0"/>
  </r>
  <r>
    <x v="7"/>
    <s v="Švietimas ir mokslas"/>
    <x v="50"/>
    <x v="0"/>
  </r>
  <r>
    <x v="7"/>
    <s v="Švietimas ir mokslas"/>
    <x v="51"/>
    <x v="0"/>
  </r>
  <r>
    <x v="7"/>
    <s v="Švietimas ir mokslas"/>
    <x v="52"/>
    <x v="0"/>
  </r>
  <r>
    <x v="7"/>
    <s v="Švietimas ir mokslas"/>
    <x v="53"/>
    <x v="0"/>
  </r>
  <r>
    <x v="7"/>
    <s v="Švietimas ir mokslas"/>
    <x v="54"/>
    <x v="0"/>
  </r>
  <r>
    <x v="7"/>
    <s v="Švietimas ir mokslas"/>
    <x v="55"/>
    <x v="0"/>
  </r>
  <r>
    <x v="7"/>
    <s v="Švietimas ir mokslas"/>
    <x v="56"/>
    <x v="0"/>
  </r>
  <r>
    <x v="7"/>
    <s v="Švietimas ir mokslas"/>
    <x v="57"/>
    <x v="0"/>
  </r>
  <r>
    <x v="8"/>
    <s v="Teisingumas / teisėtvarka"/>
    <x v="58"/>
    <x v="0"/>
  </r>
  <r>
    <x v="8"/>
    <s v="Teisingumas / teisėtvarka"/>
    <x v="59"/>
    <x v="0"/>
  </r>
  <r>
    <x v="8"/>
    <s v="Teisingumas / teisėtvarka"/>
    <x v="60"/>
    <x v="0"/>
  </r>
  <r>
    <x v="8"/>
    <s v="Teisingumas / teisėtvarka"/>
    <x v="61"/>
    <x v="0"/>
  </r>
  <r>
    <x v="8"/>
    <s v="Teisingumas / teisėtvarka"/>
    <x v="4"/>
    <x v="0"/>
  </r>
  <r>
    <x v="8"/>
    <s v="Teisingumas / teisėtvarka"/>
    <x v="62"/>
    <x v="0"/>
  </r>
  <r>
    <x v="8"/>
    <s v="Teisingumas / teisėtvarka"/>
    <x v="28"/>
    <x v="0"/>
  </r>
  <r>
    <x v="9"/>
    <s v="Transportas"/>
    <x v="4"/>
    <x v="0"/>
  </r>
  <r>
    <x v="9"/>
    <s v="Transportas"/>
    <x v="63"/>
    <x v="0"/>
  </r>
  <r>
    <x v="9"/>
    <s v="Transportas"/>
    <x v="17"/>
    <x v="0"/>
  </r>
  <r>
    <x v="9"/>
    <s v="Transportas"/>
    <x v="64"/>
    <x v="1"/>
  </r>
  <r>
    <x v="9"/>
    <s v="Transportas"/>
    <x v="65"/>
    <x v="0"/>
  </r>
  <r>
    <x v="9"/>
    <s v="Transportas"/>
    <x v="12"/>
    <x v="0"/>
  </r>
  <r>
    <x v="9"/>
    <s v="Transportas"/>
    <x v="6"/>
    <x v="0"/>
  </r>
  <r>
    <x v="9"/>
    <s v="Transportas"/>
    <x v="17"/>
    <x v="1"/>
  </r>
  <r>
    <x v="9"/>
    <s v="Transportas"/>
    <x v="18"/>
    <x v="1"/>
  </r>
  <r>
    <x v="9"/>
    <s v="Transportas"/>
    <x v="22"/>
    <x v="1"/>
  </r>
  <r>
    <x v="10"/>
    <s v="Turizmas"/>
    <x v="66"/>
    <x v="0"/>
  </r>
  <r>
    <x v="10"/>
    <s v="Turizmas"/>
    <x v="67"/>
    <x v="0"/>
  </r>
  <r>
    <x v="10"/>
    <s v="Turizmas"/>
    <x v="68"/>
    <x v="0"/>
  </r>
  <r>
    <x v="10"/>
    <s v="Turizmas"/>
    <x v="69"/>
    <x v="0"/>
  </r>
  <r>
    <x v="11"/>
    <s v="Urbanistinė plėtra"/>
    <x v="70"/>
    <x v="0"/>
  </r>
  <r>
    <x v="11"/>
    <s v="Urbanistinė plėtra"/>
    <x v="6"/>
    <x v="0"/>
  </r>
  <r>
    <x v="11"/>
    <s v="Urbanistinė plėtra"/>
    <x v="7"/>
    <x v="0"/>
  </r>
  <r>
    <x v="11"/>
    <s v="Urbanistinė plėtra"/>
    <x v="71"/>
    <x v="1"/>
  </r>
  <r>
    <x v="11"/>
    <s v="Urbanistinė plėtra"/>
    <x v="72"/>
    <x v="0"/>
  </r>
  <r>
    <x v="12"/>
    <s v="Verslas"/>
    <x v="73"/>
    <x v="0"/>
  </r>
  <r>
    <x v="12"/>
    <s v="Verslas"/>
    <x v="74"/>
    <x v="0"/>
  </r>
  <r>
    <x v="12"/>
    <s v="Verslas"/>
    <x v="22"/>
    <x v="1"/>
  </r>
  <r>
    <x v="12"/>
    <s v="Verslas"/>
    <x v="42"/>
    <x v="1"/>
  </r>
  <r>
    <x v="12"/>
    <s v="Verslas"/>
    <x v="43"/>
    <x v="1"/>
  </r>
  <r>
    <x v="13"/>
    <s v="Visuomenės apsauga"/>
    <x v="58"/>
    <x v="0"/>
  </r>
  <r>
    <x v="13"/>
    <s v="Visuomenės apsauga"/>
    <x v="59"/>
    <x v="0"/>
  </r>
  <r>
    <x v="13"/>
    <s v="Visuomenės apsauga"/>
    <x v="75"/>
    <x v="0"/>
  </r>
  <r>
    <x v="13"/>
    <s v="Visuomenės apsauga"/>
    <x v="61"/>
    <x v="0"/>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r>
    <x v="14"/>
    <m/>
    <x v="76"/>
    <x v="2"/>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
  <r>
    <x v="0"/>
  </r>
  <r>
    <x v="1"/>
  </r>
  <r>
    <x v="2"/>
  </r>
  <r>
    <x v="2"/>
  </r>
  <r>
    <x v="2"/>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6">
  <r>
    <x v="0"/>
    <x v="0"/>
    <m/>
    <m/>
    <m/>
    <n v="7333916.6671809498"/>
    <n v="0"/>
    <n v="4326000"/>
    <n v="0"/>
    <n v="0"/>
    <n v="1481732.348365"/>
    <n v="1526184.3188159498"/>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1"/>
    <x v="1"/>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2"/>
    <x v="2"/>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3"/>
    <x v="3"/>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4"/>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5"/>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6"/>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7"/>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8"/>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9"/>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10"/>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11"/>
    <x v="5"/>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12"/>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13"/>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14"/>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15"/>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16"/>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17"/>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18"/>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19"/>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20"/>
    <x v="6"/>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21"/>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22"/>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23"/>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24"/>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25"/>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26"/>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27"/>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28"/>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29"/>
    <x v="7"/>
    <m/>
    <m/>
    <m/>
    <n v="7333916.6671809498"/>
    <n v="0"/>
    <n v="4326000"/>
    <n v="0"/>
    <n v="0"/>
    <n v="1481732.348365"/>
    <n v="1526184.3188159498"/>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30"/>
    <x v="8"/>
    <m/>
    <m/>
    <m/>
    <n v="7333916.6671809498"/>
    <n v="0"/>
    <n v="4326000"/>
    <n v="0"/>
    <n v="0"/>
    <n v="1481732.348365"/>
    <n v="1526184.3188159498"/>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31"/>
    <x v="9"/>
    <m/>
    <m/>
    <m/>
    <n v="3007916.6671809498"/>
    <n v="0"/>
    <n v="0"/>
    <n v="0"/>
    <n v="0"/>
    <n v="1481732.348365"/>
    <n v="1526184.3188159498"/>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32"/>
    <x v="10"/>
    <m/>
    <m/>
    <m/>
    <n v="101970"/>
    <n v="0"/>
    <n v="10197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33"/>
    <x v="11"/>
    <m/>
    <m/>
    <m/>
    <n v="4224030"/>
    <n v="0"/>
    <n v="422403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34"/>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35"/>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36"/>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37"/>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38"/>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39"/>
    <x v="12"/>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40"/>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41"/>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42"/>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43"/>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44"/>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45"/>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46"/>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47"/>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48"/>
    <x v="13"/>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49"/>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50"/>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51"/>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52"/>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53"/>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54"/>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55"/>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56"/>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57"/>
    <x v="1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58"/>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59"/>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60"/>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61"/>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62"/>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63"/>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64"/>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65"/>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3">
  <r>
    <x v="0"/>
    <x v="0"/>
    <m/>
    <m/>
    <m/>
    <n v="7333916.6671809498"/>
    <n v="0"/>
    <n v="4326000"/>
    <n v="0"/>
    <n v="0"/>
    <n v="1481732.348365"/>
    <n v="1526184.3188159498"/>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1"/>
    <x v="1"/>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2"/>
    <x v="2"/>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3"/>
    <x v="3"/>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4"/>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5"/>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6"/>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7"/>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8"/>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9"/>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10"/>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11"/>
    <x v="5"/>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12"/>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13"/>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14"/>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15"/>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16"/>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17"/>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18"/>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19"/>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20"/>
    <x v="6"/>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21"/>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22"/>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23"/>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24"/>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25"/>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26"/>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27"/>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28"/>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29"/>
    <x v="7"/>
    <m/>
    <m/>
    <m/>
    <n v="7333916.6671809498"/>
    <n v="0"/>
    <n v="4326000"/>
    <n v="0"/>
    <n v="0"/>
    <n v="1481732.348365"/>
    <n v="1526184.3188159498"/>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30"/>
    <x v="8"/>
    <m/>
    <m/>
    <m/>
    <n v="7333916.6671809498"/>
    <n v="0"/>
    <n v="4326000"/>
    <n v="0"/>
    <n v="0"/>
    <n v="1481732.348365"/>
    <n v="1526184.3188159498"/>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31"/>
    <x v="9"/>
    <m/>
    <m/>
    <m/>
    <n v="3007916.6671809498"/>
    <n v="0"/>
    <n v="0"/>
    <n v="0"/>
    <n v="0"/>
    <n v="1481732.348365"/>
    <n v="1526184.3188159498"/>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32"/>
    <x v="10"/>
    <m/>
    <m/>
    <m/>
    <n v="101970"/>
    <n v="0"/>
    <n v="10197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33"/>
    <x v="11"/>
    <m/>
    <m/>
    <m/>
    <n v="4224030"/>
    <n v="0"/>
    <n v="422403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34"/>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35"/>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36"/>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37"/>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38"/>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39"/>
    <x v="12"/>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40"/>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41"/>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42"/>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43"/>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44"/>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45"/>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46"/>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47"/>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48"/>
    <x v="13"/>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49"/>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50"/>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51"/>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52"/>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53"/>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54"/>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55"/>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56"/>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57"/>
    <x v="1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58"/>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59"/>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60"/>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61"/>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62"/>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63"/>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64"/>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65"/>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66"/>
    <x v="15"/>
    <m/>
    <m/>
    <m/>
    <n v="71043618.806999981"/>
    <n v="0"/>
    <n v="0"/>
    <n v="0"/>
    <n v="0"/>
    <n v="0"/>
    <n v="0"/>
    <n v="1494057.7259999998"/>
    <n v="1538831.6999999997"/>
    <n v="1584947.4479999999"/>
    <n v="1632445.2059999995"/>
    <n v="1681366.3859999995"/>
    <n v="1731753.6389999995"/>
    <n v="1783650.8759999997"/>
    <n v="1837103.3729999994"/>
    <n v="1892157.7709999997"/>
    <n v="1948862.0129999996"/>
    <n v="2007265.5539999995"/>
    <n v="2067419.3609999996"/>
    <n v="2129375.8499999996"/>
    <n v="2193189.0749999993"/>
    <n v="2258914.6439999994"/>
    <n v="2326609.8659999999"/>
    <n v="2396333.7719999994"/>
    <n v="2468147.1779999994"/>
    <n v="2542112.7059999998"/>
    <n v="2618294.8259999994"/>
    <n v="2696759.9819999998"/>
    <n v="2777576.55"/>
    <n v="2860815.0690000001"/>
    <n v="2946548.0519999992"/>
    <n v="3034850.3009999995"/>
    <n v="3125798.8019999992"/>
    <n v="3219472.8509999989"/>
    <n v="3315954.1169999992"/>
    <n v="3415326.746999999"/>
    <n v="3517677.3659999995"/>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67"/>
    <x v="16"/>
    <m/>
    <m/>
    <m/>
    <n v="20503025.505308833"/>
    <n v="0"/>
    <n v="0"/>
    <n v="358654.44459507853"/>
    <n v="368143.36522032303"/>
    <n v="376906.5772884895"/>
    <n v="388175.17132727965"/>
    <n v="399895.92700698948"/>
    <n v="411890.22960285749"/>
    <n v="423993.95096518891"/>
    <n v="436713.96211813495"/>
    <n v="449940.84429523209"/>
    <n v="463441.27338848769"/>
    <n v="477448.57350589451"/>
    <n v="491729.42053945968"/>
    <n v="506462.42921394424"/>
    <n v="521523.69418781903"/>
    <n v="537037.12080261332"/>
    <n v="553221.54659125383"/>
    <n v="569788.93806251592"/>
    <n v="586808.49117469764"/>
    <n v="604499.04346072581"/>
    <n v="622572.56142937532"/>
    <n v="641098.24103894457"/>
    <n v="660568.46673851833"/>
    <n v="680490.85407901183"/>
    <n v="700577.36956920009"/>
    <n v="721608.43114939285"/>
    <n v="743146.36375373707"/>
    <n v="765410.00491515908"/>
    <n v="788399.35463365889"/>
    <n v="812114.41290923685"/>
    <n v="836609.88912512432"/>
    <n v="861433.62164040189"/>
    <n v="887380.51497044496"/>
    <n v="913943.69809110288"/>
    <n v="941396.7179185336"/>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68"/>
    <x v="15"/>
    <m/>
    <m/>
    <m/>
    <n v="1205591.3205323194"/>
    <n v="0"/>
    <n v="0"/>
    <n v="21090.17633079848"/>
    <n v="21645.668678707225"/>
    <n v="22160.828659695821"/>
    <n v="22824.945152091255"/>
    <n v="23508.963735741447"/>
    <n v="24213.481226235741"/>
    <n v="24939.111501901145"/>
    <n v="25686.487737642583"/>
    <n v="26456.261264258555"/>
    <n v="27249.103517110267"/>
    <n v="28065.705418250949"/>
    <n v="28906.779277566537"/>
    <n v="29773.058792775668"/>
    <n v="30665.298764258554"/>
    <n v="31584.277233840301"/>
    <n v="32530.795960076044"/>
    <n v="33505.679895437264"/>
    <n v="34509.779467680608"/>
    <n v="35543.969724334602"/>
    <n v="36609.152423954372"/>
    <n v="37706.256606463874"/>
    <n v="38836.238878326993"/>
    <n v="40000.084695817495"/>
    <n v="41198.808555133081"/>
    <n v="42433.455988593152"/>
    <n v="43705.102899239544"/>
    <n v="45014.858982889738"/>
    <n v="46363.865684410652"/>
    <n v="47753.299524714828"/>
    <n v="49184.372100760454"/>
    <n v="50658.33089353612"/>
    <n v="52176.46145437262"/>
    <n v="53740.087404942962"/>
    <n v="55350.572100760459"/>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69"/>
    <x v="17"/>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70"/>
    <x v="17"/>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71"/>
    <x v="17"/>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72"/>
    <x v="17"/>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000-000000000000}" name="PivotTable3" cacheId="1" applyNumberFormats="0" applyBorderFormats="0" applyFontFormats="0" applyPatternFormats="0" applyAlignmentFormats="0" applyWidthHeightFormats="1" dataCaption="Values" updatedVersion="7" minRefreshableVersion="3" useAutoFormatting="1" rowGrandTotals="0" itemPrintTitles="1" createdVersion="6" indent="0" outline="1" outlineData="1" multipleFieldFilters="0" fieldListSortAscending="1">
  <location ref="M1:M3" firstHeaderRow="1" firstDataRow="1" firstDataCol="1"/>
  <pivotFields count="1">
    <pivotField axis="axisRow" showAll="0" sortType="ascending">
      <items count="7">
        <item h="1" x="2"/>
        <item x="0"/>
        <item x="1"/>
        <item m="1" x="4"/>
        <item m="1" x="5"/>
        <item m="1" x="3"/>
        <item t="default"/>
      </items>
    </pivotField>
  </pivotFields>
  <rowFields count="1">
    <field x="0"/>
  </rowFields>
  <rowItems count="2">
    <i>
      <x v="1"/>
    </i>
    <i>
      <x v="2"/>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100-000001000000}" name="PivotTable2" cacheId="0"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location ref="F4:F12" firstHeaderRow="1" firstDataRow="1" firstDataCol="1" rowPageCount="2" colPageCount="1"/>
  <pivotFields count="4">
    <pivotField axis="axisPage" multipleItemSelectionAllowed="1" showAll="0">
      <items count="16">
        <item h="1" x="0"/>
        <item h="1" x="1"/>
        <item h="1" x="2"/>
        <item h="1" x="3"/>
        <item h="1" x="4"/>
        <item h="1" x="5"/>
        <item x="6"/>
        <item h="1" x="7"/>
        <item h="1" x="8"/>
        <item x="9"/>
        <item h="1" x="10"/>
        <item h="1" x="11"/>
        <item h="1" x="12"/>
        <item h="1" x="13"/>
        <item h="1" x="14"/>
        <item t="default"/>
      </items>
    </pivotField>
    <pivotField showAll="0"/>
    <pivotField axis="axisRow" showAll="0">
      <items count="87">
        <item x="22"/>
        <item x="6"/>
        <item x="44"/>
        <item x="52"/>
        <item x="33"/>
        <item x="39"/>
        <item x="15"/>
        <item x="54"/>
        <item x="13"/>
        <item x="14"/>
        <item m="1" x="81"/>
        <item x="25"/>
        <item x="16"/>
        <item x="27"/>
        <item x="28"/>
        <item x="1"/>
        <item x="31"/>
        <item x="51"/>
        <item x="34"/>
        <item x="69"/>
        <item x="68"/>
        <item x="8"/>
        <item x="36"/>
        <item x="63"/>
        <item m="1" x="80"/>
        <item x="21"/>
        <item x="26"/>
        <item x="42"/>
        <item m="1" x="77"/>
        <item x="41"/>
        <item x="4"/>
        <item x="23"/>
        <item x="7"/>
        <item x="55"/>
        <item x="50"/>
        <item x="60"/>
        <item x="24"/>
        <item x="17"/>
        <item m="1" x="84"/>
        <item x="11"/>
        <item x="61"/>
        <item x="18"/>
        <item x="43"/>
        <item x="12"/>
        <item m="1" x="85"/>
        <item x="0"/>
        <item x="2"/>
        <item x="35"/>
        <item m="1" x="78"/>
        <item x="75"/>
        <item x="38"/>
        <item x="47"/>
        <item x="29"/>
        <item x="32"/>
        <item x="46"/>
        <item x="45"/>
        <item x="57"/>
        <item x="40"/>
        <item x="9"/>
        <item x="62"/>
        <item m="1" x="83"/>
        <item x="56"/>
        <item x="3"/>
        <item x="30"/>
        <item m="1" x="82"/>
        <item x="53"/>
        <item x="37"/>
        <item x="58"/>
        <item x="19"/>
        <item x="20"/>
        <item x="10"/>
        <item m="1" x="79"/>
        <item x="71"/>
        <item x="72"/>
        <item x="64"/>
        <item x="65"/>
        <item x="59"/>
        <item x="73"/>
        <item x="74"/>
        <item x="67"/>
        <item x="66"/>
        <item x="70"/>
        <item x="5"/>
        <item x="49"/>
        <item x="48"/>
        <item x="76"/>
        <item t="default"/>
      </items>
    </pivotField>
    <pivotField axis="axisPage" showAll="0">
      <items count="5">
        <item x="0"/>
        <item m="1" x="3"/>
        <item x="2"/>
        <item x="1"/>
        <item t="default"/>
      </items>
    </pivotField>
  </pivotFields>
  <rowFields count="1">
    <field x="2"/>
  </rowFields>
  <rowItems count="8">
    <i>
      <x/>
    </i>
    <i>
      <x v="2"/>
    </i>
    <i>
      <x v="27"/>
    </i>
    <i>
      <x v="37"/>
    </i>
    <i>
      <x v="41"/>
    </i>
    <i>
      <x v="42"/>
    </i>
    <i>
      <x v="74"/>
    </i>
    <i t="grand">
      <x/>
    </i>
  </rowItems>
  <colItems count="1">
    <i/>
  </colItems>
  <pageFields count="2">
    <pageField fld="0" hier="-1"/>
    <pageField fld="3" item="3" hier="-1"/>
  </page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PivotTable1" cacheId="0"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location ref="A4:A16" firstHeaderRow="1" firstDataRow="1" firstDataCol="1" rowPageCount="2" colPageCount="1"/>
  <pivotFields count="4">
    <pivotField axis="axisPage" multipleItemSelectionAllowed="1" showAll="0">
      <items count="16">
        <item h="1" x="0"/>
        <item h="1" x="1"/>
        <item h="1" x="2"/>
        <item h="1" x="3"/>
        <item h="1" x="4"/>
        <item h="1" x="5"/>
        <item x="6"/>
        <item h="1" x="7"/>
        <item h="1" x="8"/>
        <item x="9"/>
        <item h="1" x="10"/>
        <item h="1" x="11"/>
        <item h="1" x="12"/>
        <item h="1" x="13"/>
        <item h="1" x="14"/>
        <item t="default"/>
      </items>
    </pivotField>
    <pivotField showAll="0"/>
    <pivotField axis="axisRow" showAll="0">
      <items count="87">
        <item x="22"/>
        <item x="6"/>
        <item x="44"/>
        <item x="52"/>
        <item x="33"/>
        <item x="39"/>
        <item x="15"/>
        <item x="54"/>
        <item x="13"/>
        <item x="14"/>
        <item m="1" x="81"/>
        <item x="25"/>
        <item x="16"/>
        <item x="27"/>
        <item x="28"/>
        <item x="1"/>
        <item x="31"/>
        <item x="51"/>
        <item x="34"/>
        <item x="69"/>
        <item x="68"/>
        <item x="8"/>
        <item x="36"/>
        <item x="63"/>
        <item m="1" x="80"/>
        <item x="21"/>
        <item x="26"/>
        <item x="42"/>
        <item m="1" x="77"/>
        <item x="41"/>
        <item x="4"/>
        <item x="23"/>
        <item x="7"/>
        <item x="55"/>
        <item x="50"/>
        <item x="60"/>
        <item x="24"/>
        <item x="17"/>
        <item m="1" x="84"/>
        <item x="11"/>
        <item x="61"/>
        <item x="18"/>
        <item x="43"/>
        <item x="12"/>
        <item m="1" x="85"/>
        <item x="0"/>
        <item x="2"/>
        <item x="35"/>
        <item m="1" x="78"/>
        <item x="75"/>
        <item x="38"/>
        <item x="47"/>
        <item x="29"/>
        <item x="32"/>
        <item x="46"/>
        <item x="45"/>
        <item x="57"/>
        <item x="40"/>
        <item x="9"/>
        <item x="62"/>
        <item m="1" x="83"/>
        <item x="56"/>
        <item x="3"/>
        <item x="30"/>
        <item m="1" x="82"/>
        <item x="53"/>
        <item x="37"/>
        <item x="58"/>
        <item x="19"/>
        <item x="20"/>
        <item x="10"/>
        <item m="1" x="79"/>
        <item x="71"/>
        <item x="72"/>
        <item x="64"/>
        <item x="65"/>
        <item x="59"/>
        <item x="73"/>
        <item x="74"/>
        <item x="67"/>
        <item x="66"/>
        <item x="70"/>
        <item x="5"/>
        <item x="49"/>
        <item x="48"/>
        <item x="76"/>
        <item t="default"/>
      </items>
    </pivotField>
    <pivotField axis="axisPage" showAll="0">
      <items count="5">
        <item x="0"/>
        <item m="1" x="3"/>
        <item x="2"/>
        <item x="1"/>
        <item t="default"/>
      </items>
    </pivotField>
  </pivotFields>
  <rowFields count="1">
    <field x="2"/>
  </rowFields>
  <rowItems count="12">
    <i>
      <x v="1"/>
    </i>
    <i>
      <x v="5"/>
    </i>
    <i>
      <x v="16"/>
    </i>
    <i>
      <x v="23"/>
    </i>
    <i>
      <x v="29"/>
    </i>
    <i>
      <x v="30"/>
    </i>
    <i>
      <x v="37"/>
    </i>
    <i>
      <x v="43"/>
    </i>
    <i>
      <x v="57"/>
    </i>
    <i>
      <x v="63"/>
    </i>
    <i>
      <x v="75"/>
    </i>
    <i t="grand">
      <x/>
    </i>
  </rowItems>
  <colItems count="1">
    <i/>
  </colItems>
  <pageFields count="2">
    <pageField fld="0" hier="-1"/>
    <pageField fld="3" item="0" hier="-1"/>
  </page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0000000-0007-0000-1100-000000000000}" name="PivotTable1" cacheId="2" applyNumberFormats="0" applyBorderFormats="0" applyFontFormats="0" applyPatternFormats="0" applyAlignmentFormats="0" applyWidthHeightFormats="1" dataCaption="Values" updatedVersion="7" minRefreshableVersion="3" useAutoFormatting="1" itemPrintTitles="1" createdVersion="6" indent="0" outline="1" outlineData="1" multipleFieldFilters="0">
  <location ref="B4:B8" firstHeaderRow="1" firstDataRow="1" firstDataCol="1" rowPageCount="1" colPageCount="1"/>
  <pivotFields count="106">
    <pivotField axis="axisRow" multipleItemSelectionAllowed="1" showAll="0">
      <items count="67">
        <item h="1" x="0"/>
        <item h="1"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t="default"/>
      </items>
    </pivotField>
    <pivotField axis="axisPage" multipleItemSelectionAllowed="1" showAll="0" includeNewItemsInFilter="1">
      <items count="18">
        <item h="1" x="6"/>
        <item h="1" x="8"/>
        <item h="1" x="13"/>
        <item h="1" x="7"/>
        <item h="1" x="14"/>
        <item h="1" x="5"/>
        <item h="1" x="2"/>
        <item h="1" x="12"/>
        <item h="1" x="0"/>
        <item h="1" x="1"/>
        <item h="1" x="4"/>
        <item m="1" x="15"/>
        <item m="1" x="16"/>
        <item h="1" x="3"/>
        <item x="9"/>
        <item x="10"/>
        <item x="11"/>
        <item t="default"/>
      </items>
    </pivotField>
    <pivotField showAll="0"/>
    <pivotField showAll="0"/>
    <pivotField showAll="0"/>
    <pivotField numFmtId="165" multipleItemSelectionAllowed="1" showAll="0" includeNewItemsInFilter="1"/>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s>
  <rowFields count="1">
    <field x="0"/>
  </rowFields>
  <rowItems count="4">
    <i>
      <x v="31"/>
    </i>
    <i>
      <x v="32"/>
    </i>
    <i>
      <x v="33"/>
    </i>
    <i t="grand">
      <x/>
    </i>
  </rowItems>
  <colItems count="1">
    <i/>
  </colItems>
  <pageFields count="1">
    <pageField fld="1" hier="-1"/>
  </page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00000000-0007-0000-1100-000001000000}" name="PivotTable3" cacheId="3" applyNumberFormats="0" applyBorderFormats="0" applyFontFormats="0" applyPatternFormats="0" applyAlignmentFormats="0" applyWidthHeightFormats="1" dataCaption="Values" updatedVersion="7" minRefreshableVersion="3" useAutoFormatting="1" itemPrintTitles="1" createdVersion="6" indent="0" outline="1" outlineData="1" multipleFieldFilters="0">
  <location ref="F4:F8" firstHeaderRow="1" firstDataRow="1" firstDataCol="1" rowPageCount="1" colPageCount="1"/>
  <pivotFields count="106">
    <pivotField axis="axisRow" multipleItemSelectionAllowed="1" showAll="0">
      <items count="74">
        <item h="1" x="0"/>
        <item h="1" x="1"/>
        <item h="1" x="2"/>
        <item h="1" x="3"/>
        <item h="1" x="4"/>
        <item h="1" x="5"/>
        <item h="1" x="6"/>
        <item h="1" x="7"/>
        <item h="1" x="8"/>
        <item h="1" x="9"/>
        <item h="1" x="10"/>
        <item h="1" x="11"/>
        <item h="1" x="12"/>
        <item h="1" x="13"/>
        <item h="1" x="14"/>
        <item h="1" x="15"/>
        <item h="1" x="16"/>
        <item h="1" x="17"/>
        <item h="1" x="18"/>
        <item h="1" x="19"/>
        <item h="1" x="20"/>
        <item h="1" x="21"/>
        <item h="1" x="22"/>
        <item h="1" x="23"/>
        <item h="1" x="24"/>
        <item h="1" x="25"/>
        <item h="1" x="26"/>
        <item h="1" x="27"/>
        <item h="1" x="28"/>
        <item h="1" x="29"/>
        <item h="1" x="30"/>
        <item h="1" x="31"/>
        <item h="1" x="32"/>
        <item h="1" x="33"/>
        <item h="1" x="34"/>
        <item h="1" x="35"/>
        <item h="1" x="36"/>
        <item h="1" x="37"/>
        <item h="1" x="38"/>
        <item h="1" x="39"/>
        <item h="1" x="40"/>
        <item h="1" x="41"/>
        <item h="1" x="42"/>
        <item h="1" x="43"/>
        <item h="1" x="44"/>
        <item h="1" x="45"/>
        <item h="1" x="46"/>
        <item h="1" x="47"/>
        <item h="1" x="48"/>
        <item h="1" x="49"/>
        <item h="1" x="50"/>
        <item h="1" x="51"/>
        <item h="1" x="52"/>
        <item h="1" x="53"/>
        <item h="1" x="54"/>
        <item h="1" x="55"/>
        <item h="1" x="56"/>
        <item h="1" x="57"/>
        <item h="1" x="58"/>
        <item h="1" x="59"/>
        <item h="1" x="60"/>
        <item h="1" x="61"/>
        <item h="1" x="62"/>
        <item h="1" x="63"/>
        <item h="1" x="64"/>
        <item h="1" x="65"/>
        <item x="66"/>
        <item x="67"/>
        <item x="68"/>
        <item x="69"/>
        <item x="70"/>
        <item x="71"/>
        <item x="72"/>
        <item t="default"/>
      </items>
    </pivotField>
    <pivotField axis="axisPage" multipleItemSelectionAllowed="1" showAll="0" includeNewItemsInFilter="1">
      <items count="19">
        <item h="1" x="6"/>
        <item h="1" x="8"/>
        <item h="1" x="13"/>
        <item h="1" x="7"/>
        <item h="1" x="14"/>
        <item h="1" x="5"/>
        <item h="1" x="2"/>
        <item h="1" x="12"/>
        <item h="1" x="0"/>
        <item h="1" x="1"/>
        <item h="1" x="4"/>
        <item h="1" x="17"/>
        <item x="3"/>
        <item x="9"/>
        <item x="10"/>
        <item x="11"/>
        <item x="15"/>
        <item x="16"/>
        <item t="default"/>
      </items>
    </pivotField>
    <pivotField showAll="0"/>
    <pivotField showAll="0"/>
    <pivotField showAll="0"/>
    <pivotField numFmtId="165" multipleItemSelectionAllowed="1" showAll="0" includeNewItemsInFilter="1"/>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s>
  <rowFields count="1">
    <field x="0"/>
  </rowFields>
  <rowItems count="4">
    <i>
      <x v="66"/>
    </i>
    <i>
      <x v="67"/>
    </i>
    <i>
      <x v="68"/>
    </i>
    <i t="grand">
      <x/>
    </i>
  </rowItems>
  <colItems count="1">
    <i/>
  </colItems>
  <pageFields count="1">
    <pageField fld="1" hier="-1"/>
  </page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121" dT="2022-04-21T12:00:48.99" personId="{CF9A263E-5F76-44EA-A04D-7C1C669C1591}" id="{75D5F3C3-7946-414A-84C0-D53867AA33B4}">
    <text>RAKS išvengta sunkių sužeidimų</text>
  </threadedComment>
  <threadedComment ref="C122" dT="2022-04-21T12:01:42.47" personId="{CF9A263E-5F76-44EA-A04D-7C1C669C1591}" id="{05D6D0F6-4429-4EF9-8AFE-6422E31C6965}">
    <text>RAKS išvengta lengvų sužeidimų</text>
  </threadedComment>
  <threadedComment ref="C123" dT="2022-04-21T12:01:42.47" personId="{CF9A263E-5F76-44EA-A04D-7C1C669C1591}" id="{05D6D0F6-4429-4EFA-8AFE-6422E31C6965}">
    <text>RAKS išvengta lengvų sužeidimų</text>
  </threadedComment>
  <threadedComment ref="C124" dT="2022-04-21T12:01:42.47" personId="{CF9A263E-5F76-44EA-A04D-7C1C669C1591}" id="{05D6D0F6-4429-4EFB-8AFE-6422E31C6965}">
    <text>RAKS išvengta lengvų sužeidimų</text>
  </threadedComment>
</ThreadedComments>
</file>

<file path=xl/threadedComments/threadedComment2.xml><?xml version="1.0" encoding="utf-8"?>
<ThreadedComments xmlns="http://schemas.microsoft.com/office/spreadsheetml/2018/threadedcomments" xmlns:x="http://schemas.openxmlformats.org/spreadsheetml/2006/main">
  <threadedComment ref="C121" dT="2022-04-21T12:24:22.73" personId="{CF9A263E-5F76-44EA-A04D-7C1C669C1591}" id="{7CF21E03-BB24-46BA-A8E7-061D32B108C1}">
    <text>RAKS sunkių sužeidimų sumažėjimas</text>
  </threadedComment>
  <threadedComment ref="C122" dT="2022-04-21T12:24:40.72" personId="{CF9A263E-5F76-44EA-A04D-7C1C669C1591}" id="{2B92714B-27F2-44D5-9D1B-521F51E31644}">
    <text>RAKS lengvų sužeidimų sumažėjimas</text>
  </threadedComment>
</ThreadedComments>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hyperlink" Target="https://osp.stat.gov.lt/statistiniu-rodikliu-analize?indicator=S5R005" TargetMode="External"/><Relationship Id="rId1" Type="http://schemas.openxmlformats.org/officeDocument/2006/relationships/printerSettings" Target="../printerSettings/printerSettings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5" Type="http://schemas.openxmlformats.org/officeDocument/2006/relationships/ctrlProp" Target="../ctrlProps/ctrlProp138.xml"/><Relationship Id="rId4" Type="http://schemas.openxmlformats.org/officeDocument/2006/relationships/vmlDrawing" Target="../drawings/vmlDrawing7.vm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 Id="rId5" Type="http://schemas.openxmlformats.org/officeDocument/2006/relationships/ctrlProp" Target="../ctrlProps/ctrlProp139.xml"/><Relationship Id="rId4" Type="http://schemas.openxmlformats.org/officeDocument/2006/relationships/vmlDrawing" Target="../drawings/vmlDrawing8.vm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 Id="rId6" Type="http://schemas.openxmlformats.org/officeDocument/2006/relationships/ctrlProp" Target="../ctrlProps/ctrlProp141.xml"/><Relationship Id="rId5" Type="http://schemas.openxmlformats.org/officeDocument/2006/relationships/ctrlProp" Target="../ctrlProps/ctrlProp140.xml"/><Relationship Id="rId4" Type="http://schemas.openxmlformats.org/officeDocument/2006/relationships/vmlDrawing" Target="../drawings/vmlDrawing9.vm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30.bin"/><Relationship Id="rId4" Type="http://schemas.openxmlformats.org/officeDocument/2006/relationships/ctrlProp" Target="../ctrlProps/ctrlProp142.xml"/></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 Id="rId6" Type="http://schemas.openxmlformats.org/officeDocument/2006/relationships/ctrlProp" Target="../ctrlProps/ctrlProp144.xml"/><Relationship Id="rId5" Type="http://schemas.openxmlformats.org/officeDocument/2006/relationships/ctrlProp" Target="../ctrlProps/ctrlProp143.xml"/><Relationship Id="rId4" Type="http://schemas.openxmlformats.org/officeDocument/2006/relationships/vmlDrawing" Target="../drawings/vmlDrawing11.v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7" Type="http://schemas.openxmlformats.org/officeDocument/2006/relationships/ctrlProp" Target="../ctrlProps/ctrlProp148.xml"/><Relationship Id="rId2" Type="http://schemas.openxmlformats.org/officeDocument/2006/relationships/drawing" Target="../drawings/drawing12.xml"/><Relationship Id="rId1" Type="http://schemas.openxmlformats.org/officeDocument/2006/relationships/printerSettings" Target="../printerSettings/printerSettings33.bin"/><Relationship Id="rId6" Type="http://schemas.openxmlformats.org/officeDocument/2006/relationships/ctrlProp" Target="../ctrlProps/ctrlProp147.xml"/><Relationship Id="rId5" Type="http://schemas.openxmlformats.org/officeDocument/2006/relationships/ctrlProp" Target="../ctrlProps/ctrlProp146.xml"/><Relationship Id="rId4" Type="http://schemas.openxmlformats.org/officeDocument/2006/relationships/ctrlProp" Target="../ctrlProps/ctrlProp145.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ivotTable" Target="../pivotTables/pivotTable3.xml"/><Relationship Id="rId1" Type="http://schemas.openxmlformats.org/officeDocument/2006/relationships/pivotTable" Target="../pivotTables/pivotTable2.xml"/><Relationship Id="rId4" Type="http://schemas.openxmlformats.org/officeDocument/2006/relationships/printerSettings" Target="../printerSettings/printerSettings4.bin"/></Relationships>
</file>

<file path=xl/worksheets/_rels/sheet20.xml.rels><?xml version="1.0" encoding="UTF-8" standalone="yes"?>
<Relationships xmlns="http://schemas.openxmlformats.org/package/2006/relationships"><Relationship Id="rId8" Type="http://schemas.openxmlformats.org/officeDocument/2006/relationships/ctrlProp" Target="../ctrlProps/ctrlProp153.xml"/><Relationship Id="rId3" Type="http://schemas.openxmlformats.org/officeDocument/2006/relationships/vmlDrawing" Target="../drawings/vmlDrawing13.vml"/><Relationship Id="rId7" Type="http://schemas.openxmlformats.org/officeDocument/2006/relationships/ctrlProp" Target="../ctrlProps/ctrlProp152.xml"/><Relationship Id="rId2" Type="http://schemas.openxmlformats.org/officeDocument/2006/relationships/drawing" Target="../drawings/drawing13.xml"/><Relationship Id="rId1" Type="http://schemas.openxmlformats.org/officeDocument/2006/relationships/printerSettings" Target="../printerSettings/printerSettings34.bin"/><Relationship Id="rId6" Type="http://schemas.openxmlformats.org/officeDocument/2006/relationships/ctrlProp" Target="../ctrlProps/ctrlProp151.xml"/><Relationship Id="rId5" Type="http://schemas.openxmlformats.org/officeDocument/2006/relationships/ctrlProp" Target="../ctrlProps/ctrlProp150.xml"/><Relationship Id="rId10" Type="http://schemas.openxmlformats.org/officeDocument/2006/relationships/ctrlProp" Target="../ctrlProps/ctrlProp155.xml"/><Relationship Id="rId4" Type="http://schemas.openxmlformats.org/officeDocument/2006/relationships/ctrlProp" Target="../ctrlProps/ctrlProp149.xml"/><Relationship Id="rId9" Type="http://schemas.openxmlformats.org/officeDocument/2006/relationships/ctrlProp" Target="../ctrlProps/ctrlProp154.xml"/></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35.bin"/><Relationship Id="rId2" Type="http://schemas.openxmlformats.org/officeDocument/2006/relationships/pivotTable" Target="../pivotTables/pivotTable5.xml"/><Relationship Id="rId1" Type="http://schemas.openxmlformats.org/officeDocument/2006/relationships/pivotTable" Target="../pivotTables/pivotTable4.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 Type="http://schemas.openxmlformats.org/officeDocument/2006/relationships/drawing" Target="../drawings/drawing1.x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2" Type="http://schemas.openxmlformats.org/officeDocument/2006/relationships/printerSettings" Target="../printerSettings/printerSettings6.bin"/><Relationship Id="rId16" Type="http://schemas.openxmlformats.org/officeDocument/2006/relationships/ctrlProp" Target="../ctrlProps/ctrlProp12.xml"/><Relationship Id="rId20" Type="http://schemas.openxmlformats.org/officeDocument/2006/relationships/ctrlProp" Target="../ctrlProps/ctrlProp16.xml"/><Relationship Id="rId29" Type="http://schemas.openxmlformats.org/officeDocument/2006/relationships/ctrlProp" Target="../ctrlProps/ctrlProp25.xml"/><Relationship Id="rId1" Type="http://schemas.openxmlformats.org/officeDocument/2006/relationships/printerSettings" Target="../printerSettings/printerSettings5.bin"/><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29.xml"/><Relationship Id="rId13" Type="http://schemas.openxmlformats.org/officeDocument/2006/relationships/ctrlProp" Target="../ctrlProps/ctrlProp34.xml"/><Relationship Id="rId18" Type="http://schemas.openxmlformats.org/officeDocument/2006/relationships/ctrlProp" Target="../ctrlProps/ctrlProp39.xml"/><Relationship Id="rId26" Type="http://schemas.openxmlformats.org/officeDocument/2006/relationships/comments" Target="../comments1.xml"/><Relationship Id="rId3" Type="http://schemas.openxmlformats.org/officeDocument/2006/relationships/drawing" Target="../drawings/drawing2.xml"/><Relationship Id="rId21" Type="http://schemas.openxmlformats.org/officeDocument/2006/relationships/ctrlProp" Target="../ctrlProps/ctrlProp42.xml"/><Relationship Id="rId7" Type="http://schemas.openxmlformats.org/officeDocument/2006/relationships/ctrlProp" Target="../ctrlProps/ctrlProp28.xml"/><Relationship Id="rId12" Type="http://schemas.openxmlformats.org/officeDocument/2006/relationships/ctrlProp" Target="../ctrlProps/ctrlProp33.xml"/><Relationship Id="rId17" Type="http://schemas.openxmlformats.org/officeDocument/2006/relationships/ctrlProp" Target="../ctrlProps/ctrlProp38.xml"/><Relationship Id="rId25" Type="http://schemas.openxmlformats.org/officeDocument/2006/relationships/ctrlProp" Target="../ctrlProps/ctrlProp46.xml"/><Relationship Id="rId2" Type="http://schemas.openxmlformats.org/officeDocument/2006/relationships/printerSettings" Target="../printerSettings/printerSettings8.bin"/><Relationship Id="rId16" Type="http://schemas.openxmlformats.org/officeDocument/2006/relationships/ctrlProp" Target="../ctrlProps/ctrlProp37.xml"/><Relationship Id="rId20" Type="http://schemas.openxmlformats.org/officeDocument/2006/relationships/ctrlProp" Target="../ctrlProps/ctrlProp41.xml"/><Relationship Id="rId1" Type="http://schemas.openxmlformats.org/officeDocument/2006/relationships/printerSettings" Target="../printerSettings/printerSettings7.bin"/><Relationship Id="rId6" Type="http://schemas.openxmlformats.org/officeDocument/2006/relationships/ctrlProp" Target="../ctrlProps/ctrlProp27.xml"/><Relationship Id="rId11" Type="http://schemas.openxmlformats.org/officeDocument/2006/relationships/ctrlProp" Target="../ctrlProps/ctrlProp32.xml"/><Relationship Id="rId24" Type="http://schemas.openxmlformats.org/officeDocument/2006/relationships/ctrlProp" Target="../ctrlProps/ctrlProp45.xml"/><Relationship Id="rId5" Type="http://schemas.openxmlformats.org/officeDocument/2006/relationships/ctrlProp" Target="../ctrlProps/ctrlProp26.xml"/><Relationship Id="rId15" Type="http://schemas.openxmlformats.org/officeDocument/2006/relationships/ctrlProp" Target="../ctrlProps/ctrlProp36.xml"/><Relationship Id="rId23" Type="http://schemas.openxmlformats.org/officeDocument/2006/relationships/ctrlProp" Target="../ctrlProps/ctrlProp44.xml"/><Relationship Id="rId10" Type="http://schemas.openxmlformats.org/officeDocument/2006/relationships/ctrlProp" Target="../ctrlProps/ctrlProp31.xml"/><Relationship Id="rId19" Type="http://schemas.openxmlformats.org/officeDocument/2006/relationships/ctrlProp" Target="../ctrlProps/ctrlProp40.xml"/><Relationship Id="rId4" Type="http://schemas.openxmlformats.org/officeDocument/2006/relationships/vmlDrawing" Target="../drawings/vmlDrawing2.vml"/><Relationship Id="rId9" Type="http://schemas.openxmlformats.org/officeDocument/2006/relationships/ctrlProp" Target="../ctrlProps/ctrlProp30.xml"/><Relationship Id="rId14" Type="http://schemas.openxmlformats.org/officeDocument/2006/relationships/ctrlProp" Target="../ctrlProps/ctrlProp35.xml"/><Relationship Id="rId22" Type="http://schemas.openxmlformats.org/officeDocument/2006/relationships/ctrlProp" Target="../ctrlProps/ctrlProp43.xml"/><Relationship Id="rId27" Type="http://schemas.microsoft.com/office/2017/10/relationships/threadedComment" Target="../threadedComments/threadedComment1.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0.xml"/><Relationship Id="rId13" Type="http://schemas.openxmlformats.org/officeDocument/2006/relationships/ctrlProp" Target="../ctrlProps/ctrlProp55.xml"/><Relationship Id="rId18" Type="http://schemas.openxmlformats.org/officeDocument/2006/relationships/ctrlProp" Target="../ctrlProps/ctrlProp60.xml"/><Relationship Id="rId26" Type="http://schemas.openxmlformats.org/officeDocument/2006/relationships/comments" Target="../comments2.xml"/><Relationship Id="rId3" Type="http://schemas.openxmlformats.org/officeDocument/2006/relationships/drawing" Target="../drawings/drawing3.xml"/><Relationship Id="rId21" Type="http://schemas.openxmlformats.org/officeDocument/2006/relationships/ctrlProp" Target="../ctrlProps/ctrlProp63.xml"/><Relationship Id="rId7" Type="http://schemas.openxmlformats.org/officeDocument/2006/relationships/ctrlProp" Target="../ctrlProps/ctrlProp49.xml"/><Relationship Id="rId12" Type="http://schemas.openxmlformats.org/officeDocument/2006/relationships/ctrlProp" Target="../ctrlProps/ctrlProp54.xml"/><Relationship Id="rId17" Type="http://schemas.openxmlformats.org/officeDocument/2006/relationships/ctrlProp" Target="../ctrlProps/ctrlProp59.xml"/><Relationship Id="rId25" Type="http://schemas.openxmlformats.org/officeDocument/2006/relationships/ctrlProp" Target="../ctrlProps/ctrlProp67.xml"/><Relationship Id="rId2" Type="http://schemas.openxmlformats.org/officeDocument/2006/relationships/printerSettings" Target="../printerSettings/printerSettings10.bin"/><Relationship Id="rId16" Type="http://schemas.openxmlformats.org/officeDocument/2006/relationships/ctrlProp" Target="../ctrlProps/ctrlProp58.xml"/><Relationship Id="rId20" Type="http://schemas.openxmlformats.org/officeDocument/2006/relationships/ctrlProp" Target="../ctrlProps/ctrlProp62.xml"/><Relationship Id="rId1" Type="http://schemas.openxmlformats.org/officeDocument/2006/relationships/printerSettings" Target="../printerSettings/printerSettings9.bin"/><Relationship Id="rId6" Type="http://schemas.openxmlformats.org/officeDocument/2006/relationships/ctrlProp" Target="../ctrlProps/ctrlProp48.xml"/><Relationship Id="rId11" Type="http://schemas.openxmlformats.org/officeDocument/2006/relationships/ctrlProp" Target="../ctrlProps/ctrlProp53.xml"/><Relationship Id="rId24" Type="http://schemas.openxmlformats.org/officeDocument/2006/relationships/ctrlProp" Target="../ctrlProps/ctrlProp66.xml"/><Relationship Id="rId5" Type="http://schemas.openxmlformats.org/officeDocument/2006/relationships/ctrlProp" Target="../ctrlProps/ctrlProp47.xml"/><Relationship Id="rId15" Type="http://schemas.openxmlformats.org/officeDocument/2006/relationships/ctrlProp" Target="../ctrlProps/ctrlProp57.xml"/><Relationship Id="rId23" Type="http://schemas.openxmlformats.org/officeDocument/2006/relationships/ctrlProp" Target="../ctrlProps/ctrlProp65.xml"/><Relationship Id="rId10" Type="http://schemas.openxmlformats.org/officeDocument/2006/relationships/ctrlProp" Target="../ctrlProps/ctrlProp52.xml"/><Relationship Id="rId19" Type="http://schemas.openxmlformats.org/officeDocument/2006/relationships/ctrlProp" Target="../ctrlProps/ctrlProp61.xml"/><Relationship Id="rId4" Type="http://schemas.openxmlformats.org/officeDocument/2006/relationships/vmlDrawing" Target="../drawings/vmlDrawing3.vml"/><Relationship Id="rId9" Type="http://schemas.openxmlformats.org/officeDocument/2006/relationships/ctrlProp" Target="../ctrlProps/ctrlProp51.xml"/><Relationship Id="rId14" Type="http://schemas.openxmlformats.org/officeDocument/2006/relationships/ctrlProp" Target="../ctrlProps/ctrlProp56.xml"/><Relationship Id="rId22" Type="http://schemas.openxmlformats.org/officeDocument/2006/relationships/ctrlProp" Target="../ctrlProps/ctrlProp64.xml"/><Relationship Id="rId27" Type="http://schemas.microsoft.com/office/2017/10/relationships/threadedComment" Target="../threadedComments/threadedComment2.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71.xml"/><Relationship Id="rId13" Type="http://schemas.openxmlformats.org/officeDocument/2006/relationships/ctrlProp" Target="../ctrlProps/ctrlProp76.xml"/><Relationship Id="rId18" Type="http://schemas.openxmlformats.org/officeDocument/2006/relationships/ctrlProp" Target="../ctrlProps/ctrlProp81.xml"/><Relationship Id="rId26" Type="http://schemas.openxmlformats.org/officeDocument/2006/relationships/ctrlProp" Target="../ctrlProps/ctrlProp89.xml"/><Relationship Id="rId3" Type="http://schemas.openxmlformats.org/officeDocument/2006/relationships/drawing" Target="../drawings/drawing4.xml"/><Relationship Id="rId21" Type="http://schemas.openxmlformats.org/officeDocument/2006/relationships/ctrlProp" Target="../ctrlProps/ctrlProp84.xml"/><Relationship Id="rId7" Type="http://schemas.openxmlformats.org/officeDocument/2006/relationships/ctrlProp" Target="../ctrlProps/ctrlProp70.xml"/><Relationship Id="rId12" Type="http://schemas.openxmlformats.org/officeDocument/2006/relationships/ctrlProp" Target="../ctrlProps/ctrlProp75.xml"/><Relationship Id="rId17" Type="http://schemas.openxmlformats.org/officeDocument/2006/relationships/ctrlProp" Target="../ctrlProps/ctrlProp80.xml"/><Relationship Id="rId25" Type="http://schemas.openxmlformats.org/officeDocument/2006/relationships/ctrlProp" Target="../ctrlProps/ctrlProp88.xml"/><Relationship Id="rId2" Type="http://schemas.openxmlformats.org/officeDocument/2006/relationships/printerSettings" Target="../printerSettings/printerSettings12.bin"/><Relationship Id="rId16" Type="http://schemas.openxmlformats.org/officeDocument/2006/relationships/ctrlProp" Target="../ctrlProps/ctrlProp79.xml"/><Relationship Id="rId20" Type="http://schemas.openxmlformats.org/officeDocument/2006/relationships/ctrlProp" Target="../ctrlProps/ctrlProp83.xml"/><Relationship Id="rId29" Type="http://schemas.openxmlformats.org/officeDocument/2006/relationships/ctrlProp" Target="../ctrlProps/ctrlProp92.xml"/><Relationship Id="rId1" Type="http://schemas.openxmlformats.org/officeDocument/2006/relationships/printerSettings" Target="../printerSettings/printerSettings11.bin"/><Relationship Id="rId6" Type="http://schemas.openxmlformats.org/officeDocument/2006/relationships/ctrlProp" Target="../ctrlProps/ctrlProp69.xml"/><Relationship Id="rId11" Type="http://schemas.openxmlformats.org/officeDocument/2006/relationships/ctrlProp" Target="../ctrlProps/ctrlProp74.xml"/><Relationship Id="rId24" Type="http://schemas.openxmlformats.org/officeDocument/2006/relationships/ctrlProp" Target="../ctrlProps/ctrlProp87.xml"/><Relationship Id="rId32" Type="http://schemas.openxmlformats.org/officeDocument/2006/relationships/ctrlProp" Target="../ctrlProps/ctrlProp95.xml"/><Relationship Id="rId5" Type="http://schemas.openxmlformats.org/officeDocument/2006/relationships/ctrlProp" Target="../ctrlProps/ctrlProp68.xml"/><Relationship Id="rId15" Type="http://schemas.openxmlformats.org/officeDocument/2006/relationships/ctrlProp" Target="../ctrlProps/ctrlProp78.xml"/><Relationship Id="rId23" Type="http://schemas.openxmlformats.org/officeDocument/2006/relationships/ctrlProp" Target="../ctrlProps/ctrlProp86.xml"/><Relationship Id="rId28" Type="http://schemas.openxmlformats.org/officeDocument/2006/relationships/ctrlProp" Target="../ctrlProps/ctrlProp91.xml"/><Relationship Id="rId10" Type="http://schemas.openxmlformats.org/officeDocument/2006/relationships/ctrlProp" Target="../ctrlProps/ctrlProp73.xml"/><Relationship Id="rId19" Type="http://schemas.openxmlformats.org/officeDocument/2006/relationships/ctrlProp" Target="../ctrlProps/ctrlProp82.xml"/><Relationship Id="rId31" Type="http://schemas.openxmlformats.org/officeDocument/2006/relationships/ctrlProp" Target="../ctrlProps/ctrlProp94.xml"/><Relationship Id="rId4" Type="http://schemas.openxmlformats.org/officeDocument/2006/relationships/vmlDrawing" Target="../drawings/vmlDrawing4.vml"/><Relationship Id="rId9" Type="http://schemas.openxmlformats.org/officeDocument/2006/relationships/ctrlProp" Target="../ctrlProps/ctrlProp72.xml"/><Relationship Id="rId14" Type="http://schemas.openxmlformats.org/officeDocument/2006/relationships/ctrlProp" Target="../ctrlProps/ctrlProp77.xml"/><Relationship Id="rId22" Type="http://schemas.openxmlformats.org/officeDocument/2006/relationships/ctrlProp" Target="../ctrlProps/ctrlProp85.xml"/><Relationship Id="rId27" Type="http://schemas.openxmlformats.org/officeDocument/2006/relationships/ctrlProp" Target="../ctrlProps/ctrlProp90.xml"/><Relationship Id="rId30" Type="http://schemas.openxmlformats.org/officeDocument/2006/relationships/ctrlProp" Target="../ctrlProps/ctrlProp93.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99.xml"/><Relationship Id="rId13" Type="http://schemas.openxmlformats.org/officeDocument/2006/relationships/ctrlProp" Target="../ctrlProps/ctrlProp104.xml"/><Relationship Id="rId18" Type="http://schemas.openxmlformats.org/officeDocument/2006/relationships/ctrlProp" Target="../ctrlProps/ctrlProp109.xml"/><Relationship Id="rId3" Type="http://schemas.openxmlformats.org/officeDocument/2006/relationships/drawing" Target="../drawings/drawing5.xml"/><Relationship Id="rId21" Type="http://schemas.openxmlformats.org/officeDocument/2006/relationships/ctrlProp" Target="../ctrlProps/ctrlProp112.xml"/><Relationship Id="rId7" Type="http://schemas.openxmlformats.org/officeDocument/2006/relationships/ctrlProp" Target="../ctrlProps/ctrlProp98.xml"/><Relationship Id="rId12" Type="http://schemas.openxmlformats.org/officeDocument/2006/relationships/ctrlProp" Target="../ctrlProps/ctrlProp103.xml"/><Relationship Id="rId17" Type="http://schemas.openxmlformats.org/officeDocument/2006/relationships/ctrlProp" Target="../ctrlProps/ctrlProp108.xml"/><Relationship Id="rId25" Type="http://schemas.openxmlformats.org/officeDocument/2006/relationships/ctrlProp" Target="../ctrlProps/ctrlProp116.xml"/><Relationship Id="rId2" Type="http://schemas.openxmlformats.org/officeDocument/2006/relationships/printerSettings" Target="../printerSettings/printerSettings14.bin"/><Relationship Id="rId16" Type="http://schemas.openxmlformats.org/officeDocument/2006/relationships/ctrlProp" Target="../ctrlProps/ctrlProp107.xml"/><Relationship Id="rId20" Type="http://schemas.openxmlformats.org/officeDocument/2006/relationships/ctrlProp" Target="../ctrlProps/ctrlProp111.xml"/><Relationship Id="rId1" Type="http://schemas.openxmlformats.org/officeDocument/2006/relationships/printerSettings" Target="../printerSettings/printerSettings13.bin"/><Relationship Id="rId6" Type="http://schemas.openxmlformats.org/officeDocument/2006/relationships/ctrlProp" Target="../ctrlProps/ctrlProp97.xml"/><Relationship Id="rId11" Type="http://schemas.openxmlformats.org/officeDocument/2006/relationships/ctrlProp" Target="../ctrlProps/ctrlProp102.xml"/><Relationship Id="rId24" Type="http://schemas.openxmlformats.org/officeDocument/2006/relationships/ctrlProp" Target="../ctrlProps/ctrlProp115.xml"/><Relationship Id="rId5" Type="http://schemas.openxmlformats.org/officeDocument/2006/relationships/ctrlProp" Target="../ctrlProps/ctrlProp96.xml"/><Relationship Id="rId15" Type="http://schemas.openxmlformats.org/officeDocument/2006/relationships/ctrlProp" Target="../ctrlProps/ctrlProp106.xml"/><Relationship Id="rId23" Type="http://schemas.openxmlformats.org/officeDocument/2006/relationships/ctrlProp" Target="../ctrlProps/ctrlProp114.xml"/><Relationship Id="rId10" Type="http://schemas.openxmlformats.org/officeDocument/2006/relationships/ctrlProp" Target="../ctrlProps/ctrlProp101.xml"/><Relationship Id="rId19" Type="http://schemas.openxmlformats.org/officeDocument/2006/relationships/ctrlProp" Target="../ctrlProps/ctrlProp110.xml"/><Relationship Id="rId4" Type="http://schemas.openxmlformats.org/officeDocument/2006/relationships/vmlDrawing" Target="../drawings/vmlDrawing5.vml"/><Relationship Id="rId9" Type="http://schemas.openxmlformats.org/officeDocument/2006/relationships/ctrlProp" Target="../ctrlProps/ctrlProp100.xml"/><Relationship Id="rId14" Type="http://schemas.openxmlformats.org/officeDocument/2006/relationships/ctrlProp" Target="../ctrlProps/ctrlProp105.xml"/><Relationship Id="rId22" Type="http://schemas.openxmlformats.org/officeDocument/2006/relationships/ctrlProp" Target="../ctrlProps/ctrlProp113.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120.xml"/><Relationship Id="rId13" Type="http://schemas.openxmlformats.org/officeDocument/2006/relationships/ctrlProp" Target="../ctrlProps/ctrlProp125.xml"/><Relationship Id="rId18" Type="http://schemas.openxmlformats.org/officeDocument/2006/relationships/ctrlProp" Target="../ctrlProps/ctrlProp130.xml"/><Relationship Id="rId3" Type="http://schemas.openxmlformats.org/officeDocument/2006/relationships/drawing" Target="../drawings/drawing6.xml"/><Relationship Id="rId21" Type="http://schemas.openxmlformats.org/officeDocument/2006/relationships/ctrlProp" Target="../ctrlProps/ctrlProp133.xml"/><Relationship Id="rId7" Type="http://schemas.openxmlformats.org/officeDocument/2006/relationships/ctrlProp" Target="../ctrlProps/ctrlProp119.xml"/><Relationship Id="rId12" Type="http://schemas.openxmlformats.org/officeDocument/2006/relationships/ctrlProp" Target="../ctrlProps/ctrlProp124.xml"/><Relationship Id="rId17" Type="http://schemas.openxmlformats.org/officeDocument/2006/relationships/ctrlProp" Target="../ctrlProps/ctrlProp129.xml"/><Relationship Id="rId25" Type="http://schemas.openxmlformats.org/officeDocument/2006/relationships/ctrlProp" Target="../ctrlProps/ctrlProp137.xml"/><Relationship Id="rId2" Type="http://schemas.openxmlformats.org/officeDocument/2006/relationships/printerSettings" Target="../printerSettings/printerSettings16.bin"/><Relationship Id="rId16" Type="http://schemas.openxmlformats.org/officeDocument/2006/relationships/ctrlProp" Target="../ctrlProps/ctrlProp128.xml"/><Relationship Id="rId20" Type="http://schemas.openxmlformats.org/officeDocument/2006/relationships/ctrlProp" Target="../ctrlProps/ctrlProp132.xml"/><Relationship Id="rId1" Type="http://schemas.openxmlformats.org/officeDocument/2006/relationships/printerSettings" Target="../printerSettings/printerSettings15.bin"/><Relationship Id="rId6" Type="http://schemas.openxmlformats.org/officeDocument/2006/relationships/ctrlProp" Target="../ctrlProps/ctrlProp118.xml"/><Relationship Id="rId11" Type="http://schemas.openxmlformats.org/officeDocument/2006/relationships/ctrlProp" Target="../ctrlProps/ctrlProp123.xml"/><Relationship Id="rId24" Type="http://schemas.openxmlformats.org/officeDocument/2006/relationships/ctrlProp" Target="../ctrlProps/ctrlProp136.xml"/><Relationship Id="rId5" Type="http://schemas.openxmlformats.org/officeDocument/2006/relationships/ctrlProp" Target="../ctrlProps/ctrlProp117.xml"/><Relationship Id="rId15" Type="http://schemas.openxmlformats.org/officeDocument/2006/relationships/ctrlProp" Target="../ctrlProps/ctrlProp127.xml"/><Relationship Id="rId23" Type="http://schemas.openxmlformats.org/officeDocument/2006/relationships/ctrlProp" Target="../ctrlProps/ctrlProp135.xml"/><Relationship Id="rId10" Type="http://schemas.openxmlformats.org/officeDocument/2006/relationships/ctrlProp" Target="../ctrlProps/ctrlProp122.xml"/><Relationship Id="rId19" Type="http://schemas.openxmlformats.org/officeDocument/2006/relationships/ctrlProp" Target="../ctrlProps/ctrlProp131.xml"/><Relationship Id="rId4" Type="http://schemas.openxmlformats.org/officeDocument/2006/relationships/vmlDrawing" Target="../drawings/vmlDrawing6.vml"/><Relationship Id="rId9" Type="http://schemas.openxmlformats.org/officeDocument/2006/relationships/ctrlProp" Target="../ctrlProps/ctrlProp121.xml"/><Relationship Id="rId14" Type="http://schemas.openxmlformats.org/officeDocument/2006/relationships/ctrlProp" Target="../ctrlProps/ctrlProp126.xml"/><Relationship Id="rId22" Type="http://schemas.openxmlformats.org/officeDocument/2006/relationships/ctrlProp" Target="../ctrlProps/ctrlProp134.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01">
    <tabColor theme="0" tint="-0.34998626667073579"/>
    <pageSetUpPr fitToPage="1"/>
  </sheetPr>
  <dimension ref="A1:Q193"/>
  <sheetViews>
    <sheetView workbookViewId="0"/>
  </sheetViews>
  <sheetFormatPr defaultColWidth="9.33203125" defaultRowHeight="14.4"/>
  <cols>
    <col min="1" max="1" width="3.6640625" customWidth="1"/>
    <col min="2" max="2" width="36.6640625" customWidth="1"/>
    <col min="4" max="4" width="29.33203125" bestFit="1" customWidth="1"/>
    <col min="5" max="5" width="94.6640625" bestFit="1" customWidth="1"/>
    <col min="6" max="6" width="11.6640625" bestFit="1" customWidth="1"/>
    <col min="7" max="7" width="29.33203125" bestFit="1" customWidth="1"/>
    <col min="8" max="8" width="30" bestFit="1" customWidth="1"/>
    <col min="9" max="9" width="14.6640625" bestFit="1" customWidth="1"/>
    <col min="10" max="10" width="10.44140625" bestFit="1" customWidth="1"/>
    <col min="11" max="11" width="37.33203125" customWidth="1"/>
    <col min="12" max="12" width="16.6640625" customWidth="1"/>
    <col min="13" max="13" width="15.33203125" bestFit="1" customWidth="1"/>
    <col min="14" max="14" width="21.33203125" bestFit="1" customWidth="1"/>
    <col min="16" max="16" width="12.6640625" bestFit="1" customWidth="1"/>
    <col min="17" max="17" width="12.33203125" bestFit="1" customWidth="1"/>
  </cols>
  <sheetData>
    <row r="1" spans="1:17" ht="9" customHeight="1">
      <c r="A1" s="21" t="s">
        <v>48</v>
      </c>
      <c r="B1" s="21" t="s">
        <v>49</v>
      </c>
      <c r="C1" s="21" t="s">
        <v>175</v>
      </c>
      <c r="D1" s="21" t="s">
        <v>50</v>
      </c>
      <c r="E1" s="21" t="s">
        <v>51</v>
      </c>
      <c r="F1" s="21" t="s">
        <v>174</v>
      </c>
      <c r="G1" s="21" t="s">
        <v>52</v>
      </c>
      <c r="H1" s="21" t="s">
        <v>156</v>
      </c>
      <c r="I1" s="21" t="s">
        <v>142</v>
      </c>
      <c r="J1" s="21" t="s">
        <v>153</v>
      </c>
      <c r="K1" s="21" t="s">
        <v>228</v>
      </c>
      <c r="L1" s="21" t="s">
        <v>229</v>
      </c>
      <c r="M1" s="168" t="s">
        <v>585</v>
      </c>
      <c r="N1" s="21" t="s">
        <v>235</v>
      </c>
      <c r="P1" s="21" t="s">
        <v>141</v>
      </c>
      <c r="Q1" s="21" t="s">
        <v>402</v>
      </c>
    </row>
    <row r="2" spans="1:17" ht="15.6">
      <c r="A2" s="22">
        <v>1</v>
      </c>
      <c r="B2" s="23" t="s">
        <v>53</v>
      </c>
      <c r="C2" s="22">
        <f t="shared" ref="C2:C33" si="0">INDEX(A:A,MATCH(D2,B:B,0),1)</f>
        <v>1</v>
      </c>
      <c r="D2" s="22" t="s">
        <v>53</v>
      </c>
      <c r="E2" s="22" t="s">
        <v>54</v>
      </c>
      <c r="F2" s="22" t="s">
        <v>55</v>
      </c>
      <c r="G2" s="22" t="s">
        <v>56</v>
      </c>
      <c r="H2">
        <v>10</v>
      </c>
      <c r="I2" t="str">
        <f>IF(Pradžia!I29=TRUE,"Alternatyva 1","")</f>
        <v>Alternatyva 1</v>
      </c>
      <c r="J2" s="32">
        <v>43831</v>
      </c>
      <c r="K2" s="63">
        <v>0</v>
      </c>
      <c r="L2" s="63">
        <v>0</v>
      </c>
      <c r="M2" s="83" t="s">
        <v>6</v>
      </c>
      <c r="N2">
        <v>1</v>
      </c>
      <c r="O2">
        <v>4</v>
      </c>
      <c r="P2" t="s">
        <v>6</v>
      </c>
      <c r="Q2" t="s">
        <v>397</v>
      </c>
    </row>
    <row r="3" spans="1:17" ht="15.6">
      <c r="A3" s="22">
        <v>2</v>
      </c>
      <c r="B3" s="23" t="s">
        <v>57</v>
      </c>
      <c r="C3" s="22">
        <f t="shared" si="0"/>
        <v>1</v>
      </c>
      <c r="D3" s="22" t="s">
        <v>53</v>
      </c>
      <c r="E3" s="22" t="s">
        <v>58</v>
      </c>
      <c r="F3" s="22" t="s">
        <v>55</v>
      </c>
      <c r="G3" s="22" t="s">
        <v>59</v>
      </c>
      <c r="H3">
        <v>7</v>
      </c>
      <c r="I3" t="str">
        <f>IF(Pradžia!I31=TRUE,"Alternatyva 2","")</f>
        <v>Alternatyva 2</v>
      </c>
      <c r="J3" s="32">
        <f ca="1">EDATE(TODAY(),48)</f>
        <v>47688</v>
      </c>
      <c r="K3" s="63">
        <v>0.05</v>
      </c>
      <c r="L3" s="63">
        <v>0.05</v>
      </c>
      <c r="M3" s="83" t="s">
        <v>7</v>
      </c>
      <c r="N3">
        <v>2</v>
      </c>
      <c r="P3" t="s">
        <v>7</v>
      </c>
      <c r="Q3" t="s">
        <v>398</v>
      </c>
    </row>
    <row r="4" spans="1:17" ht="15.6">
      <c r="A4" s="22">
        <v>3</v>
      </c>
      <c r="B4" s="23" t="s">
        <v>60</v>
      </c>
      <c r="C4" s="22">
        <f t="shared" si="0"/>
        <v>1</v>
      </c>
      <c r="D4" s="22" t="s">
        <v>53</v>
      </c>
      <c r="E4" s="22" t="s">
        <v>61</v>
      </c>
      <c r="F4" s="22" t="s">
        <v>55</v>
      </c>
      <c r="G4" s="22"/>
      <c r="I4" t="str">
        <f>IF(Pradžia!I33=TRUE,"Alternatyva 3","")</f>
        <v/>
      </c>
      <c r="K4" s="63">
        <v>0.09</v>
      </c>
      <c r="L4" s="63">
        <v>0.09</v>
      </c>
      <c r="N4">
        <v>3</v>
      </c>
      <c r="P4" t="s">
        <v>8</v>
      </c>
      <c r="Q4" t="s">
        <v>399</v>
      </c>
    </row>
    <row r="5" spans="1:17" ht="15.6">
      <c r="A5" s="22">
        <v>4</v>
      </c>
      <c r="B5" s="23" t="s">
        <v>62</v>
      </c>
      <c r="C5" s="22">
        <f t="shared" si="0"/>
        <v>1</v>
      </c>
      <c r="D5" s="22" t="s">
        <v>53</v>
      </c>
      <c r="E5" s="22" t="s">
        <v>63</v>
      </c>
      <c r="F5" s="22" t="s">
        <v>55</v>
      </c>
      <c r="G5" s="22"/>
      <c r="I5" t="str">
        <f>IF(Pradžia!I35=TRUE,"Alternatyva 4","")</f>
        <v/>
      </c>
      <c r="K5" s="63">
        <v>0.21</v>
      </c>
      <c r="L5" s="63">
        <v>0.21</v>
      </c>
      <c r="N5">
        <v>4</v>
      </c>
      <c r="P5" t="s">
        <v>10</v>
      </c>
      <c r="Q5" t="s">
        <v>400</v>
      </c>
    </row>
    <row r="6" spans="1:17" ht="28.8">
      <c r="A6" s="22">
        <v>5</v>
      </c>
      <c r="B6" s="23" t="s">
        <v>64</v>
      </c>
      <c r="C6" s="22">
        <f t="shared" si="0"/>
        <v>1</v>
      </c>
      <c r="D6" s="22" t="s">
        <v>53</v>
      </c>
      <c r="E6" s="22" t="s">
        <v>65</v>
      </c>
      <c r="F6" s="22" t="s">
        <v>55</v>
      </c>
      <c r="G6" s="22"/>
      <c r="I6" t="str">
        <f>IF(Pradžia!I37=TRUE,"Alternatyva 5","")</f>
        <v/>
      </c>
      <c r="K6" s="2" t="s">
        <v>233</v>
      </c>
      <c r="L6" s="2" t="s">
        <v>251</v>
      </c>
      <c r="N6">
        <v>5</v>
      </c>
      <c r="P6" t="s">
        <v>12</v>
      </c>
      <c r="Q6" t="s">
        <v>401</v>
      </c>
    </row>
    <row r="7" spans="1:17" ht="15.6">
      <c r="A7" s="22">
        <v>6</v>
      </c>
      <c r="B7" s="23" t="s">
        <v>66</v>
      </c>
      <c r="C7" s="22">
        <f t="shared" si="0"/>
        <v>1</v>
      </c>
      <c r="D7" s="22" t="s">
        <v>53</v>
      </c>
      <c r="E7" s="22" t="s">
        <v>67</v>
      </c>
      <c r="F7" s="22" t="s">
        <v>55</v>
      </c>
      <c r="G7" s="22"/>
      <c r="K7" s="2"/>
      <c r="N7">
        <v>6</v>
      </c>
    </row>
    <row r="8" spans="1:17" ht="15.6">
      <c r="A8" s="22">
        <v>7</v>
      </c>
      <c r="B8" s="23" t="s">
        <v>68</v>
      </c>
      <c r="C8" s="22">
        <f t="shared" si="0"/>
        <v>1</v>
      </c>
      <c r="D8" s="22" t="s">
        <v>53</v>
      </c>
      <c r="E8" s="22" t="s">
        <v>69</v>
      </c>
      <c r="F8" s="22" t="s">
        <v>55</v>
      </c>
      <c r="G8" s="22"/>
      <c r="N8">
        <v>7</v>
      </c>
    </row>
    <row r="9" spans="1:17" ht="15.6">
      <c r="A9" s="22">
        <v>8</v>
      </c>
      <c r="B9" s="23" t="s">
        <v>70</v>
      </c>
      <c r="C9" s="22">
        <f t="shared" si="0"/>
        <v>1</v>
      </c>
      <c r="D9" s="22" t="s">
        <v>53</v>
      </c>
      <c r="E9" s="22" t="s">
        <v>71</v>
      </c>
      <c r="F9" s="22" t="s">
        <v>55</v>
      </c>
      <c r="G9" s="22"/>
      <c r="N9">
        <v>8</v>
      </c>
    </row>
    <row r="10" spans="1:17" ht="15.6">
      <c r="A10" s="22">
        <v>9</v>
      </c>
      <c r="B10" s="23" t="s">
        <v>72</v>
      </c>
      <c r="C10" s="22">
        <f t="shared" si="0"/>
        <v>1</v>
      </c>
      <c r="D10" s="22" t="s">
        <v>53</v>
      </c>
      <c r="E10" s="22" t="s">
        <v>73</v>
      </c>
      <c r="F10" s="22" t="s">
        <v>55</v>
      </c>
      <c r="G10" s="22"/>
      <c r="K10" t="s">
        <v>250</v>
      </c>
      <c r="N10">
        <v>9</v>
      </c>
    </row>
    <row r="11" spans="1:17" ht="15.6">
      <c r="A11" s="22">
        <v>10</v>
      </c>
      <c r="B11" s="23" t="s">
        <v>74</v>
      </c>
      <c r="C11" s="22">
        <f t="shared" si="0"/>
        <v>1</v>
      </c>
      <c r="D11" s="22" t="s">
        <v>53</v>
      </c>
      <c r="E11" s="22" t="s">
        <v>75</v>
      </c>
      <c r="F11" s="22" t="s">
        <v>55</v>
      </c>
      <c r="G11" s="22"/>
      <c r="K11" t="s">
        <v>251</v>
      </c>
      <c r="N11">
        <v>10</v>
      </c>
    </row>
    <row r="12" spans="1:17" ht="15.6">
      <c r="A12" s="22">
        <v>11</v>
      </c>
      <c r="B12" s="23" t="s">
        <v>76</v>
      </c>
      <c r="C12" s="22">
        <f t="shared" si="0"/>
        <v>1</v>
      </c>
      <c r="D12" s="22" t="s">
        <v>53</v>
      </c>
      <c r="E12" s="22" t="s">
        <v>168</v>
      </c>
      <c r="F12" s="22" t="s">
        <v>55</v>
      </c>
      <c r="G12" s="22"/>
      <c r="N12">
        <v>11</v>
      </c>
    </row>
    <row r="13" spans="1:17" ht="15.6">
      <c r="A13" s="22">
        <v>12</v>
      </c>
      <c r="B13" s="23" t="s">
        <v>77</v>
      </c>
      <c r="C13" s="22">
        <f t="shared" si="0"/>
        <v>1</v>
      </c>
      <c r="D13" s="22" t="s">
        <v>53</v>
      </c>
      <c r="E13" s="22" t="s">
        <v>78</v>
      </c>
      <c r="F13" s="22" t="s">
        <v>55</v>
      </c>
      <c r="G13" s="22"/>
      <c r="N13">
        <v>12</v>
      </c>
    </row>
    <row r="14" spans="1:17" ht="15.6">
      <c r="A14" s="22">
        <v>13</v>
      </c>
      <c r="B14" s="23" t="s">
        <v>166</v>
      </c>
      <c r="C14" s="22">
        <f t="shared" si="0"/>
        <v>1</v>
      </c>
      <c r="D14" s="22" t="s">
        <v>53</v>
      </c>
      <c r="E14" s="22" t="s">
        <v>79</v>
      </c>
      <c r="F14" s="22" t="s">
        <v>55</v>
      </c>
      <c r="G14" s="22"/>
      <c r="N14">
        <v>13</v>
      </c>
    </row>
    <row r="15" spans="1:17" ht="15.6">
      <c r="A15" s="22">
        <v>14</v>
      </c>
      <c r="B15" s="23" t="s">
        <v>80</v>
      </c>
      <c r="C15" s="22">
        <f t="shared" si="0"/>
        <v>1</v>
      </c>
      <c r="D15" s="22" t="s">
        <v>53</v>
      </c>
      <c r="E15" s="22" t="s">
        <v>81</v>
      </c>
      <c r="F15" s="22" t="s">
        <v>55</v>
      </c>
      <c r="G15" s="22"/>
      <c r="N15">
        <v>14</v>
      </c>
    </row>
    <row r="16" spans="1:17" ht="15.6">
      <c r="A16" s="22">
        <v>15</v>
      </c>
      <c r="B16" s="23" t="s">
        <v>155</v>
      </c>
      <c r="C16" s="22">
        <f t="shared" si="0"/>
        <v>2</v>
      </c>
      <c r="D16" s="22" t="s">
        <v>57</v>
      </c>
      <c r="E16" s="22" t="s">
        <v>169</v>
      </c>
      <c r="F16" s="22" t="s">
        <v>55</v>
      </c>
      <c r="G16" s="22"/>
      <c r="N16">
        <v>15</v>
      </c>
    </row>
    <row r="17" spans="1:14" ht="15.6">
      <c r="A17" s="22"/>
      <c r="B17" s="22"/>
      <c r="C17" s="22">
        <f t="shared" si="0"/>
        <v>2</v>
      </c>
      <c r="D17" s="22" t="s">
        <v>57</v>
      </c>
      <c r="E17" s="22" t="s">
        <v>82</v>
      </c>
      <c r="F17" s="22" t="s">
        <v>55</v>
      </c>
      <c r="G17" s="22"/>
      <c r="N17">
        <v>16</v>
      </c>
    </row>
    <row r="18" spans="1:14" ht="15.6">
      <c r="A18" s="22"/>
      <c r="B18" s="22"/>
      <c r="C18" s="22">
        <f t="shared" si="0"/>
        <v>2</v>
      </c>
      <c r="D18" s="22" t="s">
        <v>57</v>
      </c>
      <c r="E18" s="22" t="s">
        <v>83</v>
      </c>
      <c r="F18" s="22" t="s">
        <v>55</v>
      </c>
      <c r="G18" s="22"/>
      <c r="N18">
        <v>17</v>
      </c>
    </row>
    <row r="19" spans="1:14" ht="15.6">
      <c r="A19" s="22"/>
      <c r="B19" s="22"/>
      <c r="C19" s="22">
        <f t="shared" si="0"/>
        <v>2</v>
      </c>
      <c r="D19" s="22" t="s">
        <v>57</v>
      </c>
      <c r="E19" s="22" t="s">
        <v>69</v>
      </c>
      <c r="F19" s="22" t="s">
        <v>55</v>
      </c>
      <c r="G19" s="22"/>
      <c r="N19">
        <v>18</v>
      </c>
    </row>
    <row r="20" spans="1:14" ht="15.6">
      <c r="A20" s="22"/>
      <c r="B20" s="22"/>
      <c r="C20" s="22">
        <f t="shared" si="0"/>
        <v>2</v>
      </c>
      <c r="D20" s="22" t="s">
        <v>57</v>
      </c>
      <c r="E20" s="22" t="s">
        <v>71</v>
      </c>
      <c r="F20" s="22" t="s">
        <v>55</v>
      </c>
      <c r="G20" s="22"/>
      <c r="N20">
        <v>19</v>
      </c>
    </row>
    <row r="21" spans="1:14" ht="15.6">
      <c r="A21" s="22"/>
      <c r="B21" s="22"/>
      <c r="C21" s="22">
        <f t="shared" si="0"/>
        <v>2</v>
      </c>
      <c r="D21" s="22" t="s">
        <v>57</v>
      </c>
      <c r="E21" s="22" t="s">
        <v>79</v>
      </c>
      <c r="F21" s="22" t="s">
        <v>55</v>
      </c>
      <c r="G21" s="22"/>
      <c r="N21">
        <v>20</v>
      </c>
    </row>
    <row r="22" spans="1:14" ht="15.6">
      <c r="A22" s="22"/>
      <c r="B22" s="22"/>
      <c r="C22" s="22">
        <f t="shared" si="0"/>
        <v>2</v>
      </c>
      <c r="D22" s="22" t="s">
        <v>57</v>
      </c>
      <c r="E22" s="22" t="s">
        <v>84</v>
      </c>
      <c r="F22" s="22" t="s">
        <v>55</v>
      </c>
      <c r="G22" s="22"/>
      <c r="N22">
        <v>21</v>
      </c>
    </row>
    <row r="23" spans="1:14" ht="15.6">
      <c r="A23" s="22"/>
      <c r="B23" s="22"/>
      <c r="C23" s="22">
        <f t="shared" si="0"/>
        <v>2</v>
      </c>
      <c r="D23" s="22" t="s">
        <v>57</v>
      </c>
      <c r="E23" s="22" t="s">
        <v>85</v>
      </c>
      <c r="F23" s="22" t="s">
        <v>176</v>
      </c>
      <c r="G23" s="22"/>
      <c r="N23">
        <v>22</v>
      </c>
    </row>
    <row r="24" spans="1:14" ht="15.6">
      <c r="A24" s="22"/>
      <c r="B24" s="22"/>
      <c r="C24" s="22">
        <f t="shared" si="0"/>
        <v>2</v>
      </c>
      <c r="D24" s="22" t="s">
        <v>57</v>
      </c>
      <c r="E24" s="22" t="s">
        <v>86</v>
      </c>
      <c r="F24" s="22" t="s">
        <v>55</v>
      </c>
      <c r="G24" s="22"/>
      <c r="N24">
        <v>23</v>
      </c>
    </row>
    <row r="25" spans="1:14" ht="15.6">
      <c r="A25" s="22"/>
      <c r="B25" s="22"/>
      <c r="C25" s="22">
        <f t="shared" si="0"/>
        <v>2</v>
      </c>
      <c r="D25" s="22" t="s">
        <v>57</v>
      </c>
      <c r="E25" s="22" t="s">
        <v>87</v>
      </c>
      <c r="F25" s="22" t="s">
        <v>55</v>
      </c>
      <c r="G25" s="22"/>
      <c r="N25">
        <v>24</v>
      </c>
    </row>
    <row r="26" spans="1:14" ht="15.6">
      <c r="A26" s="22"/>
      <c r="B26" s="22"/>
      <c r="C26" s="22">
        <f t="shared" si="0"/>
        <v>2</v>
      </c>
      <c r="D26" s="22" t="s">
        <v>57</v>
      </c>
      <c r="E26" s="22" t="s">
        <v>88</v>
      </c>
      <c r="F26" s="22" t="s">
        <v>55</v>
      </c>
      <c r="G26" s="22"/>
      <c r="N26">
        <v>25</v>
      </c>
    </row>
    <row r="27" spans="1:14" ht="15.6">
      <c r="A27" s="22"/>
      <c r="B27" s="22"/>
      <c r="C27" s="22">
        <f t="shared" si="0"/>
        <v>2</v>
      </c>
      <c r="D27" s="22" t="s">
        <v>57</v>
      </c>
      <c r="E27" s="22" t="s">
        <v>89</v>
      </c>
      <c r="F27" s="22" t="s">
        <v>176</v>
      </c>
      <c r="G27" s="22"/>
      <c r="N27">
        <v>26</v>
      </c>
    </row>
    <row r="28" spans="1:14" ht="15.6">
      <c r="A28" s="22"/>
      <c r="B28" s="22"/>
      <c r="C28" s="22">
        <f t="shared" si="0"/>
        <v>2</v>
      </c>
      <c r="D28" s="22" t="s">
        <v>57</v>
      </c>
      <c r="E28" s="22" t="s">
        <v>90</v>
      </c>
      <c r="F28" s="22" t="s">
        <v>176</v>
      </c>
      <c r="G28" s="22"/>
      <c r="N28">
        <v>27</v>
      </c>
    </row>
    <row r="29" spans="1:14" ht="15.6">
      <c r="A29" s="22"/>
      <c r="B29" s="22"/>
      <c r="C29" s="22">
        <f t="shared" si="0"/>
        <v>2</v>
      </c>
      <c r="D29" s="22" t="s">
        <v>57</v>
      </c>
      <c r="E29" s="22" t="s">
        <v>91</v>
      </c>
      <c r="F29" s="22" t="s">
        <v>176</v>
      </c>
      <c r="G29" s="22"/>
      <c r="N29">
        <v>28</v>
      </c>
    </row>
    <row r="30" spans="1:14" ht="15.6">
      <c r="A30" s="22"/>
      <c r="B30" s="22"/>
      <c r="C30" s="22">
        <f t="shared" si="0"/>
        <v>2</v>
      </c>
      <c r="D30" s="22" t="s">
        <v>57</v>
      </c>
      <c r="E30" s="22" t="s">
        <v>92</v>
      </c>
      <c r="F30" s="22" t="s">
        <v>55</v>
      </c>
      <c r="G30" s="22"/>
      <c r="N30">
        <v>29</v>
      </c>
    </row>
    <row r="31" spans="1:14" ht="15.6">
      <c r="A31" s="22"/>
      <c r="B31" s="22"/>
      <c r="C31" s="22">
        <f t="shared" si="0"/>
        <v>3</v>
      </c>
      <c r="D31" s="22" t="s">
        <v>60</v>
      </c>
      <c r="E31" s="22" t="s">
        <v>93</v>
      </c>
      <c r="F31" s="22" t="s">
        <v>55</v>
      </c>
      <c r="G31" s="22"/>
      <c r="N31">
        <v>30</v>
      </c>
    </row>
    <row r="32" spans="1:14" ht="15.6">
      <c r="A32" s="22"/>
      <c r="B32" s="22"/>
      <c r="C32" s="22">
        <f t="shared" si="0"/>
        <v>3</v>
      </c>
      <c r="D32" s="22" t="s">
        <v>60</v>
      </c>
      <c r="E32" s="22" t="s">
        <v>94</v>
      </c>
      <c r="F32" s="22" t="s">
        <v>55</v>
      </c>
      <c r="G32" s="22"/>
      <c r="N32">
        <v>31</v>
      </c>
    </row>
    <row r="33" spans="1:14" ht="15.6">
      <c r="A33" s="22"/>
      <c r="B33" s="22"/>
      <c r="C33" s="22">
        <f t="shared" si="0"/>
        <v>3</v>
      </c>
      <c r="D33" s="22" t="s">
        <v>60</v>
      </c>
      <c r="E33" s="22" t="s">
        <v>95</v>
      </c>
      <c r="F33" s="22" t="s">
        <v>55</v>
      </c>
      <c r="G33" s="22"/>
      <c r="N33">
        <v>32</v>
      </c>
    </row>
    <row r="34" spans="1:14" ht="15.6">
      <c r="A34" s="22"/>
      <c r="B34" s="22"/>
      <c r="C34" s="22">
        <f t="shared" ref="C34:C65" si="1">INDEX(A:A,MATCH(D34,B:B,0),1)</f>
        <v>3</v>
      </c>
      <c r="D34" s="22" t="s">
        <v>60</v>
      </c>
      <c r="E34" s="22" t="s">
        <v>96</v>
      </c>
      <c r="F34" s="22" t="s">
        <v>55</v>
      </c>
      <c r="G34" s="22"/>
      <c r="N34">
        <v>33</v>
      </c>
    </row>
    <row r="35" spans="1:14" ht="15.6">
      <c r="A35" s="22"/>
      <c r="B35" s="22"/>
      <c r="C35" s="22">
        <f t="shared" si="1"/>
        <v>4</v>
      </c>
      <c r="D35" s="22" t="s">
        <v>62</v>
      </c>
      <c r="E35" s="22" t="s">
        <v>170</v>
      </c>
      <c r="F35" s="22" t="s">
        <v>55</v>
      </c>
      <c r="G35" s="22"/>
      <c r="N35">
        <v>34</v>
      </c>
    </row>
    <row r="36" spans="1:14" ht="15.6">
      <c r="A36" s="22"/>
      <c r="B36" s="22"/>
      <c r="C36" s="22">
        <f t="shared" si="1"/>
        <v>4</v>
      </c>
      <c r="D36" s="22" t="s">
        <v>62</v>
      </c>
      <c r="E36" s="22" t="s">
        <v>97</v>
      </c>
      <c r="F36" s="22" t="s">
        <v>55</v>
      </c>
      <c r="G36" s="22"/>
      <c r="N36">
        <v>35</v>
      </c>
    </row>
    <row r="37" spans="1:14" ht="15.6">
      <c r="A37" s="22"/>
      <c r="B37" s="22"/>
      <c r="C37" s="22">
        <f t="shared" si="1"/>
        <v>4</v>
      </c>
      <c r="D37" s="22" t="s">
        <v>62</v>
      </c>
      <c r="E37" s="22" t="s">
        <v>79</v>
      </c>
      <c r="F37" s="22" t="s">
        <v>55</v>
      </c>
      <c r="G37" s="22"/>
      <c r="N37">
        <v>36</v>
      </c>
    </row>
    <row r="38" spans="1:14" ht="15.6">
      <c r="A38" s="22"/>
      <c r="B38" s="22"/>
      <c r="C38" s="22">
        <f t="shared" si="1"/>
        <v>4</v>
      </c>
      <c r="D38" s="22" t="s">
        <v>62</v>
      </c>
      <c r="E38" s="22" t="s">
        <v>69</v>
      </c>
      <c r="F38" s="22" t="s">
        <v>55</v>
      </c>
      <c r="G38" s="22"/>
      <c r="N38">
        <v>37</v>
      </c>
    </row>
    <row r="39" spans="1:14" ht="15.6">
      <c r="A39" s="22"/>
      <c r="B39" s="22"/>
      <c r="C39" s="22">
        <f t="shared" si="1"/>
        <v>5</v>
      </c>
      <c r="D39" s="22" t="s">
        <v>64</v>
      </c>
      <c r="E39" s="22" t="s">
        <v>98</v>
      </c>
      <c r="F39" s="22" t="s">
        <v>55</v>
      </c>
      <c r="G39" s="22"/>
      <c r="N39">
        <v>38</v>
      </c>
    </row>
    <row r="40" spans="1:14" ht="15.6">
      <c r="A40" s="22"/>
      <c r="B40" s="22"/>
      <c r="C40" s="22">
        <f t="shared" si="1"/>
        <v>6</v>
      </c>
      <c r="D40" s="22" t="s">
        <v>66</v>
      </c>
      <c r="E40" s="22" t="s">
        <v>99</v>
      </c>
      <c r="F40" s="22" t="s">
        <v>55</v>
      </c>
      <c r="G40" s="22"/>
      <c r="N40">
        <v>39</v>
      </c>
    </row>
    <row r="41" spans="1:14" ht="15.6">
      <c r="A41" s="22"/>
      <c r="B41" s="22"/>
      <c r="C41" s="22">
        <f t="shared" si="1"/>
        <v>6</v>
      </c>
      <c r="D41" s="22" t="s">
        <v>66</v>
      </c>
      <c r="E41" s="22" t="s">
        <v>100</v>
      </c>
      <c r="F41" s="22" t="s">
        <v>55</v>
      </c>
      <c r="G41" s="22"/>
      <c r="N41">
        <v>40</v>
      </c>
    </row>
    <row r="42" spans="1:14" ht="15.6">
      <c r="A42" s="22"/>
      <c r="B42" s="22"/>
      <c r="C42" s="22">
        <f t="shared" si="1"/>
        <v>6</v>
      </c>
      <c r="D42" s="22" t="s">
        <v>66</v>
      </c>
      <c r="E42" s="22" t="s">
        <v>171</v>
      </c>
      <c r="F42" s="22" t="s">
        <v>55</v>
      </c>
      <c r="G42" s="22"/>
      <c r="N42">
        <v>41</v>
      </c>
    </row>
    <row r="43" spans="1:14" ht="15.6">
      <c r="A43" s="22"/>
      <c r="B43" s="22"/>
      <c r="C43" s="22">
        <f t="shared" si="1"/>
        <v>6</v>
      </c>
      <c r="D43" s="22" t="s">
        <v>66</v>
      </c>
      <c r="E43" s="22" t="s">
        <v>101</v>
      </c>
      <c r="F43" s="22" t="s">
        <v>55</v>
      </c>
      <c r="G43" s="22"/>
      <c r="N43">
        <v>42</v>
      </c>
    </row>
    <row r="44" spans="1:14" ht="15.6">
      <c r="A44" s="22"/>
      <c r="B44" s="22"/>
      <c r="C44" s="22">
        <f t="shared" si="1"/>
        <v>6</v>
      </c>
      <c r="D44" s="22" t="s">
        <v>66</v>
      </c>
      <c r="E44" s="22" t="s">
        <v>102</v>
      </c>
      <c r="F44" s="22" t="s">
        <v>55</v>
      </c>
      <c r="G44" s="22"/>
      <c r="N44">
        <v>43</v>
      </c>
    </row>
    <row r="45" spans="1:14" ht="15.6">
      <c r="A45" s="22"/>
      <c r="B45" s="22"/>
      <c r="C45" s="22">
        <f t="shared" si="1"/>
        <v>6</v>
      </c>
      <c r="D45" s="22" t="s">
        <v>66</v>
      </c>
      <c r="E45" s="22" t="s">
        <v>103</v>
      </c>
      <c r="F45" s="22" t="s">
        <v>55</v>
      </c>
      <c r="G45" s="22"/>
      <c r="N45">
        <v>44</v>
      </c>
    </row>
    <row r="46" spans="1:14" ht="15.6">
      <c r="A46" s="22"/>
      <c r="B46" s="22"/>
      <c r="C46" s="22">
        <f t="shared" si="1"/>
        <v>7</v>
      </c>
      <c r="D46" s="22" t="s">
        <v>68</v>
      </c>
      <c r="E46" s="22" t="s">
        <v>170</v>
      </c>
      <c r="F46" s="22" t="s">
        <v>55</v>
      </c>
      <c r="G46" s="22"/>
      <c r="N46">
        <v>45</v>
      </c>
    </row>
    <row r="47" spans="1:14" ht="15.6">
      <c r="A47" s="22"/>
      <c r="B47" s="22"/>
      <c r="C47" s="22">
        <f t="shared" si="1"/>
        <v>7</v>
      </c>
      <c r="D47" s="22" t="s">
        <v>68</v>
      </c>
      <c r="E47" s="22" t="s">
        <v>97</v>
      </c>
      <c r="F47" s="22" t="s">
        <v>55</v>
      </c>
      <c r="G47" s="22"/>
      <c r="N47">
        <v>46</v>
      </c>
    </row>
    <row r="48" spans="1:14" ht="15.6">
      <c r="A48" s="22"/>
      <c r="B48" s="22"/>
      <c r="C48" s="22">
        <f t="shared" si="1"/>
        <v>7</v>
      </c>
      <c r="D48" s="22" t="s">
        <v>68</v>
      </c>
      <c r="E48" s="22" t="s">
        <v>104</v>
      </c>
      <c r="F48" s="22" t="s">
        <v>55</v>
      </c>
      <c r="G48" s="22"/>
      <c r="N48">
        <v>47</v>
      </c>
    </row>
    <row r="49" spans="1:14" ht="15.6">
      <c r="A49" s="22"/>
      <c r="B49" s="22"/>
      <c r="C49" s="22">
        <f t="shared" si="1"/>
        <v>7</v>
      </c>
      <c r="D49" s="22" t="s">
        <v>68</v>
      </c>
      <c r="E49" s="22" t="s">
        <v>105</v>
      </c>
      <c r="F49" s="22" t="s">
        <v>55</v>
      </c>
      <c r="G49" s="22"/>
      <c r="N49">
        <v>48</v>
      </c>
    </row>
    <row r="50" spans="1:14" ht="15.6">
      <c r="A50" s="22"/>
      <c r="B50" s="22"/>
      <c r="C50" s="22">
        <f t="shared" si="1"/>
        <v>7</v>
      </c>
      <c r="D50" s="22" t="s">
        <v>68</v>
      </c>
      <c r="E50" s="22" t="s">
        <v>106</v>
      </c>
      <c r="F50" s="22" t="s">
        <v>55</v>
      </c>
      <c r="G50" s="22"/>
      <c r="N50">
        <v>49</v>
      </c>
    </row>
    <row r="51" spans="1:14" ht="15.6">
      <c r="A51" s="22"/>
      <c r="B51" s="22"/>
      <c r="C51" s="22">
        <f t="shared" si="1"/>
        <v>7</v>
      </c>
      <c r="D51" s="22" t="s">
        <v>68</v>
      </c>
      <c r="E51" s="22" t="s">
        <v>138</v>
      </c>
      <c r="F51" s="22" t="s">
        <v>176</v>
      </c>
      <c r="G51" s="22"/>
      <c r="N51">
        <v>50</v>
      </c>
    </row>
    <row r="52" spans="1:14" ht="15.6">
      <c r="A52" s="22"/>
      <c r="B52" s="22"/>
      <c r="C52" s="22">
        <f t="shared" si="1"/>
        <v>7</v>
      </c>
      <c r="D52" s="22" t="s">
        <v>68</v>
      </c>
      <c r="E52" s="22" t="s">
        <v>107</v>
      </c>
      <c r="F52" s="22" t="s">
        <v>176</v>
      </c>
      <c r="G52" s="22"/>
      <c r="N52">
        <v>51</v>
      </c>
    </row>
    <row r="53" spans="1:14" ht="15.6">
      <c r="A53" s="22"/>
      <c r="B53" s="22"/>
      <c r="C53" s="22">
        <f t="shared" si="1"/>
        <v>7</v>
      </c>
      <c r="D53" s="22" t="s">
        <v>68</v>
      </c>
      <c r="E53" s="22" t="s">
        <v>108</v>
      </c>
      <c r="F53" s="22" t="s">
        <v>176</v>
      </c>
      <c r="G53" s="22"/>
      <c r="N53">
        <v>52</v>
      </c>
    </row>
    <row r="54" spans="1:14" ht="15.6">
      <c r="A54" s="22"/>
      <c r="B54" s="22"/>
      <c r="C54" s="22">
        <f t="shared" si="1"/>
        <v>8</v>
      </c>
      <c r="D54" s="22" t="s">
        <v>70</v>
      </c>
      <c r="E54" s="22" t="s">
        <v>109</v>
      </c>
      <c r="F54" s="22" t="s">
        <v>55</v>
      </c>
      <c r="G54" s="22"/>
      <c r="N54">
        <v>53</v>
      </c>
    </row>
    <row r="55" spans="1:14" ht="15.6">
      <c r="A55" s="22"/>
      <c r="B55" s="22"/>
      <c r="C55" s="22">
        <f t="shared" si="1"/>
        <v>8</v>
      </c>
      <c r="D55" s="22" t="s">
        <v>70</v>
      </c>
      <c r="E55" s="22" t="s">
        <v>110</v>
      </c>
      <c r="F55" s="22" t="s">
        <v>55</v>
      </c>
      <c r="G55" s="22"/>
      <c r="N55">
        <v>54</v>
      </c>
    </row>
    <row r="56" spans="1:14" ht="15.6">
      <c r="A56" s="22"/>
      <c r="B56" s="22"/>
      <c r="C56" s="22">
        <f t="shared" si="1"/>
        <v>8</v>
      </c>
      <c r="D56" s="22" t="s">
        <v>70</v>
      </c>
      <c r="E56" s="22" t="s">
        <v>111</v>
      </c>
      <c r="F56" s="22" t="s">
        <v>55</v>
      </c>
      <c r="G56" s="22"/>
      <c r="N56">
        <v>55</v>
      </c>
    </row>
    <row r="57" spans="1:14" ht="15.6">
      <c r="A57" s="22"/>
      <c r="B57" s="22"/>
      <c r="C57" s="22">
        <f t="shared" si="1"/>
        <v>8</v>
      </c>
      <c r="D57" s="22" t="s">
        <v>70</v>
      </c>
      <c r="E57" s="22" t="s">
        <v>112</v>
      </c>
      <c r="F57" s="22" t="s">
        <v>55</v>
      </c>
      <c r="G57" s="22"/>
      <c r="N57">
        <v>56</v>
      </c>
    </row>
    <row r="58" spans="1:14" ht="15.6">
      <c r="A58" s="22"/>
      <c r="B58" s="22"/>
      <c r="C58" s="22">
        <f t="shared" si="1"/>
        <v>8</v>
      </c>
      <c r="D58" s="22" t="s">
        <v>70</v>
      </c>
      <c r="E58" s="22" t="s">
        <v>113</v>
      </c>
      <c r="F58" s="22" t="s">
        <v>55</v>
      </c>
      <c r="G58" s="22"/>
      <c r="N58">
        <v>57</v>
      </c>
    </row>
    <row r="59" spans="1:14" ht="15.6">
      <c r="A59" s="22"/>
      <c r="B59" s="22"/>
      <c r="C59" s="22">
        <f t="shared" si="1"/>
        <v>8</v>
      </c>
      <c r="D59" s="22" t="s">
        <v>70</v>
      </c>
      <c r="E59" s="22" t="s">
        <v>114</v>
      </c>
      <c r="F59" s="22" t="s">
        <v>55</v>
      </c>
      <c r="G59" s="22"/>
      <c r="N59">
        <v>58</v>
      </c>
    </row>
    <row r="60" spans="1:14" ht="15.6">
      <c r="A60" s="22"/>
      <c r="B60" s="22"/>
      <c r="C60" s="22">
        <f t="shared" si="1"/>
        <v>8</v>
      </c>
      <c r="D60" s="22" t="s">
        <v>70</v>
      </c>
      <c r="E60" s="22" t="s">
        <v>115</v>
      </c>
      <c r="F60" s="22" t="s">
        <v>55</v>
      </c>
      <c r="G60" s="22"/>
      <c r="N60">
        <v>59</v>
      </c>
    </row>
    <row r="61" spans="1:14" ht="15.6">
      <c r="A61" s="22"/>
      <c r="B61" s="22"/>
      <c r="C61" s="22">
        <f t="shared" si="1"/>
        <v>8</v>
      </c>
      <c r="D61" s="22" t="s">
        <v>70</v>
      </c>
      <c r="E61" s="22" t="s">
        <v>116</v>
      </c>
      <c r="F61" s="22" t="s">
        <v>55</v>
      </c>
      <c r="G61" s="22"/>
    </row>
    <row r="62" spans="1:14" ht="15.6">
      <c r="A62" s="22"/>
      <c r="B62" s="22"/>
      <c r="C62" s="22">
        <f t="shared" si="1"/>
        <v>8</v>
      </c>
      <c r="D62" s="22" t="s">
        <v>70</v>
      </c>
      <c r="E62" s="22" t="s">
        <v>117</v>
      </c>
      <c r="F62" s="22" t="s">
        <v>55</v>
      </c>
      <c r="G62" s="22"/>
    </row>
    <row r="63" spans="1:14" ht="15.6">
      <c r="A63" s="22"/>
      <c r="B63" s="22"/>
      <c r="C63" s="22">
        <f t="shared" si="1"/>
        <v>8</v>
      </c>
      <c r="D63" s="22" t="s">
        <v>70</v>
      </c>
      <c r="E63" s="22" t="s">
        <v>118</v>
      </c>
      <c r="F63" s="22" t="s">
        <v>55</v>
      </c>
      <c r="G63" s="22"/>
    </row>
    <row r="64" spans="1:14" ht="15.6">
      <c r="A64" s="22"/>
      <c r="B64" s="22"/>
      <c r="C64" s="22">
        <f t="shared" si="1"/>
        <v>8</v>
      </c>
      <c r="D64" s="22" t="s">
        <v>70</v>
      </c>
      <c r="E64" s="22" t="s">
        <v>119</v>
      </c>
      <c r="F64" s="22" t="s">
        <v>55</v>
      </c>
      <c r="G64" s="22"/>
    </row>
    <row r="65" spans="1:7" ht="15.6">
      <c r="A65" s="22"/>
      <c r="B65" s="22"/>
      <c r="C65" s="22">
        <f t="shared" si="1"/>
        <v>8</v>
      </c>
      <c r="D65" s="22" t="s">
        <v>70</v>
      </c>
      <c r="E65" s="22" t="s">
        <v>120</v>
      </c>
      <c r="F65" s="22" t="s">
        <v>55</v>
      </c>
      <c r="G65" s="22"/>
    </row>
    <row r="66" spans="1:7" ht="15.6">
      <c r="A66" s="22"/>
      <c r="B66" s="22"/>
      <c r="C66" s="22">
        <f t="shared" ref="C66:C97" si="2">INDEX(A:A,MATCH(D66,B:B,0),1)</f>
        <v>8</v>
      </c>
      <c r="D66" s="22" t="s">
        <v>70</v>
      </c>
      <c r="E66" s="22" t="s">
        <v>121</v>
      </c>
      <c r="F66" s="22" t="s">
        <v>55</v>
      </c>
      <c r="G66" s="22"/>
    </row>
    <row r="67" spans="1:7" ht="15.6">
      <c r="A67" s="22"/>
      <c r="B67" s="22"/>
      <c r="C67" s="22">
        <f t="shared" si="2"/>
        <v>9</v>
      </c>
      <c r="D67" s="22" t="s">
        <v>122</v>
      </c>
      <c r="E67" s="22" t="s">
        <v>123</v>
      </c>
      <c r="F67" s="22" t="s">
        <v>55</v>
      </c>
      <c r="G67" s="22"/>
    </row>
    <row r="68" spans="1:7" ht="15.6">
      <c r="A68" s="22"/>
      <c r="B68" s="22"/>
      <c r="C68" s="22">
        <f t="shared" si="2"/>
        <v>9</v>
      </c>
      <c r="D68" s="22" t="s">
        <v>122</v>
      </c>
      <c r="E68" s="22" t="s">
        <v>124</v>
      </c>
      <c r="F68" s="22" t="s">
        <v>55</v>
      </c>
      <c r="G68" s="22"/>
    </row>
    <row r="69" spans="1:7" ht="15.6">
      <c r="A69" s="22"/>
      <c r="B69" s="22"/>
      <c r="C69" s="22">
        <f t="shared" si="2"/>
        <v>9</v>
      </c>
      <c r="D69" s="22" t="s">
        <v>122</v>
      </c>
      <c r="E69" s="22" t="s">
        <v>125</v>
      </c>
      <c r="F69" s="22" t="s">
        <v>55</v>
      </c>
      <c r="G69" s="22"/>
    </row>
    <row r="70" spans="1:7" ht="15.6">
      <c r="A70" s="22"/>
      <c r="B70" s="22"/>
      <c r="C70" s="22">
        <f t="shared" si="2"/>
        <v>9</v>
      </c>
      <c r="D70" s="22" t="s">
        <v>122</v>
      </c>
      <c r="E70" s="22" t="s">
        <v>126</v>
      </c>
      <c r="F70" s="22" t="s">
        <v>55</v>
      </c>
      <c r="G70" s="22"/>
    </row>
    <row r="71" spans="1:7" ht="15.6">
      <c r="A71" s="22"/>
      <c r="B71" s="22"/>
      <c r="C71" s="22">
        <f t="shared" si="2"/>
        <v>9</v>
      </c>
      <c r="D71" s="22" t="s">
        <v>122</v>
      </c>
      <c r="E71" s="22" t="s">
        <v>65</v>
      </c>
      <c r="F71" s="22" t="s">
        <v>55</v>
      </c>
      <c r="G71" s="22"/>
    </row>
    <row r="72" spans="1:7" ht="15.6">
      <c r="A72" s="22"/>
      <c r="B72" s="22"/>
      <c r="C72" s="22">
        <f t="shared" si="2"/>
        <v>9</v>
      </c>
      <c r="D72" s="22" t="s">
        <v>122</v>
      </c>
      <c r="E72" s="22" t="s">
        <v>172</v>
      </c>
      <c r="F72" s="22" t="s">
        <v>55</v>
      </c>
      <c r="G72" s="22"/>
    </row>
    <row r="73" spans="1:7" ht="15.6">
      <c r="A73" s="22"/>
      <c r="B73" s="22"/>
      <c r="C73" s="22">
        <f t="shared" si="2"/>
        <v>9</v>
      </c>
      <c r="D73" s="22" t="s">
        <v>122</v>
      </c>
      <c r="E73" s="22" t="s">
        <v>95</v>
      </c>
      <c r="F73" s="22" t="s">
        <v>55</v>
      </c>
      <c r="G73" s="22"/>
    </row>
    <row r="74" spans="1:7" ht="15.6">
      <c r="A74" s="22"/>
      <c r="B74" s="22"/>
      <c r="C74" s="22">
        <f t="shared" si="2"/>
        <v>10</v>
      </c>
      <c r="D74" s="22" t="s">
        <v>74</v>
      </c>
      <c r="E74" s="22" t="s">
        <v>65</v>
      </c>
      <c r="F74" s="22" t="s">
        <v>55</v>
      </c>
      <c r="G74" s="22"/>
    </row>
    <row r="75" spans="1:7" ht="15.6">
      <c r="A75" s="22"/>
      <c r="B75" s="22"/>
      <c r="C75" s="22">
        <f t="shared" si="2"/>
        <v>10</v>
      </c>
      <c r="D75" s="22" t="s">
        <v>74</v>
      </c>
      <c r="E75" s="22" t="s">
        <v>173</v>
      </c>
      <c r="F75" s="22" t="s">
        <v>55</v>
      </c>
      <c r="G75" s="22"/>
    </row>
    <row r="76" spans="1:7" ht="15.6">
      <c r="A76" s="22"/>
      <c r="B76" s="22"/>
      <c r="C76" s="22">
        <f t="shared" si="2"/>
        <v>10</v>
      </c>
      <c r="D76" s="22" t="s">
        <v>74</v>
      </c>
      <c r="E76" s="22" t="s">
        <v>84</v>
      </c>
      <c r="F76" s="22" t="s">
        <v>55</v>
      </c>
      <c r="G76" s="22"/>
    </row>
    <row r="77" spans="1:7" ht="15.6">
      <c r="A77" s="22"/>
      <c r="B77" s="22"/>
      <c r="C77" s="22">
        <f t="shared" si="2"/>
        <v>10</v>
      </c>
      <c r="D77" s="22" t="s">
        <v>74</v>
      </c>
      <c r="E77" s="22" t="s">
        <v>127</v>
      </c>
      <c r="F77" s="22" t="s">
        <v>176</v>
      </c>
      <c r="G77" s="22"/>
    </row>
    <row r="78" spans="1:7" ht="15.6">
      <c r="A78" s="22"/>
      <c r="B78" s="22"/>
      <c r="C78" s="22">
        <f t="shared" si="2"/>
        <v>10</v>
      </c>
      <c r="D78" s="22" t="s">
        <v>74</v>
      </c>
      <c r="E78" s="22" t="s">
        <v>128</v>
      </c>
      <c r="F78" s="22" t="s">
        <v>55</v>
      </c>
      <c r="G78" s="22"/>
    </row>
    <row r="79" spans="1:7" ht="15.6">
      <c r="A79" s="22"/>
      <c r="B79" s="22"/>
      <c r="C79" s="22">
        <f t="shared" si="2"/>
        <v>10</v>
      </c>
      <c r="D79" s="22" t="s">
        <v>74</v>
      </c>
      <c r="E79" s="22" t="s">
        <v>79</v>
      </c>
      <c r="F79" s="22" t="s">
        <v>55</v>
      </c>
      <c r="G79" s="22"/>
    </row>
    <row r="80" spans="1:7" ht="15.6">
      <c r="A80" s="22"/>
      <c r="B80" s="22"/>
      <c r="C80" s="22">
        <f t="shared" si="2"/>
        <v>10</v>
      </c>
      <c r="D80" s="22" t="s">
        <v>74</v>
      </c>
      <c r="E80" s="22" t="s">
        <v>69</v>
      </c>
      <c r="F80" s="22" t="s">
        <v>55</v>
      </c>
      <c r="G80" s="22"/>
    </row>
    <row r="81" spans="1:7" ht="15.6">
      <c r="A81" s="22"/>
      <c r="B81" s="22"/>
      <c r="C81" s="22">
        <f t="shared" si="2"/>
        <v>10</v>
      </c>
      <c r="D81" s="22" t="s">
        <v>74</v>
      </c>
      <c r="E81" s="22" t="s">
        <v>84</v>
      </c>
      <c r="F81" s="22" t="s">
        <v>176</v>
      </c>
      <c r="G81" s="22"/>
    </row>
    <row r="82" spans="1:7" ht="15.6">
      <c r="A82" s="22"/>
      <c r="B82" s="22"/>
      <c r="C82" s="22">
        <f t="shared" si="2"/>
        <v>10</v>
      </c>
      <c r="D82" s="22" t="s">
        <v>74</v>
      </c>
      <c r="E82" s="22" t="s">
        <v>85</v>
      </c>
      <c r="F82" s="22" t="s">
        <v>176</v>
      </c>
      <c r="G82" s="22"/>
    </row>
    <row r="83" spans="1:7" ht="15.6">
      <c r="A83" s="22"/>
      <c r="B83" s="22"/>
      <c r="C83" s="22">
        <f t="shared" si="2"/>
        <v>10</v>
      </c>
      <c r="D83" s="22" t="s">
        <v>74</v>
      </c>
      <c r="E83" s="22" t="s">
        <v>89</v>
      </c>
      <c r="F83" s="22" t="s">
        <v>176</v>
      </c>
      <c r="G83" s="22"/>
    </row>
    <row r="84" spans="1:7" ht="15.6">
      <c r="A84" s="22"/>
      <c r="B84" s="22"/>
      <c r="C84" s="22">
        <f t="shared" si="2"/>
        <v>11</v>
      </c>
      <c r="D84" s="22" t="s">
        <v>76</v>
      </c>
      <c r="E84" s="22" t="s">
        <v>129</v>
      </c>
      <c r="F84" s="22" t="s">
        <v>55</v>
      </c>
      <c r="G84" s="22"/>
    </row>
    <row r="85" spans="1:7" ht="15.6">
      <c r="A85" s="22"/>
      <c r="B85" s="22"/>
      <c r="C85" s="22">
        <f t="shared" si="2"/>
        <v>11</v>
      </c>
      <c r="D85" s="22" t="s">
        <v>76</v>
      </c>
      <c r="E85" s="22" t="s">
        <v>130</v>
      </c>
      <c r="F85" s="22" t="s">
        <v>55</v>
      </c>
      <c r="G85" s="22"/>
    </row>
    <row r="86" spans="1:7" ht="15.6">
      <c r="A86" s="22"/>
      <c r="B86" s="22"/>
      <c r="C86" s="22">
        <f t="shared" si="2"/>
        <v>11</v>
      </c>
      <c r="D86" s="22" t="s">
        <v>76</v>
      </c>
      <c r="E86" s="22" t="s">
        <v>131</v>
      </c>
      <c r="F86" s="22" t="s">
        <v>55</v>
      </c>
      <c r="G86" s="22"/>
    </row>
    <row r="87" spans="1:7" ht="15.6">
      <c r="A87" s="22"/>
      <c r="B87" s="22"/>
      <c r="C87" s="22">
        <f t="shared" si="2"/>
        <v>11</v>
      </c>
      <c r="D87" s="22" t="s">
        <v>76</v>
      </c>
      <c r="E87" s="22" t="s">
        <v>132</v>
      </c>
      <c r="F87" s="22" t="s">
        <v>55</v>
      </c>
      <c r="G87" s="22"/>
    </row>
    <row r="88" spans="1:7" ht="15.6">
      <c r="A88" s="22"/>
      <c r="B88" s="22"/>
      <c r="C88" s="22">
        <f t="shared" si="2"/>
        <v>12</v>
      </c>
      <c r="D88" s="22" t="s">
        <v>77</v>
      </c>
      <c r="E88" s="22" t="s">
        <v>133</v>
      </c>
      <c r="F88" s="22" t="s">
        <v>55</v>
      </c>
      <c r="G88" s="22"/>
    </row>
    <row r="89" spans="1:7" ht="15.6">
      <c r="A89" s="22"/>
      <c r="B89" s="22"/>
      <c r="C89" s="22">
        <f t="shared" si="2"/>
        <v>12</v>
      </c>
      <c r="D89" s="22" t="s">
        <v>77</v>
      </c>
      <c r="E89" s="22" t="s">
        <v>69</v>
      </c>
      <c r="F89" s="22" t="s">
        <v>55</v>
      </c>
      <c r="G89" s="22"/>
    </row>
    <row r="90" spans="1:7" ht="15.6">
      <c r="A90" s="22"/>
      <c r="B90" s="22"/>
      <c r="C90" s="22">
        <f t="shared" si="2"/>
        <v>12</v>
      </c>
      <c r="D90" s="22" t="s">
        <v>77</v>
      </c>
      <c r="E90" s="22" t="s">
        <v>71</v>
      </c>
      <c r="F90" s="22" t="s">
        <v>55</v>
      </c>
      <c r="G90" s="22"/>
    </row>
    <row r="91" spans="1:7" ht="15.6">
      <c r="A91" s="22"/>
      <c r="B91" s="22"/>
      <c r="C91" s="22">
        <f t="shared" si="2"/>
        <v>12</v>
      </c>
      <c r="D91" s="22" t="s">
        <v>77</v>
      </c>
      <c r="E91" s="22" t="s">
        <v>134</v>
      </c>
      <c r="F91" s="22" t="s">
        <v>176</v>
      </c>
      <c r="G91" s="22"/>
    </row>
    <row r="92" spans="1:7" ht="15.6">
      <c r="A92" s="22"/>
      <c r="B92" s="22"/>
      <c r="C92" s="22">
        <f t="shared" si="2"/>
        <v>12</v>
      </c>
      <c r="D92" s="22" t="s">
        <v>77</v>
      </c>
      <c r="E92" s="22" t="s">
        <v>135</v>
      </c>
      <c r="F92" s="22" t="s">
        <v>55</v>
      </c>
      <c r="G92" s="22"/>
    </row>
    <row r="93" spans="1:7" ht="15.6">
      <c r="A93" s="22"/>
      <c r="B93" s="22"/>
      <c r="C93" s="22">
        <f t="shared" si="2"/>
        <v>13</v>
      </c>
      <c r="D93" s="22" t="s">
        <v>166</v>
      </c>
      <c r="E93" s="22" t="s">
        <v>136</v>
      </c>
      <c r="F93" s="22" t="s">
        <v>55</v>
      </c>
      <c r="G93" s="22"/>
    </row>
    <row r="94" spans="1:7" ht="15.6">
      <c r="A94" s="22"/>
      <c r="B94" s="22"/>
      <c r="C94" s="22">
        <f t="shared" si="2"/>
        <v>13</v>
      </c>
      <c r="D94" s="22" t="s">
        <v>166</v>
      </c>
      <c r="E94" s="22" t="s">
        <v>137</v>
      </c>
      <c r="F94" s="22" t="s">
        <v>55</v>
      </c>
      <c r="G94" s="22"/>
    </row>
    <row r="95" spans="1:7" ht="15.6">
      <c r="A95" s="22"/>
      <c r="B95" s="22"/>
      <c r="C95" s="22">
        <f t="shared" si="2"/>
        <v>13</v>
      </c>
      <c r="D95" s="22" t="s">
        <v>166</v>
      </c>
      <c r="E95" s="22" t="s">
        <v>89</v>
      </c>
      <c r="F95" s="22" t="s">
        <v>176</v>
      </c>
      <c r="G95" s="22"/>
    </row>
    <row r="96" spans="1:7" ht="15.6">
      <c r="A96" s="22"/>
      <c r="B96" s="22"/>
      <c r="C96" s="22">
        <f t="shared" si="2"/>
        <v>13</v>
      </c>
      <c r="D96" s="22" t="s">
        <v>166</v>
      </c>
      <c r="E96" s="22" t="s">
        <v>138</v>
      </c>
      <c r="F96" s="22" t="s">
        <v>176</v>
      </c>
      <c r="G96" s="22"/>
    </row>
    <row r="97" spans="1:7" ht="15.6">
      <c r="A97" s="22"/>
      <c r="B97" s="22"/>
      <c r="C97" s="22">
        <f t="shared" si="2"/>
        <v>13</v>
      </c>
      <c r="D97" s="22" t="s">
        <v>166</v>
      </c>
      <c r="E97" s="22" t="s">
        <v>107</v>
      </c>
      <c r="F97" s="22" t="s">
        <v>176</v>
      </c>
      <c r="G97" s="22"/>
    </row>
    <row r="98" spans="1:7" ht="15.6">
      <c r="A98" s="22"/>
      <c r="B98" s="22"/>
      <c r="C98" s="22">
        <f>INDEX(A:A,MATCH(D98,B:B,0),1)</f>
        <v>14</v>
      </c>
      <c r="D98" s="22" t="s">
        <v>80</v>
      </c>
      <c r="E98" s="22" t="s">
        <v>123</v>
      </c>
      <c r="F98" s="22" t="s">
        <v>55</v>
      </c>
      <c r="G98" s="22"/>
    </row>
    <row r="99" spans="1:7" ht="15.6">
      <c r="A99" s="22"/>
      <c r="B99" s="22"/>
      <c r="C99" s="22">
        <f>INDEX(A:A,MATCH(D99,B:B,0),1)</f>
        <v>14</v>
      </c>
      <c r="D99" s="22" t="s">
        <v>80</v>
      </c>
      <c r="E99" s="22" t="s">
        <v>124</v>
      </c>
      <c r="F99" s="22" t="s">
        <v>55</v>
      </c>
      <c r="G99" s="22"/>
    </row>
    <row r="100" spans="1:7" ht="15.6">
      <c r="A100" s="22"/>
      <c r="B100" s="22"/>
      <c r="C100" s="22">
        <f>INDEX(A:A,MATCH(D100,B:B,0),1)</f>
        <v>14</v>
      </c>
      <c r="D100" s="22" t="s">
        <v>80</v>
      </c>
      <c r="E100" s="22" t="s">
        <v>139</v>
      </c>
      <c r="F100" s="22" t="s">
        <v>55</v>
      </c>
      <c r="G100" s="22"/>
    </row>
    <row r="101" spans="1:7" ht="15.6">
      <c r="A101" s="22"/>
      <c r="B101" s="22"/>
      <c r="C101" s="22">
        <f>INDEX(A:A,MATCH(D101,B:B,0),1)</f>
        <v>14</v>
      </c>
      <c r="D101" s="22" t="s">
        <v>80</v>
      </c>
      <c r="E101" s="22" t="s">
        <v>126</v>
      </c>
      <c r="F101" s="22" t="s">
        <v>55</v>
      </c>
      <c r="G101" s="22"/>
    </row>
    <row r="102" spans="1:7" ht="15.6">
      <c r="A102" s="22"/>
      <c r="B102" s="22"/>
      <c r="C102" s="22"/>
      <c r="G102" s="22"/>
    </row>
    <row r="103" spans="1:7" ht="15.6">
      <c r="A103" s="22"/>
      <c r="B103" s="22"/>
      <c r="G103" s="22"/>
    </row>
    <row r="104" spans="1:7" ht="15.6">
      <c r="A104" s="22"/>
      <c r="B104" s="22"/>
      <c r="G104" s="22"/>
    </row>
    <row r="105" spans="1:7" ht="15.6">
      <c r="A105" s="22"/>
      <c r="B105" s="22"/>
      <c r="G105" s="22"/>
    </row>
    <row r="106" spans="1:7" ht="15.6">
      <c r="A106" s="22"/>
      <c r="B106" s="22"/>
      <c r="G106" s="22"/>
    </row>
    <row r="107" spans="1:7" ht="15.6">
      <c r="A107" s="22"/>
      <c r="B107" s="22"/>
      <c r="G107" s="22"/>
    </row>
    <row r="108" spans="1:7" ht="15.6">
      <c r="A108" s="22"/>
      <c r="B108" s="22"/>
      <c r="G108" s="22"/>
    </row>
    <row r="109" spans="1:7" ht="15.6">
      <c r="A109" s="22"/>
      <c r="B109" s="22"/>
      <c r="G109" s="22"/>
    </row>
    <row r="110" spans="1:7" ht="15.6">
      <c r="A110" s="22"/>
      <c r="B110" s="22"/>
      <c r="G110" s="22"/>
    </row>
    <row r="111" spans="1:7" ht="15.6">
      <c r="A111" s="22"/>
      <c r="B111" s="22"/>
      <c r="G111" s="22"/>
    </row>
    <row r="112" spans="1:7" ht="15.6">
      <c r="A112" s="22"/>
      <c r="B112" s="22"/>
      <c r="G112" s="22"/>
    </row>
    <row r="113" spans="1:7" ht="15.6">
      <c r="A113" s="22"/>
      <c r="B113" s="22"/>
      <c r="G113" s="22"/>
    </row>
    <row r="114" spans="1:7" ht="15.6">
      <c r="A114" s="22"/>
      <c r="B114" s="22"/>
      <c r="G114" s="22"/>
    </row>
    <row r="115" spans="1:7" ht="15.6">
      <c r="A115" s="22"/>
      <c r="B115" s="22"/>
      <c r="G115" s="22"/>
    </row>
    <row r="116" spans="1:7" ht="15.6">
      <c r="A116" s="22"/>
      <c r="B116" s="22"/>
      <c r="G116" s="22"/>
    </row>
    <row r="117" spans="1:7" ht="15.6">
      <c r="A117" s="22"/>
      <c r="B117" s="22"/>
      <c r="G117" s="22"/>
    </row>
    <row r="118" spans="1:7" ht="15.6">
      <c r="A118" s="22"/>
      <c r="B118" s="22"/>
      <c r="G118" s="22"/>
    </row>
    <row r="119" spans="1:7" ht="15.6">
      <c r="A119" s="22"/>
      <c r="B119" s="22"/>
      <c r="G119" s="22"/>
    </row>
    <row r="120" spans="1:7" ht="15.6">
      <c r="A120" s="22"/>
      <c r="B120" s="22"/>
      <c r="G120" s="22"/>
    </row>
    <row r="121" spans="1:7" ht="15.6">
      <c r="A121" s="22"/>
      <c r="B121" s="22"/>
      <c r="G121" s="22"/>
    </row>
    <row r="122" spans="1:7" ht="15.6">
      <c r="A122" s="22"/>
      <c r="B122" s="22"/>
      <c r="G122" s="22"/>
    </row>
    <row r="123" spans="1:7" ht="15.6">
      <c r="A123" s="22"/>
      <c r="B123" s="22"/>
      <c r="G123" s="22"/>
    </row>
    <row r="124" spans="1:7" ht="15.6">
      <c r="A124" s="22"/>
      <c r="B124" s="22"/>
      <c r="G124" s="22"/>
    </row>
    <row r="125" spans="1:7" ht="15.6">
      <c r="A125" s="22"/>
      <c r="B125" s="22"/>
      <c r="G125" s="22"/>
    </row>
    <row r="126" spans="1:7" ht="15.6">
      <c r="A126" s="22"/>
      <c r="B126" s="22"/>
      <c r="G126" s="22"/>
    </row>
    <row r="127" spans="1:7" ht="15.6">
      <c r="A127" s="22"/>
      <c r="B127" s="22"/>
      <c r="G127" s="22"/>
    </row>
    <row r="128" spans="1:7" ht="15.6">
      <c r="A128" s="22"/>
      <c r="B128" s="22"/>
      <c r="G128" s="22"/>
    </row>
    <row r="129" spans="1:7" ht="15.6">
      <c r="A129" s="22"/>
      <c r="B129" s="22"/>
      <c r="G129" s="22"/>
    </row>
    <row r="130" spans="1:7" ht="15.6">
      <c r="A130" s="22"/>
      <c r="B130" s="22"/>
      <c r="G130" s="22"/>
    </row>
    <row r="131" spans="1:7" ht="15.6">
      <c r="A131" s="22"/>
      <c r="B131" s="22"/>
      <c r="G131" s="22"/>
    </row>
    <row r="132" spans="1:7" ht="15.6">
      <c r="A132" s="22"/>
      <c r="B132" s="22"/>
      <c r="G132" s="22"/>
    </row>
    <row r="133" spans="1:7" ht="15.6">
      <c r="A133" s="22"/>
      <c r="B133" s="22"/>
      <c r="G133" s="22"/>
    </row>
    <row r="134" spans="1:7" ht="15.6">
      <c r="A134" s="22"/>
      <c r="B134" s="22"/>
      <c r="G134" s="22"/>
    </row>
    <row r="135" spans="1:7" ht="15.6">
      <c r="A135" s="22"/>
      <c r="B135" s="22"/>
      <c r="G135" s="22"/>
    </row>
    <row r="136" spans="1:7" ht="15.6">
      <c r="A136" s="22"/>
      <c r="B136" s="22"/>
      <c r="G136" s="22"/>
    </row>
    <row r="137" spans="1:7" ht="15.6">
      <c r="A137" s="22"/>
      <c r="B137" s="22"/>
      <c r="G137" s="22"/>
    </row>
    <row r="138" spans="1:7" ht="15.6">
      <c r="A138" s="22"/>
      <c r="B138" s="22"/>
      <c r="G138" s="22"/>
    </row>
    <row r="139" spans="1:7" ht="15.6">
      <c r="A139" s="22"/>
      <c r="B139" s="22"/>
      <c r="G139" s="22"/>
    </row>
    <row r="140" spans="1:7" ht="15.6">
      <c r="A140" s="22"/>
      <c r="B140" s="22"/>
      <c r="G140" s="22"/>
    </row>
    <row r="141" spans="1:7" ht="15.6">
      <c r="A141" s="22"/>
      <c r="B141" s="22"/>
      <c r="G141" s="22"/>
    </row>
    <row r="142" spans="1:7" ht="15.6">
      <c r="A142" s="22"/>
      <c r="B142" s="22"/>
      <c r="G142" s="22"/>
    </row>
    <row r="143" spans="1:7" ht="15.6">
      <c r="A143" s="22"/>
      <c r="B143" s="22"/>
      <c r="G143" s="22"/>
    </row>
    <row r="144" spans="1:7" ht="15.6">
      <c r="A144" s="22"/>
      <c r="B144" s="22"/>
      <c r="G144" s="22"/>
    </row>
    <row r="145" spans="1:7" ht="15.6">
      <c r="A145" s="22"/>
      <c r="B145" s="22"/>
      <c r="G145" s="22"/>
    </row>
    <row r="146" spans="1:7" ht="15.6">
      <c r="A146" s="22"/>
      <c r="B146" s="22"/>
      <c r="G146" s="22"/>
    </row>
    <row r="147" spans="1:7" ht="15.6">
      <c r="A147" s="22"/>
      <c r="B147" s="22"/>
      <c r="G147" s="22"/>
    </row>
    <row r="148" spans="1:7" ht="15.6">
      <c r="A148" s="22"/>
      <c r="B148" s="22"/>
      <c r="G148" s="22"/>
    </row>
    <row r="149" spans="1:7" ht="15.6">
      <c r="A149" s="22"/>
      <c r="B149" s="22"/>
      <c r="G149" s="22"/>
    </row>
    <row r="150" spans="1:7" ht="15.6">
      <c r="A150" s="22"/>
      <c r="B150" s="22"/>
      <c r="G150" s="22"/>
    </row>
    <row r="151" spans="1:7" ht="15.6">
      <c r="A151" s="22"/>
      <c r="B151" s="22"/>
      <c r="G151" s="22"/>
    </row>
    <row r="152" spans="1:7" ht="15.6">
      <c r="A152" s="22"/>
      <c r="B152" s="22"/>
      <c r="G152" s="22"/>
    </row>
    <row r="153" spans="1:7" ht="15.6">
      <c r="A153" s="22"/>
      <c r="B153" s="22"/>
      <c r="G153" s="22"/>
    </row>
    <row r="154" spans="1:7" ht="15.6">
      <c r="A154" s="22"/>
      <c r="B154" s="22"/>
      <c r="G154" s="22"/>
    </row>
    <row r="155" spans="1:7" ht="15.6">
      <c r="A155" s="22"/>
      <c r="B155" s="22"/>
      <c r="G155" s="22"/>
    </row>
    <row r="156" spans="1:7" ht="15.6">
      <c r="A156" s="22"/>
      <c r="B156" s="22"/>
      <c r="G156" s="22"/>
    </row>
    <row r="157" spans="1:7" ht="15.6">
      <c r="A157" s="22"/>
      <c r="B157" s="22"/>
      <c r="G157" s="22"/>
    </row>
    <row r="158" spans="1:7" ht="15.6">
      <c r="A158" s="22"/>
      <c r="B158" s="22"/>
      <c r="G158" s="22"/>
    </row>
    <row r="159" spans="1:7" ht="15.6">
      <c r="A159" s="22"/>
      <c r="B159" s="22"/>
      <c r="G159" s="22"/>
    </row>
    <row r="160" spans="1:7" ht="15.6">
      <c r="A160" s="22"/>
      <c r="B160" s="22"/>
      <c r="G160" s="22"/>
    </row>
    <row r="161" spans="1:7" ht="15.6">
      <c r="A161" s="22"/>
      <c r="B161" s="22"/>
      <c r="G161" s="22"/>
    </row>
    <row r="162" spans="1:7" ht="15.6">
      <c r="A162" s="22"/>
      <c r="B162" s="22"/>
      <c r="G162" s="22"/>
    </row>
    <row r="163" spans="1:7" ht="15.6">
      <c r="A163" s="22"/>
      <c r="B163" s="22"/>
      <c r="G163" s="22"/>
    </row>
    <row r="164" spans="1:7" ht="15.6">
      <c r="A164" s="22"/>
      <c r="B164" s="22"/>
      <c r="G164" s="22"/>
    </row>
    <row r="165" spans="1:7" ht="15.6">
      <c r="A165" s="22"/>
      <c r="B165" s="22"/>
      <c r="G165" s="22"/>
    </row>
    <row r="166" spans="1:7" ht="15.6">
      <c r="A166" s="22"/>
      <c r="B166" s="22"/>
      <c r="G166" s="22"/>
    </row>
    <row r="167" spans="1:7" ht="15.6">
      <c r="A167" s="22"/>
      <c r="B167" s="22"/>
      <c r="G167" s="22"/>
    </row>
    <row r="168" spans="1:7" ht="15.6">
      <c r="A168" s="22"/>
      <c r="B168" s="22"/>
      <c r="G168" s="22"/>
    </row>
    <row r="169" spans="1:7" ht="15.6">
      <c r="A169" s="22"/>
      <c r="B169" s="22"/>
      <c r="G169" s="22"/>
    </row>
    <row r="170" spans="1:7" ht="15.6">
      <c r="A170" s="22"/>
      <c r="B170" s="22"/>
      <c r="G170" s="22"/>
    </row>
    <row r="171" spans="1:7" ht="15.6">
      <c r="A171" s="22"/>
      <c r="B171" s="22"/>
      <c r="G171" s="22"/>
    </row>
    <row r="172" spans="1:7" ht="15.6">
      <c r="A172" s="22"/>
      <c r="B172" s="22"/>
      <c r="G172" s="22"/>
    </row>
    <row r="173" spans="1:7" ht="15.6">
      <c r="A173" s="22"/>
      <c r="B173" s="22"/>
      <c r="G173" s="22"/>
    </row>
    <row r="174" spans="1:7" ht="15.6">
      <c r="A174" s="22"/>
      <c r="B174" s="22"/>
      <c r="G174" s="22"/>
    </row>
    <row r="175" spans="1:7" ht="15.6">
      <c r="A175" s="22"/>
      <c r="B175" s="22"/>
      <c r="G175" s="22"/>
    </row>
    <row r="176" spans="1:7" ht="15.6">
      <c r="A176" s="22"/>
      <c r="B176" s="22"/>
      <c r="G176" s="22"/>
    </row>
    <row r="177" spans="1:7" ht="15.6">
      <c r="A177" s="22"/>
      <c r="B177" s="22"/>
      <c r="G177" s="22"/>
    </row>
    <row r="178" spans="1:7" ht="15.6">
      <c r="A178" s="22"/>
      <c r="B178" s="22"/>
      <c r="G178" s="22"/>
    </row>
    <row r="179" spans="1:7" ht="15.6">
      <c r="A179" s="22"/>
      <c r="B179" s="22"/>
      <c r="G179" s="22"/>
    </row>
    <row r="180" spans="1:7" ht="15.6">
      <c r="A180" s="22"/>
      <c r="B180" s="22"/>
      <c r="G180" s="22"/>
    </row>
    <row r="181" spans="1:7" ht="15.6">
      <c r="A181" s="22"/>
      <c r="B181" s="22"/>
      <c r="G181" s="22"/>
    </row>
    <row r="182" spans="1:7" ht="15.6">
      <c r="A182" s="22"/>
      <c r="B182" s="22"/>
      <c r="G182" s="22"/>
    </row>
    <row r="183" spans="1:7" ht="15.6">
      <c r="A183" s="22"/>
      <c r="B183" s="22"/>
      <c r="G183" s="22"/>
    </row>
    <row r="184" spans="1:7" ht="15.6">
      <c r="A184" s="22"/>
      <c r="B184" s="22"/>
      <c r="G184" s="22"/>
    </row>
    <row r="185" spans="1:7" ht="15.6">
      <c r="A185" s="22"/>
      <c r="B185" s="22"/>
      <c r="G185" s="22"/>
    </row>
    <row r="186" spans="1:7" ht="15.6">
      <c r="A186" s="22"/>
      <c r="B186" s="22"/>
      <c r="G186" s="22"/>
    </row>
    <row r="187" spans="1:7" ht="15.6">
      <c r="A187" s="22"/>
      <c r="B187" s="22"/>
      <c r="G187" s="22"/>
    </row>
    <row r="188" spans="1:7" ht="15.6">
      <c r="A188" s="22"/>
      <c r="B188" s="22"/>
      <c r="G188" s="22"/>
    </row>
    <row r="189" spans="1:7" ht="15.6">
      <c r="A189" s="22"/>
      <c r="B189" s="22"/>
      <c r="G189" s="22"/>
    </row>
    <row r="190" spans="1:7" ht="15.6">
      <c r="A190" s="22"/>
      <c r="B190" s="22"/>
      <c r="G190" s="22"/>
    </row>
    <row r="191" spans="1:7" ht="15.6">
      <c r="A191" s="22"/>
      <c r="B191" s="22"/>
      <c r="G191" s="22"/>
    </row>
    <row r="192" spans="1:7" ht="15.6">
      <c r="A192" s="22"/>
      <c r="B192" s="22"/>
      <c r="G192" s="22"/>
    </row>
    <row r="193" spans="1:7" ht="15.6">
      <c r="A193" s="22"/>
      <c r="B193" s="22"/>
      <c r="G193" s="22"/>
    </row>
  </sheetData>
  <autoFilter ref="A1:J101" xr:uid="{00000000-0009-0000-0000-000000000000}"/>
  <customSheetViews>
    <customSheetView guid="{B7831A28-C714-4DC9-BB36-A1304866CBB0}" showPageBreaks="1" fitToPage="1" showAutoFilter="1">
      <selection activeCell="J6" sqref="J6"/>
      <pageMargins left="0.7" right="0.7" top="0.75" bottom="0.75" header="0.3" footer="0.3"/>
      <pageSetup paperSize="9" scale="31" fitToWidth="2" orientation="landscape" r:id="rId2"/>
      <autoFilter ref="A1:J101" xr:uid="{9C0DAC4C-75B7-4937-AF9D-3140C40AEFC8}"/>
    </customSheetView>
  </customSheetViews>
  <dataValidations count="1">
    <dataValidation type="list" allowBlank="1" showInputMessage="1" showErrorMessage="1" sqref="O2" xr:uid="{00000000-0002-0000-0000-000000000000}">
      <formula1>$N$2:$N$60</formula1>
    </dataValidation>
  </dataValidations>
  <pageMargins left="0.7" right="0.7" top="0.75" bottom="0.75" header="0.3" footer="0.3"/>
  <pageSetup paperSize="9" scale="30" fitToWidth="2" orientation="landscape"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2150F-DAFB-41F6-8214-07792A7FF279}">
  <sheetPr>
    <tabColor theme="7" tint="0.39997558519241921"/>
  </sheetPr>
  <dimension ref="A1:AQ459"/>
  <sheetViews>
    <sheetView zoomScale="80" zoomScaleNormal="80" workbookViewId="0"/>
  </sheetViews>
  <sheetFormatPr defaultColWidth="9.33203125" defaultRowHeight="14.4"/>
  <cols>
    <col min="1" max="2" width="5.6640625" style="538" customWidth="1"/>
    <col min="3" max="3" width="62.88671875" style="538" customWidth="1"/>
    <col min="4" max="4" width="14.6640625" style="539" customWidth="1"/>
    <col min="5" max="5" width="14" style="539" customWidth="1"/>
    <col min="6" max="6" width="13.6640625" style="539" customWidth="1"/>
    <col min="7" max="7" width="13.88671875" style="538" customWidth="1"/>
    <col min="8" max="8" width="16.44140625" style="538" customWidth="1"/>
    <col min="9" max="9" width="14.44140625" style="538" customWidth="1"/>
    <col min="10" max="10" width="14.109375" style="538" customWidth="1"/>
    <col min="11" max="13" width="14.6640625" style="538" customWidth="1"/>
    <col min="14" max="15" width="12.6640625" style="538" customWidth="1"/>
    <col min="16" max="16" width="14.109375" style="538" customWidth="1"/>
    <col min="17" max="20" width="12.6640625" style="538" customWidth="1"/>
    <col min="21" max="21" width="13.5546875" style="538" customWidth="1"/>
    <col min="22" max="26" width="12.6640625" style="538" customWidth="1"/>
    <col min="27" max="27" width="14" style="538" customWidth="1"/>
    <col min="28" max="28" width="14.33203125" style="538" customWidth="1"/>
    <col min="29" max="36" width="12.6640625" style="538" customWidth="1"/>
    <col min="37" max="37" width="13.33203125" style="538" customWidth="1"/>
    <col min="38" max="38" width="13.44140625" style="538" customWidth="1"/>
    <col min="39" max="39" width="13.6640625" style="538" customWidth="1"/>
    <col min="40" max="40" width="12.6640625" style="538" customWidth="1"/>
    <col min="41" max="41" width="16.33203125" style="538" customWidth="1"/>
    <col min="42" max="42" width="12.6640625" style="538" customWidth="1"/>
    <col min="43" max="43" width="15" style="538" customWidth="1"/>
    <col min="44" max="47" width="12.6640625" style="538" customWidth="1"/>
    <col min="48" max="48" width="13.33203125" style="538" customWidth="1"/>
    <col min="49" max="49" width="12" style="538" customWidth="1"/>
    <col min="50" max="16384" width="9.33203125" style="538"/>
  </cols>
  <sheetData>
    <row r="1" spans="1:35" s="635" customFormat="1">
      <c r="A1" s="544" t="s">
        <v>767</v>
      </c>
      <c r="C1" s="544"/>
      <c r="D1" s="651"/>
      <c r="E1" s="651"/>
      <c r="F1" s="651"/>
      <c r="G1" s="650"/>
      <c r="H1" s="650"/>
      <c r="I1" s="650"/>
      <c r="J1" s="650"/>
      <c r="K1" s="650"/>
      <c r="L1" s="650"/>
      <c r="M1" s="650"/>
      <c r="N1" s="650"/>
      <c r="O1" s="650"/>
      <c r="P1" s="650"/>
      <c r="Q1" s="650"/>
      <c r="R1" s="650"/>
      <c r="S1" s="650"/>
      <c r="T1" s="650"/>
      <c r="U1" s="650"/>
      <c r="V1" s="650"/>
      <c r="W1" s="650"/>
      <c r="X1" s="650"/>
      <c r="Y1" s="650"/>
      <c r="Z1" s="650"/>
      <c r="AA1" s="650"/>
      <c r="AB1" s="650"/>
      <c r="AC1" s="650"/>
      <c r="AD1" s="650"/>
      <c r="AE1" s="650"/>
      <c r="AF1" s="650"/>
      <c r="AG1" s="650"/>
      <c r="AH1" s="650"/>
      <c r="AI1" s="650"/>
    </row>
    <row r="2" spans="1:35" s="635" customFormat="1">
      <c r="A2" s="544"/>
      <c r="C2" s="544"/>
      <c r="D2" s="651"/>
      <c r="E2" s="651"/>
      <c r="F2" s="651"/>
      <c r="G2" s="650"/>
      <c r="H2" s="650"/>
      <c r="I2" s="650"/>
      <c r="J2" s="650"/>
      <c r="K2" s="650"/>
      <c r="L2" s="650"/>
      <c r="M2" s="650"/>
      <c r="N2" s="650"/>
      <c r="O2" s="650"/>
      <c r="P2" s="650"/>
      <c r="Q2" s="650"/>
      <c r="R2" s="650"/>
      <c r="S2" s="650"/>
      <c r="T2" s="650"/>
      <c r="U2" s="650"/>
      <c r="V2" s="650"/>
      <c r="W2" s="650"/>
      <c r="X2" s="650"/>
      <c r="Y2" s="650"/>
      <c r="Z2" s="650"/>
      <c r="AA2" s="650"/>
      <c r="AB2" s="650"/>
      <c r="AC2" s="650"/>
      <c r="AD2" s="650"/>
      <c r="AE2" s="650"/>
      <c r="AF2" s="650"/>
      <c r="AG2" s="650"/>
      <c r="AH2" s="650"/>
      <c r="AI2" s="650"/>
    </row>
    <row r="3" spans="1:35" s="540" customFormat="1">
      <c r="A3" s="586" t="s">
        <v>1072</v>
      </c>
      <c r="B3" s="664"/>
      <c r="C3" s="586"/>
      <c r="D3" s="667"/>
      <c r="E3" s="583"/>
      <c r="F3" s="583"/>
    </row>
    <row r="4" spans="1:35" s="635" customFormat="1">
      <c r="C4" s="661"/>
      <c r="D4" s="651"/>
      <c r="E4" s="651"/>
      <c r="F4" s="651"/>
      <c r="G4" s="650"/>
      <c r="H4" s="650"/>
      <c r="I4" s="650"/>
      <c r="J4" s="650"/>
      <c r="K4" s="650"/>
      <c r="L4" s="650"/>
      <c r="M4" s="650"/>
      <c r="N4" s="650"/>
      <c r="O4" s="650"/>
      <c r="P4" s="650"/>
      <c r="Q4" s="650"/>
      <c r="R4" s="650"/>
      <c r="S4" s="650"/>
      <c r="T4" s="650"/>
      <c r="U4" s="650"/>
      <c r="V4" s="650"/>
      <c r="W4" s="650"/>
      <c r="X4" s="650"/>
      <c r="Y4" s="650"/>
      <c r="Z4" s="650"/>
      <c r="AA4" s="650"/>
      <c r="AB4" s="650"/>
      <c r="AC4" s="650"/>
      <c r="AD4" s="650"/>
      <c r="AE4" s="650"/>
      <c r="AF4" s="650"/>
      <c r="AG4" s="650"/>
      <c r="AH4" s="650"/>
      <c r="AI4" s="650"/>
    </row>
    <row r="5" spans="1:35" s="635" customFormat="1">
      <c r="A5" s="586" t="s">
        <v>430</v>
      </c>
      <c r="B5" s="663"/>
      <c r="C5" s="662"/>
      <c r="D5" s="651"/>
      <c r="E5" s="651"/>
      <c r="F5" s="651"/>
      <c r="G5" s="650"/>
      <c r="H5" s="650"/>
      <c r="I5" s="650"/>
      <c r="J5" s="650"/>
      <c r="K5" s="650"/>
      <c r="L5" s="650"/>
      <c r="M5" s="650"/>
      <c r="N5" s="650"/>
      <c r="O5" s="650"/>
      <c r="P5" s="650"/>
      <c r="Q5" s="650"/>
      <c r="R5" s="650"/>
      <c r="S5" s="650"/>
      <c r="T5" s="650"/>
      <c r="U5" s="650"/>
      <c r="V5" s="650"/>
      <c r="W5" s="650"/>
      <c r="X5" s="650"/>
      <c r="Y5" s="650"/>
      <c r="Z5" s="650"/>
      <c r="AA5" s="650"/>
      <c r="AB5" s="650"/>
      <c r="AC5" s="650"/>
      <c r="AD5" s="650"/>
      <c r="AE5" s="650"/>
      <c r="AF5" s="650"/>
      <c r="AG5" s="650"/>
      <c r="AH5" s="650"/>
      <c r="AI5" s="650"/>
    </row>
    <row r="6" spans="1:35" s="635" customFormat="1">
      <c r="C6" s="661"/>
      <c r="D6" s="651"/>
      <c r="E6" s="651"/>
      <c r="F6" s="651"/>
      <c r="G6" s="650"/>
      <c r="H6" s="650"/>
      <c r="I6" s="650"/>
      <c r="J6" s="650"/>
      <c r="K6" s="650"/>
      <c r="L6" s="650"/>
      <c r="M6" s="650"/>
      <c r="N6" s="650"/>
      <c r="O6" s="650"/>
      <c r="P6" s="650"/>
      <c r="Q6" s="650"/>
      <c r="R6" s="650"/>
      <c r="S6" s="650"/>
      <c r="T6" s="650"/>
      <c r="U6" s="650"/>
      <c r="V6" s="650"/>
      <c r="W6" s="650"/>
      <c r="X6" s="650"/>
      <c r="Y6" s="650"/>
      <c r="Z6" s="650"/>
      <c r="AA6" s="650"/>
      <c r="AB6" s="650"/>
      <c r="AC6" s="650"/>
      <c r="AD6" s="650"/>
      <c r="AE6" s="650"/>
      <c r="AF6" s="650"/>
      <c r="AG6" s="650"/>
      <c r="AH6" s="650"/>
      <c r="AI6" s="650"/>
    </row>
    <row r="7" spans="1:35" s="635" customFormat="1">
      <c r="A7" s="584" t="s">
        <v>2</v>
      </c>
      <c r="B7" s="633"/>
      <c r="C7" s="632"/>
      <c r="D7" s="651"/>
      <c r="E7" s="651"/>
      <c r="F7" s="651"/>
      <c r="G7" s="650"/>
      <c r="H7" s="650"/>
      <c r="I7" s="650"/>
      <c r="J7" s="650"/>
      <c r="K7" s="650"/>
      <c r="L7" s="650"/>
      <c r="M7" s="650"/>
      <c r="N7" s="650"/>
      <c r="O7" s="650"/>
      <c r="P7" s="650"/>
      <c r="Q7" s="650"/>
      <c r="R7" s="650"/>
      <c r="S7" s="650"/>
      <c r="T7" s="650"/>
      <c r="U7" s="650"/>
      <c r="V7" s="650"/>
      <c r="W7" s="650"/>
      <c r="X7" s="650"/>
      <c r="Y7" s="650"/>
      <c r="Z7" s="650"/>
      <c r="AA7" s="650"/>
      <c r="AB7" s="650"/>
      <c r="AC7" s="650"/>
      <c r="AD7" s="650"/>
      <c r="AE7" s="650"/>
      <c r="AF7" s="650"/>
      <c r="AG7" s="650"/>
      <c r="AH7" s="650"/>
      <c r="AI7" s="650"/>
    </row>
    <row r="8" spans="1:35">
      <c r="C8" s="650"/>
      <c r="D8" s="651"/>
      <c r="E8" s="651"/>
      <c r="F8" s="651"/>
      <c r="G8" s="650"/>
      <c r="H8" s="650"/>
      <c r="I8" s="650"/>
      <c r="J8" s="650"/>
      <c r="K8" s="650"/>
      <c r="L8" s="650"/>
      <c r="M8" s="650"/>
      <c r="N8" s="650"/>
      <c r="O8" s="650"/>
      <c r="P8" s="650"/>
      <c r="Q8" s="650"/>
      <c r="R8" s="650"/>
      <c r="S8" s="650"/>
      <c r="T8" s="650"/>
      <c r="U8" s="650"/>
      <c r="V8" s="650"/>
      <c r="W8" s="650"/>
      <c r="X8" s="650"/>
      <c r="Y8" s="650"/>
      <c r="Z8" s="650"/>
      <c r="AA8" s="650"/>
      <c r="AB8" s="650"/>
      <c r="AC8" s="650"/>
      <c r="AD8" s="650"/>
      <c r="AE8" s="650"/>
      <c r="AF8" s="650"/>
      <c r="AG8" s="650"/>
      <c r="AH8" s="650"/>
      <c r="AI8" s="650"/>
    </row>
    <row r="9" spans="1:35" ht="57.6">
      <c r="C9" s="572" t="s">
        <v>586</v>
      </c>
      <c r="D9" s="572" t="s">
        <v>1005</v>
      </c>
      <c r="E9" s="572" t="s">
        <v>1004</v>
      </c>
      <c r="F9" s="572" t="s">
        <v>1003</v>
      </c>
      <c r="G9" s="653">
        <v>2022</v>
      </c>
      <c r="H9" s="653">
        <v>2023</v>
      </c>
      <c r="I9" s="653">
        <v>2024</v>
      </c>
      <c r="J9" s="653">
        <v>2025</v>
      </c>
      <c r="K9" s="653">
        <v>2026</v>
      </c>
      <c r="L9" s="653">
        <v>2027</v>
      </c>
      <c r="M9" s="653">
        <v>2028</v>
      </c>
      <c r="N9" s="653">
        <v>2029</v>
      </c>
      <c r="O9" s="653">
        <v>2030</v>
      </c>
      <c r="P9" s="572" t="s">
        <v>1009</v>
      </c>
      <c r="Q9" s="650"/>
      <c r="R9" s="650"/>
      <c r="S9" s="650"/>
      <c r="T9" s="650"/>
      <c r="U9" s="650"/>
      <c r="V9" s="650"/>
      <c r="W9" s="650"/>
      <c r="X9" s="650"/>
      <c r="Y9" s="650"/>
      <c r="Z9" s="650"/>
      <c r="AA9" s="650"/>
      <c r="AB9" s="650"/>
      <c r="AC9" s="650"/>
      <c r="AD9" s="650"/>
      <c r="AE9" s="650"/>
      <c r="AF9" s="650"/>
      <c r="AG9" s="650"/>
      <c r="AH9" s="650"/>
      <c r="AI9" s="650"/>
    </row>
    <row r="10" spans="1:35">
      <c r="C10" s="648" t="s">
        <v>784</v>
      </c>
      <c r="D10" s="647">
        <v>1922964</v>
      </c>
      <c r="E10" s="629" t="s">
        <v>1002</v>
      </c>
      <c r="F10" s="629" t="s">
        <v>1001</v>
      </c>
      <c r="G10" s="611"/>
      <c r="H10" s="647">
        <v>1827812</v>
      </c>
      <c r="I10" s="647">
        <v>95152</v>
      </c>
      <c r="J10" s="611"/>
      <c r="K10" s="611"/>
      <c r="L10" s="611"/>
      <c r="M10" s="611"/>
      <c r="N10" s="611"/>
      <c r="O10" s="611"/>
      <c r="P10" s="660">
        <f t="shared" ref="P10:P15" si="0">$D10-SUM(G10:O10)</f>
        <v>0</v>
      </c>
      <c r="Q10" s="650"/>
      <c r="R10" s="650"/>
      <c r="S10" s="650"/>
      <c r="T10" s="650"/>
      <c r="U10" s="650"/>
      <c r="V10" s="650"/>
      <c r="W10" s="650"/>
      <c r="X10" s="650"/>
      <c r="Y10" s="650"/>
      <c r="Z10" s="650"/>
      <c r="AA10" s="650"/>
      <c r="AB10" s="650"/>
      <c r="AC10" s="650"/>
      <c r="AD10" s="650"/>
      <c r="AE10" s="650"/>
      <c r="AF10" s="650"/>
      <c r="AG10" s="650"/>
      <c r="AH10" s="650"/>
      <c r="AI10" s="650"/>
    </row>
    <row r="11" spans="1:35">
      <c r="C11" s="648" t="s">
        <v>851</v>
      </c>
      <c r="D11" s="647">
        <v>1206330</v>
      </c>
      <c r="E11" s="629" t="s">
        <v>1002</v>
      </c>
      <c r="F11" s="629" t="s">
        <v>1001</v>
      </c>
      <c r="G11" s="611"/>
      <c r="H11" s="611"/>
      <c r="I11" s="647">
        <v>1000330</v>
      </c>
      <c r="J11" s="647">
        <v>206000</v>
      </c>
      <c r="K11" s="611"/>
      <c r="L11" s="611"/>
      <c r="M11" s="611"/>
      <c r="N11" s="611"/>
      <c r="O11" s="611"/>
      <c r="P11" s="660">
        <f t="shared" si="0"/>
        <v>0</v>
      </c>
      <c r="Q11" s="650"/>
      <c r="R11" s="650"/>
      <c r="S11" s="650"/>
      <c r="T11" s="650"/>
      <c r="U11" s="650"/>
      <c r="V11" s="650"/>
      <c r="W11" s="650"/>
      <c r="X11" s="650"/>
      <c r="Y11" s="650"/>
      <c r="Z11" s="650"/>
      <c r="AA11" s="650"/>
      <c r="AB11" s="650"/>
      <c r="AC11" s="650"/>
      <c r="AD11" s="650"/>
      <c r="AE11" s="650"/>
      <c r="AF11" s="650"/>
      <c r="AG11" s="650"/>
      <c r="AH11" s="650"/>
      <c r="AI11" s="650"/>
    </row>
    <row r="12" spans="1:35" ht="28.8">
      <c r="C12" s="648" t="s">
        <v>848</v>
      </c>
      <c r="D12" s="647">
        <v>21217600</v>
      </c>
      <c r="E12" s="629" t="s">
        <v>1002</v>
      </c>
      <c r="F12" s="629" t="s">
        <v>1001</v>
      </c>
      <c r="G12" s="611"/>
      <c r="H12" s="611"/>
      <c r="I12" s="611"/>
      <c r="J12" s="611"/>
      <c r="K12" s="647">
        <v>66960</v>
      </c>
      <c r="L12" s="647">
        <v>803880</v>
      </c>
      <c r="M12" s="647">
        <v>11087960</v>
      </c>
      <c r="N12" s="647">
        <v>9258800</v>
      </c>
      <c r="O12" s="611"/>
      <c r="P12" s="660">
        <f t="shared" si="0"/>
        <v>0</v>
      </c>
      <c r="Q12" s="650"/>
      <c r="R12" s="650"/>
      <c r="S12" s="650"/>
      <c r="T12" s="650"/>
      <c r="U12" s="650"/>
      <c r="V12" s="650"/>
      <c r="W12" s="650"/>
      <c r="X12" s="650"/>
      <c r="Y12" s="650"/>
      <c r="Z12" s="650"/>
      <c r="AA12" s="650"/>
      <c r="AB12" s="650"/>
      <c r="AC12" s="650"/>
      <c r="AD12" s="650"/>
      <c r="AE12" s="650"/>
      <c r="AF12" s="650"/>
      <c r="AG12" s="650"/>
      <c r="AH12" s="650"/>
      <c r="AI12" s="650"/>
    </row>
    <row r="13" spans="1:35" ht="28.8">
      <c r="C13" s="648" t="s">
        <v>1008</v>
      </c>
      <c r="D13" s="647">
        <v>5779770</v>
      </c>
      <c r="E13" s="629" t="s">
        <v>1002</v>
      </c>
      <c r="F13" s="629" t="s">
        <v>1001</v>
      </c>
      <c r="G13" s="611"/>
      <c r="H13" s="611"/>
      <c r="I13" s="611"/>
      <c r="J13" s="611"/>
      <c r="K13" s="647">
        <v>1025810</v>
      </c>
      <c r="L13" s="647">
        <v>3726990</v>
      </c>
      <c r="M13" s="647">
        <v>1026970</v>
      </c>
      <c r="N13" s="647"/>
      <c r="O13" s="611"/>
      <c r="P13" s="660">
        <f t="shared" si="0"/>
        <v>0</v>
      </c>
      <c r="Q13" s="650"/>
      <c r="R13" s="650"/>
      <c r="S13" s="650"/>
      <c r="T13" s="650"/>
      <c r="U13" s="650"/>
      <c r="V13" s="650"/>
      <c r="W13" s="650"/>
      <c r="X13" s="650"/>
      <c r="Y13" s="650"/>
      <c r="Z13" s="650"/>
      <c r="AA13" s="650"/>
      <c r="AB13" s="650"/>
      <c r="AC13" s="650"/>
      <c r="AD13" s="650"/>
      <c r="AE13" s="650"/>
      <c r="AF13" s="650"/>
      <c r="AG13" s="650"/>
      <c r="AH13" s="650"/>
      <c r="AI13" s="650"/>
    </row>
    <row r="14" spans="1:35">
      <c r="C14" s="571" t="s">
        <v>987</v>
      </c>
      <c r="D14" s="570">
        <f>SUM(D10:D13)</f>
        <v>30126664</v>
      </c>
      <c r="E14" s="625"/>
      <c r="F14" s="625"/>
      <c r="G14" s="570">
        <f t="shared" ref="G14:O14" si="1">SUM(G10:G13)</f>
        <v>0</v>
      </c>
      <c r="H14" s="570">
        <f t="shared" si="1"/>
        <v>1827812</v>
      </c>
      <c r="I14" s="570">
        <f t="shared" si="1"/>
        <v>1095482</v>
      </c>
      <c r="J14" s="570">
        <f t="shared" si="1"/>
        <v>206000</v>
      </c>
      <c r="K14" s="570">
        <f t="shared" si="1"/>
        <v>1092770</v>
      </c>
      <c r="L14" s="570">
        <f t="shared" si="1"/>
        <v>4530870</v>
      </c>
      <c r="M14" s="570">
        <f t="shared" si="1"/>
        <v>12114930</v>
      </c>
      <c r="N14" s="570">
        <f t="shared" si="1"/>
        <v>9258800</v>
      </c>
      <c r="O14" s="570">
        <f t="shared" si="1"/>
        <v>0</v>
      </c>
      <c r="P14" s="659">
        <f t="shared" si="0"/>
        <v>0</v>
      </c>
      <c r="Q14" s="650"/>
      <c r="R14" s="650"/>
      <c r="S14" s="650"/>
      <c r="T14" s="650"/>
      <c r="U14" s="650"/>
      <c r="V14" s="650"/>
      <c r="W14" s="650"/>
      <c r="X14" s="650"/>
      <c r="Y14" s="650"/>
      <c r="Z14" s="650"/>
      <c r="AA14" s="650"/>
      <c r="AB14" s="650"/>
      <c r="AC14" s="650"/>
      <c r="AD14" s="650"/>
      <c r="AE14" s="650"/>
      <c r="AF14" s="650"/>
      <c r="AG14" s="650"/>
      <c r="AH14" s="650"/>
      <c r="AI14" s="650"/>
    </row>
    <row r="15" spans="1:35">
      <c r="C15" s="571" t="s">
        <v>1007</v>
      </c>
      <c r="D15" s="658">
        <v>1</v>
      </c>
      <c r="E15" s="625"/>
      <c r="F15" s="625"/>
      <c r="G15" s="657">
        <f t="shared" ref="G15:O15" si="2">G14/$D14</f>
        <v>0</v>
      </c>
      <c r="H15" s="657">
        <f t="shared" si="2"/>
        <v>6.0670906012029742E-2</v>
      </c>
      <c r="I15" s="657">
        <f t="shared" si="2"/>
        <v>3.6362539177918936E-2</v>
      </c>
      <c r="J15" s="657">
        <f t="shared" si="2"/>
        <v>6.8377965778089467E-3</v>
      </c>
      <c r="K15" s="657">
        <f t="shared" si="2"/>
        <v>3.6272519254040209E-2</v>
      </c>
      <c r="L15" s="657">
        <f t="shared" si="2"/>
        <v>0.15039401641018069</v>
      </c>
      <c r="M15" s="657">
        <f t="shared" si="2"/>
        <v>0.40213314026405311</v>
      </c>
      <c r="N15" s="657">
        <f t="shared" si="2"/>
        <v>0.30732908230396833</v>
      </c>
      <c r="O15" s="657">
        <f t="shared" si="2"/>
        <v>0</v>
      </c>
      <c r="P15" s="656">
        <f t="shared" si="0"/>
        <v>0</v>
      </c>
      <c r="Q15" s="650"/>
      <c r="R15" s="650"/>
      <c r="S15" s="650"/>
      <c r="T15" s="650"/>
      <c r="U15" s="650"/>
      <c r="V15" s="650"/>
      <c r="W15" s="650"/>
      <c r="X15" s="650"/>
      <c r="Y15" s="650"/>
      <c r="Z15" s="650"/>
      <c r="AA15" s="650"/>
      <c r="AB15" s="650"/>
      <c r="AC15" s="650"/>
      <c r="AD15" s="650"/>
      <c r="AE15" s="650"/>
      <c r="AF15" s="650"/>
      <c r="AG15" s="650"/>
      <c r="AH15" s="650"/>
      <c r="AI15" s="650"/>
    </row>
    <row r="16" spans="1:35">
      <c r="C16" s="561"/>
      <c r="D16" s="655"/>
      <c r="E16" s="568"/>
      <c r="F16" s="568"/>
      <c r="G16" s="561"/>
      <c r="H16" s="561"/>
      <c r="I16" s="561"/>
      <c r="J16" s="561"/>
      <c r="K16" s="561"/>
      <c r="L16" s="561"/>
      <c r="M16" s="561"/>
      <c r="N16" s="561"/>
      <c r="O16" s="650"/>
      <c r="P16" s="561"/>
      <c r="Q16" s="650"/>
      <c r="R16" s="650"/>
      <c r="S16" s="650"/>
      <c r="T16" s="650"/>
      <c r="U16" s="650"/>
      <c r="V16" s="650"/>
      <c r="W16" s="650"/>
      <c r="X16" s="650"/>
      <c r="Y16" s="650"/>
      <c r="Z16" s="650"/>
      <c r="AA16" s="650"/>
      <c r="AB16" s="650"/>
      <c r="AC16" s="650"/>
      <c r="AD16" s="650"/>
      <c r="AE16" s="650"/>
      <c r="AF16" s="650"/>
      <c r="AG16" s="650"/>
      <c r="AH16" s="650"/>
      <c r="AI16" s="650"/>
    </row>
    <row r="17" spans="3:35">
      <c r="C17" s="561"/>
      <c r="D17" s="655"/>
      <c r="E17" s="568"/>
      <c r="F17" s="568"/>
      <c r="G17" s="561"/>
      <c r="H17" s="654"/>
      <c r="I17" s="654"/>
      <c r="J17" s="654"/>
      <c r="K17" s="654"/>
      <c r="L17" s="561"/>
      <c r="M17" s="561"/>
      <c r="N17" s="561"/>
      <c r="O17" s="650"/>
      <c r="P17" s="561"/>
      <c r="Q17" s="650"/>
      <c r="R17" s="650"/>
      <c r="S17" s="650"/>
      <c r="T17" s="650"/>
      <c r="U17" s="650"/>
      <c r="V17" s="650"/>
      <c r="W17" s="650"/>
      <c r="X17" s="650"/>
      <c r="Y17" s="650"/>
      <c r="Z17" s="650"/>
      <c r="AA17" s="650"/>
      <c r="AB17" s="650"/>
      <c r="AC17" s="650"/>
      <c r="AD17" s="650"/>
      <c r="AE17" s="650"/>
      <c r="AF17" s="650"/>
      <c r="AG17" s="650"/>
      <c r="AH17" s="650"/>
      <c r="AI17" s="650"/>
    </row>
    <row r="18" spans="3:35" ht="43.2">
      <c r="C18" s="572" t="s">
        <v>1006</v>
      </c>
      <c r="D18" s="572" t="s">
        <v>1005</v>
      </c>
      <c r="E18" s="572" t="s">
        <v>1004</v>
      </c>
      <c r="F18" s="572" t="s">
        <v>1003</v>
      </c>
      <c r="G18" s="653">
        <v>2022</v>
      </c>
      <c r="H18" s="653">
        <v>2023</v>
      </c>
      <c r="I18" s="653">
        <v>2024</v>
      </c>
      <c r="J18" s="653">
        <v>2025</v>
      </c>
      <c r="K18" s="653">
        <v>2026</v>
      </c>
      <c r="L18" s="653">
        <v>2027</v>
      </c>
      <c r="M18" s="653">
        <v>2028</v>
      </c>
      <c r="N18" s="653">
        <v>2029</v>
      </c>
      <c r="O18" s="653">
        <v>2030</v>
      </c>
      <c r="P18" s="572" t="s">
        <v>999</v>
      </c>
      <c r="Q18" s="650"/>
      <c r="R18" s="650"/>
      <c r="S18" s="650"/>
      <c r="T18" s="650"/>
      <c r="U18" s="650"/>
      <c r="V18" s="650"/>
      <c r="W18" s="650"/>
      <c r="X18" s="650"/>
      <c r="Y18" s="650"/>
      <c r="Z18" s="650"/>
      <c r="AA18" s="650"/>
      <c r="AB18" s="650"/>
      <c r="AC18" s="650"/>
      <c r="AD18" s="650"/>
      <c r="AE18" s="650"/>
      <c r="AF18" s="650"/>
      <c r="AG18" s="650"/>
      <c r="AH18" s="650"/>
      <c r="AI18" s="650"/>
    </row>
    <row r="19" spans="3:35">
      <c r="C19" s="648" t="s">
        <v>784</v>
      </c>
      <c r="D19" s="647">
        <f>$D10</f>
        <v>1922964</v>
      </c>
      <c r="E19" s="629" t="s">
        <v>1002</v>
      </c>
      <c r="F19" s="629" t="s">
        <v>1001</v>
      </c>
      <c r="G19" s="652">
        <f t="shared" ref="G19:O19" si="3">G10/$D10</f>
        <v>0</v>
      </c>
      <c r="H19" s="652">
        <f t="shared" si="3"/>
        <v>0.95051805442015558</v>
      </c>
      <c r="I19" s="652">
        <f t="shared" si="3"/>
        <v>4.948194557984445E-2</v>
      </c>
      <c r="J19" s="652">
        <f t="shared" si="3"/>
        <v>0</v>
      </c>
      <c r="K19" s="652">
        <f t="shared" si="3"/>
        <v>0</v>
      </c>
      <c r="L19" s="652">
        <f t="shared" si="3"/>
        <v>0</v>
      </c>
      <c r="M19" s="652">
        <f t="shared" si="3"/>
        <v>0</v>
      </c>
      <c r="N19" s="652">
        <f t="shared" si="3"/>
        <v>0</v>
      </c>
      <c r="O19" s="652">
        <f t="shared" si="3"/>
        <v>0</v>
      </c>
      <c r="P19" s="652">
        <f>SUM(G19:O19)</f>
        <v>1</v>
      </c>
      <c r="Q19" s="650"/>
      <c r="R19" s="650"/>
      <c r="S19" s="650"/>
      <c r="T19" s="650"/>
      <c r="U19" s="650"/>
      <c r="V19" s="650"/>
      <c r="W19" s="650"/>
      <c r="X19" s="650"/>
      <c r="Y19" s="650"/>
      <c r="Z19" s="650"/>
      <c r="AA19" s="650"/>
      <c r="AB19" s="650"/>
      <c r="AC19" s="650"/>
      <c r="AD19" s="650"/>
      <c r="AE19" s="650"/>
      <c r="AF19" s="650"/>
      <c r="AG19" s="650"/>
      <c r="AH19" s="650"/>
      <c r="AI19" s="650"/>
    </row>
    <row r="20" spans="3:35">
      <c r="C20" s="648" t="s">
        <v>851</v>
      </c>
      <c r="D20" s="647">
        <f>$D11</f>
        <v>1206330</v>
      </c>
      <c r="E20" s="629" t="s">
        <v>1002</v>
      </c>
      <c r="F20" s="629" t="s">
        <v>1001</v>
      </c>
      <c r="G20" s="652">
        <f t="shared" ref="G20:O20" si="4">G11/$D11</f>
        <v>0</v>
      </c>
      <c r="H20" s="652">
        <f t="shared" si="4"/>
        <v>0</v>
      </c>
      <c r="I20" s="652">
        <f t="shared" si="4"/>
        <v>0.82923412333275304</v>
      </c>
      <c r="J20" s="652">
        <f t="shared" si="4"/>
        <v>0.17076587666724694</v>
      </c>
      <c r="K20" s="652">
        <f t="shared" si="4"/>
        <v>0</v>
      </c>
      <c r="L20" s="652">
        <f t="shared" si="4"/>
        <v>0</v>
      </c>
      <c r="M20" s="652">
        <f t="shared" si="4"/>
        <v>0</v>
      </c>
      <c r="N20" s="652">
        <f t="shared" si="4"/>
        <v>0</v>
      </c>
      <c r="O20" s="652">
        <f t="shared" si="4"/>
        <v>0</v>
      </c>
      <c r="P20" s="652">
        <f>SUM(G20:O20)</f>
        <v>1</v>
      </c>
      <c r="Q20" s="650"/>
      <c r="R20" s="650"/>
      <c r="S20" s="650"/>
      <c r="T20" s="650"/>
      <c r="U20" s="650"/>
      <c r="V20" s="650"/>
      <c r="W20" s="650"/>
      <c r="X20" s="650"/>
      <c r="Y20" s="650"/>
      <c r="Z20" s="650"/>
      <c r="AA20" s="650"/>
      <c r="AB20" s="650"/>
      <c r="AC20" s="650"/>
      <c r="AD20" s="650"/>
      <c r="AE20" s="650"/>
      <c r="AF20" s="650"/>
      <c r="AG20" s="650"/>
      <c r="AH20" s="650"/>
      <c r="AI20" s="650"/>
    </row>
    <row r="21" spans="3:35" ht="28.8">
      <c r="C21" s="648" t="s">
        <v>848</v>
      </c>
      <c r="D21" s="647">
        <f>$D12</f>
        <v>21217600</v>
      </c>
      <c r="E21" s="629" t="s">
        <v>1002</v>
      </c>
      <c r="F21" s="629" t="s">
        <v>1001</v>
      </c>
      <c r="G21" s="652">
        <f t="shared" ref="G21:O21" si="5">G12/$D12</f>
        <v>0</v>
      </c>
      <c r="H21" s="652">
        <f t="shared" si="5"/>
        <v>0</v>
      </c>
      <c r="I21" s="652">
        <f t="shared" si="5"/>
        <v>0</v>
      </c>
      <c r="J21" s="652">
        <f t="shared" si="5"/>
        <v>0</v>
      </c>
      <c r="K21" s="652">
        <f t="shared" si="5"/>
        <v>3.1558705979941181E-3</v>
      </c>
      <c r="L21" s="652">
        <f t="shared" si="5"/>
        <v>3.7887414222155191E-2</v>
      </c>
      <c r="M21" s="652">
        <f t="shared" si="5"/>
        <v>0.52258313852650629</v>
      </c>
      <c r="N21" s="652">
        <f t="shared" si="5"/>
        <v>0.43637357665334442</v>
      </c>
      <c r="O21" s="652">
        <f t="shared" si="5"/>
        <v>0</v>
      </c>
      <c r="P21" s="652">
        <f>SUM(G21:O21)</f>
        <v>1</v>
      </c>
      <c r="Q21" s="650"/>
      <c r="R21" s="650"/>
      <c r="S21" s="650"/>
      <c r="T21" s="650"/>
      <c r="U21" s="650"/>
      <c r="V21" s="650"/>
      <c r="W21" s="650"/>
      <c r="X21" s="650"/>
      <c r="Y21" s="650"/>
      <c r="Z21" s="650"/>
      <c r="AA21" s="650"/>
      <c r="AB21" s="650"/>
      <c r="AC21" s="650"/>
      <c r="AD21" s="650"/>
      <c r="AE21" s="650"/>
      <c r="AF21" s="650"/>
      <c r="AG21" s="650"/>
      <c r="AH21" s="650"/>
      <c r="AI21" s="650"/>
    </row>
    <row r="22" spans="3:35" ht="28.8">
      <c r="C22" s="648" t="s">
        <v>1008</v>
      </c>
      <c r="D22" s="647">
        <f>$D13</f>
        <v>5779770</v>
      </c>
      <c r="E22" s="629" t="s">
        <v>1002</v>
      </c>
      <c r="F22" s="629" t="s">
        <v>1001</v>
      </c>
      <c r="G22" s="652">
        <f t="shared" ref="G22:O22" si="6">G13/$D13</f>
        <v>0</v>
      </c>
      <c r="H22" s="652">
        <f t="shared" si="6"/>
        <v>0</v>
      </c>
      <c r="I22" s="652">
        <f t="shared" si="6"/>
        <v>0</v>
      </c>
      <c r="J22" s="652">
        <f t="shared" si="6"/>
        <v>0</v>
      </c>
      <c r="K22" s="652">
        <f t="shared" si="6"/>
        <v>0.17748284101270465</v>
      </c>
      <c r="L22" s="652">
        <f t="shared" si="6"/>
        <v>0.64483361794673488</v>
      </c>
      <c r="M22" s="652">
        <f t="shared" si="6"/>
        <v>0.17768354104056044</v>
      </c>
      <c r="N22" s="652">
        <f t="shared" si="6"/>
        <v>0</v>
      </c>
      <c r="O22" s="652">
        <f t="shared" si="6"/>
        <v>0</v>
      </c>
      <c r="P22" s="652">
        <f>SUM(G22:O22)</f>
        <v>1</v>
      </c>
      <c r="Q22" s="650"/>
    </row>
    <row r="23" spans="3:35" ht="29.25" customHeight="1">
      <c r="C23" s="748" t="s">
        <v>1000</v>
      </c>
      <c r="D23" s="749"/>
      <c r="E23" s="749"/>
      <c r="F23" s="749"/>
      <c r="G23" s="749"/>
      <c r="H23" s="749"/>
      <c r="I23" s="749"/>
      <c r="J23" s="749"/>
      <c r="K23" s="749"/>
      <c r="L23" s="749"/>
      <c r="M23" s="749"/>
      <c r="N23" s="749"/>
      <c r="O23" s="749"/>
      <c r="P23" s="749"/>
      <c r="Q23" s="650"/>
    </row>
    <row r="24" spans="3:35">
      <c r="C24" s="650"/>
      <c r="D24" s="568"/>
      <c r="E24" s="568"/>
      <c r="F24" s="568"/>
      <c r="G24" s="561"/>
      <c r="H24" s="561"/>
      <c r="I24" s="561"/>
      <c r="J24" s="561"/>
      <c r="K24" s="561"/>
      <c r="L24" s="561"/>
      <c r="M24" s="561"/>
    </row>
    <row r="25" spans="3:35">
      <c r="C25" s="650"/>
      <c r="D25" s="651"/>
      <c r="E25" s="651"/>
      <c r="F25" s="651"/>
      <c r="G25" s="650"/>
      <c r="H25" s="561"/>
      <c r="I25" s="561"/>
      <c r="J25" s="561"/>
      <c r="K25" s="561"/>
      <c r="L25" s="561"/>
      <c r="M25" s="561"/>
    </row>
    <row r="26" spans="3:35">
      <c r="C26" s="572" t="s">
        <v>435</v>
      </c>
      <c r="D26" s="572">
        <v>2022</v>
      </c>
      <c r="E26" s="572">
        <v>2023</v>
      </c>
      <c r="F26" s="572">
        <v>2024</v>
      </c>
      <c r="G26" s="572">
        <v>2025</v>
      </c>
      <c r="H26" s="572">
        <v>2026</v>
      </c>
      <c r="I26" s="572">
        <v>2027</v>
      </c>
      <c r="J26" s="572">
        <v>2028</v>
      </c>
      <c r="K26" s="572">
        <v>2029</v>
      </c>
      <c r="L26" s="572">
        <v>2030</v>
      </c>
      <c r="M26" s="572" t="s">
        <v>999</v>
      </c>
    </row>
    <row r="27" spans="3:35">
      <c r="C27" s="631" t="s">
        <v>998</v>
      </c>
      <c r="D27" s="649">
        <f t="shared" ref="D27:L27" si="7">SUM(D28:D29)</f>
        <v>0</v>
      </c>
      <c r="E27" s="649">
        <f t="shared" si="7"/>
        <v>1827812</v>
      </c>
      <c r="F27" s="649">
        <f t="shared" si="7"/>
        <v>1095482</v>
      </c>
      <c r="G27" s="649">
        <f t="shared" si="7"/>
        <v>206000</v>
      </c>
      <c r="H27" s="649">
        <f t="shared" si="7"/>
        <v>695555</v>
      </c>
      <c r="I27" s="649">
        <f t="shared" si="7"/>
        <v>3087700</v>
      </c>
      <c r="J27" s="649">
        <f t="shared" si="7"/>
        <v>11717265</v>
      </c>
      <c r="K27" s="649">
        <f t="shared" si="7"/>
        <v>9258800</v>
      </c>
      <c r="L27" s="649">
        <f t="shared" si="7"/>
        <v>0</v>
      </c>
      <c r="M27" s="649">
        <f t="shared" ref="M27:M38" si="8">SUM(D27:L27)</f>
        <v>27888614</v>
      </c>
    </row>
    <row r="28" spans="3:35">
      <c r="C28" s="648" t="s">
        <v>997</v>
      </c>
      <c r="D28" s="647"/>
      <c r="E28" s="647">
        <v>1827812</v>
      </c>
      <c r="F28" s="647">
        <v>1095482</v>
      </c>
      <c r="G28" s="647">
        <v>206000</v>
      </c>
      <c r="H28" s="647">
        <v>695555</v>
      </c>
      <c r="I28" s="647">
        <v>3087700</v>
      </c>
      <c r="J28" s="647">
        <v>11717265</v>
      </c>
      <c r="K28" s="647">
        <v>9258800</v>
      </c>
      <c r="L28" s="647"/>
      <c r="M28" s="647">
        <f t="shared" si="8"/>
        <v>27888614</v>
      </c>
    </row>
    <row r="29" spans="3:35">
      <c r="C29" s="631" t="s">
        <v>996</v>
      </c>
      <c r="D29" s="647"/>
      <c r="E29" s="647"/>
      <c r="F29" s="647"/>
      <c r="G29" s="647"/>
      <c r="H29" s="647"/>
      <c r="I29" s="647"/>
      <c r="J29" s="647"/>
      <c r="K29" s="647"/>
      <c r="L29" s="647"/>
      <c r="M29" s="647">
        <f t="shared" si="8"/>
        <v>0</v>
      </c>
    </row>
    <row r="30" spans="3:35" ht="28.8">
      <c r="C30" s="631" t="s">
        <v>995</v>
      </c>
      <c r="D30" s="649"/>
      <c r="E30" s="649"/>
      <c r="F30" s="649"/>
      <c r="G30" s="649"/>
      <c r="H30" s="649"/>
      <c r="I30" s="649"/>
      <c r="J30" s="649"/>
      <c r="K30" s="649"/>
      <c r="L30" s="649"/>
      <c r="M30" s="649">
        <f t="shared" si="8"/>
        <v>0</v>
      </c>
    </row>
    <row r="31" spans="3:35">
      <c r="C31" s="631" t="s">
        <v>994</v>
      </c>
      <c r="D31" s="649">
        <f t="shared" ref="D31:L31" si="9">SUM(D32:D33)</f>
        <v>0</v>
      </c>
      <c r="E31" s="649">
        <f t="shared" si="9"/>
        <v>0</v>
      </c>
      <c r="F31" s="649">
        <f t="shared" si="9"/>
        <v>0</v>
      </c>
      <c r="G31" s="649">
        <f t="shared" si="9"/>
        <v>0</v>
      </c>
      <c r="H31" s="649">
        <f t="shared" si="9"/>
        <v>397215</v>
      </c>
      <c r="I31" s="649">
        <f t="shared" si="9"/>
        <v>1443170</v>
      </c>
      <c r="J31" s="649">
        <f t="shared" si="9"/>
        <v>397665</v>
      </c>
      <c r="K31" s="649">
        <f t="shared" si="9"/>
        <v>0</v>
      </c>
      <c r="L31" s="649">
        <f t="shared" si="9"/>
        <v>0</v>
      </c>
      <c r="M31" s="649">
        <f t="shared" si="8"/>
        <v>2238050</v>
      </c>
    </row>
    <row r="32" spans="3:35">
      <c r="C32" s="648" t="s">
        <v>993</v>
      </c>
      <c r="D32" s="647"/>
      <c r="E32" s="647"/>
      <c r="F32" s="647"/>
      <c r="G32" s="647"/>
      <c r="H32" s="647">
        <v>397215</v>
      </c>
      <c r="I32" s="647">
        <v>1443170</v>
      </c>
      <c r="J32" s="647">
        <v>397665</v>
      </c>
      <c r="K32" s="647"/>
      <c r="L32" s="647"/>
      <c r="M32" s="647">
        <f>SUM(D32:L32)</f>
        <v>2238050</v>
      </c>
    </row>
    <row r="33" spans="1:38">
      <c r="C33" s="648" t="s">
        <v>992</v>
      </c>
      <c r="D33" s="647"/>
      <c r="E33" s="647"/>
      <c r="F33" s="647"/>
      <c r="G33" s="647"/>
      <c r="H33" s="647"/>
      <c r="I33" s="647"/>
      <c r="J33" s="647"/>
      <c r="K33" s="647"/>
      <c r="L33" s="647"/>
      <c r="M33" s="647">
        <f t="shared" si="8"/>
        <v>0</v>
      </c>
    </row>
    <row r="34" spans="1:38">
      <c r="C34" s="631" t="s">
        <v>991</v>
      </c>
      <c r="D34" s="649"/>
      <c r="E34" s="649"/>
      <c r="F34" s="649"/>
      <c r="G34" s="649"/>
      <c r="H34" s="649"/>
      <c r="I34" s="649"/>
      <c r="J34" s="649"/>
      <c r="K34" s="649"/>
      <c r="L34" s="649"/>
      <c r="M34" s="649">
        <f t="shared" si="8"/>
        <v>0</v>
      </c>
    </row>
    <row r="35" spans="1:38">
      <c r="C35" s="631" t="s">
        <v>990</v>
      </c>
      <c r="D35" s="649">
        <f t="shared" ref="D35:L35" si="10">SUM(D36:D37)</f>
        <v>0</v>
      </c>
      <c r="E35" s="649">
        <f t="shared" si="10"/>
        <v>0</v>
      </c>
      <c r="F35" s="649">
        <f t="shared" si="10"/>
        <v>0</v>
      </c>
      <c r="G35" s="649">
        <f t="shared" si="10"/>
        <v>0</v>
      </c>
      <c r="H35" s="649">
        <f t="shared" si="10"/>
        <v>0</v>
      </c>
      <c r="I35" s="649">
        <f t="shared" si="10"/>
        <v>0</v>
      </c>
      <c r="J35" s="649">
        <f t="shared" si="10"/>
        <v>0</v>
      </c>
      <c r="K35" s="649">
        <f t="shared" si="10"/>
        <v>0</v>
      </c>
      <c r="L35" s="649">
        <f t="shared" si="10"/>
        <v>0</v>
      </c>
      <c r="M35" s="649">
        <f t="shared" si="8"/>
        <v>0</v>
      </c>
    </row>
    <row r="36" spans="1:38">
      <c r="C36" s="648" t="s">
        <v>989</v>
      </c>
      <c r="D36" s="629"/>
      <c r="E36" s="629"/>
      <c r="F36" s="629"/>
      <c r="G36" s="648"/>
      <c r="H36" s="648"/>
      <c r="I36" s="648"/>
      <c r="J36" s="648"/>
      <c r="K36" s="648"/>
      <c r="L36" s="648"/>
      <c r="M36" s="647">
        <f t="shared" si="8"/>
        <v>0</v>
      </c>
    </row>
    <row r="37" spans="1:38">
      <c r="C37" s="648" t="s">
        <v>988</v>
      </c>
      <c r="D37" s="629"/>
      <c r="E37" s="629"/>
      <c r="F37" s="629"/>
      <c r="G37" s="648"/>
      <c r="H37" s="648"/>
      <c r="I37" s="648"/>
      <c r="J37" s="648"/>
      <c r="K37" s="648"/>
      <c r="L37" s="648"/>
      <c r="M37" s="647">
        <f t="shared" si="8"/>
        <v>0</v>
      </c>
    </row>
    <row r="38" spans="1:38">
      <c r="C38" s="571" t="s">
        <v>987</v>
      </c>
      <c r="D38" s="570">
        <f t="shared" ref="D38:L38" si="11">D27+D30+D31+D34+D35</f>
        <v>0</v>
      </c>
      <c r="E38" s="570">
        <f t="shared" si="11"/>
        <v>1827812</v>
      </c>
      <c r="F38" s="570">
        <f t="shared" si="11"/>
        <v>1095482</v>
      </c>
      <c r="G38" s="570">
        <f t="shared" si="11"/>
        <v>206000</v>
      </c>
      <c r="H38" s="570">
        <f t="shared" si="11"/>
        <v>1092770</v>
      </c>
      <c r="I38" s="570">
        <f t="shared" si="11"/>
        <v>4530870</v>
      </c>
      <c r="J38" s="570">
        <f t="shared" si="11"/>
        <v>12114930</v>
      </c>
      <c r="K38" s="570">
        <f t="shared" si="11"/>
        <v>9258800</v>
      </c>
      <c r="L38" s="570">
        <f t="shared" si="11"/>
        <v>0</v>
      </c>
      <c r="M38" s="570">
        <f t="shared" si="8"/>
        <v>30126664</v>
      </c>
    </row>
    <row r="39" spans="1:38">
      <c r="C39" s="646"/>
      <c r="D39" s="645"/>
      <c r="E39" s="645"/>
      <c r="F39" s="645"/>
      <c r="G39" s="644"/>
      <c r="H39" s="644"/>
      <c r="I39" s="644"/>
      <c r="J39" s="644"/>
      <c r="K39" s="546"/>
      <c r="L39" s="546"/>
      <c r="M39" s="546"/>
    </row>
    <row r="40" spans="1:38">
      <c r="C40" s="546"/>
      <c r="D40" s="576"/>
      <c r="E40" s="576"/>
      <c r="F40" s="576"/>
      <c r="G40" s="546"/>
      <c r="H40" s="546"/>
      <c r="I40" s="546"/>
      <c r="J40" s="546"/>
      <c r="K40" s="546"/>
      <c r="L40" s="546"/>
      <c r="M40" s="546"/>
      <c r="N40" s="546"/>
      <c r="O40" s="546"/>
      <c r="P40" s="546"/>
      <c r="Q40" s="546"/>
      <c r="T40" s="561"/>
    </row>
    <row r="41" spans="1:38">
      <c r="A41" s="584" t="s">
        <v>154</v>
      </c>
      <c r="B41" s="633"/>
      <c r="C41" s="632"/>
      <c r="D41" s="643"/>
      <c r="E41" s="643"/>
      <c r="F41" s="643"/>
      <c r="G41" s="642"/>
      <c r="H41" s="642"/>
      <c r="I41" s="642"/>
      <c r="J41" s="642"/>
      <c r="K41" s="641"/>
      <c r="L41" s="573"/>
      <c r="M41" s="573"/>
      <c r="N41" s="573"/>
      <c r="O41" s="573"/>
      <c r="P41" s="546"/>
      <c r="Q41" s="546"/>
      <c r="T41" s="561"/>
    </row>
    <row r="42" spans="1:38">
      <c r="A42" s="636"/>
      <c r="B42" s="636"/>
      <c r="C42" s="640"/>
      <c r="D42" s="637"/>
      <c r="E42" s="637"/>
      <c r="F42" s="637"/>
      <c r="G42" s="573"/>
      <c r="H42" s="573"/>
      <c r="I42" s="573"/>
      <c r="J42" s="573"/>
      <c r="K42" s="573"/>
      <c r="L42" s="573"/>
      <c r="M42" s="573"/>
      <c r="N42" s="573"/>
      <c r="O42" s="573"/>
      <c r="P42" s="546"/>
      <c r="Q42" s="546"/>
    </row>
    <row r="43" spans="1:38">
      <c r="A43" s="636"/>
      <c r="B43" s="636"/>
      <c r="C43" s="540" t="s">
        <v>986</v>
      </c>
      <c r="D43" s="667"/>
      <c r="E43" s="667"/>
      <c r="F43" s="667"/>
      <c r="G43" s="635"/>
      <c r="H43" s="635"/>
      <c r="I43" s="635"/>
      <c r="J43" s="635"/>
      <c r="K43" s="635"/>
      <c r="L43" s="635"/>
      <c r="M43" s="635"/>
      <c r="N43" s="635"/>
      <c r="O43" s="635"/>
      <c r="P43" s="635"/>
      <c r="Q43" s="636"/>
      <c r="R43" s="636"/>
      <c r="S43" s="636"/>
      <c r="T43" s="636"/>
      <c r="U43" s="636"/>
    </row>
    <row r="44" spans="1:38">
      <c r="A44" s="636"/>
      <c r="B44" s="636"/>
      <c r="C44" s="543"/>
      <c r="D44" s="568"/>
      <c r="E44" s="568"/>
      <c r="F44" s="568"/>
      <c r="G44" s="561"/>
      <c r="H44" s="561"/>
      <c r="I44" s="561"/>
      <c r="J44" s="561"/>
      <c r="K44" s="561"/>
      <c r="L44" s="561"/>
      <c r="M44" s="561"/>
      <c r="N44" s="561"/>
      <c r="O44" s="561"/>
      <c r="P44" s="561"/>
      <c r="Q44" s="546"/>
    </row>
    <row r="45" spans="1:38" ht="43.2">
      <c r="A45" s="636"/>
      <c r="B45" s="636"/>
      <c r="C45" s="572" t="s">
        <v>985</v>
      </c>
      <c r="D45" s="572" t="s">
        <v>984</v>
      </c>
      <c r="E45" s="572" t="s">
        <v>837</v>
      </c>
      <c r="F45" s="568"/>
      <c r="G45" s="561"/>
      <c r="H45" s="561"/>
      <c r="I45" s="561"/>
      <c r="J45" s="561"/>
      <c r="K45" s="561"/>
      <c r="L45" s="561"/>
      <c r="M45" s="561"/>
      <c r="N45" s="561"/>
      <c r="O45" s="561"/>
      <c r="P45" s="561"/>
      <c r="Q45" s="561"/>
      <c r="R45" s="635"/>
      <c r="S45" s="635"/>
      <c r="T45" s="635"/>
      <c r="U45" s="635"/>
      <c r="V45" s="635"/>
      <c r="W45" s="635"/>
      <c r="X45" s="635"/>
      <c r="Y45" s="635"/>
      <c r="Z45" s="635"/>
      <c r="AA45" s="635"/>
      <c r="AB45" s="635"/>
      <c r="AC45" s="635"/>
      <c r="AD45" s="635"/>
      <c r="AE45" s="635"/>
      <c r="AF45" s="635"/>
      <c r="AG45" s="635"/>
      <c r="AH45" s="635"/>
      <c r="AI45" s="635"/>
      <c r="AJ45" s="635"/>
      <c r="AK45" s="635"/>
      <c r="AL45" s="635"/>
    </row>
    <row r="46" spans="1:38">
      <c r="A46" s="636"/>
      <c r="B46" s="636"/>
      <c r="C46" s="648" t="s">
        <v>982</v>
      </c>
      <c r="D46" s="629">
        <v>10</v>
      </c>
      <c r="E46" s="682">
        <f>1/D46</f>
        <v>0.1</v>
      </c>
      <c r="F46" s="568"/>
      <c r="G46" s="561"/>
      <c r="H46" s="561"/>
      <c r="I46" s="561"/>
      <c r="J46" s="561"/>
      <c r="K46" s="561"/>
      <c r="L46" s="561"/>
      <c r="M46" s="561"/>
      <c r="N46" s="561"/>
      <c r="O46" s="561"/>
      <c r="P46" s="561"/>
      <c r="Q46" s="561"/>
      <c r="R46" s="635"/>
      <c r="S46" s="635"/>
      <c r="T46" s="635"/>
      <c r="U46" s="635"/>
      <c r="V46" s="635"/>
      <c r="W46" s="635"/>
      <c r="X46" s="635"/>
      <c r="Y46" s="635"/>
      <c r="Z46" s="635"/>
      <c r="AA46" s="635"/>
      <c r="AB46" s="635"/>
      <c r="AC46" s="635"/>
      <c r="AD46" s="635"/>
      <c r="AE46" s="635"/>
      <c r="AF46" s="635"/>
      <c r="AG46" s="635"/>
      <c r="AH46" s="635"/>
      <c r="AI46" s="635"/>
      <c r="AJ46" s="635"/>
      <c r="AK46" s="635"/>
      <c r="AL46" s="635"/>
    </row>
    <row r="47" spans="1:38">
      <c r="A47" s="636"/>
      <c r="B47" s="636"/>
      <c r="C47" s="614" t="s">
        <v>838</v>
      </c>
      <c r="D47" s="629">
        <v>25</v>
      </c>
      <c r="E47" s="682">
        <f>1/D47</f>
        <v>0.04</v>
      </c>
      <c r="F47" s="568"/>
      <c r="G47" s="561"/>
      <c r="H47" s="561"/>
      <c r="I47" s="540"/>
      <c r="J47" s="561"/>
      <c r="K47" s="561"/>
      <c r="L47" s="561"/>
      <c r="M47" s="561"/>
      <c r="N47" s="561"/>
      <c r="O47" s="561"/>
      <c r="P47" s="561"/>
      <c r="Q47" s="561"/>
      <c r="R47" s="635"/>
      <c r="S47" s="635"/>
      <c r="T47" s="635"/>
      <c r="U47" s="635"/>
      <c r="V47" s="635"/>
      <c r="W47" s="635"/>
      <c r="X47" s="635"/>
      <c r="Y47" s="635"/>
      <c r="Z47" s="635"/>
      <c r="AA47" s="635"/>
      <c r="AB47" s="635"/>
      <c r="AC47" s="635"/>
      <c r="AD47" s="635"/>
      <c r="AE47" s="635"/>
      <c r="AF47" s="635"/>
      <c r="AG47" s="635"/>
      <c r="AH47" s="635"/>
      <c r="AI47" s="635"/>
      <c r="AJ47" s="635"/>
      <c r="AK47" s="635"/>
      <c r="AL47" s="635"/>
    </row>
    <row r="48" spans="1:38">
      <c r="A48" s="636"/>
      <c r="B48" s="636"/>
      <c r="C48" s="561"/>
      <c r="D48" s="561"/>
      <c r="E48" s="561"/>
      <c r="F48" s="561"/>
      <c r="G48" s="561"/>
      <c r="H48" s="561"/>
      <c r="I48" s="540"/>
      <c r="J48" s="561"/>
      <c r="K48" s="561"/>
      <c r="L48" s="561"/>
      <c r="M48" s="561"/>
      <c r="N48" s="561"/>
      <c r="O48" s="561"/>
      <c r="P48" s="561"/>
      <c r="Q48" s="561"/>
      <c r="R48" s="635"/>
      <c r="S48" s="635"/>
      <c r="T48" s="635"/>
      <c r="U48" s="635"/>
      <c r="V48" s="635"/>
      <c r="W48" s="635"/>
      <c r="X48" s="635"/>
      <c r="Y48" s="635"/>
      <c r="Z48" s="635"/>
      <c r="AA48" s="635"/>
      <c r="AB48" s="635"/>
      <c r="AC48" s="635"/>
      <c r="AD48" s="635"/>
      <c r="AE48" s="635"/>
      <c r="AF48" s="635"/>
      <c r="AG48" s="635"/>
      <c r="AH48" s="635"/>
      <c r="AI48" s="635"/>
      <c r="AJ48" s="635"/>
      <c r="AK48" s="635"/>
      <c r="AL48" s="635"/>
    </row>
    <row r="49" spans="1:40" s="540" customFormat="1">
      <c r="C49" s="572" t="s">
        <v>959</v>
      </c>
      <c r="D49" s="572">
        <v>2022</v>
      </c>
      <c r="E49" s="572">
        <v>2023</v>
      </c>
      <c r="F49" s="572">
        <v>2024</v>
      </c>
      <c r="G49" s="572">
        <v>2025</v>
      </c>
      <c r="H49" s="572">
        <v>2026</v>
      </c>
      <c r="I49" s="572">
        <v>2027</v>
      </c>
      <c r="J49" s="572">
        <v>2028</v>
      </c>
      <c r="K49" s="572">
        <v>2029</v>
      </c>
      <c r="L49" s="572">
        <v>2030</v>
      </c>
      <c r="M49" s="572">
        <v>2031</v>
      </c>
      <c r="N49" s="572">
        <v>2032</v>
      </c>
      <c r="O49" s="572">
        <v>2033</v>
      </c>
      <c r="P49" s="572">
        <v>2034</v>
      </c>
      <c r="Q49" s="572">
        <v>2035</v>
      </c>
      <c r="R49" s="572">
        <v>2036</v>
      </c>
      <c r="S49" s="572">
        <v>2037</v>
      </c>
      <c r="T49" s="572">
        <v>2038</v>
      </c>
      <c r="U49" s="572">
        <v>2039</v>
      </c>
      <c r="V49" s="572">
        <v>2040</v>
      </c>
      <c r="W49" s="572">
        <v>2041</v>
      </c>
      <c r="X49" s="572">
        <v>2042</v>
      </c>
      <c r="Y49" s="572">
        <v>2043</v>
      </c>
      <c r="Z49" s="572">
        <v>2044</v>
      </c>
      <c r="AA49" s="572">
        <v>2045</v>
      </c>
      <c r="AB49" s="572">
        <v>2046</v>
      </c>
      <c r="AC49" s="572">
        <v>2047</v>
      </c>
      <c r="AD49" s="572">
        <v>2048</v>
      </c>
      <c r="AE49" s="572">
        <v>2049</v>
      </c>
      <c r="AF49" s="572">
        <v>2050</v>
      </c>
      <c r="AG49" s="572">
        <v>2051</v>
      </c>
      <c r="AH49" s="572">
        <v>2052</v>
      </c>
      <c r="AI49" s="572">
        <v>2053</v>
      </c>
      <c r="AJ49" s="572">
        <v>2054</v>
      </c>
      <c r="AK49" s="572">
        <v>2055</v>
      </c>
      <c r="AL49" s="572">
        <v>2056</v>
      </c>
      <c r="AM49" s="572">
        <v>2057</v>
      </c>
    </row>
    <row r="50" spans="1:40" s="540" customFormat="1">
      <c r="C50" s="571" t="s">
        <v>1075</v>
      </c>
      <c r="D50" s="683"/>
      <c r="E50" s="683"/>
      <c r="F50" s="683"/>
      <c r="G50" s="683"/>
      <c r="H50" s="683"/>
      <c r="I50" s="683"/>
      <c r="J50" s="683"/>
      <c r="K50" s="683"/>
      <c r="L50" s="683"/>
      <c r="M50" s="683"/>
      <c r="N50" s="683"/>
      <c r="O50" s="683"/>
      <c r="P50" s="683"/>
      <c r="Q50" s="683"/>
      <c r="R50" s="683"/>
      <c r="S50" s="683"/>
      <c r="T50" s="683"/>
      <c r="U50" s="683"/>
      <c r="V50" s="683"/>
      <c r="W50" s="683"/>
      <c r="X50" s="683"/>
      <c r="Y50" s="683"/>
      <c r="Z50" s="683"/>
      <c r="AA50" s="683"/>
      <c r="AB50" s="683"/>
      <c r="AC50" s="683"/>
      <c r="AD50" s="683"/>
      <c r="AE50" s="683"/>
      <c r="AF50" s="683"/>
      <c r="AG50" s="684">
        <f>D11</f>
        <v>1206330</v>
      </c>
      <c r="AH50" s="683"/>
      <c r="AI50" s="683"/>
      <c r="AJ50" s="684">
        <f>D22</f>
        <v>5779770</v>
      </c>
      <c r="AK50" s="684">
        <f>D12</f>
        <v>21217600</v>
      </c>
      <c r="AL50" s="683"/>
      <c r="AM50" s="683"/>
    </row>
    <row r="51" spans="1:40">
      <c r="A51" s="636"/>
      <c r="B51" s="636"/>
      <c r="C51" s="543" t="s">
        <v>983</v>
      </c>
      <c r="D51" s="685"/>
      <c r="E51" s="685"/>
      <c r="F51" s="685"/>
      <c r="G51" s="685"/>
      <c r="H51" s="685"/>
      <c r="I51" s="685"/>
      <c r="J51" s="685"/>
      <c r="K51" s="685"/>
      <c r="L51" s="685"/>
      <c r="M51" s="685"/>
      <c r="N51" s="685"/>
      <c r="O51" s="685"/>
      <c r="P51" s="685"/>
      <c r="Q51" s="561"/>
      <c r="R51" s="635"/>
      <c r="S51" s="635"/>
      <c r="T51" s="635"/>
      <c r="U51" s="635"/>
      <c r="V51" s="635"/>
      <c r="W51" s="635"/>
      <c r="X51" s="635"/>
      <c r="Y51" s="635"/>
      <c r="Z51" s="635"/>
      <c r="AA51" s="635"/>
      <c r="AB51" s="635"/>
      <c r="AC51" s="635"/>
      <c r="AD51" s="635"/>
      <c r="AE51" s="635"/>
      <c r="AF51" s="635"/>
      <c r="AG51" s="635"/>
      <c r="AH51" s="635"/>
      <c r="AI51" s="635"/>
      <c r="AJ51" s="635"/>
      <c r="AK51" s="635"/>
      <c r="AL51" s="635"/>
    </row>
    <row r="52" spans="1:40">
      <c r="A52" s="636"/>
      <c r="B52" s="636"/>
      <c r="C52" s="543" t="s">
        <v>1077</v>
      </c>
      <c r="D52" s="685"/>
      <c r="E52" s="685"/>
      <c r="F52" s="685"/>
      <c r="G52" s="685"/>
      <c r="H52" s="685"/>
      <c r="I52" s="685"/>
      <c r="J52" s="685"/>
      <c r="K52" s="685"/>
      <c r="L52" s="685"/>
      <c r="M52" s="685"/>
      <c r="N52" s="685"/>
      <c r="O52" s="685"/>
      <c r="P52" s="685"/>
      <c r="Q52" s="561"/>
      <c r="R52" s="635"/>
      <c r="S52" s="635"/>
      <c r="T52" s="635"/>
      <c r="U52" s="635"/>
      <c r="V52" s="635"/>
      <c r="W52" s="635"/>
      <c r="X52" s="635"/>
      <c r="Y52" s="635"/>
      <c r="Z52" s="635"/>
      <c r="AA52" s="635"/>
      <c r="AB52" s="635"/>
      <c r="AC52" s="635"/>
      <c r="AD52" s="635"/>
      <c r="AE52" s="635"/>
      <c r="AF52" s="635"/>
      <c r="AG52" s="635"/>
      <c r="AH52" s="635"/>
      <c r="AI52" s="635"/>
      <c r="AJ52" s="635"/>
      <c r="AK52" s="635"/>
      <c r="AL52" s="635"/>
      <c r="AN52" s="540"/>
    </row>
    <row r="53" spans="1:40" s="545" customFormat="1" ht="15.6">
      <c r="A53" s="538"/>
      <c r="B53" s="538"/>
      <c r="C53" s="23"/>
      <c r="D53" s="538"/>
      <c r="E53" s="538"/>
      <c r="F53" s="583"/>
      <c r="G53" s="540"/>
      <c r="H53" s="540"/>
      <c r="I53" s="540"/>
      <c r="J53" s="543"/>
      <c r="K53" s="543"/>
      <c r="L53" s="543"/>
      <c r="M53" s="543"/>
      <c r="N53" s="543"/>
      <c r="O53" s="543"/>
      <c r="P53" s="543"/>
      <c r="Q53" s="543"/>
      <c r="R53" s="543"/>
      <c r="S53" s="543"/>
      <c r="T53" s="543"/>
      <c r="U53" s="543"/>
      <c r="V53" s="543"/>
      <c r="W53" s="543"/>
      <c r="X53" s="543"/>
      <c r="Y53" s="543"/>
      <c r="Z53" s="543"/>
      <c r="AA53" s="543"/>
      <c r="AB53" s="543"/>
      <c r="AC53" s="543"/>
      <c r="AD53" s="543"/>
      <c r="AE53" s="540"/>
      <c r="AF53" s="540"/>
      <c r="AG53" s="540"/>
      <c r="AH53" s="540"/>
      <c r="AI53" s="540"/>
      <c r="AJ53" s="540"/>
      <c r="AL53" s="540"/>
      <c r="AN53" s="540"/>
    </row>
    <row r="54" spans="1:40" s="540" customFormat="1">
      <c r="C54" s="544"/>
      <c r="D54" s="634"/>
      <c r="E54" s="634"/>
      <c r="F54" s="634"/>
      <c r="G54" s="634"/>
      <c r="H54" s="634"/>
      <c r="I54" s="634"/>
      <c r="J54" s="634"/>
      <c r="K54" s="634"/>
      <c r="L54" s="634"/>
      <c r="M54" s="634"/>
    </row>
    <row r="55" spans="1:40" s="540" customFormat="1">
      <c r="A55" s="584" t="s">
        <v>15</v>
      </c>
      <c r="B55" s="633"/>
      <c r="C55" s="632"/>
      <c r="D55" s="583"/>
      <c r="E55" s="583"/>
      <c r="F55" s="583"/>
      <c r="AM55" s="538"/>
    </row>
    <row r="56" spans="1:40" s="540" customFormat="1">
      <c r="A56" s="583"/>
      <c r="B56" s="583"/>
      <c r="C56" s="583"/>
      <c r="D56" s="583"/>
      <c r="E56" s="583"/>
      <c r="F56" s="583"/>
      <c r="AM56" s="538"/>
    </row>
    <row r="57" spans="1:40" s="540" customFormat="1">
      <c r="C57" s="542"/>
      <c r="D57" s="542"/>
      <c r="E57" s="542"/>
      <c r="F57" s="542">
        <v>1</v>
      </c>
      <c r="G57" s="542">
        <v>2</v>
      </c>
      <c r="H57" s="542">
        <v>3</v>
      </c>
      <c r="I57" s="542">
        <v>4</v>
      </c>
      <c r="J57" s="542">
        <v>5</v>
      </c>
      <c r="K57" s="542">
        <v>6</v>
      </c>
      <c r="L57" s="542">
        <v>7</v>
      </c>
      <c r="M57" s="542">
        <v>8</v>
      </c>
      <c r="N57" s="542">
        <v>9</v>
      </c>
      <c r="O57" s="542">
        <v>10</v>
      </c>
      <c r="P57" s="542">
        <v>11</v>
      </c>
      <c r="Q57" s="542">
        <v>12</v>
      </c>
      <c r="R57" s="542">
        <v>13</v>
      </c>
      <c r="S57" s="542">
        <v>14</v>
      </c>
      <c r="T57" s="542">
        <v>15</v>
      </c>
      <c r="U57" s="542">
        <v>16</v>
      </c>
      <c r="V57" s="542">
        <v>17</v>
      </c>
      <c r="W57" s="542">
        <v>18</v>
      </c>
      <c r="X57" s="542">
        <v>19</v>
      </c>
      <c r="Y57" s="542">
        <v>20</v>
      </c>
      <c r="Z57" s="542">
        <v>21</v>
      </c>
      <c r="AA57" s="542">
        <v>22</v>
      </c>
      <c r="AB57" s="542">
        <v>23</v>
      </c>
      <c r="AC57" s="542">
        <v>24</v>
      </c>
      <c r="AD57" s="542">
        <v>25</v>
      </c>
      <c r="AE57" s="542">
        <v>26</v>
      </c>
      <c r="AF57" s="542">
        <v>27</v>
      </c>
      <c r="AG57" s="542">
        <v>28</v>
      </c>
      <c r="AH57" s="542">
        <v>29</v>
      </c>
      <c r="AI57" s="542">
        <v>30</v>
      </c>
      <c r="AJ57" s="542">
        <v>31</v>
      </c>
      <c r="AK57" s="542">
        <v>32</v>
      </c>
      <c r="AL57" s="542">
        <v>33</v>
      </c>
      <c r="AM57" s="542">
        <v>34</v>
      </c>
    </row>
    <row r="58" spans="1:40" s="540" customFormat="1">
      <c r="C58" s="572" t="s">
        <v>959</v>
      </c>
      <c r="D58" s="572">
        <v>2022</v>
      </c>
      <c r="E58" s="572">
        <v>2023</v>
      </c>
      <c r="F58" s="572">
        <v>2024</v>
      </c>
      <c r="G58" s="572">
        <v>2025</v>
      </c>
      <c r="H58" s="572">
        <v>2026</v>
      </c>
      <c r="I58" s="572">
        <v>2027</v>
      </c>
      <c r="J58" s="572">
        <v>2028</v>
      </c>
      <c r="K58" s="572">
        <v>2029</v>
      </c>
      <c r="L58" s="572">
        <v>2030</v>
      </c>
      <c r="M58" s="572">
        <v>2031</v>
      </c>
      <c r="N58" s="572">
        <v>2032</v>
      </c>
      <c r="O58" s="572">
        <v>2033</v>
      </c>
      <c r="P58" s="572">
        <v>2034</v>
      </c>
      <c r="Q58" s="572">
        <v>2035</v>
      </c>
      <c r="R58" s="572">
        <v>2036</v>
      </c>
      <c r="S58" s="572">
        <v>2037</v>
      </c>
      <c r="T58" s="572">
        <v>2038</v>
      </c>
      <c r="U58" s="572">
        <v>2039</v>
      </c>
      <c r="V58" s="572">
        <v>2040</v>
      </c>
      <c r="W58" s="572">
        <v>2041</v>
      </c>
      <c r="X58" s="572">
        <v>2042</v>
      </c>
      <c r="Y58" s="572">
        <v>2043</v>
      </c>
      <c r="Z58" s="572">
        <v>2044</v>
      </c>
      <c r="AA58" s="572">
        <v>2045</v>
      </c>
      <c r="AB58" s="572">
        <v>2046</v>
      </c>
      <c r="AC58" s="572">
        <v>2047</v>
      </c>
      <c r="AD58" s="572">
        <v>2048</v>
      </c>
      <c r="AE58" s="572">
        <v>2049</v>
      </c>
      <c r="AF58" s="572">
        <v>2050</v>
      </c>
      <c r="AG58" s="572">
        <v>2051</v>
      </c>
      <c r="AH58" s="572">
        <v>2052</v>
      </c>
      <c r="AI58" s="572">
        <v>2053</v>
      </c>
      <c r="AJ58" s="572">
        <v>2054</v>
      </c>
      <c r="AK58" s="572">
        <v>2055</v>
      </c>
      <c r="AL58" s="572">
        <v>2056</v>
      </c>
      <c r="AM58" s="572">
        <v>2057</v>
      </c>
    </row>
    <row r="59" spans="1:40" s="540" customFormat="1">
      <c r="C59" s="631" t="s">
        <v>982</v>
      </c>
      <c r="D59" s="739"/>
      <c r="E59" s="740"/>
      <c r="F59" s="740"/>
      <c r="G59" s="740"/>
      <c r="H59" s="740"/>
      <c r="I59" s="740"/>
      <c r="J59" s="740"/>
      <c r="K59" s="740"/>
      <c r="L59" s="740"/>
      <c r="M59" s="740"/>
      <c r="N59" s="740"/>
      <c r="O59" s="740"/>
      <c r="P59" s="740"/>
      <c r="Q59" s="740"/>
      <c r="R59" s="740"/>
      <c r="S59" s="740"/>
      <c r="T59" s="740"/>
      <c r="U59" s="740"/>
      <c r="V59" s="740"/>
      <c r="W59" s="740"/>
      <c r="X59" s="740"/>
      <c r="Y59" s="740"/>
      <c r="Z59" s="740"/>
      <c r="AA59" s="740"/>
      <c r="AB59" s="740"/>
      <c r="AC59" s="740"/>
      <c r="AD59" s="740"/>
      <c r="AE59" s="740"/>
      <c r="AF59" s="740"/>
      <c r="AG59" s="740"/>
      <c r="AH59" s="740"/>
      <c r="AI59" s="740"/>
      <c r="AJ59" s="740"/>
      <c r="AK59" s="740"/>
      <c r="AL59" s="740"/>
      <c r="AM59" s="628"/>
    </row>
    <row r="60" spans="1:40" s="540" customFormat="1">
      <c r="C60" s="627" t="s">
        <v>981</v>
      </c>
      <c r="D60" s="612"/>
      <c r="E60" s="612"/>
      <c r="F60" s="626">
        <f t="shared" ref="F60:N60" si="12">$H10-$H10*$E$46*(F$57-$E$57)</f>
        <v>1645030.8</v>
      </c>
      <c r="G60" s="626">
        <f t="shared" si="12"/>
        <v>1462249.6</v>
      </c>
      <c r="H60" s="626">
        <f t="shared" si="12"/>
        <v>1279468.3999999999</v>
      </c>
      <c r="I60" s="626">
        <f t="shared" si="12"/>
        <v>1096687.2</v>
      </c>
      <c r="J60" s="626">
        <f t="shared" si="12"/>
        <v>913906</v>
      </c>
      <c r="K60" s="626">
        <f t="shared" si="12"/>
        <v>731124.79999999981</v>
      </c>
      <c r="L60" s="626">
        <f t="shared" si="12"/>
        <v>548343.59999999986</v>
      </c>
      <c r="M60" s="626">
        <f t="shared" si="12"/>
        <v>365562.39999999991</v>
      </c>
      <c r="N60" s="626">
        <f t="shared" si="12"/>
        <v>182781.19999999995</v>
      </c>
      <c r="O60" s="626"/>
      <c r="P60" s="616"/>
      <c r="Q60" s="616"/>
      <c r="R60" s="616"/>
      <c r="S60" s="616"/>
      <c r="T60" s="616"/>
      <c r="U60" s="616"/>
      <c r="V60" s="616"/>
      <c r="W60" s="616"/>
      <c r="X60" s="616"/>
      <c r="Y60" s="616"/>
      <c r="Z60" s="616"/>
      <c r="AA60" s="616"/>
      <c r="AB60" s="616"/>
      <c r="AC60" s="616"/>
      <c r="AD60" s="616"/>
      <c r="AE60" s="616"/>
      <c r="AF60" s="616"/>
      <c r="AG60" s="616"/>
      <c r="AH60" s="616"/>
      <c r="AI60" s="616"/>
      <c r="AJ60" s="616"/>
      <c r="AK60" s="616"/>
      <c r="AL60" s="616"/>
      <c r="AM60" s="626">
        <v>0</v>
      </c>
    </row>
    <row r="61" spans="1:40" s="540" customFormat="1">
      <c r="C61" s="627" t="s">
        <v>980</v>
      </c>
      <c r="D61" s="612"/>
      <c r="E61" s="612"/>
      <c r="F61" s="626"/>
      <c r="G61" s="626">
        <f t="shared" ref="G61:O61" si="13">$I10-$I10*$E$46*(G$57-$F$57)</f>
        <v>85636.800000000003</v>
      </c>
      <c r="H61" s="626">
        <f t="shared" si="13"/>
        <v>76121.600000000006</v>
      </c>
      <c r="I61" s="626">
        <f t="shared" si="13"/>
        <v>66606.399999999994</v>
      </c>
      <c r="J61" s="626">
        <f t="shared" si="13"/>
        <v>57091.199999999997</v>
      </c>
      <c r="K61" s="626">
        <f t="shared" si="13"/>
        <v>47576</v>
      </c>
      <c r="L61" s="626">
        <f t="shared" si="13"/>
        <v>38060.799999999996</v>
      </c>
      <c r="M61" s="626">
        <f t="shared" si="13"/>
        <v>28545.599999999991</v>
      </c>
      <c r="N61" s="626">
        <f t="shared" si="13"/>
        <v>19030.399999999994</v>
      </c>
      <c r="O61" s="626">
        <f t="shared" si="13"/>
        <v>9515.1999999999971</v>
      </c>
      <c r="P61" s="626"/>
      <c r="Q61" s="616"/>
      <c r="R61" s="616"/>
      <c r="S61" s="616"/>
      <c r="T61" s="616"/>
      <c r="U61" s="616"/>
      <c r="V61" s="616"/>
      <c r="W61" s="616"/>
      <c r="X61" s="616"/>
      <c r="Y61" s="616"/>
      <c r="Z61" s="616"/>
      <c r="AA61" s="616"/>
      <c r="AB61" s="616"/>
      <c r="AC61" s="616"/>
      <c r="AD61" s="616"/>
      <c r="AE61" s="616"/>
      <c r="AF61" s="616"/>
      <c r="AG61" s="616"/>
      <c r="AH61" s="616"/>
      <c r="AI61" s="616"/>
      <c r="AJ61" s="616"/>
      <c r="AK61" s="616"/>
      <c r="AL61" s="616"/>
      <c r="AM61" s="626"/>
    </row>
    <row r="62" spans="1:40" s="540" customFormat="1">
      <c r="C62" s="630" t="s">
        <v>838</v>
      </c>
      <c r="D62" s="739"/>
      <c r="E62" s="740"/>
      <c r="F62" s="740"/>
      <c r="G62" s="740"/>
      <c r="H62" s="740"/>
      <c r="I62" s="740"/>
      <c r="J62" s="740"/>
      <c r="K62" s="740"/>
      <c r="L62" s="740"/>
      <c r="M62" s="740"/>
      <c r="N62" s="740"/>
      <c r="O62" s="740"/>
      <c r="P62" s="740"/>
      <c r="Q62" s="740"/>
      <c r="R62" s="740"/>
      <c r="S62" s="740"/>
      <c r="T62" s="740"/>
      <c r="U62" s="740"/>
      <c r="V62" s="740"/>
      <c r="W62" s="740"/>
      <c r="X62" s="740"/>
      <c r="Y62" s="740"/>
      <c r="Z62" s="740"/>
      <c r="AA62" s="740"/>
      <c r="AB62" s="740"/>
      <c r="AC62" s="740"/>
      <c r="AD62" s="740"/>
      <c r="AE62" s="740"/>
      <c r="AF62" s="740"/>
      <c r="AG62" s="740"/>
      <c r="AH62" s="740"/>
      <c r="AI62" s="740"/>
      <c r="AJ62" s="740"/>
      <c r="AK62" s="740"/>
      <c r="AL62" s="740"/>
      <c r="AM62" s="628"/>
    </row>
    <row r="63" spans="1:40" s="540" customFormat="1">
      <c r="C63" s="627" t="s">
        <v>980</v>
      </c>
      <c r="D63" s="612"/>
      <c r="E63" s="612"/>
      <c r="F63" s="612"/>
      <c r="G63" s="626">
        <f t="shared" ref="G63:AD63" si="14">($I11+$I12+$I13)-($I11+$I12+$I13)*$E$47*(G$57-$F$57)</f>
        <v>960316.8</v>
      </c>
      <c r="H63" s="626">
        <f>($I11+$I12+$I13)-($I11+$I12+$I13)*$E$47*(H$57-$F$57)</f>
        <v>920303.6</v>
      </c>
      <c r="I63" s="626">
        <f t="shared" si="14"/>
        <v>880290.4</v>
      </c>
      <c r="J63" s="626">
        <f t="shared" si="14"/>
        <v>840277.2</v>
      </c>
      <c r="K63" s="626">
        <f t="shared" si="14"/>
        <v>800264</v>
      </c>
      <c r="L63" s="626">
        <f t="shared" si="14"/>
        <v>760250.8</v>
      </c>
      <c r="M63" s="626">
        <f t="shared" si="14"/>
        <v>720237.6</v>
      </c>
      <c r="N63" s="626">
        <f t="shared" si="14"/>
        <v>680224.39999999991</v>
      </c>
      <c r="O63" s="626">
        <f t="shared" si="14"/>
        <v>640211.19999999995</v>
      </c>
      <c r="P63" s="626">
        <f t="shared" si="14"/>
        <v>600198</v>
      </c>
      <c r="Q63" s="626">
        <f t="shared" si="14"/>
        <v>560184.79999999993</v>
      </c>
      <c r="R63" s="626">
        <f t="shared" si="14"/>
        <v>520171.6</v>
      </c>
      <c r="S63" s="626">
        <f t="shared" si="14"/>
        <v>480158.39999999997</v>
      </c>
      <c r="T63" s="626">
        <f t="shared" si="14"/>
        <v>440145.19999999995</v>
      </c>
      <c r="U63" s="626">
        <f t="shared" si="14"/>
        <v>400131.99999999988</v>
      </c>
      <c r="V63" s="626">
        <f t="shared" si="14"/>
        <v>360118.79999999993</v>
      </c>
      <c r="W63" s="626">
        <f t="shared" si="14"/>
        <v>320105.59999999998</v>
      </c>
      <c r="X63" s="626">
        <f t="shared" si="14"/>
        <v>280092.39999999991</v>
      </c>
      <c r="Y63" s="626">
        <f t="shared" si="14"/>
        <v>240079.19999999995</v>
      </c>
      <c r="Z63" s="626">
        <f t="shared" si="14"/>
        <v>200065.99999999988</v>
      </c>
      <c r="AA63" s="626">
        <f t="shared" si="14"/>
        <v>160052.79999999993</v>
      </c>
      <c r="AB63" s="626">
        <f t="shared" si="14"/>
        <v>120039.59999999986</v>
      </c>
      <c r="AC63" s="626">
        <f t="shared" si="14"/>
        <v>80026.399999999907</v>
      </c>
      <c r="AD63" s="626">
        <f t="shared" si="14"/>
        <v>40013.199999999953</v>
      </c>
      <c r="AE63" s="626"/>
      <c r="AF63" s="616"/>
      <c r="AG63" s="616"/>
      <c r="AH63" s="616"/>
      <c r="AI63" s="616"/>
      <c r="AJ63" s="616"/>
      <c r="AK63" s="616"/>
      <c r="AL63" s="616"/>
      <c r="AM63" s="626">
        <v>0</v>
      </c>
    </row>
    <row r="64" spans="1:40" s="540" customFormat="1">
      <c r="C64" s="627" t="s">
        <v>979</v>
      </c>
      <c r="D64" s="612"/>
      <c r="E64" s="612"/>
      <c r="F64" s="612"/>
      <c r="G64" s="616"/>
      <c r="H64" s="626">
        <f t="shared" ref="H64:AE64" si="15">($J11+$J12+$J13)-($J11+$J12+$J13)*$E$47*(H$57-$G$57)</f>
        <v>197760</v>
      </c>
      <c r="I64" s="626">
        <f t="shared" si="15"/>
        <v>189520</v>
      </c>
      <c r="J64" s="626">
        <f t="shared" si="15"/>
        <v>181280</v>
      </c>
      <c r="K64" s="626">
        <f t="shared" si="15"/>
        <v>173040</v>
      </c>
      <c r="L64" s="626">
        <f t="shared" si="15"/>
        <v>164800</v>
      </c>
      <c r="M64" s="626">
        <f t="shared" si="15"/>
        <v>156560</v>
      </c>
      <c r="N64" s="626">
        <f t="shared" si="15"/>
        <v>148320</v>
      </c>
      <c r="O64" s="626">
        <f t="shared" si="15"/>
        <v>140080</v>
      </c>
      <c r="P64" s="626">
        <f t="shared" si="15"/>
        <v>131840</v>
      </c>
      <c r="Q64" s="626">
        <f t="shared" si="15"/>
        <v>123600</v>
      </c>
      <c r="R64" s="626">
        <f t="shared" si="15"/>
        <v>115360</v>
      </c>
      <c r="S64" s="626">
        <f t="shared" si="15"/>
        <v>107120</v>
      </c>
      <c r="T64" s="626">
        <f t="shared" si="15"/>
        <v>98880</v>
      </c>
      <c r="U64" s="626">
        <f t="shared" si="15"/>
        <v>90640</v>
      </c>
      <c r="V64" s="626">
        <f t="shared" si="15"/>
        <v>82400</v>
      </c>
      <c r="W64" s="626">
        <f t="shared" si="15"/>
        <v>74160</v>
      </c>
      <c r="X64" s="626">
        <f t="shared" si="15"/>
        <v>65920</v>
      </c>
      <c r="Y64" s="626">
        <f t="shared" si="15"/>
        <v>57680</v>
      </c>
      <c r="Z64" s="626">
        <f t="shared" si="15"/>
        <v>49440</v>
      </c>
      <c r="AA64" s="626">
        <f t="shared" si="15"/>
        <v>41200</v>
      </c>
      <c r="AB64" s="626">
        <f t="shared" si="15"/>
        <v>32960</v>
      </c>
      <c r="AC64" s="626">
        <f t="shared" si="15"/>
        <v>24720</v>
      </c>
      <c r="AD64" s="626">
        <f t="shared" si="15"/>
        <v>16480</v>
      </c>
      <c r="AE64" s="626">
        <f t="shared" si="15"/>
        <v>8240</v>
      </c>
      <c r="AF64" s="626"/>
      <c r="AG64" s="616"/>
      <c r="AH64" s="616"/>
      <c r="AI64" s="616"/>
      <c r="AJ64" s="616"/>
      <c r="AK64" s="616"/>
      <c r="AL64" s="616"/>
      <c r="AM64" s="626">
        <v>0</v>
      </c>
    </row>
    <row r="65" spans="1:43" s="540" customFormat="1">
      <c r="C65" s="627" t="s">
        <v>978</v>
      </c>
      <c r="D65" s="612"/>
      <c r="E65" s="612"/>
      <c r="F65" s="612"/>
      <c r="G65" s="616"/>
      <c r="H65" s="616"/>
      <c r="I65" s="626">
        <f t="shared" ref="I65:AF65" si="16">($K11+$K12+$K13)-($K11+$K12+$K13)*$E$47*(I$57-$H$57)</f>
        <v>1049059.2</v>
      </c>
      <c r="J65" s="626">
        <f t="shared" si="16"/>
        <v>1005348.4</v>
      </c>
      <c r="K65" s="626">
        <f t="shared" si="16"/>
        <v>961637.6</v>
      </c>
      <c r="L65" s="626">
        <f t="shared" si="16"/>
        <v>917926.8</v>
      </c>
      <c r="M65" s="626">
        <f t="shared" si="16"/>
        <v>874216</v>
      </c>
      <c r="N65" s="626">
        <f t="shared" si="16"/>
        <v>830505.2</v>
      </c>
      <c r="O65" s="626">
        <f t="shared" si="16"/>
        <v>786794.39999999991</v>
      </c>
      <c r="P65" s="626">
        <f t="shared" si="16"/>
        <v>743083.6</v>
      </c>
      <c r="Q65" s="626">
        <f t="shared" si="16"/>
        <v>699372.8</v>
      </c>
      <c r="R65" s="626">
        <f t="shared" si="16"/>
        <v>655662</v>
      </c>
      <c r="S65" s="626">
        <f t="shared" si="16"/>
        <v>611951.19999999995</v>
      </c>
      <c r="T65" s="626">
        <f t="shared" si="16"/>
        <v>568240.39999999991</v>
      </c>
      <c r="U65" s="626">
        <f t="shared" si="16"/>
        <v>524529.6</v>
      </c>
      <c r="V65" s="626">
        <f t="shared" si="16"/>
        <v>480818.79999999993</v>
      </c>
      <c r="W65" s="626">
        <f t="shared" si="16"/>
        <v>437108</v>
      </c>
      <c r="X65" s="626">
        <f t="shared" si="16"/>
        <v>393397.19999999995</v>
      </c>
      <c r="Y65" s="626">
        <f t="shared" si="16"/>
        <v>349686.39999999991</v>
      </c>
      <c r="Z65" s="626">
        <f t="shared" si="16"/>
        <v>305975.59999999998</v>
      </c>
      <c r="AA65" s="626">
        <f t="shared" si="16"/>
        <v>262264.79999999993</v>
      </c>
      <c r="AB65" s="626">
        <f t="shared" si="16"/>
        <v>218554</v>
      </c>
      <c r="AC65" s="626">
        <f t="shared" si="16"/>
        <v>174843.19999999995</v>
      </c>
      <c r="AD65" s="626">
        <f t="shared" si="16"/>
        <v>131132.39999999991</v>
      </c>
      <c r="AE65" s="626">
        <f t="shared" si="16"/>
        <v>87421.599999999977</v>
      </c>
      <c r="AF65" s="626">
        <f t="shared" si="16"/>
        <v>43710.799999999814</v>
      </c>
      <c r="AG65" s="626"/>
      <c r="AH65" s="616"/>
      <c r="AI65" s="616"/>
      <c r="AJ65" s="616"/>
      <c r="AK65" s="616"/>
      <c r="AL65" s="616"/>
      <c r="AM65" s="626">
        <v>0</v>
      </c>
    </row>
    <row r="66" spans="1:43" s="540" customFormat="1">
      <c r="C66" s="627" t="s">
        <v>977</v>
      </c>
      <c r="D66" s="612"/>
      <c r="E66" s="612"/>
      <c r="F66" s="612"/>
      <c r="G66" s="616"/>
      <c r="H66" s="616"/>
      <c r="I66" s="616"/>
      <c r="J66" s="626">
        <f t="shared" ref="J66:AG66" si="17">($L11+$L12+$L13)-($L11+$L12+$L13)*$E$47*(J$57-$I$57)</f>
        <v>4349635.2</v>
      </c>
      <c r="K66" s="626">
        <f t="shared" si="17"/>
        <v>4168400.4</v>
      </c>
      <c r="L66" s="626">
        <f t="shared" si="17"/>
        <v>3987165.6</v>
      </c>
      <c r="M66" s="626">
        <f t="shared" si="17"/>
        <v>3805930.8</v>
      </c>
      <c r="N66" s="626">
        <f t="shared" si="17"/>
        <v>3624696</v>
      </c>
      <c r="O66" s="626">
        <f t="shared" si="17"/>
        <v>3443461.2</v>
      </c>
      <c r="P66" s="626">
        <f t="shared" si="17"/>
        <v>3262226.4</v>
      </c>
      <c r="Q66" s="626">
        <f t="shared" si="17"/>
        <v>3080991.5999999996</v>
      </c>
      <c r="R66" s="626">
        <f t="shared" si="17"/>
        <v>2899756.8</v>
      </c>
      <c r="S66" s="626">
        <f t="shared" si="17"/>
        <v>2718522</v>
      </c>
      <c r="T66" s="626">
        <f t="shared" si="17"/>
        <v>2537287.1999999997</v>
      </c>
      <c r="U66" s="626">
        <f t="shared" si="17"/>
        <v>2356052.4</v>
      </c>
      <c r="V66" s="626">
        <f t="shared" si="17"/>
        <v>2174817.5999999996</v>
      </c>
      <c r="W66" s="626">
        <f t="shared" si="17"/>
        <v>1993582.7999999998</v>
      </c>
      <c r="X66" s="626">
        <f t="shared" si="17"/>
        <v>1812347.9999999995</v>
      </c>
      <c r="Y66" s="626">
        <f t="shared" si="17"/>
        <v>1631113.1999999997</v>
      </c>
      <c r="Z66" s="626">
        <f t="shared" si="17"/>
        <v>1449878.4</v>
      </c>
      <c r="AA66" s="626">
        <f t="shared" si="17"/>
        <v>1268643.5999999996</v>
      </c>
      <c r="AB66" s="626">
        <f t="shared" si="17"/>
        <v>1087408.7999999998</v>
      </c>
      <c r="AC66" s="626">
        <f t="shared" si="17"/>
        <v>906173.99999999953</v>
      </c>
      <c r="AD66" s="626">
        <f t="shared" si="17"/>
        <v>724939.19999999972</v>
      </c>
      <c r="AE66" s="626">
        <f t="shared" si="17"/>
        <v>543704.39999999944</v>
      </c>
      <c r="AF66" s="626">
        <f t="shared" si="17"/>
        <v>362469.59999999963</v>
      </c>
      <c r="AG66" s="626">
        <f t="shared" si="17"/>
        <v>181234.79999999981</v>
      </c>
      <c r="AH66" s="626"/>
      <c r="AI66" s="616"/>
      <c r="AJ66" s="616"/>
      <c r="AK66" s="616"/>
      <c r="AL66" s="616"/>
      <c r="AM66" s="626">
        <v>0</v>
      </c>
    </row>
    <row r="67" spans="1:43" s="540" customFormat="1">
      <c r="C67" s="627" t="s">
        <v>976</v>
      </c>
      <c r="D67" s="612"/>
      <c r="E67" s="612"/>
      <c r="F67" s="612"/>
      <c r="G67" s="616"/>
      <c r="H67" s="616"/>
      <c r="I67" s="616"/>
      <c r="J67" s="616"/>
      <c r="K67" s="626">
        <f t="shared" ref="K67:AH67" si="18">($M11+$M12+$M13)-($M11+$M12+$M13)*$E$47*(K$57-$J$57)</f>
        <v>11630332.800000001</v>
      </c>
      <c r="L67" s="626">
        <f t="shared" si="18"/>
        <v>11145735.6</v>
      </c>
      <c r="M67" s="626">
        <f t="shared" si="18"/>
        <v>10661138.4</v>
      </c>
      <c r="N67" s="626">
        <f t="shared" si="18"/>
        <v>10176541.199999999</v>
      </c>
      <c r="O67" s="626">
        <f t="shared" si="18"/>
        <v>9691944</v>
      </c>
      <c r="P67" s="626">
        <f t="shared" si="18"/>
        <v>9207346.8000000007</v>
      </c>
      <c r="Q67" s="626">
        <f t="shared" si="18"/>
        <v>8722749.5999999996</v>
      </c>
      <c r="R67" s="626">
        <f t="shared" si="18"/>
        <v>8238152.4000000004</v>
      </c>
      <c r="S67" s="626">
        <f t="shared" si="18"/>
        <v>7753555.2000000002</v>
      </c>
      <c r="T67" s="626">
        <f t="shared" si="18"/>
        <v>7268958</v>
      </c>
      <c r="U67" s="626">
        <f t="shared" si="18"/>
        <v>6784360.7999999998</v>
      </c>
      <c r="V67" s="626">
        <f t="shared" si="18"/>
        <v>6299763.5999999996</v>
      </c>
      <c r="W67" s="626">
        <f t="shared" si="18"/>
        <v>5815166.3999999994</v>
      </c>
      <c r="X67" s="626">
        <f t="shared" si="18"/>
        <v>5330569.2</v>
      </c>
      <c r="Y67" s="626">
        <f t="shared" si="18"/>
        <v>4845972</v>
      </c>
      <c r="Z67" s="626">
        <f t="shared" si="18"/>
        <v>4361374.8</v>
      </c>
      <c r="AA67" s="626">
        <f t="shared" si="18"/>
        <v>3876777.5999999996</v>
      </c>
      <c r="AB67" s="626">
        <f t="shared" si="18"/>
        <v>3392180.4000000004</v>
      </c>
      <c r="AC67" s="626">
        <f t="shared" si="18"/>
        <v>2907583.1999999993</v>
      </c>
      <c r="AD67" s="626">
        <f t="shared" si="18"/>
        <v>2422986</v>
      </c>
      <c r="AE67" s="626">
        <f t="shared" si="18"/>
        <v>1938388.7999999989</v>
      </c>
      <c r="AF67" s="626">
        <f t="shared" si="18"/>
        <v>1453791.5999999996</v>
      </c>
      <c r="AG67" s="626">
        <f t="shared" si="18"/>
        <v>969194.40000000037</v>
      </c>
      <c r="AH67" s="626">
        <f t="shared" si="18"/>
        <v>484597.19999999925</v>
      </c>
      <c r="AI67" s="626"/>
      <c r="AJ67" s="616"/>
      <c r="AK67" s="616"/>
      <c r="AL67" s="616"/>
      <c r="AM67" s="626">
        <v>0</v>
      </c>
    </row>
    <row r="68" spans="1:43" s="540" customFormat="1">
      <c r="C68" s="627" t="s">
        <v>975</v>
      </c>
      <c r="D68" s="612"/>
      <c r="E68" s="612"/>
      <c r="F68" s="612"/>
      <c r="G68" s="616"/>
      <c r="H68" s="616"/>
      <c r="I68" s="616"/>
      <c r="J68" s="616"/>
      <c r="K68" s="616"/>
      <c r="L68" s="626">
        <f t="shared" ref="L68:AH68" si="19">($N11+$N12+$N13)-($N11+$N12+$N13)*$E$47*(L$57-$K$57)</f>
        <v>8888448</v>
      </c>
      <c r="M68" s="626">
        <f t="shared" si="19"/>
        <v>8518096</v>
      </c>
      <c r="N68" s="626">
        <f t="shared" si="19"/>
        <v>8147744</v>
      </c>
      <c r="O68" s="626">
        <f t="shared" si="19"/>
        <v>7777392</v>
      </c>
      <c r="P68" s="626">
        <f t="shared" si="19"/>
        <v>7407040</v>
      </c>
      <c r="Q68" s="626">
        <f t="shared" si="19"/>
        <v>7036688</v>
      </c>
      <c r="R68" s="626">
        <f t="shared" si="19"/>
        <v>6666336</v>
      </c>
      <c r="S68" s="626">
        <f t="shared" si="19"/>
        <v>6295984</v>
      </c>
      <c r="T68" s="626">
        <f t="shared" si="19"/>
        <v>5925632</v>
      </c>
      <c r="U68" s="626">
        <f t="shared" si="19"/>
        <v>5555280</v>
      </c>
      <c r="V68" s="626">
        <f t="shared" si="19"/>
        <v>5184928</v>
      </c>
      <c r="W68" s="626">
        <f t="shared" si="19"/>
        <v>4814576</v>
      </c>
      <c r="X68" s="626">
        <f t="shared" si="19"/>
        <v>4444224</v>
      </c>
      <c r="Y68" s="626">
        <f t="shared" si="19"/>
        <v>4073872</v>
      </c>
      <c r="Z68" s="626">
        <f t="shared" si="19"/>
        <v>3703520</v>
      </c>
      <c r="AA68" s="626">
        <f t="shared" si="19"/>
        <v>3333168</v>
      </c>
      <c r="AB68" s="626">
        <f t="shared" si="19"/>
        <v>2962816</v>
      </c>
      <c r="AC68" s="626">
        <f t="shared" si="19"/>
        <v>2592464</v>
      </c>
      <c r="AD68" s="626">
        <f t="shared" si="19"/>
        <v>2222112</v>
      </c>
      <c r="AE68" s="626">
        <f t="shared" si="19"/>
        <v>1851760</v>
      </c>
      <c r="AF68" s="626">
        <f t="shared" si="19"/>
        <v>1481408</v>
      </c>
      <c r="AG68" s="626">
        <f t="shared" si="19"/>
        <v>1111056</v>
      </c>
      <c r="AH68" s="626">
        <f t="shared" si="19"/>
        <v>740704</v>
      </c>
      <c r="AI68" s="626">
        <f>($N11+$N12+$N13)-($N11+$N12+$N13)*$E$47*(AI$57-$K$57)</f>
        <v>370352</v>
      </c>
      <c r="AJ68" s="626"/>
      <c r="AK68" s="616"/>
      <c r="AL68" s="616"/>
      <c r="AM68" s="626">
        <v>0</v>
      </c>
    </row>
    <row r="69" spans="1:43" s="540" customFormat="1">
      <c r="C69" s="571" t="s">
        <v>974</v>
      </c>
      <c r="D69" s="737"/>
      <c r="E69" s="738"/>
      <c r="F69" s="738"/>
      <c r="G69" s="738"/>
      <c r="H69" s="738"/>
      <c r="I69" s="738"/>
      <c r="J69" s="738"/>
      <c r="K69" s="738"/>
      <c r="L69" s="738"/>
      <c r="M69" s="738"/>
      <c r="N69" s="738"/>
      <c r="O69" s="738"/>
      <c r="P69" s="738"/>
      <c r="Q69" s="738"/>
      <c r="R69" s="738"/>
      <c r="S69" s="738"/>
      <c r="T69" s="738"/>
      <c r="U69" s="738"/>
      <c r="V69" s="738"/>
      <c r="W69" s="738"/>
      <c r="X69" s="738"/>
      <c r="Y69" s="738"/>
      <c r="Z69" s="738"/>
      <c r="AA69" s="738"/>
      <c r="AB69" s="738"/>
      <c r="AC69" s="738"/>
      <c r="AD69" s="738"/>
      <c r="AE69" s="738"/>
      <c r="AF69" s="738"/>
      <c r="AG69" s="738"/>
      <c r="AH69" s="738"/>
      <c r="AI69" s="738"/>
      <c r="AJ69" s="738"/>
      <c r="AK69" s="738"/>
      <c r="AL69" s="738"/>
      <c r="AM69" s="625">
        <f>SUM(AM59:AM68)</f>
        <v>0</v>
      </c>
    </row>
    <row r="70" spans="1:43" s="540" customFormat="1">
      <c r="C70" s="671" t="s">
        <v>973</v>
      </c>
      <c r="D70" s="672"/>
      <c r="E70" s="672"/>
      <c r="F70" s="672"/>
      <c r="G70" s="624"/>
      <c r="H70" s="624"/>
      <c r="I70" s="624"/>
      <c r="J70" s="624"/>
      <c r="K70" s="624"/>
      <c r="L70" s="624"/>
      <c r="M70" s="624"/>
      <c r="N70" s="624"/>
      <c r="O70" s="624"/>
      <c r="P70" s="624"/>
      <c r="Q70" s="624"/>
      <c r="R70" s="624"/>
      <c r="S70" s="624"/>
      <c r="T70" s="624"/>
      <c r="U70" s="624"/>
      <c r="V70" s="624"/>
      <c r="W70" s="624"/>
      <c r="X70" s="624"/>
      <c r="Y70" s="624"/>
      <c r="Z70" s="624"/>
      <c r="AA70" s="624"/>
      <c r="AB70" s="624"/>
      <c r="AC70" s="624"/>
      <c r="AD70" s="624"/>
      <c r="AE70" s="624"/>
      <c r="AF70" s="624"/>
      <c r="AG70" s="624"/>
      <c r="AH70" s="546"/>
      <c r="AI70" s="546"/>
      <c r="AJ70" s="546"/>
      <c r="AK70" s="546"/>
    </row>
    <row r="71" spans="1:43" s="540" customFormat="1">
      <c r="C71" s="543"/>
      <c r="D71" s="583"/>
      <c r="E71" s="583"/>
      <c r="F71" s="583"/>
    </row>
    <row r="72" spans="1:43" s="540" customFormat="1">
      <c r="D72" s="583"/>
      <c r="E72" s="583"/>
      <c r="F72" s="623"/>
    </row>
    <row r="73" spans="1:43" s="540" customFormat="1">
      <c r="A73" s="584" t="s">
        <v>834</v>
      </c>
      <c r="B73" s="584"/>
      <c r="C73" s="584"/>
      <c r="D73" s="583"/>
      <c r="E73" s="583"/>
      <c r="F73" s="583"/>
    </row>
    <row r="74" spans="1:43" s="540" customFormat="1">
      <c r="A74" s="583"/>
      <c r="B74" s="583"/>
      <c r="C74" s="583"/>
      <c r="D74" s="583"/>
      <c r="E74" s="583"/>
      <c r="F74" s="583"/>
    </row>
    <row r="75" spans="1:43" s="540" customFormat="1">
      <c r="A75" s="544"/>
      <c r="C75" s="572" t="s">
        <v>1020</v>
      </c>
      <c r="D75" s="572">
        <v>2022</v>
      </c>
      <c r="E75" s="572">
        <v>2023</v>
      </c>
      <c r="F75" s="572">
        <v>2024</v>
      </c>
      <c r="G75" s="572">
        <v>2025</v>
      </c>
      <c r="H75" s="572">
        <v>2026</v>
      </c>
      <c r="I75" s="572">
        <v>2027</v>
      </c>
      <c r="J75" s="572">
        <v>2028</v>
      </c>
      <c r="K75" s="572">
        <v>2029</v>
      </c>
      <c r="L75" s="572">
        <v>2030</v>
      </c>
      <c r="M75" s="572">
        <v>2031</v>
      </c>
      <c r="N75" s="572">
        <v>2032</v>
      </c>
      <c r="O75" s="572">
        <v>2033</v>
      </c>
      <c r="P75" s="572">
        <v>2034</v>
      </c>
      <c r="Q75" s="572">
        <v>2035</v>
      </c>
      <c r="R75" s="572">
        <v>2036</v>
      </c>
      <c r="S75" s="572">
        <v>2037</v>
      </c>
      <c r="T75" s="572">
        <v>2038</v>
      </c>
      <c r="U75" s="572">
        <v>2039</v>
      </c>
      <c r="V75" s="572">
        <v>2040</v>
      </c>
      <c r="W75" s="572">
        <v>2041</v>
      </c>
      <c r="X75" s="572">
        <v>2042</v>
      </c>
      <c r="Y75" s="572">
        <v>2043</v>
      </c>
      <c r="Z75" s="572">
        <v>2044</v>
      </c>
      <c r="AA75" s="572">
        <v>2045</v>
      </c>
      <c r="AB75" s="572">
        <v>2046</v>
      </c>
      <c r="AC75" s="572">
        <v>2047</v>
      </c>
      <c r="AD75" s="572">
        <v>2048</v>
      </c>
      <c r="AE75" s="572">
        <v>2049</v>
      </c>
      <c r="AF75" s="572">
        <v>2050</v>
      </c>
      <c r="AG75" s="572">
        <v>2051</v>
      </c>
      <c r="AH75" s="572">
        <v>2052</v>
      </c>
      <c r="AI75" s="572">
        <v>2053</v>
      </c>
      <c r="AJ75" s="572">
        <v>2054</v>
      </c>
      <c r="AK75" s="572">
        <v>2055</v>
      </c>
      <c r="AL75" s="572">
        <v>2056</v>
      </c>
      <c r="AM75" s="572">
        <v>2057</v>
      </c>
      <c r="AN75" s="561"/>
      <c r="AO75" s="561"/>
      <c r="AP75" s="561"/>
      <c r="AQ75" s="561"/>
    </row>
    <row r="76" spans="1:43" s="540" customFormat="1">
      <c r="A76" s="544"/>
      <c r="C76" s="571" t="s">
        <v>1019</v>
      </c>
      <c r="D76" s="570">
        <f>E93</f>
        <v>0</v>
      </c>
      <c r="E76" s="570">
        <f t="shared" ref="E76:AL76" si="20">F93</f>
        <v>0</v>
      </c>
      <c r="F76" s="570">
        <f>G93+F101</f>
        <v>-236596.08</v>
      </c>
      <c r="G76" s="570">
        <f>H93+F105</f>
        <v>-4238850.08</v>
      </c>
      <c r="H76" s="570">
        <f t="shared" si="20"/>
        <v>4669.92</v>
      </c>
      <c r="I76" s="570">
        <f>J93+F109</f>
        <v>-1151284.08</v>
      </c>
      <c r="J76" s="570">
        <f t="shared" si="20"/>
        <v>4669.92</v>
      </c>
      <c r="K76" s="570">
        <f>L93+H101</f>
        <v>4669.92</v>
      </c>
      <c r="L76" s="570">
        <f>M93+H105</f>
        <v>4669.92</v>
      </c>
      <c r="M76" s="570">
        <f t="shared" si="20"/>
        <v>4669.92</v>
      </c>
      <c r="N76" s="570">
        <f>O93+H109</f>
        <v>4669.92</v>
      </c>
      <c r="O76" s="570">
        <f t="shared" si="20"/>
        <v>4669.92</v>
      </c>
      <c r="P76" s="570">
        <f>Q93+J101</f>
        <v>-180949.5</v>
      </c>
      <c r="Q76" s="570">
        <f>R93+J105</f>
        <v>-3182640</v>
      </c>
      <c r="R76" s="570">
        <f t="shared" si="20"/>
        <v>0</v>
      </c>
      <c r="S76" s="570">
        <f>T93+J109</f>
        <v>-866965.5</v>
      </c>
      <c r="T76" s="570">
        <f t="shared" si="20"/>
        <v>0</v>
      </c>
      <c r="U76" s="570">
        <f>V93+L101</f>
        <v>180949.5</v>
      </c>
      <c r="V76" s="570">
        <f>W93+L105</f>
        <v>3182640</v>
      </c>
      <c r="W76" s="570">
        <f t="shared" si="20"/>
        <v>0</v>
      </c>
      <c r="X76" s="570">
        <f>Y93+L109</f>
        <v>866965.5</v>
      </c>
      <c r="Y76" s="570">
        <f t="shared" si="20"/>
        <v>0</v>
      </c>
      <c r="Z76" s="570">
        <f>AA93+N101</f>
        <v>-301582.5</v>
      </c>
      <c r="AA76" s="570">
        <f>AB93+N105</f>
        <v>-5304400</v>
      </c>
      <c r="AB76" s="570">
        <f t="shared" si="20"/>
        <v>0</v>
      </c>
      <c r="AC76" s="570">
        <f>AD93+N109</f>
        <v>-1444942.5</v>
      </c>
      <c r="AD76" s="570">
        <f t="shared" si="20"/>
        <v>0</v>
      </c>
      <c r="AE76" s="570">
        <f>AF93+P101</f>
        <v>193012.8</v>
      </c>
      <c r="AF76" s="570">
        <f>AG93+P105</f>
        <v>3394816</v>
      </c>
      <c r="AG76" s="570">
        <f t="shared" si="20"/>
        <v>0</v>
      </c>
      <c r="AH76" s="570">
        <f>AI93+P109</f>
        <v>924763.2</v>
      </c>
      <c r="AI76" s="570">
        <f t="shared" si="20"/>
        <v>0</v>
      </c>
      <c r="AJ76" s="570">
        <f>AK93+R101</f>
        <v>-241266</v>
      </c>
      <c r="AK76" s="570">
        <f>AL93+R105</f>
        <v>-4243520</v>
      </c>
      <c r="AL76" s="570">
        <f t="shared" si="20"/>
        <v>0</v>
      </c>
      <c r="AM76" s="570">
        <f>AN93+R109</f>
        <v>-1155954</v>
      </c>
      <c r="AN76" s="561"/>
      <c r="AO76" s="561"/>
      <c r="AP76" s="561"/>
      <c r="AQ76" s="561"/>
    </row>
    <row r="77" spans="1:43" s="540" customFormat="1">
      <c r="A77" s="583"/>
      <c r="B77" s="583"/>
      <c r="C77" s="583"/>
      <c r="D77" s="583"/>
      <c r="E77" s="583"/>
      <c r="F77" s="583"/>
    </row>
    <row r="78" spans="1:43" s="540" customFormat="1">
      <c r="D78" s="583"/>
      <c r="E78" s="583"/>
      <c r="F78" s="583"/>
    </row>
    <row r="79" spans="1:43" s="581" customFormat="1" ht="57.6">
      <c r="A79" s="621"/>
      <c r="C79" s="560" t="s">
        <v>972</v>
      </c>
      <c r="D79" s="560" t="s">
        <v>841</v>
      </c>
      <c r="E79" s="560" t="s">
        <v>840</v>
      </c>
      <c r="F79" s="560" t="s">
        <v>839</v>
      </c>
      <c r="G79" s="622"/>
      <c r="H79" s="622"/>
      <c r="I79" s="622"/>
      <c r="J79" s="622"/>
      <c r="K79" s="622"/>
      <c r="L79" s="622"/>
      <c r="M79" s="622"/>
      <c r="N79" s="622"/>
      <c r="O79" s="622"/>
    </row>
    <row r="80" spans="1:43" s="581" customFormat="1">
      <c r="A80" s="621"/>
      <c r="C80" s="600" t="s">
        <v>971</v>
      </c>
      <c r="D80" s="597">
        <v>42</v>
      </c>
      <c r="E80" s="558">
        <v>0.23</v>
      </c>
      <c r="F80" s="558">
        <f>D80*E80</f>
        <v>9.66</v>
      </c>
      <c r="G80" s="622"/>
      <c r="H80" s="622"/>
      <c r="I80" s="622"/>
      <c r="J80" s="622"/>
      <c r="K80" s="622"/>
      <c r="L80" s="622"/>
      <c r="M80" s="622"/>
      <c r="N80" s="622"/>
      <c r="O80" s="622"/>
    </row>
    <row r="81" spans="1:40" s="581" customFormat="1">
      <c r="A81" s="621"/>
      <c r="C81" s="600" t="s">
        <v>970</v>
      </c>
      <c r="D81" s="597">
        <v>42</v>
      </c>
      <c r="E81" s="558">
        <v>0.23</v>
      </c>
      <c r="F81" s="558">
        <f>D81*E81</f>
        <v>9.66</v>
      </c>
      <c r="G81" s="622"/>
      <c r="H81" s="622"/>
      <c r="I81" s="622"/>
      <c r="J81" s="622"/>
      <c r="K81" s="622"/>
      <c r="L81" s="622"/>
      <c r="M81" s="622"/>
      <c r="N81" s="622"/>
      <c r="O81" s="622"/>
    </row>
    <row r="82" spans="1:40" s="581" customFormat="1">
      <c r="A82" s="621"/>
      <c r="C82" s="600" t="s">
        <v>969</v>
      </c>
      <c r="D82" s="597">
        <v>44</v>
      </c>
      <c r="E82" s="558">
        <v>0.23</v>
      </c>
      <c r="F82" s="558">
        <f>D82*E82</f>
        <v>10.120000000000001</v>
      </c>
      <c r="G82" s="622"/>
      <c r="H82" s="622"/>
      <c r="I82" s="622"/>
      <c r="J82" s="622"/>
      <c r="K82" s="622"/>
      <c r="L82" s="622"/>
      <c r="M82" s="622"/>
      <c r="N82" s="622"/>
      <c r="O82" s="622"/>
    </row>
    <row r="83" spans="1:40" s="581" customFormat="1">
      <c r="A83" s="621"/>
      <c r="C83" s="671" t="s">
        <v>968</v>
      </c>
      <c r="D83" s="672"/>
      <c r="E83" s="672"/>
      <c r="F83" s="672"/>
      <c r="G83" s="622"/>
    </row>
    <row r="84" spans="1:40" s="581" customFormat="1">
      <c r="A84" s="621"/>
      <c r="C84" s="668"/>
      <c r="D84" s="188"/>
      <c r="E84" s="188"/>
      <c r="F84" s="188"/>
      <c r="G84" s="622"/>
    </row>
    <row r="85" spans="1:40" s="581" customFormat="1">
      <c r="A85" s="621"/>
      <c r="C85" s="620"/>
      <c r="D85" s="619"/>
      <c r="E85" s="618"/>
      <c r="F85" s="618"/>
    </row>
    <row r="86" spans="1:40" s="615" customFormat="1">
      <c r="C86" s="560" t="s">
        <v>967</v>
      </c>
      <c r="D86" s="572" t="s">
        <v>31</v>
      </c>
      <c r="E86" s="572">
        <v>2022</v>
      </c>
      <c r="F86" s="572">
        <v>2023</v>
      </c>
      <c r="G86" s="572">
        <v>2024</v>
      </c>
      <c r="H86" s="572">
        <v>2025</v>
      </c>
      <c r="I86" s="572">
        <v>2026</v>
      </c>
      <c r="J86" s="572">
        <v>2027</v>
      </c>
      <c r="K86" s="572">
        <v>2028</v>
      </c>
      <c r="L86" s="572">
        <v>2029</v>
      </c>
      <c r="M86" s="572">
        <v>2030</v>
      </c>
      <c r="N86" s="572">
        <v>2031</v>
      </c>
      <c r="O86" s="572">
        <v>2032</v>
      </c>
      <c r="P86" s="572">
        <v>2033</v>
      </c>
      <c r="Q86" s="572">
        <v>2034</v>
      </c>
      <c r="R86" s="572">
        <v>2035</v>
      </c>
      <c r="S86" s="572">
        <v>2036</v>
      </c>
      <c r="T86" s="572">
        <v>2037</v>
      </c>
      <c r="U86" s="572">
        <v>2038</v>
      </c>
      <c r="V86" s="572">
        <v>2039</v>
      </c>
      <c r="W86" s="572">
        <v>2040</v>
      </c>
      <c r="X86" s="572">
        <v>2041</v>
      </c>
      <c r="Y86" s="572">
        <v>2042</v>
      </c>
      <c r="Z86" s="572">
        <v>2043</v>
      </c>
      <c r="AA86" s="572">
        <v>2044</v>
      </c>
      <c r="AB86" s="572">
        <v>2045</v>
      </c>
      <c r="AC86" s="572">
        <v>2046</v>
      </c>
      <c r="AD86" s="572">
        <v>2047</v>
      </c>
      <c r="AE86" s="572">
        <v>2048</v>
      </c>
      <c r="AF86" s="572">
        <v>2049</v>
      </c>
      <c r="AG86" s="572">
        <v>2050</v>
      </c>
      <c r="AH86" s="572">
        <v>2051</v>
      </c>
      <c r="AI86" s="572">
        <v>2052</v>
      </c>
      <c r="AJ86" s="572">
        <v>2053</v>
      </c>
      <c r="AK86" s="572">
        <v>2054</v>
      </c>
      <c r="AL86" s="572">
        <v>2055</v>
      </c>
      <c r="AM86" s="572">
        <v>2056</v>
      </c>
      <c r="AN86" s="572">
        <v>2057</v>
      </c>
    </row>
    <row r="87" spans="1:40" s="615" customFormat="1">
      <c r="C87" s="614" t="s">
        <v>966</v>
      </c>
      <c r="D87" s="612">
        <f t="shared" ref="D87:D92" si="21">SUM(E87:AN87)</f>
        <v>30</v>
      </c>
      <c r="E87" s="612"/>
      <c r="F87" s="611">
        <v>30</v>
      </c>
      <c r="G87" s="617"/>
      <c r="H87" s="617"/>
      <c r="I87" s="617"/>
      <c r="J87" s="617"/>
      <c r="K87" s="617"/>
      <c r="L87" s="617"/>
      <c r="M87" s="617"/>
      <c r="N87" s="617"/>
      <c r="O87" s="617"/>
      <c r="P87" s="617"/>
      <c r="Q87" s="617"/>
      <c r="R87" s="616"/>
      <c r="S87" s="616"/>
      <c r="T87" s="616"/>
      <c r="U87" s="616"/>
      <c r="V87" s="616"/>
      <c r="W87" s="616"/>
      <c r="X87" s="616"/>
      <c r="Y87" s="616"/>
      <c r="Z87" s="616"/>
      <c r="AA87" s="616"/>
      <c r="AB87" s="616"/>
      <c r="AC87" s="616"/>
      <c r="AD87" s="616"/>
      <c r="AE87" s="616"/>
      <c r="AF87" s="616"/>
      <c r="AG87" s="616"/>
      <c r="AH87" s="616"/>
      <c r="AI87" s="616"/>
      <c r="AJ87" s="616"/>
      <c r="AK87" s="616"/>
      <c r="AL87" s="616"/>
      <c r="AM87" s="616"/>
      <c r="AN87" s="616"/>
    </row>
    <row r="88" spans="1:40" s="587" customFormat="1">
      <c r="C88" s="614" t="s">
        <v>965</v>
      </c>
      <c r="D88" s="613">
        <f t="shared" si="21"/>
        <v>34775.999999999993</v>
      </c>
      <c r="E88" s="612"/>
      <c r="F88" s="611"/>
      <c r="G88" s="611">
        <f t="shared" ref="G88:P88" si="22">$F$87*$F$80*12</f>
        <v>3477.6000000000004</v>
      </c>
      <c r="H88" s="611">
        <f t="shared" si="22"/>
        <v>3477.6000000000004</v>
      </c>
      <c r="I88" s="611">
        <f t="shared" si="22"/>
        <v>3477.6000000000004</v>
      </c>
      <c r="J88" s="611">
        <f t="shared" si="22"/>
        <v>3477.6000000000004</v>
      </c>
      <c r="K88" s="611">
        <f t="shared" si="22"/>
        <v>3477.6000000000004</v>
      </c>
      <c r="L88" s="611">
        <f t="shared" si="22"/>
        <v>3477.6000000000004</v>
      </c>
      <c r="M88" s="611">
        <f t="shared" si="22"/>
        <v>3477.6000000000004</v>
      </c>
      <c r="N88" s="611">
        <f t="shared" si="22"/>
        <v>3477.6000000000004</v>
      </c>
      <c r="O88" s="611">
        <f t="shared" si="22"/>
        <v>3477.6000000000004</v>
      </c>
      <c r="P88" s="611">
        <f t="shared" si="22"/>
        <v>3477.6000000000004</v>
      </c>
      <c r="Q88" s="611">
        <v>0</v>
      </c>
      <c r="R88" s="611">
        <v>0</v>
      </c>
      <c r="S88" s="611">
        <v>0</v>
      </c>
      <c r="T88" s="611">
        <v>0</v>
      </c>
      <c r="U88" s="611">
        <v>0</v>
      </c>
      <c r="V88" s="611">
        <v>0</v>
      </c>
      <c r="W88" s="611">
        <v>0</v>
      </c>
      <c r="X88" s="611">
        <v>0</v>
      </c>
      <c r="Y88" s="611">
        <v>0</v>
      </c>
      <c r="Z88" s="611">
        <v>0</v>
      </c>
      <c r="AA88" s="611">
        <v>0</v>
      </c>
      <c r="AB88" s="611">
        <v>0</v>
      </c>
      <c r="AC88" s="611">
        <v>0</v>
      </c>
      <c r="AD88" s="611">
        <v>0</v>
      </c>
      <c r="AE88" s="611">
        <v>0</v>
      </c>
      <c r="AF88" s="611">
        <v>0</v>
      </c>
      <c r="AG88" s="611">
        <v>0</v>
      </c>
      <c r="AH88" s="611">
        <v>0</v>
      </c>
      <c r="AI88" s="611">
        <v>0</v>
      </c>
      <c r="AJ88" s="611">
        <v>0</v>
      </c>
      <c r="AK88" s="611">
        <v>0</v>
      </c>
      <c r="AL88" s="611">
        <v>0</v>
      </c>
      <c r="AM88" s="611">
        <v>0</v>
      </c>
      <c r="AN88" s="611">
        <v>0</v>
      </c>
    </row>
    <row r="89" spans="1:40" s="587" customFormat="1">
      <c r="C89" s="614" t="s">
        <v>964</v>
      </c>
      <c r="D89" s="612">
        <f t="shared" si="21"/>
        <v>4</v>
      </c>
      <c r="E89" s="612"/>
      <c r="F89" s="611">
        <v>4</v>
      </c>
      <c r="G89" s="611"/>
      <c r="H89" s="611"/>
      <c r="I89" s="611"/>
      <c r="J89" s="611"/>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1"/>
      <c r="AK89" s="611"/>
      <c r="AL89" s="611"/>
      <c r="AM89" s="611"/>
      <c r="AN89" s="611"/>
    </row>
    <row r="90" spans="1:40" s="587" customFormat="1">
      <c r="C90" s="614" t="s">
        <v>963</v>
      </c>
      <c r="D90" s="613">
        <f t="shared" si="21"/>
        <v>4636.8</v>
      </c>
      <c r="E90" s="612"/>
      <c r="F90" s="611"/>
      <c r="G90" s="611">
        <f t="shared" ref="G90:P90" si="23">$F$89*$F$81*12</f>
        <v>463.68</v>
      </c>
      <c r="H90" s="611">
        <f t="shared" si="23"/>
        <v>463.68</v>
      </c>
      <c r="I90" s="611">
        <f t="shared" si="23"/>
        <v>463.68</v>
      </c>
      <c r="J90" s="611">
        <f t="shared" si="23"/>
        <v>463.68</v>
      </c>
      <c r="K90" s="611">
        <f t="shared" si="23"/>
        <v>463.68</v>
      </c>
      <c r="L90" s="611">
        <f t="shared" si="23"/>
        <v>463.68</v>
      </c>
      <c r="M90" s="611">
        <f t="shared" si="23"/>
        <v>463.68</v>
      </c>
      <c r="N90" s="611">
        <f t="shared" si="23"/>
        <v>463.68</v>
      </c>
      <c r="O90" s="611">
        <f t="shared" si="23"/>
        <v>463.68</v>
      </c>
      <c r="P90" s="611">
        <f t="shared" si="23"/>
        <v>463.68</v>
      </c>
      <c r="Q90" s="611">
        <v>0</v>
      </c>
      <c r="R90" s="611">
        <v>0</v>
      </c>
      <c r="S90" s="611">
        <v>0</v>
      </c>
      <c r="T90" s="611">
        <v>0</v>
      </c>
      <c r="U90" s="611">
        <v>0</v>
      </c>
      <c r="V90" s="611">
        <v>0</v>
      </c>
      <c r="W90" s="611">
        <v>0</v>
      </c>
      <c r="X90" s="611">
        <v>0</v>
      </c>
      <c r="Y90" s="611">
        <v>0</v>
      </c>
      <c r="Z90" s="611">
        <v>0</v>
      </c>
      <c r="AA90" s="611">
        <v>0</v>
      </c>
      <c r="AB90" s="611">
        <v>0</v>
      </c>
      <c r="AC90" s="611">
        <v>0</v>
      </c>
      <c r="AD90" s="611">
        <v>0</v>
      </c>
      <c r="AE90" s="611">
        <v>0</v>
      </c>
      <c r="AF90" s="611">
        <v>0</v>
      </c>
      <c r="AG90" s="611">
        <v>0</v>
      </c>
      <c r="AH90" s="611">
        <v>0</v>
      </c>
      <c r="AI90" s="611">
        <v>0</v>
      </c>
      <c r="AJ90" s="611">
        <v>0</v>
      </c>
      <c r="AK90" s="611">
        <v>0</v>
      </c>
      <c r="AL90" s="611">
        <v>0</v>
      </c>
      <c r="AM90" s="611">
        <v>0</v>
      </c>
      <c r="AN90" s="611">
        <v>0</v>
      </c>
    </row>
    <row r="91" spans="1:40" s="587" customFormat="1">
      <c r="C91" s="614" t="s">
        <v>962</v>
      </c>
      <c r="D91" s="612">
        <f t="shared" si="21"/>
        <v>6</v>
      </c>
      <c r="E91" s="612"/>
      <c r="F91" s="611">
        <v>6</v>
      </c>
      <c r="G91" s="611"/>
      <c r="H91" s="611"/>
      <c r="I91" s="611"/>
      <c r="J91" s="611"/>
      <c r="K91" s="611"/>
      <c r="L91" s="611"/>
      <c r="M91" s="611"/>
      <c r="N91" s="611"/>
      <c r="O91" s="611"/>
      <c r="P91" s="611"/>
      <c r="Q91" s="611"/>
      <c r="R91" s="611"/>
      <c r="S91" s="611"/>
      <c r="T91" s="611"/>
      <c r="U91" s="611"/>
      <c r="V91" s="611"/>
      <c r="W91" s="611"/>
      <c r="X91" s="611"/>
      <c r="Y91" s="611"/>
      <c r="Z91" s="611"/>
      <c r="AA91" s="611"/>
      <c r="AB91" s="611"/>
      <c r="AC91" s="611"/>
      <c r="AD91" s="611"/>
      <c r="AE91" s="611"/>
      <c r="AF91" s="611"/>
      <c r="AG91" s="611"/>
      <c r="AH91" s="611"/>
      <c r="AI91" s="611"/>
      <c r="AJ91" s="611"/>
      <c r="AK91" s="611"/>
      <c r="AL91" s="611"/>
      <c r="AM91" s="611"/>
      <c r="AN91" s="611"/>
    </row>
    <row r="92" spans="1:40" s="587" customFormat="1">
      <c r="C92" s="614" t="s">
        <v>961</v>
      </c>
      <c r="D92" s="613">
        <f t="shared" si="21"/>
        <v>7286.4000000000024</v>
      </c>
      <c r="E92" s="612"/>
      <c r="F92" s="611"/>
      <c r="G92" s="611">
        <f t="shared" ref="G92:P92" si="24">$F$91*$F$82*12</f>
        <v>728.6400000000001</v>
      </c>
      <c r="H92" s="611">
        <f t="shared" si="24"/>
        <v>728.6400000000001</v>
      </c>
      <c r="I92" s="611">
        <f t="shared" si="24"/>
        <v>728.6400000000001</v>
      </c>
      <c r="J92" s="611">
        <f t="shared" si="24"/>
        <v>728.6400000000001</v>
      </c>
      <c r="K92" s="611">
        <f t="shared" si="24"/>
        <v>728.6400000000001</v>
      </c>
      <c r="L92" s="611">
        <f t="shared" si="24"/>
        <v>728.6400000000001</v>
      </c>
      <c r="M92" s="611">
        <f t="shared" si="24"/>
        <v>728.6400000000001</v>
      </c>
      <c r="N92" s="611">
        <f t="shared" si="24"/>
        <v>728.6400000000001</v>
      </c>
      <c r="O92" s="611">
        <f t="shared" si="24"/>
        <v>728.6400000000001</v>
      </c>
      <c r="P92" s="611">
        <f t="shared" si="24"/>
        <v>728.6400000000001</v>
      </c>
      <c r="Q92" s="611">
        <v>0</v>
      </c>
      <c r="R92" s="611">
        <v>0</v>
      </c>
      <c r="S92" s="611">
        <v>0</v>
      </c>
      <c r="T92" s="611">
        <v>0</v>
      </c>
      <c r="U92" s="611">
        <v>0</v>
      </c>
      <c r="V92" s="611">
        <v>0</v>
      </c>
      <c r="W92" s="611">
        <v>0</v>
      </c>
      <c r="X92" s="611">
        <v>0</v>
      </c>
      <c r="Y92" s="611">
        <v>0</v>
      </c>
      <c r="Z92" s="611">
        <v>0</v>
      </c>
      <c r="AA92" s="611">
        <v>0</v>
      </c>
      <c r="AB92" s="611">
        <v>0</v>
      </c>
      <c r="AC92" s="611">
        <v>0</v>
      </c>
      <c r="AD92" s="611">
        <v>0</v>
      </c>
      <c r="AE92" s="611">
        <v>0</v>
      </c>
      <c r="AF92" s="611">
        <v>0</v>
      </c>
      <c r="AG92" s="611">
        <v>0</v>
      </c>
      <c r="AH92" s="611">
        <v>0</v>
      </c>
      <c r="AI92" s="611">
        <v>0</v>
      </c>
      <c r="AJ92" s="611">
        <v>0</v>
      </c>
      <c r="AK92" s="611">
        <v>0</v>
      </c>
      <c r="AL92" s="611">
        <v>0</v>
      </c>
      <c r="AM92" s="611">
        <v>0</v>
      </c>
      <c r="AN92" s="611">
        <v>0</v>
      </c>
    </row>
    <row r="93" spans="1:40" s="587" customFormat="1">
      <c r="C93" s="571" t="s">
        <v>828</v>
      </c>
      <c r="D93" s="570">
        <f t="shared" ref="D93:AN93" si="25">D88+D90+D92</f>
        <v>46699.199999999997</v>
      </c>
      <c r="E93" s="570">
        <f t="shared" si="25"/>
        <v>0</v>
      </c>
      <c r="F93" s="570">
        <f t="shared" si="25"/>
        <v>0</v>
      </c>
      <c r="G93" s="570">
        <f t="shared" si="25"/>
        <v>4669.92</v>
      </c>
      <c r="H93" s="570">
        <f t="shared" si="25"/>
        <v>4669.92</v>
      </c>
      <c r="I93" s="570">
        <f t="shared" si="25"/>
        <v>4669.92</v>
      </c>
      <c r="J93" s="570">
        <f t="shared" si="25"/>
        <v>4669.92</v>
      </c>
      <c r="K93" s="570">
        <f t="shared" si="25"/>
        <v>4669.92</v>
      </c>
      <c r="L93" s="570">
        <f t="shared" si="25"/>
        <v>4669.92</v>
      </c>
      <c r="M93" s="570">
        <f t="shared" si="25"/>
        <v>4669.92</v>
      </c>
      <c r="N93" s="570">
        <f t="shared" si="25"/>
        <v>4669.92</v>
      </c>
      <c r="O93" s="570">
        <f t="shared" si="25"/>
        <v>4669.92</v>
      </c>
      <c r="P93" s="570">
        <f t="shared" si="25"/>
        <v>4669.92</v>
      </c>
      <c r="Q93" s="570">
        <f t="shared" si="25"/>
        <v>0</v>
      </c>
      <c r="R93" s="570">
        <f t="shared" si="25"/>
        <v>0</v>
      </c>
      <c r="S93" s="570">
        <f t="shared" si="25"/>
        <v>0</v>
      </c>
      <c r="T93" s="570">
        <f t="shared" si="25"/>
        <v>0</v>
      </c>
      <c r="U93" s="570">
        <f t="shared" si="25"/>
        <v>0</v>
      </c>
      <c r="V93" s="570">
        <f t="shared" si="25"/>
        <v>0</v>
      </c>
      <c r="W93" s="570">
        <f t="shared" si="25"/>
        <v>0</v>
      </c>
      <c r="X93" s="570">
        <f t="shared" si="25"/>
        <v>0</v>
      </c>
      <c r="Y93" s="570">
        <f t="shared" si="25"/>
        <v>0</v>
      </c>
      <c r="Z93" s="570">
        <f t="shared" si="25"/>
        <v>0</v>
      </c>
      <c r="AA93" s="570">
        <f t="shared" si="25"/>
        <v>0</v>
      </c>
      <c r="AB93" s="570">
        <f t="shared" si="25"/>
        <v>0</v>
      </c>
      <c r="AC93" s="570">
        <f t="shared" si="25"/>
        <v>0</v>
      </c>
      <c r="AD93" s="570">
        <f t="shared" si="25"/>
        <v>0</v>
      </c>
      <c r="AE93" s="570">
        <f t="shared" si="25"/>
        <v>0</v>
      </c>
      <c r="AF93" s="570">
        <f t="shared" si="25"/>
        <v>0</v>
      </c>
      <c r="AG93" s="570">
        <f t="shared" si="25"/>
        <v>0</v>
      </c>
      <c r="AH93" s="570">
        <f t="shared" si="25"/>
        <v>0</v>
      </c>
      <c r="AI93" s="570">
        <f t="shared" si="25"/>
        <v>0</v>
      </c>
      <c r="AJ93" s="570">
        <f t="shared" si="25"/>
        <v>0</v>
      </c>
      <c r="AK93" s="570">
        <f t="shared" si="25"/>
        <v>0</v>
      </c>
      <c r="AL93" s="570">
        <f t="shared" si="25"/>
        <v>0</v>
      </c>
      <c r="AM93" s="570">
        <f t="shared" si="25"/>
        <v>0</v>
      </c>
      <c r="AN93" s="570">
        <f t="shared" si="25"/>
        <v>0</v>
      </c>
    </row>
    <row r="94" spans="1:40" s="540" customFormat="1">
      <c r="C94" s="543" t="s">
        <v>843</v>
      </c>
      <c r="D94" s="610"/>
      <c r="E94" s="583"/>
      <c r="F94" s="583"/>
    </row>
    <row r="95" spans="1:40" s="540" customFormat="1">
      <c r="C95" s="543"/>
      <c r="D95" s="610"/>
      <c r="E95" s="583"/>
      <c r="F95" s="583"/>
    </row>
    <row r="96" spans="1:40" s="540" customFormat="1">
      <c r="C96" s="543"/>
      <c r="D96" s="610"/>
      <c r="E96" s="583"/>
      <c r="F96" s="583"/>
    </row>
    <row r="97" spans="3:20" s="545" customFormat="1" ht="57.6">
      <c r="C97" s="560" t="s">
        <v>960</v>
      </c>
      <c r="D97" s="560" t="s">
        <v>587</v>
      </c>
      <c r="E97" s="560" t="s">
        <v>830</v>
      </c>
      <c r="F97" s="560" t="s">
        <v>959</v>
      </c>
      <c r="G97" s="560" t="s">
        <v>830</v>
      </c>
      <c r="H97" s="560" t="s">
        <v>959</v>
      </c>
      <c r="I97" s="560" t="s">
        <v>830</v>
      </c>
      <c r="J97" s="560" t="s">
        <v>959</v>
      </c>
      <c r="K97" s="560" t="s">
        <v>830</v>
      </c>
      <c r="L97" s="560" t="s">
        <v>959</v>
      </c>
      <c r="M97" s="560" t="s">
        <v>830</v>
      </c>
      <c r="N97" s="560" t="s">
        <v>959</v>
      </c>
      <c r="O97" s="560" t="s">
        <v>830</v>
      </c>
      <c r="P97" s="560" t="s">
        <v>959</v>
      </c>
      <c r="Q97" s="560" t="s">
        <v>830</v>
      </c>
      <c r="R97" s="560" t="s">
        <v>959</v>
      </c>
    </row>
    <row r="98" spans="3:20" s="545" customFormat="1">
      <c r="C98" s="631" t="s">
        <v>851</v>
      </c>
      <c r="D98" s="609">
        <f>$D$11</f>
        <v>1206330</v>
      </c>
      <c r="E98" s="596"/>
      <c r="F98" s="596">
        <v>2024</v>
      </c>
      <c r="G98" s="596"/>
      <c r="H98" s="596">
        <f>F98+5</f>
        <v>2029</v>
      </c>
      <c r="I98" s="596"/>
      <c r="J98" s="596">
        <f>H98+5</f>
        <v>2034</v>
      </c>
      <c r="K98" s="596"/>
      <c r="L98" s="596">
        <f>J98+5</f>
        <v>2039</v>
      </c>
      <c r="M98" s="596"/>
      <c r="N98" s="596">
        <f>L98+5</f>
        <v>2044</v>
      </c>
      <c r="O98" s="596"/>
      <c r="P98" s="596">
        <f>N98+5</f>
        <v>2049</v>
      </c>
      <c r="Q98" s="596"/>
      <c r="R98" s="612">
        <f>P98+5</f>
        <v>2054</v>
      </c>
    </row>
    <row r="99" spans="3:20" s="545" customFormat="1">
      <c r="C99" s="600" t="s">
        <v>831</v>
      </c>
      <c r="D99" s="609">
        <f>SUM(F99+H99+J99+L99+N99+P99+R99)</f>
        <v>965064</v>
      </c>
      <c r="E99" s="596">
        <v>20</v>
      </c>
      <c r="F99" s="609">
        <f>$D98*E99/100</f>
        <v>241266</v>
      </c>
      <c r="G99" s="596">
        <v>0</v>
      </c>
      <c r="H99" s="596">
        <f>$D98*G99/100</f>
        <v>0</v>
      </c>
      <c r="I99" s="596">
        <v>15</v>
      </c>
      <c r="J99" s="609">
        <f>$D98*I99/100</f>
        <v>180949.5</v>
      </c>
      <c r="K99" s="596">
        <v>0</v>
      </c>
      <c r="L99" s="596">
        <f>$D98*K99/100</f>
        <v>0</v>
      </c>
      <c r="M99" s="596">
        <v>25</v>
      </c>
      <c r="N99" s="609">
        <f>$D98*M99/100</f>
        <v>301582.5</v>
      </c>
      <c r="O99" s="596">
        <v>0</v>
      </c>
      <c r="P99" s="596">
        <f>$D98*O99/100</f>
        <v>0</v>
      </c>
      <c r="Q99" s="596">
        <v>20</v>
      </c>
      <c r="R99" s="613">
        <f>$D98*Q99/100</f>
        <v>241266</v>
      </c>
    </row>
    <row r="100" spans="3:20" s="545" customFormat="1">
      <c r="C100" s="600" t="s">
        <v>832</v>
      </c>
      <c r="D100" s="609">
        <f>SUM(F100+H100+J100+L100+N100+P100+R100)</f>
        <v>373962.3</v>
      </c>
      <c r="E100" s="596">
        <v>0</v>
      </c>
      <c r="F100" s="596">
        <f>$D98*E100/100</f>
        <v>0</v>
      </c>
      <c r="G100" s="596">
        <v>0</v>
      </c>
      <c r="H100" s="596">
        <f>$D99*G100/100</f>
        <v>0</v>
      </c>
      <c r="I100" s="596">
        <v>0</v>
      </c>
      <c r="J100" s="596">
        <f>$D98*I100/100</f>
        <v>0</v>
      </c>
      <c r="K100" s="596">
        <v>15</v>
      </c>
      <c r="L100" s="609">
        <f>$D98*K100/100</f>
        <v>180949.5</v>
      </c>
      <c r="M100" s="596">
        <v>0</v>
      </c>
      <c r="N100" s="596">
        <f>$D98*M100/100</f>
        <v>0</v>
      </c>
      <c r="O100" s="596">
        <v>20</v>
      </c>
      <c r="P100" s="609">
        <f>$D99*O100/100</f>
        <v>193012.8</v>
      </c>
      <c r="Q100" s="596">
        <v>0</v>
      </c>
      <c r="R100" s="612">
        <f>$D98*Q100/100</f>
        <v>0</v>
      </c>
    </row>
    <row r="101" spans="3:20" s="545" customFormat="1">
      <c r="C101" s="548" t="s">
        <v>833</v>
      </c>
      <c r="D101" s="547">
        <f>SUM(F101+H101+J101+L101+N101+P101+R101)</f>
        <v>-591101.69999999995</v>
      </c>
      <c r="E101" s="547"/>
      <c r="F101" s="547">
        <f>F100-F99</f>
        <v>-241266</v>
      </c>
      <c r="G101" s="547"/>
      <c r="H101" s="547">
        <f>H100-H99</f>
        <v>0</v>
      </c>
      <c r="I101" s="547"/>
      <c r="J101" s="547">
        <f>J100-J99</f>
        <v>-180949.5</v>
      </c>
      <c r="K101" s="547"/>
      <c r="L101" s="547">
        <f>L100-L99</f>
        <v>180949.5</v>
      </c>
      <c r="M101" s="547"/>
      <c r="N101" s="547">
        <f>N100-N99</f>
        <v>-301582.5</v>
      </c>
      <c r="O101" s="547"/>
      <c r="P101" s="547">
        <f>P100-P99</f>
        <v>193012.8</v>
      </c>
      <c r="Q101" s="547"/>
      <c r="R101" s="570">
        <f>R100-R99</f>
        <v>-241266</v>
      </c>
    </row>
    <row r="102" spans="3:20" s="545" customFormat="1" ht="28.8">
      <c r="C102" s="631" t="s">
        <v>848</v>
      </c>
      <c r="D102" s="596">
        <f>$D$12</f>
        <v>21217600</v>
      </c>
      <c r="E102" s="596"/>
      <c r="F102" s="596">
        <v>2025</v>
      </c>
      <c r="G102" s="596"/>
      <c r="H102" s="596">
        <f>F102+5</f>
        <v>2030</v>
      </c>
      <c r="I102" s="596"/>
      <c r="J102" s="596">
        <f>H102+5</f>
        <v>2035</v>
      </c>
      <c r="K102" s="596"/>
      <c r="L102" s="596">
        <f>J102+5</f>
        <v>2040</v>
      </c>
      <c r="M102" s="596"/>
      <c r="N102" s="596">
        <f>L102+5</f>
        <v>2045</v>
      </c>
      <c r="O102" s="596"/>
      <c r="P102" s="596">
        <f>N102+5</f>
        <v>2050</v>
      </c>
      <c r="Q102" s="596"/>
      <c r="R102" s="612">
        <f>P102+5</f>
        <v>2055</v>
      </c>
    </row>
    <row r="103" spans="3:20" s="545" customFormat="1">
      <c r="C103" s="600" t="s">
        <v>831</v>
      </c>
      <c r="D103" s="609">
        <f>SUM(F103+H103+J103+L103+N103+P103+R103)</f>
        <v>16974080</v>
      </c>
      <c r="E103" s="596">
        <v>20</v>
      </c>
      <c r="F103" s="609">
        <f>$D102*E103/100</f>
        <v>4243520</v>
      </c>
      <c r="G103" s="609">
        <v>0</v>
      </c>
      <c r="H103" s="609">
        <f>$D102*G103/100</f>
        <v>0</v>
      </c>
      <c r="I103" s="609">
        <v>15</v>
      </c>
      <c r="J103" s="609">
        <f>$D102*I103/100</f>
        <v>3182640</v>
      </c>
      <c r="K103" s="609">
        <v>0</v>
      </c>
      <c r="L103" s="609">
        <f>$D102*K103/100</f>
        <v>0</v>
      </c>
      <c r="M103" s="609">
        <v>25</v>
      </c>
      <c r="N103" s="609">
        <f>$D102*M103/100</f>
        <v>5304400</v>
      </c>
      <c r="O103" s="609">
        <v>0</v>
      </c>
      <c r="P103" s="609">
        <f>$D102*O103/100</f>
        <v>0</v>
      </c>
      <c r="Q103" s="609">
        <v>20</v>
      </c>
      <c r="R103" s="613">
        <f>$D102*Q103/100</f>
        <v>4243520</v>
      </c>
    </row>
    <row r="104" spans="3:20" s="545" customFormat="1">
      <c r="C104" s="600" t="s">
        <v>832</v>
      </c>
      <c r="D104" s="609">
        <f>SUM(F104+H104+J104+L104+N104+P104+R104)</f>
        <v>6577456</v>
      </c>
      <c r="E104" s="596">
        <v>0</v>
      </c>
      <c r="F104" s="609">
        <f>$D102*E104/100</f>
        <v>0</v>
      </c>
      <c r="G104" s="609">
        <v>0</v>
      </c>
      <c r="H104" s="609">
        <f>$D103*G104/100</f>
        <v>0</v>
      </c>
      <c r="I104" s="609">
        <v>0</v>
      </c>
      <c r="J104" s="609">
        <f>$D102*I104/100</f>
        <v>0</v>
      </c>
      <c r="K104" s="609">
        <v>15</v>
      </c>
      <c r="L104" s="609">
        <f>$D102*K104/100</f>
        <v>3182640</v>
      </c>
      <c r="M104" s="609">
        <v>0</v>
      </c>
      <c r="N104" s="609">
        <f>$D102*M104/100</f>
        <v>0</v>
      </c>
      <c r="O104" s="609">
        <v>20</v>
      </c>
      <c r="P104" s="609">
        <f>$D103*O104/100</f>
        <v>3394816</v>
      </c>
      <c r="Q104" s="609">
        <v>0</v>
      </c>
      <c r="R104" s="613">
        <f>$D102*Q104/100</f>
        <v>0</v>
      </c>
    </row>
    <row r="105" spans="3:20" s="545" customFormat="1">
      <c r="C105" s="548" t="s">
        <v>833</v>
      </c>
      <c r="D105" s="547">
        <f>SUM(F105+H105+J105+L105+N105+P105+R105)</f>
        <v>-10396624</v>
      </c>
      <c r="E105" s="547"/>
      <c r="F105" s="547">
        <f>F104-F103</f>
        <v>-4243520</v>
      </c>
      <c r="G105" s="547"/>
      <c r="H105" s="547">
        <f>H104-H103</f>
        <v>0</v>
      </c>
      <c r="I105" s="547"/>
      <c r="J105" s="547">
        <f>J104-J103</f>
        <v>-3182640</v>
      </c>
      <c r="K105" s="547"/>
      <c r="L105" s="547">
        <f>L104-L103</f>
        <v>3182640</v>
      </c>
      <c r="M105" s="547"/>
      <c r="N105" s="547">
        <f>N104-N103</f>
        <v>-5304400</v>
      </c>
      <c r="O105" s="547"/>
      <c r="P105" s="547">
        <f>P104-P103</f>
        <v>3394816</v>
      </c>
      <c r="Q105" s="547"/>
      <c r="R105" s="570">
        <f>R104-R103</f>
        <v>-4243520</v>
      </c>
    </row>
    <row r="106" spans="3:20" s="545" customFormat="1" ht="28.8">
      <c r="C106" s="631" t="s">
        <v>1008</v>
      </c>
      <c r="D106" s="596">
        <f>$D$13</f>
        <v>5779770</v>
      </c>
      <c r="E106" s="596"/>
      <c r="F106" s="596">
        <v>2027</v>
      </c>
      <c r="G106" s="596"/>
      <c r="H106" s="596">
        <f>F106+5</f>
        <v>2032</v>
      </c>
      <c r="I106" s="596"/>
      <c r="J106" s="596">
        <f>H106+5</f>
        <v>2037</v>
      </c>
      <c r="K106" s="596"/>
      <c r="L106" s="596">
        <f>J106+5</f>
        <v>2042</v>
      </c>
      <c r="M106" s="596"/>
      <c r="N106" s="596">
        <f>L106+5</f>
        <v>2047</v>
      </c>
      <c r="O106" s="596"/>
      <c r="P106" s="596">
        <f>N106+5</f>
        <v>2052</v>
      </c>
      <c r="Q106" s="596"/>
      <c r="R106" s="612">
        <f>P106+5</f>
        <v>2057</v>
      </c>
    </row>
    <row r="107" spans="3:20" s="545" customFormat="1">
      <c r="C107" s="600" t="s">
        <v>831</v>
      </c>
      <c r="D107" s="609">
        <f>SUM(F107+H107+J107+L107+N107+P107+R107)</f>
        <v>4623816</v>
      </c>
      <c r="E107" s="596">
        <v>20</v>
      </c>
      <c r="F107" s="609">
        <f>$D106*E107/100</f>
        <v>1155954</v>
      </c>
      <c r="G107" s="596">
        <v>0</v>
      </c>
      <c r="H107" s="596">
        <f>$D106*G107/100</f>
        <v>0</v>
      </c>
      <c r="I107" s="596">
        <v>15</v>
      </c>
      <c r="J107" s="609">
        <f>$D106*I107/100</f>
        <v>866965.5</v>
      </c>
      <c r="K107" s="596">
        <v>0</v>
      </c>
      <c r="L107" s="596">
        <f>$D106*K107/100</f>
        <v>0</v>
      </c>
      <c r="M107" s="596">
        <v>25</v>
      </c>
      <c r="N107" s="609">
        <f>$D106*M107/100</f>
        <v>1444942.5</v>
      </c>
      <c r="O107" s="596">
        <v>0</v>
      </c>
      <c r="P107" s="596">
        <f>$D106*O107/100</f>
        <v>0</v>
      </c>
      <c r="Q107" s="596">
        <v>20</v>
      </c>
      <c r="R107" s="613">
        <f>$D106*Q107/100</f>
        <v>1155954</v>
      </c>
    </row>
    <row r="108" spans="3:20" s="545" customFormat="1">
      <c r="C108" s="600" t="s">
        <v>832</v>
      </c>
      <c r="D108" s="609">
        <f>SUM(F108+H108+J108+L108+N108+P108+R108)</f>
        <v>1791728.7</v>
      </c>
      <c r="E108" s="596">
        <v>0</v>
      </c>
      <c r="F108" s="596">
        <f>$D106*E108/100</f>
        <v>0</v>
      </c>
      <c r="G108" s="596">
        <v>0</v>
      </c>
      <c r="H108" s="596">
        <f>$D107*G108/100</f>
        <v>0</v>
      </c>
      <c r="I108" s="596">
        <v>0</v>
      </c>
      <c r="J108" s="596">
        <f>$D106*I108/100</f>
        <v>0</v>
      </c>
      <c r="K108" s="596">
        <v>15</v>
      </c>
      <c r="L108" s="609">
        <f>$D106*K108/100</f>
        <v>866965.5</v>
      </c>
      <c r="M108" s="596">
        <v>0</v>
      </c>
      <c r="N108" s="596">
        <f>$D106*M108/100</f>
        <v>0</v>
      </c>
      <c r="O108" s="596">
        <v>20</v>
      </c>
      <c r="P108" s="609">
        <f>$D107*O108/100</f>
        <v>924763.2</v>
      </c>
      <c r="Q108" s="596">
        <v>0</v>
      </c>
      <c r="R108" s="612">
        <f>$D106*Q108/100</f>
        <v>0</v>
      </c>
    </row>
    <row r="109" spans="3:20" s="545" customFormat="1">
      <c r="C109" s="548" t="s">
        <v>833</v>
      </c>
      <c r="D109" s="547">
        <f>SUM(F109+H109+J109+L109+N109+P109+R109)</f>
        <v>-2832087.3</v>
      </c>
      <c r="E109" s="547"/>
      <c r="F109" s="547">
        <f>F108-F107</f>
        <v>-1155954</v>
      </c>
      <c r="G109" s="547"/>
      <c r="H109" s="547">
        <f>H108-H107</f>
        <v>0</v>
      </c>
      <c r="I109" s="547"/>
      <c r="J109" s="547">
        <f>J108-J107</f>
        <v>-866965.5</v>
      </c>
      <c r="K109" s="547"/>
      <c r="L109" s="547">
        <f>L108-L107</f>
        <v>866965.5</v>
      </c>
      <c r="M109" s="547"/>
      <c r="N109" s="547">
        <f>N108-N107</f>
        <v>-1444942.5</v>
      </c>
      <c r="O109" s="547"/>
      <c r="P109" s="547">
        <f>P108-P107</f>
        <v>924763.2</v>
      </c>
      <c r="Q109" s="547"/>
      <c r="R109" s="570">
        <f>R108-R107</f>
        <v>-1155954</v>
      </c>
    </row>
    <row r="110" spans="3:20" s="545" customFormat="1">
      <c r="C110" s="543" t="s">
        <v>1079</v>
      </c>
      <c r="D110" s="608"/>
      <c r="E110" s="608"/>
      <c r="F110" s="608"/>
      <c r="G110" s="567"/>
      <c r="H110" s="567"/>
      <c r="I110" s="567"/>
      <c r="J110" s="567"/>
      <c r="K110" s="567"/>
      <c r="L110" s="567"/>
      <c r="M110" s="567"/>
      <c r="N110" s="567"/>
      <c r="O110" s="567"/>
      <c r="P110" s="567"/>
      <c r="Q110" s="567"/>
      <c r="R110" s="567"/>
      <c r="S110" s="567"/>
      <c r="T110" s="567"/>
    </row>
    <row r="111" spans="3:20">
      <c r="G111" s="539"/>
      <c r="H111" s="539"/>
      <c r="I111" s="539"/>
      <c r="J111" s="539"/>
      <c r="K111" s="539"/>
      <c r="L111" s="539"/>
      <c r="M111" s="539"/>
      <c r="N111" s="539"/>
      <c r="O111" s="539"/>
      <c r="P111" s="539"/>
      <c r="Q111" s="539"/>
      <c r="R111" s="539"/>
      <c r="S111" s="539"/>
    </row>
    <row r="112" spans="3:20" s="540" customFormat="1">
      <c r="D112" s="583"/>
      <c r="E112" s="583"/>
      <c r="F112" s="583"/>
      <c r="G112" s="583"/>
      <c r="H112" s="583"/>
      <c r="I112" s="583"/>
      <c r="J112" s="583"/>
      <c r="K112" s="583"/>
      <c r="L112" s="583"/>
      <c r="M112" s="583"/>
      <c r="N112" s="583"/>
      <c r="O112" s="583"/>
      <c r="P112" s="583"/>
      <c r="Q112" s="583"/>
      <c r="R112" s="583"/>
      <c r="S112" s="583"/>
    </row>
    <row r="113" spans="1:25" s="540" customFormat="1">
      <c r="A113" s="584" t="s">
        <v>835</v>
      </c>
      <c r="B113" s="584"/>
      <c r="C113" s="584"/>
      <c r="D113" s="583"/>
      <c r="E113" s="583"/>
      <c r="F113" s="583"/>
    </row>
    <row r="114" spans="1:25" s="540" customFormat="1">
      <c r="A114" s="544"/>
      <c r="C114" s="544"/>
      <c r="D114" s="583"/>
      <c r="E114" s="583"/>
      <c r="F114" s="607"/>
      <c r="H114" s="583"/>
      <c r="I114" s="583"/>
    </row>
    <row r="115" spans="1:25" s="546" customFormat="1" ht="28.8">
      <c r="A115" s="560" t="s">
        <v>802</v>
      </c>
      <c r="B115" s="560" t="s">
        <v>803</v>
      </c>
      <c r="C115" s="560" t="s">
        <v>811</v>
      </c>
      <c r="D115" s="734" t="s">
        <v>804</v>
      </c>
      <c r="E115" s="734"/>
      <c r="F115" s="734"/>
      <c r="G115" s="734" t="s">
        <v>810</v>
      </c>
      <c r="H115" s="734"/>
      <c r="I115" s="560" t="s">
        <v>783</v>
      </c>
      <c r="J115" s="560" t="s">
        <v>778</v>
      </c>
      <c r="K115" s="560" t="s">
        <v>589</v>
      </c>
      <c r="L115" s="560" t="s">
        <v>783</v>
      </c>
      <c r="M115" s="560" t="s">
        <v>778</v>
      </c>
      <c r="N115" s="560" t="s">
        <v>589</v>
      </c>
      <c r="O115" s="560" t="s">
        <v>783</v>
      </c>
      <c r="P115" s="560" t="s">
        <v>778</v>
      </c>
      <c r="Q115" s="560" t="s">
        <v>589</v>
      </c>
      <c r="R115" s="560" t="s">
        <v>783</v>
      </c>
      <c r="S115" s="560" t="s">
        <v>778</v>
      </c>
      <c r="T115" s="560" t="s">
        <v>589</v>
      </c>
      <c r="U115" s="560" t="s">
        <v>783</v>
      </c>
      <c r="V115" s="560" t="s">
        <v>778</v>
      </c>
      <c r="W115" s="560" t="s">
        <v>958</v>
      </c>
      <c r="X115" s="560" t="s">
        <v>957</v>
      </c>
      <c r="Y115" s="560" t="s">
        <v>956</v>
      </c>
    </row>
    <row r="116" spans="1:25" s="546" customFormat="1">
      <c r="A116" s="741" t="s">
        <v>784</v>
      </c>
      <c r="B116" s="730"/>
      <c r="C116" s="742"/>
      <c r="D116" s="553" t="s">
        <v>805</v>
      </c>
      <c r="E116" s="553" t="s">
        <v>806</v>
      </c>
      <c r="F116" s="553" t="s">
        <v>955</v>
      </c>
      <c r="G116" s="553" t="s">
        <v>927</v>
      </c>
      <c r="H116" s="553" t="s">
        <v>926</v>
      </c>
      <c r="I116" s="731">
        <v>2019</v>
      </c>
      <c r="J116" s="731"/>
      <c r="K116" s="731"/>
      <c r="L116" s="731">
        <v>2020</v>
      </c>
      <c r="M116" s="731"/>
      <c r="N116" s="731"/>
      <c r="O116" s="731">
        <v>2021</v>
      </c>
      <c r="P116" s="731"/>
      <c r="Q116" s="731"/>
      <c r="R116" s="731">
        <v>2022</v>
      </c>
      <c r="S116" s="731"/>
      <c r="T116" s="731"/>
      <c r="U116" s="731" t="s">
        <v>954</v>
      </c>
      <c r="V116" s="731"/>
      <c r="W116" s="731"/>
      <c r="X116" s="732"/>
      <c r="Y116" s="732"/>
    </row>
    <row r="117" spans="1:25" s="546" customFormat="1">
      <c r="A117" s="741" t="s">
        <v>897</v>
      </c>
      <c r="B117" s="730"/>
      <c r="C117" s="742"/>
      <c r="D117" s="553"/>
      <c r="E117" s="553"/>
      <c r="F117" s="553" t="s">
        <v>844</v>
      </c>
      <c r="G117" s="605">
        <f>SUM(G118:G147)</f>
        <v>0</v>
      </c>
      <c r="H117" s="605">
        <v>1517251</v>
      </c>
      <c r="I117" s="604">
        <f t="shared" ref="I117:Y117" si="26">SUM(I118:I147)</f>
        <v>65</v>
      </c>
      <c r="J117" s="604">
        <f t="shared" si="26"/>
        <v>10</v>
      </c>
      <c r="K117" s="604">
        <f t="shared" si="26"/>
        <v>84</v>
      </c>
      <c r="L117" s="604">
        <f t="shared" si="26"/>
        <v>36</v>
      </c>
      <c r="M117" s="604">
        <f t="shared" si="26"/>
        <v>4</v>
      </c>
      <c r="N117" s="604">
        <f t="shared" si="26"/>
        <v>43</v>
      </c>
      <c r="O117" s="604">
        <f t="shared" si="26"/>
        <v>44</v>
      </c>
      <c r="P117" s="604">
        <f t="shared" si="26"/>
        <v>5</v>
      </c>
      <c r="Q117" s="604">
        <f t="shared" si="26"/>
        <v>69</v>
      </c>
      <c r="R117" s="604">
        <f t="shared" si="26"/>
        <v>41</v>
      </c>
      <c r="S117" s="604">
        <f t="shared" si="26"/>
        <v>0</v>
      </c>
      <c r="T117" s="604">
        <f t="shared" si="26"/>
        <v>58</v>
      </c>
      <c r="U117" s="604">
        <f t="shared" si="26"/>
        <v>186</v>
      </c>
      <c r="V117" s="604">
        <f t="shared" si="26"/>
        <v>19</v>
      </c>
      <c r="W117" s="604">
        <f t="shared" si="26"/>
        <v>254</v>
      </c>
      <c r="X117" s="604">
        <f t="shared" si="26"/>
        <v>229</v>
      </c>
      <c r="Y117" s="604">
        <f t="shared" si="26"/>
        <v>25</v>
      </c>
    </row>
    <row r="118" spans="1:25" s="546" customFormat="1" hidden="1">
      <c r="A118" s="598">
        <v>1</v>
      </c>
      <c r="B118" s="598" t="s">
        <v>768</v>
      </c>
      <c r="C118" s="600" t="s">
        <v>769</v>
      </c>
      <c r="D118" s="606">
        <v>253.06299999999999</v>
      </c>
      <c r="E118" s="606">
        <v>272.57</v>
      </c>
      <c r="F118" s="599">
        <v>253.17</v>
      </c>
      <c r="G118" s="550">
        <v>0</v>
      </c>
      <c r="H118" s="550">
        <v>38889.4</v>
      </c>
      <c r="I118" s="601">
        <v>1</v>
      </c>
      <c r="J118" s="601">
        <v>0</v>
      </c>
      <c r="K118" s="601">
        <v>1</v>
      </c>
      <c r="L118" s="601">
        <v>1</v>
      </c>
      <c r="M118" s="601">
        <v>0</v>
      </c>
      <c r="N118" s="601">
        <v>1</v>
      </c>
      <c r="O118" s="601">
        <v>7</v>
      </c>
      <c r="P118" s="601">
        <v>0</v>
      </c>
      <c r="Q118" s="601">
        <v>17</v>
      </c>
      <c r="R118" s="601">
        <v>3</v>
      </c>
      <c r="S118" s="601">
        <v>0</v>
      </c>
      <c r="T118" s="601">
        <v>3</v>
      </c>
      <c r="U118" s="596">
        <f t="shared" ref="U118:U147" si="27">I118+L118+O118+R118</f>
        <v>12</v>
      </c>
      <c r="V118" s="596">
        <f t="shared" ref="V118:V147" si="28">J118+M118+P118+S118</f>
        <v>0</v>
      </c>
      <c r="W118" s="596">
        <f t="shared" ref="W118:W147" si="29">K118+N118+Q118+T118</f>
        <v>22</v>
      </c>
      <c r="X118" s="601">
        <v>22</v>
      </c>
      <c r="Y118" s="596">
        <v>0</v>
      </c>
    </row>
    <row r="119" spans="1:25" s="546" customFormat="1" hidden="1">
      <c r="A119" s="598">
        <v>2</v>
      </c>
      <c r="B119" s="598" t="s">
        <v>770</v>
      </c>
      <c r="C119" s="600" t="s">
        <v>785</v>
      </c>
      <c r="D119" s="606">
        <v>77.540000000000006</v>
      </c>
      <c r="E119" s="606">
        <v>86.75</v>
      </c>
      <c r="F119" s="599">
        <v>79.7</v>
      </c>
      <c r="G119" s="550">
        <v>0</v>
      </c>
      <c r="H119" s="550">
        <v>150401.79</v>
      </c>
      <c r="I119" s="601">
        <v>0</v>
      </c>
      <c r="J119" s="601">
        <v>0</v>
      </c>
      <c r="K119" s="601">
        <v>0</v>
      </c>
      <c r="L119" s="601">
        <v>0</v>
      </c>
      <c r="M119" s="601">
        <v>0</v>
      </c>
      <c r="N119" s="601">
        <v>0</v>
      </c>
      <c r="O119" s="601">
        <v>2</v>
      </c>
      <c r="P119" s="601">
        <v>0</v>
      </c>
      <c r="Q119" s="601">
        <v>2</v>
      </c>
      <c r="R119" s="601">
        <v>0</v>
      </c>
      <c r="S119" s="601">
        <v>0</v>
      </c>
      <c r="T119" s="601">
        <v>0</v>
      </c>
      <c r="U119" s="596">
        <f t="shared" si="27"/>
        <v>2</v>
      </c>
      <c r="V119" s="596">
        <f t="shared" si="28"/>
        <v>0</v>
      </c>
      <c r="W119" s="596">
        <f t="shared" si="29"/>
        <v>2</v>
      </c>
      <c r="X119" s="596">
        <v>1</v>
      </c>
      <c r="Y119" s="596">
        <v>1</v>
      </c>
    </row>
    <row r="120" spans="1:25" s="546" customFormat="1" hidden="1">
      <c r="A120" s="598">
        <v>3</v>
      </c>
      <c r="B120" s="598" t="s">
        <v>771</v>
      </c>
      <c r="C120" s="600" t="s">
        <v>772</v>
      </c>
      <c r="D120" s="606">
        <v>28.35</v>
      </c>
      <c r="E120" s="606">
        <v>30.92</v>
      </c>
      <c r="F120" s="599">
        <v>30.58</v>
      </c>
      <c r="G120" s="550">
        <v>0</v>
      </c>
      <c r="H120" s="550">
        <v>47975.29</v>
      </c>
      <c r="I120" s="601">
        <v>2</v>
      </c>
      <c r="J120" s="601">
        <v>0</v>
      </c>
      <c r="K120" s="601">
        <v>2</v>
      </c>
      <c r="L120" s="601">
        <v>0</v>
      </c>
      <c r="M120" s="601">
        <v>0</v>
      </c>
      <c r="N120" s="601">
        <v>0</v>
      </c>
      <c r="O120" s="601">
        <v>1</v>
      </c>
      <c r="P120" s="601">
        <v>1</v>
      </c>
      <c r="Q120" s="601">
        <v>0</v>
      </c>
      <c r="R120" s="601">
        <v>0</v>
      </c>
      <c r="S120" s="601">
        <v>0</v>
      </c>
      <c r="T120" s="601">
        <v>0</v>
      </c>
      <c r="U120" s="596">
        <f t="shared" si="27"/>
        <v>3</v>
      </c>
      <c r="V120" s="596">
        <f t="shared" si="28"/>
        <v>1</v>
      </c>
      <c r="W120" s="596">
        <f t="shared" si="29"/>
        <v>2</v>
      </c>
      <c r="X120" s="596">
        <v>2</v>
      </c>
      <c r="Y120" s="596">
        <v>0</v>
      </c>
    </row>
    <row r="121" spans="1:25" s="546" customFormat="1" hidden="1">
      <c r="A121" s="598">
        <v>4</v>
      </c>
      <c r="B121" s="598" t="s">
        <v>771</v>
      </c>
      <c r="C121" s="600" t="s">
        <v>772</v>
      </c>
      <c r="D121" s="606">
        <v>108.172</v>
      </c>
      <c r="E121" s="606">
        <v>118.23</v>
      </c>
      <c r="F121" s="599">
        <v>117.12</v>
      </c>
      <c r="G121" s="550">
        <v>0</v>
      </c>
      <c r="H121" s="550">
        <v>52996.79</v>
      </c>
      <c r="I121" s="601">
        <v>0</v>
      </c>
      <c r="J121" s="601">
        <v>0</v>
      </c>
      <c r="K121" s="601">
        <v>0</v>
      </c>
      <c r="L121" s="601">
        <v>1</v>
      </c>
      <c r="M121" s="601">
        <v>0</v>
      </c>
      <c r="N121" s="601">
        <v>2</v>
      </c>
      <c r="O121" s="601">
        <v>1</v>
      </c>
      <c r="P121" s="601">
        <v>0</v>
      </c>
      <c r="Q121" s="601">
        <v>1</v>
      </c>
      <c r="R121" s="601">
        <v>0</v>
      </c>
      <c r="S121" s="601">
        <v>0</v>
      </c>
      <c r="T121" s="601">
        <v>0</v>
      </c>
      <c r="U121" s="596">
        <f t="shared" si="27"/>
        <v>2</v>
      </c>
      <c r="V121" s="596">
        <f t="shared" si="28"/>
        <v>0</v>
      </c>
      <c r="W121" s="596">
        <f t="shared" si="29"/>
        <v>3</v>
      </c>
      <c r="X121" s="596">
        <v>1</v>
      </c>
      <c r="Y121" s="596">
        <v>2</v>
      </c>
    </row>
    <row r="122" spans="1:25" s="546" customFormat="1" hidden="1">
      <c r="A122" s="598">
        <v>5</v>
      </c>
      <c r="B122" s="598" t="s">
        <v>771</v>
      </c>
      <c r="C122" s="600" t="s">
        <v>772</v>
      </c>
      <c r="D122" s="606">
        <v>130.441</v>
      </c>
      <c r="E122" s="606">
        <v>133.74100000000001</v>
      </c>
      <c r="F122" s="599">
        <v>130.94</v>
      </c>
      <c r="G122" s="550">
        <v>0</v>
      </c>
      <c r="H122" s="550">
        <v>46402.29</v>
      </c>
      <c r="I122" s="601">
        <v>3</v>
      </c>
      <c r="J122" s="601">
        <v>0</v>
      </c>
      <c r="K122" s="601">
        <v>3</v>
      </c>
      <c r="L122" s="601">
        <v>0</v>
      </c>
      <c r="M122" s="601">
        <v>0</v>
      </c>
      <c r="N122" s="601">
        <v>0</v>
      </c>
      <c r="O122" s="601">
        <v>1</v>
      </c>
      <c r="P122" s="601">
        <v>0</v>
      </c>
      <c r="Q122" s="601">
        <v>1</v>
      </c>
      <c r="R122" s="601">
        <v>3</v>
      </c>
      <c r="S122" s="601">
        <v>0</v>
      </c>
      <c r="T122" s="601">
        <v>4</v>
      </c>
      <c r="U122" s="596">
        <f t="shared" si="27"/>
        <v>7</v>
      </c>
      <c r="V122" s="596">
        <f t="shared" si="28"/>
        <v>0</v>
      </c>
      <c r="W122" s="596">
        <f t="shared" si="29"/>
        <v>8</v>
      </c>
      <c r="X122" s="596">
        <v>8</v>
      </c>
      <c r="Y122" s="596">
        <v>0</v>
      </c>
    </row>
    <row r="123" spans="1:25" s="546" customFormat="1" hidden="1">
      <c r="A123" s="598">
        <v>6</v>
      </c>
      <c r="B123" s="598" t="s">
        <v>771</v>
      </c>
      <c r="C123" s="600" t="s">
        <v>772</v>
      </c>
      <c r="D123" s="606">
        <v>178.84200000000001</v>
      </c>
      <c r="E123" s="606">
        <v>183.07400000000001</v>
      </c>
      <c r="F123" s="599">
        <v>182.53</v>
      </c>
      <c r="G123" s="550">
        <v>0</v>
      </c>
      <c r="H123" s="550">
        <v>41672.400000000001</v>
      </c>
      <c r="I123" s="601">
        <v>0</v>
      </c>
      <c r="J123" s="601">
        <v>0</v>
      </c>
      <c r="K123" s="601">
        <v>0</v>
      </c>
      <c r="L123" s="601">
        <v>0</v>
      </c>
      <c r="M123" s="601">
        <v>0</v>
      </c>
      <c r="N123" s="601">
        <v>0</v>
      </c>
      <c r="O123" s="601">
        <v>0</v>
      </c>
      <c r="P123" s="601">
        <v>0</v>
      </c>
      <c r="Q123" s="601">
        <v>0</v>
      </c>
      <c r="R123" s="601">
        <v>2</v>
      </c>
      <c r="S123" s="601">
        <v>0</v>
      </c>
      <c r="T123" s="601">
        <v>2</v>
      </c>
      <c r="U123" s="596">
        <f t="shared" si="27"/>
        <v>2</v>
      </c>
      <c r="V123" s="596">
        <f t="shared" si="28"/>
        <v>0</v>
      </c>
      <c r="W123" s="596">
        <f t="shared" si="29"/>
        <v>2</v>
      </c>
      <c r="X123" s="596">
        <v>2</v>
      </c>
      <c r="Y123" s="596">
        <v>0</v>
      </c>
    </row>
    <row r="124" spans="1:25" s="546" customFormat="1" hidden="1">
      <c r="A124" s="598">
        <v>7</v>
      </c>
      <c r="B124" s="598" t="s">
        <v>773</v>
      </c>
      <c r="C124" s="600" t="s">
        <v>786</v>
      </c>
      <c r="D124" s="606">
        <v>19.59</v>
      </c>
      <c r="E124" s="606">
        <v>24.73</v>
      </c>
      <c r="F124" s="599">
        <v>21.17</v>
      </c>
      <c r="G124" s="550">
        <v>0</v>
      </c>
      <c r="H124" s="550">
        <v>40559.199999999997</v>
      </c>
      <c r="I124" s="601">
        <v>0</v>
      </c>
      <c r="J124" s="601">
        <v>0</v>
      </c>
      <c r="K124" s="601">
        <v>0</v>
      </c>
      <c r="L124" s="601">
        <v>2</v>
      </c>
      <c r="M124" s="601">
        <v>0</v>
      </c>
      <c r="N124" s="601">
        <v>2</v>
      </c>
      <c r="O124" s="601">
        <v>0</v>
      </c>
      <c r="P124" s="601">
        <v>0</v>
      </c>
      <c r="Q124" s="601">
        <v>0</v>
      </c>
      <c r="R124" s="601">
        <v>0</v>
      </c>
      <c r="S124" s="601">
        <v>0</v>
      </c>
      <c r="T124" s="601">
        <v>0</v>
      </c>
      <c r="U124" s="596">
        <f t="shared" si="27"/>
        <v>2</v>
      </c>
      <c r="V124" s="596">
        <f t="shared" si="28"/>
        <v>0</v>
      </c>
      <c r="W124" s="596">
        <f t="shared" si="29"/>
        <v>2</v>
      </c>
      <c r="X124" s="596">
        <v>1</v>
      </c>
      <c r="Y124" s="596">
        <v>1</v>
      </c>
    </row>
    <row r="125" spans="1:25" s="546" customFormat="1" hidden="1">
      <c r="A125" s="598">
        <v>8</v>
      </c>
      <c r="B125" s="598" t="s">
        <v>774</v>
      </c>
      <c r="C125" s="600" t="s">
        <v>775</v>
      </c>
      <c r="D125" s="606">
        <v>23.3</v>
      </c>
      <c r="E125" s="606">
        <v>41.05</v>
      </c>
      <c r="F125" s="599">
        <v>39.65</v>
      </c>
      <c r="G125" s="550">
        <v>0</v>
      </c>
      <c r="H125" s="550">
        <v>43342.2</v>
      </c>
      <c r="I125" s="601">
        <v>11</v>
      </c>
      <c r="J125" s="601">
        <v>2</v>
      </c>
      <c r="K125" s="601">
        <v>13</v>
      </c>
      <c r="L125" s="601">
        <v>5</v>
      </c>
      <c r="M125" s="601">
        <v>0</v>
      </c>
      <c r="N125" s="601">
        <v>11</v>
      </c>
      <c r="O125" s="601">
        <v>2</v>
      </c>
      <c r="P125" s="601">
        <v>0</v>
      </c>
      <c r="Q125" s="601">
        <v>3</v>
      </c>
      <c r="R125" s="601">
        <v>2</v>
      </c>
      <c r="S125" s="601">
        <v>0</v>
      </c>
      <c r="T125" s="601">
        <v>3</v>
      </c>
      <c r="U125" s="596">
        <f t="shared" si="27"/>
        <v>20</v>
      </c>
      <c r="V125" s="596">
        <f t="shared" si="28"/>
        <v>2</v>
      </c>
      <c r="W125" s="596">
        <f t="shared" si="29"/>
        <v>30</v>
      </c>
      <c r="X125" s="596">
        <v>28</v>
      </c>
      <c r="Y125" s="596">
        <v>2</v>
      </c>
    </row>
    <row r="126" spans="1:25" s="546" customFormat="1" hidden="1">
      <c r="A126" s="598">
        <v>9</v>
      </c>
      <c r="B126" s="598" t="s">
        <v>776</v>
      </c>
      <c r="C126" s="600" t="s">
        <v>787</v>
      </c>
      <c r="D126" s="606">
        <v>155.886</v>
      </c>
      <c r="E126" s="606">
        <v>160.286</v>
      </c>
      <c r="F126" s="599">
        <v>157.08000000000001</v>
      </c>
      <c r="G126" s="550">
        <v>0</v>
      </c>
      <c r="H126" s="550">
        <v>47551.79</v>
      </c>
      <c r="I126" s="601">
        <v>5</v>
      </c>
      <c r="J126" s="601">
        <v>1</v>
      </c>
      <c r="K126" s="601">
        <v>7</v>
      </c>
      <c r="L126" s="601">
        <v>0</v>
      </c>
      <c r="M126" s="601">
        <v>0</v>
      </c>
      <c r="N126" s="601">
        <v>0</v>
      </c>
      <c r="O126" s="601">
        <v>1</v>
      </c>
      <c r="P126" s="601">
        <v>0</v>
      </c>
      <c r="Q126" s="601">
        <v>4</v>
      </c>
      <c r="R126" s="601">
        <v>2</v>
      </c>
      <c r="S126" s="601">
        <v>0</v>
      </c>
      <c r="T126" s="601">
        <v>3</v>
      </c>
      <c r="U126" s="596">
        <f t="shared" si="27"/>
        <v>8</v>
      </c>
      <c r="V126" s="596">
        <f t="shared" si="28"/>
        <v>1</v>
      </c>
      <c r="W126" s="596">
        <f t="shared" si="29"/>
        <v>14</v>
      </c>
      <c r="X126" s="596">
        <v>14</v>
      </c>
      <c r="Y126" s="596">
        <v>0</v>
      </c>
    </row>
    <row r="127" spans="1:25" s="546" customFormat="1" hidden="1">
      <c r="A127" s="598">
        <v>10</v>
      </c>
      <c r="B127" s="598" t="s">
        <v>777</v>
      </c>
      <c r="C127" s="600" t="s">
        <v>788</v>
      </c>
      <c r="D127" s="606">
        <v>79.650000000000006</v>
      </c>
      <c r="E127" s="606">
        <v>89.38</v>
      </c>
      <c r="F127" s="599">
        <v>81.34</v>
      </c>
      <c r="G127" s="550">
        <v>0</v>
      </c>
      <c r="H127" s="550">
        <v>47551.79</v>
      </c>
      <c r="I127" s="601">
        <v>0</v>
      </c>
      <c r="J127" s="601">
        <v>0</v>
      </c>
      <c r="K127" s="601">
        <v>0</v>
      </c>
      <c r="L127" s="601">
        <v>1</v>
      </c>
      <c r="M127" s="601">
        <v>0</v>
      </c>
      <c r="N127" s="601">
        <v>1</v>
      </c>
      <c r="O127" s="601">
        <v>2</v>
      </c>
      <c r="P127" s="601">
        <v>1</v>
      </c>
      <c r="Q127" s="601">
        <v>1</v>
      </c>
      <c r="R127" s="601">
        <v>1</v>
      </c>
      <c r="S127" s="601">
        <v>0</v>
      </c>
      <c r="T127" s="601">
        <v>1</v>
      </c>
      <c r="U127" s="596">
        <f t="shared" si="27"/>
        <v>4</v>
      </c>
      <c r="V127" s="596">
        <f t="shared" si="28"/>
        <v>1</v>
      </c>
      <c r="W127" s="596">
        <f t="shared" si="29"/>
        <v>3</v>
      </c>
      <c r="X127" s="596">
        <v>2</v>
      </c>
      <c r="Y127" s="596">
        <v>1</v>
      </c>
    </row>
    <row r="128" spans="1:25" s="546" customFormat="1" hidden="1">
      <c r="A128" s="598">
        <v>11</v>
      </c>
      <c r="B128" s="598">
        <v>111</v>
      </c>
      <c r="C128" s="600" t="s">
        <v>813</v>
      </c>
      <c r="D128" s="606">
        <v>0</v>
      </c>
      <c r="E128" s="606">
        <v>35.223999999999997</v>
      </c>
      <c r="F128" s="599">
        <v>19.79</v>
      </c>
      <c r="G128" s="550">
        <v>0</v>
      </c>
      <c r="H128" s="550">
        <v>47067.79</v>
      </c>
      <c r="I128" s="601">
        <v>2</v>
      </c>
      <c r="J128" s="601">
        <v>1</v>
      </c>
      <c r="K128" s="601">
        <v>1</v>
      </c>
      <c r="L128" s="601">
        <v>1</v>
      </c>
      <c r="M128" s="601">
        <v>0</v>
      </c>
      <c r="N128" s="601">
        <v>2</v>
      </c>
      <c r="O128" s="601">
        <v>2</v>
      </c>
      <c r="P128" s="601">
        <v>0</v>
      </c>
      <c r="Q128" s="601">
        <v>2</v>
      </c>
      <c r="R128" s="601">
        <v>2</v>
      </c>
      <c r="S128" s="601">
        <v>0</v>
      </c>
      <c r="T128" s="601">
        <v>2</v>
      </c>
      <c r="U128" s="596">
        <f t="shared" si="27"/>
        <v>7</v>
      </c>
      <c r="V128" s="596">
        <f t="shared" si="28"/>
        <v>1</v>
      </c>
      <c r="W128" s="596">
        <f t="shared" si="29"/>
        <v>7</v>
      </c>
      <c r="X128" s="596">
        <v>7</v>
      </c>
      <c r="Y128" s="596">
        <v>0</v>
      </c>
    </row>
    <row r="129" spans="1:28" s="546" customFormat="1" hidden="1">
      <c r="A129" s="598">
        <v>12</v>
      </c>
      <c r="B129" s="598">
        <v>112</v>
      </c>
      <c r="C129" s="600" t="s">
        <v>814</v>
      </c>
      <c r="D129" s="606">
        <v>8.5559999999999992</v>
      </c>
      <c r="E129" s="606">
        <v>37.137999999999998</v>
      </c>
      <c r="F129" s="599">
        <v>25.76</v>
      </c>
      <c r="G129" s="550">
        <v>0</v>
      </c>
      <c r="H129" s="550">
        <v>57231.79</v>
      </c>
      <c r="I129" s="601">
        <v>0</v>
      </c>
      <c r="J129" s="601">
        <v>0</v>
      </c>
      <c r="K129" s="601">
        <v>0</v>
      </c>
      <c r="L129" s="601">
        <v>2</v>
      </c>
      <c r="M129" s="601">
        <v>0</v>
      </c>
      <c r="N129" s="601">
        <v>2</v>
      </c>
      <c r="O129" s="601">
        <v>0</v>
      </c>
      <c r="P129" s="601">
        <v>0</v>
      </c>
      <c r="Q129" s="601">
        <v>0</v>
      </c>
      <c r="R129" s="601">
        <v>0</v>
      </c>
      <c r="S129" s="601">
        <v>0</v>
      </c>
      <c r="T129" s="601">
        <v>0</v>
      </c>
      <c r="U129" s="596">
        <f t="shared" si="27"/>
        <v>2</v>
      </c>
      <c r="V129" s="596">
        <f t="shared" si="28"/>
        <v>0</v>
      </c>
      <c r="W129" s="596">
        <f t="shared" si="29"/>
        <v>2</v>
      </c>
      <c r="X129" s="596">
        <v>2</v>
      </c>
      <c r="Y129" s="596">
        <v>0</v>
      </c>
    </row>
    <row r="130" spans="1:28" s="546" customFormat="1" hidden="1">
      <c r="A130" s="598">
        <v>13</v>
      </c>
      <c r="B130" s="598">
        <v>121</v>
      </c>
      <c r="C130" s="600" t="s">
        <v>789</v>
      </c>
      <c r="D130" s="606">
        <v>21.536999999999999</v>
      </c>
      <c r="E130" s="606">
        <v>39.694000000000003</v>
      </c>
      <c r="F130" s="599">
        <v>31.72</v>
      </c>
      <c r="G130" s="550">
        <v>0</v>
      </c>
      <c r="H130" s="550">
        <v>41672.400000000001</v>
      </c>
      <c r="I130" s="601">
        <v>0</v>
      </c>
      <c r="J130" s="601">
        <v>0</v>
      </c>
      <c r="K130" s="601">
        <v>0</v>
      </c>
      <c r="L130" s="601">
        <v>0</v>
      </c>
      <c r="M130" s="601">
        <v>0</v>
      </c>
      <c r="N130" s="601">
        <v>0</v>
      </c>
      <c r="O130" s="601">
        <v>1</v>
      </c>
      <c r="P130" s="601">
        <v>0</v>
      </c>
      <c r="Q130" s="601">
        <v>2</v>
      </c>
      <c r="R130" s="601">
        <v>1</v>
      </c>
      <c r="S130" s="601">
        <v>0</v>
      </c>
      <c r="T130" s="601">
        <v>1</v>
      </c>
      <c r="U130" s="596">
        <f t="shared" si="27"/>
        <v>2</v>
      </c>
      <c r="V130" s="596">
        <f t="shared" si="28"/>
        <v>0</v>
      </c>
      <c r="W130" s="596">
        <f t="shared" si="29"/>
        <v>3</v>
      </c>
      <c r="X130" s="596">
        <v>3</v>
      </c>
      <c r="Y130" s="596">
        <v>0</v>
      </c>
    </row>
    <row r="131" spans="1:28" s="546" customFormat="1" hidden="1">
      <c r="A131" s="598">
        <v>14</v>
      </c>
      <c r="B131" s="598">
        <v>124</v>
      </c>
      <c r="C131" s="600" t="s">
        <v>815</v>
      </c>
      <c r="D131" s="606">
        <v>41.216000000000001</v>
      </c>
      <c r="E131" s="606">
        <v>51.417000000000002</v>
      </c>
      <c r="F131" s="599">
        <v>46.98</v>
      </c>
      <c r="G131" s="550">
        <v>0</v>
      </c>
      <c r="H131" s="550">
        <v>47793.79</v>
      </c>
      <c r="I131" s="601">
        <v>2</v>
      </c>
      <c r="J131" s="601">
        <v>0</v>
      </c>
      <c r="K131" s="601">
        <v>2</v>
      </c>
      <c r="L131" s="601">
        <v>2</v>
      </c>
      <c r="M131" s="601">
        <v>0</v>
      </c>
      <c r="N131" s="601">
        <v>2</v>
      </c>
      <c r="O131" s="601">
        <v>0</v>
      </c>
      <c r="P131" s="601">
        <v>0</v>
      </c>
      <c r="Q131" s="601">
        <v>0</v>
      </c>
      <c r="R131" s="601">
        <v>1</v>
      </c>
      <c r="S131" s="601">
        <v>0</v>
      </c>
      <c r="T131" s="601">
        <v>1</v>
      </c>
      <c r="U131" s="596">
        <f t="shared" si="27"/>
        <v>5</v>
      </c>
      <c r="V131" s="596">
        <f t="shared" si="28"/>
        <v>0</v>
      </c>
      <c r="W131" s="596">
        <f t="shared" si="29"/>
        <v>5</v>
      </c>
      <c r="X131" s="596">
        <v>5</v>
      </c>
      <c r="Y131" s="596">
        <v>0</v>
      </c>
    </row>
    <row r="132" spans="1:28" s="546" customFormat="1" hidden="1">
      <c r="A132" s="598">
        <v>15</v>
      </c>
      <c r="B132" s="598">
        <v>130</v>
      </c>
      <c r="C132" s="600" t="s">
        <v>807</v>
      </c>
      <c r="D132" s="606">
        <v>23.38</v>
      </c>
      <c r="E132" s="606">
        <v>34.973999999999997</v>
      </c>
      <c r="F132" s="599">
        <v>32.659999999999997</v>
      </c>
      <c r="G132" s="550">
        <v>0</v>
      </c>
      <c r="H132" s="550">
        <v>47793.79</v>
      </c>
      <c r="I132" s="601">
        <v>7</v>
      </c>
      <c r="J132" s="601">
        <v>1</v>
      </c>
      <c r="K132" s="601">
        <v>11</v>
      </c>
      <c r="L132" s="601">
        <v>4</v>
      </c>
      <c r="M132" s="601">
        <v>0</v>
      </c>
      <c r="N132" s="601">
        <v>4</v>
      </c>
      <c r="O132" s="601">
        <v>1</v>
      </c>
      <c r="P132" s="601">
        <v>0</v>
      </c>
      <c r="Q132" s="601">
        <v>1</v>
      </c>
      <c r="R132" s="601">
        <v>5</v>
      </c>
      <c r="S132" s="601">
        <v>0</v>
      </c>
      <c r="T132" s="601">
        <v>6</v>
      </c>
      <c r="U132" s="596">
        <f t="shared" si="27"/>
        <v>17</v>
      </c>
      <c r="V132" s="596">
        <f t="shared" si="28"/>
        <v>1</v>
      </c>
      <c r="W132" s="596">
        <f t="shared" si="29"/>
        <v>22</v>
      </c>
      <c r="X132" s="596">
        <v>19</v>
      </c>
      <c r="Y132" s="596">
        <v>3</v>
      </c>
    </row>
    <row r="133" spans="1:28" s="546" customFormat="1" hidden="1">
      <c r="A133" s="598">
        <v>16</v>
      </c>
      <c r="B133" s="598">
        <v>132</v>
      </c>
      <c r="C133" s="600" t="s">
        <v>790</v>
      </c>
      <c r="D133" s="606">
        <v>24.620999999999999</v>
      </c>
      <c r="E133" s="606">
        <v>43.79</v>
      </c>
      <c r="F133" s="599">
        <v>42</v>
      </c>
      <c r="G133" s="550">
        <v>0</v>
      </c>
      <c r="H133" s="550">
        <v>48156.79</v>
      </c>
      <c r="I133" s="601">
        <v>0</v>
      </c>
      <c r="J133" s="601">
        <v>0</v>
      </c>
      <c r="K133" s="601">
        <v>0</v>
      </c>
      <c r="L133" s="601">
        <v>1</v>
      </c>
      <c r="M133" s="601">
        <v>1</v>
      </c>
      <c r="N133" s="601">
        <v>1</v>
      </c>
      <c r="O133" s="601">
        <v>4</v>
      </c>
      <c r="P133" s="601">
        <v>1</v>
      </c>
      <c r="Q133" s="601">
        <v>4</v>
      </c>
      <c r="R133" s="601">
        <v>2</v>
      </c>
      <c r="S133" s="601">
        <v>0</v>
      </c>
      <c r="T133" s="601">
        <v>2</v>
      </c>
      <c r="U133" s="596">
        <f t="shared" si="27"/>
        <v>7</v>
      </c>
      <c r="V133" s="596">
        <f t="shared" si="28"/>
        <v>2</v>
      </c>
      <c r="W133" s="596">
        <f t="shared" si="29"/>
        <v>7</v>
      </c>
      <c r="X133" s="596">
        <v>5</v>
      </c>
      <c r="Y133" s="596">
        <v>2</v>
      </c>
    </row>
    <row r="134" spans="1:28" s="546" customFormat="1" hidden="1">
      <c r="A134" s="598">
        <v>17</v>
      </c>
      <c r="B134" s="598">
        <v>140</v>
      </c>
      <c r="C134" s="600" t="s">
        <v>816</v>
      </c>
      <c r="D134" s="606">
        <v>32.866</v>
      </c>
      <c r="E134" s="606">
        <v>53.12</v>
      </c>
      <c r="F134" s="599">
        <v>32.950000000000003</v>
      </c>
      <c r="G134" s="550">
        <v>0</v>
      </c>
      <c r="H134" s="550">
        <v>49971.79</v>
      </c>
      <c r="I134" s="601">
        <v>4</v>
      </c>
      <c r="J134" s="601">
        <v>2</v>
      </c>
      <c r="K134" s="601">
        <v>9</v>
      </c>
      <c r="L134" s="601">
        <v>0</v>
      </c>
      <c r="M134" s="601">
        <v>0</v>
      </c>
      <c r="N134" s="601">
        <v>0</v>
      </c>
      <c r="O134" s="601">
        <v>2</v>
      </c>
      <c r="P134" s="601">
        <v>0</v>
      </c>
      <c r="Q134" s="601">
        <v>4</v>
      </c>
      <c r="R134" s="601">
        <v>4</v>
      </c>
      <c r="S134" s="601">
        <v>0</v>
      </c>
      <c r="T134" s="601">
        <v>12</v>
      </c>
      <c r="U134" s="596">
        <f t="shared" si="27"/>
        <v>10</v>
      </c>
      <c r="V134" s="596">
        <f t="shared" si="28"/>
        <v>2</v>
      </c>
      <c r="W134" s="596">
        <f t="shared" si="29"/>
        <v>25</v>
      </c>
      <c r="X134" s="596">
        <v>22</v>
      </c>
      <c r="Y134" s="596">
        <v>3</v>
      </c>
    </row>
    <row r="135" spans="1:28" s="546" customFormat="1" hidden="1">
      <c r="A135" s="598">
        <v>18</v>
      </c>
      <c r="B135" s="598">
        <v>140</v>
      </c>
      <c r="C135" s="600" t="s">
        <v>816</v>
      </c>
      <c r="D135" s="606">
        <v>53.12</v>
      </c>
      <c r="E135" s="606">
        <v>61.08</v>
      </c>
      <c r="F135" s="599">
        <v>54.65</v>
      </c>
      <c r="G135" s="550">
        <v>0</v>
      </c>
      <c r="H135" s="550">
        <v>47551.79</v>
      </c>
      <c r="I135" s="601">
        <v>3</v>
      </c>
      <c r="J135" s="601">
        <v>1</v>
      </c>
      <c r="K135" s="601">
        <v>4</v>
      </c>
      <c r="L135" s="601">
        <v>1</v>
      </c>
      <c r="M135" s="601">
        <v>0</v>
      </c>
      <c r="N135" s="601">
        <v>1</v>
      </c>
      <c r="O135" s="601">
        <v>0</v>
      </c>
      <c r="P135" s="601">
        <v>0</v>
      </c>
      <c r="Q135" s="601">
        <v>0</v>
      </c>
      <c r="R135" s="601">
        <v>0</v>
      </c>
      <c r="S135" s="601">
        <v>0</v>
      </c>
      <c r="T135" s="601">
        <v>0</v>
      </c>
      <c r="U135" s="596">
        <f t="shared" si="27"/>
        <v>4</v>
      </c>
      <c r="V135" s="596">
        <f t="shared" si="28"/>
        <v>1</v>
      </c>
      <c r="W135" s="596">
        <f t="shared" si="29"/>
        <v>5</v>
      </c>
      <c r="X135" s="596">
        <v>5</v>
      </c>
      <c r="Y135" s="596">
        <v>0</v>
      </c>
    </row>
    <row r="136" spans="1:28" s="546" customFormat="1" hidden="1">
      <c r="A136" s="598">
        <v>19</v>
      </c>
      <c r="B136" s="598">
        <v>141</v>
      </c>
      <c r="C136" s="600" t="s">
        <v>791</v>
      </c>
      <c r="D136" s="606">
        <v>142.47300000000001</v>
      </c>
      <c r="E136" s="606">
        <v>173.011</v>
      </c>
      <c r="F136" s="599">
        <v>167.66</v>
      </c>
      <c r="G136" s="550">
        <v>0</v>
      </c>
      <c r="H136" s="550">
        <v>47551.79</v>
      </c>
      <c r="I136" s="601">
        <v>0</v>
      </c>
      <c r="J136" s="601">
        <v>0</v>
      </c>
      <c r="K136" s="601">
        <v>0</v>
      </c>
      <c r="L136" s="601">
        <v>1</v>
      </c>
      <c r="M136" s="601">
        <v>0</v>
      </c>
      <c r="N136" s="601">
        <v>1</v>
      </c>
      <c r="O136" s="601">
        <v>1</v>
      </c>
      <c r="P136" s="601">
        <v>0</v>
      </c>
      <c r="Q136" s="601">
        <v>1</v>
      </c>
      <c r="R136" s="601">
        <v>3</v>
      </c>
      <c r="S136" s="601">
        <v>0</v>
      </c>
      <c r="T136" s="601">
        <v>3</v>
      </c>
      <c r="U136" s="596">
        <f t="shared" si="27"/>
        <v>5</v>
      </c>
      <c r="V136" s="596">
        <f t="shared" si="28"/>
        <v>0</v>
      </c>
      <c r="W136" s="596">
        <f t="shared" si="29"/>
        <v>5</v>
      </c>
      <c r="X136" s="596">
        <v>5</v>
      </c>
      <c r="Y136" s="596">
        <v>0</v>
      </c>
    </row>
    <row r="137" spans="1:28" s="546" customFormat="1" hidden="1">
      <c r="A137" s="598">
        <v>20</v>
      </c>
      <c r="B137" s="598">
        <v>144</v>
      </c>
      <c r="C137" s="600" t="s">
        <v>808</v>
      </c>
      <c r="D137" s="606">
        <v>43.445999999999998</v>
      </c>
      <c r="E137" s="606">
        <v>49.844000000000001</v>
      </c>
      <c r="F137" s="599">
        <v>47.88</v>
      </c>
      <c r="G137" s="550">
        <v>0</v>
      </c>
      <c r="H137" s="550">
        <v>48398.79</v>
      </c>
      <c r="I137" s="601">
        <v>4</v>
      </c>
      <c r="J137" s="601">
        <v>0</v>
      </c>
      <c r="K137" s="601">
        <v>5</v>
      </c>
      <c r="L137" s="601">
        <v>1</v>
      </c>
      <c r="M137" s="601">
        <v>0</v>
      </c>
      <c r="N137" s="601">
        <v>1</v>
      </c>
      <c r="O137" s="601">
        <v>0</v>
      </c>
      <c r="P137" s="601">
        <v>0</v>
      </c>
      <c r="Q137" s="601">
        <v>0</v>
      </c>
      <c r="R137" s="601">
        <v>0</v>
      </c>
      <c r="S137" s="601">
        <v>0</v>
      </c>
      <c r="T137" s="601">
        <v>0</v>
      </c>
      <c r="U137" s="596">
        <f t="shared" si="27"/>
        <v>5</v>
      </c>
      <c r="V137" s="596">
        <f t="shared" si="28"/>
        <v>0</v>
      </c>
      <c r="W137" s="596">
        <f t="shared" si="29"/>
        <v>6</v>
      </c>
      <c r="X137" s="596">
        <v>6</v>
      </c>
      <c r="Y137" s="596">
        <v>0</v>
      </c>
    </row>
    <row r="138" spans="1:28" s="546" customFormat="1" hidden="1">
      <c r="A138" s="598">
        <v>21</v>
      </c>
      <c r="B138" s="598">
        <v>148</v>
      </c>
      <c r="C138" s="600" t="s">
        <v>792</v>
      </c>
      <c r="D138" s="606">
        <v>27.181999999999999</v>
      </c>
      <c r="E138" s="606">
        <v>62.957000000000001</v>
      </c>
      <c r="F138" s="599">
        <v>47.51</v>
      </c>
      <c r="G138" s="550">
        <v>0</v>
      </c>
      <c r="H138" s="550">
        <v>49366.79</v>
      </c>
      <c r="I138" s="601">
        <v>3</v>
      </c>
      <c r="J138" s="601">
        <v>0</v>
      </c>
      <c r="K138" s="601">
        <v>4</v>
      </c>
      <c r="L138" s="601">
        <v>0</v>
      </c>
      <c r="M138" s="601">
        <v>0</v>
      </c>
      <c r="N138" s="601">
        <v>0</v>
      </c>
      <c r="O138" s="601">
        <v>1</v>
      </c>
      <c r="P138" s="601">
        <v>0</v>
      </c>
      <c r="Q138" s="601">
        <v>2</v>
      </c>
      <c r="R138" s="601">
        <v>1</v>
      </c>
      <c r="S138" s="601">
        <v>0</v>
      </c>
      <c r="T138" s="601">
        <v>1</v>
      </c>
      <c r="U138" s="596">
        <f t="shared" si="27"/>
        <v>5</v>
      </c>
      <c r="V138" s="596">
        <f t="shared" si="28"/>
        <v>0</v>
      </c>
      <c r="W138" s="596">
        <f t="shared" si="29"/>
        <v>7</v>
      </c>
      <c r="X138" s="596">
        <v>7</v>
      </c>
      <c r="Y138" s="596">
        <v>0</v>
      </c>
    </row>
    <row r="139" spans="1:28" s="546" customFormat="1" hidden="1">
      <c r="A139" s="598">
        <v>22</v>
      </c>
      <c r="B139" s="598">
        <v>154</v>
      </c>
      <c r="C139" s="600" t="s">
        <v>817</v>
      </c>
      <c r="D139" s="606">
        <v>20.34</v>
      </c>
      <c r="E139" s="606">
        <v>48.81</v>
      </c>
      <c r="F139" s="599">
        <v>31.12</v>
      </c>
      <c r="G139" s="550">
        <v>0</v>
      </c>
      <c r="H139" s="550">
        <v>51726.29</v>
      </c>
      <c r="I139" s="601">
        <v>2</v>
      </c>
      <c r="J139" s="601">
        <v>0</v>
      </c>
      <c r="K139" s="601">
        <v>3</v>
      </c>
      <c r="L139" s="601">
        <v>2</v>
      </c>
      <c r="M139" s="601">
        <v>0</v>
      </c>
      <c r="N139" s="601">
        <v>2</v>
      </c>
      <c r="O139" s="601">
        <v>0</v>
      </c>
      <c r="P139" s="601">
        <v>0</v>
      </c>
      <c r="Q139" s="601">
        <v>0</v>
      </c>
      <c r="R139" s="601">
        <v>1</v>
      </c>
      <c r="S139" s="601">
        <v>0</v>
      </c>
      <c r="T139" s="601">
        <v>1</v>
      </c>
      <c r="U139" s="596">
        <f t="shared" si="27"/>
        <v>5</v>
      </c>
      <c r="V139" s="596">
        <f t="shared" si="28"/>
        <v>0</v>
      </c>
      <c r="W139" s="596">
        <f t="shared" si="29"/>
        <v>6</v>
      </c>
      <c r="X139" s="596">
        <v>6</v>
      </c>
      <c r="Y139" s="596">
        <v>0</v>
      </c>
    </row>
    <row r="140" spans="1:28" s="546" customFormat="1" hidden="1">
      <c r="A140" s="598">
        <v>23</v>
      </c>
      <c r="B140" s="598">
        <v>163</v>
      </c>
      <c r="C140" s="600" t="s">
        <v>818</v>
      </c>
      <c r="D140" s="606">
        <v>1.1439999999999999</v>
      </c>
      <c r="E140" s="606">
        <v>9.2089999999999996</v>
      </c>
      <c r="F140" s="599">
        <v>4.54</v>
      </c>
      <c r="G140" s="550">
        <v>0</v>
      </c>
      <c r="H140" s="550">
        <v>47551.79</v>
      </c>
      <c r="I140" s="601">
        <v>2</v>
      </c>
      <c r="J140" s="601">
        <v>0</v>
      </c>
      <c r="K140" s="601">
        <v>2</v>
      </c>
      <c r="L140" s="601">
        <v>0</v>
      </c>
      <c r="M140" s="601">
        <v>0</v>
      </c>
      <c r="N140" s="601">
        <v>0</v>
      </c>
      <c r="O140" s="601">
        <v>1</v>
      </c>
      <c r="P140" s="601">
        <v>0</v>
      </c>
      <c r="Q140" s="601">
        <v>2</v>
      </c>
      <c r="R140" s="601">
        <v>0</v>
      </c>
      <c r="S140" s="601">
        <v>0</v>
      </c>
      <c r="T140" s="601">
        <v>0</v>
      </c>
      <c r="U140" s="596">
        <f t="shared" si="27"/>
        <v>3</v>
      </c>
      <c r="V140" s="596">
        <f t="shared" si="28"/>
        <v>0</v>
      </c>
      <c r="W140" s="596">
        <f t="shared" si="29"/>
        <v>4</v>
      </c>
      <c r="X140" s="596">
        <v>4</v>
      </c>
      <c r="Y140" s="596">
        <v>0</v>
      </c>
    </row>
    <row r="141" spans="1:28" s="546" customFormat="1" hidden="1">
      <c r="A141" s="598">
        <v>24</v>
      </c>
      <c r="B141" s="598">
        <v>164</v>
      </c>
      <c r="C141" s="600" t="s">
        <v>793</v>
      </c>
      <c r="D141" s="606">
        <v>58.301000000000002</v>
      </c>
      <c r="E141" s="606">
        <v>78.843000000000004</v>
      </c>
      <c r="F141" s="599">
        <v>72.09</v>
      </c>
      <c r="G141" s="550">
        <v>0</v>
      </c>
      <c r="H141" s="550">
        <v>47793.79</v>
      </c>
      <c r="I141" s="601">
        <v>7</v>
      </c>
      <c r="J141" s="601">
        <v>0</v>
      </c>
      <c r="K141" s="601">
        <v>10</v>
      </c>
      <c r="L141" s="601">
        <v>4</v>
      </c>
      <c r="M141" s="601">
        <v>1</v>
      </c>
      <c r="N141" s="601">
        <v>3</v>
      </c>
      <c r="O141" s="601">
        <v>5</v>
      </c>
      <c r="P141" s="601">
        <v>0</v>
      </c>
      <c r="Q141" s="601">
        <v>8</v>
      </c>
      <c r="R141" s="601">
        <v>3</v>
      </c>
      <c r="S141" s="601">
        <v>0</v>
      </c>
      <c r="T141" s="601">
        <v>4</v>
      </c>
      <c r="U141" s="596">
        <f t="shared" si="27"/>
        <v>19</v>
      </c>
      <c r="V141" s="596">
        <f t="shared" si="28"/>
        <v>1</v>
      </c>
      <c r="W141" s="596">
        <f t="shared" si="29"/>
        <v>25</v>
      </c>
      <c r="X141" s="596">
        <v>24</v>
      </c>
      <c r="Y141" s="596">
        <v>1</v>
      </c>
    </row>
    <row r="142" spans="1:28" s="546" customFormat="1" hidden="1">
      <c r="A142" s="598">
        <v>25</v>
      </c>
      <c r="B142" s="598">
        <v>165</v>
      </c>
      <c r="C142" s="600" t="s">
        <v>809</v>
      </c>
      <c r="D142" s="606">
        <v>31.13</v>
      </c>
      <c r="E142" s="606">
        <v>41.707000000000001</v>
      </c>
      <c r="F142" s="599">
        <v>34.11</v>
      </c>
      <c r="G142" s="550">
        <v>0</v>
      </c>
      <c r="H142" s="550">
        <v>47793.79</v>
      </c>
      <c r="I142" s="601">
        <v>2</v>
      </c>
      <c r="J142" s="601">
        <v>0</v>
      </c>
      <c r="K142" s="601">
        <v>2</v>
      </c>
      <c r="L142" s="601">
        <v>0</v>
      </c>
      <c r="M142" s="601">
        <v>0</v>
      </c>
      <c r="N142" s="601">
        <v>0</v>
      </c>
      <c r="O142" s="601">
        <v>0</v>
      </c>
      <c r="P142" s="601">
        <v>0</v>
      </c>
      <c r="Q142" s="601">
        <v>0</v>
      </c>
      <c r="R142" s="601">
        <v>1</v>
      </c>
      <c r="S142" s="601">
        <v>0</v>
      </c>
      <c r="T142" s="601">
        <v>2</v>
      </c>
      <c r="U142" s="596">
        <f t="shared" si="27"/>
        <v>3</v>
      </c>
      <c r="V142" s="596">
        <f t="shared" si="28"/>
        <v>0</v>
      </c>
      <c r="W142" s="596">
        <f t="shared" si="29"/>
        <v>4</v>
      </c>
      <c r="X142" s="596">
        <v>3</v>
      </c>
      <c r="Y142" s="596">
        <v>1</v>
      </c>
    </row>
    <row r="143" spans="1:28" s="546" customFormat="1" hidden="1">
      <c r="A143" s="598">
        <v>26</v>
      </c>
      <c r="B143" s="598">
        <v>169</v>
      </c>
      <c r="C143" s="600" t="s">
        <v>819</v>
      </c>
      <c r="D143" s="606">
        <v>0</v>
      </c>
      <c r="E143" s="606">
        <v>26.404</v>
      </c>
      <c r="F143" s="599">
        <v>16.78</v>
      </c>
      <c r="G143" s="550">
        <v>0</v>
      </c>
      <c r="H143" s="550">
        <v>40280.9</v>
      </c>
      <c r="I143" s="601">
        <v>1</v>
      </c>
      <c r="J143" s="601">
        <v>0</v>
      </c>
      <c r="K143" s="601">
        <v>1</v>
      </c>
      <c r="L143" s="601">
        <v>1</v>
      </c>
      <c r="M143" s="601">
        <v>0</v>
      </c>
      <c r="N143" s="601">
        <v>1</v>
      </c>
      <c r="O143" s="601">
        <v>0</v>
      </c>
      <c r="P143" s="601">
        <v>0</v>
      </c>
      <c r="Q143" s="601">
        <v>0</v>
      </c>
      <c r="R143" s="601">
        <v>1</v>
      </c>
      <c r="S143" s="601">
        <v>0</v>
      </c>
      <c r="T143" s="601">
        <v>1</v>
      </c>
      <c r="U143" s="596">
        <f t="shared" si="27"/>
        <v>3</v>
      </c>
      <c r="V143" s="596">
        <f t="shared" si="28"/>
        <v>0</v>
      </c>
      <c r="W143" s="596">
        <f t="shared" si="29"/>
        <v>3</v>
      </c>
      <c r="X143" s="596">
        <v>2</v>
      </c>
      <c r="Y143" s="596">
        <v>1</v>
      </c>
    </row>
    <row r="144" spans="1:28" s="546" customFormat="1" hidden="1">
      <c r="A144" s="598">
        <v>27</v>
      </c>
      <c r="B144" s="598">
        <v>170</v>
      </c>
      <c r="C144" s="600" t="s">
        <v>820</v>
      </c>
      <c r="D144" s="606">
        <v>32.073999999999998</v>
      </c>
      <c r="E144" s="606">
        <v>53.024999999999999</v>
      </c>
      <c r="F144" s="599">
        <v>34</v>
      </c>
      <c r="G144" s="550">
        <v>0</v>
      </c>
      <c r="H144" s="550">
        <v>47551.79</v>
      </c>
      <c r="I144" s="601">
        <v>3</v>
      </c>
      <c r="J144" s="601">
        <v>0</v>
      </c>
      <c r="K144" s="601">
        <v>3</v>
      </c>
      <c r="L144" s="601">
        <v>2</v>
      </c>
      <c r="M144" s="601">
        <v>0</v>
      </c>
      <c r="N144" s="601">
        <v>2</v>
      </c>
      <c r="O144" s="601">
        <v>5</v>
      </c>
      <c r="P144" s="601">
        <v>1</v>
      </c>
      <c r="Q144" s="601">
        <v>11</v>
      </c>
      <c r="R144" s="601">
        <v>1</v>
      </c>
      <c r="S144" s="601">
        <v>0</v>
      </c>
      <c r="T144" s="601">
        <v>2</v>
      </c>
      <c r="U144" s="596">
        <f t="shared" si="27"/>
        <v>11</v>
      </c>
      <c r="V144" s="596">
        <f t="shared" si="28"/>
        <v>1</v>
      </c>
      <c r="W144" s="596">
        <f t="shared" si="29"/>
        <v>18</v>
      </c>
      <c r="X144" s="596">
        <v>12</v>
      </c>
      <c r="Y144" s="596">
        <v>6</v>
      </c>
      <c r="AA144" s="545"/>
      <c r="AB144" s="545"/>
    </row>
    <row r="145" spans="1:28" s="546" customFormat="1" hidden="1">
      <c r="A145" s="598">
        <v>28</v>
      </c>
      <c r="B145" s="598">
        <v>218</v>
      </c>
      <c r="C145" s="600" t="s">
        <v>821</v>
      </c>
      <c r="D145" s="606">
        <v>0</v>
      </c>
      <c r="E145" s="606">
        <v>14.099</v>
      </c>
      <c r="F145" s="599">
        <v>12.42</v>
      </c>
      <c r="G145" s="550">
        <v>0</v>
      </c>
      <c r="H145" s="550">
        <v>47793.79</v>
      </c>
      <c r="I145" s="601">
        <v>1</v>
      </c>
      <c r="J145" s="601">
        <v>2</v>
      </c>
      <c r="K145" s="601">
        <v>1</v>
      </c>
      <c r="L145" s="601">
        <v>1</v>
      </c>
      <c r="M145" s="601">
        <v>0</v>
      </c>
      <c r="N145" s="601">
        <v>1</v>
      </c>
      <c r="O145" s="601">
        <v>2</v>
      </c>
      <c r="P145" s="601">
        <v>1</v>
      </c>
      <c r="Q145" s="601">
        <v>1</v>
      </c>
      <c r="R145" s="601">
        <v>0</v>
      </c>
      <c r="S145" s="601">
        <v>0</v>
      </c>
      <c r="T145" s="601">
        <v>0</v>
      </c>
      <c r="U145" s="596">
        <f t="shared" si="27"/>
        <v>4</v>
      </c>
      <c r="V145" s="596">
        <f t="shared" si="28"/>
        <v>3</v>
      </c>
      <c r="W145" s="596">
        <f t="shared" si="29"/>
        <v>3</v>
      </c>
      <c r="X145" s="596">
        <v>3</v>
      </c>
      <c r="Y145" s="596">
        <v>0</v>
      </c>
      <c r="AA145" s="545"/>
      <c r="AB145" s="545"/>
    </row>
    <row r="146" spans="1:28" s="546" customFormat="1" hidden="1">
      <c r="A146" s="598">
        <v>29</v>
      </c>
      <c r="B146" s="598">
        <v>1307</v>
      </c>
      <c r="C146" s="600" t="s">
        <v>822</v>
      </c>
      <c r="D146" s="606">
        <v>0</v>
      </c>
      <c r="E146" s="606">
        <v>5.7</v>
      </c>
      <c r="F146" s="599">
        <v>1.96</v>
      </c>
      <c r="G146" s="550">
        <v>0</v>
      </c>
      <c r="H146" s="550">
        <v>49608.79</v>
      </c>
      <c r="I146" s="601">
        <v>0</v>
      </c>
      <c r="J146" s="601">
        <v>0</v>
      </c>
      <c r="K146" s="601">
        <v>0</v>
      </c>
      <c r="L146" s="601">
        <v>1</v>
      </c>
      <c r="M146" s="601">
        <v>1</v>
      </c>
      <c r="N146" s="601">
        <v>2</v>
      </c>
      <c r="O146" s="601">
        <v>2</v>
      </c>
      <c r="P146" s="601">
        <v>0</v>
      </c>
      <c r="Q146" s="601">
        <v>2</v>
      </c>
      <c r="R146" s="601">
        <v>0</v>
      </c>
      <c r="S146" s="601">
        <v>0</v>
      </c>
      <c r="T146" s="601">
        <v>0</v>
      </c>
      <c r="U146" s="596">
        <f t="shared" si="27"/>
        <v>3</v>
      </c>
      <c r="V146" s="596">
        <f t="shared" si="28"/>
        <v>1</v>
      </c>
      <c r="W146" s="596">
        <f t="shared" si="29"/>
        <v>4</v>
      </c>
      <c r="X146" s="596">
        <v>4</v>
      </c>
      <c r="Y146" s="596">
        <v>0</v>
      </c>
      <c r="AA146" s="545"/>
      <c r="AB146" s="545"/>
    </row>
    <row r="147" spans="1:28" s="546" customFormat="1" hidden="1">
      <c r="A147" s="598">
        <v>30</v>
      </c>
      <c r="B147" s="598">
        <v>2203</v>
      </c>
      <c r="C147" s="600" t="s">
        <v>823</v>
      </c>
      <c r="D147" s="606">
        <v>1.23</v>
      </c>
      <c r="E147" s="606">
        <v>5</v>
      </c>
      <c r="F147" s="599">
        <v>4.5999999999999996</v>
      </c>
      <c r="G147" s="550">
        <v>0</v>
      </c>
      <c r="H147" s="550">
        <v>47249.29</v>
      </c>
      <c r="I147" s="601">
        <v>0</v>
      </c>
      <c r="J147" s="601">
        <v>0</v>
      </c>
      <c r="K147" s="601">
        <v>0</v>
      </c>
      <c r="L147" s="601">
        <v>2</v>
      </c>
      <c r="M147" s="601">
        <v>1</v>
      </c>
      <c r="N147" s="601">
        <v>1</v>
      </c>
      <c r="O147" s="601">
        <v>0</v>
      </c>
      <c r="P147" s="601">
        <v>0</v>
      </c>
      <c r="Q147" s="601">
        <v>0</v>
      </c>
      <c r="R147" s="601">
        <v>2</v>
      </c>
      <c r="S147" s="601">
        <v>0</v>
      </c>
      <c r="T147" s="601">
        <v>4</v>
      </c>
      <c r="U147" s="596">
        <f t="shared" si="27"/>
        <v>4</v>
      </c>
      <c r="V147" s="596">
        <f t="shared" si="28"/>
        <v>1</v>
      </c>
      <c r="W147" s="596">
        <f t="shared" si="29"/>
        <v>5</v>
      </c>
      <c r="X147" s="596">
        <v>4</v>
      </c>
      <c r="Y147" s="596">
        <v>1</v>
      </c>
      <c r="AA147" s="545"/>
      <c r="AB147" s="545"/>
    </row>
    <row r="148" spans="1:28" s="546" customFormat="1">
      <c r="A148" s="741" t="s">
        <v>896</v>
      </c>
      <c r="B148" s="730"/>
      <c r="C148" s="742"/>
      <c r="D148" s="553"/>
      <c r="E148" s="553"/>
      <c r="F148" s="553" t="s">
        <v>953</v>
      </c>
      <c r="G148" s="605">
        <f>SUM(G149:G157)</f>
        <v>0</v>
      </c>
      <c r="H148" s="605">
        <v>405713</v>
      </c>
      <c r="I148" s="604">
        <f t="shared" ref="I148:Y148" si="30">SUM(I149:I157)</f>
        <v>2</v>
      </c>
      <c r="J148" s="604">
        <f t="shared" si="30"/>
        <v>0</v>
      </c>
      <c r="K148" s="604">
        <f t="shared" si="30"/>
        <v>2</v>
      </c>
      <c r="L148" s="604">
        <f t="shared" si="30"/>
        <v>5</v>
      </c>
      <c r="M148" s="604">
        <f t="shared" si="30"/>
        <v>1</v>
      </c>
      <c r="N148" s="604">
        <f t="shared" si="30"/>
        <v>7</v>
      </c>
      <c r="O148" s="604">
        <f t="shared" si="30"/>
        <v>1</v>
      </c>
      <c r="P148" s="604">
        <f t="shared" si="30"/>
        <v>0</v>
      </c>
      <c r="Q148" s="604">
        <f t="shared" si="30"/>
        <v>2</v>
      </c>
      <c r="R148" s="604">
        <f t="shared" si="30"/>
        <v>1</v>
      </c>
      <c r="S148" s="604">
        <f t="shared" si="30"/>
        <v>0</v>
      </c>
      <c r="T148" s="604">
        <f t="shared" si="30"/>
        <v>1</v>
      </c>
      <c r="U148" s="604">
        <f t="shared" si="30"/>
        <v>9</v>
      </c>
      <c r="V148" s="604">
        <f t="shared" si="30"/>
        <v>1</v>
      </c>
      <c r="W148" s="604">
        <f t="shared" si="30"/>
        <v>12</v>
      </c>
      <c r="X148" s="604">
        <f t="shared" si="30"/>
        <v>12</v>
      </c>
      <c r="Y148" s="604">
        <f t="shared" si="30"/>
        <v>0</v>
      </c>
      <c r="AA148" s="545"/>
      <c r="AB148" s="545"/>
    </row>
    <row r="149" spans="1:28" s="546" customFormat="1" ht="28.8" hidden="1">
      <c r="A149" s="596" t="s">
        <v>794</v>
      </c>
      <c r="B149" s="598" t="s">
        <v>768</v>
      </c>
      <c r="C149" s="600" t="s">
        <v>952</v>
      </c>
      <c r="D149" s="599">
        <v>304.60000000000002</v>
      </c>
      <c r="E149" s="599">
        <v>305.5</v>
      </c>
      <c r="F149" s="599">
        <f>E149-D149</f>
        <v>0.89999999999997726</v>
      </c>
      <c r="G149" s="550">
        <v>0</v>
      </c>
      <c r="H149" s="550">
        <v>34961.74</v>
      </c>
      <c r="I149" s="603">
        <v>0</v>
      </c>
      <c r="J149" s="603">
        <v>0</v>
      </c>
      <c r="K149" s="603">
        <v>0</v>
      </c>
      <c r="L149" s="603">
        <v>1</v>
      </c>
      <c r="M149" s="603">
        <v>0</v>
      </c>
      <c r="N149" s="603">
        <v>1</v>
      </c>
      <c r="O149" s="603">
        <v>0</v>
      </c>
      <c r="P149" s="603">
        <v>0</v>
      </c>
      <c r="Q149" s="603">
        <v>0</v>
      </c>
      <c r="R149" s="603">
        <v>0</v>
      </c>
      <c r="S149" s="603">
        <v>0</v>
      </c>
      <c r="T149" s="603">
        <v>0</v>
      </c>
      <c r="U149" s="603">
        <f t="shared" ref="U149:U157" si="31">I149+L149+O149+R149</f>
        <v>1</v>
      </c>
      <c r="V149" s="603">
        <f t="shared" ref="V149:V157" si="32">J149+M149+P149+S149</f>
        <v>0</v>
      </c>
      <c r="W149" s="603">
        <f t="shared" ref="W149:W157" si="33">K149+N149+Q149+T149</f>
        <v>1</v>
      </c>
      <c r="X149" s="603">
        <v>1</v>
      </c>
      <c r="Y149" s="603">
        <v>0</v>
      </c>
      <c r="AA149" s="545"/>
      <c r="AB149" s="545"/>
    </row>
    <row r="150" spans="1:28" s="546" customFormat="1" ht="28.8" hidden="1">
      <c r="A150" s="596" t="s">
        <v>951</v>
      </c>
      <c r="B150" s="598" t="s">
        <v>776</v>
      </c>
      <c r="C150" s="600" t="s">
        <v>950</v>
      </c>
      <c r="D150" s="599">
        <v>62.33</v>
      </c>
      <c r="E150" s="599">
        <v>62.77</v>
      </c>
      <c r="F150" s="599">
        <f>E150-D150</f>
        <v>0.44000000000000483</v>
      </c>
      <c r="G150" s="550">
        <v>0</v>
      </c>
      <c r="H150" s="550">
        <v>81843.189999999988</v>
      </c>
      <c r="I150" s="603">
        <v>0</v>
      </c>
      <c r="J150" s="603">
        <v>0</v>
      </c>
      <c r="K150" s="603">
        <v>0</v>
      </c>
      <c r="L150" s="603">
        <v>0</v>
      </c>
      <c r="M150" s="603">
        <v>0</v>
      </c>
      <c r="N150" s="603">
        <v>0</v>
      </c>
      <c r="O150" s="603">
        <v>1</v>
      </c>
      <c r="P150" s="603">
        <v>0</v>
      </c>
      <c r="Q150" s="603">
        <v>2</v>
      </c>
      <c r="R150" s="603">
        <v>0</v>
      </c>
      <c r="S150" s="603">
        <v>0</v>
      </c>
      <c r="T150" s="603">
        <v>0</v>
      </c>
      <c r="U150" s="603">
        <f t="shared" si="31"/>
        <v>1</v>
      </c>
      <c r="V150" s="603">
        <f t="shared" si="32"/>
        <v>0</v>
      </c>
      <c r="W150" s="603">
        <f t="shared" si="33"/>
        <v>2</v>
      </c>
      <c r="X150" s="603">
        <v>2</v>
      </c>
      <c r="Y150" s="603">
        <v>0</v>
      </c>
      <c r="AA150" s="545"/>
      <c r="AB150" s="545"/>
    </row>
    <row r="151" spans="1:28" s="546" customFormat="1" ht="43.2" hidden="1">
      <c r="A151" s="596" t="s">
        <v>795</v>
      </c>
      <c r="B151" s="598">
        <v>153</v>
      </c>
      <c r="C151" s="600" t="s">
        <v>949</v>
      </c>
      <c r="D151" s="599">
        <v>27.602</v>
      </c>
      <c r="E151" s="599">
        <v>29.19</v>
      </c>
      <c r="F151" s="599">
        <f>E151-D151</f>
        <v>1.588000000000001</v>
      </c>
      <c r="G151" s="550">
        <v>0</v>
      </c>
      <c r="H151" s="550">
        <v>35426.380000000005</v>
      </c>
      <c r="I151" s="603">
        <v>0</v>
      </c>
      <c r="J151" s="603">
        <v>0</v>
      </c>
      <c r="K151" s="603">
        <v>0</v>
      </c>
      <c r="L151" s="603">
        <v>0</v>
      </c>
      <c r="M151" s="603">
        <v>0</v>
      </c>
      <c r="N151" s="603">
        <v>0</v>
      </c>
      <c r="O151" s="603">
        <v>0</v>
      </c>
      <c r="P151" s="603">
        <v>0</v>
      </c>
      <c r="Q151" s="603">
        <v>0</v>
      </c>
      <c r="R151" s="603">
        <v>0</v>
      </c>
      <c r="S151" s="603">
        <v>0</v>
      </c>
      <c r="T151" s="603">
        <v>0</v>
      </c>
      <c r="U151" s="603">
        <f t="shared" si="31"/>
        <v>0</v>
      </c>
      <c r="V151" s="603">
        <f t="shared" si="32"/>
        <v>0</v>
      </c>
      <c r="W151" s="603">
        <f t="shared" si="33"/>
        <v>0</v>
      </c>
      <c r="X151" s="603">
        <v>0</v>
      </c>
      <c r="Y151" s="603">
        <v>0</v>
      </c>
      <c r="AA151" s="545"/>
      <c r="AB151" s="545"/>
    </row>
    <row r="152" spans="1:28" s="546" customFormat="1" ht="28.8" hidden="1">
      <c r="A152" s="596" t="s">
        <v>796</v>
      </c>
      <c r="B152" s="598" t="s">
        <v>771</v>
      </c>
      <c r="C152" s="600" t="s">
        <v>948</v>
      </c>
      <c r="D152" s="599">
        <v>12.370000000000001</v>
      </c>
      <c r="E152" s="599">
        <v>12.57</v>
      </c>
      <c r="F152" s="599" t="s">
        <v>824</v>
      </c>
      <c r="G152" s="550">
        <v>0</v>
      </c>
      <c r="H152" s="550">
        <v>39034.379999999997</v>
      </c>
      <c r="I152" s="603">
        <v>0</v>
      </c>
      <c r="J152" s="603">
        <v>0</v>
      </c>
      <c r="K152" s="603">
        <v>0</v>
      </c>
      <c r="L152" s="603">
        <v>0</v>
      </c>
      <c r="M152" s="603">
        <v>0</v>
      </c>
      <c r="N152" s="603">
        <v>0</v>
      </c>
      <c r="O152" s="603">
        <v>0</v>
      </c>
      <c r="P152" s="603">
        <v>0</v>
      </c>
      <c r="Q152" s="603">
        <v>0</v>
      </c>
      <c r="R152" s="603">
        <v>0</v>
      </c>
      <c r="S152" s="603">
        <v>0</v>
      </c>
      <c r="T152" s="603">
        <v>0</v>
      </c>
      <c r="U152" s="603">
        <f t="shared" si="31"/>
        <v>0</v>
      </c>
      <c r="V152" s="603">
        <f t="shared" si="32"/>
        <v>0</v>
      </c>
      <c r="W152" s="603">
        <f t="shared" si="33"/>
        <v>0</v>
      </c>
      <c r="X152" s="603">
        <v>0</v>
      </c>
      <c r="Y152" s="603">
        <v>0</v>
      </c>
      <c r="AA152" s="545"/>
      <c r="AB152" s="545"/>
    </row>
    <row r="153" spans="1:28" s="546" customFormat="1" ht="28.8" hidden="1">
      <c r="A153" s="596" t="s">
        <v>797</v>
      </c>
      <c r="B153" s="598" t="s">
        <v>779</v>
      </c>
      <c r="C153" s="600" t="s">
        <v>947</v>
      </c>
      <c r="D153" s="599">
        <v>56.019999999999996</v>
      </c>
      <c r="E153" s="599">
        <v>56.22</v>
      </c>
      <c r="F153" s="599" t="s">
        <v>825</v>
      </c>
      <c r="G153" s="550">
        <v>0</v>
      </c>
      <c r="H153" s="550">
        <v>42072.1</v>
      </c>
      <c r="I153" s="603">
        <v>0</v>
      </c>
      <c r="J153" s="603">
        <v>0</v>
      </c>
      <c r="K153" s="603">
        <v>0</v>
      </c>
      <c r="L153" s="603">
        <v>0</v>
      </c>
      <c r="M153" s="603">
        <v>0</v>
      </c>
      <c r="N153" s="603">
        <v>0</v>
      </c>
      <c r="O153" s="603">
        <v>0</v>
      </c>
      <c r="P153" s="603">
        <v>0</v>
      </c>
      <c r="Q153" s="603">
        <v>0</v>
      </c>
      <c r="R153" s="603">
        <v>0</v>
      </c>
      <c r="S153" s="603">
        <v>0</v>
      </c>
      <c r="T153" s="603">
        <v>0</v>
      </c>
      <c r="U153" s="603">
        <f t="shared" si="31"/>
        <v>0</v>
      </c>
      <c r="V153" s="603">
        <f t="shared" si="32"/>
        <v>0</v>
      </c>
      <c r="W153" s="603">
        <f t="shared" si="33"/>
        <v>0</v>
      </c>
      <c r="X153" s="603">
        <v>0</v>
      </c>
      <c r="Y153" s="603">
        <v>0</v>
      </c>
      <c r="AA153" s="545"/>
      <c r="AB153" s="545"/>
    </row>
    <row r="154" spans="1:28" s="546" customFormat="1" ht="28.8" hidden="1">
      <c r="A154" s="596" t="s">
        <v>798</v>
      </c>
      <c r="B154" s="598" t="s">
        <v>779</v>
      </c>
      <c r="C154" s="600" t="s">
        <v>946</v>
      </c>
      <c r="D154" s="599">
        <v>74.5</v>
      </c>
      <c r="E154" s="599">
        <v>74.699999999999989</v>
      </c>
      <c r="F154" s="599" t="s">
        <v>826</v>
      </c>
      <c r="G154" s="550">
        <v>0</v>
      </c>
      <c r="H154" s="550">
        <v>40084.14</v>
      </c>
      <c r="I154" s="603">
        <v>0</v>
      </c>
      <c r="J154" s="603">
        <v>0</v>
      </c>
      <c r="K154" s="603">
        <v>0</v>
      </c>
      <c r="L154" s="603">
        <v>0</v>
      </c>
      <c r="M154" s="603">
        <v>0</v>
      </c>
      <c r="N154" s="603">
        <v>0</v>
      </c>
      <c r="O154" s="603">
        <v>0</v>
      </c>
      <c r="P154" s="603">
        <v>0</v>
      </c>
      <c r="Q154" s="603">
        <v>0</v>
      </c>
      <c r="R154" s="603">
        <v>1</v>
      </c>
      <c r="S154" s="603">
        <v>0</v>
      </c>
      <c r="T154" s="603">
        <v>1</v>
      </c>
      <c r="U154" s="603">
        <f t="shared" si="31"/>
        <v>1</v>
      </c>
      <c r="V154" s="603">
        <f t="shared" si="32"/>
        <v>0</v>
      </c>
      <c r="W154" s="603">
        <f t="shared" si="33"/>
        <v>1</v>
      </c>
      <c r="X154" s="603">
        <v>1</v>
      </c>
      <c r="Y154" s="603">
        <v>0</v>
      </c>
      <c r="AA154" s="545"/>
      <c r="AB154" s="545"/>
    </row>
    <row r="155" spans="1:28" s="546" customFormat="1" ht="28.8" hidden="1">
      <c r="A155" s="596" t="s">
        <v>799</v>
      </c>
      <c r="B155" s="598" t="s">
        <v>779</v>
      </c>
      <c r="C155" s="600" t="s">
        <v>945</v>
      </c>
      <c r="D155" s="599">
        <v>42.53</v>
      </c>
      <c r="E155" s="599">
        <v>42.83</v>
      </c>
      <c r="F155" s="599" t="s">
        <v>849</v>
      </c>
      <c r="G155" s="550">
        <v>0</v>
      </c>
      <c r="H155" s="550">
        <v>42096.39</v>
      </c>
      <c r="I155" s="603">
        <v>2</v>
      </c>
      <c r="J155" s="603">
        <v>0</v>
      </c>
      <c r="K155" s="603">
        <v>2</v>
      </c>
      <c r="L155" s="603">
        <v>4</v>
      </c>
      <c r="M155" s="603">
        <v>1</v>
      </c>
      <c r="N155" s="603">
        <v>6</v>
      </c>
      <c r="O155" s="603">
        <v>0</v>
      </c>
      <c r="P155" s="603">
        <v>0</v>
      </c>
      <c r="Q155" s="603">
        <v>0</v>
      </c>
      <c r="R155" s="603">
        <v>0</v>
      </c>
      <c r="S155" s="603">
        <v>0</v>
      </c>
      <c r="T155" s="603">
        <v>0</v>
      </c>
      <c r="U155" s="603">
        <f t="shared" si="31"/>
        <v>6</v>
      </c>
      <c r="V155" s="603">
        <f t="shared" si="32"/>
        <v>1</v>
      </c>
      <c r="W155" s="603">
        <f t="shared" si="33"/>
        <v>8</v>
      </c>
      <c r="X155" s="603">
        <v>8</v>
      </c>
      <c r="Y155" s="603">
        <v>0</v>
      </c>
      <c r="AA155" s="545"/>
      <c r="AB155" s="545"/>
    </row>
    <row r="156" spans="1:28" s="546" customFormat="1" ht="28.8" hidden="1">
      <c r="A156" s="596" t="s">
        <v>800</v>
      </c>
      <c r="B156" s="598" t="s">
        <v>782</v>
      </c>
      <c r="C156" s="600" t="s">
        <v>944</v>
      </c>
      <c r="D156" s="599">
        <v>21.619999999999997</v>
      </c>
      <c r="E156" s="599">
        <v>21.82</v>
      </c>
      <c r="F156" s="599" t="s">
        <v>845</v>
      </c>
      <c r="G156" s="550">
        <v>0</v>
      </c>
      <c r="H156" s="550">
        <v>47832.729999999996</v>
      </c>
      <c r="I156" s="603">
        <v>0</v>
      </c>
      <c r="J156" s="603">
        <v>0</v>
      </c>
      <c r="K156" s="603">
        <v>0</v>
      </c>
      <c r="L156" s="603">
        <v>0</v>
      </c>
      <c r="M156" s="603">
        <v>0</v>
      </c>
      <c r="N156" s="603">
        <v>0</v>
      </c>
      <c r="O156" s="603">
        <v>0</v>
      </c>
      <c r="P156" s="603">
        <v>0</v>
      </c>
      <c r="Q156" s="603">
        <v>0</v>
      </c>
      <c r="R156" s="603">
        <v>0</v>
      </c>
      <c r="S156" s="603">
        <v>0</v>
      </c>
      <c r="T156" s="603">
        <v>0</v>
      </c>
      <c r="U156" s="603">
        <f t="shared" si="31"/>
        <v>0</v>
      </c>
      <c r="V156" s="603">
        <f t="shared" si="32"/>
        <v>0</v>
      </c>
      <c r="W156" s="603">
        <f t="shared" si="33"/>
        <v>0</v>
      </c>
      <c r="X156" s="603">
        <v>0</v>
      </c>
      <c r="Y156" s="603">
        <v>0</v>
      </c>
      <c r="AA156" s="545"/>
      <c r="AB156" s="545"/>
    </row>
    <row r="157" spans="1:28" s="546" customFormat="1" ht="28.8" hidden="1">
      <c r="A157" s="596" t="s">
        <v>801</v>
      </c>
      <c r="B157" s="598">
        <v>203</v>
      </c>
      <c r="C157" s="600" t="s">
        <v>943</v>
      </c>
      <c r="D157" s="599">
        <v>0.06</v>
      </c>
      <c r="E157" s="599">
        <v>0.26</v>
      </c>
      <c r="F157" s="599" t="s">
        <v>827</v>
      </c>
      <c r="G157" s="550">
        <v>0</v>
      </c>
      <c r="H157" s="550">
        <v>42360.74</v>
      </c>
      <c r="I157" s="603">
        <v>0</v>
      </c>
      <c r="J157" s="603">
        <v>0</v>
      </c>
      <c r="K157" s="603">
        <v>0</v>
      </c>
      <c r="L157" s="603">
        <v>0</v>
      </c>
      <c r="M157" s="603">
        <v>0</v>
      </c>
      <c r="N157" s="603">
        <v>0</v>
      </c>
      <c r="O157" s="603">
        <v>0</v>
      </c>
      <c r="P157" s="603">
        <v>0</v>
      </c>
      <c r="Q157" s="603">
        <v>0</v>
      </c>
      <c r="R157" s="603">
        <v>0</v>
      </c>
      <c r="S157" s="603">
        <v>0</v>
      </c>
      <c r="T157" s="603">
        <v>0</v>
      </c>
      <c r="U157" s="603">
        <f t="shared" si="31"/>
        <v>0</v>
      </c>
      <c r="V157" s="603">
        <f t="shared" si="32"/>
        <v>0</v>
      </c>
      <c r="W157" s="603">
        <f t="shared" si="33"/>
        <v>0</v>
      </c>
      <c r="X157" s="603">
        <v>0</v>
      </c>
      <c r="Y157" s="603">
        <v>0</v>
      </c>
      <c r="AA157" s="545"/>
      <c r="AB157" s="545"/>
    </row>
    <row r="158" spans="1:28" s="545" customFormat="1">
      <c r="A158" s="595"/>
      <c r="B158" s="594"/>
      <c r="C158" s="593" t="s">
        <v>942</v>
      </c>
      <c r="D158" s="592"/>
      <c r="E158" s="592"/>
      <c r="F158" s="591" t="s">
        <v>941</v>
      </c>
      <c r="G158" s="547">
        <f t="shared" ref="G158:Y158" si="34">G117+G148</f>
        <v>0</v>
      </c>
      <c r="H158" s="547">
        <f t="shared" si="34"/>
        <v>1922964</v>
      </c>
      <c r="I158" s="590">
        <f t="shared" si="34"/>
        <v>67</v>
      </c>
      <c r="J158" s="590">
        <f t="shared" si="34"/>
        <v>10</v>
      </c>
      <c r="K158" s="590">
        <f t="shared" si="34"/>
        <v>86</v>
      </c>
      <c r="L158" s="590">
        <f t="shared" si="34"/>
        <v>41</v>
      </c>
      <c r="M158" s="590">
        <f t="shared" si="34"/>
        <v>5</v>
      </c>
      <c r="N158" s="590">
        <f t="shared" si="34"/>
        <v>50</v>
      </c>
      <c r="O158" s="590">
        <f t="shared" si="34"/>
        <v>45</v>
      </c>
      <c r="P158" s="590">
        <f t="shared" si="34"/>
        <v>5</v>
      </c>
      <c r="Q158" s="590">
        <f t="shared" si="34"/>
        <v>71</v>
      </c>
      <c r="R158" s="590">
        <f t="shared" si="34"/>
        <v>42</v>
      </c>
      <c r="S158" s="590">
        <f t="shared" si="34"/>
        <v>0</v>
      </c>
      <c r="T158" s="590">
        <f t="shared" si="34"/>
        <v>59</v>
      </c>
      <c r="U158" s="590">
        <f t="shared" si="34"/>
        <v>195</v>
      </c>
      <c r="V158" s="590">
        <f t="shared" si="34"/>
        <v>20</v>
      </c>
      <c r="W158" s="590">
        <f t="shared" si="34"/>
        <v>266</v>
      </c>
      <c r="X158" s="590">
        <f t="shared" si="34"/>
        <v>241</v>
      </c>
      <c r="Y158" s="590">
        <f t="shared" si="34"/>
        <v>25</v>
      </c>
    </row>
    <row r="159" spans="1:28" s="545" customFormat="1">
      <c r="A159" s="741" t="s">
        <v>851</v>
      </c>
      <c r="B159" s="743"/>
      <c r="C159" s="744"/>
      <c r="D159" s="553" t="s">
        <v>805</v>
      </c>
      <c r="E159" s="553" t="s">
        <v>806</v>
      </c>
      <c r="F159" s="553" t="s">
        <v>812</v>
      </c>
      <c r="G159" s="553" t="s">
        <v>927</v>
      </c>
      <c r="H159" s="553" t="s">
        <v>926</v>
      </c>
      <c r="I159" s="731">
        <v>2020</v>
      </c>
      <c r="J159" s="731"/>
      <c r="K159" s="731"/>
      <c r="L159" s="731">
        <v>2021</v>
      </c>
      <c r="M159" s="731"/>
      <c r="N159" s="731"/>
      <c r="O159" s="731">
        <v>2022</v>
      </c>
      <c r="P159" s="731"/>
      <c r="Q159" s="731"/>
      <c r="R159" s="731">
        <v>2023</v>
      </c>
      <c r="S159" s="731"/>
      <c r="T159" s="731"/>
      <c r="U159" s="728" t="s">
        <v>940</v>
      </c>
      <c r="V159" s="729"/>
      <c r="W159" s="729"/>
      <c r="X159" s="730"/>
      <c r="Y159" s="730"/>
    </row>
    <row r="160" spans="1:28" s="545" customFormat="1" ht="28.8" hidden="1">
      <c r="A160" s="596" t="s">
        <v>939</v>
      </c>
      <c r="B160" s="598">
        <v>147</v>
      </c>
      <c r="C160" s="600" t="s">
        <v>938</v>
      </c>
      <c r="D160" s="598">
        <v>1.643</v>
      </c>
      <c r="E160" s="598">
        <v>2.1429999999999998</v>
      </c>
      <c r="F160" s="598">
        <v>1.893</v>
      </c>
      <c r="G160" s="550">
        <v>0</v>
      </c>
      <c r="H160" s="550">
        <v>1206330</v>
      </c>
      <c r="I160" s="602">
        <v>1</v>
      </c>
      <c r="J160" s="602">
        <v>0</v>
      </c>
      <c r="K160" s="602">
        <v>1</v>
      </c>
      <c r="L160" s="602">
        <v>0</v>
      </c>
      <c r="M160" s="602">
        <v>0</v>
      </c>
      <c r="N160" s="602">
        <v>0</v>
      </c>
      <c r="O160" s="602">
        <v>0</v>
      </c>
      <c r="P160" s="602">
        <v>0</v>
      </c>
      <c r="Q160" s="602">
        <v>0</v>
      </c>
      <c r="R160" s="602">
        <v>0</v>
      </c>
      <c r="S160" s="602">
        <v>0</v>
      </c>
      <c r="T160" s="602">
        <v>0</v>
      </c>
      <c r="U160" s="602">
        <f>I160+L160+O160+R160</f>
        <v>1</v>
      </c>
      <c r="V160" s="602">
        <f>J160+M160+P160+S160</f>
        <v>0</v>
      </c>
      <c r="W160" s="602">
        <f>K160+N160+Q160+T160</f>
        <v>1</v>
      </c>
      <c r="X160" s="596">
        <v>1</v>
      </c>
      <c r="Y160" s="596">
        <v>0</v>
      </c>
    </row>
    <row r="161" spans="1:28" s="545" customFormat="1">
      <c r="A161" s="595"/>
      <c r="B161" s="594"/>
      <c r="C161" s="593" t="s">
        <v>937</v>
      </c>
      <c r="D161" s="592"/>
      <c r="E161" s="592"/>
      <c r="F161" s="591" t="s">
        <v>936</v>
      </c>
      <c r="G161" s="547">
        <f t="shared" ref="G161:Y161" si="35">SUM(G160:G160)</f>
        <v>0</v>
      </c>
      <c r="H161" s="547">
        <f t="shared" si="35"/>
        <v>1206330</v>
      </c>
      <c r="I161" s="590">
        <f t="shared" si="35"/>
        <v>1</v>
      </c>
      <c r="J161" s="590">
        <f t="shared" si="35"/>
        <v>0</v>
      </c>
      <c r="K161" s="590">
        <f t="shared" si="35"/>
        <v>1</v>
      </c>
      <c r="L161" s="590">
        <f t="shared" si="35"/>
        <v>0</v>
      </c>
      <c r="M161" s="590">
        <f t="shared" si="35"/>
        <v>0</v>
      </c>
      <c r="N161" s="590">
        <f t="shared" si="35"/>
        <v>0</v>
      </c>
      <c r="O161" s="590">
        <f t="shared" si="35"/>
        <v>0</v>
      </c>
      <c r="P161" s="590">
        <f t="shared" si="35"/>
        <v>0</v>
      </c>
      <c r="Q161" s="590">
        <f t="shared" si="35"/>
        <v>0</v>
      </c>
      <c r="R161" s="590">
        <f t="shared" si="35"/>
        <v>0</v>
      </c>
      <c r="S161" s="590">
        <f t="shared" si="35"/>
        <v>0</v>
      </c>
      <c r="T161" s="590">
        <f t="shared" si="35"/>
        <v>0</v>
      </c>
      <c r="U161" s="590">
        <f t="shared" si="35"/>
        <v>1</v>
      </c>
      <c r="V161" s="590">
        <f t="shared" si="35"/>
        <v>0</v>
      </c>
      <c r="W161" s="590">
        <f t="shared" si="35"/>
        <v>1</v>
      </c>
      <c r="X161" s="590">
        <f t="shared" si="35"/>
        <v>1</v>
      </c>
      <c r="Y161" s="590">
        <f t="shared" si="35"/>
        <v>0</v>
      </c>
    </row>
    <row r="162" spans="1:28" s="545" customFormat="1" ht="33" customHeight="1">
      <c r="A162" s="735" t="s">
        <v>848</v>
      </c>
      <c r="B162" s="736"/>
      <c r="C162" s="736"/>
      <c r="D162" s="553" t="s">
        <v>805</v>
      </c>
      <c r="E162" s="553" t="s">
        <v>806</v>
      </c>
      <c r="F162" s="553" t="s">
        <v>812</v>
      </c>
      <c r="G162" s="553" t="s">
        <v>927</v>
      </c>
      <c r="H162" s="553" t="s">
        <v>926</v>
      </c>
      <c r="I162" s="731">
        <v>2021</v>
      </c>
      <c r="J162" s="731"/>
      <c r="K162" s="731"/>
      <c r="L162" s="731">
        <v>2022</v>
      </c>
      <c r="M162" s="731"/>
      <c r="N162" s="731"/>
      <c r="O162" s="731">
        <v>2023</v>
      </c>
      <c r="P162" s="731"/>
      <c r="Q162" s="731"/>
      <c r="R162" s="731">
        <v>2024</v>
      </c>
      <c r="S162" s="731"/>
      <c r="T162" s="731"/>
      <c r="U162" s="731" t="s">
        <v>1031</v>
      </c>
      <c r="V162" s="731"/>
      <c r="W162" s="731"/>
      <c r="X162" s="732"/>
      <c r="Y162" s="732"/>
    </row>
    <row r="163" spans="1:28" s="545" customFormat="1" ht="57.6" hidden="1">
      <c r="A163" s="596" t="s">
        <v>935</v>
      </c>
      <c r="B163" s="598" t="s">
        <v>779</v>
      </c>
      <c r="C163" s="600" t="s">
        <v>934</v>
      </c>
      <c r="D163" s="598" t="s">
        <v>933</v>
      </c>
      <c r="E163" s="598" t="s">
        <v>932</v>
      </c>
      <c r="F163" s="598" t="s">
        <v>931</v>
      </c>
      <c r="G163" s="550">
        <v>0</v>
      </c>
      <c r="H163" s="550">
        <v>2700000</v>
      </c>
      <c r="I163" s="612">
        <v>3</v>
      </c>
      <c r="J163" s="612">
        <v>0</v>
      </c>
      <c r="K163" s="612">
        <v>3</v>
      </c>
      <c r="L163" s="612">
        <v>1</v>
      </c>
      <c r="M163" s="612">
        <v>0</v>
      </c>
      <c r="N163" s="612">
        <v>1</v>
      </c>
      <c r="O163" s="612">
        <v>0</v>
      </c>
      <c r="P163" s="612">
        <v>0</v>
      </c>
      <c r="Q163" s="612">
        <v>0</v>
      </c>
      <c r="R163" s="612">
        <v>0</v>
      </c>
      <c r="S163" s="612">
        <v>0</v>
      </c>
      <c r="T163" s="612">
        <v>0</v>
      </c>
      <c r="U163" s="612">
        <f t="shared" ref="U163:W164" si="36">I163+L163+O163+R163</f>
        <v>4</v>
      </c>
      <c r="V163" s="612">
        <f t="shared" si="36"/>
        <v>0</v>
      </c>
      <c r="W163" s="612">
        <f t="shared" si="36"/>
        <v>4</v>
      </c>
      <c r="X163" s="612">
        <v>4</v>
      </c>
      <c r="Y163" s="612">
        <v>0</v>
      </c>
    </row>
    <row r="164" spans="1:28" s="545" customFormat="1" ht="72" hidden="1">
      <c r="A164" s="596" t="s">
        <v>930</v>
      </c>
      <c r="B164" s="598"/>
      <c r="C164" s="600" t="s">
        <v>929</v>
      </c>
      <c r="D164" s="673"/>
      <c r="E164" s="598"/>
      <c r="F164" s="598"/>
      <c r="G164" s="550">
        <v>0</v>
      </c>
      <c r="H164" s="550">
        <v>18517600</v>
      </c>
      <c r="I164" s="596">
        <v>63</v>
      </c>
      <c r="J164" s="596">
        <v>6</v>
      </c>
      <c r="K164" s="596">
        <v>78</v>
      </c>
      <c r="L164" s="596">
        <v>99</v>
      </c>
      <c r="M164" s="596">
        <v>6</v>
      </c>
      <c r="N164" s="596">
        <v>138</v>
      </c>
      <c r="O164" s="596">
        <v>42</v>
      </c>
      <c r="P164" s="596">
        <v>0</v>
      </c>
      <c r="Q164" s="596">
        <v>48</v>
      </c>
      <c r="R164" s="596">
        <v>27</v>
      </c>
      <c r="S164" s="596">
        <v>0</v>
      </c>
      <c r="T164" s="596">
        <v>27</v>
      </c>
      <c r="U164" s="612">
        <f>I164+L164+O164+R164</f>
        <v>231</v>
      </c>
      <c r="V164" s="612">
        <f t="shared" si="36"/>
        <v>12</v>
      </c>
      <c r="W164" s="612">
        <f t="shared" si="36"/>
        <v>291</v>
      </c>
      <c r="X164" s="596">
        <v>255</v>
      </c>
      <c r="Y164" s="596">
        <v>36</v>
      </c>
    </row>
    <row r="165" spans="1:28" s="545" customFormat="1">
      <c r="A165" s="595"/>
      <c r="B165" s="594"/>
      <c r="C165" s="593" t="s">
        <v>928</v>
      </c>
      <c r="D165" s="592"/>
      <c r="E165" s="592"/>
      <c r="F165" s="591"/>
      <c r="G165" s="547">
        <f t="shared" ref="G165:Y165" si="37">SUM(G163:G164)</f>
        <v>0</v>
      </c>
      <c r="H165" s="547">
        <f t="shared" si="37"/>
        <v>21217600</v>
      </c>
      <c r="I165" s="590">
        <f t="shared" si="37"/>
        <v>66</v>
      </c>
      <c r="J165" s="590">
        <f t="shared" si="37"/>
        <v>6</v>
      </c>
      <c r="K165" s="590">
        <f t="shared" si="37"/>
        <v>81</v>
      </c>
      <c r="L165" s="590">
        <f t="shared" si="37"/>
        <v>100</v>
      </c>
      <c r="M165" s="590">
        <f t="shared" si="37"/>
        <v>6</v>
      </c>
      <c r="N165" s="590">
        <f t="shared" si="37"/>
        <v>139</v>
      </c>
      <c r="O165" s="590">
        <f t="shared" si="37"/>
        <v>42</v>
      </c>
      <c r="P165" s="590">
        <f t="shared" si="37"/>
        <v>0</v>
      </c>
      <c r="Q165" s="590">
        <f t="shared" si="37"/>
        <v>48</v>
      </c>
      <c r="R165" s="590">
        <f t="shared" si="37"/>
        <v>27</v>
      </c>
      <c r="S165" s="590">
        <f t="shared" si="37"/>
        <v>0</v>
      </c>
      <c r="T165" s="590">
        <f t="shared" si="37"/>
        <v>27</v>
      </c>
      <c r="U165" s="590">
        <f t="shared" si="37"/>
        <v>235</v>
      </c>
      <c r="V165" s="590">
        <f t="shared" si="37"/>
        <v>12</v>
      </c>
      <c r="W165" s="590">
        <f t="shared" si="37"/>
        <v>295</v>
      </c>
      <c r="X165" s="590">
        <f t="shared" si="37"/>
        <v>259</v>
      </c>
      <c r="Y165" s="590">
        <f t="shared" si="37"/>
        <v>36</v>
      </c>
    </row>
    <row r="166" spans="1:28" s="545" customFormat="1">
      <c r="A166" s="735" t="s">
        <v>1008</v>
      </c>
      <c r="B166" s="736"/>
      <c r="C166" s="736"/>
      <c r="D166" s="553" t="s">
        <v>805</v>
      </c>
      <c r="E166" s="553" t="s">
        <v>806</v>
      </c>
      <c r="F166" s="553" t="s">
        <v>812</v>
      </c>
      <c r="G166" s="553" t="s">
        <v>927</v>
      </c>
      <c r="H166" s="553" t="s">
        <v>926</v>
      </c>
      <c r="I166" s="731">
        <v>2021</v>
      </c>
      <c r="J166" s="731"/>
      <c r="K166" s="731"/>
      <c r="L166" s="731">
        <v>2022</v>
      </c>
      <c r="M166" s="731"/>
      <c r="N166" s="731"/>
      <c r="O166" s="731">
        <v>2023</v>
      </c>
      <c r="P166" s="731"/>
      <c r="Q166" s="731"/>
      <c r="R166" s="731">
        <v>2024</v>
      </c>
      <c r="S166" s="731"/>
      <c r="T166" s="731"/>
      <c r="U166" s="731" t="s">
        <v>1031</v>
      </c>
      <c r="V166" s="731"/>
      <c r="W166" s="731"/>
      <c r="X166" s="732"/>
      <c r="Y166" s="732"/>
    </row>
    <row r="167" spans="1:28" s="545" customFormat="1" ht="43.2" hidden="1">
      <c r="A167" s="596" t="s">
        <v>924</v>
      </c>
      <c r="B167" s="598" t="s">
        <v>781</v>
      </c>
      <c r="C167" s="600" t="s">
        <v>923</v>
      </c>
      <c r="D167" s="599">
        <v>11.086</v>
      </c>
      <c r="E167" s="599">
        <v>11.603</v>
      </c>
      <c r="F167" s="598">
        <v>11.423999999999999</v>
      </c>
      <c r="G167" s="550">
        <v>1126799</v>
      </c>
      <c r="H167" s="550">
        <v>1783162</v>
      </c>
      <c r="I167" s="596">
        <v>0</v>
      </c>
      <c r="J167" s="596">
        <v>0</v>
      </c>
      <c r="K167" s="596">
        <v>0</v>
      </c>
      <c r="L167" s="596">
        <v>0</v>
      </c>
      <c r="M167" s="596">
        <v>0</v>
      </c>
      <c r="N167" s="596">
        <v>0</v>
      </c>
      <c r="O167" s="596">
        <v>2</v>
      </c>
      <c r="P167" s="596">
        <v>0</v>
      </c>
      <c r="Q167" s="596">
        <v>5</v>
      </c>
      <c r="R167" s="596">
        <v>0</v>
      </c>
      <c r="S167" s="596">
        <v>0</v>
      </c>
      <c r="T167" s="596">
        <v>0</v>
      </c>
      <c r="U167" s="596">
        <f t="shared" ref="U167:W169" si="38">I167+L167+O167+R167</f>
        <v>2</v>
      </c>
      <c r="V167" s="596">
        <f t="shared" si="38"/>
        <v>0</v>
      </c>
      <c r="W167" s="596">
        <f t="shared" si="38"/>
        <v>5</v>
      </c>
      <c r="X167" s="596">
        <v>5</v>
      </c>
      <c r="Y167" s="596">
        <v>0</v>
      </c>
    </row>
    <row r="168" spans="1:28" s="545" customFormat="1" ht="28.8" hidden="1">
      <c r="A168" s="596" t="s">
        <v>922</v>
      </c>
      <c r="B168" s="598" t="s">
        <v>782</v>
      </c>
      <c r="C168" s="600" t="s">
        <v>921</v>
      </c>
      <c r="D168" s="599">
        <v>135.886</v>
      </c>
      <c r="E168" s="599">
        <v>136.386</v>
      </c>
      <c r="F168" s="598">
        <v>136.136</v>
      </c>
      <c r="G168" s="550">
        <v>588503</v>
      </c>
      <c r="H168" s="550">
        <v>931307</v>
      </c>
      <c r="I168" s="596">
        <v>1</v>
      </c>
      <c r="J168" s="596">
        <v>0</v>
      </c>
      <c r="K168" s="596">
        <v>1</v>
      </c>
      <c r="L168" s="596">
        <v>0</v>
      </c>
      <c r="M168" s="596">
        <v>0</v>
      </c>
      <c r="N168" s="596">
        <v>0</v>
      </c>
      <c r="O168" s="596">
        <v>2</v>
      </c>
      <c r="P168" s="596">
        <v>0</v>
      </c>
      <c r="Q168" s="596">
        <v>2</v>
      </c>
      <c r="R168" s="596">
        <v>2</v>
      </c>
      <c r="S168" s="596">
        <v>0</v>
      </c>
      <c r="T168" s="596">
        <v>3</v>
      </c>
      <c r="U168" s="596">
        <f t="shared" si="38"/>
        <v>5</v>
      </c>
      <c r="V168" s="596">
        <f t="shared" si="38"/>
        <v>0</v>
      </c>
      <c r="W168" s="596">
        <f t="shared" si="38"/>
        <v>6</v>
      </c>
      <c r="X168" s="596">
        <v>6</v>
      </c>
      <c r="Y168" s="596">
        <v>0</v>
      </c>
    </row>
    <row r="169" spans="1:28" s="545" customFormat="1" ht="28.8" hidden="1">
      <c r="A169" s="596" t="s">
        <v>920</v>
      </c>
      <c r="B169" s="598" t="s">
        <v>780</v>
      </c>
      <c r="C169" s="600" t="s">
        <v>919</v>
      </c>
      <c r="D169" s="599">
        <v>36.11</v>
      </c>
      <c r="E169" s="599">
        <v>36.61</v>
      </c>
      <c r="F169" s="598">
        <v>36.36</v>
      </c>
      <c r="G169" s="550">
        <v>522748</v>
      </c>
      <c r="H169" s="550">
        <v>827251</v>
      </c>
      <c r="I169" s="596">
        <v>3</v>
      </c>
      <c r="J169" s="596">
        <v>0</v>
      </c>
      <c r="K169" s="596">
        <v>10</v>
      </c>
      <c r="L169" s="596">
        <v>1</v>
      </c>
      <c r="M169" s="596">
        <v>0</v>
      </c>
      <c r="N169" s="596">
        <v>2</v>
      </c>
      <c r="O169" s="596">
        <v>1</v>
      </c>
      <c r="P169" s="596">
        <v>0</v>
      </c>
      <c r="Q169" s="596">
        <v>1</v>
      </c>
      <c r="R169" s="596">
        <v>2</v>
      </c>
      <c r="S169" s="596">
        <v>0</v>
      </c>
      <c r="T169" s="596">
        <v>2</v>
      </c>
      <c r="U169" s="596">
        <f t="shared" si="38"/>
        <v>7</v>
      </c>
      <c r="V169" s="596">
        <f t="shared" si="38"/>
        <v>0</v>
      </c>
      <c r="W169" s="596">
        <f t="shared" si="38"/>
        <v>15</v>
      </c>
      <c r="X169" s="596">
        <v>15</v>
      </c>
      <c r="Y169" s="596">
        <v>0</v>
      </c>
    </row>
    <row r="170" spans="1:28" s="545" customFormat="1">
      <c r="A170" s="595"/>
      <c r="B170" s="594"/>
      <c r="C170" s="593" t="s">
        <v>918</v>
      </c>
      <c r="D170" s="592"/>
      <c r="E170" s="592"/>
      <c r="F170" s="591" t="s">
        <v>917</v>
      </c>
      <c r="G170" s="547">
        <f t="shared" ref="G170:Y170" si="39">SUM(G167:G169)</f>
        <v>2238050</v>
      </c>
      <c r="H170" s="547">
        <f t="shared" si="39"/>
        <v>3541720</v>
      </c>
      <c r="I170" s="590">
        <f t="shared" si="39"/>
        <v>4</v>
      </c>
      <c r="J170" s="590">
        <f t="shared" si="39"/>
        <v>0</v>
      </c>
      <c r="K170" s="590">
        <f t="shared" si="39"/>
        <v>11</v>
      </c>
      <c r="L170" s="590">
        <f t="shared" si="39"/>
        <v>1</v>
      </c>
      <c r="M170" s="590">
        <f t="shared" si="39"/>
        <v>0</v>
      </c>
      <c r="N170" s="590">
        <f t="shared" si="39"/>
        <v>2</v>
      </c>
      <c r="O170" s="590">
        <f t="shared" si="39"/>
        <v>5</v>
      </c>
      <c r="P170" s="590">
        <f t="shared" si="39"/>
        <v>0</v>
      </c>
      <c r="Q170" s="590">
        <f t="shared" si="39"/>
        <v>8</v>
      </c>
      <c r="R170" s="590">
        <f t="shared" si="39"/>
        <v>4</v>
      </c>
      <c r="S170" s="590">
        <f t="shared" si="39"/>
        <v>0</v>
      </c>
      <c r="T170" s="590">
        <f t="shared" si="39"/>
        <v>5</v>
      </c>
      <c r="U170" s="590">
        <f t="shared" si="39"/>
        <v>14</v>
      </c>
      <c r="V170" s="590">
        <f t="shared" si="39"/>
        <v>0</v>
      </c>
      <c r="W170" s="590">
        <f t="shared" si="39"/>
        <v>26</v>
      </c>
      <c r="X170" s="590">
        <f t="shared" si="39"/>
        <v>26</v>
      </c>
      <c r="Y170" s="590">
        <f t="shared" si="39"/>
        <v>0</v>
      </c>
    </row>
    <row r="171" spans="1:28" s="540" customFormat="1">
      <c r="A171" s="745" t="s">
        <v>916</v>
      </c>
      <c r="B171" s="745"/>
      <c r="C171" s="745"/>
      <c r="D171" s="745"/>
      <c r="E171" s="745"/>
      <c r="F171" s="745"/>
      <c r="G171" s="745"/>
      <c r="H171" s="745"/>
      <c r="I171" s="745"/>
      <c r="J171" s="745"/>
      <c r="K171" s="745"/>
      <c r="L171" s="745"/>
      <c r="M171" s="745"/>
      <c r="N171" s="745"/>
      <c r="O171" s="746"/>
      <c r="P171" s="746"/>
      <c r="Q171" s="746"/>
      <c r="R171" s="746"/>
      <c r="S171" s="746"/>
      <c r="T171" s="746"/>
      <c r="U171" s="746"/>
      <c r="V171" s="746"/>
      <c r="W171" s="746"/>
      <c r="X171" s="746"/>
      <c r="Y171" s="746"/>
      <c r="AA171" s="581"/>
      <c r="AB171" s="581"/>
    </row>
    <row r="172" spans="1:28" s="540" customFormat="1">
      <c r="G172" s="588"/>
      <c r="H172" s="588"/>
      <c r="I172" s="588"/>
      <c r="J172" s="588"/>
      <c r="K172" s="588"/>
      <c r="L172" s="588"/>
      <c r="M172" s="588"/>
      <c r="N172" s="588"/>
      <c r="O172" s="587"/>
      <c r="P172" s="587"/>
      <c r="Q172" s="587"/>
      <c r="R172" s="587"/>
      <c r="S172" s="587"/>
      <c r="T172" s="587"/>
      <c r="U172" s="587"/>
      <c r="V172" s="587"/>
      <c r="W172" s="587"/>
      <c r="X172" s="545"/>
      <c r="Y172" s="545"/>
      <c r="AA172" s="581"/>
      <c r="AB172" s="581"/>
    </row>
    <row r="173" spans="1:28" s="540" customFormat="1">
      <c r="A173" s="589"/>
      <c r="B173" s="589"/>
      <c r="C173" s="589"/>
      <c r="D173" s="589"/>
      <c r="E173" s="589"/>
      <c r="F173" s="589"/>
      <c r="G173" s="544"/>
      <c r="H173" s="544"/>
      <c r="I173" s="544"/>
      <c r="J173" s="544"/>
      <c r="K173" s="544"/>
      <c r="L173" s="544"/>
      <c r="M173" s="544"/>
      <c r="N173" s="544"/>
      <c r="O173" s="544"/>
      <c r="P173" s="544"/>
      <c r="Q173" s="544"/>
      <c r="R173" s="544"/>
      <c r="S173" s="544"/>
      <c r="T173" s="544"/>
      <c r="U173" s="544"/>
      <c r="V173" s="544"/>
      <c r="W173" s="544"/>
      <c r="AA173" s="581"/>
      <c r="AB173" s="581"/>
    </row>
    <row r="174" spans="1:28" s="540" customFormat="1">
      <c r="A174" s="586" t="s">
        <v>836</v>
      </c>
      <c r="B174" s="586"/>
      <c r="C174" s="586"/>
      <c r="D174" s="583"/>
      <c r="E174" s="583"/>
      <c r="F174" s="583"/>
      <c r="L174" s="544"/>
      <c r="AA174" s="581"/>
      <c r="AB174" s="581"/>
    </row>
    <row r="175" spans="1:28" s="540" customFormat="1">
      <c r="A175" s="544"/>
      <c r="C175" s="544"/>
      <c r="D175" s="585"/>
      <c r="E175" s="585"/>
      <c r="F175" s="585"/>
      <c r="G175" s="544"/>
      <c r="H175" s="544"/>
      <c r="I175" s="544"/>
      <c r="J175" s="544"/>
      <c r="K175" s="544"/>
      <c r="L175" s="544"/>
      <c r="M175" s="544"/>
      <c r="N175" s="544"/>
      <c r="O175" s="544"/>
      <c r="P175" s="544"/>
      <c r="Q175" s="544"/>
      <c r="R175" s="544"/>
      <c r="S175" s="544"/>
      <c r="T175" s="544"/>
      <c r="U175" s="544"/>
      <c r="V175" s="544"/>
      <c r="W175" s="544"/>
      <c r="AA175" s="581"/>
      <c r="AB175" s="581"/>
    </row>
    <row r="176" spans="1:28" s="540" customFormat="1">
      <c r="A176" s="584" t="s">
        <v>84</v>
      </c>
      <c r="B176" s="584"/>
      <c r="C176" s="584"/>
      <c r="D176" s="583"/>
      <c r="E176" s="583"/>
      <c r="F176" s="583"/>
      <c r="AA176" s="581"/>
      <c r="AB176" s="581"/>
    </row>
    <row r="177" spans="1:43" s="540" customFormat="1">
      <c r="A177" s="544"/>
      <c r="C177" s="544"/>
      <c r="D177" s="583"/>
      <c r="E177" s="583"/>
      <c r="F177" s="583"/>
      <c r="AA177" s="581"/>
      <c r="AB177" s="581"/>
    </row>
    <row r="178" spans="1:43" s="540" customFormat="1">
      <c r="A178" s="544"/>
      <c r="C178" s="582" t="s">
        <v>915</v>
      </c>
      <c r="D178" s="576"/>
      <c r="E178" s="576"/>
      <c r="F178" s="576"/>
      <c r="G178" s="546"/>
      <c r="H178" s="546"/>
      <c r="I178" s="546"/>
      <c r="J178" s="546"/>
      <c r="K178" s="546"/>
      <c r="L178" s="546"/>
      <c r="M178" s="546"/>
      <c r="N178" s="546"/>
      <c r="O178" s="546"/>
      <c r="P178" s="546"/>
      <c r="Q178" s="546"/>
      <c r="R178" s="546"/>
      <c r="S178" s="546"/>
      <c r="T178" s="546"/>
      <c r="U178" s="546"/>
      <c r="V178" s="546"/>
      <c r="W178" s="546"/>
      <c r="X178" s="546"/>
      <c r="Y178" s="546"/>
      <c r="Z178" s="546"/>
      <c r="AA178" s="581"/>
      <c r="AB178" s="581"/>
      <c r="AC178" s="546"/>
      <c r="AD178" s="546"/>
      <c r="AE178" s="546"/>
      <c r="AF178" s="546"/>
      <c r="AG178" s="546"/>
      <c r="AH178" s="546"/>
      <c r="AI178" s="546"/>
      <c r="AJ178" s="546"/>
      <c r="AK178" s="546"/>
      <c r="AL178" s="546"/>
      <c r="AM178" s="546"/>
      <c r="AN178" s="546"/>
      <c r="AO178" s="546"/>
      <c r="AP178" s="546"/>
      <c r="AQ178" s="546"/>
    </row>
    <row r="179" spans="1:43" s="540" customFormat="1" ht="72">
      <c r="A179" s="544"/>
      <c r="C179" s="560" t="s">
        <v>41</v>
      </c>
      <c r="D179" s="560" t="s">
        <v>914</v>
      </c>
      <c r="E179" s="560" t="s">
        <v>913</v>
      </c>
      <c r="F179" s="560" t="s">
        <v>912</v>
      </c>
      <c r="G179" s="560" t="s">
        <v>911</v>
      </c>
      <c r="H179" s="560" t="s">
        <v>910</v>
      </c>
      <c r="I179" s="560" t="s">
        <v>909</v>
      </c>
      <c r="J179" s="560" t="s">
        <v>590</v>
      </c>
      <c r="K179" s="560" t="s">
        <v>592</v>
      </c>
      <c r="L179" s="560" t="s">
        <v>591</v>
      </c>
      <c r="M179" s="560" t="s">
        <v>593</v>
      </c>
      <c r="N179" s="560" t="s">
        <v>594</v>
      </c>
      <c r="O179" s="560" t="s">
        <v>596</v>
      </c>
      <c r="P179" s="560" t="s">
        <v>595</v>
      </c>
      <c r="Q179" s="546"/>
      <c r="R179" s="546"/>
      <c r="S179" s="546"/>
      <c r="T179" s="546"/>
      <c r="U179" s="546"/>
      <c r="V179" s="546"/>
      <c r="W179" s="546"/>
      <c r="X179" s="546"/>
      <c r="Y179" s="546"/>
      <c r="Z179" s="546"/>
      <c r="AA179" s="581"/>
      <c r="AB179" s="581"/>
      <c r="AC179" s="546"/>
      <c r="AD179" s="546"/>
      <c r="AE179" s="546"/>
      <c r="AF179" s="546"/>
      <c r="AG179" s="546"/>
      <c r="AH179" s="546"/>
      <c r="AI179" s="546"/>
      <c r="AJ179" s="546"/>
      <c r="AK179" s="546"/>
      <c r="AL179" s="546"/>
      <c r="AM179" s="546"/>
      <c r="AN179" s="546"/>
      <c r="AO179" s="546"/>
      <c r="AP179" s="546"/>
      <c r="AQ179" s="546"/>
    </row>
    <row r="180" spans="1:43" s="540" customFormat="1">
      <c r="A180" s="544"/>
      <c r="C180" s="580" t="s">
        <v>897</v>
      </c>
      <c r="D180" s="578">
        <f>U117/4</f>
        <v>46.5</v>
      </c>
      <c r="E180" s="578">
        <f>V117/4</f>
        <v>4.75</v>
      </c>
      <c r="F180" s="578">
        <f>Y117/4</f>
        <v>6.25</v>
      </c>
      <c r="G180" s="578">
        <f>X117/4</f>
        <v>57.25</v>
      </c>
      <c r="H180" s="579">
        <v>0.02</v>
      </c>
      <c r="I180" s="747" t="s">
        <v>908</v>
      </c>
      <c r="J180" s="578">
        <f>E180/D180</f>
        <v>0.10215053763440861</v>
      </c>
      <c r="K180" s="578">
        <f>F180/D180</f>
        <v>0.13440860215053763</v>
      </c>
      <c r="L180" s="578">
        <f>G180/D180</f>
        <v>1.2311827956989247</v>
      </c>
      <c r="M180" s="578">
        <f>D180*H180</f>
        <v>0.93</v>
      </c>
      <c r="N180" s="578">
        <f>J180*M180</f>
        <v>9.5000000000000015E-2</v>
      </c>
      <c r="O180" s="578">
        <f>K180*M180</f>
        <v>0.125</v>
      </c>
      <c r="P180" s="578">
        <f>L180*M180</f>
        <v>1.145</v>
      </c>
      <c r="Q180" s="561"/>
      <c r="R180" s="561"/>
      <c r="S180" s="561"/>
      <c r="T180" s="561"/>
      <c r="U180" s="561"/>
      <c r="V180" s="561"/>
      <c r="W180" s="561"/>
      <c r="X180" s="561"/>
      <c r="Y180" s="561"/>
      <c r="Z180" s="561"/>
      <c r="AA180" s="581"/>
      <c r="AB180" s="581"/>
      <c r="AC180" s="561"/>
      <c r="AD180" s="561"/>
      <c r="AE180" s="561"/>
      <c r="AF180" s="561"/>
      <c r="AG180" s="561"/>
      <c r="AH180" s="561"/>
      <c r="AI180" s="561"/>
      <c r="AJ180" s="561"/>
      <c r="AK180" s="561"/>
      <c r="AL180" s="561"/>
      <c r="AM180" s="561"/>
      <c r="AN180" s="561"/>
      <c r="AO180" s="561"/>
      <c r="AP180" s="561"/>
      <c r="AQ180" s="561"/>
    </row>
    <row r="181" spans="1:43" s="540" customFormat="1">
      <c r="A181" s="544"/>
      <c r="C181" s="580" t="s">
        <v>896</v>
      </c>
      <c r="D181" s="578">
        <f>U148/4</f>
        <v>2.25</v>
      </c>
      <c r="E181" s="578">
        <f>V148/4</f>
        <v>0.25</v>
      </c>
      <c r="F181" s="578">
        <f>Y148/4</f>
        <v>0</v>
      </c>
      <c r="G181" s="578">
        <f>X148/4</f>
        <v>3</v>
      </c>
      <c r="H181" s="579">
        <v>0.35</v>
      </c>
      <c r="I181" s="747"/>
      <c r="J181" s="578">
        <f>E181/D181</f>
        <v>0.1111111111111111</v>
      </c>
      <c r="K181" s="578">
        <f>F181/D181</f>
        <v>0</v>
      </c>
      <c r="L181" s="578">
        <f>G181/D181</f>
        <v>1.3333333333333333</v>
      </c>
      <c r="M181" s="578">
        <f>D181*H181</f>
        <v>0.78749999999999998</v>
      </c>
      <c r="N181" s="578">
        <f>J181*M181</f>
        <v>8.7499999999999994E-2</v>
      </c>
      <c r="O181" s="578">
        <f>K181*M181</f>
        <v>0</v>
      </c>
      <c r="P181" s="578">
        <f>L181*M181</f>
        <v>1.0499999999999998</v>
      </c>
      <c r="Q181" s="561"/>
      <c r="R181" s="561"/>
      <c r="S181" s="561"/>
      <c r="T181" s="561"/>
      <c r="U181" s="561"/>
      <c r="V181" s="561"/>
      <c r="W181" s="561"/>
      <c r="X181" s="561"/>
      <c r="Y181" s="561"/>
      <c r="Z181" s="561"/>
      <c r="AA181" s="581"/>
      <c r="AB181" s="581"/>
      <c r="AC181" s="561"/>
      <c r="AD181" s="561"/>
      <c r="AE181" s="561"/>
      <c r="AF181" s="561"/>
      <c r="AG181" s="561"/>
      <c r="AH181" s="561"/>
      <c r="AI181" s="561"/>
      <c r="AJ181" s="561"/>
      <c r="AK181" s="561"/>
      <c r="AL181" s="561"/>
      <c r="AM181" s="561"/>
      <c r="AN181" s="561"/>
      <c r="AO181" s="561"/>
      <c r="AP181" s="561"/>
      <c r="AQ181" s="561"/>
    </row>
    <row r="182" spans="1:43" s="540" customFormat="1">
      <c r="A182" s="544"/>
      <c r="C182" s="648" t="s">
        <v>851</v>
      </c>
      <c r="D182" s="578">
        <f>U161/4</f>
        <v>0.25</v>
      </c>
      <c r="E182" s="578">
        <f>V161/4</f>
        <v>0</v>
      </c>
      <c r="F182" s="578">
        <f>Y161/4</f>
        <v>0</v>
      </c>
      <c r="G182" s="578">
        <f>X161/4</f>
        <v>0.25</v>
      </c>
      <c r="H182" s="579">
        <v>0.25</v>
      </c>
      <c r="I182" s="747"/>
      <c r="J182" s="578">
        <f>E182/D182</f>
        <v>0</v>
      </c>
      <c r="K182" s="578">
        <f>F182/D182</f>
        <v>0</v>
      </c>
      <c r="L182" s="578">
        <f>G182/D182</f>
        <v>1</v>
      </c>
      <c r="M182" s="578">
        <f>D182*H182</f>
        <v>6.25E-2</v>
      </c>
      <c r="N182" s="578">
        <f>J182*M182</f>
        <v>0</v>
      </c>
      <c r="O182" s="578">
        <f>K182*M182</f>
        <v>0</v>
      </c>
      <c r="P182" s="578">
        <f>L182*M182</f>
        <v>6.25E-2</v>
      </c>
      <c r="Q182" s="561"/>
      <c r="R182" s="561"/>
      <c r="S182" s="561"/>
      <c r="T182" s="561"/>
      <c r="U182" s="561"/>
      <c r="V182" s="561"/>
      <c r="W182" s="561"/>
      <c r="X182" s="561"/>
      <c r="Y182" s="561"/>
      <c r="Z182" s="561"/>
      <c r="AC182" s="561"/>
      <c r="AD182" s="561"/>
      <c r="AE182" s="561"/>
      <c r="AF182" s="561"/>
      <c r="AG182" s="561"/>
      <c r="AH182" s="561"/>
      <c r="AI182" s="561"/>
      <c r="AJ182" s="561"/>
      <c r="AK182" s="561"/>
      <c r="AL182" s="561"/>
      <c r="AM182" s="561"/>
      <c r="AN182" s="561"/>
      <c r="AO182" s="561"/>
      <c r="AP182" s="561"/>
      <c r="AQ182" s="561"/>
    </row>
    <row r="183" spans="1:43" s="540" customFormat="1" ht="28.8">
      <c r="A183" s="544"/>
      <c r="C183" s="648" t="s">
        <v>848</v>
      </c>
      <c r="D183" s="578">
        <f>U165/4</f>
        <v>58.75</v>
      </c>
      <c r="E183" s="578">
        <f>V165/4</f>
        <v>3</v>
      </c>
      <c r="F183" s="578">
        <f>Y165/4</f>
        <v>9</v>
      </c>
      <c r="G183" s="578">
        <f>X165/4</f>
        <v>64.75</v>
      </c>
      <c r="H183" s="579">
        <v>0.25</v>
      </c>
      <c r="I183" s="747"/>
      <c r="J183" s="578">
        <f>E183/D183</f>
        <v>5.106382978723404E-2</v>
      </c>
      <c r="K183" s="578">
        <f>F183/D183</f>
        <v>0.15319148936170213</v>
      </c>
      <c r="L183" s="578">
        <f>G183/D183</f>
        <v>1.102127659574468</v>
      </c>
      <c r="M183" s="578">
        <f>D183*H183</f>
        <v>14.6875</v>
      </c>
      <c r="N183" s="578">
        <f>J183*M183</f>
        <v>0.75</v>
      </c>
      <c r="O183" s="578">
        <f>K183*M183</f>
        <v>2.25</v>
      </c>
      <c r="P183" s="578">
        <f>L183*M183</f>
        <v>16.1875</v>
      </c>
      <c r="Q183" s="561"/>
      <c r="R183" s="561"/>
      <c r="S183" s="561"/>
      <c r="T183" s="561"/>
      <c r="U183" s="561"/>
      <c r="V183" s="561"/>
      <c r="W183" s="561"/>
      <c r="X183" s="561"/>
      <c r="Y183" s="561"/>
      <c r="Z183" s="561"/>
      <c r="AC183" s="561"/>
      <c r="AD183" s="561"/>
      <c r="AE183" s="561"/>
      <c r="AF183" s="561"/>
      <c r="AG183" s="561"/>
      <c r="AH183" s="561"/>
      <c r="AI183" s="561"/>
      <c r="AJ183" s="561"/>
      <c r="AK183" s="561"/>
      <c r="AL183" s="561"/>
      <c r="AM183" s="561"/>
      <c r="AN183" s="561"/>
      <c r="AO183" s="561"/>
      <c r="AP183" s="561"/>
      <c r="AQ183" s="561"/>
    </row>
    <row r="184" spans="1:43" s="540" customFormat="1" ht="28.8">
      <c r="A184" s="544"/>
      <c r="C184" s="648" t="s">
        <v>1008</v>
      </c>
      <c r="D184" s="578">
        <f>U170/4</f>
        <v>3.5</v>
      </c>
      <c r="E184" s="578">
        <f>V170/4</f>
        <v>0</v>
      </c>
      <c r="F184" s="578">
        <f>Y170/4</f>
        <v>0</v>
      </c>
      <c r="G184" s="578">
        <f>X170/4</f>
        <v>6.5</v>
      </c>
      <c r="H184" s="579">
        <v>0.25</v>
      </c>
      <c r="I184" s="747"/>
      <c r="J184" s="578">
        <f>E184/D184</f>
        <v>0</v>
      </c>
      <c r="K184" s="578">
        <f>F184/D184</f>
        <v>0</v>
      </c>
      <c r="L184" s="578">
        <f>G184/D184</f>
        <v>1.8571428571428572</v>
      </c>
      <c r="M184" s="578">
        <f>D184*H184</f>
        <v>0.875</v>
      </c>
      <c r="N184" s="578">
        <f>J184*M184</f>
        <v>0</v>
      </c>
      <c r="O184" s="578">
        <f>K184*M184</f>
        <v>0</v>
      </c>
      <c r="P184" s="578">
        <f>L184*M184</f>
        <v>1.625</v>
      </c>
      <c r="Q184" s="561"/>
      <c r="R184" s="561"/>
      <c r="S184" s="561"/>
      <c r="T184" s="561"/>
      <c r="U184" s="561"/>
      <c r="V184" s="561"/>
      <c r="W184" s="561"/>
      <c r="X184" s="561"/>
      <c r="Y184" s="561"/>
      <c r="Z184" s="561"/>
      <c r="AA184" s="561"/>
      <c r="AB184" s="561"/>
      <c r="AC184" s="561"/>
      <c r="AD184" s="561"/>
      <c r="AE184" s="561"/>
      <c r="AF184" s="561"/>
      <c r="AG184" s="561"/>
      <c r="AH184" s="561"/>
      <c r="AI184" s="561"/>
      <c r="AJ184" s="561"/>
      <c r="AK184" s="561"/>
      <c r="AL184" s="561"/>
      <c r="AM184" s="561"/>
      <c r="AN184" s="561"/>
      <c r="AO184" s="561"/>
      <c r="AP184" s="561"/>
      <c r="AQ184" s="561"/>
    </row>
    <row r="185" spans="1:43" s="540" customFormat="1">
      <c r="A185" s="544"/>
      <c r="C185" s="733" t="s">
        <v>846</v>
      </c>
      <c r="D185" s="733"/>
      <c r="E185" s="733"/>
      <c r="F185" s="733"/>
      <c r="G185" s="733"/>
      <c r="H185" s="733"/>
      <c r="I185" s="733"/>
      <c r="J185" s="733"/>
      <c r="K185" s="733"/>
      <c r="L185" s="733"/>
      <c r="M185" s="733"/>
      <c r="N185" s="733"/>
      <c r="O185" s="733"/>
      <c r="P185" s="733"/>
      <c r="Q185" s="561"/>
      <c r="R185" s="561"/>
      <c r="S185" s="561"/>
      <c r="T185" s="561"/>
      <c r="U185" s="561"/>
      <c r="V185" s="561"/>
      <c r="W185" s="561"/>
      <c r="X185" s="561"/>
      <c r="Y185" s="561"/>
      <c r="Z185" s="561"/>
      <c r="AA185" s="561"/>
      <c r="AB185" s="561"/>
      <c r="AC185" s="561"/>
      <c r="AD185" s="561"/>
      <c r="AE185" s="561"/>
      <c r="AF185" s="561"/>
      <c r="AG185" s="561"/>
      <c r="AH185" s="561"/>
      <c r="AI185" s="561"/>
      <c r="AJ185" s="561"/>
      <c r="AK185" s="561"/>
      <c r="AL185" s="561"/>
      <c r="AM185" s="561"/>
      <c r="AN185" s="561"/>
      <c r="AO185" s="561"/>
      <c r="AP185" s="561"/>
      <c r="AQ185" s="561"/>
    </row>
    <row r="186" spans="1:43" s="540" customFormat="1" ht="60.75" customHeight="1">
      <c r="A186" s="544"/>
      <c r="C186" s="733" t="s">
        <v>1066</v>
      </c>
      <c r="D186" s="733"/>
      <c r="E186" s="733"/>
      <c r="F186" s="733"/>
      <c r="G186" s="733"/>
      <c r="H186" s="733"/>
      <c r="I186" s="733"/>
      <c r="J186" s="733"/>
      <c r="K186" s="733"/>
      <c r="L186" s="733"/>
      <c r="M186" s="733"/>
      <c r="N186" s="733"/>
      <c r="O186" s="733"/>
      <c r="P186" s="733"/>
      <c r="Q186" s="561"/>
      <c r="R186" s="561"/>
      <c r="S186" s="561"/>
      <c r="T186" s="561"/>
      <c r="U186" s="561"/>
      <c r="V186" s="561"/>
      <c r="W186" s="561"/>
      <c r="X186" s="561"/>
      <c r="Y186" s="561"/>
      <c r="Z186" s="561"/>
      <c r="AA186" s="561"/>
      <c r="AB186" s="561"/>
      <c r="AC186" s="561"/>
      <c r="AD186" s="561"/>
      <c r="AE186" s="561"/>
      <c r="AF186" s="561"/>
      <c r="AG186" s="561"/>
      <c r="AH186" s="561"/>
      <c r="AI186" s="561"/>
      <c r="AJ186" s="561"/>
      <c r="AK186" s="561"/>
      <c r="AL186" s="561"/>
      <c r="AM186" s="561"/>
      <c r="AN186" s="561"/>
      <c r="AO186" s="561"/>
      <c r="AP186" s="561"/>
      <c r="AQ186" s="561"/>
    </row>
    <row r="187" spans="1:43" s="540" customFormat="1" ht="29.25" customHeight="1">
      <c r="A187" s="544"/>
      <c r="C187" s="733" t="s">
        <v>907</v>
      </c>
      <c r="D187" s="733"/>
      <c r="E187" s="733"/>
      <c r="F187" s="733"/>
      <c r="G187" s="733"/>
      <c r="H187" s="733"/>
      <c r="I187" s="733"/>
      <c r="J187" s="733"/>
      <c r="K187" s="733"/>
      <c r="L187" s="733"/>
      <c r="M187" s="733"/>
      <c r="N187" s="733"/>
      <c r="O187" s="733"/>
      <c r="P187" s="733"/>
      <c r="Q187" s="561"/>
      <c r="R187" s="561"/>
      <c r="S187" s="561"/>
      <c r="T187" s="561"/>
      <c r="U187" s="561"/>
      <c r="V187" s="561"/>
      <c r="W187" s="561"/>
      <c r="X187" s="561"/>
      <c r="Y187" s="561"/>
      <c r="Z187" s="561"/>
      <c r="AA187" s="561"/>
      <c r="AB187" s="561"/>
      <c r="AC187" s="561"/>
      <c r="AD187" s="561"/>
      <c r="AE187" s="561"/>
      <c r="AF187" s="561"/>
      <c r="AG187" s="561"/>
      <c r="AH187" s="561"/>
      <c r="AI187" s="561"/>
      <c r="AJ187" s="561"/>
      <c r="AK187" s="561"/>
      <c r="AL187" s="561"/>
      <c r="AM187" s="561"/>
      <c r="AN187" s="561"/>
      <c r="AO187" s="561"/>
      <c r="AP187" s="561"/>
      <c r="AQ187" s="561"/>
    </row>
    <row r="188" spans="1:43" s="540" customFormat="1">
      <c r="A188" s="544"/>
      <c r="C188" s="666"/>
      <c r="D188" s="666"/>
      <c r="E188" s="666"/>
      <c r="F188" s="666"/>
      <c r="G188" s="666"/>
      <c r="H188" s="666"/>
      <c r="I188" s="666"/>
      <c r="J188" s="666"/>
      <c r="K188" s="666"/>
      <c r="L188" s="666"/>
      <c r="M188" s="666"/>
      <c r="N188" s="666"/>
      <c r="O188" s="666"/>
      <c r="P188" s="666"/>
      <c r="Q188" s="561"/>
      <c r="R188" s="561"/>
      <c r="S188" s="561"/>
      <c r="T188" s="561"/>
      <c r="U188" s="561"/>
      <c r="V188" s="561"/>
      <c r="W188" s="561"/>
      <c r="X188" s="561"/>
      <c r="Y188" s="561"/>
      <c r="Z188" s="561"/>
      <c r="AA188" s="561"/>
      <c r="AB188" s="561"/>
      <c r="AC188" s="561"/>
      <c r="AD188" s="561"/>
      <c r="AE188" s="561"/>
      <c r="AF188" s="561"/>
      <c r="AG188" s="561"/>
      <c r="AH188" s="561"/>
      <c r="AI188" s="561"/>
      <c r="AJ188" s="561"/>
      <c r="AK188" s="561"/>
      <c r="AL188" s="561"/>
      <c r="AM188" s="561"/>
      <c r="AN188" s="561"/>
      <c r="AO188" s="561"/>
      <c r="AP188" s="561"/>
      <c r="AQ188" s="561"/>
    </row>
    <row r="189" spans="1:43" s="540" customFormat="1">
      <c r="A189" s="544"/>
      <c r="C189" s="577"/>
      <c r="D189" s="569"/>
      <c r="E189" s="569"/>
      <c r="F189" s="569"/>
      <c r="G189" s="577"/>
      <c r="H189" s="577"/>
      <c r="I189" s="577"/>
      <c r="J189" s="577"/>
      <c r="K189" s="577"/>
      <c r="L189" s="577"/>
      <c r="M189" s="577"/>
      <c r="N189" s="577"/>
      <c r="O189" s="577"/>
      <c r="P189" s="577"/>
      <c r="Q189" s="561"/>
      <c r="R189" s="561"/>
      <c r="S189" s="561"/>
      <c r="T189" s="561"/>
      <c r="U189" s="561"/>
      <c r="V189" s="561"/>
      <c r="W189" s="561"/>
      <c r="X189" s="561"/>
      <c r="Y189" s="561"/>
      <c r="Z189" s="561"/>
      <c r="AA189" s="561"/>
      <c r="AB189" s="561"/>
      <c r="AC189" s="561"/>
      <c r="AD189" s="561"/>
      <c r="AE189" s="561"/>
      <c r="AF189" s="561"/>
      <c r="AG189" s="561"/>
      <c r="AH189" s="561"/>
      <c r="AI189" s="561"/>
      <c r="AJ189" s="561"/>
      <c r="AK189" s="561"/>
      <c r="AL189" s="561"/>
      <c r="AM189" s="561"/>
      <c r="AN189" s="561"/>
      <c r="AO189" s="561"/>
      <c r="AP189" s="561"/>
      <c r="AQ189" s="561"/>
    </row>
    <row r="190" spans="1:43" s="540" customFormat="1" ht="57.6">
      <c r="A190" s="544"/>
      <c r="C190" s="546"/>
      <c r="D190" s="576"/>
      <c r="E190" s="542" t="s">
        <v>906</v>
      </c>
      <c r="F190" s="542" t="s">
        <v>905</v>
      </c>
      <c r="G190" s="542"/>
      <c r="H190" s="542"/>
      <c r="I190" s="575"/>
      <c r="J190" s="542"/>
      <c r="K190" s="542"/>
      <c r="L190" s="542" t="s">
        <v>904</v>
      </c>
      <c r="M190" s="574"/>
      <c r="N190" s="574"/>
      <c r="O190" s="573"/>
      <c r="P190" s="561"/>
      <c r="Q190" s="561"/>
      <c r="R190" s="561"/>
      <c r="S190" s="561"/>
      <c r="T190" s="561"/>
      <c r="U190" s="561"/>
      <c r="V190" s="561"/>
      <c r="W190" s="561"/>
      <c r="X190" s="561"/>
      <c r="Y190" s="561"/>
      <c r="Z190" s="561"/>
      <c r="AA190" s="561"/>
      <c r="AB190" s="561"/>
      <c r="AC190" s="561"/>
      <c r="AD190" s="561"/>
      <c r="AE190" s="561"/>
      <c r="AF190" s="561"/>
      <c r="AG190" s="561"/>
      <c r="AH190" s="561"/>
      <c r="AI190" s="561"/>
      <c r="AJ190" s="561"/>
      <c r="AK190" s="561"/>
      <c r="AL190" s="561"/>
      <c r="AM190" s="561"/>
      <c r="AN190" s="561"/>
      <c r="AO190" s="561"/>
      <c r="AP190" s="561"/>
      <c r="AQ190" s="561"/>
    </row>
    <row r="191" spans="1:43" s="540" customFormat="1">
      <c r="A191" s="544"/>
      <c r="C191" s="572" t="s">
        <v>903</v>
      </c>
      <c r="D191" s="572">
        <v>2022</v>
      </c>
      <c r="E191" s="572">
        <v>2023</v>
      </c>
      <c r="F191" s="572">
        <v>2024</v>
      </c>
      <c r="G191" s="572">
        <v>2025</v>
      </c>
      <c r="H191" s="572">
        <v>2026</v>
      </c>
      <c r="I191" s="572">
        <v>2027</v>
      </c>
      <c r="J191" s="572">
        <v>2028</v>
      </c>
      <c r="K191" s="572">
        <v>2029</v>
      </c>
      <c r="L191" s="572">
        <v>2030</v>
      </c>
      <c r="M191" s="572">
        <v>2031</v>
      </c>
      <c r="N191" s="572">
        <v>2032</v>
      </c>
      <c r="O191" s="572">
        <v>2033</v>
      </c>
      <c r="P191" s="572">
        <v>2034</v>
      </c>
      <c r="Q191" s="572">
        <v>2035</v>
      </c>
      <c r="R191" s="572">
        <v>2036</v>
      </c>
      <c r="S191" s="572">
        <v>2037</v>
      </c>
      <c r="T191" s="572">
        <v>2038</v>
      </c>
      <c r="U191" s="572">
        <v>2039</v>
      </c>
      <c r="V191" s="572">
        <v>2040</v>
      </c>
      <c r="W191" s="572">
        <v>2041</v>
      </c>
      <c r="X191" s="572">
        <v>2042</v>
      </c>
      <c r="Y191" s="572">
        <v>2043</v>
      </c>
      <c r="Z191" s="572">
        <v>2044</v>
      </c>
      <c r="AA191" s="572">
        <v>2045</v>
      </c>
      <c r="AB191" s="572">
        <v>2046</v>
      </c>
      <c r="AC191" s="572">
        <v>2047</v>
      </c>
      <c r="AD191" s="572">
        <v>2048</v>
      </c>
      <c r="AE191" s="572">
        <v>2049</v>
      </c>
      <c r="AF191" s="572">
        <v>2050</v>
      </c>
      <c r="AG191" s="572">
        <v>2051</v>
      </c>
      <c r="AH191" s="572">
        <v>2052</v>
      </c>
      <c r="AI191" s="572">
        <v>2053</v>
      </c>
      <c r="AJ191" s="572">
        <v>2054</v>
      </c>
      <c r="AK191" s="572">
        <v>2055</v>
      </c>
      <c r="AL191" s="572">
        <v>2056</v>
      </c>
      <c r="AM191" s="572">
        <v>2057</v>
      </c>
      <c r="AN191" s="561"/>
      <c r="AO191" s="561"/>
      <c r="AP191" s="561"/>
      <c r="AQ191" s="561"/>
    </row>
    <row r="192" spans="1:43" s="540" customFormat="1">
      <c r="A192" s="544"/>
      <c r="C192" s="571" t="s">
        <v>902</v>
      </c>
      <c r="D192" s="570"/>
      <c r="E192" s="570"/>
      <c r="F192" s="570">
        <f t="shared" ref="F192:AM192" si="40">F213+F218+F223+F228</f>
        <v>183229.36517543151</v>
      </c>
      <c r="G192" s="570">
        <f t="shared" si="40"/>
        <v>206695.43401754618</v>
      </c>
      <c r="H192" s="570">
        <f t="shared" si="40"/>
        <v>244739.47667499998</v>
      </c>
      <c r="I192" s="570">
        <f t="shared" si="40"/>
        <v>259511.02862325241</v>
      </c>
      <c r="J192" s="570">
        <f t="shared" si="40"/>
        <v>334350.66849694808</v>
      </c>
      <c r="K192" s="570">
        <f t="shared" si="40"/>
        <v>1125946.0492431605</v>
      </c>
      <c r="L192" s="570">
        <f t="shared" si="40"/>
        <v>1833092.9416499999</v>
      </c>
      <c r="M192" s="570">
        <f t="shared" si="40"/>
        <v>1891011.6378250001</v>
      </c>
      <c r="N192" s="570">
        <f t="shared" si="40"/>
        <v>1950760.258525</v>
      </c>
      <c r="O192" s="570">
        <f t="shared" si="40"/>
        <v>2012396.794525</v>
      </c>
      <c r="P192" s="570">
        <f t="shared" si="40"/>
        <v>2075980.6663250003</v>
      </c>
      <c r="Q192" s="570">
        <f t="shared" si="40"/>
        <v>2141573.7285250002</v>
      </c>
      <c r="R192" s="570">
        <f t="shared" si="40"/>
        <v>2209239.3307250007</v>
      </c>
      <c r="S192" s="570">
        <f t="shared" si="40"/>
        <v>2279042.7520000003</v>
      </c>
      <c r="T192" s="570">
        <f t="shared" si="40"/>
        <v>2351051.6591250002</v>
      </c>
      <c r="U192" s="570">
        <f t="shared" si="40"/>
        <v>2425335.7840000005</v>
      </c>
      <c r="V192" s="570">
        <f t="shared" si="40"/>
        <v>2501967.009325</v>
      </c>
      <c r="W192" s="570">
        <f t="shared" si="40"/>
        <v>2581019.5251499997</v>
      </c>
      <c r="X192" s="570">
        <f t="shared" si="40"/>
        <v>2662569.9849249995</v>
      </c>
      <c r="Y192" s="570">
        <f t="shared" si="40"/>
        <v>2746696.7730749999</v>
      </c>
      <c r="Z192" s="570">
        <f t="shared" si="40"/>
        <v>2833481.7773499996</v>
      </c>
      <c r="AA192" s="570">
        <f t="shared" si="40"/>
        <v>2923008.9909999999</v>
      </c>
      <c r="AB192" s="570">
        <f t="shared" si="40"/>
        <v>3015364.8513750001</v>
      </c>
      <c r="AC192" s="570">
        <f t="shared" si="40"/>
        <v>3110638.7973750001</v>
      </c>
      <c r="AD192" s="570">
        <f t="shared" si="40"/>
        <v>3208922.9333250001</v>
      </c>
      <c r="AE192" s="570">
        <f t="shared" si="40"/>
        <v>3310312.467675</v>
      </c>
      <c r="AF192" s="570">
        <f t="shared" si="40"/>
        <v>3414905.6479499997</v>
      </c>
      <c r="AG192" s="570">
        <f t="shared" si="40"/>
        <v>3522803.5888999999</v>
      </c>
      <c r="AH192" s="570">
        <f t="shared" si="40"/>
        <v>3634110.6037500002</v>
      </c>
      <c r="AI192" s="570">
        <f t="shared" si="40"/>
        <v>3748934.4896999998</v>
      </c>
      <c r="AJ192" s="570">
        <f t="shared" si="40"/>
        <v>3867386.3119250005</v>
      </c>
      <c r="AK192" s="570">
        <f t="shared" si="40"/>
        <v>3989580.9019499999</v>
      </c>
      <c r="AL192" s="570">
        <f t="shared" si="40"/>
        <v>4115636.1639000005</v>
      </c>
      <c r="AM192" s="570">
        <f t="shared" si="40"/>
        <v>4245674.4678250002</v>
      </c>
      <c r="AN192" s="561"/>
      <c r="AO192" s="561"/>
      <c r="AP192" s="561"/>
      <c r="AQ192" s="561"/>
    </row>
    <row r="193" spans="1:43" s="540" customFormat="1">
      <c r="A193" s="544"/>
      <c r="C193" s="567" t="s">
        <v>901</v>
      </c>
      <c r="D193" s="569"/>
      <c r="E193" s="569"/>
      <c r="F193" s="568"/>
      <c r="G193" s="561"/>
      <c r="H193" s="561"/>
      <c r="I193" s="561"/>
      <c r="J193" s="561"/>
      <c r="K193" s="561"/>
      <c r="L193" s="561"/>
      <c r="M193" s="561"/>
      <c r="N193" s="561"/>
      <c r="O193" s="561"/>
      <c r="P193" s="561"/>
      <c r="Q193" s="561"/>
      <c r="R193" s="561"/>
      <c r="S193" s="561"/>
      <c r="T193" s="561"/>
      <c r="U193" s="561"/>
      <c r="V193" s="561"/>
      <c r="W193" s="561"/>
      <c r="X193" s="561"/>
      <c r="Y193" s="561"/>
      <c r="Z193" s="561"/>
      <c r="AA193" s="561"/>
      <c r="AB193" s="561"/>
      <c r="AC193" s="561"/>
      <c r="AD193" s="561"/>
      <c r="AE193" s="561"/>
      <c r="AF193" s="561"/>
      <c r="AG193" s="561"/>
      <c r="AH193" s="561"/>
      <c r="AI193" s="561"/>
      <c r="AJ193" s="561"/>
      <c r="AK193" s="561"/>
      <c r="AL193" s="561"/>
      <c r="AM193" s="561"/>
      <c r="AN193" s="561"/>
      <c r="AO193" s="561"/>
      <c r="AP193" s="561"/>
      <c r="AQ193" s="561"/>
    </row>
    <row r="194" spans="1:43" s="540" customFormat="1">
      <c r="A194" s="544"/>
      <c r="C194" s="567" t="s">
        <v>900</v>
      </c>
      <c r="D194" s="566"/>
      <c r="E194" s="566"/>
      <c r="F194" s="564"/>
      <c r="G194" s="563"/>
      <c r="H194" s="563"/>
      <c r="I194" s="561"/>
      <c r="J194" s="563"/>
      <c r="K194" s="563"/>
      <c r="L194" s="563"/>
      <c r="M194" s="563"/>
      <c r="N194" s="563"/>
      <c r="O194" s="562"/>
      <c r="P194" s="562"/>
      <c r="Q194" s="562"/>
      <c r="R194" s="562"/>
      <c r="S194" s="562"/>
      <c r="T194" s="562"/>
      <c r="U194" s="562"/>
      <c r="V194" s="562"/>
      <c r="W194" s="562"/>
      <c r="X194" s="562"/>
      <c r="Y194" s="562"/>
      <c r="Z194" s="562"/>
      <c r="AA194" s="562"/>
      <c r="AB194" s="562"/>
      <c r="AC194" s="562"/>
      <c r="AD194" s="561"/>
      <c r="AE194" s="561"/>
      <c r="AF194" s="561"/>
      <c r="AG194" s="561"/>
      <c r="AH194" s="561"/>
      <c r="AI194" s="561"/>
      <c r="AJ194" s="561"/>
      <c r="AK194" s="561"/>
      <c r="AL194" s="561"/>
      <c r="AM194" s="561"/>
      <c r="AN194" s="561"/>
      <c r="AO194" s="561"/>
      <c r="AP194" s="561"/>
      <c r="AQ194" s="561"/>
    </row>
    <row r="195" spans="1:43" s="540" customFormat="1">
      <c r="A195" s="544"/>
      <c r="C195" s="567" t="s">
        <v>899</v>
      </c>
      <c r="D195" s="566"/>
      <c r="E195" s="566"/>
      <c r="F195" s="564"/>
      <c r="G195" s="563"/>
      <c r="H195" s="563"/>
      <c r="I195" s="561"/>
      <c r="J195" s="563"/>
      <c r="K195" s="563"/>
      <c r="L195" s="563"/>
      <c r="M195" s="563"/>
      <c r="N195" s="563"/>
      <c r="O195" s="562"/>
      <c r="P195" s="562"/>
      <c r="Q195" s="562"/>
      <c r="R195" s="562"/>
      <c r="S195" s="562"/>
      <c r="T195" s="562"/>
      <c r="U195" s="562"/>
      <c r="V195" s="562"/>
      <c r="W195" s="562"/>
      <c r="X195" s="562"/>
      <c r="Y195" s="562"/>
      <c r="Z195" s="562"/>
      <c r="AA195" s="562"/>
      <c r="AB195" s="562"/>
      <c r="AC195" s="562"/>
      <c r="AD195" s="561"/>
      <c r="AE195" s="561"/>
      <c r="AF195" s="561"/>
      <c r="AG195" s="561"/>
      <c r="AH195" s="561"/>
      <c r="AI195" s="561"/>
      <c r="AJ195" s="561"/>
      <c r="AK195" s="561"/>
      <c r="AL195" s="561"/>
      <c r="AM195" s="561"/>
      <c r="AN195" s="561"/>
      <c r="AO195" s="561"/>
      <c r="AP195" s="561"/>
      <c r="AQ195" s="561"/>
    </row>
    <row r="196" spans="1:43" s="540" customFormat="1">
      <c r="A196" s="544"/>
      <c r="C196" s="567"/>
      <c r="D196" s="566"/>
      <c r="E196" s="566"/>
      <c r="F196" s="564"/>
      <c r="G196" s="563"/>
      <c r="H196" s="563"/>
      <c r="I196" s="561"/>
      <c r="J196" s="563"/>
      <c r="K196" s="563"/>
      <c r="L196" s="563"/>
      <c r="M196" s="563"/>
      <c r="N196" s="563"/>
      <c r="O196" s="562"/>
      <c r="P196" s="562"/>
      <c r="Q196" s="562"/>
      <c r="R196" s="562"/>
      <c r="S196" s="562"/>
      <c r="T196" s="562"/>
      <c r="U196" s="562"/>
      <c r="V196" s="562"/>
      <c r="W196" s="562"/>
      <c r="X196" s="562"/>
      <c r="Y196" s="562"/>
      <c r="Z196" s="562"/>
      <c r="AA196" s="562"/>
      <c r="AB196" s="562"/>
      <c r="AC196" s="562"/>
      <c r="AD196" s="561"/>
      <c r="AE196" s="561"/>
      <c r="AF196" s="561"/>
      <c r="AG196" s="561"/>
      <c r="AH196" s="561"/>
      <c r="AI196" s="561"/>
      <c r="AJ196" s="561"/>
      <c r="AK196" s="561"/>
      <c r="AL196" s="561"/>
      <c r="AM196" s="561"/>
      <c r="AN196" s="561"/>
      <c r="AO196" s="561"/>
      <c r="AP196" s="561"/>
      <c r="AQ196" s="561"/>
    </row>
    <row r="197" spans="1:43" s="540" customFormat="1">
      <c r="A197" s="544"/>
      <c r="C197" s="565"/>
      <c r="D197" s="564"/>
      <c r="E197" s="564"/>
      <c r="F197" s="564"/>
      <c r="G197" s="563"/>
      <c r="H197" s="563"/>
      <c r="I197" s="561"/>
      <c r="J197" s="563"/>
      <c r="K197" s="563"/>
      <c r="L197" s="563"/>
      <c r="M197" s="563"/>
      <c r="N197" s="563"/>
      <c r="O197" s="562"/>
      <c r="P197" s="562"/>
      <c r="Q197" s="562"/>
      <c r="R197" s="562"/>
      <c r="S197" s="562"/>
      <c r="T197" s="562"/>
      <c r="U197" s="562"/>
      <c r="V197" s="562"/>
      <c r="W197" s="562"/>
      <c r="X197" s="562"/>
      <c r="Y197" s="562"/>
      <c r="Z197" s="562"/>
      <c r="AA197" s="562"/>
      <c r="AB197" s="562"/>
      <c r="AC197" s="562"/>
      <c r="AD197" s="561"/>
      <c r="AE197" s="561"/>
      <c r="AF197" s="561"/>
      <c r="AG197" s="561"/>
      <c r="AH197" s="561"/>
      <c r="AI197" s="561"/>
      <c r="AJ197" s="561"/>
      <c r="AK197" s="561"/>
      <c r="AL197" s="561"/>
      <c r="AM197" s="561"/>
      <c r="AN197" s="561"/>
      <c r="AO197" s="561"/>
      <c r="AP197" s="561"/>
      <c r="AQ197" s="561"/>
    </row>
    <row r="198" spans="1:43" s="545" customFormat="1">
      <c r="A198" s="549"/>
      <c r="C198" s="560" t="s">
        <v>898</v>
      </c>
      <c r="D198" s="560">
        <v>2022</v>
      </c>
      <c r="E198" s="560">
        <v>2023</v>
      </c>
      <c r="F198" s="560">
        <v>2024</v>
      </c>
      <c r="G198" s="560">
        <v>2025</v>
      </c>
      <c r="H198" s="560">
        <v>2026</v>
      </c>
      <c r="I198" s="560">
        <v>2027</v>
      </c>
      <c r="J198" s="560">
        <v>2028</v>
      </c>
      <c r="K198" s="560">
        <v>2029</v>
      </c>
      <c r="L198" s="560">
        <v>2030</v>
      </c>
      <c r="M198" s="560">
        <v>2031</v>
      </c>
      <c r="N198" s="560">
        <v>2032</v>
      </c>
      <c r="O198" s="560">
        <v>2033</v>
      </c>
      <c r="P198" s="560">
        <v>2034</v>
      </c>
      <c r="Q198" s="560">
        <v>2035</v>
      </c>
      <c r="R198" s="560">
        <v>2036</v>
      </c>
      <c r="S198" s="560">
        <v>2037</v>
      </c>
      <c r="T198" s="560">
        <v>2038</v>
      </c>
      <c r="U198" s="560">
        <v>2039</v>
      </c>
      <c r="V198" s="560">
        <v>2040</v>
      </c>
      <c r="W198" s="560">
        <v>2041</v>
      </c>
      <c r="X198" s="560">
        <v>2042</v>
      </c>
      <c r="Y198" s="560">
        <v>2043</v>
      </c>
      <c r="Z198" s="560">
        <v>2044</v>
      </c>
      <c r="AA198" s="560">
        <v>2045</v>
      </c>
      <c r="AB198" s="560">
        <v>2046</v>
      </c>
      <c r="AC198" s="560">
        <v>2047</v>
      </c>
      <c r="AD198" s="560">
        <v>2048</v>
      </c>
      <c r="AE198" s="560">
        <v>2049</v>
      </c>
      <c r="AF198" s="560">
        <v>2050</v>
      </c>
      <c r="AG198" s="560">
        <v>2051</v>
      </c>
      <c r="AH198" s="560">
        <v>2052</v>
      </c>
      <c r="AI198" s="560">
        <v>2053</v>
      </c>
      <c r="AJ198" s="560">
        <v>2054</v>
      </c>
      <c r="AK198" s="560">
        <v>2055</v>
      </c>
      <c r="AL198" s="560">
        <v>2056</v>
      </c>
      <c r="AM198" s="560">
        <v>2057</v>
      </c>
      <c r="AN198" s="546"/>
      <c r="AO198" s="546"/>
      <c r="AP198" s="546"/>
      <c r="AQ198" s="546"/>
    </row>
    <row r="199" spans="1:43" s="545" customFormat="1">
      <c r="A199" s="549"/>
      <c r="C199" s="555" t="s">
        <v>597</v>
      </c>
      <c r="D199" s="553"/>
      <c r="E199" s="553"/>
      <c r="F199" s="553"/>
      <c r="G199" s="553"/>
      <c r="H199" s="553"/>
      <c r="I199" s="553"/>
      <c r="J199" s="553"/>
      <c r="K199" s="553"/>
      <c r="L199" s="553"/>
      <c r="M199" s="553"/>
      <c r="N199" s="553"/>
      <c r="O199" s="553"/>
      <c r="P199" s="553"/>
      <c r="Q199" s="553"/>
      <c r="R199" s="553"/>
      <c r="S199" s="553"/>
      <c r="T199" s="553"/>
      <c r="U199" s="553"/>
      <c r="V199" s="553"/>
      <c r="W199" s="553"/>
      <c r="X199" s="553"/>
      <c r="Y199" s="553"/>
      <c r="Z199" s="553"/>
      <c r="AA199" s="553"/>
      <c r="AB199" s="553"/>
      <c r="AC199" s="553"/>
      <c r="AD199" s="553"/>
      <c r="AE199" s="553"/>
      <c r="AF199" s="553"/>
      <c r="AG199" s="553"/>
      <c r="AH199" s="553"/>
      <c r="AI199" s="553"/>
      <c r="AJ199" s="553"/>
      <c r="AK199" s="553"/>
      <c r="AL199" s="553"/>
      <c r="AM199" s="553"/>
      <c r="AN199" s="546"/>
      <c r="AO199" s="546"/>
      <c r="AP199" s="546"/>
      <c r="AQ199" s="546"/>
    </row>
    <row r="200" spans="1:43" s="545" customFormat="1">
      <c r="A200" s="549"/>
      <c r="C200" s="559" t="s">
        <v>598</v>
      </c>
      <c r="D200" s="558">
        <v>596428.55000000005</v>
      </c>
      <c r="E200" s="558">
        <v>544798.15</v>
      </c>
      <c r="F200" s="558">
        <v>870212.06</v>
      </c>
      <c r="G200" s="557">
        <v>930989.07</v>
      </c>
      <c r="H200" s="557">
        <v>1101835.71</v>
      </c>
      <c r="I200" s="557">
        <v>1134374.01</v>
      </c>
      <c r="J200" s="557">
        <v>1171616.03</v>
      </c>
      <c r="K200" s="557">
        <v>1210917.3899999999</v>
      </c>
      <c r="L200" s="557">
        <v>1250704.8799999999</v>
      </c>
      <c r="M200" s="557">
        <v>1290222.33</v>
      </c>
      <c r="N200" s="557">
        <v>1330988.3899999999</v>
      </c>
      <c r="O200" s="557">
        <v>1373042.49</v>
      </c>
      <c r="P200" s="557">
        <v>1416425.35</v>
      </c>
      <c r="Q200" s="557">
        <v>1461178.93</v>
      </c>
      <c r="R200" s="557">
        <v>1507346.55</v>
      </c>
      <c r="S200" s="557">
        <v>1554972.9</v>
      </c>
      <c r="T200" s="557">
        <v>1604104.05</v>
      </c>
      <c r="U200" s="557">
        <v>1654787.56</v>
      </c>
      <c r="V200" s="557">
        <v>1707072.47</v>
      </c>
      <c r="W200" s="557">
        <v>1761009.38</v>
      </c>
      <c r="X200" s="557">
        <v>1816650.49</v>
      </c>
      <c r="Y200" s="557">
        <v>1874049.65</v>
      </c>
      <c r="Z200" s="557">
        <v>1933262.4</v>
      </c>
      <c r="AA200" s="557">
        <v>1994346.04</v>
      </c>
      <c r="AB200" s="557">
        <v>2057359.69</v>
      </c>
      <c r="AC200" s="557">
        <v>2122364.33</v>
      </c>
      <c r="AD200" s="557">
        <v>2189422.87</v>
      </c>
      <c r="AE200" s="557">
        <v>2258600.19</v>
      </c>
      <c r="AF200" s="557">
        <v>2329963.2599999998</v>
      </c>
      <c r="AG200" s="557">
        <v>2403581.12</v>
      </c>
      <c r="AH200" s="557">
        <v>2479525.02</v>
      </c>
      <c r="AI200" s="557">
        <v>2557868.46</v>
      </c>
      <c r="AJ200" s="557">
        <v>2638687.25</v>
      </c>
      <c r="AK200" s="557">
        <v>2722059.6</v>
      </c>
      <c r="AL200" s="557">
        <v>2808066.2</v>
      </c>
      <c r="AM200" s="556">
        <v>2896790.27</v>
      </c>
      <c r="AN200" s="546"/>
      <c r="AO200" s="546"/>
      <c r="AP200" s="546"/>
      <c r="AQ200" s="546"/>
    </row>
    <row r="201" spans="1:43" s="545" customFormat="1">
      <c r="A201" s="549"/>
      <c r="C201" s="559" t="s">
        <v>599</v>
      </c>
      <c r="D201" s="558">
        <v>85385.600000000006</v>
      </c>
      <c r="E201" s="558">
        <v>77994.11</v>
      </c>
      <c r="F201" s="558">
        <v>124580.85</v>
      </c>
      <c r="G201" s="557">
        <v>133281.78</v>
      </c>
      <c r="H201" s="557">
        <v>157740.44</v>
      </c>
      <c r="I201" s="557">
        <v>162398.67000000001</v>
      </c>
      <c r="J201" s="557">
        <v>167730.29</v>
      </c>
      <c r="K201" s="557">
        <v>173356.73</v>
      </c>
      <c r="L201" s="557">
        <v>179052.77</v>
      </c>
      <c r="M201" s="557">
        <v>184710.14</v>
      </c>
      <c r="N201" s="557">
        <v>190546.27</v>
      </c>
      <c r="O201" s="557">
        <v>196566.8</v>
      </c>
      <c r="P201" s="557">
        <v>202777.55</v>
      </c>
      <c r="Q201" s="557">
        <v>209184.54</v>
      </c>
      <c r="R201" s="557">
        <v>215793.97</v>
      </c>
      <c r="S201" s="557">
        <v>222612.23</v>
      </c>
      <c r="T201" s="557">
        <v>229645.92</v>
      </c>
      <c r="U201" s="557">
        <v>236901.84</v>
      </c>
      <c r="V201" s="557">
        <v>244387.03</v>
      </c>
      <c r="W201" s="557">
        <v>252108.72</v>
      </c>
      <c r="X201" s="557">
        <v>260074.38</v>
      </c>
      <c r="Y201" s="557">
        <v>268291.73</v>
      </c>
      <c r="Z201" s="557">
        <v>276768.71000000002</v>
      </c>
      <c r="AA201" s="557">
        <v>285513.53999999998</v>
      </c>
      <c r="AB201" s="557">
        <v>294534.67</v>
      </c>
      <c r="AC201" s="557">
        <v>303840.83</v>
      </c>
      <c r="AD201" s="557">
        <v>313441.03000000003</v>
      </c>
      <c r="AE201" s="557">
        <v>323344.56</v>
      </c>
      <c r="AF201" s="557">
        <v>333561</v>
      </c>
      <c r="AG201" s="557">
        <v>344100.24</v>
      </c>
      <c r="AH201" s="557">
        <v>354972.48</v>
      </c>
      <c r="AI201" s="557">
        <v>366188.25</v>
      </c>
      <c r="AJ201" s="557">
        <v>377758.38</v>
      </c>
      <c r="AK201" s="557">
        <v>389694.09</v>
      </c>
      <c r="AL201" s="557">
        <v>402006.92</v>
      </c>
      <c r="AM201" s="556">
        <v>414708.79</v>
      </c>
      <c r="AN201" s="546"/>
      <c r="AO201" s="546"/>
      <c r="AP201" s="546"/>
      <c r="AQ201" s="546"/>
    </row>
    <row r="202" spans="1:43" s="545" customFormat="1">
      <c r="A202" s="549"/>
      <c r="C202" s="559" t="s">
        <v>600</v>
      </c>
      <c r="D202" s="558">
        <v>5739.6</v>
      </c>
      <c r="E202" s="558">
        <v>5242.75</v>
      </c>
      <c r="F202" s="558">
        <v>8374.2999999999993</v>
      </c>
      <c r="G202" s="557">
        <v>8959.17</v>
      </c>
      <c r="H202" s="557">
        <v>10603.28</v>
      </c>
      <c r="I202" s="557">
        <v>10916.4</v>
      </c>
      <c r="J202" s="557">
        <v>11274.79</v>
      </c>
      <c r="K202" s="557">
        <v>11653</v>
      </c>
      <c r="L202" s="557">
        <v>12035.89</v>
      </c>
      <c r="M202" s="557">
        <v>12416.18</v>
      </c>
      <c r="N202" s="557">
        <v>12808.48</v>
      </c>
      <c r="O202" s="557">
        <v>13213.18</v>
      </c>
      <c r="P202" s="557">
        <v>13630.66</v>
      </c>
      <c r="Q202" s="557">
        <v>14061.34</v>
      </c>
      <c r="R202" s="557">
        <v>14505.63</v>
      </c>
      <c r="S202" s="557">
        <v>14963.95</v>
      </c>
      <c r="T202" s="557">
        <v>15436.75</v>
      </c>
      <c r="U202" s="557">
        <v>15924.49</v>
      </c>
      <c r="V202" s="557">
        <v>16427.64</v>
      </c>
      <c r="W202" s="557">
        <v>16946.689999999999</v>
      </c>
      <c r="X202" s="557">
        <v>17482.150000000001</v>
      </c>
      <c r="Y202" s="557">
        <v>18034.509999999998</v>
      </c>
      <c r="Z202" s="557">
        <v>18604.330000000002</v>
      </c>
      <c r="AA202" s="557">
        <v>19192.16</v>
      </c>
      <c r="AB202" s="557">
        <v>19798.560000000001</v>
      </c>
      <c r="AC202" s="557">
        <v>20424.12</v>
      </c>
      <c r="AD202" s="557">
        <v>21069.439999999999</v>
      </c>
      <c r="AE202" s="557">
        <v>21735.15</v>
      </c>
      <c r="AF202" s="557">
        <v>22421.9</v>
      </c>
      <c r="AG202" s="557">
        <v>23130.35</v>
      </c>
      <c r="AH202" s="557">
        <v>23861.18</v>
      </c>
      <c r="AI202" s="557">
        <v>24615.1</v>
      </c>
      <c r="AJ202" s="557">
        <v>25392.84</v>
      </c>
      <c r="AK202" s="557">
        <v>26195.16</v>
      </c>
      <c r="AL202" s="557">
        <v>27022.82</v>
      </c>
      <c r="AM202" s="556">
        <v>27876.639999999999</v>
      </c>
      <c r="AN202" s="546"/>
      <c r="AO202" s="546"/>
      <c r="AP202" s="546"/>
      <c r="AQ202" s="546"/>
    </row>
    <row r="203" spans="1:43" s="545" customFormat="1">
      <c r="A203" s="549"/>
      <c r="C203" s="555" t="s">
        <v>601</v>
      </c>
      <c r="D203" s="553"/>
      <c r="E203" s="553"/>
      <c r="F203" s="553"/>
      <c r="G203" s="553"/>
      <c r="H203" s="553"/>
      <c r="I203" s="553"/>
      <c r="J203" s="553"/>
      <c r="K203" s="553"/>
      <c r="L203" s="553"/>
      <c r="M203" s="553"/>
      <c r="N203" s="553"/>
      <c r="O203" s="553"/>
      <c r="P203" s="553"/>
      <c r="Q203" s="553"/>
      <c r="R203" s="553"/>
      <c r="S203" s="553"/>
      <c r="T203" s="553"/>
      <c r="U203" s="553"/>
      <c r="V203" s="553"/>
      <c r="W203" s="553"/>
      <c r="X203" s="553"/>
      <c r="Y203" s="553"/>
      <c r="Z203" s="553"/>
      <c r="AA203" s="553"/>
      <c r="AB203" s="553"/>
      <c r="AC203" s="553"/>
      <c r="AD203" s="553"/>
      <c r="AE203" s="553"/>
      <c r="AF203" s="553"/>
      <c r="AG203" s="553"/>
      <c r="AH203" s="553"/>
      <c r="AI203" s="553"/>
      <c r="AJ203" s="553"/>
      <c r="AK203" s="553"/>
      <c r="AL203" s="553"/>
      <c r="AM203" s="553"/>
      <c r="AN203" s="546"/>
      <c r="AO203" s="546"/>
      <c r="AP203" s="546"/>
      <c r="AQ203" s="546"/>
    </row>
    <row r="204" spans="1:43" s="545" customFormat="1">
      <c r="A204" s="549"/>
      <c r="C204" s="631" t="s">
        <v>784</v>
      </c>
      <c r="D204" s="553"/>
      <c r="E204" s="553"/>
      <c r="F204" s="553"/>
      <c r="G204" s="553"/>
      <c r="H204" s="553"/>
      <c r="I204" s="553"/>
      <c r="J204" s="553"/>
      <c r="K204" s="553"/>
      <c r="L204" s="553"/>
      <c r="M204" s="553"/>
      <c r="N204" s="553"/>
      <c r="O204" s="553"/>
      <c r="P204" s="553"/>
      <c r="Q204" s="553"/>
      <c r="R204" s="553"/>
      <c r="S204" s="553"/>
      <c r="T204" s="553"/>
      <c r="U204" s="553"/>
      <c r="V204" s="553"/>
      <c r="W204" s="553"/>
      <c r="X204" s="553"/>
      <c r="Y204" s="553"/>
      <c r="Z204" s="553"/>
      <c r="AA204" s="553"/>
      <c r="AB204" s="553"/>
      <c r="AC204" s="553"/>
      <c r="AD204" s="553"/>
      <c r="AE204" s="553"/>
      <c r="AF204" s="553"/>
      <c r="AG204" s="553"/>
      <c r="AH204" s="553"/>
      <c r="AI204" s="553"/>
      <c r="AJ204" s="553"/>
      <c r="AK204" s="553"/>
      <c r="AL204" s="553"/>
      <c r="AM204" s="553"/>
      <c r="AN204" s="546"/>
      <c r="AO204" s="546"/>
      <c r="AP204" s="546"/>
      <c r="AQ204" s="546"/>
    </row>
    <row r="205" spans="1:43" s="545" customFormat="1">
      <c r="A205" s="549"/>
      <c r="C205" s="554" t="s">
        <v>897</v>
      </c>
      <c r="D205" s="598"/>
      <c r="E205" s="598"/>
      <c r="F205" s="598"/>
      <c r="G205" s="598"/>
      <c r="H205" s="598"/>
      <c r="I205" s="598"/>
      <c r="J205" s="598"/>
      <c r="K205" s="598"/>
      <c r="L205" s="598"/>
      <c r="M205" s="598"/>
      <c r="N205" s="598"/>
      <c r="O205" s="598"/>
      <c r="P205" s="598"/>
      <c r="Q205" s="598"/>
      <c r="R205" s="598"/>
      <c r="S205" s="598"/>
      <c r="T205" s="598"/>
      <c r="U205" s="598"/>
      <c r="V205" s="598"/>
      <c r="W205" s="598"/>
      <c r="X205" s="598"/>
      <c r="Y205" s="598"/>
      <c r="Z205" s="598"/>
      <c r="AA205" s="598"/>
      <c r="AB205" s="598"/>
      <c r="AC205" s="598"/>
      <c r="AD205" s="598"/>
      <c r="AE205" s="598"/>
      <c r="AF205" s="598"/>
      <c r="AG205" s="598"/>
      <c r="AH205" s="598"/>
      <c r="AI205" s="598"/>
      <c r="AJ205" s="598"/>
      <c r="AK205" s="598"/>
      <c r="AL205" s="598"/>
      <c r="AM205" s="598"/>
      <c r="AN205" s="546"/>
      <c r="AO205" s="546"/>
      <c r="AP205" s="546"/>
      <c r="AQ205" s="546"/>
    </row>
    <row r="206" spans="1:43" s="545" customFormat="1">
      <c r="A206" s="549"/>
      <c r="C206" s="552" t="s">
        <v>598</v>
      </c>
      <c r="D206" s="550"/>
      <c r="E206" s="550">
        <f t="shared" ref="E206:AM206" si="41">$N$180*E$200</f>
        <v>51755.824250000012</v>
      </c>
      <c r="F206" s="550">
        <f t="shared" si="41"/>
        <v>82670.145700000023</v>
      </c>
      <c r="G206" s="550">
        <f t="shared" si="41"/>
        <v>88443.961650000012</v>
      </c>
      <c r="H206" s="550">
        <f t="shared" si="41"/>
        <v>104674.39245000001</v>
      </c>
      <c r="I206" s="550">
        <f t="shared" si="41"/>
        <v>107765.53095000001</v>
      </c>
      <c r="J206" s="550">
        <f t="shared" si="41"/>
        <v>111303.52285000002</v>
      </c>
      <c r="K206" s="550">
        <f t="shared" si="41"/>
        <v>115037.15205</v>
      </c>
      <c r="L206" s="550">
        <f t="shared" si="41"/>
        <v>118816.9636</v>
      </c>
      <c r="M206" s="550">
        <f t="shared" si="41"/>
        <v>122571.12135000003</v>
      </c>
      <c r="N206" s="550">
        <f t="shared" si="41"/>
        <v>126443.89705000001</v>
      </c>
      <c r="O206" s="550">
        <f t="shared" si="41"/>
        <v>130439.03655000002</v>
      </c>
      <c r="P206" s="550">
        <f t="shared" si="41"/>
        <v>134560.40825000004</v>
      </c>
      <c r="Q206" s="550">
        <f t="shared" si="41"/>
        <v>138811.99835000001</v>
      </c>
      <c r="R206" s="550">
        <f t="shared" si="41"/>
        <v>143197.92225000003</v>
      </c>
      <c r="S206" s="550">
        <f t="shared" si="41"/>
        <v>147722.42550000001</v>
      </c>
      <c r="T206" s="550">
        <f t="shared" si="41"/>
        <v>152389.88475000003</v>
      </c>
      <c r="U206" s="550">
        <f t="shared" si="41"/>
        <v>157204.81820000004</v>
      </c>
      <c r="V206" s="550">
        <f t="shared" si="41"/>
        <v>162171.88465000002</v>
      </c>
      <c r="W206" s="550">
        <f t="shared" si="41"/>
        <v>167295.89110000001</v>
      </c>
      <c r="X206" s="550">
        <f t="shared" si="41"/>
        <v>172581.79655000003</v>
      </c>
      <c r="Y206" s="550">
        <f t="shared" si="41"/>
        <v>178034.71675000002</v>
      </c>
      <c r="Z206" s="550">
        <f t="shared" si="41"/>
        <v>183659.92800000001</v>
      </c>
      <c r="AA206" s="550">
        <f t="shared" si="41"/>
        <v>189462.87380000003</v>
      </c>
      <c r="AB206" s="550">
        <f t="shared" si="41"/>
        <v>195449.17055000004</v>
      </c>
      <c r="AC206" s="550">
        <f t="shared" si="41"/>
        <v>201624.61135000005</v>
      </c>
      <c r="AD206" s="550">
        <f t="shared" si="41"/>
        <v>207995.17265000005</v>
      </c>
      <c r="AE206" s="550">
        <f t="shared" si="41"/>
        <v>214567.01805000004</v>
      </c>
      <c r="AF206" s="550">
        <f t="shared" si="41"/>
        <v>221346.50970000002</v>
      </c>
      <c r="AG206" s="550">
        <f t="shared" si="41"/>
        <v>228340.20640000005</v>
      </c>
      <c r="AH206" s="550">
        <f t="shared" si="41"/>
        <v>235554.87690000003</v>
      </c>
      <c r="AI206" s="550">
        <f t="shared" si="41"/>
        <v>242997.50370000003</v>
      </c>
      <c r="AJ206" s="550">
        <f t="shared" si="41"/>
        <v>250675.28875000004</v>
      </c>
      <c r="AK206" s="550">
        <f t="shared" si="41"/>
        <v>258595.66200000004</v>
      </c>
      <c r="AL206" s="550">
        <f t="shared" si="41"/>
        <v>266766.28900000005</v>
      </c>
      <c r="AM206" s="550">
        <f t="shared" si="41"/>
        <v>275195.07565000007</v>
      </c>
      <c r="AN206" s="546"/>
      <c r="AO206" s="546"/>
      <c r="AP206" s="546"/>
      <c r="AQ206" s="546"/>
    </row>
    <row r="207" spans="1:43" s="545" customFormat="1">
      <c r="A207" s="549"/>
      <c r="C207" s="552" t="s">
        <v>599</v>
      </c>
      <c r="D207" s="550"/>
      <c r="E207" s="550">
        <f t="shared" ref="E207:AM207" si="42">$O$180*E$201</f>
        <v>9749.2637500000001</v>
      </c>
      <c r="F207" s="550">
        <f t="shared" si="42"/>
        <v>15572.606250000001</v>
      </c>
      <c r="G207" s="550">
        <f t="shared" si="42"/>
        <v>16660.2225</v>
      </c>
      <c r="H207" s="550">
        <f t="shared" si="42"/>
        <v>19717.555</v>
      </c>
      <c r="I207" s="550">
        <f t="shared" si="42"/>
        <v>20299.833750000002</v>
      </c>
      <c r="J207" s="550">
        <f t="shared" si="42"/>
        <v>20966.286250000001</v>
      </c>
      <c r="K207" s="550">
        <f t="shared" si="42"/>
        <v>21669.591250000001</v>
      </c>
      <c r="L207" s="550">
        <f t="shared" si="42"/>
        <v>22381.596249999999</v>
      </c>
      <c r="M207" s="550">
        <f t="shared" si="42"/>
        <v>23088.767500000002</v>
      </c>
      <c r="N207" s="550">
        <f t="shared" si="42"/>
        <v>23818.283749999999</v>
      </c>
      <c r="O207" s="550">
        <f t="shared" si="42"/>
        <v>24570.85</v>
      </c>
      <c r="P207" s="550">
        <f t="shared" si="42"/>
        <v>25347.193749999999</v>
      </c>
      <c r="Q207" s="550">
        <f t="shared" si="42"/>
        <v>26148.067500000001</v>
      </c>
      <c r="R207" s="550">
        <f t="shared" si="42"/>
        <v>26974.24625</v>
      </c>
      <c r="S207" s="550">
        <f t="shared" si="42"/>
        <v>27826.528750000001</v>
      </c>
      <c r="T207" s="550">
        <f t="shared" si="42"/>
        <v>28705.74</v>
      </c>
      <c r="U207" s="550">
        <f t="shared" si="42"/>
        <v>29612.73</v>
      </c>
      <c r="V207" s="550">
        <f t="shared" si="42"/>
        <v>30548.37875</v>
      </c>
      <c r="W207" s="550">
        <f t="shared" si="42"/>
        <v>31513.59</v>
      </c>
      <c r="X207" s="550">
        <f t="shared" si="42"/>
        <v>32509.297500000001</v>
      </c>
      <c r="Y207" s="550">
        <f t="shared" si="42"/>
        <v>33536.466249999998</v>
      </c>
      <c r="Z207" s="550">
        <f t="shared" si="42"/>
        <v>34596.088750000003</v>
      </c>
      <c r="AA207" s="550">
        <f t="shared" si="42"/>
        <v>35689.192499999997</v>
      </c>
      <c r="AB207" s="550">
        <f t="shared" si="42"/>
        <v>36816.833749999998</v>
      </c>
      <c r="AC207" s="550">
        <f t="shared" si="42"/>
        <v>37980.103750000002</v>
      </c>
      <c r="AD207" s="550">
        <f t="shared" si="42"/>
        <v>39180.128750000003</v>
      </c>
      <c r="AE207" s="550">
        <f t="shared" si="42"/>
        <v>40418.07</v>
      </c>
      <c r="AF207" s="550">
        <f t="shared" si="42"/>
        <v>41695.125</v>
      </c>
      <c r="AG207" s="550">
        <f t="shared" si="42"/>
        <v>43012.53</v>
      </c>
      <c r="AH207" s="550">
        <f t="shared" si="42"/>
        <v>44371.56</v>
      </c>
      <c r="AI207" s="550">
        <f t="shared" si="42"/>
        <v>45773.53125</v>
      </c>
      <c r="AJ207" s="550">
        <f t="shared" si="42"/>
        <v>47219.797500000001</v>
      </c>
      <c r="AK207" s="550">
        <f t="shared" si="42"/>
        <v>48711.761250000003</v>
      </c>
      <c r="AL207" s="550">
        <f t="shared" si="42"/>
        <v>50250.864999999998</v>
      </c>
      <c r="AM207" s="550">
        <f t="shared" si="42"/>
        <v>51838.598749999997</v>
      </c>
      <c r="AN207" s="546"/>
      <c r="AO207" s="546"/>
      <c r="AP207" s="546"/>
      <c r="AQ207" s="546"/>
    </row>
    <row r="208" spans="1:43" s="545" customFormat="1">
      <c r="A208" s="549"/>
      <c r="C208" s="552" t="s">
        <v>600</v>
      </c>
      <c r="D208" s="550"/>
      <c r="E208" s="550">
        <f t="shared" ref="E208:AM208" si="43">$P$180*E$202</f>
        <v>6002.9487500000005</v>
      </c>
      <c r="F208" s="550">
        <f t="shared" si="43"/>
        <v>9588.5734999999986</v>
      </c>
      <c r="G208" s="550">
        <f t="shared" si="43"/>
        <v>10258.24965</v>
      </c>
      <c r="H208" s="550">
        <f t="shared" si="43"/>
        <v>12140.7556</v>
      </c>
      <c r="I208" s="550">
        <f t="shared" si="43"/>
        <v>12499.278</v>
      </c>
      <c r="J208" s="550">
        <f t="shared" si="43"/>
        <v>12909.634550000001</v>
      </c>
      <c r="K208" s="550">
        <f t="shared" si="43"/>
        <v>13342.684999999999</v>
      </c>
      <c r="L208" s="550">
        <f t="shared" si="43"/>
        <v>13781.09405</v>
      </c>
      <c r="M208" s="550">
        <f t="shared" si="43"/>
        <v>14216.526100000001</v>
      </c>
      <c r="N208" s="550">
        <f t="shared" si="43"/>
        <v>14665.7096</v>
      </c>
      <c r="O208" s="550">
        <f t="shared" si="43"/>
        <v>15129.091100000001</v>
      </c>
      <c r="P208" s="550">
        <f t="shared" si="43"/>
        <v>15607.1057</v>
      </c>
      <c r="Q208" s="550">
        <f t="shared" si="43"/>
        <v>16100.2343</v>
      </c>
      <c r="R208" s="550">
        <f t="shared" si="43"/>
        <v>16608.946349999998</v>
      </c>
      <c r="S208" s="550">
        <f t="shared" si="43"/>
        <v>17133.722750000001</v>
      </c>
      <c r="T208" s="550">
        <f t="shared" si="43"/>
        <v>17675.078750000001</v>
      </c>
      <c r="U208" s="550">
        <f t="shared" si="43"/>
        <v>18233.54105</v>
      </c>
      <c r="V208" s="550">
        <f t="shared" si="43"/>
        <v>18809.647799999999</v>
      </c>
      <c r="W208" s="550">
        <f t="shared" si="43"/>
        <v>19403.960049999998</v>
      </c>
      <c r="X208" s="550">
        <f t="shared" si="43"/>
        <v>20017.061750000001</v>
      </c>
      <c r="Y208" s="550">
        <f t="shared" si="43"/>
        <v>20649.513949999997</v>
      </c>
      <c r="Z208" s="550">
        <f t="shared" si="43"/>
        <v>21301.957850000003</v>
      </c>
      <c r="AA208" s="550">
        <f t="shared" si="43"/>
        <v>21975.0232</v>
      </c>
      <c r="AB208" s="550">
        <f t="shared" si="43"/>
        <v>22669.351200000001</v>
      </c>
      <c r="AC208" s="550">
        <f t="shared" si="43"/>
        <v>23385.617399999999</v>
      </c>
      <c r="AD208" s="550">
        <f t="shared" si="43"/>
        <v>24124.5088</v>
      </c>
      <c r="AE208" s="550">
        <f t="shared" si="43"/>
        <v>24886.746750000002</v>
      </c>
      <c r="AF208" s="550">
        <f t="shared" si="43"/>
        <v>25673.075500000003</v>
      </c>
      <c r="AG208" s="550">
        <f t="shared" si="43"/>
        <v>26484.250749999999</v>
      </c>
      <c r="AH208" s="550">
        <f t="shared" si="43"/>
        <v>27321.051100000001</v>
      </c>
      <c r="AI208" s="550">
        <f t="shared" si="43"/>
        <v>28184.289499999999</v>
      </c>
      <c r="AJ208" s="550">
        <f t="shared" si="43"/>
        <v>29074.801800000001</v>
      </c>
      <c r="AK208" s="550">
        <f t="shared" si="43"/>
        <v>29993.458200000001</v>
      </c>
      <c r="AL208" s="550">
        <f t="shared" si="43"/>
        <v>30941.1289</v>
      </c>
      <c r="AM208" s="550">
        <f t="shared" si="43"/>
        <v>31918.752799999998</v>
      </c>
      <c r="AN208" s="546"/>
      <c r="AO208" s="546"/>
      <c r="AP208" s="546"/>
      <c r="AQ208" s="546"/>
    </row>
    <row r="209" spans="1:43" s="545" customFormat="1">
      <c r="A209" s="549"/>
      <c r="C209" s="555" t="s">
        <v>896</v>
      </c>
      <c r="D209" s="550"/>
      <c r="E209" s="550"/>
      <c r="F209" s="550"/>
      <c r="G209" s="550"/>
      <c r="H209" s="550"/>
      <c r="I209" s="550"/>
      <c r="J209" s="550"/>
      <c r="K209" s="550"/>
      <c r="L209" s="550"/>
      <c r="M209" s="550"/>
      <c r="N209" s="550"/>
      <c r="O209" s="550"/>
      <c r="P209" s="550"/>
      <c r="Q209" s="550"/>
      <c r="R209" s="550"/>
      <c r="S209" s="550"/>
      <c r="T209" s="550"/>
      <c r="U209" s="550"/>
      <c r="V209" s="550"/>
      <c r="W209" s="550"/>
      <c r="X209" s="550"/>
      <c r="Y209" s="550"/>
      <c r="Z209" s="550"/>
      <c r="AA209" s="550"/>
      <c r="AB209" s="550"/>
      <c r="AC209" s="550"/>
      <c r="AD209" s="550"/>
      <c r="AE209" s="550"/>
      <c r="AF209" s="550"/>
      <c r="AG209" s="550"/>
      <c r="AH209" s="550"/>
      <c r="AI209" s="550"/>
      <c r="AJ209" s="550"/>
      <c r="AK209" s="550"/>
      <c r="AL209" s="550"/>
      <c r="AM209" s="550"/>
      <c r="AN209" s="546"/>
      <c r="AO209" s="546"/>
      <c r="AP209" s="546"/>
      <c r="AQ209" s="546"/>
    </row>
    <row r="210" spans="1:43" s="545" customFormat="1">
      <c r="A210" s="549"/>
      <c r="C210" s="552" t="s">
        <v>598</v>
      </c>
      <c r="D210" s="550"/>
      <c r="E210" s="550">
        <f t="shared" ref="E210:AM210" si="44">$N$181*E$200</f>
        <v>47669.838125000002</v>
      </c>
      <c r="F210" s="550">
        <f t="shared" si="44"/>
        <v>76143.555250000005</v>
      </c>
      <c r="G210" s="550">
        <f t="shared" si="44"/>
        <v>81461.543624999991</v>
      </c>
      <c r="H210" s="550">
        <f t="shared" si="44"/>
        <v>96410.624624999997</v>
      </c>
      <c r="I210" s="550">
        <f t="shared" si="44"/>
        <v>99257.725874999989</v>
      </c>
      <c r="J210" s="550">
        <f t="shared" si="44"/>
        <v>102516.402625</v>
      </c>
      <c r="K210" s="550">
        <f t="shared" si="44"/>
        <v>105955.27162499998</v>
      </c>
      <c r="L210" s="550">
        <f t="shared" si="44"/>
        <v>109436.67699999998</v>
      </c>
      <c r="M210" s="550">
        <f t="shared" si="44"/>
        <v>112894.45387500001</v>
      </c>
      <c r="N210" s="550">
        <f t="shared" si="44"/>
        <v>116461.48412499999</v>
      </c>
      <c r="O210" s="550">
        <f t="shared" si="44"/>
        <v>120141.21787499999</v>
      </c>
      <c r="P210" s="550">
        <f t="shared" si="44"/>
        <v>123937.218125</v>
      </c>
      <c r="Q210" s="550">
        <f t="shared" si="44"/>
        <v>127853.15637499999</v>
      </c>
      <c r="R210" s="550">
        <f t="shared" si="44"/>
        <v>131892.823125</v>
      </c>
      <c r="S210" s="550">
        <f t="shared" si="44"/>
        <v>136060.12874999997</v>
      </c>
      <c r="T210" s="550">
        <f t="shared" si="44"/>
        <v>140359.104375</v>
      </c>
      <c r="U210" s="550">
        <f t="shared" si="44"/>
        <v>144793.91149999999</v>
      </c>
      <c r="V210" s="550">
        <f t="shared" si="44"/>
        <v>149368.84112499998</v>
      </c>
      <c r="W210" s="550">
        <f t="shared" si="44"/>
        <v>154088.32074999998</v>
      </c>
      <c r="X210" s="550">
        <f t="shared" si="44"/>
        <v>158956.91787499998</v>
      </c>
      <c r="Y210" s="550">
        <f t="shared" si="44"/>
        <v>163979.34437499999</v>
      </c>
      <c r="Z210" s="550">
        <f t="shared" si="44"/>
        <v>169160.46</v>
      </c>
      <c r="AA210" s="550">
        <f t="shared" si="44"/>
        <v>174505.27849999999</v>
      </c>
      <c r="AB210" s="550">
        <f t="shared" si="44"/>
        <v>180018.97287499998</v>
      </c>
      <c r="AC210" s="550">
        <f t="shared" si="44"/>
        <v>185706.87887499999</v>
      </c>
      <c r="AD210" s="550">
        <f t="shared" si="44"/>
        <v>191574.50112500001</v>
      </c>
      <c r="AE210" s="550">
        <f t="shared" si="44"/>
        <v>197627.51662499999</v>
      </c>
      <c r="AF210" s="550">
        <f t="shared" si="44"/>
        <v>203871.78524999996</v>
      </c>
      <c r="AG210" s="550">
        <f t="shared" si="44"/>
        <v>210313.348</v>
      </c>
      <c r="AH210" s="550">
        <f t="shared" si="44"/>
        <v>216958.43925</v>
      </c>
      <c r="AI210" s="550">
        <f t="shared" si="44"/>
        <v>223813.49024999997</v>
      </c>
      <c r="AJ210" s="550">
        <f t="shared" si="44"/>
        <v>230885.13437499999</v>
      </c>
      <c r="AK210" s="550">
        <f t="shared" si="44"/>
        <v>238180.215</v>
      </c>
      <c r="AL210" s="550">
        <f t="shared" si="44"/>
        <v>245705.79250000001</v>
      </c>
      <c r="AM210" s="550">
        <f t="shared" si="44"/>
        <v>253469.14862499997</v>
      </c>
      <c r="AN210" s="546"/>
      <c r="AO210" s="546"/>
      <c r="AP210" s="546"/>
      <c r="AQ210" s="546"/>
    </row>
    <row r="211" spans="1:43" s="545" customFormat="1">
      <c r="A211" s="549"/>
      <c r="C211" s="552" t="s">
        <v>599</v>
      </c>
      <c r="D211" s="550"/>
      <c r="E211" s="550">
        <f t="shared" ref="E211:AM211" si="45">$O$181*E$201</f>
        <v>0</v>
      </c>
      <c r="F211" s="550">
        <f t="shared" si="45"/>
        <v>0</v>
      </c>
      <c r="G211" s="550">
        <f t="shared" si="45"/>
        <v>0</v>
      </c>
      <c r="H211" s="550">
        <f t="shared" si="45"/>
        <v>0</v>
      </c>
      <c r="I211" s="550">
        <f t="shared" si="45"/>
        <v>0</v>
      </c>
      <c r="J211" s="550">
        <f t="shared" si="45"/>
        <v>0</v>
      </c>
      <c r="K211" s="550">
        <f t="shared" si="45"/>
        <v>0</v>
      </c>
      <c r="L211" s="550">
        <f t="shared" si="45"/>
        <v>0</v>
      </c>
      <c r="M211" s="550">
        <f t="shared" si="45"/>
        <v>0</v>
      </c>
      <c r="N211" s="550">
        <f t="shared" si="45"/>
        <v>0</v>
      </c>
      <c r="O211" s="550">
        <f t="shared" si="45"/>
        <v>0</v>
      </c>
      <c r="P211" s="550">
        <f t="shared" si="45"/>
        <v>0</v>
      </c>
      <c r="Q211" s="550">
        <f t="shared" si="45"/>
        <v>0</v>
      </c>
      <c r="R211" s="550">
        <f t="shared" si="45"/>
        <v>0</v>
      </c>
      <c r="S211" s="550">
        <f t="shared" si="45"/>
        <v>0</v>
      </c>
      <c r="T211" s="550">
        <f t="shared" si="45"/>
        <v>0</v>
      </c>
      <c r="U211" s="550">
        <f t="shared" si="45"/>
        <v>0</v>
      </c>
      <c r="V211" s="550">
        <f t="shared" si="45"/>
        <v>0</v>
      </c>
      <c r="W211" s="550">
        <f t="shared" si="45"/>
        <v>0</v>
      </c>
      <c r="X211" s="550">
        <f t="shared" si="45"/>
        <v>0</v>
      </c>
      <c r="Y211" s="550">
        <f t="shared" si="45"/>
        <v>0</v>
      </c>
      <c r="Z211" s="550">
        <f t="shared" si="45"/>
        <v>0</v>
      </c>
      <c r="AA211" s="550">
        <f t="shared" si="45"/>
        <v>0</v>
      </c>
      <c r="AB211" s="550">
        <f t="shared" si="45"/>
        <v>0</v>
      </c>
      <c r="AC211" s="550">
        <f t="shared" si="45"/>
        <v>0</v>
      </c>
      <c r="AD211" s="550">
        <f t="shared" si="45"/>
        <v>0</v>
      </c>
      <c r="AE211" s="550">
        <f t="shared" si="45"/>
        <v>0</v>
      </c>
      <c r="AF211" s="550">
        <f t="shared" si="45"/>
        <v>0</v>
      </c>
      <c r="AG211" s="550">
        <f t="shared" si="45"/>
        <v>0</v>
      </c>
      <c r="AH211" s="550">
        <f t="shared" si="45"/>
        <v>0</v>
      </c>
      <c r="AI211" s="550">
        <f t="shared" si="45"/>
        <v>0</v>
      </c>
      <c r="AJ211" s="550">
        <f t="shared" si="45"/>
        <v>0</v>
      </c>
      <c r="AK211" s="550">
        <f t="shared" si="45"/>
        <v>0</v>
      </c>
      <c r="AL211" s="550">
        <f t="shared" si="45"/>
        <v>0</v>
      </c>
      <c r="AM211" s="550">
        <f t="shared" si="45"/>
        <v>0</v>
      </c>
      <c r="AN211" s="546"/>
      <c r="AO211" s="546"/>
      <c r="AP211" s="546"/>
      <c r="AQ211" s="546"/>
    </row>
    <row r="212" spans="1:43" s="545" customFormat="1">
      <c r="A212" s="549"/>
      <c r="C212" s="552" t="s">
        <v>600</v>
      </c>
      <c r="D212" s="550"/>
      <c r="E212" s="550">
        <f t="shared" ref="E212:AM212" si="46">$P$181*E$202</f>
        <v>5504.8874999999989</v>
      </c>
      <c r="F212" s="550">
        <f t="shared" si="46"/>
        <v>8793.0149999999976</v>
      </c>
      <c r="G212" s="550">
        <f t="shared" si="46"/>
        <v>9407.1284999999989</v>
      </c>
      <c r="H212" s="550">
        <f t="shared" si="46"/>
        <v>11133.444</v>
      </c>
      <c r="I212" s="550">
        <f t="shared" si="46"/>
        <v>11462.219999999998</v>
      </c>
      <c r="J212" s="550">
        <f t="shared" si="46"/>
        <v>11838.529499999999</v>
      </c>
      <c r="K212" s="550">
        <f t="shared" si="46"/>
        <v>12235.649999999998</v>
      </c>
      <c r="L212" s="550">
        <f t="shared" si="46"/>
        <v>12637.684499999998</v>
      </c>
      <c r="M212" s="550">
        <f t="shared" si="46"/>
        <v>13036.988999999998</v>
      </c>
      <c r="N212" s="550">
        <f t="shared" si="46"/>
        <v>13448.903999999997</v>
      </c>
      <c r="O212" s="550">
        <f t="shared" si="46"/>
        <v>13873.838999999998</v>
      </c>
      <c r="P212" s="550">
        <f t="shared" si="46"/>
        <v>14312.192999999997</v>
      </c>
      <c r="Q212" s="550">
        <f t="shared" si="46"/>
        <v>14764.406999999997</v>
      </c>
      <c r="R212" s="550">
        <f t="shared" si="46"/>
        <v>15230.911499999997</v>
      </c>
      <c r="S212" s="550">
        <f t="shared" si="46"/>
        <v>15712.147499999997</v>
      </c>
      <c r="T212" s="550">
        <f t="shared" si="46"/>
        <v>16208.587499999998</v>
      </c>
      <c r="U212" s="550">
        <f t="shared" si="46"/>
        <v>16720.714499999998</v>
      </c>
      <c r="V212" s="550">
        <f t="shared" si="46"/>
        <v>17249.021999999997</v>
      </c>
      <c r="W212" s="550">
        <f t="shared" si="46"/>
        <v>17794.024499999996</v>
      </c>
      <c r="X212" s="550">
        <f t="shared" si="46"/>
        <v>18356.2575</v>
      </c>
      <c r="Y212" s="550">
        <f t="shared" si="46"/>
        <v>18936.235499999995</v>
      </c>
      <c r="Z212" s="550">
        <f t="shared" si="46"/>
        <v>19534.546499999997</v>
      </c>
      <c r="AA212" s="550">
        <f t="shared" si="46"/>
        <v>20151.767999999996</v>
      </c>
      <c r="AB212" s="550">
        <f t="shared" si="46"/>
        <v>20788.487999999998</v>
      </c>
      <c r="AC212" s="550">
        <f t="shared" si="46"/>
        <v>21445.325999999994</v>
      </c>
      <c r="AD212" s="550">
        <f t="shared" si="46"/>
        <v>22122.911999999997</v>
      </c>
      <c r="AE212" s="550">
        <f t="shared" si="46"/>
        <v>22821.907499999998</v>
      </c>
      <c r="AF212" s="550">
        <f t="shared" si="46"/>
        <v>23542.994999999999</v>
      </c>
      <c r="AG212" s="550">
        <f t="shared" si="46"/>
        <v>24286.867499999993</v>
      </c>
      <c r="AH212" s="550">
        <f t="shared" si="46"/>
        <v>25054.238999999998</v>
      </c>
      <c r="AI212" s="550">
        <f t="shared" si="46"/>
        <v>25845.854999999992</v>
      </c>
      <c r="AJ212" s="550">
        <f t="shared" si="46"/>
        <v>26662.481999999996</v>
      </c>
      <c r="AK212" s="550">
        <f t="shared" si="46"/>
        <v>27504.917999999994</v>
      </c>
      <c r="AL212" s="550">
        <f t="shared" si="46"/>
        <v>28373.960999999996</v>
      </c>
      <c r="AM212" s="550">
        <f t="shared" si="46"/>
        <v>29270.471999999994</v>
      </c>
      <c r="AN212" s="546"/>
      <c r="AO212" s="546"/>
      <c r="AP212" s="546"/>
      <c r="AQ212" s="546"/>
    </row>
    <row r="213" spans="1:43" s="545" customFormat="1">
      <c r="A213" s="549"/>
      <c r="C213" s="548" t="s">
        <v>895</v>
      </c>
      <c r="D213" s="547"/>
      <c r="E213" s="570">
        <f>(SUM(E206:E208))*G19</f>
        <v>0</v>
      </c>
      <c r="F213" s="670">
        <f>SUM(F206:F212)*(G19+H19)</f>
        <v>183229.36517543151</v>
      </c>
      <c r="G213" s="570">
        <f>SUM(G206:G212)*(G19+H19+I19)</f>
        <v>206231.10592499998</v>
      </c>
      <c r="H213" s="570">
        <f>SUM(H206:H212)*(G19+H19+I19+J19)</f>
        <v>244076.771675</v>
      </c>
      <c r="I213" s="570">
        <f>SUM(I206:I212)*(G19+H19+I19+J19+K19)</f>
        <v>251284.58857500003</v>
      </c>
      <c r="J213" s="570">
        <f>SUM(J206:J212)*(G19+H19+I19+J19+K19+L19)</f>
        <v>259534.37577500002</v>
      </c>
      <c r="K213" s="570">
        <f>SUM(K206:K212)*(G19+H19+I19+J19+K19+L19+M19)</f>
        <v>268240.34992499999</v>
      </c>
      <c r="L213" s="547">
        <f t="shared" ref="L213:AM213" si="47">SUM(L206:L212)</f>
        <v>277054.01539999992</v>
      </c>
      <c r="M213" s="547">
        <f t="shared" si="47"/>
        <v>285807.85782500001</v>
      </c>
      <c r="N213" s="547">
        <f t="shared" si="47"/>
        <v>294838.27852499997</v>
      </c>
      <c r="O213" s="547">
        <f t="shared" si="47"/>
        <v>304154.03452499997</v>
      </c>
      <c r="P213" s="547">
        <f t="shared" si="47"/>
        <v>313764.11882500001</v>
      </c>
      <c r="Q213" s="547">
        <f t="shared" si="47"/>
        <v>323677.86352500005</v>
      </c>
      <c r="R213" s="547">
        <f t="shared" si="47"/>
        <v>333904.849475</v>
      </c>
      <c r="S213" s="547">
        <f t="shared" si="47"/>
        <v>344454.95325000002</v>
      </c>
      <c r="T213" s="547">
        <f t="shared" si="47"/>
        <v>355338.39537500002</v>
      </c>
      <c r="U213" s="547">
        <f t="shared" si="47"/>
        <v>366565.71525000001</v>
      </c>
      <c r="V213" s="547">
        <f t="shared" si="47"/>
        <v>378147.77432500001</v>
      </c>
      <c r="W213" s="547">
        <f t="shared" si="47"/>
        <v>390095.78639999998</v>
      </c>
      <c r="X213" s="547">
        <f t="shared" si="47"/>
        <v>402421.331175</v>
      </c>
      <c r="Y213" s="547">
        <f t="shared" si="47"/>
        <v>415136.27682500001</v>
      </c>
      <c r="Z213" s="547">
        <f t="shared" si="47"/>
        <v>428252.98110000003</v>
      </c>
      <c r="AA213" s="547">
        <f t="shared" si="47"/>
        <v>441784.136</v>
      </c>
      <c r="AB213" s="547">
        <f t="shared" si="47"/>
        <v>455742.81637500005</v>
      </c>
      <c r="AC213" s="547">
        <f t="shared" si="47"/>
        <v>470142.53737500007</v>
      </c>
      <c r="AD213" s="547">
        <f t="shared" si="47"/>
        <v>484997.22332500009</v>
      </c>
      <c r="AE213" s="547">
        <f t="shared" si="47"/>
        <v>500321.25892500003</v>
      </c>
      <c r="AF213" s="547">
        <f t="shared" si="47"/>
        <v>516129.49044999998</v>
      </c>
      <c r="AG213" s="547">
        <f t="shared" si="47"/>
        <v>532437.20265000011</v>
      </c>
      <c r="AH213" s="547">
        <f t="shared" si="47"/>
        <v>549260.16625000001</v>
      </c>
      <c r="AI213" s="547">
        <f t="shared" si="47"/>
        <v>566614.66969999997</v>
      </c>
      <c r="AJ213" s="547">
        <f t="shared" si="47"/>
        <v>584517.50442500005</v>
      </c>
      <c r="AK213" s="547">
        <f t="shared" si="47"/>
        <v>602986.01445000002</v>
      </c>
      <c r="AL213" s="547">
        <f t="shared" si="47"/>
        <v>622038.0364000001</v>
      </c>
      <c r="AM213" s="547">
        <f t="shared" si="47"/>
        <v>641692.04782500002</v>
      </c>
      <c r="AN213" s="546"/>
      <c r="AO213" s="546"/>
      <c r="AP213" s="546"/>
      <c r="AQ213" s="546"/>
    </row>
    <row r="214" spans="1:43" s="545" customFormat="1">
      <c r="A214" s="549"/>
      <c r="C214" s="631" t="s">
        <v>851</v>
      </c>
      <c r="D214" s="553"/>
      <c r="E214" s="553"/>
      <c r="F214" s="553"/>
      <c r="G214" s="553"/>
      <c r="H214" s="553"/>
      <c r="I214" s="553"/>
      <c r="J214" s="553"/>
      <c r="K214" s="553"/>
      <c r="L214" s="553"/>
      <c r="M214" s="553"/>
      <c r="N214" s="553"/>
      <c r="O214" s="553"/>
      <c r="P214" s="553"/>
      <c r="Q214" s="553"/>
      <c r="R214" s="553"/>
      <c r="S214" s="553"/>
      <c r="T214" s="553"/>
      <c r="U214" s="553"/>
      <c r="V214" s="553"/>
      <c r="W214" s="553"/>
      <c r="X214" s="553"/>
      <c r="Y214" s="553"/>
      <c r="Z214" s="553"/>
      <c r="AA214" s="553"/>
      <c r="AB214" s="553"/>
      <c r="AC214" s="553"/>
      <c r="AD214" s="553"/>
      <c r="AE214" s="553"/>
      <c r="AF214" s="553"/>
      <c r="AG214" s="553"/>
      <c r="AH214" s="553"/>
      <c r="AI214" s="553"/>
      <c r="AJ214" s="553"/>
      <c r="AK214" s="553"/>
      <c r="AL214" s="553"/>
      <c r="AM214" s="553"/>
      <c r="AN214" s="546"/>
      <c r="AO214" s="546"/>
      <c r="AP214" s="546"/>
      <c r="AQ214" s="546"/>
    </row>
    <row r="215" spans="1:43" s="545" customFormat="1">
      <c r="A215" s="549"/>
      <c r="C215" s="552" t="s">
        <v>598</v>
      </c>
      <c r="D215" s="551"/>
      <c r="E215" s="550">
        <f t="shared" ref="E215:AM215" si="48">$N$182*E$200</f>
        <v>0</v>
      </c>
      <c r="F215" s="550">
        <f t="shared" si="48"/>
        <v>0</v>
      </c>
      <c r="G215" s="550">
        <f t="shared" si="48"/>
        <v>0</v>
      </c>
      <c r="H215" s="550">
        <f t="shared" si="48"/>
        <v>0</v>
      </c>
      <c r="I215" s="550">
        <f t="shared" si="48"/>
        <v>0</v>
      </c>
      <c r="J215" s="550">
        <f t="shared" si="48"/>
        <v>0</v>
      </c>
      <c r="K215" s="550">
        <f t="shared" si="48"/>
        <v>0</v>
      </c>
      <c r="L215" s="550">
        <f t="shared" si="48"/>
        <v>0</v>
      </c>
      <c r="M215" s="550">
        <f t="shared" si="48"/>
        <v>0</v>
      </c>
      <c r="N215" s="550">
        <f t="shared" si="48"/>
        <v>0</v>
      </c>
      <c r="O215" s="550">
        <f t="shared" si="48"/>
        <v>0</v>
      </c>
      <c r="P215" s="550">
        <f t="shared" si="48"/>
        <v>0</v>
      </c>
      <c r="Q215" s="550">
        <f t="shared" si="48"/>
        <v>0</v>
      </c>
      <c r="R215" s="550">
        <f t="shared" si="48"/>
        <v>0</v>
      </c>
      <c r="S215" s="550">
        <f t="shared" si="48"/>
        <v>0</v>
      </c>
      <c r="T215" s="550">
        <f t="shared" si="48"/>
        <v>0</v>
      </c>
      <c r="U215" s="550">
        <f t="shared" si="48"/>
        <v>0</v>
      </c>
      <c r="V215" s="550">
        <f t="shared" si="48"/>
        <v>0</v>
      </c>
      <c r="W215" s="550">
        <f t="shared" si="48"/>
        <v>0</v>
      </c>
      <c r="X215" s="550">
        <f t="shared" si="48"/>
        <v>0</v>
      </c>
      <c r="Y215" s="550">
        <f t="shared" si="48"/>
        <v>0</v>
      </c>
      <c r="Z215" s="550">
        <f t="shared" si="48"/>
        <v>0</v>
      </c>
      <c r="AA215" s="550">
        <f t="shared" si="48"/>
        <v>0</v>
      </c>
      <c r="AB215" s="550">
        <f t="shared" si="48"/>
        <v>0</v>
      </c>
      <c r="AC215" s="550">
        <f t="shared" si="48"/>
        <v>0</v>
      </c>
      <c r="AD215" s="550">
        <f t="shared" si="48"/>
        <v>0</v>
      </c>
      <c r="AE215" s="550">
        <f t="shared" si="48"/>
        <v>0</v>
      </c>
      <c r="AF215" s="550">
        <f t="shared" si="48"/>
        <v>0</v>
      </c>
      <c r="AG215" s="550">
        <f t="shared" si="48"/>
        <v>0</v>
      </c>
      <c r="AH215" s="550">
        <f t="shared" si="48"/>
        <v>0</v>
      </c>
      <c r="AI215" s="550">
        <f t="shared" si="48"/>
        <v>0</v>
      </c>
      <c r="AJ215" s="550">
        <f t="shared" si="48"/>
        <v>0</v>
      </c>
      <c r="AK215" s="550">
        <f t="shared" si="48"/>
        <v>0</v>
      </c>
      <c r="AL215" s="550">
        <f t="shared" si="48"/>
        <v>0</v>
      </c>
      <c r="AM215" s="550">
        <f t="shared" si="48"/>
        <v>0</v>
      </c>
      <c r="AN215" s="546"/>
      <c r="AO215" s="546"/>
      <c r="AP215" s="546"/>
      <c r="AQ215" s="546"/>
    </row>
    <row r="216" spans="1:43" s="545" customFormat="1">
      <c r="A216" s="549"/>
      <c r="C216" s="552" t="s">
        <v>599</v>
      </c>
      <c r="D216" s="551"/>
      <c r="E216" s="550">
        <f t="shared" ref="E216:AM216" si="49">$O$182*E$201</f>
        <v>0</v>
      </c>
      <c r="F216" s="550">
        <f t="shared" si="49"/>
        <v>0</v>
      </c>
      <c r="G216" s="550">
        <f t="shared" si="49"/>
        <v>0</v>
      </c>
      <c r="H216" s="550">
        <f t="shared" si="49"/>
        <v>0</v>
      </c>
      <c r="I216" s="550">
        <f t="shared" si="49"/>
        <v>0</v>
      </c>
      <c r="J216" s="550">
        <f t="shared" si="49"/>
        <v>0</v>
      </c>
      <c r="K216" s="550">
        <f t="shared" si="49"/>
        <v>0</v>
      </c>
      <c r="L216" s="550">
        <f t="shared" si="49"/>
        <v>0</v>
      </c>
      <c r="M216" s="550">
        <f t="shared" si="49"/>
        <v>0</v>
      </c>
      <c r="N216" s="550">
        <f t="shared" si="49"/>
        <v>0</v>
      </c>
      <c r="O216" s="550">
        <f t="shared" si="49"/>
        <v>0</v>
      </c>
      <c r="P216" s="550">
        <f t="shared" si="49"/>
        <v>0</v>
      </c>
      <c r="Q216" s="550">
        <f t="shared" si="49"/>
        <v>0</v>
      </c>
      <c r="R216" s="550">
        <f t="shared" si="49"/>
        <v>0</v>
      </c>
      <c r="S216" s="550">
        <f t="shared" si="49"/>
        <v>0</v>
      </c>
      <c r="T216" s="550">
        <f t="shared" si="49"/>
        <v>0</v>
      </c>
      <c r="U216" s="550">
        <f t="shared" si="49"/>
        <v>0</v>
      </c>
      <c r="V216" s="550">
        <f t="shared" si="49"/>
        <v>0</v>
      </c>
      <c r="W216" s="550">
        <f t="shared" si="49"/>
        <v>0</v>
      </c>
      <c r="X216" s="550">
        <f t="shared" si="49"/>
        <v>0</v>
      </c>
      <c r="Y216" s="550">
        <f t="shared" si="49"/>
        <v>0</v>
      </c>
      <c r="Z216" s="550">
        <f t="shared" si="49"/>
        <v>0</v>
      </c>
      <c r="AA216" s="550">
        <f t="shared" si="49"/>
        <v>0</v>
      </c>
      <c r="AB216" s="550">
        <f t="shared" si="49"/>
        <v>0</v>
      </c>
      <c r="AC216" s="550">
        <f t="shared" si="49"/>
        <v>0</v>
      </c>
      <c r="AD216" s="550">
        <f t="shared" si="49"/>
        <v>0</v>
      </c>
      <c r="AE216" s="550">
        <f t="shared" si="49"/>
        <v>0</v>
      </c>
      <c r="AF216" s="550">
        <f t="shared" si="49"/>
        <v>0</v>
      </c>
      <c r="AG216" s="550">
        <f t="shared" si="49"/>
        <v>0</v>
      </c>
      <c r="AH216" s="550">
        <f t="shared" si="49"/>
        <v>0</v>
      </c>
      <c r="AI216" s="550">
        <f t="shared" si="49"/>
        <v>0</v>
      </c>
      <c r="AJ216" s="550">
        <f t="shared" si="49"/>
        <v>0</v>
      </c>
      <c r="AK216" s="550">
        <f t="shared" si="49"/>
        <v>0</v>
      </c>
      <c r="AL216" s="550">
        <f t="shared" si="49"/>
        <v>0</v>
      </c>
      <c r="AM216" s="550">
        <f t="shared" si="49"/>
        <v>0</v>
      </c>
      <c r="AN216" s="546"/>
      <c r="AO216" s="546"/>
      <c r="AP216" s="546"/>
      <c r="AQ216" s="546"/>
    </row>
    <row r="217" spans="1:43" s="545" customFormat="1">
      <c r="A217" s="549"/>
      <c r="C217" s="552" t="s">
        <v>600</v>
      </c>
      <c r="D217" s="551"/>
      <c r="E217" s="550">
        <f t="shared" ref="E217:AM217" si="50">$P$182*E$202</f>
        <v>327.671875</v>
      </c>
      <c r="F217" s="550">
        <f t="shared" si="50"/>
        <v>523.39374999999995</v>
      </c>
      <c r="G217" s="550">
        <f t="shared" si="50"/>
        <v>559.948125</v>
      </c>
      <c r="H217" s="550">
        <f t="shared" si="50"/>
        <v>662.70500000000004</v>
      </c>
      <c r="I217" s="550">
        <f t="shared" si="50"/>
        <v>682.27499999999998</v>
      </c>
      <c r="J217" s="550">
        <f t="shared" si="50"/>
        <v>704.67437500000005</v>
      </c>
      <c r="K217" s="550">
        <f t="shared" si="50"/>
        <v>728.3125</v>
      </c>
      <c r="L217" s="550">
        <f t="shared" si="50"/>
        <v>752.24312499999996</v>
      </c>
      <c r="M217" s="550">
        <f t="shared" si="50"/>
        <v>776.01125000000002</v>
      </c>
      <c r="N217" s="550">
        <f t="shared" si="50"/>
        <v>800.53</v>
      </c>
      <c r="O217" s="550">
        <f t="shared" si="50"/>
        <v>825.82375000000002</v>
      </c>
      <c r="P217" s="550">
        <f t="shared" si="50"/>
        <v>851.91624999999999</v>
      </c>
      <c r="Q217" s="550">
        <f t="shared" si="50"/>
        <v>878.83375000000001</v>
      </c>
      <c r="R217" s="550">
        <f t="shared" si="50"/>
        <v>906.60187499999995</v>
      </c>
      <c r="S217" s="550">
        <f t="shared" si="50"/>
        <v>935.24687500000005</v>
      </c>
      <c r="T217" s="550">
        <f t="shared" si="50"/>
        <v>964.796875</v>
      </c>
      <c r="U217" s="550">
        <f t="shared" si="50"/>
        <v>995.28062499999999</v>
      </c>
      <c r="V217" s="550">
        <f t="shared" si="50"/>
        <v>1026.7275</v>
      </c>
      <c r="W217" s="550">
        <f t="shared" si="50"/>
        <v>1059.1681249999999</v>
      </c>
      <c r="X217" s="550">
        <f t="shared" si="50"/>
        <v>1092.6343750000001</v>
      </c>
      <c r="Y217" s="550">
        <f t="shared" si="50"/>
        <v>1127.1568749999999</v>
      </c>
      <c r="Z217" s="550">
        <f t="shared" si="50"/>
        <v>1162.7706250000001</v>
      </c>
      <c r="AA217" s="550">
        <f t="shared" si="50"/>
        <v>1199.51</v>
      </c>
      <c r="AB217" s="550">
        <f t="shared" si="50"/>
        <v>1237.4100000000001</v>
      </c>
      <c r="AC217" s="550">
        <f t="shared" si="50"/>
        <v>1276.5074999999999</v>
      </c>
      <c r="AD217" s="550">
        <f t="shared" si="50"/>
        <v>1316.84</v>
      </c>
      <c r="AE217" s="550">
        <f t="shared" si="50"/>
        <v>1358.4468750000001</v>
      </c>
      <c r="AF217" s="550">
        <f t="shared" si="50"/>
        <v>1401.3687500000001</v>
      </c>
      <c r="AG217" s="550">
        <f t="shared" si="50"/>
        <v>1445.6468749999999</v>
      </c>
      <c r="AH217" s="550">
        <f t="shared" si="50"/>
        <v>1491.32375</v>
      </c>
      <c r="AI217" s="550">
        <f t="shared" si="50"/>
        <v>1538.4437499999999</v>
      </c>
      <c r="AJ217" s="550">
        <f t="shared" si="50"/>
        <v>1587.0525</v>
      </c>
      <c r="AK217" s="550">
        <f t="shared" si="50"/>
        <v>1637.1975</v>
      </c>
      <c r="AL217" s="550">
        <f t="shared" si="50"/>
        <v>1688.92625</v>
      </c>
      <c r="AM217" s="550">
        <f t="shared" si="50"/>
        <v>1742.29</v>
      </c>
      <c r="AN217" s="546"/>
      <c r="AO217" s="546"/>
      <c r="AP217" s="546"/>
      <c r="AQ217" s="546"/>
    </row>
    <row r="218" spans="1:43" s="545" customFormat="1">
      <c r="A218" s="549"/>
      <c r="C218" s="548" t="s">
        <v>894</v>
      </c>
      <c r="D218" s="547"/>
      <c r="E218" s="547">
        <f>(SUM(E215:E217))*G20</f>
        <v>0</v>
      </c>
      <c r="F218" s="570">
        <f>SUM(F215:F217)*(G20+H20)</f>
        <v>0</v>
      </c>
      <c r="G218" s="670">
        <f>SUM(G215:G217)*(G20+H20+I20)</f>
        <v>464.32809254619383</v>
      </c>
      <c r="H218" s="570">
        <f>SUM(H215:H217)*(G20+H20+I20+J20)</f>
        <v>662.70500000000004</v>
      </c>
      <c r="I218" s="570">
        <f>SUM(I215:I217)*(G20+H20+I20+J20+K20)</f>
        <v>682.27499999999998</v>
      </c>
      <c r="J218" s="570">
        <f>SUM(J215:J217)*(G20+H20+I20+J20+K20+L20)</f>
        <v>704.67437500000005</v>
      </c>
      <c r="K218" s="570">
        <f>SUM(K215:K217)*(G20+H20+I20+J20+K20+L20+M20)</f>
        <v>728.3125</v>
      </c>
      <c r="L218" s="547">
        <f t="shared" ref="L218:AM218" si="51">SUM(L215:L217)</f>
        <v>752.24312499999996</v>
      </c>
      <c r="M218" s="547">
        <f t="shared" si="51"/>
        <v>776.01125000000002</v>
      </c>
      <c r="N218" s="547">
        <f t="shared" si="51"/>
        <v>800.53</v>
      </c>
      <c r="O218" s="547">
        <f t="shared" si="51"/>
        <v>825.82375000000002</v>
      </c>
      <c r="P218" s="547">
        <f t="shared" si="51"/>
        <v>851.91624999999999</v>
      </c>
      <c r="Q218" s="547">
        <f t="shared" si="51"/>
        <v>878.83375000000001</v>
      </c>
      <c r="R218" s="547">
        <f t="shared" si="51"/>
        <v>906.60187499999995</v>
      </c>
      <c r="S218" s="547">
        <f t="shared" si="51"/>
        <v>935.24687500000005</v>
      </c>
      <c r="T218" s="547">
        <f t="shared" si="51"/>
        <v>964.796875</v>
      </c>
      <c r="U218" s="547">
        <f t="shared" si="51"/>
        <v>995.28062499999999</v>
      </c>
      <c r="V218" s="547">
        <f t="shared" si="51"/>
        <v>1026.7275</v>
      </c>
      <c r="W218" s="547">
        <f t="shared" si="51"/>
        <v>1059.1681249999999</v>
      </c>
      <c r="X218" s="547">
        <f t="shared" si="51"/>
        <v>1092.6343750000001</v>
      </c>
      <c r="Y218" s="547">
        <f t="shared" si="51"/>
        <v>1127.1568749999999</v>
      </c>
      <c r="Z218" s="547">
        <f t="shared" si="51"/>
        <v>1162.7706250000001</v>
      </c>
      <c r="AA218" s="547">
        <f t="shared" si="51"/>
        <v>1199.51</v>
      </c>
      <c r="AB218" s="547">
        <f t="shared" si="51"/>
        <v>1237.4100000000001</v>
      </c>
      <c r="AC218" s="547">
        <f t="shared" si="51"/>
        <v>1276.5074999999999</v>
      </c>
      <c r="AD218" s="547">
        <f t="shared" si="51"/>
        <v>1316.84</v>
      </c>
      <c r="AE218" s="547">
        <f t="shared" si="51"/>
        <v>1358.4468750000001</v>
      </c>
      <c r="AF218" s="547">
        <f t="shared" si="51"/>
        <v>1401.3687500000001</v>
      </c>
      <c r="AG218" s="547">
        <f t="shared" si="51"/>
        <v>1445.6468749999999</v>
      </c>
      <c r="AH218" s="547">
        <f t="shared" si="51"/>
        <v>1491.32375</v>
      </c>
      <c r="AI218" s="547">
        <f t="shared" si="51"/>
        <v>1538.4437499999999</v>
      </c>
      <c r="AJ218" s="547">
        <f t="shared" si="51"/>
        <v>1587.0525</v>
      </c>
      <c r="AK218" s="547">
        <f t="shared" si="51"/>
        <v>1637.1975</v>
      </c>
      <c r="AL218" s="547">
        <f t="shared" si="51"/>
        <v>1688.92625</v>
      </c>
      <c r="AM218" s="547">
        <f t="shared" si="51"/>
        <v>1742.29</v>
      </c>
      <c r="AN218" s="546"/>
      <c r="AO218" s="546"/>
      <c r="AP218" s="546"/>
      <c r="AQ218" s="546"/>
    </row>
    <row r="219" spans="1:43" s="545" customFormat="1" ht="28.8">
      <c r="A219" s="549"/>
      <c r="C219" s="631" t="s">
        <v>848</v>
      </c>
      <c r="D219" s="598"/>
      <c r="E219" s="598"/>
      <c r="F219" s="598"/>
      <c r="G219" s="598"/>
      <c r="H219" s="598"/>
      <c r="I219" s="598"/>
      <c r="J219" s="598"/>
      <c r="K219" s="598"/>
      <c r="L219" s="598"/>
      <c r="M219" s="598"/>
      <c r="N219" s="598"/>
      <c r="O219" s="598"/>
      <c r="P219" s="598"/>
      <c r="Q219" s="598"/>
      <c r="R219" s="598"/>
      <c r="S219" s="598"/>
      <c r="T219" s="598"/>
      <c r="U219" s="598"/>
      <c r="V219" s="598"/>
      <c r="W219" s="598"/>
      <c r="X219" s="598"/>
      <c r="Y219" s="598"/>
      <c r="Z219" s="598"/>
      <c r="AA219" s="598"/>
      <c r="AB219" s="598"/>
      <c r="AC219" s="598"/>
      <c r="AD219" s="598"/>
      <c r="AE219" s="598"/>
      <c r="AF219" s="598"/>
      <c r="AG219" s="598"/>
      <c r="AH219" s="598"/>
      <c r="AI219" s="598"/>
      <c r="AJ219" s="598"/>
      <c r="AK219" s="598"/>
      <c r="AL219" s="598"/>
      <c r="AM219" s="598"/>
      <c r="AN219" s="546"/>
      <c r="AO219" s="546"/>
      <c r="AP219" s="546"/>
      <c r="AQ219" s="546"/>
    </row>
    <row r="220" spans="1:43" s="545" customFormat="1">
      <c r="A220" s="549"/>
      <c r="C220" s="552" t="s">
        <v>598</v>
      </c>
      <c r="D220" s="551"/>
      <c r="E220" s="550">
        <f t="shared" ref="E220:AM220" si="52">$N$183*E$200</f>
        <v>408598.61250000005</v>
      </c>
      <c r="F220" s="550">
        <f t="shared" si="52"/>
        <v>652659.04500000004</v>
      </c>
      <c r="G220" s="550">
        <f t="shared" si="52"/>
        <v>698241.80249999999</v>
      </c>
      <c r="H220" s="550">
        <f t="shared" si="52"/>
        <v>826376.78249999997</v>
      </c>
      <c r="I220" s="550">
        <f t="shared" si="52"/>
        <v>850780.50750000007</v>
      </c>
      <c r="J220" s="550">
        <f t="shared" si="52"/>
        <v>878712.02249999996</v>
      </c>
      <c r="K220" s="550">
        <f t="shared" si="52"/>
        <v>908188.04249999998</v>
      </c>
      <c r="L220" s="550">
        <f t="shared" si="52"/>
        <v>938028.65999999992</v>
      </c>
      <c r="M220" s="550">
        <f t="shared" si="52"/>
        <v>967666.74750000006</v>
      </c>
      <c r="N220" s="550">
        <f t="shared" si="52"/>
        <v>998241.29249999998</v>
      </c>
      <c r="O220" s="550">
        <f t="shared" si="52"/>
        <v>1029781.8674999999</v>
      </c>
      <c r="P220" s="550">
        <f t="shared" si="52"/>
        <v>1062319.0125000002</v>
      </c>
      <c r="Q220" s="550">
        <f t="shared" si="52"/>
        <v>1095884.1975</v>
      </c>
      <c r="R220" s="550">
        <f t="shared" si="52"/>
        <v>1130509.9125000001</v>
      </c>
      <c r="S220" s="550">
        <f t="shared" si="52"/>
        <v>1166229.6749999998</v>
      </c>
      <c r="T220" s="550">
        <f t="shared" si="52"/>
        <v>1203078.0375000001</v>
      </c>
      <c r="U220" s="550">
        <f t="shared" si="52"/>
        <v>1241090.67</v>
      </c>
      <c r="V220" s="550">
        <f t="shared" si="52"/>
        <v>1280304.3525</v>
      </c>
      <c r="W220" s="550">
        <f t="shared" si="52"/>
        <v>1320757.0349999999</v>
      </c>
      <c r="X220" s="550">
        <f t="shared" si="52"/>
        <v>1362487.8674999999</v>
      </c>
      <c r="Y220" s="550">
        <f t="shared" si="52"/>
        <v>1405537.2374999998</v>
      </c>
      <c r="Z220" s="550">
        <f t="shared" si="52"/>
        <v>1449946.7999999998</v>
      </c>
      <c r="AA220" s="550">
        <f t="shared" si="52"/>
        <v>1495759.53</v>
      </c>
      <c r="AB220" s="550">
        <f t="shared" si="52"/>
        <v>1543019.7675000001</v>
      </c>
      <c r="AC220" s="550">
        <f t="shared" si="52"/>
        <v>1591773.2475000001</v>
      </c>
      <c r="AD220" s="550">
        <f t="shared" si="52"/>
        <v>1642067.1525000001</v>
      </c>
      <c r="AE220" s="550">
        <f t="shared" si="52"/>
        <v>1693950.1425000001</v>
      </c>
      <c r="AF220" s="550">
        <f t="shared" si="52"/>
        <v>1747472.4449999998</v>
      </c>
      <c r="AG220" s="550">
        <f t="shared" si="52"/>
        <v>1802685.84</v>
      </c>
      <c r="AH220" s="550">
        <f t="shared" si="52"/>
        <v>1859643.7650000001</v>
      </c>
      <c r="AI220" s="550">
        <f t="shared" si="52"/>
        <v>1918401.345</v>
      </c>
      <c r="AJ220" s="550">
        <f t="shared" si="52"/>
        <v>1979015.4375</v>
      </c>
      <c r="AK220" s="550">
        <f t="shared" si="52"/>
        <v>2041544.7000000002</v>
      </c>
      <c r="AL220" s="550">
        <f t="shared" si="52"/>
        <v>2106049.6500000004</v>
      </c>
      <c r="AM220" s="550">
        <f t="shared" si="52"/>
        <v>2172592.7025000001</v>
      </c>
      <c r="AN220" s="546"/>
      <c r="AO220" s="546"/>
      <c r="AP220" s="546"/>
      <c r="AQ220" s="546"/>
    </row>
    <row r="221" spans="1:43" s="545" customFormat="1">
      <c r="A221" s="549"/>
      <c r="C221" s="552" t="s">
        <v>599</v>
      </c>
      <c r="D221" s="551"/>
      <c r="E221" s="550">
        <f t="shared" ref="E221:AM221" si="53">$O$183*E$201</f>
        <v>175486.7475</v>
      </c>
      <c r="F221" s="550">
        <f t="shared" si="53"/>
        <v>280306.91250000003</v>
      </c>
      <c r="G221" s="550">
        <f t="shared" si="53"/>
        <v>299884.005</v>
      </c>
      <c r="H221" s="550">
        <f t="shared" si="53"/>
        <v>354915.99</v>
      </c>
      <c r="I221" s="550">
        <f t="shared" si="53"/>
        <v>365397.00750000001</v>
      </c>
      <c r="J221" s="550">
        <f t="shared" si="53"/>
        <v>377393.15250000003</v>
      </c>
      <c r="K221" s="550">
        <f t="shared" si="53"/>
        <v>390052.64250000002</v>
      </c>
      <c r="L221" s="550">
        <f t="shared" si="53"/>
        <v>402868.73249999998</v>
      </c>
      <c r="M221" s="550">
        <f t="shared" si="53"/>
        <v>415597.81500000006</v>
      </c>
      <c r="N221" s="550">
        <f t="shared" si="53"/>
        <v>428729.10749999998</v>
      </c>
      <c r="O221" s="550">
        <f t="shared" si="53"/>
        <v>442275.3</v>
      </c>
      <c r="P221" s="550">
        <f t="shared" si="53"/>
        <v>456249.48749999999</v>
      </c>
      <c r="Q221" s="550">
        <f t="shared" si="53"/>
        <v>470665.21500000003</v>
      </c>
      <c r="R221" s="550">
        <f t="shared" si="53"/>
        <v>485536.4325</v>
      </c>
      <c r="S221" s="550">
        <f t="shared" si="53"/>
        <v>500877.51750000002</v>
      </c>
      <c r="T221" s="550">
        <f t="shared" si="53"/>
        <v>516703.32</v>
      </c>
      <c r="U221" s="550">
        <f t="shared" si="53"/>
        <v>533029.14</v>
      </c>
      <c r="V221" s="550">
        <f t="shared" si="53"/>
        <v>549870.8175</v>
      </c>
      <c r="W221" s="550">
        <f t="shared" si="53"/>
        <v>567244.62</v>
      </c>
      <c r="X221" s="550">
        <f t="shared" si="53"/>
        <v>585167.35499999998</v>
      </c>
      <c r="Y221" s="550">
        <f t="shared" si="53"/>
        <v>603656.39249999996</v>
      </c>
      <c r="Z221" s="550">
        <f t="shared" si="53"/>
        <v>622729.59750000003</v>
      </c>
      <c r="AA221" s="550">
        <f t="shared" si="53"/>
        <v>642405.46499999997</v>
      </c>
      <c r="AB221" s="550">
        <f t="shared" si="53"/>
        <v>662703.00749999995</v>
      </c>
      <c r="AC221" s="550">
        <f t="shared" si="53"/>
        <v>683641.86750000005</v>
      </c>
      <c r="AD221" s="550">
        <f t="shared" si="53"/>
        <v>705242.31750000012</v>
      </c>
      <c r="AE221" s="550">
        <f t="shared" si="53"/>
        <v>727525.26</v>
      </c>
      <c r="AF221" s="550">
        <f t="shared" si="53"/>
        <v>750512.25</v>
      </c>
      <c r="AG221" s="550">
        <f t="shared" si="53"/>
        <v>774225.54</v>
      </c>
      <c r="AH221" s="550">
        <f t="shared" si="53"/>
        <v>798688.08</v>
      </c>
      <c r="AI221" s="550">
        <f t="shared" si="53"/>
        <v>823923.5625</v>
      </c>
      <c r="AJ221" s="550">
        <f t="shared" si="53"/>
        <v>849956.35499999998</v>
      </c>
      <c r="AK221" s="550">
        <f t="shared" si="53"/>
        <v>876811.70250000001</v>
      </c>
      <c r="AL221" s="550">
        <f t="shared" si="53"/>
        <v>904515.57</v>
      </c>
      <c r="AM221" s="550">
        <f t="shared" si="53"/>
        <v>933094.77749999997</v>
      </c>
      <c r="AN221" s="546"/>
      <c r="AO221" s="546"/>
      <c r="AP221" s="546"/>
      <c r="AQ221" s="546"/>
    </row>
    <row r="222" spans="1:43" s="545" customFormat="1">
      <c r="A222" s="549"/>
      <c r="C222" s="552" t="s">
        <v>600</v>
      </c>
      <c r="D222" s="551"/>
      <c r="E222" s="550">
        <f t="shared" ref="E222:AM222" si="54">$P$183*E$202</f>
        <v>84867.015625</v>
      </c>
      <c r="F222" s="550">
        <f t="shared" si="54"/>
        <v>135558.98124999998</v>
      </c>
      <c r="G222" s="550">
        <f t="shared" si="54"/>
        <v>145026.56437499999</v>
      </c>
      <c r="H222" s="550">
        <f t="shared" si="54"/>
        <v>171640.595</v>
      </c>
      <c r="I222" s="550">
        <f t="shared" si="54"/>
        <v>176709.22500000001</v>
      </c>
      <c r="J222" s="550">
        <f t="shared" si="54"/>
        <v>182510.66312500002</v>
      </c>
      <c r="K222" s="550">
        <f t="shared" si="54"/>
        <v>188632.9375</v>
      </c>
      <c r="L222" s="550">
        <f t="shared" si="54"/>
        <v>194830.96937499999</v>
      </c>
      <c r="M222" s="550">
        <f t="shared" si="54"/>
        <v>200986.91375000001</v>
      </c>
      <c r="N222" s="550">
        <f t="shared" si="54"/>
        <v>207337.27</v>
      </c>
      <c r="O222" s="550">
        <f t="shared" si="54"/>
        <v>213888.35125000001</v>
      </c>
      <c r="P222" s="550">
        <f t="shared" si="54"/>
        <v>220646.30875</v>
      </c>
      <c r="Q222" s="550">
        <f t="shared" si="54"/>
        <v>227617.94125</v>
      </c>
      <c r="R222" s="550">
        <f t="shared" si="54"/>
        <v>234809.885625</v>
      </c>
      <c r="S222" s="550">
        <f t="shared" si="54"/>
        <v>242228.94062500002</v>
      </c>
      <c r="T222" s="550">
        <f t="shared" si="54"/>
        <v>249882.390625</v>
      </c>
      <c r="U222" s="550">
        <f t="shared" si="54"/>
        <v>257777.68187500001</v>
      </c>
      <c r="V222" s="550">
        <f t="shared" si="54"/>
        <v>265922.42249999999</v>
      </c>
      <c r="W222" s="550">
        <f t="shared" si="54"/>
        <v>274324.544375</v>
      </c>
      <c r="X222" s="550">
        <f t="shared" si="54"/>
        <v>282992.30312500003</v>
      </c>
      <c r="Y222" s="550">
        <f t="shared" si="54"/>
        <v>291933.63062499999</v>
      </c>
      <c r="Z222" s="550">
        <f t="shared" si="54"/>
        <v>301157.59187500004</v>
      </c>
      <c r="AA222" s="550">
        <f t="shared" si="54"/>
        <v>310673.09000000003</v>
      </c>
      <c r="AB222" s="550">
        <f t="shared" si="54"/>
        <v>320489.19</v>
      </c>
      <c r="AC222" s="550">
        <f t="shared" si="54"/>
        <v>330615.4425</v>
      </c>
      <c r="AD222" s="550">
        <f t="shared" si="54"/>
        <v>341061.56</v>
      </c>
      <c r="AE222" s="550">
        <f t="shared" si="54"/>
        <v>351837.74062500003</v>
      </c>
      <c r="AF222" s="550">
        <f t="shared" si="54"/>
        <v>362954.50625000003</v>
      </c>
      <c r="AG222" s="550">
        <f t="shared" si="54"/>
        <v>374422.54062499997</v>
      </c>
      <c r="AH222" s="550">
        <f t="shared" si="54"/>
        <v>386252.85125000001</v>
      </c>
      <c r="AI222" s="550">
        <f t="shared" si="54"/>
        <v>398456.93124999997</v>
      </c>
      <c r="AJ222" s="550">
        <f t="shared" si="54"/>
        <v>411046.59749999997</v>
      </c>
      <c r="AK222" s="550">
        <f t="shared" si="54"/>
        <v>424034.15250000003</v>
      </c>
      <c r="AL222" s="550">
        <f t="shared" si="54"/>
        <v>437431.89874999999</v>
      </c>
      <c r="AM222" s="550">
        <f t="shared" si="54"/>
        <v>451253.11</v>
      </c>
      <c r="AN222" s="546"/>
      <c r="AO222" s="546"/>
      <c r="AP222" s="546"/>
      <c r="AQ222" s="546"/>
    </row>
    <row r="223" spans="1:43" s="545" customFormat="1">
      <c r="A223" s="549"/>
      <c r="C223" s="548" t="s">
        <v>893</v>
      </c>
      <c r="D223" s="547"/>
      <c r="E223" s="570">
        <f>(SUM(E220:E222))*G21</f>
        <v>0</v>
      </c>
      <c r="F223" s="570">
        <f>SUM(F220:F222)*(G21+H21)</f>
        <v>0</v>
      </c>
      <c r="G223" s="570">
        <f>SUM(G220:G222)*(G21+H21+I21)</f>
        <v>0</v>
      </c>
      <c r="H223" s="570">
        <f>SUM(H220:H222)*(G21+H21+I21+J21)</f>
        <v>0</v>
      </c>
      <c r="I223" s="670">
        <f>SUM(I220:I222)*(G21+H21+I21+J21+K21)</f>
        <v>4395.7703091018784</v>
      </c>
      <c r="J223" s="670">
        <f>SUM(J220:J222)*(G21+H21+I21+J21+K21+L21)</f>
        <v>59045.519590942189</v>
      </c>
      <c r="K223" s="670">
        <f>SUM(K220:K222)*(G21+H21+I21+J21+K21+L21+M21)</f>
        <v>838041.26181816042</v>
      </c>
      <c r="L223" s="570">
        <f t="shared" ref="L223:AM223" si="55">SUM(L220:L222)</f>
        <v>1535728.3618749999</v>
      </c>
      <c r="M223" s="547">
        <f t="shared" si="55"/>
        <v>1584251.4762500001</v>
      </c>
      <c r="N223" s="547">
        <f t="shared" si="55"/>
        <v>1634307.67</v>
      </c>
      <c r="O223" s="547">
        <f t="shared" si="55"/>
        <v>1685945.51875</v>
      </c>
      <c r="P223" s="547">
        <f t="shared" si="55"/>
        <v>1739214.8087500003</v>
      </c>
      <c r="Q223" s="547">
        <f t="shared" si="55"/>
        <v>1794167.35375</v>
      </c>
      <c r="R223" s="547">
        <f t="shared" si="55"/>
        <v>1850856.2306250003</v>
      </c>
      <c r="S223" s="547">
        <f t="shared" si="55"/>
        <v>1909336.1331249999</v>
      </c>
      <c r="T223" s="547">
        <f t="shared" si="55"/>
        <v>1969663.7481250002</v>
      </c>
      <c r="U223" s="547">
        <f t="shared" si="55"/>
        <v>2031897.4918750001</v>
      </c>
      <c r="V223" s="547">
        <f t="shared" si="55"/>
        <v>2096097.5924999998</v>
      </c>
      <c r="W223" s="547">
        <f t="shared" si="55"/>
        <v>2162326.1993749999</v>
      </c>
      <c r="X223" s="547">
        <f t="shared" si="55"/>
        <v>2230647.5256249998</v>
      </c>
      <c r="Y223" s="547">
        <f t="shared" si="55"/>
        <v>2301127.2606250001</v>
      </c>
      <c r="Z223" s="547">
        <f t="shared" si="55"/>
        <v>2373833.9893749999</v>
      </c>
      <c r="AA223" s="547">
        <f t="shared" si="55"/>
        <v>2448838.085</v>
      </c>
      <c r="AB223" s="547">
        <f t="shared" si="55"/>
        <v>2526211.9649999999</v>
      </c>
      <c r="AC223" s="547">
        <f t="shared" si="55"/>
        <v>2606030.5575000001</v>
      </c>
      <c r="AD223" s="547">
        <f t="shared" si="55"/>
        <v>2688371.0300000003</v>
      </c>
      <c r="AE223" s="547">
        <f t="shared" si="55"/>
        <v>2773313.1431249999</v>
      </c>
      <c r="AF223" s="547">
        <f t="shared" si="55"/>
        <v>2860939.2012499999</v>
      </c>
      <c r="AG223" s="547">
        <f t="shared" si="55"/>
        <v>2951333.9206249998</v>
      </c>
      <c r="AH223" s="547">
        <f t="shared" si="55"/>
        <v>3044584.69625</v>
      </c>
      <c r="AI223" s="547">
        <f t="shared" si="55"/>
        <v>3140781.8387499996</v>
      </c>
      <c r="AJ223" s="547">
        <f t="shared" si="55"/>
        <v>3240018.39</v>
      </c>
      <c r="AK223" s="547">
        <f t="shared" si="55"/>
        <v>3342390.5550000002</v>
      </c>
      <c r="AL223" s="547">
        <f t="shared" si="55"/>
        <v>3447997.1187500004</v>
      </c>
      <c r="AM223" s="547">
        <f t="shared" si="55"/>
        <v>3556940.59</v>
      </c>
      <c r="AN223" s="546"/>
      <c r="AO223" s="546"/>
      <c r="AP223" s="546"/>
      <c r="AQ223" s="546"/>
    </row>
    <row r="224" spans="1:43" s="545" customFormat="1" ht="28.8">
      <c r="A224" s="549"/>
      <c r="C224" s="631" t="s">
        <v>1008</v>
      </c>
      <c r="D224" s="598"/>
      <c r="E224" s="598"/>
      <c r="F224" s="598"/>
      <c r="G224" s="598"/>
      <c r="H224" s="598"/>
      <c r="I224" s="598"/>
      <c r="J224" s="598"/>
      <c r="K224" s="598"/>
      <c r="L224" s="598"/>
      <c r="M224" s="598"/>
      <c r="N224" s="598"/>
      <c r="O224" s="598"/>
      <c r="P224" s="598"/>
      <c r="Q224" s="598"/>
      <c r="R224" s="598"/>
      <c r="S224" s="598"/>
      <c r="T224" s="598"/>
      <c r="U224" s="598"/>
      <c r="V224" s="598"/>
      <c r="W224" s="598"/>
      <c r="X224" s="598"/>
      <c r="Y224" s="598"/>
      <c r="Z224" s="598"/>
      <c r="AA224" s="598"/>
      <c r="AB224" s="598"/>
      <c r="AC224" s="598"/>
      <c r="AD224" s="598"/>
      <c r="AE224" s="598"/>
      <c r="AF224" s="598"/>
      <c r="AG224" s="598"/>
      <c r="AH224" s="598"/>
      <c r="AI224" s="598"/>
      <c r="AJ224" s="598"/>
      <c r="AK224" s="598"/>
      <c r="AL224" s="598"/>
      <c r="AM224" s="598"/>
      <c r="AN224" s="546"/>
      <c r="AO224" s="546"/>
      <c r="AP224" s="546"/>
      <c r="AQ224" s="546"/>
    </row>
    <row r="225" spans="1:43" s="545" customFormat="1">
      <c r="A225" s="549"/>
      <c r="C225" s="552" t="s">
        <v>598</v>
      </c>
      <c r="D225" s="551"/>
      <c r="E225" s="550">
        <f t="shared" ref="E225:AM225" si="56">$N$184*E$200</f>
        <v>0</v>
      </c>
      <c r="F225" s="550">
        <f t="shared" si="56"/>
        <v>0</v>
      </c>
      <c r="G225" s="550">
        <f t="shared" si="56"/>
        <v>0</v>
      </c>
      <c r="H225" s="550">
        <f t="shared" si="56"/>
        <v>0</v>
      </c>
      <c r="I225" s="550">
        <f t="shared" si="56"/>
        <v>0</v>
      </c>
      <c r="J225" s="550">
        <f t="shared" si="56"/>
        <v>0</v>
      </c>
      <c r="K225" s="550">
        <f t="shared" si="56"/>
        <v>0</v>
      </c>
      <c r="L225" s="550">
        <f t="shared" si="56"/>
        <v>0</v>
      </c>
      <c r="M225" s="550">
        <f t="shared" si="56"/>
        <v>0</v>
      </c>
      <c r="N225" s="550">
        <f t="shared" si="56"/>
        <v>0</v>
      </c>
      <c r="O225" s="550">
        <f t="shared" si="56"/>
        <v>0</v>
      </c>
      <c r="P225" s="550">
        <f t="shared" si="56"/>
        <v>0</v>
      </c>
      <c r="Q225" s="550">
        <f t="shared" si="56"/>
        <v>0</v>
      </c>
      <c r="R225" s="550">
        <f t="shared" si="56"/>
        <v>0</v>
      </c>
      <c r="S225" s="550">
        <f t="shared" si="56"/>
        <v>0</v>
      </c>
      <c r="T225" s="550">
        <f t="shared" si="56"/>
        <v>0</v>
      </c>
      <c r="U225" s="550">
        <f t="shared" si="56"/>
        <v>0</v>
      </c>
      <c r="V225" s="550">
        <f t="shared" si="56"/>
        <v>0</v>
      </c>
      <c r="W225" s="550">
        <f t="shared" si="56"/>
        <v>0</v>
      </c>
      <c r="X225" s="550">
        <f t="shared" si="56"/>
        <v>0</v>
      </c>
      <c r="Y225" s="550">
        <f t="shared" si="56"/>
        <v>0</v>
      </c>
      <c r="Z225" s="550">
        <f t="shared" si="56"/>
        <v>0</v>
      </c>
      <c r="AA225" s="550">
        <f t="shared" si="56"/>
        <v>0</v>
      </c>
      <c r="AB225" s="550">
        <f t="shared" si="56"/>
        <v>0</v>
      </c>
      <c r="AC225" s="550">
        <f t="shared" si="56"/>
        <v>0</v>
      </c>
      <c r="AD225" s="550">
        <f t="shared" si="56"/>
        <v>0</v>
      </c>
      <c r="AE225" s="550">
        <f t="shared" si="56"/>
        <v>0</v>
      </c>
      <c r="AF225" s="550">
        <f t="shared" si="56"/>
        <v>0</v>
      </c>
      <c r="AG225" s="550">
        <f t="shared" si="56"/>
        <v>0</v>
      </c>
      <c r="AH225" s="550">
        <f t="shared" si="56"/>
        <v>0</v>
      </c>
      <c r="AI225" s="550">
        <f t="shared" si="56"/>
        <v>0</v>
      </c>
      <c r="AJ225" s="550">
        <f t="shared" si="56"/>
        <v>0</v>
      </c>
      <c r="AK225" s="550">
        <f t="shared" si="56"/>
        <v>0</v>
      </c>
      <c r="AL225" s="550">
        <f t="shared" si="56"/>
        <v>0</v>
      </c>
      <c r="AM225" s="550">
        <f t="shared" si="56"/>
        <v>0</v>
      </c>
      <c r="AN225" s="546"/>
      <c r="AO225" s="546"/>
      <c r="AP225" s="546"/>
      <c r="AQ225" s="546"/>
    </row>
    <row r="226" spans="1:43" s="545" customFormat="1">
      <c r="A226" s="549"/>
      <c r="C226" s="552" t="s">
        <v>599</v>
      </c>
      <c r="D226" s="551"/>
      <c r="E226" s="550">
        <f t="shared" ref="E226:AM226" si="57">$O$184*E$201</f>
        <v>0</v>
      </c>
      <c r="F226" s="550">
        <f t="shared" si="57"/>
        <v>0</v>
      </c>
      <c r="G226" s="550">
        <f t="shared" si="57"/>
        <v>0</v>
      </c>
      <c r="H226" s="550">
        <f t="shared" si="57"/>
        <v>0</v>
      </c>
      <c r="I226" s="550">
        <f t="shared" si="57"/>
        <v>0</v>
      </c>
      <c r="J226" s="550">
        <f t="shared" si="57"/>
        <v>0</v>
      </c>
      <c r="K226" s="550">
        <f t="shared" si="57"/>
        <v>0</v>
      </c>
      <c r="L226" s="550">
        <f t="shared" si="57"/>
        <v>0</v>
      </c>
      <c r="M226" s="550">
        <f t="shared" si="57"/>
        <v>0</v>
      </c>
      <c r="N226" s="550">
        <f t="shared" si="57"/>
        <v>0</v>
      </c>
      <c r="O226" s="550">
        <f t="shared" si="57"/>
        <v>0</v>
      </c>
      <c r="P226" s="550">
        <f t="shared" si="57"/>
        <v>0</v>
      </c>
      <c r="Q226" s="550">
        <f t="shared" si="57"/>
        <v>0</v>
      </c>
      <c r="R226" s="550">
        <f t="shared" si="57"/>
        <v>0</v>
      </c>
      <c r="S226" s="550">
        <f t="shared" si="57"/>
        <v>0</v>
      </c>
      <c r="T226" s="550">
        <f t="shared" si="57"/>
        <v>0</v>
      </c>
      <c r="U226" s="550">
        <f t="shared" si="57"/>
        <v>0</v>
      </c>
      <c r="V226" s="550">
        <f t="shared" si="57"/>
        <v>0</v>
      </c>
      <c r="W226" s="550">
        <f t="shared" si="57"/>
        <v>0</v>
      </c>
      <c r="X226" s="550">
        <f t="shared" si="57"/>
        <v>0</v>
      </c>
      <c r="Y226" s="550">
        <f t="shared" si="57"/>
        <v>0</v>
      </c>
      <c r="Z226" s="550">
        <f t="shared" si="57"/>
        <v>0</v>
      </c>
      <c r="AA226" s="550">
        <f t="shared" si="57"/>
        <v>0</v>
      </c>
      <c r="AB226" s="550">
        <f t="shared" si="57"/>
        <v>0</v>
      </c>
      <c r="AC226" s="550">
        <f t="shared" si="57"/>
        <v>0</v>
      </c>
      <c r="AD226" s="550">
        <f t="shared" si="57"/>
        <v>0</v>
      </c>
      <c r="AE226" s="550">
        <f t="shared" si="57"/>
        <v>0</v>
      </c>
      <c r="AF226" s="550">
        <f t="shared" si="57"/>
        <v>0</v>
      </c>
      <c r="AG226" s="550">
        <f t="shared" si="57"/>
        <v>0</v>
      </c>
      <c r="AH226" s="550">
        <f t="shared" si="57"/>
        <v>0</v>
      </c>
      <c r="AI226" s="550">
        <f t="shared" si="57"/>
        <v>0</v>
      </c>
      <c r="AJ226" s="550">
        <f t="shared" si="57"/>
        <v>0</v>
      </c>
      <c r="AK226" s="550">
        <f t="shared" si="57"/>
        <v>0</v>
      </c>
      <c r="AL226" s="550">
        <f t="shared" si="57"/>
        <v>0</v>
      </c>
      <c r="AM226" s="550">
        <f t="shared" si="57"/>
        <v>0</v>
      </c>
      <c r="AN226" s="546"/>
      <c r="AO226" s="546"/>
      <c r="AP226" s="546"/>
      <c r="AQ226" s="546"/>
    </row>
    <row r="227" spans="1:43" s="545" customFormat="1">
      <c r="A227" s="549"/>
      <c r="C227" s="552" t="s">
        <v>600</v>
      </c>
      <c r="D227" s="551"/>
      <c r="E227" s="550">
        <f t="shared" ref="E227:AM227" si="58">$P$184*E$202</f>
        <v>8519.46875</v>
      </c>
      <c r="F227" s="550">
        <f t="shared" si="58"/>
        <v>13608.237499999999</v>
      </c>
      <c r="G227" s="550">
        <f t="shared" si="58"/>
        <v>14558.651250000001</v>
      </c>
      <c r="H227" s="550">
        <f t="shared" si="58"/>
        <v>17230.330000000002</v>
      </c>
      <c r="I227" s="550">
        <f t="shared" si="58"/>
        <v>17739.149999999998</v>
      </c>
      <c r="J227" s="550">
        <f t="shared" si="58"/>
        <v>18321.533750000002</v>
      </c>
      <c r="K227" s="550">
        <f t="shared" si="58"/>
        <v>18936.125</v>
      </c>
      <c r="L227" s="550">
        <f t="shared" si="58"/>
        <v>19558.321250000001</v>
      </c>
      <c r="M227" s="550">
        <f t="shared" si="58"/>
        <v>20176.2925</v>
      </c>
      <c r="N227" s="550">
        <f t="shared" si="58"/>
        <v>20813.78</v>
      </c>
      <c r="O227" s="550">
        <f t="shared" si="58"/>
        <v>21471.4175</v>
      </c>
      <c r="P227" s="550">
        <f t="shared" si="58"/>
        <v>22149.822499999998</v>
      </c>
      <c r="Q227" s="550">
        <f t="shared" si="58"/>
        <v>22849.677500000002</v>
      </c>
      <c r="R227" s="550">
        <f t="shared" si="58"/>
        <v>23571.64875</v>
      </c>
      <c r="S227" s="550">
        <f t="shared" si="58"/>
        <v>24316.418750000001</v>
      </c>
      <c r="T227" s="550">
        <f t="shared" si="58"/>
        <v>25084.71875</v>
      </c>
      <c r="U227" s="550">
        <f t="shared" si="58"/>
        <v>25877.296249999999</v>
      </c>
      <c r="V227" s="550">
        <f t="shared" si="58"/>
        <v>26694.915000000001</v>
      </c>
      <c r="W227" s="550">
        <f t="shared" si="58"/>
        <v>27538.371249999997</v>
      </c>
      <c r="X227" s="550">
        <f t="shared" si="58"/>
        <v>28408.493750000001</v>
      </c>
      <c r="Y227" s="550">
        <f t="shared" si="58"/>
        <v>29306.078749999997</v>
      </c>
      <c r="Z227" s="550">
        <f t="shared" si="58"/>
        <v>30232.036250000005</v>
      </c>
      <c r="AA227" s="550">
        <f t="shared" si="58"/>
        <v>31187.26</v>
      </c>
      <c r="AB227" s="550">
        <f t="shared" si="58"/>
        <v>32172.660000000003</v>
      </c>
      <c r="AC227" s="550">
        <f t="shared" si="58"/>
        <v>33189.195</v>
      </c>
      <c r="AD227" s="550">
        <f t="shared" si="58"/>
        <v>34237.839999999997</v>
      </c>
      <c r="AE227" s="550">
        <f t="shared" si="58"/>
        <v>35319.618750000001</v>
      </c>
      <c r="AF227" s="550">
        <f t="shared" si="58"/>
        <v>36435.587500000001</v>
      </c>
      <c r="AG227" s="550">
        <f t="shared" si="58"/>
        <v>37586.818749999999</v>
      </c>
      <c r="AH227" s="550">
        <f t="shared" si="58"/>
        <v>38774.417500000003</v>
      </c>
      <c r="AI227" s="550">
        <f t="shared" si="58"/>
        <v>39999.537499999999</v>
      </c>
      <c r="AJ227" s="550">
        <f t="shared" si="58"/>
        <v>41263.364999999998</v>
      </c>
      <c r="AK227" s="550">
        <f t="shared" si="58"/>
        <v>42567.135000000002</v>
      </c>
      <c r="AL227" s="550">
        <f t="shared" si="58"/>
        <v>43912.082499999997</v>
      </c>
      <c r="AM227" s="550">
        <f t="shared" si="58"/>
        <v>45299.54</v>
      </c>
      <c r="AN227" s="546"/>
      <c r="AO227" s="546"/>
      <c r="AP227" s="546"/>
      <c r="AQ227" s="546"/>
    </row>
    <row r="228" spans="1:43" s="545" customFormat="1">
      <c r="A228" s="549"/>
      <c r="C228" s="548" t="s">
        <v>892</v>
      </c>
      <c r="D228" s="547"/>
      <c r="E228" s="570">
        <f>(SUM(E225:E227))*G22</f>
        <v>0</v>
      </c>
      <c r="F228" s="570">
        <f>SUM(F225:F227)*(G22+H22)</f>
        <v>0</v>
      </c>
      <c r="G228" s="570">
        <f>SUM(G225:G227)*(G22+H22+I22)</f>
        <v>0</v>
      </c>
      <c r="H228" s="570">
        <f>SUM(H225:H227)*(G22+H22+I22+J22)</f>
        <v>0</v>
      </c>
      <c r="I228" s="670">
        <f>SUM(I225:I227)*(G22+H22+I22+J22+K22)</f>
        <v>3148.3947391505194</v>
      </c>
      <c r="J228" s="670">
        <f>SUM(J225:J227)*(G22+H22+I22+J22+K22+L22)</f>
        <v>15066.098756005862</v>
      </c>
      <c r="K228" s="570">
        <f>SUM(K225:K227)*(G22+H22+I22+J22+K22+L22+M22)</f>
        <v>18936.125</v>
      </c>
      <c r="L228" s="547">
        <f t="shared" ref="L228:AM228" si="59">SUM(L225:L227)</f>
        <v>19558.321250000001</v>
      </c>
      <c r="M228" s="547">
        <f t="shared" si="59"/>
        <v>20176.2925</v>
      </c>
      <c r="N228" s="547">
        <f t="shared" si="59"/>
        <v>20813.78</v>
      </c>
      <c r="O228" s="547">
        <f t="shared" si="59"/>
        <v>21471.4175</v>
      </c>
      <c r="P228" s="547">
        <f t="shared" si="59"/>
        <v>22149.822499999998</v>
      </c>
      <c r="Q228" s="547">
        <f t="shared" si="59"/>
        <v>22849.677500000002</v>
      </c>
      <c r="R228" s="547">
        <f t="shared" si="59"/>
        <v>23571.64875</v>
      </c>
      <c r="S228" s="547">
        <f t="shared" si="59"/>
        <v>24316.418750000001</v>
      </c>
      <c r="T228" s="547">
        <f t="shared" si="59"/>
        <v>25084.71875</v>
      </c>
      <c r="U228" s="547">
        <f t="shared" si="59"/>
        <v>25877.296249999999</v>
      </c>
      <c r="V228" s="547">
        <f t="shared" si="59"/>
        <v>26694.915000000001</v>
      </c>
      <c r="W228" s="547">
        <f t="shared" si="59"/>
        <v>27538.371249999997</v>
      </c>
      <c r="X228" s="547">
        <f t="shared" si="59"/>
        <v>28408.493750000001</v>
      </c>
      <c r="Y228" s="547">
        <f t="shared" si="59"/>
        <v>29306.078749999997</v>
      </c>
      <c r="Z228" s="547">
        <f t="shared" si="59"/>
        <v>30232.036250000005</v>
      </c>
      <c r="AA228" s="547">
        <f t="shared" si="59"/>
        <v>31187.26</v>
      </c>
      <c r="AB228" s="547">
        <f t="shared" si="59"/>
        <v>32172.660000000003</v>
      </c>
      <c r="AC228" s="547">
        <f t="shared" si="59"/>
        <v>33189.195</v>
      </c>
      <c r="AD228" s="547">
        <f t="shared" si="59"/>
        <v>34237.839999999997</v>
      </c>
      <c r="AE228" s="547">
        <f t="shared" si="59"/>
        <v>35319.618750000001</v>
      </c>
      <c r="AF228" s="547">
        <f t="shared" si="59"/>
        <v>36435.587500000001</v>
      </c>
      <c r="AG228" s="547">
        <f t="shared" si="59"/>
        <v>37586.818749999999</v>
      </c>
      <c r="AH228" s="547">
        <f t="shared" si="59"/>
        <v>38774.417500000003</v>
      </c>
      <c r="AI228" s="547">
        <f t="shared" si="59"/>
        <v>39999.537499999999</v>
      </c>
      <c r="AJ228" s="547">
        <f t="shared" si="59"/>
        <v>41263.364999999998</v>
      </c>
      <c r="AK228" s="547">
        <f t="shared" si="59"/>
        <v>42567.135000000002</v>
      </c>
      <c r="AL228" s="547">
        <f t="shared" si="59"/>
        <v>43912.082499999997</v>
      </c>
      <c r="AM228" s="547">
        <f t="shared" si="59"/>
        <v>45299.54</v>
      </c>
      <c r="AN228" s="546"/>
      <c r="AO228" s="546"/>
      <c r="AP228" s="546"/>
      <c r="AQ228" s="546"/>
    </row>
    <row r="229" spans="1:43" s="540" customFormat="1">
      <c r="A229" s="544"/>
      <c r="C229" s="543" t="s">
        <v>1080</v>
      </c>
      <c r="D229" s="542"/>
      <c r="E229" s="542"/>
      <c r="F229" s="542"/>
      <c r="G229" s="541"/>
      <c r="H229" s="541"/>
      <c r="I229" s="541"/>
      <c r="J229" s="541"/>
      <c r="K229" s="541"/>
      <c r="L229" s="541"/>
      <c r="M229" s="541"/>
      <c r="N229" s="541"/>
      <c r="O229" s="541"/>
      <c r="P229" s="541"/>
      <c r="Q229" s="541"/>
      <c r="R229" s="541"/>
      <c r="S229" s="541"/>
      <c r="T229" s="541"/>
      <c r="U229" s="541"/>
      <c r="V229" s="541"/>
      <c r="W229" s="541"/>
      <c r="X229" s="541"/>
      <c r="Y229" s="541"/>
      <c r="Z229" s="541"/>
      <c r="AA229" s="541"/>
      <c r="AB229" s="541"/>
      <c r="AC229" s="541"/>
      <c r="AD229" s="541"/>
      <c r="AE229" s="541"/>
      <c r="AF229" s="541"/>
      <c r="AG229" s="541"/>
      <c r="AH229" s="541"/>
      <c r="AI229" s="541"/>
      <c r="AJ229" s="541"/>
      <c r="AK229" s="541"/>
      <c r="AL229" s="541"/>
      <c r="AM229" s="541"/>
      <c r="AN229" s="541"/>
      <c r="AO229" s="541"/>
      <c r="AP229" s="541"/>
      <c r="AQ229" s="541"/>
    </row>
    <row r="230" spans="1:43" s="540" customFormat="1">
      <c r="A230" s="544"/>
      <c r="C230" s="544"/>
    </row>
    <row r="231" spans="1:43" s="540" customFormat="1">
      <c r="A231" s="544"/>
      <c r="C231" s="544"/>
    </row>
    <row r="232" spans="1:43" s="540" customFormat="1">
      <c r="C232" s="544"/>
      <c r="D232" s="665"/>
      <c r="E232" s="665"/>
      <c r="F232" s="665"/>
      <c r="G232" s="665"/>
      <c r="H232" s="665"/>
      <c r="I232" s="665"/>
      <c r="J232" s="665"/>
      <c r="K232" s="665"/>
      <c r="L232" s="665"/>
      <c r="M232" s="665"/>
      <c r="N232" s="665"/>
      <c r="O232" s="665"/>
      <c r="P232" s="665"/>
      <c r="Q232" s="543"/>
      <c r="R232" s="543"/>
      <c r="S232" s="543"/>
      <c r="T232" s="543"/>
      <c r="U232" s="543"/>
      <c r="V232" s="543"/>
      <c r="W232" s="543"/>
      <c r="X232" s="543"/>
      <c r="Y232" s="543"/>
      <c r="Z232" s="543"/>
      <c r="AA232" s="543"/>
      <c r="AB232" s="543"/>
      <c r="AC232" s="543"/>
      <c r="AD232" s="543"/>
      <c r="AE232" s="543"/>
      <c r="AF232" s="543"/>
      <c r="AG232" s="543"/>
      <c r="AH232" s="543"/>
    </row>
    <row r="233" spans="1:43" s="540" customFormat="1">
      <c r="A233" s="586" t="s">
        <v>1074</v>
      </c>
      <c r="B233" s="664"/>
      <c r="C233" s="586"/>
      <c r="D233" s="635"/>
      <c r="E233" s="635"/>
      <c r="F233" s="635"/>
      <c r="G233" s="635"/>
      <c r="H233" s="635"/>
      <c r="I233" s="635"/>
      <c r="J233" s="635"/>
      <c r="K233" s="635"/>
      <c r="L233" s="635"/>
      <c r="M233" s="635"/>
      <c r="N233" s="635"/>
      <c r="O233" s="635"/>
      <c r="P233" s="635"/>
      <c r="Q233" s="543"/>
      <c r="R233" s="543"/>
      <c r="S233" s="543"/>
      <c r="T233" s="543"/>
      <c r="U233" s="543"/>
      <c r="V233" s="543"/>
      <c r="W233" s="543"/>
      <c r="X233" s="543"/>
      <c r="Y233" s="543"/>
      <c r="Z233" s="543"/>
      <c r="AA233" s="543"/>
      <c r="AB233" s="543"/>
      <c r="AC233" s="543"/>
      <c r="AD233" s="543"/>
      <c r="AE233" s="543"/>
      <c r="AF233" s="543"/>
      <c r="AG233" s="543"/>
      <c r="AH233" s="543"/>
    </row>
    <row r="234" spans="1:43" s="635" customFormat="1">
      <c r="C234" s="661"/>
      <c r="Q234" s="543"/>
      <c r="R234" s="543"/>
      <c r="S234" s="543"/>
      <c r="T234" s="543"/>
      <c r="U234" s="543"/>
      <c r="V234" s="543"/>
      <c r="W234" s="543"/>
      <c r="X234" s="543"/>
      <c r="Y234" s="543"/>
      <c r="Z234" s="543"/>
      <c r="AA234" s="543"/>
      <c r="AB234" s="543"/>
      <c r="AC234" s="543"/>
      <c r="AD234" s="543"/>
      <c r="AE234" s="543"/>
      <c r="AF234" s="543"/>
      <c r="AG234" s="543"/>
      <c r="AH234" s="543"/>
    </row>
    <row r="235" spans="1:43" s="635" customFormat="1">
      <c r="A235" s="586" t="s">
        <v>430</v>
      </c>
      <c r="B235" s="663"/>
      <c r="C235" s="662"/>
      <c r="Q235" s="543"/>
      <c r="R235" s="543"/>
      <c r="S235" s="543"/>
      <c r="T235" s="543"/>
      <c r="U235" s="543"/>
      <c r="V235" s="543"/>
      <c r="W235" s="543"/>
      <c r="X235" s="543"/>
      <c r="Y235" s="543"/>
      <c r="Z235" s="543"/>
      <c r="AA235" s="543"/>
      <c r="AB235" s="543"/>
      <c r="AC235" s="543"/>
      <c r="AD235" s="543"/>
      <c r="AE235" s="543"/>
      <c r="AF235" s="543"/>
      <c r="AG235" s="543"/>
      <c r="AH235" s="543"/>
    </row>
    <row r="236" spans="1:43" s="635" customFormat="1">
      <c r="C236" s="661"/>
      <c r="Q236" s="543"/>
      <c r="R236" s="543"/>
      <c r="S236" s="543"/>
      <c r="T236" s="543"/>
      <c r="U236" s="543"/>
      <c r="V236" s="543"/>
      <c r="W236" s="543"/>
      <c r="X236" s="543"/>
      <c r="Y236" s="543"/>
      <c r="Z236" s="543"/>
      <c r="AA236" s="543"/>
      <c r="AB236" s="543"/>
      <c r="AC236" s="543"/>
      <c r="AD236" s="543"/>
      <c r="AE236" s="543"/>
      <c r="AF236" s="543"/>
      <c r="AG236" s="543"/>
      <c r="AH236" s="543"/>
    </row>
    <row r="237" spans="1:43" s="635" customFormat="1">
      <c r="A237" s="584" t="s">
        <v>2</v>
      </c>
      <c r="B237" s="633"/>
      <c r="C237" s="632"/>
      <c r="Q237" s="543"/>
      <c r="R237" s="543"/>
      <c r="S237" s="543"/>
      <c r="T237" s="543"/>
      <c r="U237" s="543"/>
      <c r="V237" s="543"/>
      <c r="W237" s="543"/>
      <c r="X237" s="543"/>
      <c r="Y237" s="543"/>
      <c r="Z237" s="543"/>
      <c r="AA237" s="543"/>
      <c r="AB237" s="543"/>
      <c r="AC237" s="543"/>
      <c r="AD237" s="543"/>
      <c r="AE237" s="543"/>
      <c r="AF237" s="543"/>
      <c r="AG237" s="543"/>
      <c r="AH237" s="543"/>
    </row>
    <row r="238" spans="1:43">
      <c r="C238" s="650"/>
      <c r="D238" s="651"/>
      <c r="E238" s="651"/>
      <c r="F238" s="651"/>
      <c r="G238" s="650"/>
      <c r="H238" s="650"/>
      <c r="I238" s="650"/>
      <c r="J238" s="650"/>
      <c r="K238" s="650"/>
      <c r="L238" s="650"/>
      <c r="M238" s="650"/>
      <c r="N238" s="650"/>
      <c r="O238" s="650"/>
      <c r="P238" s="650"/>
      <c r="Q238" s="543"/>
      <c r="R238" s="543"/>
      <c r="S238" s="543"/>
      <c r="T238" s="543"/>
      <c r="U238" s="543"/>
      <c r="V238" s="543"/>
      <c r="W238" s="543"/>
      <c r="X238" s="543"/>
      <c r="Y238" s="543"/>
      <c r="Z238" s="543"/>
      <c r="AA238" s="543"/>
      <c r="AB238" s="543"/>
      <c r="AC238" s="543"/>
      <c r="AD238" s="543"/>
      <c r="AE238" s="543"/>
      <c r="AF238" s="543"/>
      <c r="AG238" s="543"/>
      <c r="AH238" s="543"/>
    </row>
    <row r="239" spans="1:43" ht="57.6">
      <c r="C239" s="572" t="s">
        <v>586</v>
      </c>
      <c r="D239" s="572" t="s">
        <v>1005</v>
      </c>
      <c r="E239" s="572" t="s">
        <v>1004</v>
      </c>
      <c r="F239" s="572" t="s">
        <v>1003</v>
      </c>
      <c r="G239" s="653">
        <v>2022</v>
      </c>
      <c r="H239" s="653">
        <v>2023</v>
      </c>
      <c r="I239" s="653">
        <v>2024</v>
      </c>
      <c r="J239" s="653">
        <v>2025</v>
      </c>
      <c r="K239" s="653">
        <v>2026</v>
      </c>
      <c r="L239" s="653">
        <v>2027</v>
      </c>
      <c r="M239" s="653">
        <v>2028</v>
      </c>
      <c r="N239" s="653">
        <v>2029</v>
      </c>
      <c r="O239" s="653">
        <v>2030</v>
      </c>
      <c r="P239" s="572" t="s">
        <v>1009</v>
      </c>
      <c r="Q239" s="543"/>
      <c r="R239" s="543"/>
      <c r="S239" s="543"/>
      <c r="T239" s="543"/>
      <c r="U239" s="543"/>
      <c r="V239" s="543"/>
      <c r="W239" s="543"/>
      <c r="X239" s="543"/>
      <c r="Y239" s="543"/>
      <c r="Z239" s="543"/>
      <c r="AA239" s="543"/>
      <c r="AB239" s="543"/>
      <c r="AC239" s="543"/>
      <c r="AD239" s="543"/>
      <c r="AE239" s="543"/>
      <c r="AF239" s="543"/>
      <c r="AG239" s="543"/>
      <c r="AH239" s="543"/>
    </row>
    <row r="240" spans="1:43">
      <c r="C240" s="648" t="s">
        <v>847</v>
      </c>
      <c r="D240" s="647">
        <v>1922964</v>
      </c>
      <c r="E240" s="629" t="s">
        <v>1002</v>
      </c>
      <c r="F240" s="629" t="s">
        <v>1001</v>
      </c>
      <c r="G240" s="611"/>
      <c r="H240" s="647">
        <v>1827812</v>
      </c>
      <c r="I240" s="647">
        <v>95152</v>
      </c>
      <c r="J240" s="611"/>
      <c r="K240" s="611"/>
      <c r="L240" s="611"/>
      <c r="M240" s="611"/>
      <c r="N240" s="611"/>
      <c r="O240" s="611"/>
      <c r="P240" s="660">
        <f t="shared" ref="P240:P243" si="60">$D240-SUM(G240:O240)</f>
        <v>0</v>
      </c>
      <c r="Q240" s="543"/>
      <c r="R240" s="543"/>
      <c r="S240" s="543"/>
      <c r="T240" s="543"/>
      <c r="U240" s="543"/>
      <c r="V240" s="543"/>
      <c r="W240" s="543"/>
      <c r="X240" s="543"/>
      <c r="Y240" s="543"/>
      <c r="Z240" s="543"/>
      <c r="AA240" s="543"/>
      <c r="AB240" s="543"/>
      <c r="AC240" s="543"/>
      <c r="AD240" s="543"/>
      <c r="AE240" s="543"/>
      <c r="AF240" s="543"/>
      <c r="AG240" s="543"/>
      <c r="AH240" s="543"/>
    </row>
    <row r="241" spans="3:34">
      <c r="C241" s="648" t="s">
        <v>851</v>
      </c>
      <c r="D241" s="647">
        <v>1206330</v>
      </c>
      <c r="E241" s="629" t="s">
        <v>1002</v>
      </c>
      <c r="F241" s="629" t="s">
        <v>1001</v>
      </c>
      <c r="G241" s="611"/>
      <c r="H241" s="611"/>
      <c r="I241" s="647">
        <v>1000330</v>
      </c>
      <c r="J241" s="647">
        <v>206000</v>
      </c>
      <c r="K241" s="611"/>
      <c r="L241" s="611"/>
      <c r="M241" s="611"/>
      <c r="N241" s="611"/>
      <c r="O241" s="611"/>
      <c r="P241" s="660">
        <f t="shared" si="60"/>
        <v>0</v>
      </c>
      <c r="Q241" s="543"/>
      <c r="R241" s="543"/>
      <c r="S241" s="543"/>
      <c r="T241" s="543"/>
      <c r="U241" s="543"/>
      <c r="V241" s="543"/>
      <c r="W241" s="543"/>
      <c r="X241" s="543"/>
      <c r="Y241" s="543"/>
      <c r="Z241" s="543"/>
      <c r="AA241" s="543"/>
      <c r="AB241" s="543"/>
      <c r="AC241" s="543"/>
      <c r="AD241" s="543"/>
      <c r="AE241" s="543"/>
      <c r="AF241" s="543"/>
      <c r="AG241" s="543"/>
      <c r="AH241" s="543"/>
    </row>
    <row r="242" spans="3:34" ht="28.8">
      <c r="C242" s="648" t="s">
        <v>848</v>
      </c>
      <c r="D242" s="647">
        <v>21217600</v>
      </c>
      <c r="E242" s="629" t="s">
        <v>1002</v>
      </c>
      <c r="F242" s="629" t="s">
        <v>1001</v>
      </c>
      <c r="G242" s="611"/>
      <c r="H242" s="611"/>
      <c r="I242" s="611"/>
      <c r="J242" s="611"/>
      <c r="K242" s="647">
        <v>66960</v>
      </c>
      <c r="L242" s="647">
        <v>803880</v>
      </c>
      <c r="M242" s="647">
        <v>11087960</v>
      </c>
      <c r="N242" s="647">
        <v>9258800</v>
      </c>
      <c r="O242" s="611"/>
      <c r="P242" s="660">
        <f t="shared" si="60"/>
        <v>0</v>
      </c>
      <c r="Q242" s="543"/>
      <c r="R242" s="543"/>
      <c r="S242" s="543"/>
      <c r="T242" s="543"/>
      <c r="U242" s="543"/>
      <c r="V242" s="543"/>
      <c r="W242" s="543"/>
      <c r="X242" s="543"/>
      <c r="Y242" s="543"/>
      <c r="Z242" s="543"/>
      <c r="AA242" s="543"/>
      <c r="AB242" s="543"/>
      <c r="AC242" s="543"/>
      <c r="AD242" s="543"/>
      <c r="AE242" s="543"/>
      <c r="AF242" s="543"/>
      <c r="AG242" s="543"/>
      <c r="AH242" s="543"/>
    </row>
    <row r="243" spans="3:34" ht="28.8">
      <c r="C243" s="648" t="s">
        <v>1008</v>
      </c>
      <c r="D243" s="647">
        <v>5779770</v>
      </c>
      <c r="E243" s="629" t="s">
        <v>1002</v>
      </c>
      <c r="F243" s="629" t="s">
        <v>1001</v>
      </c>
      <c r="G243" s="611"/>
      <c r="H243" s="611"/>
      <c r="I243" s="611"/>
      <c r="J243" s="611"/>
      <c r="K243" s="647">
        <v>1025810</v>
      </c>
      <c r="L243" s="647">
        <v>3726990</v>
      </c>
      <c r="M243" s="647">
        <v>1026970</v>
      </c>
      <c r="N243" s="647"/>
      <c r="O243" s="611"/>
      <c r="P243" s="660">
        <f t="shared" si="60"/>
        <v>0</v>
      </c>
      <c r="Q243" s="543"/>
      <c r="R243" s="543"/>
      <c r="S243" s="543"/>
      <c r="T243" s="543"/>
      <c r="U243" s="543"/>
      <c r="V243" s="543"/>
      <c r="W243" s="543"/>
      <c r="X243" s="543"/>
      <c r="Y243" s="543"/>
      <c r="Z243" s="543"/>
      <c r="AA243" s="543"/>
      <c r="AB243" s="543"/>
      <c r="AC243" s="543"/>
      <c r="AD243" s="543"/>
      <c r="AE243" s="543"/>
      <c r="AF243" s="543"/>
      <c r="AG243" s="543"/>
      <c r="AH243" s="543"/>
    </row>
    <row r="244" spans="3:34">
      <c r="C244" s="571" t="s">
        <v>987</v>
      </c>
      <c r="D244" s="570">
        <f>SUM(D240:D243)</f>
        <v>30126664</v>
      </c>
      <c r="E244" s="625"/>
      <c r="F244" s="625"/>
      <c r="G244" s="570">
        <f t="shared" ref="G244:O244" si="61">SUM(G240:G243)</f>
        <v>0</v>
      </c>
      <c r="H244" s="570">
        <f t="shared" si="61"/>
        <v>1827812</v>
      </c>
      <c r="I244" s="570">
        <f t="shared" si="61"/>
        <v>1095482</v>
      </c>
      <c r="J244" s="570">
        <f t="shared" si="61"/>
        <v>206000</v>
      </c>
      <c r="K244" s="570">
        <f t="shared" si="61"/>
        <v>1092770</v>
      </c>
      <c r="L244" s="570">
        <f t="shared" si="61"/>
        <v>4530870</v>
      </c>
      <c r="M244" s="570">
        <f t="shared" si="61"/>
        <v>12114930</v>
      </c>
      <c r="N244" s="570">
        <f t="shared" si="61"/>
        <v>9258800</v>
      </c>
      <c r="O244" s="570">
        <f t="shared" si="61"/>
        <v>0</v>
      </c>
      <c r="P244" s="659">
        <f>$D244-SUM(G244:O244)</f>
        <v>0</v>
      </c>
      <c r="Q244" s="543"/>
      <c r="R244" s="543"/>
      <c r="S244" s="543"/>
      <c r="T244" s="543"/>
      <c r="U244" s="543"/>
      <c r="V244" s="543"/>
      <c r="W244" s="543"/>
      <c r="X244" s="543"/>
      <c r="Y244" s="543"/>
      <c r="Z244" s="543"/>
      <c r="AA244" s="543"/>
      <c r="AB244" s="543"/>
      <c r="AC244" s="543"/>
      <c r="AD244" s="543"/>
      <c r="AE244" s="543"/>
      <c r="AF244" s="543"/>
      <c r="AG244" s="543"/>
      <c r="AH244" s="543"/>
    </row>
    <row r="245" spans="3:34">
      <c r="C245" s="571" t="s">
        <v>1007</v>
      </c>
      <c r="D245" s="658">
        <v>1</v>
      </c>
      <c r="E245" s="625"/>
      <c r="F245" s="625"/>
      <c r="G245" s="657">
        <f t="shared" ref="G245:O245" si="62">G244/$D244</f>
        <v>0</v>
      </c>
      <c r="H245" s="657">
        <f t="shared" si="62"/>
        <v>6.0670906012029742E-2</v>
      </c>
      <c r="I245" s="657">
        <f t="shared" si="62"/>
        <v>3.6362539177918936E-2</v>
      </c>
      <c r="J245" s="657">
        <f t="shared" si="62"/>
        <v>6.8377965778089467E-3</v>
      </c>
      <c r="K245" s="657">
        <f t="shared" si="62"/>
        <v>3.6272519254040209E-2</v>
      </c>
      <c r="L245" s="657">
        <f t="shared" si="62"/>
        <v>0.15039401641018069</v>
      </c>
      <c r="M245" s="657">
        <f t="shared" si="62"/>
        <v>0.40213314026405311</v>
      </c>
      <c r="N245" s="657">
        <f t="shared" si="62"/>
        <v>0.30732908230396833</v>
      </c>
      <c r="O245" s="657">
        <f t="shared" si="62"/>
        <v>0</v>
      </c>
      <c r="P245" s="656">
        <f>$D245-SUM(G245:O245)</f>
        <v>0</v>
      </c>
      <c r="Q245" s="543"/>
      <c r="R245" s="543"/>
      <c r="S245" s="543"/>
      <c r="T245" s="543"/>
      <c r="U245" s="543"/>
      <c r="V245" s="543"/>
      <c r="W245" s="543"/>
      <c r="X245" s="543"/>
      <c r="Y245" s="543"/>
      <c r="Z245" s="543"/>
      <c r="AA245" s="543"/>
      <c r="AB245" s="543"/>
      <c r="AC245" s="543"/>
      <c r="AD245" s="543"/>
      <c r="AE245" s="543"/>
      <c r="AF245" s="543"/>
      <c r="AG245" s="543"/>
      <c r="AH245" s="543"/>
    </row>
    <row r="246" spans="3:34">
      <c r="C246" s="561"/>
      <c r="D246" s="655"/>
      <c r="E246" s="568"/>
      <c r="F246" s="568"/>
      <c r="G246" s="561"/>
      <c r="H246" s="561"/>
      <c r="I246" s="561"/>
      <c r="J246" s="561"/>
      <c r="K246" s="561"/>
      <c r="L246" s="561"/>
      <c r="M246" s="561"/>
      <c r="N246" s="561"/>
      <c r="O246" s="650"/>
      <c r="P246" s="561"/>
      <c r="Q246" s="543"/>
      <c r="R246" s="543"/>
      <c r="S246" s="543"/>
      <c r="T246" s="543"/>
      <c r="U246" s="543"/>
      <c r="V246" s="543"/>
      <c r="W246" s="543"/>
      <c r="X246" s="543"/>
      <c r="Y246" s="543"/>
      <c r="Z246" s="543"/>
      <c r="AA246" s="543"/>
      <c r="AB246" s="543"/>
      <c r="AC246" s="543"/>
      <c r="AD246" s="543"/>
      <c r="AE246" s="543"/>
      <c r="AF246" s="543"/>
      <c r="AG246" s="543"/>
      <c r="AH246" s="543"/>
    </row>
    <row r="247" spans="3:34">
      <c r="C247" s="561"/>
      <c r="D247" s="655"/>
      <c r="E247" s="568"/>
      <c r="F247" s="568"/>
      <c r="G247" s="561"/>
      <c r="H247" s="654"/>
      <c r="I247" s="654"/>
      <c r="J247" s="654"/>
      <c r="K247" s="654"/>
      <c r="L247" s="561"/>
      <c r="M247" s="561"/>
      <c r="N247" s="561"/>
      <c r="O247" s="650"/>
      <c r="P247" s="561"/>
      <c r="Q247" s="543"/>
      <c r="R247" s="543"/>
      <c r="S247" s="543"/>
      <c r="T247" s="543"/>
      <c r="U247" s="543"/>
      <c r="V247" s="543"/>
      <c r="W247" s="543"/>
      <c r="X247" s="543"/>
      <c r="Y247" s="543"/>
      <c r="Z247" s="543"/>
      <c r="AA247" s="543"/>
      <c r="AB247" s="543"/>
      <c r="AC247" s="543"/>
      <c r="AD247" s="543"/>
      <c r="AE247" s="543"/>
      <c r="AF247" s="543"/>
      <c r="AG247" s="543"/>
      <c r="AH247" s="543"/>
    </row>
    <row r="248" spans="3:34" ht="43.2">
      <c r="C248" s="572" t="s">
        <v>1006</v>
      </c>
      <c r="D248" s="572" t="s">
        <v>1005</v>
      </c>
      <c r="E248" s="572" t="s">
        <v>1004</v>
      </c>
      <c r="F248" s="572" t="s">
        <v>1003</v>
      </c>
      <c r="G248" s="653">
        <v>2022</v>
      </c>
      <c r="H248" s="653">
        <v>2023</v>
      </c>
      <c r="I248" s="653">
        <v>2024</v>
      </c>
      <c r="J248" s="653">
        <v>2025</v>
      </c>
      <c r="K248" s="653">
        <v>2026</v>
      </c>
      <c r="L248" s="653">
        <v>2027</v>
      </c>
      <c r="M248" s="653">
        <v>2028</v>
      </c>
      <c r="N248" s="653">
        <v>2029</v>
      </c>
      <c r="O248" s="653">
        <v>2030</v>
      </c>
      <c r="P248" s="572" t="s">
        <v>999</v>
      </c>
      <c r="Q248" s="543"/>
      <c r="R248" s="543"/>
      <c r="S248" s="543"/>
      <c r="T248" s="543"/>
      <c r="U248" s="543"/>
      <c r="V248" s="543"/>
      <c r="W248" s="543"/>
      <c r="X248" s="543"/>
      <c r="Y248" s="543"/>
      <c r="Z248" s="543"/>
      <c r="AA248" s="543"/>
      <c r="AB248" s="543"/>
      <c r="AC248" s="543"/>
      <c r="AD248" s="543"/>
      <c r="AE248" s="543"/>
      <c r="AF248" s="543"/>
      <c r="AG248" s="543"/>
      <c r="AH248" s="543"/>
    </row>
    <row r="249" spans="3:34">
      <c r="C249" s="648" t="s">
        <v>847</v>
      </c>
      <c r="D249" s="647">
        <f>$D240</f>
        <v>1922964</v>
      </c>
      <c r="E249" s="629" t="s">
        <v>1002</v>
      </c>
      <c r="F249" s="629" t="s">
        <v>1001</v>
      </c>
      <c r="G249" s="652">
        <f t="shared" ref="G249:O249" si="63">G240/$D240</f>
        <v>0</v>
      </c>
      <c r="H249" s="652">
        <f t="shared" si="63"/>
        <v>0.95051805442015558</v>
      </c>
      <c r="I249" s="652">
        <f t="shared" si="63"/>
        <v>4.948194557984445E-2</v>
      </c>
      <c r="J249" s="652">
        <f t="shared" si="63"/>
        <v>0</v>
      </c>
      <c r="K249" s="652">
        <f t="shared" si="63"/>
        <v>0</v>
      </c>
      <c r="L249" s="652">
        <f t="shared" si="63"/>
        <v>0</v>
      </c>
      <c r="M249" s="652">
        <f t="shared" si="63"/>
        <v>0</v>
      </c>
      <c r="N249" s="652">
        <f t="shared" si="63"/>
        <v>0</v>
      </c>
      <c r="O249" s="652">
        <f t="shared" si="63"/>
        <v>0</v>
      </c>
      <c r="P249" s="652">
        <f>SUM(G249:O249)</f>
        <v>1</v>
      </c>
      <c r="Q249" s="543"/>
      <c r="R249" s="543"/>
      <c r="S249" s="543"/>
      <c r="T249" s="543"/>
      <c r="U249" s="543"/>
      <c r="V249" s="543"/>
      <c r="W249" s="543"/>
      <c r="X249" s="543"/>
      <c r="Y249" s="543"/>
      <c r="Z249" s="543"/>
      <c r="AA249" s="543"/>
      <c r="AB249" s="543"/>
      <c r="AC249" s="543"/>
      <c r="AD249" s="543"/>
      <c r="AE249" s="543"/>
      <c r="AF249" s="543"/>
      <c r="AG249" s="543"/>
      <c r="AH249" s="543"/>
    </row>
    <row r="250" spans="3:34">
      <c r="C250" s="648" t="s">
        <v>851</v>
      </c>
      <c r="D250" s="647">
        <f>$D241</f>
        <v>1206330</v>
      </c>
      <c r="E250" s="629" t="s">
        <v>1002</v>
      </c>
      <c r="F250" s="629" t="s">
        <v>1001</v>
      </c>
      <c r="G250" s="652">
        <f t="shared" ref="G250:O250" si="64">G241/$D241</f>
        <v>0</v>
      </c>
      <c r="H250" s="652">
        <f t="shared" si="64"/>
        <v>0</v>
      </c>
      <c r="I250" s="652">
        <f t="shared" si="64"/>
        <v>0.82923412333275304</v>
      </c>
      <c r="J250" s="652">
        <f t="shared" si="64"/>
        <v>0.17076587666724694</v>
      </c>
      <c r="K250" s="652">
        <f t="shared" si="64"/>
        <v>0</v>
      </c>
      <c r="L250" s="652">
        <f t="shared" si="64"/>
        <v>0</v>
      </c>
      <c r="M250" s="652">
        <f t="shared" si="64"/>
        <v>0</v>
      </c>
      <c r="N250" s="652">
        <f t="shared" si="64"/>
        <v>0</v>
      </c>
      <c r="O250" s="652">
        <f t="shared" si="64"/>
        <v>0</v>
      </c>
      <c r="P250" s="652">
        <f>SUM(G250:O250)</f>
        <v>1</v>
      </c>
      <c r="Q250" s="543"/>
      <c r="R250" s="543"/>
      <c r="S250" s="543"/>
      <c r="T250" s="543"/>
      <c r="U250" s="543"/>
      <c r="V250" s="543"/>
      <c r="W250" s="543"/>
      <c r="X250" s="543"/>
      <c r="Y250" s="543"/>
      <c r="Z250" s="543"/>
      <c r="AA250" s="543"/>
      <c r="AB250" s="543"/>
      <c r="AC250" s="543"/>
      <c r="AD250" s="543"/>
      <c r="AE250" s="543"/>
      <c r="AF250" s="543"/>
      <c r="AG250" s="543"/>
      <c r="AH250" s="543"/>
    </row>
    <row r="251" spans="3:34" ht="28.8">
      <c r="C251" s="648" t="s">
        <v>848</v>
      </c>
      <c r="D251" s="647">
        <f>$D242</f>
        <v>21217600</v>
      </c>
      <c r="E251" s="629" t="s">
        <v>1002</v>
      </c>
      <c r="F251" s="629" t="s">
        <v>1001</v>
      </c>
      <c r="G251" s="652">
        <f t="shared" ref="G251:O251" si="65">G242/$D242</f>
        <v>0</v>
      </c>
      <c r="H251" s="652">
        <f t="shared" si="65"/>
        <v>0</v>
      </c>
      <c r="I251" s="652">
        <f t="shared" si="65"/>
        <v>0</v>
      </c>
      <c r="J251" s="652">
        <f t="shared" si="65"/>
        <v>0</v>
      </c>
      <c r="K251" s="652">
        <f t="shared" si="65"/>
        <v>3.1558705979941181E-3</v>
      </c>
      <c r="L251" s="652">
        <f t="shared" si="65"/>
        <v>3.7887414222155191E-2</v>
      </c>
      <c r="M251" s="652">
        <f t="shared" si="65"/>
        <v>0.52258313852650629</v>
      </c>
      <c r="N251" s="652">
        <f t="shared" si="65"/>
        <v>0.43637357665334442</v>
      </c>
      <c r="O251" s="652">
        <f t="shared" si="65"/>
        <v>0</v>
      </c>
      <c r="P251" s="652">
        <f>SUM(G251:O251)</f>
        <v>1</v>
      </c>
      <c r="Q251" s="543"/>
      <c r="R251" s="543"/>
      <c r="S251" s="543"/>
      <c r="T251" s="543"/>
      <c r="U251" s="543"/>
      <c r="V251" s="543"/>
      <c r="W251" s="543"/>
      <c r="X251" s="543"/>
      <c r="Y251" s="543"/>
      <c r="Z251" s="543"/>
      <c r="AA251" s="543"/>
      <c r="AB251" s="543"/>
      <c r="AC251" s="543"/>
      <c r="AD251" s="543"/>
      <c r="AE251" s="543"/>
      <c r="AF251" s="543"/>
      <c r="AG251" s="543"/>
      <c r="AH251" s="543"/>
    </row>
    <row r="252" spans="3:34" ht="28.8">
      <c r="C252" s="648" t="s">
        <v>1008</v>
      </c>
      <c r="D252" s="647">
        <f>$D243</f>
        <v>5779770</v>
      </c>
      <c r="E252" s="629" t="s">
        <v>1002</v>
      </c>
      <c r="F252" s="629" t="s">
        <v>1001</v>
      </c>
      <c r="G252" s="652">
        <f t="shared" ref="G252:O252" si="66">G243/$D243</f>
        <v>0</v>
      </c>
      <c r="H252" s="652">
        <f t="shared" si="66"/>
        <v>0</v>
      </c>
      <c r="I252" s="652">
        <f t="shared" si="66"/>
        <v>0</v>
      </c>
      <c r="J252" s="652">
        <f t="shared" si="66"/>
        <v>0</v>
      </c>
      <c r="K252" s="652">
        <f t="shared" si="66"/>
        <v>0.17748284101270465</v>
      </c>
      <c r="L252" s="652">
        <f t="shared" si="66"/>
        <v>0.64483361794673488</v>
      </c>
      <c r="M252" s="652">
        <f t="shared" si="66"/>
        <v>0.17768354104056044</v>
      </c>
      <c r="N252" s="652">
        <f t="shared" si="66"/>
        <v>0</v>
      </c>
      <c r="O252" s="652">
        <f t="shared" si="66"/>
        <v>0</v>
      </c>
      <c r="P252" s="652">
        <f>SUM(G252:O252)</f>
        <v>1</v>
      </c>
      <c r="Q252" s="650"/>
    </row>
    <row r="253" spans="3:34" ht="30.75" customHeight="1">
      <c r="C253" s="748" t="s">
        <v>1000</v>
      </c>
      <c r="D253" s="749"/>
      <c r="E253" s="749"/>
      <c r="F253" s="749"/>
      <c r="G253" s="749"/>
      <c r="H253" s="749"/>
      <c r="I253" s="749"/>
      <c r="J253" s="749"/>
      <c r="K253" s="749"/>
      <c r="L253" s="749"/>
      <c r="M253" s="749"/>
      <c r="N253" s="749"/>
      <c r="O253" s="749"/>
      <c r="P253" s="749"/>
      <c r="Q253" s="650"/>
    </row>
    <row r="254" spans="3:34">
      <c r="C254" s="650"/>
      <c r="D254" s="568"/>
      <c r="E254" s="568"/>
      <c r="F254" s="568"/>
      <c r="G254" s="568"/>
      <c r="H254" s="568"/>
      <c r="I254" s="568"/>
      <c r="J254" s="568"/>
      <c r="K254" s="568"/>
      <c r="L254" s="568"/>
      <c r="M254" s="561"/>
    </row>
    <row r="255" spans="3:34">
      <c r="C255" s="650"/>
      <c r="D255" s="651"/>
      <c r="E255" s="651"/>
      <c r="F255" s="651"/>
      <c r="G255" s="650"/>
      <c r="H255" s="561"/>
      <c r="I255" s="561"/>
      <c r="J255" s="561"/>
      <c r="K255" s="561"/>
      <c r="L255" s="561"/>
      <c r="M255" s="561"/>
    </row>
    <row r="256" spans="3:34">
      <c r="C256" s="572" t="s">
        <v>435</v>
      </c>
      <c r="D256" s="572">
        <v>2022</v>
      </c>
      <c r="E256" s="572">
        <v>2023</v>
      </c>
      <c r="F256" s="572">
        <v>2024</v>
      </c>
      <c r="G256" s="572">
        <v>2025</v>
      </c>
      <c r="H256" s="572">
        <v>2026</v>
      </c>
      <c r="I256" s="572">
        <v>2027</v>
      </c>
      <c r="J256" s="572">
        <v>2028</v>
      </c>
      <c r="K256" s="572">
        <v>2029</v>
      </c>
      <c r="L256" s="572">
        <v>2030</v>
      </c>
      <c r="M256" s="572" t="s">
        <v>999</v>
      </c>
    </row>
    <row r="257" spans="1:20">
      <c r="C257" s="631" t="s">
        <v>998</v>
      </c>
      <c r="D257" s="649">
        <f t="shared" ref="D257:L257" si="67">SUM(D258:D259)</f>
        <v>0</v>
      </c>
      <c r="E257" s="649">
        <f t="shared" si="67"/>
        <v>1827812</v>
      </c>
      <c r="F257" s="649">
        <f t="shared" si="67"/>
        <v>1095482</v>
      </c>
      <c r="G257" s="649">
        <f t="shared" si="67"/>
        <v>206000</v>
      </c>
      <c r="H257" s="649">
        <f t="shared" si="67"/>
        <v>695555</v>
      </c>
      <c r="I257" s="649">
        <f t="shared" si="67"/>
        <v>3087700</v>
      </c>
      <c r="J257" s="649">
        <f t="shared" si="67"/>
        <v>11717265</v>
      </c>
      <c r="K257" s="649">
        <f t="shared" si="67"/>
        <v>9258800</v>
      </c>
      <c r="L257" s="649">
        <f t="shared" si="67"/>
        <v>0</v>
      </c>
      <c r="M257" s="649">
        <f t="shared" ref="M257:M268" si="68">SUM(D257:L257)</f>
        <v>27888614</v>
      </c>
    </row>
    <row r="258" spans="1:20">
      <c r="C258" s="648" t="s">
        <v>997</v>
      </c>
      <c r="D258" s="647"/>
      <c r="E258" s="647">
        <v>1827812</v>
      </c>
      <c r="F258" s="647">
        <v>1095482</v>
      </c>
      <c r="G258" s="647">
        <v>206000</v>
      </c>
      <c r="H258" s="647">
        <v>695555</v>
      </c>
      <c r="I258" s="647">
        <v>3087700</v>
      </c>
      <c r="J258" s="647">
        <v>11717265</v>
      </c>
      <c r="K258" s="647">
        <v>9258800</v>
      </c>
      <c r="L258" s="647"/>
      <c r="M258" s="647">
        <f t="shared" si="68"/>
        <v>27888614</v>
      </c>
    </row>
    <row r="259" spans="1:20">
      <c r="C259" s="631" t="s">
        <v>996</v>
      </c>
      <c r="D259" s="647"/>
      <c r="E259" s="647"/>
      <c r="F259" s="647"/>
      <c r="G259" s="647"/>
      <c r="H259" s="647"/>
      <c r="I259" s="647"/>
      <c r="J259" s="647"/>
      <c r="K259" s="647"/>
      <c r="L259" s="647"/>
      <c r="M259" s="647">
        <f t="shared" si="68"/>
        <v>0</v>
      </c>
    </row>
    <row r="260" spans="1:20" ht="28.8">
      <c r="C260" s="631" t="s">
        <v>995</v>
      </c>
      <c r="D260" s="649"/>
      <c r="E260" s="649"/>
      <c r="F260" s="649"/>
      <c r="G260" s="649"/>
      <c r="H260" s="649"/>
      <c r="I260" s="649"/>
      <c r="J260" s="649"/>
      <c r="K260" s="649"/>
      <c r="L260" s="649"/>
      <c r="M260" s="649">
        <f t="shared" si="68"/>
        <v>0</v>
      </c>
    </row>
    <row r="261" spans="1:20">
      <c r="C261" s="631" t="s">
        <v>994</v>
      </c>
      <c r="D261" s="649">
        <f t="shared" ref="D261:L261" si="69">SUM(D262:D263)</f>
        <v>0</v>
      </c>
      <c r="E261" s="649">
        <f t="shared" si="69"/>
        <v>0</v>
      </c>
      <c r="F261" s="649">
        <f t="shared" si="69"/>
        <v>0</v>
      </c>
      <c r="G261" s="649">
        <f t="shared" si="69"/>
        <v>0</v>
      </c>
      <c r="H261" s="649">
        <f t="shared" si="69"/>
        <v>397215</v>
      </c>
      <c r="I261" s="649">
        <f t="shared" si="69"/>
        <v>1443170</v>
      </c>
      <c r="J261" s="649">
        <f t="shared" si="69"/>
        <v>397665</v>
      </c>
      <c r="K261" s="649">
        <f t="shared" si="69"/>
        <v>0</v>
      </c>
      <c r="L261" s="649">
        <f t="shared" si="69"/>
        <v>0</v>
      </c>
      <c r="M261" s="649">
        <f t="shared" si="68"/>
        <v>2238050</v>
      </c>
    </row>
    <row r="262" spans="1:20" ht="23.25" customHeight="1">
      <c r="C262" s="648" t="s">
        <v>993</v>
      </c>
      <c r="D262" s="647"/>
      <c r="E262" s="647"/>
      <c r="F262" s="647"/>
      <c r="G262" s="647"/>
      <c r="H262" s="647">
        <v>397215</v>
      </c>
      <c r="I262" s="647">
        <v>1443170</v>
      </c>
      <c r="J262" s="647">
        <v>397665</v>
      </c>
      <c r="K262" s="647"/>
      <c r="L262" s="647"/>
      <c r="M262" s="647">
        <f t="shared" si="68"/>
        <v>2238050</v>
      </c>
    </row>
    <row r="263" spans="1:20">
      <c r="C263" s="648" t="s">
        <v>992</v>
      </c>
      <c r="D263" s="647"/>
      <c r="E263" s="647"/>
      <c r="F263" s="647"/>
      <c r="G263" s="647"/>
      <c r="H263" s="647"/>
      <c r="I263" s="647"/>
      <c r="J263" s="647"/>
      <c r="K263" s="647"/>
      <c r="L263" s="647"/>
      <c r="M263" s="647">
        <f t="shared" si="68"/>
        <v>0</v>
      </c>
    </row>
    <row r="264" spans="1:20">
      <c r="C264" s="631" t="s">
        <v>991</v>
      </c>
      <c r="D264" s="649"/>
      <c r="E264" s="649"/>
      <c r="F264" s="649"/>
      <c r="G264" s="649"/>
      <c r="H264" s="649"/>
      <c r="I264" s="649"/>
      <c r="J264" s="649"/>
      <c r="K264" s="649"/>
      <c r="L264" s="649"/>
      <c r="M264" s="649">
        <f t="shared" si="68"/>
        <v>0</v>
      </c>
    </row>
    <row r="265" spans="1:20">
      <c r="C265" s="631" t="s">
        <v>990</v>
      </c>
      <c r="D265" s="649">
        <f t="shared" ref="D265:L265" si="70">SUM(D266:D267)</f>
        <v>0</v>
      </c>
      <c r="E265" s="649">
        <f t="shared" si="70"/>
        <v>0</v>
      </c>
      <c r="F265" s="649">
        <f t="shared" si="70"/>
        <v>0</v>
      </c>
      <c r="G265" s="649">
        <f t="shared" si="70"/>
        <v>0</v>
      </c>
      <c r="H265" s="649">
        <f t="shared" si="70"/>
        <v>0</v>
      </c>
      <c r="I265" s="649">
        <f t="shared" si="70"/>
        <v>0</v>
      </c>
      <c r="J265" s="649">
        <f t="shared" si="70"/>
        <v>0</v>
      </c>
      <c r="K265" s="649">
        <f t="shared" si="70"/>
        <v>0</v>
      </c>
      <c r="L265" s="649">
        <f t="shared" si="70"/>
        <v>0</v>
      </c>
      <c r="M265" s="649">
        <f t="shared" si="68"/>
        <v>0</v>
      </c>
    </row>
    <row r="266" spans="1:20">
      <c r="C266" s="648" t="s">
        <v>989</v>
      </c>
      <c r="D266" s="629"/>
      <c r="E266" s="629"/>
      <c r="F266" s="629"/>
      <c r="G266" s="648"/>
      <c r="H266" s="648"/>
      <c r="I266" s="648"/>
      <c r="J266" s="648"/>
      <c r="K266" s="648"/>
      <c r="L266" s="648"/>
      <c r="M266" s="647">
        <f t="shared" si="68"/>
        <v>0</v>
      </c>
    </row>
    <row r="267" spans="1:20">
      <c r="C267" s="648" t="s">
        <v>988</v>
      </c>
      <c r="D267" s="629"/>
      <c r="E267" s="629"/>
      <c r="F267" s="629"/>
      <c r="G267" s="648"/>
      <c r="H267" s="648"/>
      <c r="I267" s="648"/>
      <c r="J267" s="648"/>
      <c r="K267" s="648"/>
      <c r="L267" s="648"/>
      <c r="M267" s="647">
        <f t="shared" si="68"/>
        <v>0</v>
      </c>
    </row>
    <row r="268" spans="1:20">
      <c r="C268" s="571" t="s">
        <v>987</v>
      </c>
      <c r="D268" s="570">
        <f t="shared" ref="D268:L268" si="71">D257+D260+D261+D264+D265</f>
        <v>0</v>
      </c>
      <c r="E268" s="570">
        <f t="shared" si="71"/>
        <v>1827812</v>
      </c>
      <c r="F268" s="570">
        <f t="shared" si="71"/>
        <v>1095482</v>
      </c>
      <c r="G268" s="570">
        <f t="shared" si="71"/>
        <v>206000</v>
      </c>
      <c r="H268" s="570">
        <f t="shared" si="71"/>
        <v>1092770</v>
      </c>
      <c r="I268" s="570">
        <f t="shared" si="71"/>
        <v>4530870</v>
      </c>
      <c r="J268" s="570">
        <f t="shared" si="71"/>
        <v>12114930</v>
      </c>
      <c r="K268" s="570">
        <f t="shared" si="71"/>
        <v>9258800</v>
      </c>
      <c r="L268" s="570">
        <f t="shared" si="71"/>
        <v>0</v>
      </c>
      <c r="M268" s="570">
        <f t="shared" si="68"/>
        <v>30126664</v>
      </c>
    </row>
    <row r="269" spans="1:20">
      <c r="C269" s="646"/>
      <c r="D269" s="645"/>
      <c r="E269" s="645"/>
      <c r="F269" s="645"/>
      <c r="G269" s="644"/>
      <c r="H269" s="644"/>
      <c r="I269" s="644"/>
      <c r="J269" s="644"/>
      <c r="K269" s="546"/>
      <c r="L269" s="546"/>
      <c r="M269" s="546"/>
    </row>
    <row r="270" spans="1:20">
      <c r="C270" s="546"/>
      <c r="D270" s="576"/>
      <c r="E270" s="576"/>
      <c r="F270" s="576"/>
      <c r="G270" s="546"/>
      <c r="H270" s="546"/>
      <c r="I270" s="546"/>
      <c r="J270" s="546"/>
      <c r="K270" s="546"/>
      <c r="L270" s="546"/>
      <c r="M270" s="546"/>
      <c r="N270" s="546"/>
      <c r="O270" s="546"/>
      <c r="P270" s="546"/>
      <c r="Q270" s="546"/>
      <c r="T270" s="561"/>
    </row>
    <row r="271" spans="1:20">
      <c r="A271" s="584" t="s">
        <v>154</v>
      </c>
      <c r="B271" s="633"/>
      <c r="C271" s="632"/>
      <c r="D271" s="643"/>
      <c r="E271" s="643"/>
      <c r="F271" s="643"/>
      <c r="G271" s="642"/>
      <c r="H271" s="642"/>
      <c r="I271" s="642"/>
      <c r="J271" s="642"/>
      <c r="K271" s="641"/>
      <c r="L271" s="573"/>
      <c r="M271" s="573"/>
      <c r="N271" s="573"/>
      <c r="O271" s="573"/>
      <c r="P271" s="546"/>
      <c r="Q271" s="546"/>
      <c r="T271" s="561"/>
    </row>
    <row r="272" spans="1:20">
      <c r="A272" s="636"/>
      <c r="B272" s="636"/>
      <c r="C272" s="640"/>
      <c r="D272" s="637"/>
      <c r="E272" s="637"/>
      <c r="F272" s="637"/>
      <c r="G272" s="573"/>
      <c r="H272" s="573"/>
      <c r="I272" s="573"/>
      <c r="J272" s="573"/>
      <c r="K272" s="573"/>
      <c r="L272" s="573"/>
      <c r="M272" s="573"/>
      <c r="N272" s="573"/>
      <c r="O272" s="573"/>
      <c r="P272" s="546"/>
      <c r="Q272" s="546"/>
    </row>
    <row r="273" spans="1:40">
      <c r="A273" s="636"/>
      <c r="B273" s="636"/>
      <c r="C273" s="540" t="s">
        <v>986</v>
      </c>
      <c r="D273" s="639"/>
      <c r="E273" s="639"/>
      <c r="F273" s="639"/>
      <c r="G273" s="636"/>
      <c r="H273" s="636"/>
      <c r="I273" s="636"/>
      <c r="J273" s="636"/>
      <c r="K273" s="636"/>
      <c r="L273" s="636"/>
      <c r="M273" s="636"/>
      <c r="N273" s="636"/>
      <c r="O273" s="636"/>
      <c r="P273" s="636"/>
      <c r="Q273" s="636"/>
      <c r="R273" s="636"/>
      <c r="S273" s="636"/>
      <c r="T273" s="636"/>
      <c r="U273" s="636"/>
    </row>
    <row r="274" spans="1:40">
      <c r="A274" s="636"/>
      <c r="B274" s="636"/>
      <c r="C274" s="638"/>
      <c r="D274" s="637"/>
      <c r="E274" s="637"/>
      <c r="F274" s="637"/>
      <c r="G274" s="573"/>
      <c r="H274" s="573"/>
      <c r="I274" s="573"/>
      <c r="J274" s="573"/>
      <c r="K274" s="573"/>
      <c r="L274" s="573"/>
      <c r="M274" s="573"/>
      <c r="N274" s="573"/>
      <c r="O274" s="573"/>
      <c r="P274" s="546"/>
      <c r="Q274" s="546"/>
    </row>
    <row r="275" spans="1:40" ht="43.2">
      <c r="A275" s="636"/>
      <c r="B275" s="636"/>
      <c r="C275" s="572" t="s">
        <v>985</v>
      </c>
      <c r="D275" s="572" t="s">
        <v>984</v>
      </c>
      <c r="E275" s="572" t="s">
        <v>837</v>
      </c>
      <c r="F275" s="568"/>
      <c r="G275" s="561"/>
      <c r="H275" s="561"/>
      <c r="I275" s="561"/>
      <c r="J275" s="561"/>
      <c r="K275" s="561"/>
      <c r="L275" s="561"/>
      <c r="M275" s="561"/>
      <c r="N275" s="561"/>
      <c r="O275" s="561"/>
      <c r="P275" s="561"/>
      <c r="Q275" s="561"/>
      <c r="R275" s="635"/>
      <c r="S275" s="635"/>
      <c r="T275" s="635"/>
      <c r="U275" s="635"/>
      <c r="V275" s="635"/>
      <c r="W275" s="635"/>
      <c r="X275" s="635"/>
      <c r="Y275" s="635"/>
      <c r="Z275" s="635"/>
      <c r="AA275" s="635"/>
      <c r="AB275" s="635"/>
      <c r="AC275" s="635"/>
      <c r="AD275" s="635"/>
      <c r="AE275" s="635"/>
      <c r="AF275" s="635"/>
      <c r="AG275" s="635"/>
      <c r="AH275" s="635"/>
      <c r="AI275" s="635"/>
      <c r="AJ275" s="635"/>
      <c r="AK275" s="635"/>
      <c r="AL275" s="635"/>
    </row>
    <row r="276" spans="1:40">
      <c r="A276" s="636"/>
      <c r="B276" s="636"/>
      <c r="C276" s="648" t="s">
        <v>1067</v>
      </c>
      <c r="D276" s="629">
        <v>10</v>
      </c>
      <c r="E276" s="682">
        <f>1/D276</f>
        <v>0.1</v>
      </c>
      <c r="F276" s="568"/>
      <c r="G276" s="561"/>
      <c r="H276" s="561"/>
      <c r="I276" s="561"/>
      <c r="J276" s="561"/>
      <c r="K276" s="561"/>
      <c r="L276" s="561"/>
      <c r="M276" s="561"/>
      <c r="N276" s="561"/>
      <c r="O276" s="561"/>
      <c r="P276" s="561"/>
      <c r="Q276" s="561"/>
      <c r="R276" s="635"/>
      <c r="S276" s="635"/>
      <c r="T276" s="635"/>
      <c r="U276" s="635"/>
      <c r="V276" s="635"/>
      <c r="W276" s="635"/>
      <c r="X276" s="635"/>
      <c r="Y276" s="635"/>
      <c r="Z276" s="635"/>
      <c r="AA276" s="635"/>
      <c r="AB276" s="635"/>
      <c r="AC276" s="635"/>
      <c r="AD276" s="635"/>
      <c r="AE276" s="635"/>
      <c r="AF276" s="635"/>
      <c r="AG276" s="635"/>
      <c r="AH276" s="635"/>
      <c r="AI276" s="635"/>
      <c r="AJ276" s="635"/>
      <c r="AK276" s="635"/>
      <c r="AL276" s="635"/>
    </row>
    <row r="277" spans="1:40">
      <c r="A277" s="636"/>
      <c r="B277" s="636"/>
      <c r="C277" s="614" t="s">
        <v>838</v>
      </c>
      <c r="D277" s="629">
        <v>25</v>
      </c>
      <c r="E277" s="682">
        <f>1/D277</f>
        <v>0.04</v>
      </c>
      <c r="F277" s="568"/>
      <c r="G277" s="561"/>
      <c r="H277" s="561"/>
      <c r="I277" s="540"/>
      <c r="J277" s="561"/>
      <c r="K277" s="561"/>
      <c r="L277" s="561"/>
      <c r="M277" s="561"/>
      <c r="N277" s="561"/>
      <c r="O277" s="561"/>
      <c r="P277" s="561"/>
      <c r="Q277" s="561"/>
      <c r="R277" s="635"/>
      <c r="S277" s="635"/>
      <c r="T277" s="635"/>
      <c r="U277" s="635"/>
      <c r="V277" s="635"/>
      <c r="W277" s="635"/>
      <c r="X277" s="635"/>
      <c r="Y277" s="635"/>
      <c r="Z277" s="635"/>
      <c r="AA277" s="635"/>
      <c r="AB277" s="635"/>
      <c r="AC277" s="635"/>
      <c r="AD277" s="635"/>
      <c r="AE277" s="635"/>
      <c r="AF277" s="635"/>
      <c r="AG277" s="635"/>
      <c r="AH277" s="635"/>
      <c r="AI277" s="635"/>
      <c r="AJ277" s="635"/>
      <c r="AK277" s="635"/>
      <c r="AL277" s="635"/>
    </row>
    <row r="278" spans="1:40">
      <c r="A278" s="636"/>
      <c r="B278" s="636"/>
      <c r="C278" s="561"/>
      <c r="D278" s="561"/>
      <c r="E278" s="561"/>
      <c r="F278" s="561"/>
      <c r="G278" s="561"/>
      <c r="H278" s="561"/>
      <c r="I278" s="540"/>
      <c r="J278" s="561"/>
      <c r="K278" s="561"/>
      <c r="L278" s="561"/>
      <c r="M278" s="561"/>
      <c r="N278" s="561"/>
      <c r="O278" s="561"/>
      <c r="P278" s="561"/>
      <c r="Q278" s="561"/>
      <c r="R278" s="635"/>
      <c r="S278" s="635"/>
      <c r="T278" s="635"/>
      <c r="U278" s="635"/>
      <c r="V278" s="635"/>
      <c r="W278" s="635"/>
      <c r="X278" s="635"/>
      <c r="Y278" s="635"/>
      <c r="Z278" s="635"/>
      <c r="AA278" s="635"/>
      <c r="AB278" s="635"/>
      <c r="AC278" s="635"/>
      <c r="AD278" s="635"/>
      <c r="AE278" s="635"/>
      <c r="AF278" s="635"/>
      <c r="AG278" s="635"/>
      <c r="AH278" s="635"/>
      <c r="AI278" s="635"/>
      <c r="AJ278" s="635"/>
      <c r="AK278" s="635"/>
      <c r="AL278" s="635"/>
    </row>
    <row r="279" spans="1:40" s="540" customFormat="1">
      <c r="C279" s="572" t="s">
        <v>959</v>
      </c>
      <c r="D279" s="572">
        <v>2022</v>
      </c>
      <c r="E279" s="572">
        <v>2023</v>
      </c>
      <c r="F279" s="572">
        <v>2024</v>
      </c>
      <c r="G279" s="572">
        <v>2025</v>
      </c>
      <c r="H279" s="572">
        <v>2026</v>
      </c>
      <c r="I279" s="572">
        <v>2027</v>
      </c>
      <c r="J279" s="572">
        <v>2028</v>
      </c>
      <c r="K279" s="572">
        <v>2029</v>
      </c>
      <c r="L279" s="572">
        <v>2030</v>
      </c>
      <c r="M279" s="572">
        <v>2031</v>
      </c>
      <c r="N279" s="572">
        <v>2032</v>
      </c>
      <c r="O279" s="572">
        <v>2033</v>
      </c>
      <c r="P279" s="572">
        <v>2034</v>
      </c>
      <c r="Q279" s="572">
        <v>2035</v>
      </c>
      <c r="R279" s="572">
        <v>2036</v>
      </c>
      <c r="S279" s="572">
        <v>2037</v>
      </c>
      <c r="T279" s="572">
        <v>2038</v>
      </c>
      <c r="U279" s="572">
        <v>2039</v>
      </c>
      <c r="V279" s="572">
        <v>2040</v>
      </c>
      <c r="W279" s="572">
        <v>2041</v>
      </c>
      <c r="X279" s="572">
        <v>2042</v>
      </c>
      <c r="Y279" s="572">
        <v>2043</v>
      </c>
      <c r="Z279" s="572">
        <v>2044</v>
      </c>
      <c r="AA279" s="572">
        <v>2045</v>
      </c>
      <c r="AB279" s="572">
        <v>2046</v>
      </c>
      <c r="AC279" s="572">
        <v>2047</v>
      </c>
      <c r="AD279" s="572">
        <v>2048</v>
      </c>
      <c r="AE279" s="572">
        <v>2049</v>
      </c>
      <c r="AF279" s="572">
        <v>2050</v>
      </c>
      <c r="AG279" s="572">
        <v>2051</v>
      </c>
      <c r="AH279" s="572">
        <v>2052</v>
      </c>
      <c r="AI279" s="572">
        <v>2053</v>
      </c>
      <c r="AJ279" s="572">
        <v>2054</v>
      </c>
      <c r="AK279" s="572">
        <v>2055</v>
      </c>
      <c r="AL279" s="572">
        <v>2056</v>
      </c>
      <c r="AM279" s="572">
        <v>2057</v>
      </c>
    </row>
    <row r="280" spans="1:40" s="540" customFormat="1">
      <c r="C280" s="571" t="s">
        <v>1075</v>
      </c>
      <c r="D280" s="683"/>
      <c r="E280" s="683"/>
      <c r="F280" s="683"/>
      <c r="G280" s="683"/>
      <c r="H280" s="683"/>
      <c r="I280" s="683"/>
      <c r="J280" s="683"/>
      <c r="K280" s="683"/>
      <c r="L280" s="683"/>
      <c r="M280" s="683"/>
      <c r="N280" s="683"/>
      <c r="O280" s="683"/>
      <c r="P280" s="683"/>
      <c r="Q280" s="683"/>
      <c r="R280" s="683"/>
      <c r="S280" s="683"/>
      <c r="T280" s="683"/>
      <c r="U280" s="683"/>
      <c r="V280" s="683"/>
      <c r="W280" s="683"/>
      <c r="X280" s="683"/>
      <c r="Y280" s="683"/>
      <c r="Z280" s="683"/>
      <c r="AA280" s="683"/>
      <c r="AB280" s="683"/>
      <c r="AC280" s="683"/>
      <c r="AD280" s="683"/>
      <c r="AE280" s="683"/>
      <c r="AF280" s="683"/>
      <c r="AG280" s="684">
        <f>D241</f>
        <v>1206330</v>
      </c>
      <c r="AH280" s="683"/>
      <c r="AI280" s="683"/>
      <c r="AJ280" s="684">
        <f>D252</f>
        <v>5779770</v>
      </c>
      <c r="AK280" s="684">
        <f>D242</f>
        <v>21217600</v>
      </c>
      <c r="AL280" s="683"/>
      <c r="AM280" s="683"/>
    </row>
    <row r="281" spans="1:40">
      <c r="A281" s="636"/>
      <c r="B281" s="636"/>
      <c r="C281" s="543" t="s">
        <v>1078</v>
      </c>
      <c r="D281" s="685"/>
      <c r="E281" s="685"/>
      <c r="F281" s="685"/>
      <c r="G281" s="685"/>
      <c r="H281" s="685"/>
      <c r="I281" s="685"/>
      <c r="J281" s="685"/>
      <c r="K281" s="685"/>
      <c r="L281" s="685"/>
      <c r="M281" s="685"/>
      <c r="N281" s="685"/>
      <c r="O281" s="685"/>
      <c r="P281" s="685"/>
      <c r="Q281" s="561"/>
      <c r="R281" s="635"/>
      <c r="S281" s="635"/>
      <c r="T281" s="635"/>
      <c r="U281" s="635"/>
      <c r="V281" s="635"/>
      <c r="W281" s="635"/>
      <c r="X281" s="635"/>
      <c r="Y281" s="635"/>
      <c r="Z281" s="635"/>
      <c r="AA281" s="635"/>
      <c r="AB281" s="635"/>
      <c r="AC281" s="635"/>
      <c r="AD281" s="635"/>
      <c r="AE281" s="635"/>
      <c r="AF281" s="635"/>
      <c r="AG281" s="635"/>
      <c r="AH281" s="635"/>
      <c r="AI281" s="635"/>
      <c r="AJ281" s="635"/>
      <c r="AK281" s="635"/>
      <c r="AL281" s="635"/>
    </row>
    <row r="282" spans="1:40">
      <c r="A282" s="636"/>
      <c r="B282" s="636"/>
      <c r="C282" s="543" t="s">
        <v>1076</v>
      </c>
      <c r="D282" s="685"/>
      <c r="E282" s="685"/>
      <c r="F282" s="685"/>
      <c r="G282" s="685"/>
      <c r="H282" s="685"/>
      <c r="I282" s="685"/>
      <c r="J282" s="685"/>
      <c r="K282" s="685"/>
      <c r="L282" s="685"/>
      <c r="M282" s="685"/>
      <c r="N282" s="685"/>
      <c r="O282" s="685"/>
      <c r="P282" s="685"/>
      <c r="Q282" s="561"/>
      <c r="R282" s="635"/>
      <c r="S282" s="635"/>
      <c r="T282" s="635"/>
      <c r="U282" s="635"/>
      <c r="V282" s="635"/>
      <c r="W282" s="635"/>
      <c r="X282" s="635"/>
      <c r="Y282" s="635"/>
      <c r="Z282" s="635"/>
      <c r="AA282" s="635"/>
      <c r="AB282" s="635"/>
      <c r="AC282" s="635"/>
      <c r="AD282" s="635"/>
      <c r="AE282" s="635"/>
      <c r="AF282" s="635"/>
      <c r="AG282" s="635"/>
      <c r="AH282" s="635"/>
      <c r="AI282" s="635"/>
      <c r="AJ282" s="635"/>
      <c r="AK282" s="635"/>
      <c r="AL282" s="635"/>
      <c r="AN282" s="540"/>
    </row>
    <row r="283" spans="1:40" s="545" customFormat="1">
      <c r="A283" s="538"/>
      <c r="B283" s="538"/>
      <c r="C283" s="538"/>
      <c r="D283" s="538"/>
      <c r="E283" s="538"/>
      <c r="F283" s="583"/>
      <c r="G283" s="540"/>
      <c r="H283" s="540"/>
      <c r="I283" s="540"/>
      <c r="J283" s="543"/>
      <c r="K283" s="543"/>
      <c r="L283" s="543"/>
      <c r="M283" s="543"/>
      <c r="N283" s="543"/>
      <c r="O283" s="543"/>
      <c r="P283" s="543"/>
      <c r="Q283" s="543"/>
      <c r="R283" s="543"/>
      <c r="S283" s="543"/>
      <c r="T283" s="543"/>
      <c r="U283" s="543"/>
      <c r="V283" s="543"/>
      <c r="W283" s="543"/>
      <c r="X283" s="543"/>
      <c r="Y283" s="543"/>
      <c r="Z283" s="543"/>
      <c r="AA283" s="543"/>
      <c r="AB283" s="543"/>
      <c r="AC283" s="543"/>
      <c r="AD283" s="543"/>
      <c r="AE283" s="540"/>
      <c r="AF283" s="540"/>
      <c r="AG283" s="540"/>
      <c r="AH283" s="540"/>
      <c r="AI283" s="540"/>
      <c r="AJ283" s="540"/>
      <c r="AL283" s="540"/>
      <c r="AN283" s="540"/>
    </row>
    <row r="284" spans="1:40" s="540" customFormat="1">
      <c r="F284" s="634"/>
      <c r="G284" s="634"/>
      <c r="H284" s="634"/>
      <c r="I284" s="634"/>
      <c r="J284" s="634"/>
      <c r="K284" s="634"/>
      <c r="L284" s="634"/>
      <c r="M284" s="634"/>
    </row>
    <row r="285" spans="1:40" s="540" customFormat="1">
      <c r="A285" s="584" t="s">
        <v>15</v>
      </c>
      <c r="B285" s="633"/>
      <c r="C285" s="632"/>
      <c r="E285" s="583"/>
      <c r="F285" s="583"/>
      <c r="AM285" s="538"/>
    </row>
    <row r="286" spans="1:40" s="540" customFormat="1">
      <c r="A286" s="583"/>
      <c r="B286" s="583"/>
      <c r="C286" s="583"/>
      <c r="E286" s="583"/>
      <c r="F286" s="583"/>
      <c r="AM286" s="538"/>
    </row>
    <row r="287" spans="1:40" s="540" customFormat="1">
      <c r="C287" s="542"/>
      <c r="D287" s="542"/>
      <c r="E287" s="542"/>
      <c r="F287" s="542">
        <v>1</v>
      </c>
      <c r="G287" s="542">
        <v>2</v>
      </c>
      <c r="H287" s="542">
        <v>3</v>
      </c>
      <c r="I287" s="542">
        <v>4</v>
      </c>
      <c r="J287" s="542">
        <v>5</v>
      </c>
      <c r="K287" s="542">
        <v>6</v>
      </c>
      <c r="L287" s="542">
        <v>7</v>
      </c>
      <c r="M287" s="542">
        <v>8</v>
      </c>
      <c r="N287" s="542">
        <v>9</v>
      </c>
      <c r="O287" s="542">
        <v>10</v>
      </c>
      <c r="P287" s="542">
        <v>11</v>
      </c>
      <c r="Q287" s="542">
        <v>12</v>
      </c>
      <c r="R287" s="542">
        <v>13</v>
      </c>
      <c r="S287" s="542">
        <v>14</v>
      </c>
      <c r="T287" s="542">
        <v>15</v>
      </c>
      <c r="U287" s="542">
        <v>16</v>
      </c>
      <c r="V287" s="542">
        <v>17</v>
      </c>
      <c r="W287" s="542">
        <v>18</v>
      </c>
      <c r="X287" s="542">
        <v>19</v>
      </c>
      <c r="Y287" s="542">
        <v>20</v>
      </c>
      <c r="Z287" s="542">
        <v>21</v>
      </c>
      <c r="AA287" s="542">
        <v>22</v>
      </c>
      <c r="AB287" s="542">
        <v>23</v>
      </c>
      <c r="AC287" s="542">
        <v>24</v>
      </c>
      <c r="AD287" s="542">
        <v>25</v>
      </c>
      <c r="AE287" s="542">
        <v>26</v>
      </c>
      <c r="AF287" s="542">
        <v>27</v>
      </c>
      <c r="AG287" s="542">
        <v>28</v>
      </c>
      <c r="AH287" s="542">
        <v>29</v>
      </c>
      <c r="AI287" s="542">
        <v>30</v>
      </c>
      <c r="AJ287" s="542">
        <v>31</v>
      </c>
      <c r="AK287" s="542">
        <v>32</v>
      </c>
      <c r="AL287" s="542">
        <v>33</v>
      </c>
      <c r="AM287" s="542">
        <v>34</v>
      </c>
    </row>
    <row r="288" spans="1:40" s="540" customFormat="1">
      <c r="C288" s="572" t="s">
        <v>959</v>
      </c>
      <c r="D288" s="572">
        <v>2022</v>
      </c>
      <c r="E288" s="572">
        <v>2023</v>
      </c>
      <c r="F288" s="572">
        <v>2024</v>
      </c>
      <c r="G288" s="572">
        <v>2025</v>
      </c>
      <c r="H288" s="572">
        <v>2026</v>
      </c>
      <c r="I288" s="572">
        <v>2027</v>
      </c>
      <c r="J288" s="572">
        <v>2028</v>
      </c>
      <c r="K288" s="572">
        <v>2029</v>
      </c>
      <c r="L288" s="572">
        <v>2030</v>
      </c>
      <c r="M288" s="572">
        <v>2031</v>
      </c>
      <c r="N288" s="572">
        <v>2032</v>
      </c>
      <c r="O288" s="572">
        <v>2033</v>
      </c>
      <c r="P288" s="572">
        <v>2034</v>
      </c>
      <c r="Q288" s="572">
        <v>2035</v>
      </c>
      <c r="R288" s="572">
        <v>2036</v>
      </c>
      <c r="S288" s="572">
        <v>2037</v>
      </c>
      <c r="T288" s="572">
        <v>2038</v>
      </c>
      <c r="U288" s="572">
        <v>2039</v>
      </c>
      <c r="V288" s="572">
        <v>2040</v>
      </c>
      <c r="W288" s="572">
        <v>2041</v>
      </c>
      <c r="X288" s="572">
        <v>2042</v>
      </c>
      <c r="Y288" s="572">
        <v>2043</v>
      </c>
      <c r="Z288" s="572">
        <v>2044</v>
      </c>
      <c r="AA288" s="572">
        <v>2045</v>
      </c>
      <c r="AB288" s="572">
        <v>2046</v>
      </c>
      <c r="AC288" s="572">
        <v>2047</v>
      </c>
      <c r="AD288" s="572">
        <v>2048</v>
      </c>
      <c r="AE288" s="572">
        <v>2049</v>
      </c>
      <c r="AF288" s="572">
        <v>2050</v>
      </c>
      <c r="AG288" s="572">
        <v>2051</v>
      </c>
      <c r="AH288" s="572">
        <v>2052</v>
      </c>
      <c r="AI288" s="572">
        <v>2053</v>
      </c>
      <c r="AJ288" s="572">
        <v>2054</v>
      </c>
      <c r="AK288" s="572">
        <v>2055</v>
      </c>
      <c r="AL288" s="572">
        <v>2056</v>
      </c>
      <c r="AM288" s="572">
        <v>2057</v>
      </c>
    </row>
    <row r="289" spans="1:39" s="540" customFormat="1">
      <c r="C289" s="631" t="s">
        <v>1067</v>
      </c>
      <c r="D289" s="739"/>
      <c r="E289" s="740"/>
      <c r="F289" s="740"/>
      <c r="G289" s="740"/>
      <c r="H289" s="740"/>
      <c r="I289" s="740"/>
      <c r="J289" s="740"/>
      <c r="K289" s="740"/>
      <c r="L289" s="740"/>
      <c r="M289" s="740"/>
      <c r="N289" s="740"/>
      <c r="O289" s="740"/>
      <c r="P289" s="740"/>
      <c r="Q289" s="740"/>
      <c r="R289" s="740"/>
      <c r="S289" s="740"/>
      <c r="T289" s="740"/>
      <c r="U289" s="740"/>
      <c r="V289" s="740"/>
      <c r="W289" s="740"/>
      <c r="X289" s="740"/>
      <c r="Y289" s="740"/>
      <c r="Z289" s="740"/>
      <c r="AA289" s="740"/>
      <c r="AB289" s="740"/>
      <c r="AC289" s="740"/>
      <c r="AD289" s="740"/>
      <c r="AE289" s="740"/>
      <c r="AF289" s="740"/>
      <c r="AG289" s="740"/>
      <c r="AH289" s="740"/>
      <c r="AI289" s="740"/>
      <c r="AJ289" s="740"/>
      <c r="AK289" s="740"/>
      <c r="AL289" s="740"/>
      <c r="AM289" s="628"/>
    </row>
    <row r="290" spans="1:39" s="540" customFormat="1">
      <c r="C290" s="627" t="s">
        <v>981</v>
      </c>
      <c r="D290" s="612"/>
      <c r="E290" s="612"/>
      <c r="F290" s="626">
        <f t="shared" ref="F290:N290" si="72">$H240-$H240*$E$276*(F$287-$E$287)</f>
        <v>1645030.8</v>
      </c>
      <c r="G290" s="626">
        <f t="shared" si="72"/>
        <v>1462249.6</v>
      </c>
      <c r="H290" s="626">
        <f t="shared" si="72"/>
        <v>1279468.3999999999</v>
      </c>
      <c r="I290" s="626">
        <f t="shared" si="72"/>
        <v>1096687.2</v>
      </c>
      <c r="J290" s="626">
        <f t="shared" si="72"/>
        <v>913906</v>
      </c>
      <c r="K290" s="626">
        <f t="shared" si="72"/>
        <v>731124.79999999981</v>
      </c>
      <c r="L290" s="626">
        <f t="shared" si="72"/>
        <v>548343.59999999986</v>
      </c>
      <c r="M290" s="626">
        <f t="shared" si="72"/>
        <v>365562.39999999991</v>
      </c>
      <c r="N290" s="626">
        <f t="shared" si="72"/>
        <v>182781.19999999995</v>
      </c>
      <c r="O290" s="626"/>
      <c r="P290" s="616"/>
      <c r="Q290" s="616"/>
      <c r="R290" s="616"/>
      <c r="S290" s="616"/>
      <c r="T290" s="616"/>
      <c r="U290" s="616"/>
      <c r="V290" s="616"/>
      <c r="W290" s="616"/>
      <c r="X290" s="616"/>
      <c r="Y290" s="616"/>
      <c r="Z290" s="616"/>
      <c r="AA290" s="616"/>
      <c r="AB290" s="616"/>
      <c r="AC290" s="616"/>
      <c r="AD290" s="616"/>
      <c r="AE290" s="616"/>
      <c r="AF290" s="616"/>
      <c r="AG290" s="616"/>
      <c r="AH290" s="616"/>
      <c r="AI290" s="616"/>
      <c r="AJ290" s="616"/>
      <c r="AK290" s="616"/>
      <c r="AL290" s="616"/>
      <c r="AM290" s="626">
        <v>0</v>
      </c>
    </row>
    <row r="291" spans="1:39" s="540" customFormat="1">
      <c r="C291" s="627" t="s">
        <v>980</v>
      </c>
      <c r="D291" s="612"/>
      <c r="E291" s="612"/>
      <c r="F291" s="626"/>
      <c r="G291" s="626">
        <f t="shared" ref="G291:O291" si="73">$I240-$I240*$E$276*(G$287-$F$287)</f>
        <v>85636.800000000003</v>
      </c>
      <c r="H291" s="626">
        <f t="shared" si="73"/>
        <v>76121.600000000006</v>
      </c>
      <c r="I291" s="626">
        <f t="shared" si="73"/>
        <v>66606.399999999994</v>
      </c>
      <c r="J291" s="626">
        <f t="shared" si="73"/>
        <v>57091.199999999997</v>
      </c>
      <c r="K291" s="626">
        <f t="shared" si="73"/>
        <v>47576</v>
      </c>
      <c r="L291" s="626">
        <f t="shared" si="73"/>
        <v>38060.799999999996</v>
      </c>
      <c r="M291" s="626">
        <f t="shared" si="73"/>
        <v>28545.599999999991</v>
      </c>
      <c r="N291" s="626">
        <f t="shared" si="73"/>
        <v>19030.399999999994</v>
      </c>
      <c r="O291" s="626">
        <f t="shared" si="73"/>
        <v>9515.1999999999971</v>
      </c>
      <c r="P291" s="626"/>
      <c r="Q291" s="616"/>
      <c r="R291" s="616"/>
      <c r="S291" s="616"/>
      <c r="T291" s="616"/>
      <c r="U291" s="616"/>
      <c r="V291" s="616"/>
      <c r="W291" s="616"/>
      <c r="X291" s="616"/>
      <c r="Y291" s="616"/>
      <c r="Z291" s="616"/>
      <c r="AA291" s="616"/>
      <c r="AB291" s="616"/>
      <c r="AC291" s="616"/>
      <c r="AD291" s="616"/>
      <c r="AE291" s="616"/>
      <c r="AF291" s="616"/>
      <c r="AG291" s="616"/>
      <c r="AH291" s="616"/>
      <c r="AI291" s="616"/>
      <c r="AJ291" s="616"/>
      <c r="AK291" s="616"/>
      <c r="AL291" s="616"/>
      <c r="AM291" s="626"/>
    </row>
    <row r="292" spans="1:39" s="540" customFormat="1">
      <c r="C292" s="630" t="s">
        <v>838</v>
      </c>
      <c r="D292" s="739"/>
      <c r="E292" s="740"/>
      <c r="F292" s="740"/>
      <c r="G292" s="740"/>
      <c r="H292" s="740"/>
      <c r="I292" s="740"/>
      <c r="J292" s="740"/>
      <c r="K292" s="740"/>
      <c r="L292" s="740"/>
      <c r="M292" s="740"/>
      <c r="N292" s="740"/>
      <c r="O292" s="740"/>
      <c r="P292" s="740"/>
      <c r="Q292" s="740"/>
      <c r="R292" s="740"/>
      <c r="S292" s="740"/>
      <c r="T292" s="740"/>
      <c r="U292" s="740"/>
      <c r="V292" s="740"/>
      <c r="W292" s="740"/>
      <c r="X292" s="740"/>
      <c r="Y292" s="740"/>
      <c r="Z292" s="740"/>
      <c r="AA292" s="740"/>
      <c r="AB292" s="740"/>
      <c r="AC292" s="740"/>
      <c r="AD292" s="740"/>
      <c r="AE292" s="740"/>
      <c r="AF292" s="740"/>
      <c r="AG292" s="740"/>
      <c r="AH292" s="740"/>
      <c r="AI292" s="740"/>
      <c r="AJ292" s="740"/>
      <c r="AK292" s="740"/>
      <c r="AL292" s="740"/>
      <c r="AM292" s="628"/>
    </row>
    <row r="293" spans="1:39" s="540" customFormat="1">
      <c r="C293" s="627" t="s">
        <v>980</v>
      </c>
      <c r="D293" s="612"/>
      <c r="E293" s="612"/>
      <c r="F293" s="612"/>
      <c r="G293" s="626">
        <f t="shared" ref="G293:AD293" si="74">($I241+$I242+$I243)-($I241+$I242+$I243)*$E$277*(G$287-$F$287)</f>
        <v>960316.8</v>
      </c>
      <c r="H293" s="626">
        <f t="shared" si="74"/>
        <v>920303.6</v>
      </c>
      <c r="I293" s="626">
        <f t="shared" si="74"/>
        <v>880290.4</v>
      </c>
      <c r="J293" s="626">
        <f t="shared" si="74"/>
        <v>840277.2</v>
      </c>
      <c r="K293" s="626">
        <f t="shared" si="74"/>
        <v>800264</v>
      </c>
      <c r="L293" s="626">
        <f t="shared" si="74"/>
        <v>760250.8</v>
      </c>
      <c r="M293" s="626">
        <f t="shared" si="74"/>
        <v>720237.6</v>
      </c>
      <c r="N293" s="626">
        <f t="shared" si="74"/>
        <v>680224.39999999991</v>
      </c>
      <c r="O293" s="626">
        <f t="shared" si="74"/>
        <v>640211.19999999995</v>
      </c>
      <c r="P293" s="626">
        <f t="shared" si="74"/>
        <v>600198</v>
      </c>
      <c r="Q293" s="626">
        <f t="shared" si="74"/>
        <v>560184.79999999993</v>
      </c>
      <c r="R293" s="626">
        <f t="shared" si="74"/>
        <v>520171.6</v>
      </c>
      <c r="S293" s="626">
        <f t="shared" si="74"/>
        <v>480158.39999999997</v>
      </c>
      <c r="T293" s="626">
        <f t="shared" si="74"/>
        <v>440145.19999999995</v>
      </c>
      <c r="U293" s="626">
        <f t="shared" si="74"/>
        <v>400131.99999999988</v>
      </c>
      <c r="V293" s="626">
        <f t="shared" si="74"/>
        <v>360118.79999999993</v>
      </c>
      <c r="W293" s="626">
        <f t="shared" si="74"/>
        <v>320105.59999999998</v>
      </c>
      <c r="X293" s="626">
        <f t="shared" si="74"/>
        <v>280092.39999999991</v>
      </c>
      <c r="Y293" s="626">
        <f t="shared" si="74"/>
        <v>240079.19999999995</v>
      </c>
      <c r="Z293" s="626">
        <f t="shared" si="74"/>
        <v>200065.99999999988</v>
      </c>
      <c r="AA293" s="626">
        <f t="shared" si="74"/>
        <v>160052.79999999993</v>
      </c>
      <c r="AB293" s="626">
        <f t="shared" si="74"/>
        <v>120039.59999999986</v>
      </c>
      <c r="AC293" s="626">
        <f t="shared" si="74"/>
        <v>80026.399999999907</v>
      </c>
      <c r="AD293" s="626">
        <f t="shared" si="74"/>
        <v>40013.199999999953</v>
      </c>
      <c r="AE293" s="626"/>
      <c r="AF293" s="616"/>
      <c r="AG293" s="616"/>
      <c r="AH293" s="616"/>
      <c r="AI293" s="616"/>
      <c r="AJ293" s="616"/>
      <c r="AK293" s="616"/>
      <c r="AL293" s="616"/>
      <c r="AM293" s="626">
        <v>0</v>
      </c>
    </row>
    <row r="294" spans="1:39" s="540" customFormat="1">
      <c r="C294" s="627" t="s">
        <v>979</v>
      </c>
      <c r="D294" s="612"/>
      <c r="E294" s="612"/>
      <c r="F294" s="612"/>
      <c r="G294" s="616"/>
      <c r="H294" s="626">
        <f t="shared" ref="H294:AE294" si="75">($J241+$J242+$J243)-($J241+$J242+$J243)*$E$277*(H$287-$G$287)</f>
        <v>197760</v>
      </c>
      <c r="I294" s="626">
        <f t="shared" si="75"/>
        <v>189520</v>
      </c>
      <c r="J294" s="626">
        <f t="shared" si="75"/>
        <v>181280</v>
      </c>
      <c r="K294" s="626">
        <f t="shared" si="75"/>
        <v>173040</v>
      </c>
      <c r="L294" s="626">
        <f t="shared" si="75"/>
        <v>164800</v>
      </c>
      <c r="M294" s="626">
        <f t="shared" si="75"/>
        <v>156560</v>
      </c>
      <c r="N294" s="626">
        <f t="shared" si="75"/>
        <v>148320</v>
      </c>
      <c r="O294" s="626">
        <f t="shared" si="75"/>
        <v>140080</v>
      </c>
      <c r="P294" s="626">
        <f t="shared" si="75"/>
        <v>131840</v>
      </c>
      <c r="Q294" s="626">
        <f t="shared" si="75"/>
        <v>123600</v>
      </c>
      <c r="R294" s="626">
        <f t="shared" si="75"/>
        <v>115360</v>
      </c>
      <c r="S294" s="626">
        <f t="shared" si="75"/>
        <v>107120</v>
      </c>
      <c r="T294" s="626">
        <f t="shared" si="75"/>
        <v>98880</v>
      </c>
      <c r="U294" s="626">
        <f t="shared" si="75"/>
        <v>90640</v>
      </c>
      <c r="V294" s="626">
        <f t="shared" si="75"/>
        <v>82400</v>
      </c>
      <c r="W294" s="626">
        <f t="shared" si="75"/>
        <v>74160</v>
      </c>
      <c r="X294" s="626">
        <f t="shared" si="75"/>
        <v>65920</v>
      </c>
      <c r="Y294" s="626">
        <f t="shared" si="75"/>
        <v>57680</v>
      </c>
      <c r="Z294" s="626">
        <f t="shared" si="75"/>
        <v>49440</v>
      </c>
      <c r="AA294" s="626">
        <f t="shared" si="75"/>
        <v>41200</v>
      </c>
      <c r="AB294" s="626">
        <f t="shared" si="75"/>
        <v>32960</v>
      </c>
      <c r="AC294" s="626">
        <f t="shared" si="75"/>
        <v>24720</v>
      </c>
      <c r="AD294" s="626">
        <f t="shared" si="75"/>
        <v>16480</v>
      </c>
      <c r="AE294" s="626">
        <f t="shared" si="75"/>
        <v>8240</v>
      </c>
      <c r="AF294" s="626"/>
      <c r="AG294" s="616"/>
      <c r="AH294" s="616"/>
      <c r="AI294" s="616"/>
      <c r="AJ294" s="616"/>
      <c r="AK294" s="616"/>
      <c r="AL294" s="616"/>
      <c r="AM294" s="626">
        <v>0</v>
      </c>
    </row>
    <row r="295" spans="1:39" s="540" customFormat="1">
      <c r="C295" s="627" t="s">
        <v>978</v>
      </c>
      <c r="D295" s="612"/>
      <c r="E295" s="612"/>
      <c r="F295" s="612"/>
      <c r="G295" s="616"/>
      <c r="H295" s="616"/>
      <c r="I295" s="626">
        <f t="shared" ref="I295:AF295" si="76">($K241+$K242+$K243)-($K241+$K242+$K243)*$E$277*(I$287-$H$287)</f>
        <v>1049059.2</v>
      </c>
      <c r="J295" s="626">
        <f t="shared" si="76"/>
        <v>1005348.4</v>
      </c>
      <c r="K295" s="626">
        <f t="shared" si="76"/>
        <v>961637.6</v>
      </c>
      <c r="L295" s="626">
        <f t="shared" si="76"/>
        <v>917926.8</v>
      </c>
      <c r="M295" s="626">
        <f t="shared" si="76"/>
        <v>874216</v>
      </c>
      <c r="N295" s="626">
        <f t="shared" si="76"/>
        <v>830505.2</v>
      </c>
      <c r="O295" s="626">
        <f t="shared" si="76"/>
        <v>786794.39999999991</v>
      </c>
      <c r="P295" s="626">
        <f t="shared" si="76"/>
        <v>743083.6</v>
      </c>
      <c r="Q295" s="626">
        <f t="shared" si="76"/>
        <v>699372.8</v>
      </c>
      <c r="R295" s="626">
        <f t="shared" si="76"/>
        <v>655662</v>
      </c>
      <c r="S295" s="626">
        <f t="shared" si="76"/>
        <v>611951.19999999995</v>
      </c>
      <c r="T295" s="626">
        <f t="shared" si="76"/>
        <v>568240.39999999991</v>
      </c>
      <c r="U295" s="626">
        <f t="shared" si="76"/>
        <v>524529.6</v>
      </c>
      <c r="V295" s="626">
        <f t="shared" si="76"/>
        <v>480818.79999999993</v>
      </c>
      <c r="W295" s="626">
        <f t="shared" si="76"/>
        <v>437108</v>
      </c>
      <c r="X295" s="626">
        <f t="shared" si="76"/>
        <v>393397.19999999995</v>
      </c>
      <c r="Y295" s="626">
        <f t="shared" si="76"/>
        <v>349686.39999999991</v>
      </c>
      <c r="Z295" s="626">
        <f t="shared" si="76"/>
        <v>305975.59999999998</v>
      </c>
      <c r="AA295" s="626">
        <f t="shared" si="76"/>
        <v>262264.79999999993</v>
      </c>
      <c r="AB295" s="626">
        <f t="shared" si="76"/>
        <v>218554</v>
      </c>
      <c r="AC295" s="626">
        <f t="shared" si="76"/>
        <v>174843.19999999995</v>
      </c>
      <c r="AD295" s="626">
        <f t="shared" si="76"/>
        <v>131132.39999999991</v>
      </c>
      <c r="AE295" s="626">
        <f t="shared" si="76"/>
        <v>87421.599999999977</v>
      </c>
      <c r="AF295" s="626">
        <f t="shared" si="76"/>
        <v>43710.799999999814</v>
      </c>
      <c r="AG295" s="626"/>
      <c r="AH295" s="616"/>
      <c r="AI295" s="616"/>
      <c r="AJ295" s="616"/>
      <c r="AK295" s="616"/>
      <c r="AL295" s="616"/>
      <c r="AM295" s="626">
        <v>0</v>
      </c>
    </row>
    <row r="296" spans="1:39" s="540" customFormat="1">
      <c r="C296" s="627" t="s">
        <v>977</v>
      </c>
      <c r="D296" s="612"/>
      <c r="E296" s="612"/>
      <c r="F296" s="612"/>
      <c r="G296" s="616"/>
      <c r="H296" s="616"/>
      <c r="I296" s="616"/>
      <c r="J296" s="626">
        <f t="shared" ref="J296:AG296" si="77">($L241+$L242+$L243)-($L241+$L242+$L243)*$E$277*(J$287-$I$287)</f>
        <v>4349635.2</v>
      </c>
      <c r="K296" s="626">
        <f t="shared" si="77"/>
        <v>4168400.4</v>
      </c>
      <c r="L296" s="626">
        <f t="shared" si="77"/>
        <v>3987165.6</v>
      </c>
      <c r="M296" s="626">
        <f t="shared" si="77"/>
        <v>3805930.8</v>
      </c>
      <c r="N296" s="626">
        <f t="shared" si="77"/>
        <v>3624696</v>
      </c>
      <c r="O296" s="626">
        <f t="shared" si="77"/>
        <v>3443461.2</v>
      </c>
      <c r="P296" s="626">
        <f t="shared" si="77"/>
        <v>3262226.4</v>
      </c>
      <c r="Q296" s="626">
        <f t="shared" si="77"/>
        <v>3080991.5999999996</v>
      </c>
      <c r="R296" s="626">
        <f t="shared" si="77"/>
        <v>2899756.8</v>
      </c>
      <c r="S296" s="626">
        <f t="shared" si="77"/>
        <v>2718522</v>
      </c>
      <c r="T296" s="626">
        <f t="shared" si="77"/>
        <v>2537287.1999999997</v>
      </c>
      <c r="U296" s="626">
        <f t="shared" si="77"/>
        <v>2356052.4</v>
      </c>
      <c r="V296" s="626">
        <f t="shared" si="77"/>
        <v>2174817.5999999996</v>
      </c>
      <c r="W296" s="626">
        <f t="shared" si="77"/>
        <v>1993582.7999999998</v>
      </c>
      <c r="X296" s="626">
        <f t="shared" si="77"/>
        <v>1812347.9999999995</v>
      </c>
      <c r="Y296" s="626">
        <f t="shared" si="77"/>
        <v>1631113.1999999997</v>
      </c>
      <c r="Z296" s="626">
        <f t="shared" si="77"/>
        <v>1449878.4</v>
      </c>
      <c r="AA296" s="626">
        <f t="shared" si="77"/>
        <v>1268643.5999999996</v>
      </c>
      <c r="AB296" s="626">
        <f t="shared" si="77"/>
        <v>1087408.7999999998</v>
      </c>
      <c r="AC296" s="626">
        <f t="shared" si="77"/>
        <v>906173.99999999953</v>
      </c>
      <c r="AD296" s="626">
        <f t="shared" si="77"/>
        <v>724939.19999999972</v>
      </c>
      <c r="AE296" s="626">
        <f t="shared" si="77"/>
        <v>543704.39999999944</v>
      </c>
      <c r="AF296" s="626">
        <f t="shared" si="77"/>
        <v>362469.59999999963</v>
      </c>
      <c r="AG296" s="626">
        <f t="shared" si="77"/>
        <v>181234.79999999981</v>
      </c>
      <c r="AH296" s="626"/>
      <c r="AI296" s="616"/>
      <c r="AJ296" s="616"/>
      <c r="AK296" s="616"/>
      <c r="AL296" s="616"/>
      <c r="AM296" s="626">
        <v>0</v>
      </c>
    </row>
    <row r="297" spans="1:39" s="540" customFormat="1">
      <c r="C297" s="627" t="s">
        <v>976</v>
      </c>
      <c r="D297" s="612"/>
      <c r="E297" s="612"/>
      <c r="F297" s="612"/>
      <c r="G297" s="616"/>
      <c r="H297" s="616"/>
      <c r="I297" s="616"/>
      <c r="J297" s="616"/>
      <c r="K297" s="626">
        <f t="shared" ref="K297:AH297" si="78">($M241+$M242+$M243)-($M241+$M242+$M243)*$E$277*(K$287-$J$287)</f>
        <v>11630332.800000001</v>
      </c>
      <c r="L297" s="626">
        <f t="shared" si="78"/>
        <v>11145735.6</v>
      </c>
      <c r="M297" s="626">
        <f t="shared" si="78"/>
        <v>10661138.4</v>
      </c>
      <c r="N297" s="626">
        <f t="shared" si="78"/>
        <v>10176541.199999999</v>
      </c>
      <c r="O297" s="626">
        <f t="shared" si="78"/>
        <v>9691944</v>
      </c>
      <c r="P297" s="626">
        <f t="shared" si="78"/>
        <v>9207346.8000000007</v>
      </c>
      <c r="Q297" s="626">
        <f t="shared" si="78"/>
        <v>8722749.5999999996</v>
      </c>
      <c r="R297" s="626">
        <f t="shared" si="78"/>
        <v>8238152.4000000004</v>
      </c>
      <c r="S297" s="626">
        <f t="shared" si="78"/>
        <v>7753555.2000000002</v>
      </c>
      <c r="T297" s="626">
        <f t="shared" si="78"/>
        <v>7268958</v>
      </c>
      <c r="U297" s="626">
        <f t="shared" si="78"/>
        <v>6784360.7999999998</v>
      </c>
      <c r="V297" s="626">
        <f t="shared" si="78"/>
        <v>6299763.5999999996</v>
      </c>
      <c r="W297" s="626">
        <f t="shared" si="78"/>
        <v>5815166.3999999994</v>
      </c>
      <c r="X297" s="626">
        <f t="shared" si="78"/>
        <v>5330569.2</v>
      </c>
      <c r="Y297" s="626">
        <f t="shared" si="78"/>
        <v>4845972</v>
      </c>
      <c r="Z297" s="626">
        <f t="shared" si="78"/>
        <v>4361374.8</v>
      </c>
      <c r="AA297" s="626">
        <f t="shared" si="78"/>
        <v>3876777.5999999996</v>
      </c>
      <c r="AB297" s="626">
        <f t="shared" si="78"/>
        <v>3392180.4000000004</v>
      </c>
      <c r="AC297" s="626">
        <f t="shared" si="78"/>
        <v>2907583.1999999993</v>
      </c>
      <c r="AD297" s="626">
        <f t="shared" si="78"/>
        <v>2422986</v>
      </c>
      <c r="AE297" s="626">
        <f t="shared" si="78"/>
        <v>1938388.7999999989</v>
      </c>
      <c r="AF297" s="626">
        <f t="shared" si="78"/>
        <v>1453791.5999999996</v>
      </c>
      <c r="AG297" s="626">
        <f t="shared" si="78"/>
        <v>969194.40000000037</v>
      </c>
      <c r="AH297" s="626">
        <f t="shared" si="78"/>
        <v>484597.19999999925</v>
      </c>
      <c r="AI297" s="626"/>
      <c r="AJ297" s="616"/>
      <c r="AK297" s="616"/>
      <c r="AL297" s="616"/>
      <c r="AM297" s="626">
        <v>0</v>
      </c>
    </row>
    <row r="298" spans="1:39" s="540" customFormat="1">
      <c r="C298" s="627" t="s">
        <v>975</v>
      </c>
      <c r="D298" s="612"/>
      <c r="E298" s="612"/>
      <c r="F298" s="612"/>
      <c r="G298" s="616"/>
      <c r="H298" s="616"/>
      <c r="I298" s="616"/>
      <c r="J298" s="616"/>
      <c r="K298" s="616"/>
      <c r="L298" s="626">
        <f t="shared" ref="L298:AI298" si="79">($N241+$N242+$N243)-($N241+$N242+$N243)*$E$277*(L$287-$K$287)</f>
        <v>8888448</v>
      </c>
      <c r="M298" s="626">
        <f t="shared" si="79"/>
        <v>8518096</v>
      </c>
      <c r="N298" s="626">
        <f t="shared" si="79"/>
        <v>8147744</v>
      </c>
      <c r="O298" s="626">
        <f t="shared" si="79"/>
        <v>7777392</v>
      </c>
      <c r="P298" s="626">
        <f t="shared" si="79"/>
        <v>7407040</v>
      </c>
      <c r="Q298" s="626">
        <f t="shared" si="79"/>
        <v>7036688</v>
      </c>
      <c r="R298" s="626">
        <f t="shared" si="79"/>
        <v>6666336</v>
      </c>
      <c r="S298" s="626">
        <f t="shared" si="79"/>
        <v>6295984</v>
      </c>
      <c r="T298" s="626">
        <f t="shared" si="79"/>
        <v>5925632</v>
      </c>
      <c r="U298" s="626">
        <f t="shared" si="79"/>
        <v>5555280</v>
      </c>
      <c r="V298" s="626">
        <f t="shared" si="79"/>
        <v>5184928</v>
      </c>
      <c r="W298" s="626">
        <f t="shared" si="79"/>
        <v>4814576</v>
      </c>
      <c r="X298" s="626">
        <f t="shared" si="79"/>
        <v>4444224</v>
      </c>
      <c r="Y298" s="626">
        <f t="shared" si="79"/>
        <v>4073872</v>
      </c>
      <c r="Z298" s="626">
        <f t="shared" si="79"/>
        <v>3703520</v>
      </c>
      <c r="AA298" s="626">
        <f t="shared" si="79"/>
        <v>3333168</v>
      </c>
      <c r="AB298" s="626">
        <f t="shared" si="79"/>
        <v>2962816</v>
      </c>
      <c r="AC298" s="626">
        <f t="shared" si="79"/>
        <v>2592464</v>
      </c>
      <c r="AD298" s="626">
        <f t="shared" si="79"/>
        <v>2222112</v>
      </c>
      <c r="AE298" s="626">
        <f t="shared" si="79"/>
        <v>1851760</v>
      </c>
      <c r="AF298" s="626">
        <f t="shared" si="79"/>
        <v>1481408</v>
      </c>
      <c r="AG298" s="626">
        <f t="shared" si="79"/>
        <v>1111056</v>
      </c>
      <c r="AH298" s="626">
        <f t="shared" si="79"/>
        <v>740704</v>
      </c>
      <c r="AI298" s="626">
        <f t="shared" si="79"/>
        <v>370352</v>
      </c>
      <c r="AJ298" s="626"/>
      <c r="AK298" s="616"/>
      <c r="AL298" s="616"/>
      <c r="AM298" s="626">
        <v>0</v>
      </c>
    </row>
    <row r="299" spans="1:39" s="540" customFormat="1">
      <c r="C299" s="571" t="s">
        <v>974</v>
      </c>
      <c r="D299" s="737"/>
      <c r="E299" s="738"/>
      <c r="F299" s="738"/>
      <c r="G299" s="738"/>
      <c r="H299" s="738"/>
      <c r="I299" s="738"/>
      <c r="J299" s="738"/>
      <c r="K299" s="738"/>
      <c r="L299" s="738"/>
      <c r="M299" s="738"/>
      <c r="N299" s="738"/>
      <c r="O299" s="738"/>
      <c r="P299" s="738"/>
      <c r="Q299" s="738"/>
      <c r="R299" s="738"/>
      <c r="S299" s="738"/>
      <c r="T299" s="738"/>
      <c r="U299" s="738"/>
      <c r="V299" s="738"/>
      <c r="W299" s="738"/>
      <c r="X299" s="738"/>
      <c r="Y299" s="738"/>
      <c r="Z299" s="738"/>
      <c r="AA299" s="738"/>
      <c r="AB299" s="738"/>
      <c r="AC299" s="738"/>
      <c r="AD299" s="738"/>
      <c r="AE299" s="738"/>
      <c r="AF299" s="738"/>
      <c r="AG299" s="738"/>
      <c r="AH299" s="738"/>
      <c r="AI299" s="738"/>
      <c r="AJ299" s="738"/>
      <c r="AK299" s="738"/>
      <c r="AL299" s="738"/>
      <c r="AM299" s="625">
        <f>SUM(AM289:AM298)</f>
        <v>0</v>
      </c>
    </row>
    <row r="300" spans="1:39" s="540" customFormat="1">
      <c r="C300" s="543" t="s">
        <v>973</v>
      </c>
      <c r="D300" s="568"/>
      <c r="E300" s="624"/>
      <c r="F300" s="624"/>
      <c r="G300" s="624"/>
      <c r="H300" s="624"/>
      <c r="I300" s="624"/>
      <c r="J300" s="624"/>
      <c r="K300" s="624"/>
      <c r="L300" s="624"/>
      <c r="M300" s="624"/>
      <c r="N300" s="624"/>
      <c r="O300" s="624"/>
      <c r="P300" s="624"/>
      <c r="Q300" s="624"/>
      <c r="R300" s="624"/>
      <c r="S300" s="624"/>
      <c r="T300" s="624"/>
      <c r="U300" s="624"/>
      <c r="V300" s="624"/>
      <c r="W300" s="624"/>
      <c r="X300" s="624"/>
      <c r="Y300" s="624"/>
      <c r="Z300" s="624"/>
      <c r="AA300" s="624"/>
      <c r="AB300" s="624"/>
      <c r="AC300" s="624"/>
      <c r="AD300" s="624"/>
      <c r="AE300" s="624"/>
      <c r="AF300" s="624"/>
      <c r="AG300" s="624"/>
      <c r="AH300" s="546"/>
      <c r="AI300" s="546"/>
      <c r="AJ300" s="546"/>
      <c r="AK300" s="546"/>
    </row>
    <row r="301" spans="1:39" s="540" customFormat="1">
      <c r="C301" s="543"/>
      <c r="D301" s="583"/>
      <c r="E301" s="583"/>
      <c r="F301" s="583"/>
    </row>
    <row r="302" spans="1:39" s="540" customFormat="1">
      <c r="D302" s="583"/>
      <c r="E302" s="583"/>
      <c r="F302" s="623"/>
    </row>
    <row r="303" spans="1:39" s="540" customFormat="1">
      <c r="A303" s="584" t="s">
        <v>834</v>
      </c>
      <c r="B303" s="584"/>
      <c r="C303" s="584"/>
      <c r="D303" s="583"/>
      <c r="E303" s="583"/>
      <c r="F303" s="583"/>
    </row>
    <row r="304" spans="1:39" s="540" customFormat="1">
      <c r="A304" s="583"/>
      <c r="B304" s="583"/>
      <c r="C304" s="583"/>
      <c r="D304" s="583"/>
      <c r="E304" s="583"/>
      <c r="F304" s="583"/>
    </row>
    <row r="305" spans="1:43" s="540" customFormat="1">
      <c r="A305" s="544"/>
      <c r="C305" s="572" t="s">
        <v>1020</v>
      </c>
      <c r="D305" s="572">
        <v>2022</v>
      </c>
      <c r="E305" s="572">
        <v>2023</v>
      </c>
      <c r="F305" s="572">
        <v>2024</v>
      </c>
      <c r="G305" s="572">
        <v>2025</v>
      </c>
      <c r="H305" s="572">
        <v>2026</v>
      </c>
      <c r="I305" s="572">
        <v>2027</v>
      </c>
      <c r="J305" s="572">
        <v>2028</v>
      </c>
      <c r="K305" s="572">
        <v>2029</v>
      </c>
      <c r="L305" s="572">
        <v>2030</v>
      </c>
      <c r="M305" s="572">
        <v>2031</v>
      </c>
      <c r="N305" s="572">
        <v>2032</v>
      </c>
      <c r="O305" s="572">
        <v>2033</v>
      </c>
      <c r="P305" s="572">
        <v>2034</v>
      </c>
      <c r="Q305" s="572">
        <v>2035</v>
      </c>
      <c r="R305" s="572">
        <v>2036</v>
      </c>
      <c r="S305" s="572">
        <v>2037</v>
      </c>
      <c r="T305" s="572">
        <v>2038</v>
      </c>
      <c r="U305" s="572">
        <v>2039</v>
      </c>
      <c r="V305" s="572">
        <v>2040</v>
      </c>
      <c r="W305" s="572">
        <v>2041</v>
      </c>
      <c r="X305" s="572">
        <v>2042</v>
      </c>
      <c r="Y305" s="572">
        <v>2043</v>
      </c>
      <c r="Z305" s="572">
        <v>2044</v>
      </c>
      <c r="AA305" s="572">
        <v>2045</v>
      </c>
      <c r="AB305" s="572">
        <v>2046</v>
      </c>
      <c r="AC305" s="572">
        <v>2047</v>
      </c>
      <c r="AD305" s="572">
        <v>2048</v>
      </c>
      <c r="AE305" s="572">
        <v>2049</v>
      </c>
      <c r="AF305" s="572">
        <v>2050</v>
      </c>
      <c r="AG305" s="572">
        <v>2051</v>
      </c>
      <c r="AH305" s="572">
        <v>2052</v>
      </c>
      <c r="AI305" s="572">
        <v>2053</v>
      </c>
      <c r="AJ305" s="572">
        <v>2054</v>
      </c>
      <c r="AK305" s="572">
        <v>2055</v>
      </c>
      <c r="AL305" s="572">
        <v>2056</v>
      </c>
      <c r="AM305" s="572">
        <v>2057</v>
      </c>
      <c r="AN305" s="561"/>
      <c r="AO305" s="561"/>
      <c r="AP305" s="561"/>
      <c r="AQ305" s="561"/>
    </row>
    <row r="306" spans="1:43" s="540" customFormat="1">
      <c r="A306" s="544"/>
      <c r="C306" s="571" t="s">
        <v>1019</v>
      </c>
      <c r="D306" s="570">
        <f>E323</f>
        <v>0</v>
      </c>
      <c r="E306" s="570">
        <f t="shared" ref="E306" si="80">F323</f>
        <v>0</v>
      </c>
      <c r="F306" s="570">
        <f>G323+F331</f>
        <v>-236596.08</v>
      </c>
      <c r="G306" s="570">
        <f>H323+F335</f>
        <v>-4238850.08</v>
      </c>
      <c r="H306" s="570">
        <f t="shared" ref="H306" si="81">I323</f>
        <v>4669.92</v>
      </c>
      <c r="I306" s="570">
        <f>J323+F339</f>
        <v>-1151284.08</v>
      </c>
      <c r="J306" s="570">
        <f t="shared" ref="J306" si="82">K323</f>
        <v>4669.92</v>
      </c>
      <c r="K306" s="570">
        <f>L323+H331</f>
        <v>4669.92</v>
      </c>
      <c r="L306" s="570">
        <f>M323+H335</f>
        <v>4669.92</v>
      </c>
      <c r="M306" s="570">
        <f t="shared" ref="M306" si="83">N323</f>
        <v>4669.92</v>
      </c>
      <c r="N306" s="570">
        <f>O323+H339</f>
        <v>4669.92</v>
      </c>
      <c r="O306" s="570">
        <f t="shared" ref="O306" si="84">P323</f>
        <v>4669.92</v>
      </c>
      <c r="P306" s="570">
        <f>Q323+J331</f>
        <v>-180949.5</v>
      </c>
      <c r="Q306" s="570">
        <f>R323+J335</f>
        <v>-3182640</v>
      </c>
      <c r="R306" s="570">
        <f t="shared" ref="R306" si="85">S323</f>
        <v>0</v>
      </c>
      <c r="S306" s="570">
        <f>T323+J339</f>
        <v>-866965.5</v>
      </c>
      <c r="T306" s="570">
        <f t="shared" ref="T306" si="86">U323</f>
        <v>0</v>
      </c>
      <c r="U306" s="570">
        <f>V323+L331</f>
        <v>180949.5</v>
      </c>
      <c r="V306" s="570">
        <f>W323+L335</f>
        <v>3182640</v>
      </c>
      <c r="W306" s="570">
        <f t="shared" ref="W306" si="87">X323</f>
        <v>0</v>
      </c>
      <c r="X306" s="570">
        <f>Y323+L339</f>
        <v>866965.5</v>
      </c>
      <c r="Y306" s="570">
        <f t="shared" ref="Y306" si="88">Z323</f>
        <v>0</v>
      </c>
      <c r="Z306" s="570">
        <f>AA323+N331</f>
        <v>-301582.5</v>
      </c>
      <c r="AA306" s="570">
        <f>AB323+N335</f>
        <v>-5304400</v>
      </c>
      <c r="AB306" s="570">
        <f t="shared" ref="AB306" si="89">AC323</f>
        <v>0</v>
      </c>
      <c r="AC306" s="570">
        <f>AD323+N339</f>
        <v>-1444942.5</v>
      </c>
      <c r="AD306" s="570">
        <f t="shared" ref="AD306" si="90">AE323</f>
        <v>0</v>
      </c>
      <c r="AE306" s="570">
        <f>AF323+P331</f>
        <v>193012.8</v>
      </c>
      <c r="AF306" s="570">
        <f>AG323+P335</f>
        <v>3394816</v>
      </c>
      <c r="AG306" s="570">
        <f t="shared" ref="AG306" si="91">AH323</f>
        <v>0</v>
      </c>
      <c r="AH306" s="570">
        <f>AI323+P339</f>
        <v>924763.2</v>
      </c>
      <c r="AI306" s="570">
        <f t="shared" ref="AI306" si="92">AJ323</f>
        <v>0</v>
      </c>
      <c r="AJ306" s="570">
        <f>AK323+R331</f>
        <v>-241266</v>
      </c>
      <c r="AK306" s="570">
        <f>AL323+R335</f>
        <v>-4243520</v>
      </c>
      <c r="AL306" s="570">
        <f t="shared" ref="AL306" si="93">AM323</f>
        <v>0</v>
      </c>
      <c r="AM306" s="570">
        <f>AN323+R339</f>
        <v>-1155954</v>
      </c>
      <c r="AN306" s="561"/>
      <c r="AO306" s="561"/>
      <c r="AP306" s="561"/>
      <c r="AQ306" s="561"/>
    </row>
    <row r="307" spans="1:43" s="540" customFormat="1">
      <c r="A307" s="583"/>
      <c r="B307" s="583"/>
      <c r="C307" s="583"/>
      <c r="D307" s="583"/>
      <c r="E307" s="583"/>
      <c r="F307" s="583"/>
    </row>
    <row r="308" spans="1:43" s="540" customFormat="1">
      <c r="D308" s="583"/>
      <c r="E308" s="583"/>
      <c r="F308" s="583"/>
    </row>
    <row r="309" spans="1:43" s="581" customFormat="1" ht="57.6">
      <c r="A309" s="621"/>
      <c r="C309" s="560" t="s">
        <v>972</v>
      </c>
      <c r="D309" s="560" t="s">
        <v>841</v>
      </c>
      <c r="E309" s="560" t="s">
        <v>840</v>
      </c>
      <c r="F309" s="560" t="s">
        <v>839</v>
      </c>
      <c r="G309" s="622"/>
      <c r="H309" s="622"/>
      <c r="I309" s="622"/>
      <c r="J309" s="622"/>
      <c r="K309" s="622"/>
      <c r="L309" s="622"/>
      <c r="M309" s="622"/>
      <c r="N309" s="622"/>
      <c r="O309" s="622"/>
    </row>
    <row r="310" spans="1:43" s="581" customFormat="1">
      <c r="A310" s="621"/>
      <c r="C310" s="600" t="s">
        <v>971</v>
      </c>
      <c r="D310" s="597">
        <v>42</v>
      </c>
      <c r="E310" s="558">
        <v>0.23</v>
      </c>
      <c r="F310" s="558">
        <f>D310*E310</f>
        <v>9.66</v>
      </c>
      <c r="G310" s="622"/>
      <c r="H310" s="622"/>
      <c r="I310" s="622"/>
      <c r="J310" s="622"/>
      <c r="K310" s="622"/>
      <c r="L310" s="622"/>
      <c r="M310" s="622"/>
      <c r="N310" s="622"/>
      <c r="O310" s="622"/>
    </row>
    <row r="311" spans="1:43" s="581" customFormat="1">
      <c r="A311" s="621"/>
      <c r="C311" s="600" t="s">
        <v>970</v>
      </c>
      <c r="D311" s="597">
        <v>42</v>
      </c>
      <c r="E311" s="558">
        <v>0.23</v>
      </c>
      <c r="F311" s="558">
        <f>D311*E311</f>
        <v>9.66</v>
      </c>
      <c r="G311" s="622"/>
      <c r="H311" s="622"/>
      <c r="I311" s="622"/>
      <c r="J311" s="622"/>
      <c r="K311" s="622"/>
      <c r="L311" s="622"/>
      <c r="M311" s="622"/>
      <c r="N311" s="622"/>
      <c r="O311" s="622"/>
    </row>
    <row r="312" spans="1:43" s="581" customFormat="1">
      <c r="A312" s="621"/>
      <c r="C312" s="600" t="s">
        <v>969</v>
      </c>
      <c r="D312" s="597">
        <v>44</v>
      </c>
      <c r="E312" s="558">
        <v>0.23</v>
      </c>
      <c r="F312" s="558">
        <f>D312*E312</f>
        <v>10.120000000000001</v>
      </c>
      <c r="G312" s="622"/>
      <c r="H312" s="622"/>
      <c r="I312" s="622"/>
      <c r="J312" s="622"/>
      <c r="K312" s="622"/>
      <c r="L312" s="622"/>
      <c r="M312" s="622"/>
      <c r="N312" s="622"/>
      <c r="O312" s="622"/>
    </row>
    <row r="313" spans="1:43" s="581" customFormat="1">
      <c r="A313" s="621"/>
      <c r="C313" s="671" t="s">
        <v>968</v>
      </c>
      <c r="D313" s="672"/>
      <c r="E313" s="672"/>
      <c r="F313" s="672"/>
      <c r="G313" s="622"/>
    </row>
    <row r="314" spans="1:43" s="581" customFormat="1">
      <c r="A314" s="621"/>
      <c r="C314" s="668"/>
      <c r="D314" s="188"/>
      <c r="E314" s="188"/>
      <c r="F314" s="188"/>
      <c r="G314" s="622"/>
    </row>
    <row r="315" spans="1:43" s="581" customFormat="1">
      <c r="A315" s="621"/>
      <c r="C315" s="620"/>
      <c r="D315" s="619"/>
      <c r="E315" s="618"/>
      <c r="F315" s="618"/>
    </row>
    <row r="316" spans="1:43" s="615" customFormat="1" ht="28.8">
      <c r="C316" s="560" t="s">
        <v>1068</v>
      </c>
      <c r="D316" s="572" t="s">
        <v>31</v>
      </c>
      <c r="E316" s="572">
        <v>2022</v>
      </c>
      <c r="F316" s="572">
        <v>2023</v>
      </c>
      <c r="G316" s="572">
        <v>2024</v>
      </c>
      <c r="H316" s="572">
        <v>2025</v>
      </c>
      <c r="I316" s="572">
        <v>2026</v>
      </c>
      <c r="J316" s="572">
        <v>2027</v>
      </c>
      <c r="K316" s="572">
        <v>2028</v>
      </c>
      <c r="L316" s="572">
        <v>2029</v>
      </c>
      <c r="M316" s="572">
        <v>2030</v>
      </c>
      <c r="N316" s="572">
        <v>2031</v>
      </c>
      <c r="O316" s="572">
        <v>2032</v>
      </c>
      <c r="P316" s="572">
        <v>2033</v>
      </c>
      <c r="Q316" s="572">
        <v>2034</v>
      </c>
      <c r="R316" s="572">
        <v>2035</v>
      </c>
      <c r="S316" s="572">
        <v>2036</v>
      </c>
      <c r="T316" s="572">
        <v>2037</v>
      </c>
      <c r="U316" s="572">
        <v>2038</v>
      </c>
      <c r="V316" s="572">
        <v>2039</v>
      </c>
      <c r="W316" s="572">
        <v>2040</v>
      </c>
      <c r="X316" s="572">
        <v>2041</v>
      </c>
      <c r="Y316" s="572">
        <v>2042</v>
      </c>
      <c r="Z316" s="572">
        <v>2043</v>
      </c>
      <c r="AA316" s="572">
        <v>2044</v>
      </c>
      <c r="AB316" s="572">
        <v>2045</v>
      </c>
      <c r="AC316" s="572">
        <v>2046</v>
      </c>
      <c r="AD316" s="572">
        <v>2047</v>
      </c>
      <c r="AE316" s="572">
        <v>2048</v>
      </c>
      <c r="AF316" s="572">
        <v>2049</v>
      </c>
      <c r="AG316" s="572">
        <v>2050</v>
      </c>
      <c r="AH316" s="572">
        <v>2051</v>
      </c>
      <c r="AI316" s="572">
        <v>2052</v>
      </c>
      <c r="AJ316" s="572">
        <v>2053</v>
      </c>
      <c r="AK316" s="572">
        <v>2054</v>
      </c>
      <c r="AL316" s="572">
        <v>2055</v>
      </c>
      <c r="AM316" s="572">
        <v>2056</v>
      </c>
      <c r="AN316" s="572">
        <v>2057</v>
      </c>
    </row>
    <row r="317" spans="1:43" s="615" customFormat="1">
      <c r="C317" s="614" t="s">
        <v>966</v>
      </c>
      <c r="D317" s="612">
        <f t="shared" ref="D317:D322" si="94">SUM(E317:AN317)</f>
        <v>30</v>
      </c>
      <c r="E317" s="612"/>
      <c r="F317" s="611">
        <v>30</v>
      </c>
      <c r="G317" s="617"/>
      <c r="H317" s="617"/>
      <c r="I317" s="617"/>
      <c r="J317" s="617"/>
      <c r="K317" s="617"/>
      <c r="L317" s="617"/>
      <c r="M317" s="617"/>
      <c r="N317" s="617"/>
      <c r="O317" s="617"/>
      <c r="P317" s="617"/>
      <c r="Q317" s="617"/>
      <c r="R317" s="616"/>
      <c r="S317" s="616"/>
      <c r="T317" s="616"/>
      <c r="U317" s="616"/>
      <c r="V317" s="616"/>
      <c r="W317" s="616"/>
      <c r="X317" s="616"/>
      <c r="Y317" s="616"/>
      <c r="Z317" s="616"/>
      <c r="AA317" s="616"/>
      <c r="AB317" s="616"/>
      <c r="AC317" s="616"/>
      <c r="AD317" s="616"/>
      <c r="AE317" s="616"/>
      <c r="AF317" s="616"/>
      <c r="AG317" s="616"/>
      <c r="AH317" s="616"/>
      <c r="AI317" s="616"/>
      <c r="AJ317" s="616"/>
      <c r="AK317" s="616"/>
      <c r="AL317" s="616"/>
      <c r="AM317" s="616"/>
      <c r="AN317" s="616"/>
    </row>
    <row r="318" spans="1:43" s="587" customFormat="1">
      <c r="C318" s="614" t="s">
        <v>965</v>
      </c>
      <c r="D318" s="613">
        <f t="shared" si="94"/>
        <v>34775.999999999993</v>
      </c>
      <c r="E318" s="612"/>
      <c r="F318" s="611"/>
      <c r="G318" s="611">
        <f t="shared" ref="G318:P318" si="95">$F$317*$F$310*12</f>
        <v>3477.6000000000004</v>
      </c>
      <c r="H318" s="611">
        <f t="shared" si="95"/>
        <v>3477.6000000000004</v>
      </c>
      <c r="I318" s="611">
        <f t="shared" si="95"/>
        <v>3477.6000000000004</v>
      </c>
      <c r="J318" s="611">
        <f t="shared" si="95"/>
        <v>3477.6000000000004</v>
      </c>
      <c r="K318" s="611">
        <f t="shared" si="95"/>
        <v>3477.6000000000004</v>
      </c>
      <c r="L318" s="611">
        <f t="shared" si="95"/>
        <v>3477.6000000000004</v>
      </c>
      <c r="M318" s="611">
        <f t="shared" si="95"/>
        <v>3477.6000000000004</v>
      </c>
      <c r="N318" s="611">
        <f t="shared" si="95"/>
        <v>3477.6000000000004</v>
      </c>
      <c r="O318" s="611">
        <f t="shared" si="95"/>
        <v>3477.6000000000004</v>
      </c>
      <c r="P318" s="611">
        <f t="shared" si="95"/>
        <v>3477.6000000000004</v>
      </c>
      <c r="Q318" s="611">
        <v>0</v>
      </c>
      <c r="R318" s="611">
        <v>0</v>
      </c>
      <c r="S318" s="611">
        <v>0</v>
      </c>
      <c r="T318" s="611">
        <v>0</v>
      </c>
      <c r="U318" s="611">
        <v>0</v>
      </c>
      <c r="V318" s="611">
        <v>0</v>
      </c>
      <c r="W318" s="611">
        <v>0</v>
      </c>
      <c r="X318" s="611">
        <v>0</v>
      </c>
      <c r="Y318" s="611">
        <v>0</v>
      </c>
      <c r="Z318" s="611">
        <v>0</v>
      </c>
      <c r="AA318" s="611">
        <v>0</v>
      </c>
      <c r="AB318" s="611">
        <v>0</v>
      </c>
      <c r="AC318" s="611">
        <v>0</v>
      </c>
      <c r="AD318" s="611">
        <v>0</v>
      </c>
      <c r="AE318" s="611">
        <v>0</v>
      </c>
      <c r="AF318" s="611">
        <v>0</v>
      </c>
      <c r="AG318" s="611">
        <v>0</v>
      </c>
      <c r="AH318" s="611">
        <v>0</v>
      </c>
      <c r="AI318" s="611">
        <v>0</v>
      </c>
      <c r="AJ318" s="611">
        <v>0</v>
      </c>
      <c r="AK318" s="611">
        <v>0</v>
      </c>
      <c r="AL318" s="611">
        <v>0</v>
      </c>
      <c r="AM318" s="611">
        <v>0</v>
      </c>
      <c r="AN318" s="611">
        <v>0</v>
      </c>
    </row>
    <row r="319" spans="1:43" s="587" customFormat="1">
      <c r="C319" s="614" t="s">
        <v>964</v>
      </c>
      <c r="D319" s="612">
        <f t="shared" si="94"/>
        <v>4</v>
      </c>
      <c r="E319" s="612"/>
      <c r="F319" s="611">
        <v>4</v>
      </c>
      <c r="G319" s="611"/>
      <c r="H319" s="611"/>
      <c r="I319" s="611"/>
      <c r="J319" s="611"/>
      <c r="K319" s="611"/>
      <c r="L319" s="611"/>
      <c r="M319" s="611"/>
      <c r="N319" s="611"/>
      <c r="O319" s="611"/>
      <c r="P319" s="611"/>
      <c r="Q319" s="611"/>
      <c r="R319" s="611"/>
      <c r="S319" s="611"/>
      <c r="T319" s="611"/>
      <c r="U319" s="611"/>
      <c r="V319" s="611"/>
      <c r="W319" s="611"/>
      <c r="X319" s="611"/>
      <c r="Y319" s="611"/>
      <c r="Z319" s="611"/>
      <c r="AA319" s="611"/>
      <c r="AB319" s="611"/>
      <c r="AC319" s="611"/>
      <c r="AD319" s="611"/>
      <c r="AE319" s="611"/>
      <c r="AF319" s="611"/>
      <c r="AG319" s="611"/>
      <c r="AH319" s="611"/>
      <c r="AI319" s="611"/>
      <c r="AJ319" s="611"/>
      <c r="AK319" s="611"/>
      <c r="AL319" s="611"/>
      <c r="AM319" s="611"/>
      <c r="AN319" s="611"/>
    </row>
    <row r="320" spans="1:43" s="587" customFormat="1">
      <c r="C320" s="614" t="s">
        <v>963</v>
      </c>
      <c r="D320" s="613">
        <f t="shared" si="94"/>
        <v>4636.8</v>
      </c>
      <c r="E320" s="612"/>
      <c r="F320" s="611"/>
      <c r="G320" s="611">
        <f>$F$319*$F$311*12</f>
        <v>463.68</v>
      </c>
      <c r="H320" s="611">
        <f t="shared" ref="H320:P320" si="96">$F$319*$F$311*12</f>
        <v>463.68</v>
      </c>
      <c r="I320" s="611">
        <f t="shared" si="96"/>
        <v>463.68</v>
      </c>
      <c r="J320" s="611">
        <f t="shared" si="96"/>
        <v>463.68</v>
      </c>
      <c r="K320" s="611">
        <f t="shared" si="96"/>
        <v>463.68</v>
      </c>
      <c r="L320" s="611">
        <f t="shared" si="96"/>
        <v>463.68</v>
      </c>
      <c r="M320" s="611">
        <f t="shared" si="96"/>
        <v>463.68</v>
      </c>
      <c r="N320" s="611">
        <f t="shared" si="96"/>
        <v>463.68</v>
      </c>
      <c r="O320" s="611">
        <f t="shared" si="96"/>
        <v>463.68</v>
      </c>
      <c r="P320" s="611">
        <f t="shared" si="96"/>
        <v>463.68</v>
      </c>
      <c r="Q320" s="611">
        <v>0</v>
      </c>
      <c r="R320" s="611">
        <v>0</v>
      </c>
      <c r="S320" s="611">
        <v>0</v>
      </c>
      <c r="T320" s="611">
        <v>0</v>
      </c>
      <c r="U320" s="611">
        <v>0</v>
      </c>
      <c r="V320" s="611">
        <v>0</v>
      </c>
      <c r="W320" s="611">
        <v>0</v>
      </c>
      <c r="X320" s="611">
        <v>0</v>
      </c>
      <c r="Y320" s="611">
        <v>0</v>
      </c>
      <c r="Z320" s="611">
        <v>0</v>
      </c>
      <c r="AA320" s="611">
        <v>0</v>
      </c>
      <c r="AB320" s="611">
        <v>0</v>
      </c>
      <c r="AC320" s="611">
        <v>0</v>
      </c>
      <c r="AD320" s="611">
        <v>0</v>
      </c>
      <c r="AE320" s="611">
        <v>0</v>
      </c>
      <c r="AF320" s="611">
        <v>0</v>
      </c>
      <c r="AG320" s="611">
        <v>0</v>
      </c>
      <c r="AH320" s="611">
        <v>0</v>
      </c>
      <c r="AI320" s="611">
        <v>0</v>
      </c>
      <c r="AJ320" s="611">
        <v>0</v>
      </c>
      <c r="AK320" s="611">
        <v>0</v>
      </c>
      <c r="AL320" s="611">
        <v>0</v>
      </c>
      <c r="AM320" s="611">
        <v>0</v>
      </c>
      <c r="AN320" s="611">
        <v>0</v>
      </c>
    </row>
    <row r="321" spans="3:40" s="587" customFormat="1">
      <c r="C321" s="614" t="s">
        <v>962</v>
      </c>
      <c r="D321" s="612">
        <f t="shared" si="94"/>
        <v>6</v>
      </c>
      <c r="E321" s="612"/>
      <c r="F321" s="611">
        <v>6</v>
      </c>
      <c r="G321" s="611"/>
      <c r="H321" s="611"/>
      <c r="I321" s="611"/>
      <c r="J321" s="611"/>
      <c r="K321" s="611"/>
      <c r="L321" s="611"/>
      <c r="M321" s="611"/>
      <c r="N321" s="611"/>
      <c r="O321" s="611"/>
      <c r="P321" s="611"/>
      <c r="Q321" s="611"/>
      <c r="R321" s="611"/>
      <c r="S321" s="611"/>
      <c r="T321" s="611"/>
      <c r="U321" s="611"/>
      <c r="V321" s="611"/>
      <c r="W321" s="611"/>
      <c r="X321" s="611"/>
      <c r="Y321" s="611"/>
      <c r="Z321" s="611"/>
      <c r="AA321" s="611"/>
      <c r="AB321" s="611"/>
      <c r="AC321" s="611"/>
      <c r="AD321" s="611"/>
      <c r="AE321" s="611"/>
      <c r="AF321" s="611"/>
      <c r="AG321" s="611"/>
      <c r="AH321" s="611"/>
      <c r="AI321" s="611"/>
      <c r="AJ321" s="611"/>
      <c r="AK321" s="611"/>
      <c r="AL321" s="611"/>
      <c r="AM321" s="611"/>
      <c r="AN321" s="611"/>
    </row>
    <row r="322" spans="3:40" s="587" customFormat="1">
      <c r="C322" s="614" t="s">
        <v>961</v>
      </c>
      <c r="D322" s="613">
        <f t="shared" si="94"/>
        <v>7286.4000000000024</v>
      </c>
      <c r="E322" s="612"/>
      <c r="F322" s="611"/>
      <c r="G322" s="611">
        <f>$F$321*$F$312*12</f>
        <v>728.6400000000001</v>
      </c>
      <c r="H322" s="611">
        <f t="shared" ref="H322:P322" si="97">$F$321*$F$312*12</f>
        <v>728.6400000000001</v>
      </c>
      <c r="I322" s="611">
        <f t="shared" si="97"/>
        <v>728.6400000000001</v>
      </c>
      <c r="J322" s="611">
        <f t="shared" si="97"/>
        <v>728.6400000000001</v>
      </c>
      <c r="K322" s="611">
        <f t="shared" si="97"/>
        <v>728.6400000000001</v>
      </c>
      <c r="L322" s="611">
        <f t="shared" si="97"/>
        <v>728.6400000000001</v>
      </c>
      <c r="M322" s="611">
        <f t="shared" si="97"/>
        <v>728.6400000000001</v>
      </c>
      <c r="N322" s="611">
        <f t="shared" si="97"/>
        <v>728.6400000000001</v>
      </c>
      <c r="O322" s="611">
        <f t="shared" si="97"/>
        <v>728.6400000000001</v>
      </c>
      <c r="P322" s="611">
        <f t="shared" si="97"/>
        <v>728.6400000000001</v>
      </c>
      <c r="Q322" s="611">
        <v>0</v>
      </c>
      <c r="R322" s="611">
        <v>0</v>
      </c>
      <c r="S322" s="611">
        <v>0</v>
      </c>
      <c r="T322" s="611">
        <v>0</v>
      </c>
      <c r="U322" s="611">
        <v>0</v>
      </c>
      <c r="V322" s="611">
        <v>0</v>
      </c>
      <c r="W322" s="611">
        <v>0</v>
      </c>
      <c r="X322" s="611">
        <v>0</v>
      </c>
      <c r="Y322" s="611">
        <v>0</v>
      </c>
      <c r="Z322" s="611">
        <v>0</v>
      </c>
      <c r="AA322" s="611">
        <v>0</v>
      </c>
      <c r="AB322" s="611">
        <v>0</v>
      </c>
      <c r="AC322" s="611">
        <v>0</v>
      </c>
      <c r="AD322" s="611">
        <v>0</v>
      </c>
      <c r="AE322" s="611">
        <v>0</v>
      </c>
      <c r="AF322" s="611">
        <v>0</v>
      </c>
      <c r="AG322" s="611">
        <v>0</v>
      </c>
      <c r="AH322" s="611">
        <v>0</v>
      </c>
      <c r="AI322" s="611">
        <v>0</v>
      </c>
      <c r="AJ322" s="611">
        <v>0</v>
      </c>
      <c r="AK322" s="611">
        <v>0</v>
      </c>
      <c r="AL322" s="611">
        <v>0</v>
      </c>
      <c r="AM322" s="611">
        <v>0</v>
      </c>
      <c r="AN322" s="611">
        <v>0</v>
      </c>
    </row>
    <row r="323" spans="3:40" s="587" customFormat="1">
      <c r="C323" s="571" t="s">
        <v>1010</v>
      </c>
      <c r="D323" s="570">
        <f t="shared" ref="D323:AN323" si="98">D318+D320+D322</f>
        <v>46699.199999999997</v>
      </c>
      <c r="E323" s="570">
        <f t="shared" si="98"/>
        <v>0</v>
      </c>
      <c r="F323" s="570">
        <f t="shared" si="98"/>
        <v>0</v>
      </c>
      <c r="G323" s="570">
        <f>G318+G320+G322</f>
        <v>4669.92</v>
      </c>
      <c r="H323" s="570">
        <f>H318+H320+H322</f>
        <v>4669.92</v>
      </c>
      <c r="I323" s="570">
        <f t="shared" si="98"/>
        <v>4669.92</v>
      </c>
      <c r="J323" s="570">
        <f t="shared" si="98"/>
        <v>4669.92</v>
      </c>
      <c r="K323" s="570">
        <f t="shared" si="98"/>
        <v>4669.92</v>
      </c>
      <c r="L323" s="570">
        <f t="shared" si="98"/>
        <v>4669.92</v>
      </c>
      <c r="M323" s="570">
        <f t="shared" si="98"/>
        <v>4669.92</v>
      </c>
      <c r="N323" s="570">
        <f t="shared" si="98"/>
        <v>4669.92</v>
      </c>
      <c r="O323" s="570">
        <f t="shared" si="98"/>
        <v>4669.92</v>
      </c>
      <c r="P323" s="570">
        <f t="shared" si="98"/>
        <v>4669.92</v>
      </c>
      <c r="Q323" s="570">
        <f t="shared" si="98"/>
        <v>0</v>
      </c>
      <c r="R323" s="570">
        <f t="shared" si="98"/>
        <v>0</v>
      </c>
      <c r="S323" s="570">
        <f t="shared" si="98"/>
        <v>0</v>
      </c>
      <c r="T323" s="570">
        <f t="shared" si="98"/>
        <v>0</v>
      </c>
      <c r="U323" s="570">
        <f t="shared" si="98"/>
        <v>0</v>
      </c>
      <c r="V323" s="570">
        <f t="shared" si="98"/>
        <v>0</v>
      </c>
      <c r="W323" s="570">
        <f t="shared" si="98"/>
        <v>0</v>
      </c>
      <c r="X323" s="570">
        <f t="shared" si="98"/>
        <v>0</v>
      </c>
      <c r="Y323" s="570">
        <f t="shared" si="98"/>
        <v>0</v>
      </c>
      <c r="Z323" s="570">
        <f t="shared" si="98"/>
        <v>0</v>
      </c>
      <c r="AA323" s="570">
        <f t="shared" si="98"/>
        <v>0</v>
      </c>
      <c r="AB323" s="570">
        <f t="shared" si="98"/>
        <v>0</v>
      </c>
      <c r="AC323" s="570">
        <f t="shared" si="98"/>
        <v>0</v>
      </c>
      <c r="AD323" s="570">
        <f t="shared" si="98"/>
        <v>0</v>
      </c>
      <c r="AE323" s="570">
        <f t="shared" si="98"/>
        <v>0</v>
      </c>
      <c r="AF323" s="570">
        <f t="shared" si="98"/>
        <v>0</v>
      </c>
      <c r="AG323" s="570">
        <f t="shared" si="98"/>
        <v>0</v>
      </c>
      <c r="AH323" s="570">
        <f t="shared" si="98"/>
        <v>0</v>
      </c>
      <c r="AI323" s="570">
        <f t="shared" si="98"/>
        <v>0</v>
      </c>
      <c r="AJ323" s="570">
        <f t="shared" si="98"/>
        <v>0</v>
      </c>
      <c r="AK323" s="570">
        <f t="shared" si="98"/>
        <v>0</v>
      </c>
      <c r="AL323" s="570">
        <f t="shared" si="98"/>
        <v>0</v>
      </c>
      <c r="AM323" s="570">
        <f t="shared" si="98"/>
        <v>0</v>
      </c>
      <c r="AN323" s="570">
        <f t="shared" si="98"/>
        <v>0</v>
      </c>
    </row>
    <row r="324" spans="3:40" s="540" customFormat="1">
      <c r="C324" s="543" t="s">
        <v>1069</v>
      </c>
      <c r="D324" s="610"/>
      <c r="E324" s="583"/>
      <c r="F324" s="583"/>
    </row>
    <row r="325" spans="3:40" s="540" customFormat="1">
      <c r="C325" s="543"/>
      <c r="D325" s="610"/>
      <c r="E325" s="583"/>
      <c r="F325" s="583"/>
    </row>
    <row r="326" spans="3:40" s="540" customFormat="1">
      <c r="C326" s="543"/>
      <c r="D326" s="610"/>
      <c r="E326" s="583"/>
      <c r="F326" s="583"/>
    </row>
    <row r="327" spans="3:40" s="545" customFormat="1" ht="57.6">
      <c r="C327" s="560" t="s">
        <v>960</v>
      </c>
      <c r="D327" s="560" t="s">
        <v>587</v>
      </c>
      <c r="E327" s="560" t="s">
        <v>830</v>
      </c>
      <c r="F327" s="560" t="s">
        <v>959</v>
      </c>
      <c r="G327" s="560" t="s">
        <v>830</v>
      </c>
      <c r="H327" s="560" t="s">
        <v>959</v>
      </c>
      <c r="I327" s="560" t="s">
        <v>830</v>
      </c>
      <c r="J327" s="560" t="s">
        <v>959</v>
      </c>
      <c r="K327" s="560" t="s">
        <v>830</v>
      </c>
      <c r="L327" s="560" t="s">
        <v>959</v>
      </c>
      <c r="M327" s="560" t="s">
        <v>830</v>
      </c>
      <c r="N327" s="560" t="s">
        <v>959</v>
      </c>
      <c r="O327" s="560" t="s">
        <v>830</v>
      </c>
      <c r="P327" s="560" t="s">
        <v>959</v>
      </c>
      <c r="Q327" s="560" t="s">
        <v>830</v>
      </c>
      <c r="R327" s="560" t="s">
        <v>959</v>
      </c>
    </row>
    <row r="328" spans="3:40" s="545" customFormat="1" ht="15.75" customHeight="1">
      <c r="C328" s="631" t="s">
        <v>851</v>
      </c>
      <c r="D328" s="609">
        <f>$D$11</f>
        <v>1206330</v>
      </c>
      <c r="E328" s="596"/>
      <c r="F328" s="596">
        <v>2024</v>
      </c>
      <c r="G328" s="596"/>
      <c r="H328" s="596">
        <f>F328+5</f>
        <v>2029</v>
      </c>
      <c r="I328" s="596"/>
      <c r="J328" s="596">
        <f>H328+5</f>
        <v>2034</v>
      </c>
      <c r="K328" s="596"/>
      <c r="L328" s="596">
        <f>J328+5</f>
        <v>2039</v>
      </c>
      <c r="M328" s="596"/>
      <c r="N328" s="596">
        <f>L328+5</f>
        <v>2044</v>
      </c>
      <c r="O328" s="596"/>
      <c r="P328" s="596">
        <f>N328+5</f>
        <v>2049</v>
      </c>
      <c r="Q328" s="596"/>
      <c r="R328" s="596">
        <f>P328+5</f>
        <v>2054</v>
      </c>
    </row>
    <row r="329" spans="3:40" s="545" customFormat="1">
      <c r="C329" s="600" t="s">
        <v>831</v>
      </c>
      <c r="D329" s="609">
        <f>SUM(F329+H329+J329+L329+N329+P329+R329)</f>
        <v>965064</v>
      </c>
      <c r="E329" s="596">
        <v>20</v>
      </c>
      <c r="F329" s="609">
        <f>$D328*E329/100</f>
        <v>241266</v>
      </c>
      <c r="G329" s="596">
        <v>0</v>
      </c>
      <c r="H329" s="596">
        <f>$D328*G329/100</f>
        <v>0</v>
      </c>
      <c r="I329" s="596">
        <v>15</v>
      </c>
      <c r="J329" s="609">
        <f>$D328*I329/100</f>
        <v>180949.5</v>
      </c>
      <c r="K329" s="596">
        <v>0</v>
      </c>
      <c r="L329" s="596">
        <f>$D328*K329/100</f>
        <v>0</v>
      </c>
      <c r="M329" s="596">
        <v>25</v>
      </c>
      <c r="N329" s="609">
        <f>$D328*M329/100</f>
        <v>301582.5</v>
      </c>
      <c r="O329" s="596">
        <v>0</v>
      </c>
      <c r="P329" s="596">
        <f>$D328*O329/100</f>
        <v>0</v>
      </c>
      <c r="Q329" s="596">
        <v>20</v>
      </c>
      <c r="R329" s="609">
        <f>$D328*Q329/100</f>
        <v>241266</v>
      </c>
    </row>
    <row r="330" spans="3:40" s="545" customFormat="1">
      <c r="C330" s="600" t="s">
        <v>832</v>
      </c>
      <c r="D330" s="609">
        <f>SUM(F330+H330+J330+L330+N330+P330+R330)</f>
        <v>373962.3</v>
      </c>
      <c r="E330" s="596">
        <v>0</v>
      </c>
      <c r="F330" s="596">
        <f>$D328*E330/100</f>
        <v>0</v>
      </c>
      <c r="G330" s="596">
        <v>0</v>
      </c>
      <c r="H330" s="596">
        <f>$D329*G330/100</f>
        <v>0</v>
      </c>
      <c r="I330" s="596">
        <v>0</v>
      </c>
      <c r="J330" s="596">
        <f>$D328*I330/100</f>
        <v>0</v>
      </c>
      <c r="K330" s="596">
        <v>15</v>
      </c>
      <c r="L330" s="609">
        <f>$D328*K330/100</f>
        <v>180949.5</v>
      </c>
      <c r="M330" s="596">
        <v>0</v>
      </c>
      <c r="N330" s="596">
        <f>$D328*M330/100</f>
        <v>0</v>
      </c>
      <c r="O330" s="596">
        <v>20</v>
      </c>
      <c r="P330" s="609">
        <f>$D329*O330/100</f>
        <v>193012.8</v>
      </c>
      <c r="Q330" s="596">
        <v>0</v>
      </c>
      <c r="R330" s="596">
        <f>$D328*Q330/100</f>
        <v>0</v>
      </c>
    </row>
    <row r="331" spans="3:40" s="545" customFormat="1">
      <c r="C331" s="548" t="s">
        <v>833</v>
      </c>
      <c r="D331" s="547">
        <f>SUM(F331+H331+J331+L331+N331+P331+R331)</f>
        <v>-591101.69999999995</v>
      </c>
      <c r="E331" s="547"/>
      <c r="F331" s="547">
        <f>F330-F329</f>
        <v>-241266</v>
      </c>
      <c r="G331" s="547"/>
      <c r="H331" s="547">
        <f>H330-H329</f>
        <v>0</v>
      </c>
      <c r="I331" s="547"/>
      <c r="J331" s="547">
        <f>J330-J329</f>
        <v>-180949.5</v>
      </c>
      <c r="K331" s="547"/>
      <c r="L331" s="547">
        <f>L330-L329</f>
        <v>180949.5</v>
      </c>
      <c r="M331" s="547"/>
      <c r="N331" s="547">
        <f>N330-N329</f>
        <v>-301582.5</v>
      </c>
      <c r="O331" s="547"/>
      <c r="P331" s="547">
        <f>P330-P329</f>
        <v>193012.8</v>
      </c>
      <c r="Q331" s="547"/>
      <c r="R331" s="547">
        <f>R330-R329</f>
        <v>-241266</v>
      </c>
    </row>
    <row r="332" spans="3:40" s="545" customFormat="1" ht="28.8">
      <c r="C332" s="631" t="s">
        <v>848</v>
      </c>
      <c r="D332" s="609">
        <f>$D$12</f>
        <v>21217600</v>
      </c>
      <c r="E332" s="596"/>
      <c r="F332" s="596">
        <v>2025</v>
      </c>
      <c r="G332" s="596"/>
      <c r="H332" s="596">
        <f>F332+5</f>
        <v>2030</v>
      </c>
      <c r="I332" s="596"/>
      <c r="J332" s="596">
        <f>H332+5</f>
        <v>2035</v>
      </c>
      <c r="K332" s="596"/>
      <c r="L332" s="596">
        <f>J332+5</f>
        <v>2040</v>
      </c>
      <c r="M332" s="596"/>
      <c r="N332" s="596">
        <f>L332+5</f>
        <v>2045</v>
      </c>
      <c r="O332" s="596"/>
      <c r="P332" s="596">
        <f>N332+5</f>
        <v>2050</v>
      </c>
      <c r="Q332" s="596"/>
      <c r="R332" s="596">
        <f>P332+5</f>
        <v>2055</v>
      </c>
    </row>
    <row r="333" spans="3:40" s="545" customFormat="1">
      <c r="C333" s="600" t="s">
        <v>831</v>
      </c>
      <c r="D333" s="609">
        <f>SUM(F333+H333+J333+L333+N333+P333+R333)</f>
        <v>16974080</v>
      </c>
      <c r="E333" s="596">
        <v>20</v>
      </c>
      <c r="F333" s="609">
        <f>$D332*E333/100</f>
        <v>4243520</v>
      </c>
      <c r="G333" s="609">
        <v>0</v>
      </c>
      <c r="H333" s="609">
        <f>$D332*G333/100</f>
        <v>0</v>
      </c>
      <c r="I333" s="609">
        <v>15</v>
      </c>
      <c r="J333" s="609">
        <f>$D332*I333/100</f>
        <v>3182640</v>
      </c>
      <c r="K333" s="609">
        <v>0</v>
      </c>
      <c r="L333" s="609">
        <f>$D332*K333/100</f>
        <v>0</v>
      </c>
      <c r="M333" s="609">
        <v>25</v>
      </c>
      <c r="N333" s="609">
        <f>$D332*M333/100</f>
        <v>5304400</v>
      </c>
      <c r="O333" s="609">
        <v>0</v>
      </c>
      <c r="P333" s="609">
        <f>$D332*O333/100</f>
        <v>0</v>
      </c>
      <c r="Q333" s="609">
        <v>20</v>
      </c>
      <c r="R333" s="609">
        <f>$D332*Q333/100</f>
        <v>4243520</v>
      </c>
    </row>
    <row r="334" spans="3:40" s="545" customFormat="1">
      <c r="C334" s="600" t="s">
        <v>832</v>
      </c>
      <c r="D334" s="609">
        <f>SUM(F334+H334+J334+L334+N334+P334+R334)</f>
        <v>6577456</v>
      </c>
      <c r="E334" s="596">
        <v>0</v>
      </c>
      <c r="F334" s="609">
        <f>$D332*E334/100</f>
        <v>0</v>
      </c>
      <c r="G334" s="609">
        <v>0</v>
      </c>
      <c r="H334" s="609">
        <f>$D333*G334/100</f>
        <v>0</v>
      </c>
      <c r="I334" s="609">
        <v>0</v>
      </c>
      <c r="J334" s="609">
        <f>$D332*I334/100</f>
        <v>0</v>
      </c>
      <c r="K334" s="609">
        <v>15</v>
      </c>
      <c r="L334" s="609">
        <f>$D332*K334/100</f>
        <v>3182640</v>
      </c>
      <c r="M334" s="609">
        <v>0</v>
      </c>
      <c r="N334" s="609">
        <f>$D332*M334/100</f>
        <v>0</v>
      </c>
      <c r="O334" s="609">
        <v>20</v>
      </c>
      <c r="P334" s="609">
        <f>$D333*O334/100</f>
        <v>3394816</v>
      </c>
      <c r="Q334" s="609">
        <v>0</v>
      </c>
      <c r="R334" s="609">
        <f>$D332*Q334/100</f>
        <v>0</v>
      </c>
    </row>
    <row r="335" spans="3:40" s="545" customFormat="1">
      <c r="C335" s="548" t="s">
        <v>833</v>
      </c>
      <c r="D335" s="547">
        <f>SUM(F335+H335+J335+L335+N335+P335+R335)</f>
        <v>-10396624</v>
      </c>
      <c r="E335" s="547"/>
      <c r="F335" s="547">
        <f>F334-F333</f>
        <v>-4243520</v>
      </c>
      <c r="G335" s="547"/>
      <c r="H335" s="547">
        <f>H334-H333</f>
        <v>0</v>
      </c>
      <c r="I335" s="547"/>
      <c r="J335" s="547">
        <f>J334-J333</f>
        <v>-3182640</v>
      </c>
      <c r="K335" s="547"/>
      <c r="L335" s="547">
        <f>L334-L333</f>
        <v>3182640</v>
      </c>
      <c r="M335" s="547"/>
      <c r="N335" s="547">
        <f>N334-N333</f>
        <v>-5304400</v>
      </c>
      <c r="O335" s="547"/>
      <c r="P335" s="547">
        <f>P334-P333</f>
        <v>3394816</v>
      </c>
      <c r="Q335" s="547"/>
      <c r="R335" s="547">
        <f>R334-R333</f>
        <v>-4243520</v>
      </c>
    </row>
    <row r="336" spans="3:40" s="545" customFormat="1" ht="28.8">
      <c r="C336" s="631" t="s">
        <v>1008</v>
      </c>
      <c r="D336" s="609">
        <f>$D$13</f>
        <v>5779770</v>
      </c>
      <c r="E336" s="596"/>
      <c r="F336" s="596">
        <v>2027</v>
      </c>
      <c r="G336" s="596"/>
      <c r="H336" s="596">
        <f>F336+5</f>
        <v>2032</v>
      </c>
      <c r="I336" s="596"/>
      <c r="J336" s="596">
        <f>H336+5</f>
        <v>2037</v>
      </c>
      <c r="K336" s="596"/>
      <c r="L336" s="596">
        <f>J336+5</f>
        <v>2042</v>
      </c>
      <c r="M336" s="596"/>
      <c r="N336" s="596">
        <f>L336+5</f>
        <v>2047</v>
      </c>
      <c r="O336" s="596"/>
      <c r="P336" s="596">
        <f>N336+5</f>
        <v>2052</v>
      </c>
      <c r="Q336" s="596"/>
      <c r="R336" s="596">
        <f>P336+5</f>
        <v>2057</v>
      </c>
    </row>
    <row r="337" spans="1:25" s="545" customFormat="1">
      <c r="C337" s="600" t="s">
        <v>831</v>
      </c>
      <c r="D337" s="609">
        <f>SUM(F337+H337+J337+L337+N337+P337+R337)</f>
        <v>4623816</v>
      </c>
      <c r="E337" s="596">
        <v>20</v>
      </c>
      <c r="F337" s="609">
        <f>$D336*E337/100</f>
        <v>1155954</v>
      </c>
      <c r="G337" s="596">
        <v>0</v>
      </c>
      <c r="H337" s="596">
        <f>$D336*G337/100</f>
        <v>0</v>
      </c>
      <c r="I337" s="596">
        <v>15</v>
      </c>
      <c r="J337" s="609">
        <f>$D336*I337/100</f>
        <v>866965.5</v>
      </c>
      <c r="K337" s="596">
        <v>0</v>
      </c>
      <c r="L337" s="596">
        <f>$D336*K337/100</f>
        <v>0</v>
      </c>
      <c r="M337" s="596">
        <v>25</v>
      </c>
      <c r="N337" s="609">
        <f>$D336*M337/100</f>
        <v>1444942.5</v>
      </c>
      <c r="O337" s="596">
        <v>0</v>
      </c>
      <c r="P337" s="596">
        <f>$D336*O337/100</f>
        <v>0</v>
      </c>
      <c r="Q337" s="596">
        <v>20</v>
      </c>
      <c r="R337" s="609">
        <f>$D336*Q337/100</f>
        <v>1155954</v>
      </c>
    </row>
    <row r="338" spans="1:25" s="545" customFormat="1">
      <c r="C338" s="600" t="s">
        <v>832</v>
      </c>
      <c r="D338" s="609">
        <f>SUM(F338+H338+J338+L338+N338+P338+R338)</f>
        <v>1791728.7</v>
      </c>
      <c r="E338" s="596">
        <v>0</v>
      </c>
      <c r="F338" s="596">
        <f>$D336*E338/100</f>
        <v>0</v>
      </c>
      <c r="G338" s="596">
        <v>0</v>
      </c>
      <c r="H338" s="596">
        <f>$D337*G338/100</f>
        <v>0</v>
      </c>
      <c r="I338" s="596">
        <v>0</v>
      </c>
      <c r="J338" s="596">
        <f>$D336*I338/100</f>
        <v>0</v>
      </c>
      <c r="K338" s="596">
        <v>15</v>
      </c>
      <c r="L338" s="609">
        <f>$D336*K338/100</f>
        <v>866965.5</v>
      </c>
      <c r="M338" s="596">
        <v>0</v>
      </c>
      <c r="N338" s="596">
        <f>$D336*M338/100</f>
        <v>0</v>
      </c>
      <c r="O338" s="596">
        <v>20</v>
      </c>
      <c r="P338" s="609">
        <f>$D337*O338/100</f>
        <v>924763.2</v>
      </c>
      <c r="Q338" s="596">
        <v>0</v>
      </c>
      <c r="R338" s="596">
        <f>$D336*Q338/100</f>
        <v>0</v>
      </c>
    </row>
    <row r="339" spans="1:25" s="545" customFormat="1">
      <c r="C339" s="548" t="s">
        <v>833</v>
      </c>
      <c r="D339" s="547">
        <f>SUM(F339+H339+J339+L339+N339+P339+R339)</f>
        <v>-2832087.3</v>
      </c>
      <c r="E339" s="547"/>
      <c r="F339" s="547">
        <f>F338-F337</f>
        <v>-1155954</v>
      </c>
      <c r="G339" s="547"/>
      <c r="H339" s="547">
        <f>H338-H337</f>
        <v>0</v>
      </c>
      <c r="I339" s="547"/>
      <c r="J339" s="547">
        <f>J338-J337</f>
        <v>-866965.5</v>
      </c>
      <c r="K339" s="547"/>
      <c r="L339" s="547">
        <f>L338-L337</f>
        <v>866965.5</v>
      </c>
      <c r="M339" s="547"/>
      <c r="N339" s="547">
        <f>N338-N337</f>
        <v>-1444942.5</v>
      </c>
      <c r="O339" s="547"/>
      <c r="P339" s="547">
        <f>P338-P337</f>
        <v>924763.2</v>
      </c>
      <c r="Q339" s="547"/>
      <c r="R339" s="547">
        <f>R338-R337</f>
        <v>-1155954</v>
      </c>
    </row>
    <row r="340" spans="1:25" s="545" customFormat="1">
      <c r="C340" s="543" t="s">
        <v>1079</v>
      </c>
      <c r="D340" s="608"/>
      <c r="E340" s="608"/>
      <c r="F340" s="608"/>
      <c r="G340" s="567"/>
      <c r="H340" s="567"/>
      <c r="I340" s="567"/>
      <c r="J340" s="567"/>
      <c r="K340" s="567"/>
      <c r="L340" s="567"/>
      <c r="M340" s="567"/>
      <c r="N340" s="567"/>
      <c r="O340" s="567"/>
      <c r="P340" s="567"/>
      <c r="Q340" s="567"/>
      <c r="R340" s="567"/>
      <c r="S340" s="567"/>
      <c r="T340" s="567"/>
    </row>
    <row r="341" spans="1:25">
      <c r="G341" s="539"/>
      <c r="H341" s="539"/>
      <c r="I341" s="539"/>
      <c r="J341" s="539"/>
      <c r="K341" s="539"/>
      <c r="L341" s="539"/>
      <c r="M341" s="539"/>
      <c r="N341" s="539"/>
      <c r="O341" s="539"/>
      <c r="P341" s="539"/>
      <c r="Q341" s="539"/>
      <c r="R341" s="539"/>
      <c r="S341" s="539"/>
    </row>
    <row r="342" spans="1:25" s="540" customFormat="1">
      <c r="D342" s="583"/>
      <c r="E342" s="583"/>
      <c r="F342" s="583"/>
      <c r="G342" s="583"/>
      <c r="H342" s="583"/>
      <c r="I342" s="583"/>
      <c r="J342" s="583"/>
      <c r="K342" s="583"/>
      <c r="L342" s="583"/>
      <c r="M342" s="583"/>
      <c r="N342" s="583"/>
      <c r="O342" s="583"/>
      <c r="P342" s="583"/>
      <c r="Q342" s="583"/>
      <c r="R342" s="583"/>
      <c r="S342" s="583"/>
    </row>
    <row r="343" spans="1:25" s="540" customFormat="1">
      <c r="A343" s="584" t="s">
        <v>835</v>
      </c>
      <c r="B343" s="584"/>
      <c r="C343" s="584"/>
      <c r="D343" s="583"/>
      <c r="E343" s="583"/>
      <c r="F343" s="583"/>
    </row>
    <row r="344" spans="1:25" s="540" customFormat="1">
      <c r="A344" s="544"/>
      <c r="C344" s="544"/>
      <c r="D344" s="583"/>
      <c r="E344" s="583"/>
      <c r="F344" s="607"/>
      <c r="H344" s="583"/>
      <c r="I344" s="583"/>
    </row>
    <row r="345" spans="1:25" s="546" customFormat="1" ht="28.8">
      <c r="A345" s="560" t="s">
        <v>802</v>
      </c>
      <c r="B345" s="560" t="s">
        <v>803</v>
      </c>
      <c r="C345" s="560" t="s">
        <v>811</v>
      </c>
      <c r="D345" s="734" t="s">
        <v>804</v>
      </c>
      <c r="E345" s="734"/>
      <c r="F345" s="734"/>
      <c r="G345" s="734" t="s">
        <v>810</v>
      </c>
      <c r="H345" s="734"/>
      <c r="I345" s="560" t="s">
        <v>783</v>
      </c>
      <c r="J345" s="560" t="s">
        <v>778</v>
      </c>
      <c r="K345" s="560" t="s">
        <v>589</v>
      </c>
      <c r="L345" s="560" t="s">
        <v>783</v>
      </c>
      <c r="M345" s="560" t="s">
        <v>778</v>
      </c>
      <c r="N345" s="560" t="s">
        <v>589</v>
      </c>
      <c r="O345" s="560" t="s">
        <v>783</v>
      </c>
      <c r="P345" s="560" t="s">
        <v>778</v>
      </c>
      <c r="Q345" s="560" t="s">
        <v>589</v>
      </c>
      <c r="R345" s="560" t="s">
        <v>783</v>
      </c>
      <c r="S345" s="560" t="s">
        <v>778</v>
      </c>
      <c r="T345" s="560" t="s">
        <v>589</v>
      </c>
      <c r="U345" s="560" t="s">
        <v>783</v>
      </c>
      <c r="V345" s="560" t="s">
        <v>778</v>
      </c>
      <c r="W345" s="560" t="s">
        <v>958</v>
      </c>
      <c r="X345" s="560" t="s">
        <v>957</v>
      </c>
      <c r="Y345" s="560" t="s">
        <v>956</v>
      </c>
    </row>
    <row r="346" spans="1:25" s="546" customFormat="1">
      <c r="A346" s="741" t="s">
        <v>847</v>
      </c>
      <c r="B346" s="730"/>
      <c r="C346" s="742"/>
      <c r="D346" s="553" t="s">
        <v>805</v>
      </c>
      <c r="E346" s="553" t="s">
        <v>806</v>
      </c>
      <c r="F346" s="553" t="s">
        <v>955</v>
      </c>
      <c r="G346" s="553" t="s">
        <v>927</v>
      </c>
      <c r="H346" s="553" t="s">
        <v>926</v>
      </c>
      <c r="I346" s="731">
        <v>2019</v>
      </c>
      <c r="J346" s="731"/>
      <c r="K346" s="731"/>
      <c r="L346" s="731">
        <v>2020</v>
      </c>
      <c r="M346" s="731"/>
      <c r="N346" s="731"/>
      <c r="O346" s="731">
        <v>2021</v>
      </c>
      <c r="P346" s="731"/>
      <c r="Q346" s="731"/>
      <c r="R346" s="731">
        <v>2022</v>
      </c>
      <c r="S346" s="731"/>
      <c r="T346" s="731"/>
      <c r="U346" s="731" t="s">
        <v>954</v>
      </c>
      <c r="V346" s="731"/>
      <c r="W346" s="731"/>
      <c r="X346" s="732"/>
      <c r="Y346" s="732"/>
    </row>
    <row r="347" spans="1:25" s="546" customFormat="1">
      <c r="A347" s="741" t="s">
        <v>897</v>
      </c>
      <c r="B347" s="730"/>
      <c r="C347" s="742"/>
      <c r="D347" s="553"/>
      <c r="E347" s="553"/>
      <c r="F347" s="553" t="s">
        <v>844</v>
      </c>
      <c r="G347" s="605">
        <f>SUM(G348:G377)</f>
        <v>0</v>
      </c>
      <c r="H347" s="605">
        <v>1517251</v>
      </c>
      <c r="I347" s="604">
        <f t="shared" ref="I347:Y347" si="99">SUM(I348:I377)</f>
        <v>65</v>
      </c>
      <c r="J347" s="604">
        <f t="shared" si="99"/>
        <v>10</v>
      </c>
      <c r="K347" s="604">
        <f t="shared" si="99"/>
        <v>84</v>
      </c>
      <c r="L347" s="604">
        <f t="shared" si="99"/>
        <v>36</v>
      </c>
      <c r="M347" s="604">
        <f t="shared" si="99"/>
        <v>4</v>
      </c>
      <c r="N347" s="604">
        <f t="shared" si="99"/>
        <v>43</v>
      </c>
      <c r="O347" s="604">
        <f t="shared" si="99"/>
        <v>44</v>
      </c>
      <c r="P347" s="604">
        <f t="shared" si="99"/>
        <v>5</v>
      </c>
      <c r="Q347" s="604">
        <f t="shared" si="99"/>
        <v>69</v>
      </c>
      <c r="R347" s="604">
        <f t="shared" si="99"/>
        <v>41</v>
      </c>
      <c r="S347" s="604">
        <f t="shared" si="99"/>
        <v>0</v>
      </c>
      <c r="T347" s="604">
        <f t="shared" si="99"/>
        <v>58</v>
      </c>
      <c r="U347" s="604">
        <f t="shared" si="99"/>
        <v>186</v>
      </c>
      <c r="V347" s="604">
        <f t="shared" si="99"/>
        <v>19</v>
      </c>
      <c r="W347" s="604">
        <f t="shared" si="99"/>
        <v>254</v>
      </c>
      <c r="X347" s="604">
        <f t="shared" si="99"/>
        <v>229</v>
      </c>
      <c r="Y347" s="604">
        <f t="shared" si="99"/>
        <v>25</v>
      </c>
    </row>
    <row r="348" spans="1:25" s="546" customFormat="1" hidden="1">
      <c r="A348" s="598">
        <v>1</v>
      </c>
      <c r="B348" s="598" t="s">
        <v>768</v>
      </c>
      <c r="C348" s="600" t="s">
        <v>769</v>
      </c>
      <c r="D348" s="606">
        <v>253.06299999999999</v>
      </c>
      <c r="E348" s="606">
        <v>272.57</v>
      </c>
      <c r="F348" s="599">
        <v>253.17</v>
      </c>
      <c r="G348" s="550">
        <v>0</v>
      </c>
      <c r="H348" s="550">
        <v>38889.4</v>
      </c>
      <c r="I348" s="601">
        <v>1</v>
      </c>
      <c r="J348" s="601">
        <v>0</v>
      </c>
      <c r="K348" s="601">
        <v>1</v>
      </c>
      <c r="L348" s="601">
        <v>1</v>
      </c>
      <c r="M348" s="601">
        <v>0</v>
      </c>
      <c r="N348" s="601">
        <v>1</v>
      </c>
      <c r="O348" s="601">
        <v>7</v>
      </c>
      <c r="P348" s="601">
        <v>0</v>
      </c>
      <c r="Q348" s="601">
        <v>17</v>
      </c>
      <c r="R348" s="601">
        <v>3</v>
      </c>
      <c r="S348" s="601">
        <v>0</v>
      </c>
      <c r="T348" s="601">
        <v>3</v>
      </c>
      <c r="U348" s="596">
        <f t="shared" ref="U348:U377" si="100">I348+L348+O348+R348</f>
        <v>12</v>
      </c>
      <c r="V348" s="596">
        <f t="shared" ref="V348:V377" si="101">J348+M348+P348+S348</f>
        <v>0</v>
      </c>
      <c r="W348" s="596">
        <f t="shared" ref="W348:W377" si="102">K348+N348+Q348+T348</f>
        <v>22</v>
      </c>
      <c r="X348" s="601">
        <v>22</v>
      </c>
      <c r="Y348" s="596">
        <v>0</v>
      </c>
    </row>
    <row r="349" spans="1:25" s="546" customFormat="1" hidden="1">
      <c r="A349" s="598">
        <v>2</v>
      </c>
      <c r="B349" s="598" t="s">
        <v>770</v>
      </c>
      <c r="C349" s="600" t="s">
        <v>785</v>
      </c>
      <c r="D349" s="606">
        <v>77.540000000000006</v>
      </c>
      <c r="E349" s="606">
        <v>86.75</v>
      </c>
      <c r="F349" s="599">
        <v>79.7</v>
      </c>
      <c r="G349" s="550">
        <v>0</v>
      </c>
      <c r="H349" s="550">
        <v>150401.79</v>
      </c>
      <c r="I349" s="601">
        <v>0</v>
      </c>
      <c r="J349" s="601">
        <v>0</v>
      </c>
      <c r="K349" s="601">
        <v>0</v>
      </c>
      <c r="L349" s="601">
        <v>0</v>
      </c>
      <c r="M349" s="601">
        <v>0</v>
      </c>
      <c r="N349" s="601">
        <v>0</v>
      </c>
      <c r="O349" s="601">
        <v>2</v>
      </c>
      <c r="P349" s="601">
        <v>0</v>
      </c>
      <c r="Q349" s="601">
        <v>2</v>
      </c>
      <c r="R349" s="601">
        <v>0</v>
      </c>
      <c r="S349" s="601">
        <v>0</v>
      </c>
      <c r="T349" s="601">
        <v>0</v>
      </c>
      <c r="U349" s="596">
        <f t="shared" si="100"/>
        <v>2</v>
      </c>
      <c r="V349" s="596">
        <f t="shared" si="101"/>
        <v>0</v>
      </c>
      <c r="W349" s="596">
        <f t="shared" si="102"/>
        <v>2</v>
      </c>
      <c r="X349" s="596">
        <v>1</v>
      </c>
      <c r="Y349" s="596">
        <v>1</v>
      </c>
    </row>
    <row r="350" spans="1:25" s="546" customFormat="1" hidden="1">
      <c r="A350" s="598">
        <v>3</v>
      </c>
      <c r="B350" s="598" t="s">
        <v>771</v>
      </c>
      <c r="C350" s="600" t="s">
        <v>772</v>
      </c>
      <c r="D350" s="606">
        <v>28.35</v>
      </c>
      <c r="E350" s="606">
        <v>30.92</v>
      </c>
      <c r="F350" s="599">
        <v>30.58</v>
      </c>
      <c r="G350" s="550">
        <v>0</v>
      </c>
      <c r="H350" s="550">
        <v>47975.29</v>
      </c>
      <c r="I350" s="601">
        <v>2</v>
      </c>
      <c r="J350" s="601">
        <v>0</v>
      </c>
      <c r="K350" s="601">
        <v>2</v>
      </c>
      <c r="L350" s="601">
        <v>0</v>
      </c>
      <c r="M350" s="601">
        <v>0</v>
      </c>
      <c r="N350" s="601">
        <v>0</v>
      </c>
      <c r="O350" s="601">
        <v>1</v>
      </c>
      <c r="P350" s="601">
        <v>1</v>
      </c>
      <c r="Q350" s="601">
        <v>0</v>
      </c>
      <c r="R350" s="601">
        <v>0</v>
      </c>
      <c r="S350" s="601">
        <v>0</v>
      </c>
      <c r="T350" s="601">
        <v>0</v>
      </c>
      <c r="U350" s="596">
        <f t="shared" si="100"/>
        <v>3</v>
      </c>
      <c r="V350" s="596">
        <f t="shared" si="101"/>
        <v>1</v>
      </c>
      <c r="W350" s="596">
        <f t="shared" si="102"/>
        <v>2</v>
      </c>
      <c r="X350" s="596">
        <v>2</v>
      </c>
      <c r="Y350" s="596">
        <v>0</v>
      </c>
    </row>
    <row r="351" spans="1:25" s="546" customFormat="1" hidden="1">
      <c r="A351" s="598">
        <v>4</v>
      </c>
      <c r="B351" s="598" t="s">
        <v>771</v>
      </c>
      <c r="C351" s="600" t="s">
        <v>772</v>
      </c>
      <c r="D351" s="606">
        <v>108.172</v>
      </c>
      <c r="E351" s="606">
        <v>118.23</v>
      </c>
      <c r="F351" s="599">
        <v>117.12</v>
      </c>
      <c r="G351" s="550">
        <v>0</v>
      </c>
      <c r="H351" s="550">
        <v>52996.79</v>
      </c>
      <c r="I351" s="601">
        <v>0</v>
      </c>
      <c r="J351" s="601">
        <v>0</v>
      </c>
      <c r="K351" s="601">
        <v>0</v>
      </c>
      <c r="L351" s="601">
        <v>1</v>
      </c>
      <c r="M351" s="601">
        <v>0</v>
      </c>
      <c r="N351" s="601">
        <v>2</v>
      </c>
      <c r="O351" s="601">
        <v>1</v>
      </c>
      <c r="P351" s="601">
        <v>0</v>
      </c>
      <c r="Q351" s="601">
        <v>1</v>
      </c>
      <c r="R351" s="601">
        <v>0</v>
      </c>
      <c r="S351" s="601">
        <v>0</v>
      </c>
      <c r="T351" s="601">
        <v>0</v>
      </c>
      <c r="U351" s="596">
        <f t="shared" si="100"/>
        <v>2</v>
      </c>
      <c r="V351" s="596">
        <f t="shared" si="101"/>
        <v>0</v>
      </c>
      <c r="W351" s="596">
        <f t="shared" si="102"/>
        <v>3</v>
      </c>
      <c r="X351" s="596">
        <v>1</v>
      </c>
      <c r="Y351" s="596">
        <v>2</v>
      </c>
    </row>
    <row r="352" spans="1:25" s="546" customFormat="1" hidden="1">
      <c r="A352" s="598">
        <v>5</v>
      </c>
      <c r="B352" s="598" t="s">
        <v>771</v>
      </c>
      <c r="C352" s="600" t="s">
        <v>772</v>
      </c>
      <c r="D352" s="606">
        <v>130.441</v>
      </c>
      <c r="E352" s="606">
        <v>133.74100000000001</v>
      </c>
      <c r="F352" s="599">
        <v>130.94</v>
      </c>
      <c r="G352" s="550">
        <v>0</v>
      </c>
      <c r="H352" s="550">
        <v>46402.29</v>
      </c>
      <c r="I352" s="601">
        <v>3</v>
      </c>
      <c r="J352" s="601">
        <v>0</v>
      </c>
      <c r="K352" s="601">
        <v>3</v>
      </c>
      <c r="L352" s="601">
        <v>0</v>
      </c>
      <c r="M352" s="601">
        <v>0</v>
      </c>
      <c r="N352" s="601">
        <v>0</v>
      </c>
      <c r="O352" s="601">
        <v>1</v>
      </c>
      <c r="P352" s="601">
        <v>0</v>
      </c>
      <c r="Q352" s="601">
        <v>1</v>
      </c>
      <c r="R352" s="601">
        <v>3</v>
      </c>
      <c r="S352" s="601">
        <v>0</v>
      </c>
      <c r="T352" s="601">
        <v>4</v>
      </c>
      <c r="U352" s="596">
        <f t="shared" si="100"/>
        <v>7</v>
      </c>
      <c r="V352" s="596">
        <f t="shared" si="101"/>
        <v>0</v>
      </c>
      <c r="W352" s="596">
        <f t="shared" si="102"/>
        <v>8</v>
      </c>
      <c r="X352" s="596">
        <v>8</v>
      </c>
      <c r="Y352" s="596">
        <v>0</v>
      </c>
    </row>
    <row r="353" spans="1:25" s="546" customFormat="1" hidden="1">
      <c r="A353" s="598">
        <v>6</v>
      </c>
      <c r="B353" s="598" t="s">
        <v>771</v>
      </c>
      <c r="C353" s="600" t="s">
        <v>772</v>
      </c>
      <c r="D353" s="606">
        <v>178.84200000000001</v>
      </c>
      <c r="E353" s="606">
        <v>183.07400000000001</v>
      </c>
      <c r="F353" s="599">
        <v>182.53</v>
      </c>
      <c r="G353" s="550">
        <v>0</v>
      </c>
      <c r="H353" s="550">
        <v>41672.400000000001</v>
      </c>
      <c r="I353" s="601">
        <v>0</v>
      </c>
      <c r="J353" s="601">
        <v>0</v>
      </c>
      <c r="K353" s="601">
        <v>0</v>
      </c>
      <c r="L353" s="601">
        <v>0</v>
      </c>
      <c r="M353" s="601">
        <v>0</v>
      </c>
      <c r="N353" s="601">
        <v>0</v>
      </c>
      <c r="O353" s="601">
        <v>0</v>
      </c>
      <c r="P353" s="601">
        <v>0</v>
      </c>
      <c r="Q353" s="601">
        <v>0</v>
      </c>
      <c r="R353" s="601">
        <v>2</v>
      </c>
      <c r="S353" s="601">
        <v>0</v>
      </c>
      <c r="T353" s="601">
        <v>2</v>
      </c>
      <c r="U353" s="596">
        <f t="shared" si="100"/>
        <v>2</v>
      </c>
      <c r="V353" s="596">
        <f t="shared" si="101"/>
        <v>0</v>
      </c>
      <c r="W353" s="596">
        <f t="shared" si="102"/>
        <v>2</v>
      </c>
      <c r="X353" s="596">
        <v>2</v>
      </c>
      <c r="Y353" s="596">
        <v>0</v>
      </c>
    </row>
    <row r="354" spans="1:25" s="546" customFormat="1" hidden="1">
      <c r="A354" s="598">
        <v>7</v>
      </c>
      <c r="B354" s="598" t="s">
        <v>773</v>
      </c>
      <c r="C354" s="600" t="s">
        <v>786</v>
      </c>
      <c r="D354" s="606">
        <v>19.59</v>
      </c>
      <c r="E354" s="606">
        <v>24.73</v>
      </c>
      <c r="F354" s="599">
        <v>21.17</v>
      </c>
      <c r="G354" s="550">
        <v>0</v>
      </c>
      <c r="H354" s="550">
        <v>40559.199999999997</v>
      </c>
      <c r="I354" s="601">
        <v>0</v>
      </c>
      <c r="J354" s="601">
        <v>0</v>
      </c>
      <c r="K354" s="601">
        <v>0</v>
      </c>
      <c r="L354" s="601">
        <v>2</v>
      </c>
      <c r="M354" s="601">
        <v>0</v>
      </c>
      <c r="N354" s="601">
        <v>2</v>
      </c>
      <c r="O354" s="601">
        <v>0</v>
      </c>
      <c r="P354" s="601">
        <v>0</v>
      </c>
      <c r="Q354" s="601">
        <v>0</v>
      </c>
      <c r="R354" s="601">
        <v>0</v>
      </c>
      <c r="S354" s="601">
        <v>0</v>
      </c>
      <c r="T354" s="601">
        <v>0</v>
      </c>
      <c r="U354" s="596">
        <f t="shared" si="100"/>
        <v>2</v>
      </c>
      <c r="V354" s="596">
        <f t="shared" si="101"/>
        <v>0</v>
      </c>
      <c r="W354" s="596">
        <f t="shared" si="102"/>
        <v>2</v>
      </c>
      <c r="X354" s="596">
        <v>1</v>
      </c>
      <c r="Y354" s="596">
        <v>1</v>
      </c>
    </row>
    <row r="355" spans="1:25" s="546" customFormat="1" hidden="1">
      <c r="A355" s="598">
        <v>8</v>
      </c>
      <c r="B355" s="598" t="s">
        <v>774</v>
      </c>
      <c r="C355" s="600" t="s">
        <v>775</v>
      </c>
      <c r="D355" s="606">
        <v>23.3</v>
      </c>
      <c r="E355" s="606">
        <v>41.05</v>
      </c>
      <c r="F355" s="599">
        <v>39.65</v>
      </c>
      <c r="G355" s="550">
        <v>0</v>
      </c>
      <c r="H355" s="550">
        <v>43342.2</v>
      </c>
      <c r="I355" s="601">
        <v>11</v>
      </c>
      <c r="J355" s="601">
        <v>2</v>
      </c>
      <c r="K355" s="601">
        <v>13</v>
      </c>
      <c r="L355" s="601">
        <v>5</v>
      </c>
      <c r="M355" s="601">
        <v>0</v>
      </c>
      <c r="N355" s="601">
        <v>11</v>
      </c>
      <c r="O355" s="601">
        <v>2</v>
      </c>
      <c r="P355" s="601">
        <v>0</v>
      </c>
      <c r="Q355" s="601">
        <v>3</v>
      </c>
      <c r="R355" s="601">
        <v>2</v>
      </c>
      <c r="S355" s="601">
        <v>0</v>
      </c>
      <c r="T355" s="601">
        <v>3</v>
      </c>
      <c r="U355" s="596">
        <f t="shared" si="100"/>
        <v>20</v>
      </c>
      <c r="V355" s="596">
        <f t="shared" si="101"/>
        <v>2</v>
      </c>
      <c r="W355" s="596">
        <f t="shared" si="102"/>
        <v>30</v>
      </c>
      <c r="X355" s="596">
        <v>28</v>
      </c>
      <c r="Y355" s="596">
        <v>2</v>
      </c>
    </row>
    <row r="356" spans="1:25" s="546" customFormat="1" hidden="1">
      <c r="A356" s="598">
        <v>9</v>
      </c>
      <c r="B356" s="598" t="s">
        <v>776</v>
      </c>
      <c r="C356" s="600" t="s">
        <v>787</v>
      </c>
      <c r="D356" s="606">
        <v>155.886</v>
      </c>
      <c r="E356" s="606">
        <v>160.286</v>
      </c>
      <c r="F356" s="599">
        <v>157.08000000000001</v>
      </c>
      <c r="G356" s="550">
        <v>0</v>
      </c>
      <c r="H356" s="550">
        <v>47551.79</v>
      </c>
      <c r="I356" s="601">
        <v>5</v>
      </c>
      <c r="J356" s="601">
        <v>1</v>
      </c>
      <c r="K356" s="601">
        <v>7</v>
      </c>
      <c r="L356" s="601">
        <v>0</v>
      </c>
      <c r="M356" s="601">
        <v>0</v>
      </c>
      <c r="N356" s="601">
        <v>0</v>
      </c>
      <c r="O356" s="601">
        <v>1</v>
      </c>
      <c r="P356" s="601">
        <v>0</v>
      </c>
      <c r="Q356" s="601">
        <v>4</v>
      </c>
      <c r="R356" s="601">
        <v>2</v>
      </c>
      <c r="S356" s="601">
        <v>0</v>
      </c>
      <c r="T356" s="601">
        <v>3</v>
      </c>
      <c r="U356" s="596">
        <f t="shared" si="100"/>
        <v>8</v>
      </c>
      <c r="V356" s="596">
        <f t="shared" si="101"/>
        <v>1</v>
      </c>
      <c r="W356" s="596">
        <f t="shared" si="102"/>
        <v>14</v>
      </c>
      <c r="X356" s="596">
        <v>14</v>
      </c>
      <c r="Y356" s="596">
        <v>0</v>
      </c>
    </row>
    <row r="357" spans="1:25" s="546" customFormat="1" hidden="1">
      <c r="A357" s="598">
        <v>10</v>
      </c>
      <c r="B357" s="598" t="s">
        <v>777</v>
      </c>
      <c r="C357" s="600" t="s">
        <v>788</v>
      </c>
      <c r="D357" s="606">
        <v>79.650000000000006</v>
      </c>
      <c r="E357" s="606">
        <v>89.38</v>
      </c>
      <c r="F357" s="599">
        <v>81.34</v>
      </c>
      <c r="G357" s="550">
        <v>0</v>
      </c>
      <c r="H357" s="550">
        <v>47551.79</v>
      </c>
      <c r="I357" s="601">
        <v>0</v>
      </c>
      <c r="J357" s="601">
        <v>0</v>
      </c>
      <c r="K357" s="601">
        <v>0</v>
      </c>
      <c r="L357" s="601">
        <v>1</v>
      </c>
      <c r="M357" s="601">
        <v>0</v>
      </c>
      <c r="N357" s="601">
        <v>1</v>
      </c>
      <c r="O357" s="601">
        <v>2</v>
      </c>
      <c r="P357" s="601">
        <v>1</v>
      </c>
      <c r="Q357" s="601">
        <v>1</v>
      </c>
      <c r="R357" s="601">
        <v>1</v>
      </c>
      <c r="S357" s="601">
        <v>0</v>
      </c>
      <c r="T357" s="601">
        <v>1</v>
      </c>
      <c r="U357" s="596">
        <f t="shared" si="100"/>
        <v>4</v>
      </c>
      <c r="V357" s="596">
        <f t="shared" si="101"/>
        <v>1</v>
      </c>
      <c r="W357" s="596">
        <f t="shared" si="102"/>
        <v>3</v>
      </c>
      <c r="X357" s="596">
        <v>2</v>
      </c>
      <c r="Y357" s="596">
        <v>1</v>
      </c>
    </row>
    <row r="358" spans="1:25" s="546" customFormat="1" hidden="1">
      <c r="A358" s="598">
        <v>11</v>
      </c>
      <c r="B358" s="598">
        <v>111</v>
      </c>
      <c r="C358" s="600" t="s">
        <v>813</v>
      </c>
      <c r="D358" s="606">
        <v>0</v>
      </c>
      <c r="E358" s="606">
        <v>35.223999999999997</v>
      </c>
      <c r="F358" s="599">
        <v>19.79</v>
      </c>
      <c r="G358" s="550">
        <v>0</v>
      </c>
      <c r="H358" s="550">
        <v>47067.79</v>
      </c>
      <c r="I358" s="601">
        <v>2</v>
      </c>
      <c r="J358" s="601">
        <v>1</v>
      </c>
      <c r="K358" s="601">
        <v>1</v>
      </c>
      <c r="L358" s="601">
        <v>1</v>
      </c>
      <c r="M358" s="601">
        <v>0</v>
      </c>
      <c r="N358" s="601">
        <v>2</v>
      </c>
      <c r="O358" s="601">
        <v>2</v>
      </c>
      <c r="P358" s="601">
        <v>0</v>
      </c>
      <c r="Q358" s="601">
        <v>2</v>
      </c>
      <c r="R358" s="601">
        <v>2</v>
      </c>
      <c r="S358" s="601">
        <v>0</v>
      </c>
      <c r="T358" s="601">
        <v>2</v>
      </c>
      <c r="U358" s="596">
        <f t="shared" si="100"/>
        <v>7</v>
      </c>
      <c r="V358" s="596">
        <f t="shared" si="101"/>
        <v>1</v>
      </c>
      <c r="W358" s="596">
        <f t="shared" si="102"/>
        <v>7</v>
      </c>
      <c r="X358" s="596">
        <v>7</v>
      </c>
      <c r="Y358" s="596">
        <v>0</v>
      </c>
    </row>
    <row r="359" spans="1:25" s="546" customFormat="1" hidden="1">
      <c r="A359" s="598">
        <v>12</v>
      </c>
      <c r="B359" s="598">
        <v>112</v>
      </c>
      <c r="C359" s="600" t="s">
        <v>814</v>
      </c>
      <c r="D359" s="606">
        <v>8.5559999999999992</v>
      </c>
      <c r="E359" s="606">
        <v>37.137999999999998</v>
      </c>
      <c r="F359" s="599">
        <v>25.76</v>
      </c>
      <c r="G359" s="550">
        <v>0</v>
      </c>
      <c r="H359" s="550">
        <v>57231.79</v>
      </c>
      <c r="I359" s="601">
        <v>0</v>
      </c>
      <c r="J359" s="601">
        <v>0</v>
      </c>
      <c r="K359" s="601">
        <v>0</v>
      </c>
      <c r="L359" s="601">
        <v>2</v>
      </c>
      <c r="M359" s="601">
        <v>0</v>
      </c>
      <c r="N359" s="601">
        <v>2</v>
      </c>
      <c r="O359" s="601">
        <v>0</v>
      </c>
      <c r="P359" s="601">
        <v>0</v>
      </c>
      <c r="Q359" s="601">
        <v>0</v>
      </c>
      <c r="R359" s="601">
        <v>0</v>
      </c>
      <c r="S359" s="601">
        <v>0</v>
      </c>
      <c r="T359" s="601">
        <v>0</v>
      </c>
      <c r="U359" s="596">
        <f t="shared" si="100"/>
        <v>2</v>
      </c>
      <c r="V359" s="596">
        <f t="shared" si="101"/>
        <v>0</v>
      </c>
      <c r="W359" s="596">
        <f t="shared" si="102"/>
        <v>2</v>
      </c>
      <c r="X359" s="596">
        <v>2</v>
      </c>
      <c r="Y359" s="596">
        <v>0</v>
      </c>
    </row>
    <row r="360" spans="1:25" s="546" customFormat="1" hidden="1">
      <c r="A360" s="598">
        <v>13</v>
      </c>
      <c r="B360" s="598">
        <v>121</v>
      </c>
      <c r="C360" s="600" t="s">
        <v>789</v>
      </c>
      <c r="D360" s="606">
        <v>21.536999999999999</v>
      </c>
      <c r="E360" s="606">
        <v>39.694000000000003</v>
      </c>
      <c r="F360" s="599">
        <v>31.72</v>
      </c>
      <c r="G360" s="550">
        <v>0</v>
      </c>
      <c r="H360" s="550">
        <v>41672.400000000001</v>
      </c>
      <c r="I360" s="601">
        <v>0</v>
      </c>
      <c r="J360" s="601">
        <v>0</v>
      </c>
      <c r="K360" s="601">
        <v>0</v>
      </c>
      <c r="L360" s="601">
        <v>0</v>
      </c>
      <c r="M360" s="601">
        <v>0</v>
      </c>
      <c r="N360" s="601">
        <v>0</v>
      </c>
      <c r="O360" s="601">
        <v>1</v>
      </c>
      <c r="P360" s="601">
        <v>0</v>
      </c>
      <c r="Q360" s="601">
        <v>2</v>
      </c>
      <c r="R360" s="601">
        <v>1</v>
      </c>
      <c r="S360" s="601">
        <v>0</v>
      </c>
      <c r="T360" s="601">
        <v>1</v>
      </c>
      <c r="U360" s="596">
        <f t="shared" si="100"/>
        <v>2</v>
      </c>
      <c r="V360" s="596">
        <f t="shared" si="101"/>
        <v>0</v>
      </c>
      <c r="W360" s="596">
        <f t="shared" si="102"/>
        <v>3</v>
      </c>
      <c r="X360" s="596">
        <v>3</v>
      </c>
      <c r="Y360" s="596">
        <v>0</v>
      </c>
    </row>
    <row r="361" spans="1:25" s="546" customFormat="1" hidden="1">
      <c r="A361" s="598">
        <v>14</v>
      </c>
      <c r="B361" s="598">
        <v>124</v>
      </c>
      <c r="C361" s="600" t="s">
        <v>815</v>
      </c>
      <c r="D361" s="606">
        <v>41.216000000000001</v>
      </c>
      <c r="E361" s="606">
        <v>51.417000000000002</v>
      </c>
      <c r="F361" s="599">
        <v>46.98</v>
      </c>
      <c r="G361" s="550">
        <v>0</v>
      </c>
      <c r="H361" s="550">
        <v>47793.79</v>
      </c>
      <c r="I361" s="601">
        <v>2</v>
      </c>
      <c r="J361" s="601">
        <v>0</v>
      </c>
      <c r="K361" s="601">
        <v>2</v>
      </c>
      <c r="L361" s="601">
        <v>2</v>
      </c>
      <c r="M361" s="601">
        <v>0</v>
      </c>
      <c r="N361" s="601">
        <v>2</v>
      </c>
      <c r="O361" s="601">
        <v>0</v>
      </c>
      <c r="P361" s="601">
        <v>0</v>
      </c>
      <c r="Q361" s="601">
        <v>0</v>
      </c>
      <c r="R361" s="601">
        <v>1</v>
      </c>
      <c r="S361" s="601">
        <v>0</v>
      </c>
      <c r="T361" s="601">
        <v>1</v>
      </c>
      <c r="U361" s="596">
        <f t="shared" si="100"/>
        <v>5</v>
      </c>
      <c r="V361" s="596">
        <f t="shared" si="101"/>
        <v>0</v>
      </c>
      <c r="W361" s="596">
        <f t="shared" si="102"/>
        <v>5</v>
      </c>
      <c r="X361" s="596">
        <v>5</v>
      </c>
      <c r="Y361" s="596">
        <v>0</v>
      </c>
    </row>
    <row r="362" spans="1:25" s="546" customFormat="1" hidden="1">
      <c r="A362" s="598">
        <v>15</v>
      </c>
      <c r="B362" s="598">
        <v>130</v>
      </c>
      <c r="C362" s="600" t="s">
        <v>807</v>
      </c>
      <c r="D362" s="606">
        <v>23.38</v>
      </c>
      <c r="E362" s="606">
        <v>34.973999999999997</v>
      </c>
      <c r="F362" s="599">
        <v>32.659999999999997</v>
      </c>
      <c r="G362" s="550">
        <v>0</v>
      </c>
      <c r="H362" s="550">
        <v>47793.79</v>
      </c>
      <c r="I362" s="601">
        <v>7</v>
      </c>
      <c r="J362" s="601">
        <v>1</v>
      </c>
      <c r="K362" s="601">
        <v>11</v>
      </c>
      <c r="L362" s="601">
        <v>4</v>
      </c>
      <c r="M362" s="601">
        <v>0</v>
      </c>
      <c r="N362" s="601">
        <v>4</v>
      </c>
      <c r="O362" s="601">
        <v>1</v>
      </c>
      <c r="P362" s="601">
        <v>0</v>
      </c>
      <c r="Q362" s="601">
        <v>1</v>
      </c>
      <c r="R362" s="601">
        <v>5</v>
      </c>
      <c r="S362" s="601">
        <v>0</v>
      </c>
      <c r="T362" s="601">
        <v>6</v>
      </c>
      <c r="U362" s="596">
        <f t="shared" si="100"/>
        <v>17</v>
      </c>
      <c r="V362" s="596">
        <f t="shared" si="101"/>
        <v>1</v>
      </c>
      <c r="W362" s="596">
        <f t="shared" si="102"/>
        <v>22</v>
      </c>
      <c r="X362" s="596">
        <v>19</v>
      </c>
      <c r="Y362" s="596">
        <v>3</v>
      </c>
    </row>
    <row r="363" spans="1:25" s="546" customFormat="1" hidden="1">
      <c r="A363" s="598">
        <v>16</v>
      </c>
      <c r="B363" s="598">
        <v>132</v>
      </c>
      <c r="C363" s="600" t="s">
        <v>790</v>
      </c>
      <c r="D363" s="606">
        <v>24.620999999999999</v>
      </c>
      <c r="E363" s="606">
        <v>43.79</v>
      </c>
      <c r="F363" s="599">
        <v>42</v>
      </c>
      <c r="G363" s="550">
        <v>0</v>
      </c>
      <c r="H363" s="550">
        <v>48156.79</v>
      </c>
      <c r="I363" s="601">
        <v>0</v>
      </c>
      <c r="J363" s="601">
        <v>0</v>
      </c>
      <c r="K363" s="601">
        <v>0</v>
      </c>
      <c r="L363" s="601">
        <v>1</v>
      </c>
      <c r="M363" s="601">
        <v>1</v>
      </c>
      <c r="N363" s="601">
        <v>1</v>
      </c>
      <c r="O363" s="601">
        <v>4</v>
      </c>
      <c r="P363" s="601">
        <v>1</v>
      </c>
      <c r="Q363" s="601">
        <v>4</v>
      </c>
      <c r="R363" s="601">
        <v>2</v>
      </c>
      <c r="S363" s="601">
        <v>0</v>
      </c>
      <c r="T363" s="601">
        <v>2</v>
      </c>
      <c r="U363" s="596">
        <f t="shared" si="100"/>
        <v>7</v>
      </c>
      <c r="V363" s="596">
        <f t="shared" si="101"/>
        <v>2</v>
      </c>
      <c r="W363" s="596">
        <f t="shared" si="102"/>
        <v>7</v>
      </c>
      <c r="X363" s="596">
        <v>5</v>
      </c>
      <c r="Y363" s="596">
        <v>2</v>
      </c>
    </row>
    <row r="364" spans="1:25" s="546" customFormat="1" hidden="1">
      <c r="A364" s="598">
        <v>17</v>
      </c>
      <c r="B364" s="598">
        <v>140</v>
      </c>
      <c r="C364" s="600" t="s">
        <v>816</v>
      </c>
      <c r="D364" s="606">
        <v>32.866</v>
      </c>
      <c r="E364" s="606">
        <v>53.12</v>
      </c>
      <c r="F364" s="599">
        <v>32.950000000000003</v>
      </c>
      <c r="G364" s="550">
        <v>0</v>
      </c>
      <c r="H364" s="550">
        <v>49971.79</v>
      </c>
      <c r="I364" s="601">
        <v>4</v>
      </c>
      <c r="J364" s="601">
        <v>2</v>
      </c>
      <c r="K364" s="601">
        <v>9</v>
      </c>
      <c r="L364" s="601">
        <v>0</v>
      </c>
      <c r="M364" s="601">
        <v>0</v>
      </c>
      <c r="N364" s="601">
        <v>0</v>
      </c>
      <c r="O364" s="601">
        <v>2</v>
      </c>
      <c r="P364" s="601">
        <v>0</v>
      </c>
      <c r="Q364" s="601">
        <v>4</v>
      </c>
      <c r="R364" s="601">
        <v>4</v>
      </c>
      <c r="S364" s="601">
        <v>0</v>
      </c>
      <c r="T364" s="601">
        <v>12</v>
      </c>
      <c r="U364" s="596">
        <f t="shared" si="100"/>
        <v>10</v>
      </c>
      <c r="V364" s="596">
        <f t="shared" si="101"/>
        <v>2</v>
      </c>
      <c r="W364" s="596">
        <f t="shared" si="102"/>
        <v>25</v>
      </c>
      <c r="X364" s="596">
        <v>22</v>
      </c>
      <c r="Y364" s="596">
        <v>3</v>
      </c>
    </row>
    <row r="365" spans="1:25" s="546" customFormat="1" hidden="1">
      <c r="A365" s="598">
        <v>18</v>
      </c>
      <c r="B365" s="598">
        <v>140</v>
      </c>
      <c r="C365" s="600" t="s">
        <v>816</v>
      </c>
      <c r="D365" s="606">
        <v>53.12</v>
      </c>
      <c r="E365" s="606">
        <v>61.08</v>
      </c>
      <c r="F365" s="599">
        <v>54.65</v>
      </c>
      <c r="G365" s="550">
        <v>0</v>
      </c>
      <c r="H365" s="550">
        <v>47551.79</v>
      </c>
      <c r="I365" s="601">
        <v>3</v>
      </c>
      <c r="J365" s="601">
        <v>1</v>
      </c>
      <c r="K365" s="601">
        <v>4</v>
      </c>
      <c r="L365" s="601">
        <v>1</v>
      </c>
      <c r="M365" s="601">
        <v>0</v>
      </c>
      <c r="N365" s="601">
        <v>1</v>
      </c>
      <c r="O365" s="601">
        <v>0</v>
      </c>
      <c r="P365" s="601">
        <v>0</v>
      </c>
      <c r="Q365" s="601">
        <v>0</v>
      </c>
      <c r="R365" s="601">
        <v>0</v>
      </c>
      <c r="S365" s="601">
        <v>0</v>
      </c>
      <c r="T365" s="601">
        <v>0</v>
      </c>
      <c r="U365" s="596">
        <f t="shared" si="100"/>
        <v>4</v>
      </c>
      <c r="V365" s="596">
        <f t="shared" si="101"/>
        <v>1</v>
      </c>
      <c r="W365" s="596">
        <f t="shared" si="102"/>
        <v>5</v>
      </c>
      <c r="X365" s="596">
        <v>5</v>
      </c>
      <c r="Y365" s="596">
        <v>0</v>
      </c>
    </row>
    <row r="366" spans="1:25" s="546" customFormat="1" hidden="1">
      <c r="A366" s="598">
        <v>19</v>
      </c>
      <c r="B366" s="598">
        <v>141</v>
      </c>
      <c r="C366" s="600" t="s">
        <v>791</v>
      </c>
      <c r="D366" s="606">
        <v>142.47300000000001</v>
      </c>
      <c r="E366" s="606">
        <v>173.011</v>
      </c>
      <c r="F366" s="599">
        <v>167.66</v>
      </c>
      <c r="G366" s="550">
        <v>0</v>
      </c>
      <c r="H366" s="550">
        <v>47551.79</v>
      </c>
      <c r="I366" s="601">
        <v>0</v>
      </c>
      <c r="J366" s="601">
        <v>0</v>
      </c>
      <c r="K366" s="601">
        <v>0</v>
      </c>
      <c r="L366" s="601">
        <v>1</v>
      </c>
      <c r="M366" s="601">
        <v>0</v>
      </c>
      <c r="N366" s="601">
        <v>1</v>
      </c>
      <c r="O366" s="601">
        <v>1</v>
      </c>
      <c r="P366" s="601">
        <v>0</v>
      </c>
      <c r="Q366" s="601">
        <v>1</v>
      </c>
      <c r="R366" s="601">
        <v>3</v>
      </c>
      <c r="S366" s="601">
        <v>0</v>
      </c>
      <c r="T366" s="601">
        <v>3</v>
      </c>
      <c r="U366" s="596">
        <f t="shared" si="100"/>
        <v>5</v>
      </c>
      <c r="V366" s="596">
        <f t="shared" si="101"/>
        <v>0</v>
      </c>
      <c r="W366" s="596">
        <f t="shared" si="102"/>
        <v>5</v>
      </c>
      <c r="X366" s="596">
        <v>5</v>
      </c>
      <c r="Y366" s="596">
        <v>0</v>
      </c>
    </row>
    <row r="367" spans="1:25" s="546" customFormat="1" hidden="1">
      <c r="A367" s="598">
        <v>20</v>
      </c>
      <c r="B367" s="598">
        <v>144</v>
      </c>
      <c r="C367" s="600" t="s">
        <v>808</v>
      </c>
      <c r="D367" s="606">
        <v>43.445999999999998</v>
      </c>
      <c r="E367" s="606">
        <v>49.844000000000001</v>
      </c>
      <c r="F367" s="599">
        <v>47.88</v>
      </c>
      <c r="G367" s="550">
        <v>0</v>
      </c>
      <c r="H367" s="550">
        <v>48398.79</v>
      </c>
      <c r="I367" s="601">
        <v>4</v>
      </c>
      <c r="J367" s="601">
        <v>0</v>
      </c>
      <c r="K367" s="601">
        <v>5</v>
      </c>
      <c r="L367" s="601">
        <v>1</v>
      </c>
      <c r="M367" s="601">
        <v>0</v>
      </c>
      <c r="N367" s="601">
        <v>1</v>
      </c>
      <c r="O367" s="601">
        <v>0</v>
      </c>
      <c r="P367" s="601">
        <v>0</v>
      </c>
      <c r="Q367" s="601">
        <v>0</v>
      </c>
      <c r="R367" s="601">
        <v>0</v>
      </c>
      <c r="S367" s="601">
        <v>0</v>
      </c>
      <c r="T367" s="601">
        <v>0</v>
      </c>
      <c r="U367" s="596">
        <f t="shared" si="100"/>
        <v>5</v>
      </c>
      <c r="V367" s="596">
        <f t="shared" si="101"/>
        <v>0</v>
      </c>
      <c r="W367" s="596">
        <f t="shared" si="102"/>
        <v>6</v>
      </c>
      <c r="X367" s="596">
        <v>6</v>
      </c>
      <c r="Y367" s="596">
        <v>0</v>
      </c>
    </row>
    <row r="368" spans="1:25" s="546" customFormat="1" hidden="1">
      <c r="A368" s="598">
        <v>21</v>
      </c>
      <c r="B368" s="598">
        <v>148</v>
      </c>
      <c r="C368" s="600" t="s">
        <v>792</v>
      </c>
      <c r="D368" s="606">
        <v>27.181999999999999</v>
      </c>
      <c r="E368" s="606">
        <v>62.957000000000001</v>
      </c>
      <c r="F368" s="599">
        <v>47.51</v>
      </c>
      <c r="G368" s="550">
        <v>0</v>
      </c>
      <c r="H368" s="550">
        <v>49366.79</v>
      </c>
      <c r="I368" s="601">
        <v>3</v>
      </c>
      <c r="J368" s="601">
        <v>0</v>
      </c>
      <c r="K368" s="601">
        <v>4</v>
      </c>
      <c r="L368" s="601">
        <v>0</v>
      </c>
      <c r="M368" s="601">
        <v>0</v>
      </c>
      <c r="N368" s="601">
        <v>0</v>
      </c>
      <c r="O368" s="601">
        <v>1</v>
      </c>
      <c r="P368" s="601">
        <v>0</v>
      </c>
      <c r="Q368" s="601">
        <v>2</v>
      </c>
      <c r="R368" s="601">
        <v>1</v>
      </c>
      <c r="S368" s="601">
        <v>0</v>
      </c>
      <c r="T368" s="601">
        <v>1</v>
      </c>
      <c r="U368" s="596">
        <f t="shared" si="100"/>
        <v>5</v>
      </c>
      <c r="V368" s="596">
        <f t="shared" si="101"/>
        <v>0</v>
      </c>
      <c r="W368" s="596">
        <f t="shared" si="102"/>
        <v>7</v>
      </c>
      <c r="X368" s="596">
        <v>7</v>
      </c>
      <c r="Y368" s="596">
        <v>0</v>
      </c>
    </row>
    <row r="369" spans="1:28" s="546" customFormat="1" hidden="1">
      <c r="A369" s="598">
        <v>22</v>
      </c>
      <c r="B369" s="598">
        <v>154</v>
      </c>
      <c r="C369" s="600" t="s">
        <v>817</v>
      </c>
      <c r="D369" s="606">
        <v>20.34</v>
      </c>
      <c r="E369" s="606">
        <v>48.81</v>
      </c>
      <c r="F369" s="599">
        <v>31.12</v>
      </c>
      <c r="G369" s="550">
        <v>0</v>
      </c>
      <c r="H369" s="550">
        <v>51726.29</v>
      </c>
      <c r="I369" s="601">
        <v>2</v>
      </c>
      <c r="J369" s="601">
        <v>0</v>
      </c>
      <c r="K369" s="601">
        <v>3</v>
      </c>
      <c r="L369" s="601">
        <v>2</v>
      </c>
      <c r="M369" s="601">
        <v>0</v>
      </c>
      <c r="N369" s="601">
        <v>2</v>
      </c>
      <c r="O369" s="601">
        <v>0</v>
      </c>
      <c r="P369" s="601">
        <v>0</v>
      </c>
      <c r="Q369" s="601">
        <v>0</v>
      </c>
      <c r="R369" s="601">
        <v>1</v>
      </c>
      <c r="S369" s="601">
        <v>0</v>
      </c>
      <c r="T369" s="601">
        <v>1</v>
      </c>
      <c r="U369" s="596">
        <f t="shared" si="100"/>
        <v>5</v>
      </c>
      <c r="V369" s="596">
        <f t="shared" si="101"/>
        <v>0</v>
      </c>
      <c r="W369" s="596">
        <f t="shared" si="102"/>
        <v>6</v>
      </c>
      <c r="X369" s="596">
        <v>6</v>
      </c>
      <c r="Y369" s="596">
        <v>0</v>
      </c>
    </row>
    <row r="370" spans="1:28" s="546" customFormat="1" hidden="1">
      <c r="A370" s="598">
        <v>23</v>
      </c>
      <c r="B370" s="598">
        <v>163</v>
      </c>
      <c r="C370" s="600" t="s">
        <v>818</v>
      </c>
      <c r="D370" s="606">
        <v>1.1439999999999999</v>
      </c>
      <c r="E370" s="606">
        <v>9.2089999999999996</v>
      </c>
      <c r="F370" s="599">
        <v>4.54</v>
      </c>
      <c r="G370" s="550">
        <v>0</v>
      </c>
      <c r="H370" s="550">
        <v>47551.79</v>
      </c>
      <c r="I370" s="601">
        <v>2</v>
      </c>
      <c r="J370" s="601">
        <v>0</v>
      </c>
      <c r="K370" s="601">
        <v>2</v>
      </c>
      <c r="L370" s="601">
        <v>0</v>
      </c>
      <c r="M370" s="601">
        <v>0</v>
      </c>
      <c r="N370" s="601">
        <v>0</v>
      </c>
      <c r="O370" s="601">
        <v>1</v>
      </c>
      <c r="P370" s="601">
        <v>0</v>
      </c>
      <c r="Q370" s="601">
        <v>2</v>
      </c>
      <c r="R370" s="601">
        <v>0</v>
      </c>
      <c r="S370" s="601">
        <v>0</v>
      </c>
      <c r="T370" s="601">
        <v>0</v>
      </c>
      <c r="U370" s="596">
        <f t="shared" si="100"/>
        <v>3</v>
      </c>
      <c r="V370" s="596">
        <f t="shared" si="101"/>
        <v>0</v>
      </c>
      <c r="W370" s="596">
        <f t="shared" si="102"/>
        <v>4</v>
      </c>
      <c r="X370" s="596">
        <v>4</v>
      </c>
      <c r="Y370" s="596">
        <v>0</v>
      </c>
    </row>
    <row r="371" spans="1:28" s="546" customFormat="1" hidden="1">
      <c r="A371" s="598">
        <v>24</v>
      </c>
      <c r="B371" s="598">
        <v>164</v>
      </c>
      <c r="C371" s="600" t="s">
        <v>793</v>
      </c>
      <c r="D371" s="606">
        <v>58.301000000000002</v>
      </c>
      <c r="E371" s="606">
        <v>78.843000000000004</v>
      </c>
      <c r="F371" s="599">
        <v>72.09</v>
      </c>
      <c r="G371" s="550">
        <v>0</v>
      </c>
      <c r="H371" s="550">
        <v>47793.79</v>
      </c>
      <c r="I371" s="601">
        <v>7</v>
      </c>
      <c r="J371" s="601">
        <v>0</v>
      </c>
      <c r="K371" s="601">
        <v>10</v>
      </c>
      <c r="L371" s="601">
        <v>4</v>
      </c>
      <c r="M371" s="601">
        <v>1</v>
      </c>
      <c r="N371" s="601">
        <v>3</v>
      </c>
      <c r="O371" s="601">
        <v>5</v>
      </c>
      <c r="P371" s="601">
        <v>0</v>
      </c>
      <c r="Q371" s="601">
        <v>8</v>
      </c>
      <c r="R371" s="601">
        <v>3</v>
      </c>
      <c r="S371" s="601">
        <v>0</v>
      </c>
      <c r="T371" s="601">
        <v>4</v>
      </c>
      <c r="U371" s="596">
        <f t="shared" si="100"/>
        <v>19</v>
      </c>
      <c r="V371" s="596">
        <f t="shared" si="101"/>
        <v>1</v>
      </c>
      <c r="W371" s="596">
        <f t="shared" si="102"/>
        <v>25</v>
      </c>
      <c r="X371" s="596">
        <v>24</v>
      </c>
      <c r="Y371" s="596">
        <v>1</v>
      </c>
    </row>
    <row r="372" spans="1:28" s="546" customFormat="1" hidden="1">
      <c r="A372" s="598">
        <v>25</v>
      </c>
      <c r="B372" s="598">
        <v>165</v>
      </c>
      <c r="C372" s="600" t="s">
        <v>809</v>
      </c>
      <c r="D372" s="606">
        <v>31.13</v>
      </c>
      <c r="E372" s="606">
        <v>41.707000000000001</v>
      </c>
      <c r="F372" s="599">
        <v>34.11</v>
      </c>
      <c r="G372" s="550">
        <v>0</v>
      </c>
      <c r="H372" s="550">
        <v>47793.79</v>
      </c>
      <c r="I372" s="601">
        <v>2</v>
      </c>
      <c r="J372" s="601">
        <v>0</v>
      </c>
      <c r="K372" s="601">
        <v>2</v>
      </c>
      <c r="L372" s="601">
        <v>0</v>
      </c>
      <c r="M372" s="601">
        <v>0</v>
      </c>
      <c r="N372" s="601">
        <v>0</v>
      </c>
      <c r="O372" s="601">
        <v>0</v>
      </c>
      <c r="P372" s="601">
        <v>0</v>
      </c>
      <c r="Q372" s="601">
        <v>0</v>
      </c>
      <c r="R372" s="601">
        <v>1</v>
      </c>
      <c r="S372" s="601">
        <v>0</v>
      </c>
      <c r="T372" s="601">
        <v>2</v>
      </c>
      <c r="U372" s="596">
        <f t="shared" si="100"/>
        <v>3</v>
      </c>
      <c r="V372" s="596">
        <f t="shared" si="101"/>
        <v>0</v>
      </c>
      <c r="W372" s="596">
        <f t="shared" si="102"/>
        <v>4</v>
      </c>
      <c r="X372" s="596">
        <v>3</v>
      </c>
      <c r="Y372" s="596">
        <v>1</v>
      </c>
    </row>
    <row r="373" spans="1:28" s="546" customFormat="1" hidden="1">
      <c r="A373" s="598">
        <v>26</v>
      </c>
      <c r="B373" s="598">
        <v>169</v>
      </c>
      <c r="C373" s="600" t="s">
        <v>819</v>
      </c>
      <c r="D373" s="606">
        <v>0</v>
      </c>
      <c r="E373" s="606">
        <v>26.404</v>
      </c>
      <c r="F373" s="599">
        <v>16.78</v>
      </c>
      <c r="G373" s="550">
        <v>0</v>
      </c>
      <c r="H373" s="550">
        <v>40280.9</v>
      </c>
      <c r="I373" s="601">
        <v>1</v>
      </c>
      <c r="J373" s="601">
        <v>0</v>
      </c>
      <c r="K373" s="601">
        <v>1</v>
      </c>
      <c r="L373" s="601">
        <v>1</v>
      </c>
      <c r="M373" s="601">
        <v>0</v>
      </c>
      <c r="N373" s="601">
        <v>1</v>
      </c>
      <c r="O373" s="601">
        <v>0</v>
      </c>
      <c r="P373" s="601">
        <v>0</v>
      </c>
      <c r="Q373" s="601">
        <v>0</v>
      </c>
      <c r="R373" s="601">
        <v>1</v>
      </c>
      <c r="S373" s="601">
        <v>0</v>
      </c>
      <c r="T373" s="601">
        <v>1</v>
      </c>
      <c r="U373" s="596">
        <f t="shared" si="100"/>
        <v>3</v>
      </c>
      <c r="V373" s="596">
        <f t="shared" si="101"/>
        <v>0</v>
      </c>
      <c r="W373" s="596">
        <f t="shared" si="102"/>
        <v>3</v>
      </c>
      <c r="X373" s="596">
        <v>2</v>
      </c>
      <c r="Y373" s="596">
        <v>1</v>
      </c>
    </row>
    <row r="374" spans="1:28" s="546" customFormat="1" hidden="1">
      <c r="A374" s="598">
        <v>27</v>
      </c>
      <c r="B374" s="598">
        <v>170</v>
      </c>
      <c r="C374" s="600" t="s">
        <v>820</v>
      </c>
      <c r="D374" s="606">
        <v>32.073999999999998</v>
      </c>
      <c r="E374" s="606">
        <v>53.024999999999999</v>
      </c>
      <c r="F374" s="599">
        <v>34</v>
      </c>
      <c r="G374" s="550">
        <v>0</v>
      </c>
      <c r="H374" s="550">
        <v>47551.79</v>
      </c>
      <c r="I374" s="601">
        <v>3</v>
      </c>
      <c r="J374" s="601">
        <v>0</v>
      </c>
      <c r="K374" s="601">
        <v>3</v>
      </c>
      <c r="L374" s="601">
        <v>2</v>
      </c>
      <c r="M374" s="601">
        <v>0</v>
      </c>
      <c r="N374" s="601">
        <v>2</v>
      </c>
      <c r="O374" s="601">
        <v>5</v>
      </c>
      <c r="P374" s="601">
        <v>1</v>
      </c>
      <c r="Q374" s="601">
        <v>11</v>
      </c>
      <c r="R374" s="601">
        <v>1</v>
      </c>
      <c r="S374" s="601">
        <v>0</v>
      </c>
      <c r="T374" s="601">
        <v>2</v>
      </c>
      <c r="U374" s="596">
        <f t="shared" si="100"/>
        <v>11</v>
      </c>
      <c r="V374" s="596">
        <f t="shared" si="101"/>
        <v>1</v>
      </c>
      <c r="W374" s="596">
        <f t="shared" si="102"/>
        <v>18</v>
      </c>
      <c r="X374" s="596">
        <v>12</v>
      </c>
      <c r="Y374" s="596">
        <v>6</v>
      </c>
      <c r="AA374" s="545"/>
      <c r="AB374" s="545"/>
    </row>
    <row r="375" spans="1:28" s="546" customFormat="1" hidden="1">
      <c r="A375" s="598">
        <v>28</v>
      </c>
      <c r="B375" s="598">
        <v>218</v>
      </c>
      <c r="C375" s="600" t="s">
        <v>821</v>
      </c>
      <c r="D375" s="606">
        <v>0</v>
      </c>
      <c r="E375" s="606">
        <v>14.099</v>
      </c>
      <c r="F375" s="599">
        <v>12.42</v>
      </c>
      <c r="G375" s="550">
        <v>0</v>
      </c>
      <c r="H375" s="550">
        <v>47793.79</v>
      </c>
      <c r="I375" s="601">
        <v>1</v>
      </c>
      <c r="J375" s="601">
        <v>2</v>
      </c>
      <c r="K375" s="601">
        <v>1</v>
      </c>
      <c r="L375" s="601">
        <v>1</v>
      </c>
      <c r="M375" s="601">
        <v>0</v>
      </c>
      <c r="N375" s="601">
        <v>1</v>
      </c>
      <c r="O375" s="601">
        <v>2</v>
      </c>
      <c r="P375" s="601">
        <v>1</v>
      </c>
      <c r="Q375" s="601">
        <v>1</v>
      </c>
      <c r="R375" s="601">
        <v>0</v>
      </c>
      <c r="S375" s="601">
        <v>0</v>
      </c>
      <c r="T375" s="601">
        <v>0</v>
      </c>
      <c r="U375" s="596">
        <f t="shared" si="100"/>
        <v>4</v>
      </c>
      <c r="V375" s="596">
        <f t="shared" si="101"/>
        <v>3</v>
      </c>
      <c r="W375" s="596">
        <f t="shared" si="102"/>
        <v>3</v>
      </c>
      <c r="X375" s="596">
        <v>3</v>
      </c>
      <c r="Y375" s="596">
        <v>0</v>
      </c>
      <c r="AA375" s="545"/>
      <c r="AB375" s="545"/>
    </row>
    <row r="376" spans="1:28" s="546" customFormat="1" hidden="1">
      <c r="A376" s="598">
        <v>29</v>
      </c>
      <c r="B376" s="598">
        <v>1307</v>
      </c>
      <c r="C376" s="600" t="s">
        <v>822</v>
      </c>
      <c r="D376" s="606">
        <v>0</v>
      </c>
      <c r="E376" s="606">
        <v>5.7</v>
      </c>
      <c r="F376" s="599">
        <v>1.96</v>
      </c>
      <c r="G376" s="550">
        <v>0</v>
      </c>
      <c r="H376" s="550">
        <v>49608.79</v>
      </c>
      <c r="I376" s="601">
        <v>0</v>
      </c>
      <c r="J376" s="601">
        <v>0</v>
      </c>
      <c r="K376" s="601">
        <v>0</v>
      </c>
      <c r="L376" s="601">
        <v>1</v>
      </c>
      <c r="M376" s="601">
        <v>1</v>
      </c>
      <c r="N376" s="601">
        <v>2</v>
      </c>
      <c r="O376" s="601">
        <v>2</v>
      </c>
      <c r="P376" s="601">
        <v>0</v>
      </c>
      <c r="Q376" s="601">
        <v>2</v>
      </c>
      <c r="R376" s="601">
        <v>0</v>
      </c>
      <c r="S376" s="601">
        <v>0</v>
      </c>
      <c r="T376" s="601">
        <v>0</v>
      </c>
      <c r="U376" s="596">
        <f t="shared" si="100"/>
        <v>3</v>
      </c>
      <c r="V376" s="596">
        <f t="shared" si="101"/>
        <v>1</v>
      </c>
      <c r="W376" s="596">
        <f t="shared" si="102"/>
        <v>4</v>
      </c>
      <c r="X376" s="596">
        <v>4</v>
      </c>
      <c r="Y376" s="596">
        <v>0</v>
      </c>
      <c r="AA376" s="545"/>
      <c r="AB376" s="545"/>
    </row>
    <row r="377" spans="1:28" s="546" customFormat="1" hidden="1">
      <c r="A377" s="598">
        <v>30</v>
      </c>
      <c r="B377" s="598">
        <v>2203</v>
      </c>
      <c r="C377" s="600" t="s">
        <v>823</v>
      </c>
      <c r="D377" s="606">
        <v>1.23</v>
      </c>
      <c r="E377" s="606">
        <v>5</v>
      </c>
      <c r="F377" s="599">
        <v>4.5999999999999996</v>
      </c>
      <c r="G377" s="550">
        <v>0</v>
      </c>
      <c r="H377" s="550">
        <v>47249.29</v>
      </c>
      <c r="I377" s="601">
        <v>0</v>
      </c>
      <c r="J377" s="601">
        <v>0</v>
      </c>
      <c r="K377" s="601">
        <v>0</v>
      </c>
      <c r="L377" s="601">
        <v>2</v>
      </c>
      <c r="M377" s="601">
        <v>1</v>
      </c>
      <c r="N377" s="601">
        <v>1</v>
      </c>
      <c r="O377" s="601">
        <v>0</v>
      </c>
      <c r="P377" s="601">
        <v>0</v>
      </c>
      <c r="Q377" s="601">
        <v>0</v>
      </c>
      <c r="R377" s="601">
        <v>2</v>
      </c>
      <c r="S377" s="601">
        <v>0</v>
      </c>
      <c r="T377" s="601">
        <v>4</v>
      </c>
      <c r="U377" s="596">
        <f t="shared" si="100"/>
        <v>4</v>
      </c>
      <c r="V377" s="596">
        <f t="shared" si="101"/>
        <v>1</v>
      </c>
      <c r="W377" s="596">
        <f t="shared" si="102"/>
        <v>5</v>
      </c>
      <c r="X377" s="596">
        <v>4</v>
      </c>
      <c r="Y377" s="596">
        <v>1</v>
      </c>
      <c r="AA377" s="545"/>
      <c r="AB377" s="545"/>
    </row>
    <row r="378" spans="1:28" s="546" customFormat="1">
      <c r="A378" s="741" t="s">
        <v>1011</v>
      </c>
      <c r="B378" s="730"/>
      <c r="C378" s="742"/>
      <c r="D378" s="553"/>
      <c r="E378" s="553"/>
      <c r="F378" s="553" t="s">
        <v>953</v>
      </c>
      <c r="G378" s="605">
        <f>SUM(G379:G387)</f>
        <v>0</v>
      </c>
      <c r="H378" s="605">
        <v>405713</v>
      </c>
      <c r="I378" s="604">
        <f t="shared" ref="I378:Y378" si="103">SUM(I379:I387)</f>
        <v>2</v>
      </c>
      <c r="J378" s="604">
        <f t="shared" si="103"/>
        <v>0</v>
      </c>
      <c r="K378" s="604">
        <f t="shared" si="103"/>
        <v>2</v>
      </c>
      <c r="L378" s="604">
        <f t="shared" si="103"/>
        <v>5</v>
      </c>
      <c r="M378" s="604">
        <f t="shared" si="103"/>
        <v>1</v>
      </c>
      <c r="N378" s="604">
        <f t="shared" si="103"/>
        <v>7</v>
      </c>
      <c r="O378" s="604">
        <f t="shared" si="103"/>
        <v>1</v>
      </c>
      <c r="P378" s="604">
        <f t="shared" si="103"/>
        <v>0</v>
      </c>
      <c r="Q378" s="604">
        <f t="shared" si="103"/>
        <v>2</v>
      </c>
      <c r="R378" s="604">
        <f t="shared" si="103"/>
        <v>1</v>
      </c>
      <c r="S378" s="604">
        <f t="shared" si="103"/>
        <v>0</v>
      </c>
      <c r="T378" s="604">
        <f t="shared" si="103"/>
        <v>1</v>
      </c>
      <c r="U378" s="604">
        <f t="shared" si="103"/>
        <v>9</v>
      </c>
      <c r="V378" s="604">
        <f t="shared" si="103"/>
        <v>1</v>
      </c>
      <c r="W378" s="604">
        <f t="shared" si="103"/>
        <v>12</v>
      </c>
      <c r="X378" s="604">
        <f t="shared" si="103"/>
        <v>12</v>
      </c>
      <c r="Y378" s="604">
        <f t="shared" si="103"/>
        <v>0</v>
      </c>
      <c r="AA378" s="545"/>
      <c r="AB378" s="545"/>
    </row>
    <row r="379" spans="1:28" s="546" customFormat="1" ht="28.8" hidden="1">
      <c r="A379" s="596" t="s">
        <v>794</v>
      </c>
      <c r="B379" s="598" t="s">
        <v>768</v>
      </c>
      <c r="C379" s="600" t="s">
        <v>952</v>
      </c>
      <c r="D379" s="599">
        <v>304.60000000000002</v>
      </c>
      <c r="E379" s="599">
        <v>305.5</v>
      </c>
      <c r="F379" s="599">
        <f>E379-D379</f>
        <v>0.89999999999997726</v>
      </c>
      <c r="G379" s="550">
        <v>0</v>
      </c>
      <c r="H379" s="550">
        <v>34961.74</v>
      </c>
      <c r="I379" s="603">
        <v>0</v>
      </c>
      <c r="J379" s="603">
        <v>0</v>
      </c>
      <c r="K379" s="603">
        <v>0</v>
      </c>
      <c r="L379" s="603">
        <v>1</v>
      </c>
      <c r="M379" s="603">
        <v>0</v>
      </c>
      <c r="N379" s="603">
        <v>1</v>
      </c>
      <c r="O379" s="603">
        <v>0</v>
      </c>
      <c r="P379" s="603">
        <v>0</v>
      </c>
      <c r="Q379" s="603">
        <v>0</v>
      </c>
      <c r="R379" s="603">
        <v>0</v>
      </c>
      <c r="S379" s="603">
        <v>0</v>
      </c>
      <c r="T379" s="603">
        <v>0</v>
      </c>
      <c r="U379" s="603">
        <f t="shared" ref="U379:U387" si="104">I379+L379+O379+R379</f>
        <v>1</v>
      </c>
      <c r="V379" s="603">
        <f t="shared" ref="V379:V387" si="105">J379+M379+P379+S379</f>
        <v>0</v>
      </c>
      <c r="W379" s="603">
        <f t="shared" ref="W379:W387" si="106">K379+N379+Q379+T379</f>
        <v>1</v>
      </c>
      <c r="X379" s="603">
        <v>1</v>
      </c>
      <c r="Y379" s="603">
        <v>0</v>
      </c>
      <c r="AA379" s="545"/>
      <c r="AB379" s="545"/>
    </row>
    <row r="380" spans="1:28" s="546" customFormat="1" ht="28.8" hidden="1">
      <c r="A380" s="596" t="s">
        <v>951</v>
      </c>
      <c r="B380" s="598" t="s">
        <v>776</v>
      </c>
      <c r="C380" s="600" t="s">
        <v>950</v>
      </c>
      <c r="D380" s="599">
        <v>62.33</v>
      </c>
      <c r="E380" s="599">
        <v>62.77</v>
      </c>
      <c r="F380" s="599">
        <f>E380-D380</f>
        <v>0.44000000000000483</v>
      </c>
      <c r="G380" s="550">
        <v>0</v>
      </c>
      <c r="H380" s="550">
        <v>81843.189999999988</v>
      </c>
      <c r="I380" s="603">
        <v>0</v>
      </c>
      <c r="J380" s="603">
        <v>0</v>
      </c>
      <c r="K380" s="603">
        <v>0</v>
      </c>
      <c r="L380" s="603">
        <v>0</v>
      </c>
      <c r="M380" s="603">
        <v>0</v>
      </c>
      <c r="N380" s="603">
        <v>0</v>
      </c>
      <c r="O380" s="603">
        <v>1</v>
      </c>
      <c r="P380" s="603">
        <v>0</v>
      </c>
      <c r="Q380" s="603">
        <v>2</v>
      </c>
      <c r="R380" s="603">
        <v>0</v>
      </c>
      <c r="S380" s="603">
        <v>0</v>
      </c>
      <c r="T380" s="603">
        <v>0</v>
      </c>
      <c r="U380" s="603">
        <f t="shared" si="104"/>
        <v>1</v>
      </c>
      <c r="V380" s="603">
        <f t="shared" si="105"/>
        <v>0</v>
      </c>
      <c r="W380" s="603">
        <f t="shared" si="106"/>
        <v>2</v>
      </c>
      <c r="X380" s="603">
        <v>2</v>
      </c>
      <c r="Y380" s="603">
        <v>0</v>
      </c>
      <c r="AA380" s="545"/>
      <c r="AB380" s="545"/>
    </row>
    <row r="381" spans="1:28" s="546" customFormat="1" ht="43.2" hidden="1">
      <c r="A381" s="596" t="s">
        <v>795</v>
      </c>
      <c r="B381" s="598">
        <v>153</v>
      </c>
      <c r="C381" s="600" t="s">
        <v>949</v>
      </c>
      <c r="D381" s="599">
        <v>27.602</v>
      </c>
      <c r="E381" s="599">
        <v>29.19</v>
      </c>
      <c r="F381" s="599">
        <f>E381-D381</f>
        <v>1.588000000000001</v>
      </c>
      <c r="G381" s="550">
        <v>0</v>
      </c>
      <c r="H381" s="550">
        <v>35426.380000000005</v>
      </c>
      <c r="I381" s="603">
        <v>0</v>
      </c>
      <c r="J381" s="603">
        <v>0</v>
      </c>
      <c r="K381" s="603">
        <v>0</v>
      </c>
      <c r="L381" s="603">
        <v>0</v>
      </c>
      <c r="M381" s="603">
        <v>0</v>
      </c>
      <c r="N381" s="603">
        <v>0</v>
      </c>
      <c r="O381" s="603">
        <v>0</v>
      </c>
      <c r="P381" s="603">
        <v>0</v>
      </c>
      <c r="Q381" s="603">
        <v>0</v>
      </c>
      <c r="R381" s="603">
        <v>0</v>
      </c>
      <c r="S381" s="603">
        <v>0</v>
      </c>
      <c r="T381" s="603">
        <v>0</v>
      </c>
      <c r="U381" s="603">
        <f t="shared" si="104"/>
        <v>0</v>
      </c>
      <c r="V381" s="603">
        <f t="shared" si="105"/>
        <v>0</v>
      </c>
      <c r="W381" s="603">
        <f t="shared" si="106"/>
        <v>0</v>
      </c>
      <c r="X381" s="603">
        <v>0</v>
      </c>
      <c r="Y381" s="603">
        <v>0</v>
      </c>
      <c r="AA381" s="545"/>
      <c r="AB381" s="545"/>
    </row>
    <row r="382" spans="1:28" s="546" customFormat="1" ht="28.8" hidden="1">
      <c r="A382" s="596" t="s">
        <v>796</v>
      </c>
      <c r="B382" s="598" t="s">
        <v>771</v>
      </c>
      <c r="C382" s="600" t="s">
        <v>948</v>
      </c>
      <c r="D382" s="599">
        <v>12.370000000000001</v>
      </c>
      <c r="E382" s="599">
        <v>12.57</v>
      </c>
      <c r="F382" s="599" t="s">
        <v>824</v>
      </c>
      <c r="G382" s="550">
        <v>0</v>
      </c>
      <c r="H382" s="550">
        <v>39034.379999999997</v>
      </c>
      <c r="I382" s="603">
        <v>0</v>
      </c>
      <c r="J382" s="603">
        <v>0</v>
      </c>
      <c r="K382" s="603">
        <v>0</v>
      </c>
      <c r="L382" s="603">
        <v>0</v>
      </c>
      <c r="M382" s="603">
        <v>0</v>
      </c>
      <c r="N382" s="603">
        <v>0</v>
      </c>
      <c r="O382" s="603">
        <v>0</v>
      </c>
      <c r="P382" s="603">
        <v>0</v>
      </c>
      <c r="Q382" s="603">
        <v>0</v>
      </c>
      <c r="R382" s="603">
        <v>0</v>
      </c>
      <c r="S382" s="603">
        <v>0</v>
      </c>
      <c r="T382" s="603">
        <v>0</v>
      </c>
      <c r="U382" s="603">
        <f t="shared" si="104"/>
        <v>0</v>
      </c>
      <c r="V382" s="603">
        <f t="shared" si="105"/>
        <v>0</v>
      </c>
      <c r="W382" s="603">
        <f t="shared" si="106"/>
        <v>0</v>
      </c>
      <c r="X382" s="603">
        <v>0</v>
      </c>
      <c r="Y382" s="603">
        <v>0</v>
      </c>
      <c r="AA382" s="545"/>
      <c r="AB382" s="545"/>
    </row>
    <row r="383" spans="1:28" s="546" customFormat="1" ht="28.8" hidden="1">
      <c r="A383" s="596" t="s">
        <v>797</v>
      </c>
      <c r="B383" s="598" t="s">
        <v>779</v>
      </c>
      <c r="C383" s="600" t="s">
        <v>947</v>
      </c>
      <c r="D383" s="599">
        <v>56.019999999999996</v>
      </c>
      <c r="E383" s="599">
        <v>56.22</v>
      </c>
      <c r="F383" s="599" t="s">
        <v>825</v>
      </c>
      <c r="G383" s="550">
        <v>0</v>
      </c>
      <c r="H383" s="550">
        <v>42072.1</v>
      </c>
      <c r="I383" s="603">
        <v>0</v>
      </c>
      <c r="J383" s="603">
        <v>0</v>
      </c>
      <c r="K383" s="603">
        <v>0</v>
      </c>
      <c r="L383" s="603">
        <v>0</v>
      </c>
      <c r="M383" s="603">
        <v>0</v>
      </c>
      <c r="N383" s="603">
        <v>0</v>
      </c>
      <c r="O383" s="603">
        <v>0</v>
      </c>
      <c r="P383" s="603">
        <v>0</v>
      </c>
      <c r="Q383" s="603">
        <v>0</v>
      </c>
      <c r="R383" s="603">
        <v>0</v>
      </c>
      <c r="S383" s="603">
        <v>0</v>
      </c>
      <c r="T383" s="603">
        <v>0</v>
      </c>
      <c r="U383" s="603">
        <f t="shared" si="104"/>
        <v>0</v>
      </c>
      <c r="V383" s="603">
        <f t="shared" si="105"/>
        <v>0</v>
      </c>
      <c r="W383" s="603">
        <f t="shared" si="106"/>
        <v>0</v>
      </c>
      <c r="X383" s="603">
        <v>0</v>
      </c>
      <c r="Y383" s="603">
        <v>0</v>
      </c>
      <c r="AA383" s="545"/>
      <c r="AB383" s="545"/>
    </row>
    <row r="384" spans="1:28" s="546" customFormat="1" ht="28.8" hidden="1">
      <c r="A384" s="596" t="s">
        <v>798</v>
      </c>
      <c r="B384" s="598" t="s">
        <v>779</v>
      </c>
      <c r="C384" s="600" t="s">
        <v>946</v>
      </c>
      <c r="D384" s="599">
        <v>74.5</v>
      </c>
      <c r="E384" s="599">
        <v>74.699999999999989</v>
      </c>
      <c r="F384" s="599" t="s">
        <v>826</v>
      </c>
      <c r="G384" s="550">
        <v>0</v>
      </c>
      <c r="H384" s="550">
        <v>40084.14</v>
      </c>
      <c r="I384" s="603">
        <v>0</v>
      </c>
      <c r="J384" s="603">
        <v>0</v>
      </c>
      <c r="K384" s="603">
        <v>0</v>
      </c>
      <c r="L384" s="603">
        <v>0</v>
      </c>
      <c r="M384" s="603">
        <v>0</v>
      </c>
      <c r="N384" s="603">
        <v>0</v>
      </c>
      <c r="O384" s="603">
        <v>0</v>
      </c>
      <c r="P384" s="603">
        <v>0</v>
      </c>
      <c r="Q384" s="603">
        <v>0</v>
      </c>
      <c r="R384" s="603">
        <v>1</v>
      </c>
      <c r="S384" s="603">
        <v>0</v>
      </c>
      <c r="T384" s="603">
        <v>1</v>
      </c>
      <c r="U384" s="603">
        <f t="shared" si="104"/>
        <v>1</v>
      </c>
      <c r="V384" s="603">
        <f t="shared" si="105"/>
        <v>0</v>
      </c>
      <c r="W384" s="603">
        <f t="shared" si="106"/>
        <v>1</v>
      </c>
      <c r="X384" s="603">
        <v>1</v>
      </c>
      <c r="Y384" s="603">
        <v>0</v>
      </c>
      <c r="AA384" s="545"/>
      <c r="AB384" s="545"/>
    </row>
    <row r="385" spans="1:28" s="546" customFormat="1" ht="28.8" hidden="1">
      <c r="A385" s="596" t="s">
        <v>799</v>
      </c>
      <c r="B385" s="598" t="s">
        <v>779</v>
      </c>
      <c r="C385" s="600" t="s">
        <v>945</v>
      </c>
      <c r="D385" s="599">
        <v>42.53</v>
      </c>
      <c r="E385" s="599">
        <v>42.83</v>
      </c>
      <c r="F385" s="599" t="s">
        <v>849</v>
      </c>
      <c r="G385" s="550">
        <v>0</v>
      </c>
      <c r="H385" s="550">
        <v>42096.39</v>
      </c>
      <c r="I385" s="603">
        <v>2</v>
      </c>
      <c r="J385" s="603">
        <v>0</v>
      </c>
      <c r="K385" s="603">
        <v>2</v>
      </c>
      <c r="L385" s="603">
        <v>4</v>
      </c>
      <c r="M385" s="603">
        <v>1</v>
      </c>
      <c r="N385" s="603">
        <v>6</v>
      </c>
      <c r="O385" s="603">
        <v>0</v>
      </c>
      <c r="P385" s="603">
        <v>0</v>
      </c>
      <c r="Q385" s="603">
        <v>0</v>
      </c>
      <c r="R385" s="603">
        <v>0</v>
      </c>
      <c r="S385" s="603">
        <v>0</v>
      </c>
      <c r="T385" s="603">
        <v>0</v>
      </c>
      <c r="U385" s="603">
        <f t="shared" si="104"/>
        <v>6</v>
      </c>
      <c r="V385" s="603">
        <f t="shared" si="105"/>
        <v>1</v>
      </c>
      <c r="W385" s="603">
        <f t="shared" si="106"/>
        <v>8</v>
      </c>
      <c r="X385" s="603">
        <v>8</v>
      </c>
      <c r="Y385" s="603">
        <v>0</v>
      </c>
      <c r="AA385" s="545"/>
      <c r="AB385" s="545"/>
    </row>
    <row r="386" spans="1:28" s="546" customFormat="1" ht="28.8" hidden="1">
      <c r="A386" s="596" t="s">
        <v>800</v>
      </c>
      <c r="B386" s="598" t="s">
        <v>782</v>
      </c>
      <c r="C386" s="600" t="s">
        <v>944</v>
      </c>
      <c r="D386" s="599">
        <v>21.619999999999997</v>
      </c>
      <c r="E386" s="599">
        <v>21.82</v>
      </c>
      <c r="F386" s="599" t="s">
        <v>845</v>
      </c>
      <c r="G386" s="550">
        <v>0</v>
      </c>
      <c r="H386" s="550">
        <v>47832.729999999996</v>
      </c>
      <c r="I386" s="603">
        <v>0</v>
      </c>
      <c r="J386" s="603">
        <v>0</v>
      </c>
      <c r="K386" s="603">
        <v>0</v>
      </c>
      <c r="L386" s="603">
        <v>0</v>
      </c>
      <c r="M386" s="603">
        <v>0</v>
      </c>
      <c r="N386" s="603">
        <v>0</v>
      </c>
      <c r="O386" s="603">
        <v>0</v>
      </c>
      <c r="P386" s="603">
        <v>0</v>
      </c>
      <c r="Q386" s="603">
        <v>0</v>
      </c>
      <c r="R386" s="603">
        <v>0</v>
      </c>
      <c r="S386" s="603">
        <v>0</v>
      </c>
      <c r="T386" s="603">
        <v>0</v>
      </c>
      <c r="U386" s="603">
        <f t="shared" si="104"/>
        <v>0</v>
      </c>
      <c r="V386" s="603">
        <f t="shared" si="105"/>
        <v>0</v>
      </c>
      <c r="W386" s="603">
        <f t="shared" si="106"/>
        <v>0</v>
      </c>
      <c r="X386" s="603">
        <v>0</v>
      </c>
      <c r="Y386" s="603">
        <v>0</v>
      </c>
      <c r="AA386" s="545"/>
      <c r="AB386" s="545"/>
    </row>
    <row r="387" spans="1:28" s="546" customFormat="1" ht="28.8" hidden="1">
      <c r="A387" s="596" t="s">
        <v>801</v>
      </c>
      <c r="B387" s="598">
        <v>203</v>
      </c>
      <c r="C387" s="600" t="s">
        <v>943</v>
      </c>
      <c r="D387" s="599">
        <v>0.06</v>
      </c>
      <c r="E387" s="599">
        <v>0.26</v>
      </c>
      <c r="F387" s="599" t="s">
        <v>827</v>
      </c>
      <c r="G387" s="550">
        <v>0</v>
      </c>
      <c r="H387" s="550">
        <v>42360.74</v>
      </c>
      <c r="I387" s="603">
        <v>0</v>
      </c>
      <c r="J387" s="603">
        <v>0</v>
      </c>
      <c r="K387" s="603">
        <v>0</v>
      </c>
      <c r="L387" s="603">
        <v>0</v>
      </c>
      <c r="M387" s="603">
        <v>0</v>
      </c>
      <c r="N387" s="603">
        <v>0</v>
      </c>
      <c r="O387" s="603">
        <v>0</v>
      </c>
      <c r="P387" s="603">
        <v>0</v>
      </c>
      <c r="Q387" s="603">
        <v>0</v>
      </c>
      <c r="R387" s="603">
        <v>0</v>
      </c>
      <c r="S387" s="603">
        <v>0</v>
      </c>
      <c r="T387" s="603">
        <v>0</v>
      </c>
      <c r="U387" s="603">
        <f t="shared" si="104"/>
        <v>0</v>
      </c>
      <c r="V387" s="603">
        <f t="shared" si="105"/>
        <v>0</v>
      </c>
      <c r="W387" s="603">
        <f t="shared" si="106"/>
        <v>0</v>
      </c>
      <c r="X387" s="603">
        <v>0</v>
      </c>
      <c r="Y387" s="603">
        <v>0</v>
      </c>
      <c r="AA387" s="545"/>
      <c r="AB387" s="545"/>
    </row>
    <row r="388" spans="1:28" s="545" customFormat="1">
      <c r="A388" s="595"/>
      <c r="B388" s="594"/>
      <c r="C388" s="593" t="s">
        <v>942</v>
      </c>
      <c r="D388" s="592"/>
      <c r="E388" s="592"/>
      <c r="F388" s="591" t="s">
        <v>941</v>
      </c>
      <c r="G388" s="547">
        <f t="shared" ref="G388:Y388" si="107">G347+G378</f>
        <v>0</v>
      </c>
      <c r="H388" s="547">
        <f t="shared" si="107"/>
        <v>1922964</v>
      </c>
      <c r="I388" s="590">
        <f t="shared" si="107"/>
        <v>67</v>
      </c>
      <c r="J388" s="590">
        <f t="shared" si="107"/>
        <v>10</v>
      </c>
      <c r="K388" s="590">
        <f t="shared" si="107"/>
        <v>86</v>
      </c>
      <c r="L388" s="590">
        <f t="shared" si="107"/>
        <v>41</v>
      </c>
      <c r="M388" s="590">
        <f t="shared" si="107"/>
        <v>5</v>
      </c>
      <c r="N388" s="590">
        <f t="shared" si="107"/>
        <v>50</v>
      </c>
      <c r="O388" s="590">
        <f t="shared" si="107"/>
        <v>45</v>
      </c>
      <c r="P388" s="590">
        <f t="shared" si="107"/>
        <v>5</v>
      </c>
      <c r="Q388" s="590">
        <f t="shared" si="107"/>
        <v>71</v>
      </c>
      <c r="R388" s="590">
        <f t="shared" si="107"/>
        <v>42</v>
      </c>
      <c r="S388" s="590">
        <f t="shared" si="107"/>
        <v>0</v>
      </c>
      <c r="T388" s="590">
        <f t="shared" si="107"/>
        <v>59</v>
      </c>
      <c r="U388" s="590">
        <f t="shared" si="107"/>
        <v>195</v>
      </c>
      <c r="V388" s="590">
        <f t="shared" si="107"/>
        <v>20</v>
      </c>
      <c r="W388" s="590">
        <f t="shared" si="107"/>
        <v>266</v>
      </c>
      <c r="X388" s="590">
        <f t="shared" si="107"/>
        <v>241</v>
      </c>
      <c r="Y388" s="590">
        <f t="shared" si="107"/>
        <v>25</v>
      </c>
    </row>
    <row r="389" spans="1:28" s="545" customFormat="1">
      <c r="A389" s="741" t="s">
        <v>851</v>
      </c>
      <c r="B389" s="743"/>
      <c r="C389" s="744"/>
      <c r="D389" s="553" t="s">
        <v>805</v>
      </c>
      <c r="E389" s="553" t="s">
        <v>806</v>
      </c>
      <c r="F389" s="553" t="s">
        <v>812</v>
      </c>
      <c r="G389" s="553" t="s">
        <v>927</v>
      </c>
      <c r="H389" s="553" t="s">
        <v>926</v>
      </c>
      <c r="I389" s="731">
        <v>2020</v>
      </c>
      <c r="J389" s="731"/>
      <c r="K389" s="731"/>
      <c r="L389" s="731">
        <v>2021</v>
      </c>
      <c r="M389" s="731"/>
      <c r="N389" s="731"/>
      <c r="O389" s="731">
        <v>2022</v>
      </c>
      <c r="P389" s="731"/>
      <c r="Q389" s="731"/>
      <c r="R389" s="731">
        <v>2023</v>
      </c>
      <c r="S389" s="731"/>
      <c r="T389" s="731"/>
      <c r="U389" s="728" t="s">
        <v>940</v>
      </c>
      <c r="V389" s="729"/>
      <c r="W389" s="729"/>
      <c r="X389" s="730"/>
      <c r="Y389" s="730"/>
    </row>
    <row r="390" spans="1:28" s="545" customFormat="1" ht="28.8" hidden="1">
      <c r="A390" s="596" t="s">
        <v>939</v>
      </c>
      <c r="B390" s="598">
        <v>147</v>
      </c>
      <c r="C390" s="600" t="s">
        <v>938</v>
      </c>
      <c r="D390" s="598">
        <v>1.643</v>
      </c>
      <c r="E390" s="598">
        <v>2.1429999999999998</v>
      </c>
      <c r="F390" s="598">
        <v>1.893</v>
      </c>
      <c r="G390" s="550">
        <v>0</v>
      </c>
      <c r="H390" s="550">
        <v>1206330</v>
      </c>
      <c r="I390" s="602">
        <v>1</v>
      </c>
      <c r="J390" s="602">
        <v>0</v>
      </c>
      <c r="K390" s="602">
        <v>1</v>
      </c>
      <c r="L390" s="602">
        <v>0</v>
      </c>
      <c r="M390" s="602">
        <v>0</v>
      </c>
      <c r="N390" s="602">
        <v>0</v>
      </c>
      <c r="O390" s="602">
        <v>0</v>
      </c>
      <c r="P390" s="602">
        <v>0</v>
      </c>
      <c r="Q390" s="602">
        <v>0</v>
      </c>
      <c r="R390" s="602">
        <v>0</v>
      </c>
      <c r="S390" s="602">
        <v>0</v>
      </c>
      <c r="T390" s="602">
        <v>0</v>
      </c>
      <c r="U390" s="602">
        <f>I390+L390+O390+R390</f>
        <v>1</v>
      </c>
      <c r="V390" s="602">
        <f>J390+M390+P390+S390</f>
        <v>0</v>
      </c>
      <c r="W390" s="602">
        <f>K390+N390+Q390+T390</f>
        <v>1</v>
      </c>
      <c r="X390" s="596">
        <v>1</v>
      </c>
      <c r="Y390" s="596">
        <v>0</v>
      </c>
    </row>
    <row r="391" spans="1:28" s="545" customFormat="1">
      <c r="A391" s="595"/>
      <c r="B391" s="594"/>
      <c r="C391" s="593" t="s">
        <v>937</v>
      </c>
      <c r="D391" s="592"/>
      <c r="E391" s="592"/>
      <c r="F391" s="591" t="s">
        <v>936</v>
      </c>
      <c r="G391" s="547">
        <f t="shared" ref="G391:Y391" si="108">SUM(G390:G390)</f>
        <v>0</v>
      </c>
      <c r="H391" s="547">
        <f t="shared" si="108"/>
        <v>1206330</v>
      </c>
      <c r="I391" s="590">
        <f t="shared" si="108"/>
        <v>1</v>
      </c>
      <c r="J391" s="590">
        <f t="shared" si="108"/>
        <v>0</v>
      </c>
      <c r="K391" s="590">
        <f t="shared" si="108"/>
        <v>1</v>
      </c>
      <c r="L391" s="590">
        <f t="shared" si="108"/>
        <v>0</v>
      </c>
      <c r="M391" s="590">
        <f t="shared" si="108"/>
        <v>0</v>
      </c>
      <c r="N391" s="590">
        <f t="shared" si="108"/>
        <v>0</v>
      </c>
      <c r="O391" s="590">
        <f t="shared" si="108"/>
        <v>0</v>
      </c>
      <c r="P391" s="590">
        <f t="shared" si="108"/>
        <v>0</v>
      </c>
      <c r="Q391" s="590">
        <f t="shared" si="108"/>
        <v>0</v>
      </c>
      <c r="R391" s="590">
        <f t="shared" si="108"/>
        <v>0</v>
      </c>
      <c r="S391" s="590">
        <f t="shared" si="108"/>
        <v>0</v>
      </c>
      <c r="T391" s="590">
        <f t="shared" si="108"/>
        <v>0</v>
      </c>
      <c r="U391" s="590">
        <f t="shared" si="108"/>
        <v>1</v>
      </c>
      <c r="V391" s="590">
        <f t="shared" si="108"/>
        <v>0</v>
      </c>
      <c r="W391" s="590">
        <f t="shared" si="108"/>
        <v>1</v>
      </c>
      <c r="X391" s="590">
        <f t="shared" si="108"/>
        <v>1</v>
      </c>
      <c r="Y391" s="590">
        <f t="shared" si="108"/>
        <v>0</v>
      </c>
    </row>
    <row r="392" spans="1:28" s="545" customFormat="1">
      <c r="A392" s="735" t="s">
        <v>848</v>
      </c>
      <c r="B392" s="736"/>
      <c r="C392" s="736"/>
      <c r="D392" s="553" t="s">
        <v>805</v>
      </c>
      <c r="E392" s="553" t="s">
        <v>806</v>
      </c>
      <c r="F392" s="553" t="s">
        <v>812</v>
      </c>
      <c r="G392" s="553" t="s">
        <v>927</v>
      </c>
      <c r="H392" s="553" t="s">
        <v>926</v>
      </c>
      <c r="I392" s="731">
        <v>2022</v>
      </c>
      <c r="J392" s="731"/>
      <c r="K392" s="731"/>
      <c r="L392" s="731">
        <v>2023</v>
      </c>
      <c r="M392" s="731"/>
      <c r="N392" s="731"/>
      <c r="O392" s="731">
        <v>2024</v>
      </c>
      <c r="P392" s="731"/>
      <c r="Q392" s="731"/>
      <c r="R392" s="731">
        <v>2025</v>
      </c>
      <c r="S392" s="731"/>
      <c r="T392" s="731"/>
      <c r="U392" s="731" t="s">
        <v>925</v>
      </c>
      <c r="V392" s="731"/>
      <c r="W392" s="731"/>
      <c r="X392" s="732"/>
      <c r="Y392" s="732"/>
    </row>
    <row r="393" spans="1:28" s="545" customFormat="1" ht="57.6" hidden="1">
      <c r="A393" s="596" t="s">
        <v>935</v>
      </c>
      <c r="B393" s="598" t="s">
        <v>779</v>
      </c>
      <c r="C393" s="600" t="s">
        <v>934</v>
      </c>
      <c r="D393" s="598" t="s">
        <v>933</v>
      </c>
      <c r="E393" s="598" t="s">
        <v>932</v>
      </c>
      <c r="F393" s="598" t="s">
        <v>931</v>
      </c>
      <c r="G393" s="550">
        <v>0</v>
      </c>
      <c r="H393" s="550">
        <v>2700000</v>
      </c>
      <c r="I393" s="612">
        <v>3</v>
      </c>
      <c r="J393" s="612">
        <v>0</v>
      </c>
      <c r="K393" s="612">
        <v>3</v>
      </c>
      <c r="L393" s="612">
        <v>1</v>
      </c>
      <c r="M393" s="612">
        <v>0</v>
      </c>
      <c r="N393" s="612">
        <v>1</v>
      </c>
      <c r="O393" s="612">
        <v>0</v>
      </c>
      <c r="P393" s="612">
        <v>0</v>
      </c>
      <c r="Q393" s="612">
        <v>0</v>
      </c>
      <c r="R393" s="612">
        <v>0</v>
      </c>
      <c r="S393" s="612">
        <v>0</v>
      </c>
      <c r="T393" s="612">
        <v>0</v>
      </c>
      <c r="U393" s="612">
        <f t="shared" ref="U393:W393" si="109">I393+L393+O393+R393</f>
        <v>4</v>
      </c>
      <c r="V393" s="612">
        <f t="shared" si="109"/>
        <v>0</v>
      </c>
      <c r="W393" s="612">
        <f t="shared" si="109"/>
        <v>4</v>
      </c>
      <c r="X393" s="612">
        <v>4</v>
      </c>
      <c r="Y393" s="612">
        <v>0</v>
      </c>
    </row>
    <row r="394" spans="1:28" s="545" customFormat="1" ht="72" hidden="1">
      <c r="A394" s="596" t="s">
        <v>930</v>
      </c>
      <c r="B394" s="598"/>
      <c r="C394" s="600" t="s">
        <v>929</v>
      </c>
      <c r="D394" s="673"/>
      <c r="E394" s="598"/>
      <c r="F394" s="598"/>
      <c r="G394" s="550">
        <v>0</v>
      </c>
      <c r="H394" s="550">
        <v>18517600</v>
      </c>
      <c r="I394" s="596">
        <v>63</v>
      </c>
      <c r="J394" s="596">
        <v>6</v>
      </c>
      <c r="K394" s="596">
        <v>78</v>
      </c>
      <c r="L394" s="596">
        <v>99</v>
      </c>
      <c r="M394" s="596">
        <v>6</v>
      </c>
      <c r="N394" s="596">
        <v>138</v>
      </c>
      <c r="O394" s="596">
        <v>42</v>
      </c>
      <c r="P394" s="596">
        <v>0</v>
      </c>
      <c r="Q394" s="596">
        <v>48</v>
      </c>
      <c r="R394" s="596">
        <v>27</v>
      </c>
      <c r="S394" s="596">
        <v>0</v>
      </c>
      <c r="T394" s="596">
        <v>27</v>
      </c>
      <c r="U394" s="609">
        <v>231</v>
      </c>
      <c r="V394" s="596">
        <v>12</v>
      </c>
      <c r="W394" s="596">
        <v>291</v>
      </c>
      <c r="X394" s="596">
        <v>255</v>
      </c>
      <c r="Y394" s="596">
        <v>36</v>
      </c>
    </row>
    <row r="395" spans="1:28" s="545" customFormat="1">
      <c r="A395" s="595"/>
      <c r="B395" s="594"/>
      <c r="C395" s="593" t="s">
        <v>928</v>
      </c>
      <c r="D395" s="592"/>
      <c r="E395" s="592"/>
      <c r="F395" s="591"/>
      <c r="G395" s="547">
        <f t="shared" ref="G395:Y395" si="110">SUM(G393:G394)</f>
        <v>0</v>
      </c>
      <c r="H395" s="547">
        <f t="shared" si="110"/>
        <v>21217600</v>
      </c>
      <c r="I395" s="590">
        <f>SUM(I393:I394)</f>
        <v>66</v>
      </c>
      <c r="J395" s="590">
        <f t="shared" si="110"/>
        <v>6</v>
      </c>
      <c r="K395" s="590">
        <f t="shared" si="110"/>
        <v>81</v>
      </c>
      <c r="L395" s="590">
        <f t="shared" si="110"/>
        <v>100</v>
      </c>
      <c r="M395" s="590">
        <f t="shared" si="110"/>
        <v>6</v>
      </c>
      <c r="N395" s="590">
        <f t="shared" si="110"/>
        <v>139</v>
      </c>
      <c r="O395" s="590">
        <f t="shared" si="110"/>
        <v>42</v>
      </c>
      <c r="P395" s="590">
        <f t="shared" si="110"/>
        <v>0</v>
      </c>
      <c r="Q395" s="590">
        <f t="shared" si="110"/>
        <v>48</v>
      </c>
      <c r="R395" s="590">
        <f t="shared" si="110"/>
        <v>27</v>
      </c>
      <c r="S395" s="590">
        <f t="shared" si="110"/>
        <v>0</v>
      </c>
      <c r="T395" s="590">
        <f t="shared" si="110"/>
        <v>27</v>
      </c>
      <c r="U395" s="590">
        <f>SUM(U393:U394)</f>
        <v>235</v>
      </c>
      <c r="V395" s="590">
        <f t="shared" si="110"/>
        <v>12</v>
      </c>
      <c r="W395" s="590">
        <f t="shared" si="110"/>
        <v>295</v>
      </c>
      <c r="X395" s="590">
        <f t="shared" si="110"/>
        <v>259</v>
      </c>
      <c r="Y395" s="590">
        <f t="shared" si="110"/>
        <v>36</v>
      </c>
    </row>
    <row r="396" spans="1:28" s="545" customFormat="1">
      <c r="A396" s="735" t="s">
        <v>1008</v>
      </c>
      <c r="B396" s="736"/>
      <c r="C396" s="736"/>
      <c r="D396" s="553" t="s">
        <v>805</v>
      </c>
      <c r="E396" s="553" t="s">
        <v>806</v>
      </c>
      <c r="F396" s="553" t="s">
        <v>812</v>
      </c>
      <c r="G396" s="553" t="s">
        <v>927</v>
      </c>
      <c r="H396" s="553" t="s">
        <v>926</v>
      </c>
      <c r="I396" s="731">
        <v>2022</v>
      </c>
      <c r="J396" s="731"/>
      <c r="K396" s="731"/>
      <c r="L396" s="731">
        <v>2023</v>
      </c>
      <c r="M396" s="731"/>
      <c r="N396" s="731"/>
      <c r="O396" s="731">
        <v>2024</v>
      </c>
      <c r="P396" s="731"/>
      <c r="Q396" s="731"/>
      <c r="R396" s="731">
        <v>2025</v>
      </c>
      <c r="S396" s="731"/>
      <c r="T396" s="731"/>
      <c r="U396" s="731" t="s">
        <v>925</v>
      </c>
      <c r="V396" s="731"/>
      <c r="W396" s="731"/>
      <c r="X396" s="732"/>
      <c r="Y396" s="732"/>
    </row>
    <row r="397" spans="1:28" s="545" customFormat="1" ht="43.2" hidden="1">
      <c r="A397" s="596" t="s">
        <v>924</v>
      </c>
      <c r="B397" s="598" t="s">
        <v>781</v>
      </c>
      <c r="C397" s="600" t="s">
        <v>923</v>
      </c>
      <c r="D397" s="599">
        <v>11.086</v>
      </c>
      <c r="E397" s="599">
        <v>11.603</v>
      </c>
      <c r="F397" s="598">
        <v>11.423999999999999</v>
      </c>
      <c r="G397" s="550">
        <v>1126799</v>
      </c>
      <c r="H397" s="550">
        <v>1783162</v>
      </c>
      <c r="I397" s="596">
        <v>0</v>
      </c>
      <c r="J397" s="596">
        <v>0</v>
      </c>
      <c r="K397" s="596">
        <v>0</v>
      </c>
      <c r="L397" s="596">
        <v>0</v>
      </c>
      <c r="M397" s="596">
        <v>0</v>
      </c>
      <c r="N397" s="596">
        <v>0</v>
      </c>
      <c r="O397" s="596">
        <v>2</v>
      </c>
      <c r="P397" s="596">
        <v>0</v>
      </c>
      <c r="Q397" s="596">
        <v>5</v>
      </c>
      <c r="R397" s="596">
        <v>0</v>
      </c>
      <c r="S397" s="596">
        <v>0</v>
      </c>
      <c r="T397" s="596">
        <v>0</v>
      </c>
      <c r="U397" s="596">
        <f t="shared" ref="U397:W399" si="111">I397+L397+O397+R397</f>
        <v>2</v>
      </c>
      <c r="V397" s="596">
        <f t="shared" si="111"/>
        <v>0</v>
      </c>
      <c r="W397" s="596">
        <f t="shared" si="111"/>
        <v>5</v>
      </c>
      <c r="X397" s="596">
        <v>5</v>
      </c>
      <c r="Y397" s="596">
        <v>0</v>
      </c>
    </row>
    <row r="398" spans="1:28" s="545" customFormat="1" ht="28.8" hidden="1">
      <c r="A398" s="596" t="s">
        <v>922</v>
      </c>
      <c r="B398" s="598" t="s">
        <v>782</v>
      </c>
      <c r="C398" s="600" t="s">
        <v>921</v>
      </c>
      <c r="D398" s="599">
        <v>135.886</v>
      </c>
      <c r="E398" s="599">
        <v>136.386</v>
      </c>
      <c r="F398" s="598">
        <v>136.136</v>
      </c>
      <c r="G398" s="550">
        <v>588503</v>
      </c>
      <c r="H398" s="550">
        <v>931307</v>
      </c>
      <c r="I398" s="596">
        <v>1</v>
      </c>
      <c r="J398" s="596">
        <v>0</v>
      </c>
      <c r="K398" s="596">
        <v>1</v>
      </c>
      <c r="L398" s="596">
        <v>0</v>
      </c>
      <c r="M398" s="596">
        <v>0</v>
      </c>
      <c r="N398" s="596">
        <v>0</v>
      </c>
      <c r="O398" s="596">
        <v>2</v>
      </c>
      <c r="P398" s="596">
        <v>0</v>
      </c>
      <c r="Q398" s="596">
        <v>2</v>
      </c>
      <c r="R398" s="596">
        <v>2</v>
      </c>
      <c r="S398" s="596">
        <v>0</v>
      </c>
      <c r="T398" s="596">
        <v>3</v>
      </c>
      <c r="U398" s="596">
        <f t="shared" si="111"/>
        <v>5</v>
      </c>
      <c r="V398" s="596">
        <f t="shared" si="111"/>
        <v>0</v>
      </c>
      <c r="W398" s="596">
        <f t="shared" si="111"/>
        <v>6</v>
      </c>
      <c r="X398" s="596">
        <v>6</v>
      </c>
      <c r="Y398" s="596">
        <v>0</v>
      </c>
    </row>
    <row r="399" spans="1:28" s="545" customFormat="1" ht="28.8" hidden="1">
      <c r="A399" s="596" t="s">
        <v>920</v>
      </c>
      <c r="B399" s="598" t="s">
        <v>780</v>
      </c>
      <c r="C399" s="600" t="s">
        <v>919</v>
      </c>
      <c r="D399" s="599">
        <v>36.11</v>
      </c>
      <c r="E399" s="599">
        <v>36.61</v>
      </c>
      <c r="F399" s="598">
        <v>36.36</v>
      </c>
      <c r="G399" s="550">
        <v>522748</v>
      </c>
      <c r="H399" s="550">
        <v>827251</v>
      </c>
      <c r="I399" s="596">
        <v>3</v>
      </c>
      <c r="J399" s="596">
        <v>0</v>
      </c>
      <c r="K399" s="596">
        <v>10</v>
      </c>
      <c r="L399" s="596">
        <v>1</v>
      </c>
      <c r="M399" s="596">
        <v>0</v>
      </c>
      <c r="N399" s="596">
        <v>2</v>
      </c>
      <c r="O399" s="596">
        <v>1</v>
      </c>
      <c r="P399" s="596">
        <v>0</v>
      </c>
      <c r="Q399" s="596">
        <v>1</v>
      </c>
      <c r="R399" s="596">
        <v>2</v>
      </c>
      <c r="S399" s="596">
        <v>0</v>
      </c>
      <c r="T399" s="596">
        <v>2</v>
      </c>
      <c r="U399" s="596">
        <f t="shared" si="111"/>
        <v>7</v>
      </c>
      <c r="V399" s="596">
        <f t="shared" si="111"/>
        <v>0</v>
      </c>
      <c r="W399" s="596">
        <f t="shared" si="111"/>
        <v>15</v>
      </c>
      <c r="X399" s="596">
        <v>15</v>
      </c>
      <c r="Y399" s="596">
        <v>0</v>
      </c>
    </row>
    <row r="400" spans="1:28" s="545" customFormat="1">
      <c r="A400" s="595"/>
      <c r="B400" s="594"/>
      <c r="C400" s="593" t="s">
        <v>918</v>
      </c>
      <c r="D400" s="592"/>
      <c r="E400" s="592"/>
      <c r="F400" s="591" t="s">
        <v>917</v>
      </c>
      <c r="G400" s="547">
        <f t="shared" ref="G400:Y400" si="112">SUM(G397:G399)</f>
        <v>2238050</v>
      </c>
      <c r="H400" s="547">
        <f t="shared" si="112"/>
        <v>3541720</v>
      </c>
      <c r="I400" s="590">
        <f t="shared" si="112"/>
        <v>4</v>
      </c>
      <c r="J400" s="590">
        <f t="shared" si="112"/>
        <v>0</v>
      </c>
      <c r="K400" s="590">
        <f t="shared" si="112"/>
        <v>11</v>
      </c>
      <c r="L400" s="590">
        <f t="shared" si="112"/>
        <v>1</v>
      </c>
      <c r="M400" s="590">
        <f t="shared" si="112"/>
        <v>0</v>
      </c>
      <c r="N400" s="590">
        <f t="shared" si="112"/>
        <v>2</v>
      </c>
      <c r="O400" s="590">
        <f t="shared" si="112"/>
        <v>5</v>
      </c>
      <c r="P400" s="590">
        <f t="shared" si="112"/>
        <v>0</v>
      </c>
      <c r="Q400" s="590">
        <f t="shared" si="112"/>
        <v>8</v>
      </c>
      <c r="R400" s="590">
        <f t="shared" si="112"/>
        <v>4</v>
      </c>
      <c r="S400" s="590">
        <f t="shared" si="112"/>
        <v>0</v>
      </c>
      <c r="T400" s="590">
        <f t="shared" si="112"/>
        <v>5</v>
      </c>
      <c r="U400" s="590">
        <f t="shared" si="112"/>
        <v>14</v>
      </c>
      <c r="V400" s="590">
        <f t="shared" si="112"/>
        <v>0</v>
      </c>
      <c r="W400" s="590">
        <f t="shared" si="112"/>
        <v>26</v>
      </c>
      <c r="X400" s="590">
        <f t="shared" si="112"/>
        <v>26</v>
      </c>
      <c r="Y400" s="590">
        <f t="shared" si="112"/>
        <v>0</v>
      </c>
    </row>
    <row r="401" spans="1:43" s="540" customFormat="1">
      <c r="A401" s="745" t="s">
        <v>916</v>
      </c>
      <c r="B401" s="745"/>
      <c r="C401" s="745"/>
      <c r="D401" s="745"/>
      <c r="E401" s="745"/>
      <c r="F401" s="745"/>
      <c r="G401" s="745"/>
      <c r="H401" s="745"/>
      <c r="I401" s="745"/>
      <c r="J401" s="745"/>
      <c r="K401" s="745"/>
      <c r="L401" s="745"/>
      <c r="M401" s="745"/>
      <c r="N401" s="745"/>
      <c r="O401" s="746"/>
      <c r="P401" s="746"/>
      <c r="Q401" s="746"/>
      <c r="R401" s="746"/>
      <c r="S401" s="746"/>
      <c r="T401" s="746"/>
      <c r="U401" s="746"/>
      <c r="V401" s="746"/>
      <c r="W401" s="746"/>
      <c r="X401" s="746"/>
      <c r="Y401" s="746"/>
      <c r="AA401" s="581"/>
      <c r="AB401" s="581"/>
    </row>
    <row r="402" spans="1:43" s="540" customFormat="1">
      <c r="A402" s="589"/>
      <c r="B402" s="589"/>
      <c r="C402" s="589"/>
      <c r="D402" s="589"/>
      <c r="E402" s="589"/>
      <c r="F402" s="589"/>
      <c r="G402" s="588"/>
      <c r="H402" s="588"/>
      <c r="I402" s="588"/>
      <c r="J402" s="588"/>
      <c r="K402" s="588"/>
      <c r="L402" s="588"/>
      <c r="M402" s="588"/>
      <c r="N402" s="588"/>
      <c r="O402" s="587"/>
      <c r="P402" s="587"/>
      <c r="Q402" s="587"/>
      <c r="R402" s="587"/>
      <c r="S402" s="587"/>
      <c r="T402" s="587"/>
      <c r="U402" s="587"/>
      <c r="V402" s="587"/>
      <c r="W402" s="587"/>
      <c r="X402" s="545"/>
      <c r="Y402" s="545"/>
      <c r="AA402" s="581"/>
      <c r="AB402" s="581"/>
    </row>
    <row r="403" spans="1:43" s="540" customFormat="1">
      <c r="C403" s="543"/>
      <c r="D403" s="585"/>
      <c r="E403" s="585"/>
      <c r="F403" s="585"/>
      <c r="G403" s="544"/>
      <c r="H403" s="544"/>
      <c r="I403" s="544"/>
      <c r="J403" s="544"/>
      <c r="K403" s="544"/>
      <c r="L403" s="544"/>
      <c r="M403" s="544"/>
      <c r="N403" s="544"/>
      <c r="O403" s="544"/>
      <c r="P403" s="544"/>
      <c r="Q403" s="544"/>
      <c r="R403" s="544"/>
      <c r="S403" s="544"/>
      <c r="T403" s="544"/>
      <c r="U403" s="544"/>
      <c r="V403" s="544"/>
      <c r="W403" s="544"/>
      <c r="AA403" s="581"/>
      <c r="AB403" s="581"/>
    </row>
    <row r="404" spans="1:43" s="540" customFormat="1">
      <c r="A404" s="586" t="s">
        <v>836</v>
      </c>
      <c r="B404" s="586"/>
      <c r="C404" s="586"/>
      <c r="D404" s="583"/>
      <c r="E404" s="583"/>
      <c r="F404" s="583"/>
      <c r="L404" s="544"/>
      <c r="AA404" s="581"/>
      <c r="AB404" s="581"/>
    </row>
    <row r="405" spans="1:43" s="540" customFormat="1">
      <c r="A405" s="544"/>
      <c r="C405" s="544"/>
      <c r="D405" s="585"/>
      <c r="E405" s="585"/>
      <c r="F405" s="585"/>
      <c r="G405" s="544"/>
      <c r="H405" s="544"/>
      <c r="I405" s="544"/>
      <c r="J405" s="544"/>
      <c r="K405" s="544"/>
      <c r="L405" s="544"/>
      <c r="M405" s="544"/>
      <c r="N405" s="544"/>
      <c r="O405" s="544"/>
      <c r="P405" s="544"/>
      <c r="Q405" s="544"/>
      <c r="R405" s="544"/>
      <c r="S405" s="544"/>
      <c r="T405" s="544"/>
      <c r="U405" s="544"/>
      <c r="V405" s="544"/>
      <c r="W405" s="544"/>
      <c r="AA405" s="581"/>
      <c r="AB405" s="581"/>
    </row>
    <row r="406" spans="1:43" s="540" customFormat="1">
      <c r="A406" s="584" t="s">
        <v>84</v>
      </c>
      <c r="B406" s="584"/>
      <c r="C406" s="584"/>
      <c r="D406" s="583"/>
      <c r="E406" s="583"/>
      <c r="F406" s="583"/>
      <c r="AA406" s="581"/>
      <c r="AB406" s="581"/>
    </row>
    <row r="407" spans="1:43" s="540" customFormat="1">
      <c r="A407" s="544"/>
      <c r="C407" s="544"/>
      <c r="D407" s="583"/>
      <c r="E407" s="583"/>
      <c r="F407" s="583"/>
      <c r="AA407" s="581"/>
      <c r="AB407" s="581"/>
    </row>
    <row r="408" spans="1:43" s="540" customFormat="1">
      <c r="A408" s="544"/>
      <c r="C408" s="582" t="s">
        <v>915</v>
      </c>
      <c r="D408" s="576"/>
      <c r="E408" s="576"/>
      <c r="F408" s="576"/>
      <c r="G408" s="546"/>
      <c r="H408" s="546"/>
      <c r="I408" s="546"/>
      <c r="J408" s="546"/>
      <c r="K408" s="546"/>
      <c r="L408" s="546"/>
      <c r="M408" s="546"/>
      <c r="N408" s="546"/>
      <c r="O408" s="546"/>
      <c r="P408" s="546"/>
      <c r="Q408" s="546"/>
      <c r="R408" s="546"/>
      <c r="S408" s="546"/>
      <c r="T408" s="546"/>
      <c r="U408" s="546"/>
      <c r="V408" s="546"/>
      <c r="W408" s="546"/>
      <c r="X408" s="546"/>
      <c r="Y408" s="546"/>
      <c r="Z408" s="546"/>
      <c r="AA408" s="581"/>
      <c r="AB408" s="581"/>
      <c r="AC408" s="546"/>
      <c r="AD408" s="546"/>
      <c r="AE408" s="546"/>
      <c r="AF408" s="546"/>
      <c r="AG408" s="546"/>
      <c r="AH408" s="546"/>
      <c r="AI408" s="546"/>
      <c r="AJ408" s="546"/>
      <c r="AK408" s="546"/>
      <c r="AL408" s="546"/>
      <c r="AM408" s="546"/>
      <c r="AN408" s="546"/>
      <c r="AO408" s="546"/>
      <c r="AP408" s="546"/>
      <c r="AQ408" s="546"/>
    </row>
    <row r="409" spans="1:43" s="540" customFormat="1" ht="72">
      <c r="A409" s="544"/>
      <c r="C409" s="560" t="s">
        <v>41</v>
      </c>
      <c r="D409" s="560" t="s">
        <v>914</v>
      </c>
      <c r="E409" s="560" t="s">
        <v>913</v>
      </c>
      <c r="F409" s="560" t="s">
        <v>912</v>
      </c>
      <c r="G409" s="560" t="s">
        <v>911</v>
      </c>
      <c r="H409" s="560" t="s">
        <v>910</v>
      </c>
      <c r="I409" s="560" t="s">
        <v>909</v>
      </c>
      <c r="J409" s="560" t="s">
        <v>590</v>
      </c>
      <c r="K409" s="560" t="s">
        <v>592</v>
      </c>
      <c r="L409" s="560" t="s">
        <v>591</v>
      </c>
      <c r="M409" s="560" t="s">
        <v>593</v>
      </c>
      <c r="N409" s="560" t="s">
        <v>594</v>
      </c>
      <c r="O409" s="560" t="s">
        <v>596</v>
      </c>
      <c r="P409" s="560" t="s">
        <v>595</v>
      </c>
      <c r="Q409" s="546"/>
      <c r="R409" s="546"/>
      <c r="S409" s="546"/>
      <c r="T409" s="546"/>
      <c r="U409" s="546"/>
      <c r="V409" s="546"/>
      <c r="W409" s="546"/>
      <c r="X409" s="546"/>
      <c r="Y409" s="546"/>
      <c r="Z409" s="546"/>
      <c r="AA409" s="581"/>
      <c r="AB409" s="581"/>
      <c r="AC409" s="546"/>
      <c r="AD409" s="546"/>
      <c r="AE409" s="546"/>
      <c r="AF409" s="546"/>
      <c r="AG409" s="546"/>
      <c r="AH409" s="546"/>
      <c r="AI409" s="546"/>
      <c r="AJ409" s="546"/>
      <c r="AK409" s="546"/>
      <c r="AL409" s="546"/>
      <c r="AM409" s="546"/>
      <c r="AN409" s="546"/>
      <c r="AO409" s="546"/>
      <c r="AP409" s="546"/>
      <c r="AQ409" s="546"/>
    </row>
    <row r="410" spans="1:43" s="540" customFormat="1">
      <c r="A410" s="544"/>
      <c r="C410" s="580" t="s">
        <v>897</v>
      </c>
      <c r="D410" s="669">
        <f>U347/4</f>
        <v>46.5</v>
      </c>
      <c r="E410" s="669">
        <f>V347/4</f>
        <v>4.75</v>
      </c>
      <c r="F410" s="669">
        <f>Y347/4</f>
        <v>6.25</v>
      </c>
      <c r="G410" s="669">
        <f>X347/4</f>
        <v>57.25</v>
      </c>
      <c r="H410" s="579">
        <v>0.02</v>
      </c>
      <c r="I410" s="747" t="s">
        <v>908</v>
      </c>
      <c r="J410" s="578">
        <f>E410/D410</f>
        <v>0.10215053763440861</v>
      </c>
      <c r="K410" s="578">
        <f>F410/D410</f>
        <v>0.13440860215053763</v>
      </c>
      <c r="L410" s="578">
        <f>G410/D410</f>
        <v>1.2311827956989247</v>
      </c>
      <c r="M410" s="578">
        <f>D410*H410</f>
        <v>0.93</v>
      </c>
      <c r="N410" s="578">
        <f>J410*M410</f>
        <v>9.5000000000000015E-2</v>
      </c>
      <c r="O410" s="578">
        <f>K410*M410</f>
        <v>0.125</v>
      </c>
      <c r="P410" s="578">
        <f>L410*M410</f>
        <v>1.145</v>
      </c>
      <c r="Q410" s="561"/>
      <c r="R410" s="561"/>
      <c r="S410" s="561"/>
      <c r="T410" s="561"/>
      <c r="U410" s="561"/>
      <c r="V410" s="561"/>
      <c r="W410" s="561"/>
      <c r="X410" s="561"/>
      <c r="Y410" s="561"/>
      <c r="Z410" s="561"/>
      <c r="AA410" s="581"/>
      <c r="AB410" s="581"/>
      <c r="AC410" s="561"/>
      <c r="AD410" s="561"/>
      <c r="AE410" s="561"/>
      <c r="AF410" s="561"/>
      <c r="AG410" s="561"/>
      <c r="AH410" s="561"/>
      <c r="AI410" s="561"/>
      <c r="AJ410" s="561"/>
      <c r="AK410" s="561"/>
      <c r="AL410" s="561"/>
      <c r="AM410" s="561"/>
      <c r="AN410" s="561"/>
      <c r="AO410" s="561"/>
      <c r="AP410" s="561"/>
      <c r="AQ410" s="561"/>
    </row>
    <row r="411" spans="1:43" s="540" customFormat="1">
      <c r="A411" s="544"/>
      <c r="C411" s="580" t="s">
        <v>1011</v>
      </c>
      <c r="D411" s="669">
        <f>U378/4</f>
        <v>2.25</v>
      </c>
      <c r="E411" s="669">
        <f>V378/4</f>
        <v>0.25</v>
      </c>
      <c r="F411" s="669">
        <f>Y378/4</f>
        <v>0</v>
      </c>
      <c r="G411" s="669">
        <f>X378/4</f>
        <v>3</v>
      </c>
      <c r="H411" s="579">
        <v>0.3</v>
      </c>
      <c r="I411" s="747"/>
      <c r="J411" s="578">
        <f t="shared" ref="J411:J414" si="113">E411/D411</f>
        <v>0.1111111111111111</v>
      </c>
      <c r="K411" s="578">
        <f t="shared" ref="K411:K414" si="114">F411/D411</f>
        <v>0</v>
      </c>
      <c r="L411" s="578">
        <f t="shared" ref="L411:L414" si="115">G411/D411</f>
        <v>1.3333333333333333</v>
      </c>
      <c r="M411" s="578">
        <f t="shared" ref="M411:M414" si="116">D411*H411</f>
        <v>0.67499999999999993</v>
      </c>
      <c r="N411" s="578">
        <f t="shared" ref="N411:N414" si="117">J411*M411</f>
        <v>7.4999999999999983E-2</v>
      </c>
      <c r="O411" s="578">
        <f t="shared" ref="O411:O414" si="118">K411*M411</f>
        <v>0</v>
      </c>
      <c r="P411" s="578">
        <f t="shared" ref="P411:P414" si="119">L411*M411</f>
        <v>0.89999999999999991</v>
      </c>
      <c r="Q411" s="561"/>
      <c r="R411" s="561"/>
      <c r="S411" s="561"/>
      <c r="T411" s="561"/>
      <c r="U411" s="561"/>
      <c r="V411" s="561"/>
      <c r="W411" s="561"/>
      <c r="X411" s="561"/>
      <c r="Y411" s="561"/>
      <c r="Z411" s="561"/>
      <c r="AA411" s="581"/>
      <c r="AB411" s="581"/>
      <c r="AC411" s="561"/>
      <c r="AD411" s="561"/>
      <c r="AE411" s="561"/>
      <c r="AF411" s="561"/>
      <c r="AG411" s="561"/>
      <c r="AH411" s="561"/>
      <c r="AI411" s="561"/>
      <c r="AJ411" s="561"/>
      <c r="AK411" s="561"/>
      <c r="AL411" s="561"/>
      <c r="AM411" s="561"/>
      <c r="AN411" s="561"/>
      <c r="AO411" s="561"/>
      <c r="AP411" s="561"/>
      <c r="AQ411" s="561"/>
    </row>
    <row r="412" spans="1:43" s="540" customFormat="1">
      <c r="A412" s="544"/>
      <c r="C412" s="648" t="s">
        <v>851</v>
      </c>
      <c r="D412" s="669">
        <f>U391/4</f>
        <v>0.25</v>
      </c>
      <c r="E412" s="669">
        <f>V391/4</f>
        <v>0</v>
      </c>
      <c r="F412" s="669">
        <f>Y391/4</f>
        <v>0</v>
      </c>
      <c r="G412" s="669">
        <f>X391/4</f>
        <v>0.25</v>
      </c>
      <c r="H412" s="579">
        <v>0.25</v>
      </c>
      <c r="I412" s="747"/>
      <c r="J412" s="578">
        <f t="shared" si="113"/>
        <v>0</v>
      </c>
      <c r="K412" s="578">
        <f t="shared" si="114"/>
        <v>0</v>
      </c>
      <c r="L412" s="578">
        <f t="shared" si="115"/>
        <v>1</v>
      </c>
      <c r="M412" s="578">
        <f t="shared" si="116"/>
        <v>6.25E-2</v>
      </c>
      <c r="N412" s="578">
        <f t="shared" si="117"/>
        <v>0</v>
      </c>
      <c r="O412" s="578">
        <f t="shared" si="118"/>
        <v>0</v>
      </c>
      <c r="P412" s="578">
        <f t="shared" si="119"/>
        <v>6.25E-2</v>
      </c>
      <c r="Q412" s="561"/>
      <c r="R412" s="561"/>
      <c r="S412" s="561"/>
      <c r="T412" s="561"/>
      <c r="U412" s="561"/>
      <c r="V412" s="561"/>
      <c r="W412" s="561"/>
      <c r="X412" s="561"/>
      <c r="Y412" s="561"/>
      <c r="Z412" s="561"/>
      <c r="AC412" s="561"/>
      <c r="AD412" s="561"/>
      <c r="AE412" s="561"/>
      <c r="AF412" s="561"/>
      <c r="AG412" s="561"/>
      <c r="AH412" s="561"/>
      <c r="AI412" s="561"/>
      <c r="AJ412" s="561"/>
      <c r="AK412" s="561"/>
      <c r="AL412" s="561"/>
      <c r="AM412" s="561"/>
      <c r="AN412" s="561"/>
      <c r="AO412" s="561"/>
      <c r="AP412" s="561"/>
      <c r="AQ412" s="561"/>
    </row>
    <row r="413" spans="1:43" s="540" customFormat="1" ht="28.8">
      <c r="A413" s="544"/>
      <c r="C413" s="648" t="s">
        <v>848</v>
      </c>
      <c r="D413" s="669">
        <f>U395/4</f>
        <v>58.75</v>
      </c>
      <c r="E413" s="669">
        <f>V395/4</f>
        <v>3</v>
      </c>
      <c r="F413" s="669">
        <f>Y395/4</f>
        <v>9</v>
      </c>
      <c r="G413" s="669">
        <f>X395/4</f>
        <v>64.75</v>
      </c>
      <c r="H413" s="579">
        <v>0.25</v>
      </c>
      <c r="I413" s="747"/>
      <c r="J413" s="578">
        <f t="shared" si="113"/>
        <v>5.106382978723404E-2</v>
      </c>
      <c r="K413" s="578">
        <f t="shared" si="114"/>
        <v>0.15319148936170213</v>
      </c>
      <c r="L413" s="578">
        <f t="shared" si="115"/>
        <v>1.102127659574468</v>
      </c>
      <c r="M413" s="578">
        <f t="shared" si="116"/>
        <v>14.6875</v>
      </c>
      <c r="N413" s="578">
        <f t="shared" si="117"/>
        <v>0.75</v>
      </c>
      <c r="O413" s="578">
        <f t="shared" si="118"/>
        <v>2.25</v>
      </c>
      <c r="P413" s="578">
        <f t="shared" si="119"/>
        <v>16.1875</v>
      </c>
      <c r="Q413" s="561"/>
      <c r="R413" s="561"/>
      <c r="S413" s="561"/>
      <c r="T413" s="561"/>
      <c r="U413" s="561"/>
      <c r="V413" s="561"/>
      <c r="W413" s="561"/>
      <c r="X413" s="561"/>
      <c r="Y413" s="561"/>
      <c r="Z413" s="561"/>
      <c r="AC413" s="561"/>
      <c r="AD413" s="561"/>
      <c r="AE413" s="561"/>
      <c r="AF413" s="561"/>
      <c r="AG413" s="561"/>
      <c r="AH413" s="561"/>
      <c r="AI413" s="561"/>
      <c r="AJ413" s="561"/>
      <c r="AK413" s="561"/>
      <c r="AL413" s="561"/>
      <c r="AM413" s="561"/>
      <c r="AN413" s="561"/>
      <c r="AO413" s="561"/>
      <c r="AP413" s="561"/>
      <c r="AQ413" s="561"/>
    </row>
    <row r="414" spans="1:43" s="540" customFormat="1" ht="28.8">
      <c r="A414" s="544"/>
      <c r="C414" s="648" t="s">
        <v>1008</v>
      </c>
      <c r="D414" s="669">
        <f>U400/4</f>
        <v>3.5</v>
      </c>
      <c r="E414" s="669">
        <f>V400/4</f>
        <v>0</v>
      </c>
      <c r="F414" s="669">
        <f>Y400/4</f>
        <v>0</v>
      </c>
      <c r="G414" s="669">
        <f>X400/4</f>
        <v>6.5</v>
      </c>
      <c r="H414" s="579">
        <v>0.25</v>
      </c>
      <c r="I414" s="747"/>
      <c r="J414" s="578">
        <f t="shared" si="113"/>
        <v>0</v>
      </c>
      <c r="K414" s="578">
        <f t="shared" si="114"/>
        <v>0</v>
      </c>
      <c r="L414" s="578">
        <f t="shared" si="115"/>
        <v>1.8571428571428572</v>
      </c>
      <c r="M414" s="578">
        <f t="shared" si="116"/>
        <v>0.875</v>
      </c>
      <c r="N414" s="578">
        <f t="shared" si="117"/>
        <v>0</v>
      </c>
      <c r="O414" s="578">
        <f t="shared" si="118"/>
        <v>0</v>
      </c>
      <c r="P414" s="578">
        <f t="shared" si="119"/>
        <v>1.625</v>
      </c>
      <c r="Q414" s="561"/>
      <c r="R414" s="561"/>
      <c r="S414" s="561"/>
      <c r="T414" s="561"/>
      <c r="U414" s="561"/>
      <c r="V414" s="561"/>
      <c r="W414" s="561"/>
      <c r="X414" s="561"/>
      <c r="Y414" s="561"/>
      <c r="Z414" s="561"/>
      <c r="AA414" s="561"/>
      <c r="AB414" s="561"/>
      <c r="AC414" s="561"/>
      <c r="AD414" s="561"/>
      <c r="AE414" s="561"/>
      <c r="AF414" s="561"/>
      <c r="AG414" s="561"/>
      <c r="AH414" s="561"/>
      <c r="AI414" s="561"/>
      <c r="AJ414" s="561"/>
      <c r="AK414" s="561"/>
      <c r="AL414" s="561"/>
      <c r="AM414" s="561"/>
      <c r="AN414" s="561"/>
      <c r="AO414" s="561"/>
      <c r="AP414" s="561"/>
      <c r="AQ414" s="561"/>
    </row>
    <row r="415" spans="1:43" s="540" customFormat="1">
      <c r="A415" s="544"/>
      <c r="C415" s="733" t="s">
        <v>846</v>
      </c>
      <c r="D415" s="733"/>
      <c r="E415" s="733"/>
      <c r="F415" s="733"/>
      <c r="G415" s="733"/>
      <c r="H415" s="733"/>
      <c r="I415" s="733"/>
      <c r="J415" s="733"/>
      <c r="K415" s="733"/>
      <c r="L415" s="733"/>
      <c r="M415" s="733"/>
      <c r="N415" s="733"/>
      <c r="O415" s="733"/>
      <c r="P415" s="733"/>
      <c r="Q415" s="561"/>
      <c r="R415" s="561"/>
      <c r="S415" s="561"/>
      <c r="T415" s="561"/>
      <c r="U415" s="561"/>
      <c r="V415" s="561"/>
      <c r="W415" s="561"/>
      <c r="X415" s="561"/>
      <c r="Y415" s="561"/>
      <c r="Z415" s="561"/>
      <c r="AA415" s="561"/>
      <c r="AB415" s="561"/>
      <c r="AC415" s="561"/>
      <c r="AD415" s="561"/>
      <c r="AE415" s="561"/>
      <c r="AF415" s="561"/>
      <c r="AG415" s="561"/>
      <c r="AH415" s="561"/>
      <c r="AI415" s="561"/>
      <c r="AJ415" s="561"/>
      <c r="AK415" s="561"/>
      <c r="AL415" s="561"/>
      <c r="AM415" s="561"/>
      <c r="AN415" s="561"/>
      <c r="AO415" s="561"/>
      <c r="AP415" s="561"/>
      <c r="AQ415" s="561"/>
    </row>
    <row r="416" spans="1:43" s="540" customFormat="1" ht="46.5" customHeight="1">
      <c r="A416" s="544"/>
      <c r="C416" s="750" t="s">
        <v>1070</v>
      </c>
      <c r="D416" s="750"/>
      <c r="E416" s="750"/>
      <c r="F416" s="750"/>
      <c r="G416" s="750"/>
      <c r="H416" s="750"/>
      <c r="I416" s="750"/>
      <c r="J416" s="750"/>
      <c r="K416" s="750"/>
      <c r="L416" s="750"/>
      <c r="M416" s="750"/>
      <c r="N416" s="750"/>
      <c r="O416" s="750"/>
      <c r="P416" s="750"/>
      <c r="Q416" s="561"/>
      <c r="R416" s="561"/>
      <c r="S416" s="561"/>
      <c r="T416" s="561"/>
      <c r="U416" s="561"/>
      <c r="V416" s="561"/>
      <c r="W416" s="561"/>
      <c r="X416" s="561"/>
      <c r="Y416" s="561"/>
      <c r="Z416" s="561"/>
      <c r="AA416" s="561"/>
      <c r="AB416" s="561"/>
      <c r="AC416" s="561"/>
      <c r="AD416" s="561"/>
      <c r="AE416" s="561"/>
      <c r="AF416" s="561"/>
      <c r="AG416" s="561"/>
      <c r="AH416" s="561"/>
      <c r="AI416" s="561"/>
      <c r="AJ416" s="561"/>
      <c r="AK416" s="561"/>
      <c r="AL416" s="561"/>
      <c r="AM416" s="561"/>
      <c r="AN416" s="561"/>
      <c r="AO416" s="561"/>
      <c r="AP416" s="561"/>
      <c r="AQ416" s="561"/>
    </row>
    <row r="417" spans="1:43" s="540" customFormat="1" ht="30" customHeight="1">
      <c r="A417" s="544"/>
      <c r="C417" s="733" t="s">
        <v>907</v>
      </c>
      <c r="D417" s="733"/>
      <c r="E417" s="733"/>
      <c r="F417" s="733"/>
      <c r="G417" s="733"/>
      <c r="H417" s="733"/>
      <c r="I417" s="733"/>
      <c r="J417" s="733"/>
      <c r="K417" s="733"/>
      <c r="L417" s="733"/>
      <c r="M417" s="733"/>
      <c r="N417" s="733"/>
      <c r="O417" s="733"/>
      <c r="P417" s="733"/>
      <c r="Q417" s="561"/>
      <c r="R417" s="561"/>
      <c r="S417" s="561"/>
      <c r="T417" s="561"/>
      <c r="U417" s="561"/>
      <c r="V417" s="561"/>
      <c r="W417" s="561"/>
      <c r="X417" s="561"/>
      <c r="Y417" s="561"/>
      <c r="Z417" s="561"/>
      <c r="AA417" s="561"/>
      <c r="AB417" s="561"/>
      <c r="AC417" s="561"/>
      <c r="AD417" s="561"/>
      <c r="AE417" s="561"/>
      <c r="AF417" s="561"/>
      <c r="AG417" s="561"/>
      <c r="AH417" s="561"/>
      <c r="AI417" s="561"/>
      <c r="AJ417" s="561"/>
      <c r="AK417" s="561"/>
      <c r="AL417" s="561"/>
      <c r="AM417" s="561"/>
      <c r="AN417" s="561"/>
      <c r="AO417" s="561"/>
      <c r="AP417" s="561"/>
      <c r="AQ417" s="561"/>
    </row>
    <row r="418" spans="1:43" s="540" customFormat="1">
      <c r="A418" s="544"/>
      <c r="C418" s="750"/>
      <c r="D418" s="750"/>
      <c r="E418" s="750"/>
      <c r="F418" s="750"/>
      <c r="G418" s="750"/>
      <c r="H418" s="750"/>
      <c r="I418" s="750"/>
      <c r="J418" s="750"/>
      <c r="K418" s="750"/>
      <c r="L418" s="750"/>
      <c r="M418" s="750"/>
      <c r="N418" s="750"/>
      <c r="O418" s="750"/>
      <c r="P418" s="750"/>
      <c r="Q418" s="561"/>
      <c r="R418" s="561"/>
      <c r="S418" s="561"/>
      <c r="T418" s="561"/>
      <c r="U418" s="561"/>
      <c r="V418" s="561"/>
      <c r="W418" s="561"/>
      <c r="X418" s="561"/>
      <c r="Y418" s="561"/>
      <c r="Z418" s="561"/>
      <c r="AA418" s="561"/>
      <c r="AB418" s="561"/>
      <c r="AC418" s="561"/>
      <c r="AD418" s="561"/>
      <c r="AE418" s="561"/>
      <c r="AF418" s="561"/>
      <c r="AG418" s="561"/>
      <c r="AH418" s="561"/>
      <c r="AI418" s="561"/>
      <c r="AJ418" s="561"/>
      <c r="AK418" s="561"/>
      <c r="AL418" s="561"/>
      <c r="AM418" s="561"/>
      <c r="AN418" s="561"/>
      <c r="AO418" s="561"/>
      <c r="AP418" s="561"/>
      <c r="AQ418" s="561"/>
    </row>
    <row r="419" spans="1:43" s="540" customFormat="1">
      <c r="A419" s="544"/>
      <c r="C419" s="577"/>
      <c r="D419" s="569"/>
      <c r="E419" s="569"/>
      <c r="F419" s="569"/>
      <c r="G419" s="577"/>
      <c r="H419" s="577"/>
      <c r="I419" s="577"/>
      <c r="J419" s="577"/>
      <c r="K419" s="577"/>
      <c r="L419" s="577"/>
      <c r="M419" s="577"/>
      <c r="N419" s="577"/>
      <c r="O419" s="577"/>
      <c r="P419" s="577"/>
      <c r="Q419" s="561"/>
      <c r="R419" s="561"/>
      <c r="S419" s="561"/>
      <c r="T419" s="561"/>
      <c r="U419" s="561"/>
      <c r="V419" s="561"/>
      <c r="W419" s="561"/>
      <c r="X419" s="561"/>
      <c r="Y419" s="561"/>
      <c r="Z419" s="561"/>
      <c r="AA419" s="561"/>
      <c r="AB419" s="561"/>
      <c r="AC419" s="561"/>
      <c r="AD419" s="561"/>
      <c r="AE419" s="561"/>
      <c r="AF419" s="561"/>
      <c r="AG419" s="561"/>
      <c r="AH419" s="561"/>
      <c r="AI419" s="561"/>
      <c r="AJ419" s="561"/>
      <c r="AK419" s="561"/>
      <c r="AL419" s="561"/>
      <c r="AM419" s="561"/>
      <c r="AN419" s="561"/>
      <c r="AO419" s="561"/>
      <c r="AP419" s="561"/>
      <c r="AQ419" s="561"/>
    </row>
    <row r="420" spans="1:43" s="540" customFormat="1" ht="61.5" customHeight="1">
      <c r="A420" s="544"/>
      <c r="C420" s="546"/>
      <c r="D420" s="576"/>
      <c r="E420" s="542" t="s">
        <v>906</v>
      </c>
      <c r="F420" s="542" t="s">
        <v>905</v>
      </c>
      <c r="G420" s="542"/>
      <c r="H420" s="542"/>
      <c r="I420" s="575"/>
      <c r="J420" s="542"/>
      <c r="K420" s="542"/>
      <c r="L420" s="542" t="s">
        <v>904</v>
      </c>
      <c r="M420" s="574"/>
      <c r="N420" s="574"/>
      <c r="O420" s="573"/>
      <c r="P420" s="561"/>
      <c r="Q420" s="561"/>
      <c r="R420" s="561"/>
      <c r="S420" s="561"/>
      <c r="T420" s="561"/>
      <c r="U420" s="561"/>
      <c r="V420" s="561"/>
      <c r="W420" s="561"/>
      <c r="X420" s="561"/>
      <c r="Y420" s="561"/>
      <c r="Z420" s="561"/>
      <c r="AA420" s="561"/>
      <c r="AB420" s="561"/>
      <c r="AC420" s="561"/>
      <c r="AD420" s="561"/>
      <c r="AE420" s="561"/>
      <c r="AF420" s="561"/>
      <c r="AG420" s="561"/>
      <c r="AH420" s="561"/>
      <c r="AI420" s="561"/>
      <c r="AJ420" s="561"/>
      <c r="AK420" s="561"/>
      <c r="AL420" s="561"/>
      <c r="AM420" s="561"/>
      <c r="AN420" s="561"/>
      <c r="AO420" s="561"/>
      <c r="AP420" s="561"/>
      <c r="AQ420" s="561"/>
    </row>
    <row r="421" spans="1:43" s="540" customFormat="1">
      <c r="A421" s="544"/>
      <c r="C421" s="572" t="s">
        <v>903</v>
      </c>
      <c r="D421" s="572">
        <v>2022</v>
      </c>
      <c r="E421" s="572">
        <v>2023</v>
      </c>
      <c r="F421" s="572">
        <v>2024</v>
      </c>
      <c r="G421" s="572">
        <v>2025</v>
      </c>
      <c r="H421" s="572">
        <v>2026</v>
      </c>
      <c r="I421" s="572">
        <v>2027</v>
      </c>
      <c r="J421" s="572">
        <v>2028</v>
      </c>
      <c r="K421" s="572">
        <v>2029</v>
      </c>
      <c r="L421" s="572">
        <v>2030</v>
      </c>
      <c r="M421" s="572">
        <v>2031</v>
      </c>
      <c r="N421" s="572">
        <v>2032</v>
      </c>
      <c r="O421" s="572">
        <v>2033</v>
      </c>
      <c r="P421" s="572">
        <v>2034</v>
      </c>
      <c r="Q421" s="572">
        <v>2035</v>
      </c>
      <c r="R421" s="572">
        <v>2036</v>
      </c>
      <c r="S421" s="572">
        <v>2037</v>
      </c>
      <c r="T421" s="572">
        <v>2038</v>
      </c>
      <c r="U421" s="572">
        <v>2039</v>
      </c>
      <c r="V421" s="572">
        <v>2040</v>
      </c>
      <c r="W421" s="572">
        <v>2041</v>
      </c>
      <c r="X421" s="572">
        <v>2042</v>
      </c>
      <c r="Y421" s="572">
        <v>2043</v>
      </c>
      <c r="Z421" s="572">
        <v>2044</v>
      </c>
      <c r="AA421" s="572">
        <v>2045</v>
      </c>
      <c r="AB421" s="572">
        <v>2046</v>
      </c>
      <c r="AC421" s="572">
        <v>2047</v>
      </c>
      <c r="AD421" s="572">
        <v>2048</v>
      </c>
      <c r="AE421" s="572">
        <v>2049</v>
      </c>
      <c r="AF421" s="572">
        <v>2050</v>
      </c>
      <c r="AG421" s="572">
        <v>2051</v>
      </c>
      <c r="AH421" s="572">
        <v>2052</v>
      </c>
      <c r="AI421" s="572">
        <v>2053</v>
      </c>
      <c r="AJ421" s="572">
        <v>2054</v>
      </c>
      <c r="AK421" s="572">
        <v>2055</v>
      </c>
      <c r="AL421" s="572">
        <v>2056</v>
      </c>
      <c r="AM421" s="572">
        <v>2057</v>
      </c>
      <c r="AN421" s="561"/>
      <c r="AO421" s="561"/>
      <c r="AP421" s="561"/>
      <c r="AQ421" s="561"/>
    </row>
    <row r="422" spans="1:43" s="540" customFormat="1">
      <c r="A422" s="544"/>
      <c r="C422" s="571" t="s">
        <v>902</v>
      </c>
      <c r="D422" s="570"/>
      <c r="E422" s="570"/>
      <c r="F422" s="570">
        <f t="shared" ref="F422:AM422" si="120">F443+F448+F453+F458</f>
        <v>171695.97324640994</v>
      </c>
      <c r="G422" s="570">
        <f t="shared" si="120"/>
        <v>193714.19514254617</v>
      </c>
      <c r="H422" s="570">
        <f t="shared" si="120"/>
        <v>229376.03829999999</v>
      </c>
      <c r="I422" s="570">
        <f t="shared" si="120"/>
        <v>243693.89349825241</v>
      </c>
      <c r="J422" s="570">
        <f t="shared" si="120"/>
        <v>318014.24962194805</v>
      </c>
      <c r="K422" s="570">
        <f t="shared" si="120"/>
        <v>1109061.6318681603</v>
      </c>
      <c r="L422" s="570">
        <f t="shared" si="120"/>
        <v>1815653.74715</v>
      </c>
      <c r="M422" s="570">
        <f t="shared" si="120"/>
        <v>1873021.4317000001</v>
      </c>
      <c r="N422" s="570">
        <f t="shared" si="120"/>
        <v>1932201.6316499999</v>
      </c>
      <c r="O422" s="570">
        <f t="shared" si="120"/>
        <v>1993251.7864000001</v>
      </c>
      <c r="P422" s="570">
        <f t="shared" si="120"/>
        <v>2056230.7504500004</v>
      </c>
      <c r="Q422" s="570">
        <f t="shared" si="120"/>
        <v>2121199.7909000004</v>
      </c>
      <c r="R422" s="570">
        <f t="shared" si="120"/>
        <v>2188221.6543500004</v>
      </c>
      <c r="S422" s="570">
        <f t="shared" si="120"/>
        <v>2257360.9982500002</v>
      </c>
      <c r="T422" s="570">
        <f t="shared" si="120"/>
        <v>2328684.8459999999</v>
      </c>
      <c r="U422" s="570">
        <f t="shared" si="120"/>
        <v>2402262.2660000003</v>
      </c>
      <c r="V422" s="570">
        <f t="shared" si="120"/>
        <v>2478164.4574499996</v>
      </c>
      <c r="W422" s="570">
        <f t="shared" si="120"/>
        <v>2556464.9043999999</v>
      </c>
      <c r="X422" s="570">
        <f t="shared" si="120"/>
        <v>2637239.5312999994</v>
      </c>
      <c r="Y422" s="570">
        <f t="shared" si="120"/>
        <v>2720565.9759499999</v>
      </c>
      <c r="Z422" s="570">
        <f t="shared" si="120"/>
        <v>2806525.3478499996</v>
      </c>
      <c r="AA422" s="570">
        <f t="shared" si="120"/>
        <v>2895200.8414999996</v>
      </c>
      <c r="AB422" s="570">
        <f t="shared" si="120"/>
        <v>2986678.07125</v>
      </c>
      <c r="AC422" s="570">
        <f t="shared" si="120"/>
        <v>3081045.62525</v>
      </c>
      <c r="AD422" s="570">
        <f t="shared" si="120"/>
        <v>3178394.7314500003</v>
      </c>
      <c r="AE422" s="570">
        <f t="shared" si="120"/>
        <v>3278819.6927999998</v>
      </c>
      <c r="AF422" s="570">
        <f t="shared" si="120"/>
        <v>3382417.8221999998</v>
      </c>
      <c r="AG422" s="570">
        <f t="shared" si="120"/>
        <v>3489289.2723999997</v>
      </c>
      <c r="AH422" s="570">
        <f t="shared" si="120"/>
        <v>3599537.3640000001</v>
      </c>
      <c r="AI422" s="570">
        <f t="shared" si="120"/>
        <v>3713268.8689499996</v>
      </c>
      <c r="AJ422" s="570">
        <f t="shared" si="120"/>
        <v>3830593.7953000003</v>
      </c>
      <c r="AK422" s="570">
        <f t="shared" si="120"/>
        <v>3951625.88295</v>
      </c>
      <c r="AL422" s="570">
        <f t="shared" si="120"/>
        <v>4076481.9134000004</v>
      </c>
      <c r="AM422" s="570">
        <f t="shared" si="120"/>
        <v>4205283.0934499996</v>
      </c>
      <c r="AN422" s="561"/>
      <c r="AO422" s="561"/>
      <c r="AP422" s="561"/>
      <c r="AQ422" s="561"/>
    </row>
    <row r="423" spans="1:43" s="540" customFormat="1">
      <c r="A423" s="544"/>
      <c r="C423" s="567" t="s">
        <v>901</v>
      </c>
      <c r="D423" s="569"/>
      <c r="E423" s="569"/>
      <c r="F423" s="568"/>
      <c r="G423" s="561"/>
      <c r="H423" s="561"/>
      <c r="I423" s="561"/>
      <c r="J423" s="561"/>
      <c r="K423" s="561"/>
      <c r="L423" s="561"/>
      <c r="M423" s="561"/>
      <c r="N423" s="561"/>
      <c r="O423" s="561"/>
      <c r="P423" s="561"/>
      <c r="Q423" s="561"/>
      <c r="R423" s="561"/>
      <c r="S423" s="561"/>
      <c r="T423" s="561"/>
      <c r="U423" s="561"/>
      <c r="V423" s="561"/>
      <c r="W423" s="561"/>
      <c r="X423" s="561"/>
      <c r="Y423" s="561"/>
      <c r="Z423" s="561"/>
      <c r="AA423" s="561"/>
      <c r="AB423" s="561"/>
      <c r="AC423" s="561"/>
      <c r="AD423" s="561"/>
      <c r="AE423" s="561"/>
      <c r="AF423" s="561"/>
      <c r="AG423" s="561"/>
      <c r="AH423" s="561"/>
      <c r="AI423" s="561"/>
      <c r="AJ423" s="561"/>
      <c r="AK423" s="561"/>
      <c r="AL423" s="561"/>
      <c r="AM423" s="561"/>
      <c r="AN423" s="561"/>
      <c r="AO423" s="561"/>
      <c r="AP423" s="561"/>
      <c r="AQ423" s="561"/>
    </row>
    <row r="424" spans="1:43" s="540" customFormat="1">
      <c r="A424" s="544"/>
      <c r="C424" s="567" t="s">
        <v>900</v>
      </c>
      <c r="D424" s="566"/>
      <c r="E424" s="566"/>
      <c r="F424" s="564"/>
      <c r="G424" s="563"/>
      <c r="H424" s="563"/>
      <c r="I424" s="561"/>
      <c r="J424" s="563"/>
      <c r="K424" s="563"/>
      <c r="L424" s="563"/>
      <c r="M424" s="563"/>
      <c r="N424" s="563"/>
      <c r="O424" s="562"/>
      <c r="P424" s="562"/>
      <c r="Q424" s="562"/>
      <c r="R424" s="562"/>
      <c r="S424" s="562"/>
      <c r="T424" s="562"/>
      <c r="U424" s="562"/>
      <c r="V424" s="562"/>
      <c r="W424" s="562"/>
      <c r="X424" s="562"/>
      <c r="Y424" s="562"/>
      <c r="Z424" s="562"/>
      <c r="AA424" s="562"/>
      <c r="AB424" s="562"/>
      <c r="AC424" s="562"/>
      <c r="AD424" s="561"/>
      <c r="AE424" s="561"/>
      <c r="AF424" s="561"/>
      <c r="AG424" s="561"/>
      <c r="AH424" s="561"/>
      <c r="AI424" s="561"/>
      <c r="AJ424" s="561"/>
      <c r="AK424" s="561"/>
      <c r="AL424" s="561"/>
      <c r="AM424" s="561"/>
      <c r="AN424" s="561"/>
      <c r="AO424" s="561"/>
      <c r="AP424" s="561"/>
      <c r="AQ424" s="561"/>
    </row>
    <row r="425" spans="1:43" s="540" customFormat="1">
      <c r="A425" s="544"/>
      <c r="C425" s="567" t="s">
        <v>899</v>
      </c>
      <c r="D425" s="566"/>
      <c r="E425" s="566"/>
      <c r="F425" s="564"/>
      <c r="G425" s="563"/>
      <c r="H425" s="563"/>
      <c r="I425" s="561"/>
      <c r="J425" s="563"/>
      <c r="K425" s="563"/>
      <c r="L425" s="563"/>
      <c r="M425" s="563"/>
      <c r="N425" s="563"/>
      <c r="O425" s="562"/>
      <c r="P425" s="562"/>
      <c r="Q425" s="562"/>
      <c r="R425" s="562"/>
      <c r="S425" s="562"/>
      <c r="T425" s="562"/>
      <c r="U425" s="562"/>
      <c r="V425" s="562"/>
      <c r="W425" s="562"/>
      <c r="X425" s="562"/>
      <c r="Y425" s="562"/>
      <c r="Z425" s="562"/>
      <c r="AA425" s="562"/>
      <c r="AB425" s="562"/>
      <c r="AC425" s="562"/>
      <c r="AD425" s="561"/>
      <c r="AE425" s="561"/>
      <c r="AF425" s="561"/>
      <c r="AG425" s="561"/>
      <c r="AH425" s="561"/>
      <c r="AI425" s="561"/>
      <c r="AJ425" s="561"/>
      <c r="AK425" s="561"/>
      <c r="AL425" s="561"/>
      <c r="AM425" s="561"/>
      <c r="AN425" s="561"/>
      <c r="AO425" s="561"/>
      <c r="AP425" s="561"/>
      <c r="AQ425" s="561"/>
    </row>
    <row r="427" spans="1:43" s="540" customFormat="1">
      <c r="A427" s="544"/>
      <c r="C427" s="567"/>
      <c r="D427" s="566"/>
      <c r="E427" s="566"/>
      <c r="F427" s="564"/>
      <c r="G427" s="563"/>
      <c r="H427" s="563"/>
      <c r="I427" s="561"/>
      <c r="J427" s="563"/>
      <c r="K427" s="563"/>
      <c r="L427" s="563"/>
      <c r="M427" s="563"/>
      <c r="N427" s="563"/>
      <c r="O427" s="562"/>
      <c r="P427" s="562"/>
      <c r="Q427" s="562"/>
      <c r="R427" s="562"/>
      <c r="S427" s="562"/>
      <c r="T427" s="562"/>
      <c r="U427" s="562"/>
      <c r="V427" s="562"/>
      <c r="W427" s="562"/>
      <c r="X427" s="562"/>
      <c r="Y427" s="562"/>
      <c r="Z427" s="562"/>
      <c r="AA427" s="562"/>
      <c r="AB427" s="562"/>
      <c r="AC427" s="562"/>
      <c r="AD427" s="561"/>
      <c r="AE427" s="561"/>
      <c r="AF427" s="561"/>
      <c r="AG427" s="561"/>
      <c r="AH427" s="561"/>
      <c r="AI427" s="561"/>
      <c r="AJ427" s="561"/>
      <c r="AK427" s="561"/>
      <c r="AL427" s="561"/>
      <c r="AM427" s="561"/>
      <c r="AN427" s="561"/>
      <c r="AO427" s="561"/>
      <c r="AP427" s="561"/>
      <c r="AQ427" s="561"/>
    </row>
    <row r="428" spans="1:43" s="545" customFormat="1">
      <c r="A428" s="549"/>
      <c r="C428" s="560" t="s">
        <v>898</v>
      </c>
      <c r="D428" s="560">
        <v>2022</v>
      </c>
      <c r="E428" s="560">
        <v>2023</v>
      </c>
      <c r="F428" s="560">
        <v>2024</v>
      </c>
      <c r="G428" s="560">
        <v>2025</v>
      </c>
      <c r="H428" s="560">
        <v>2026</v>
      </c>
      <c r="I428" s="560">
        <v>2027</v>
      </c>
      <c r="J428" s="560">
        <v>2028</v>
      </c>
      <c r="K428" s="560">
        <v>2029</v>
      </c>
      <c r="L428" s="560">
        <v>2030</v>
      </c>
      <c r="M428" s="560">
        <v>2031</v>
      </c>
      <c r="N428" s="560">
        <v>2032</v>
      </c>
      <c r="O428" s="560">
        <v>2033</v>
      </c>
      <c r="P428" s="560">
        <v>2034</v>
      </c>
      <c r="Q428" s="560">
        <v>2035</v>
      </c>
      <c r="R428" s="560">
        <v>2036</v>
      </c>
      <c r="S428" s="560">
        <v>2037</v>
      </c>
      <c r="T428" s="560">
        <v>2038</v>
      </c>
      <c r="U428" s="560">
        <v>2039</v>
      </c>
      <c r="V428" s="560">
        <v>2040</v>
      </c>
      <c r="W428" s="560">
        <v>2041</v>
      </c>
      <c r="X428" s="560">
        <v>2042</v>
      </c>
      <c r="Y428" s="560">
        <v>2043</v>
      </c>
      <c r="Z428" s="560">
        <v>2044</v>
      </c>
      <c r="AA428" s="560">
        <v>2045</v>
      </c>
      <c r="AB428" s="560">
        <v>2046</v>
      </c>
      <c r="AC428" s="560">
        <v>2047</v>
      </c>
      <c r="AD428" s="560">
        <v>2048</v>
      </c>
      <c r="AE428" s="560">
        <v>2049</v>
      </c>
      <c r="AF428" s="560">
        <v>2050</v>
      </c>
      <c r="AG428" s="560">
        <v>2051</v>
      </c>
      <c r="AH428" s="560">
        <v>2052</v>
      </c>
      <c r="AI428" s="560">
        <v>2053</v>
      </c>
      <c r="AJ428" s="560">
        <v>2054</v>
      </c>
      <c r="AK428" s="560">
        <v>2055</v>
      </c>
      <c r="AL428" s="560">
        <v>2056</v>
      </c>
      <c r="AM428" s="560">
        <v>2057</v>
      </c>
      <c r="AN428" s="546"/>
      <c r="AO428" s="546"/>
      <c r="AP428" s="546"/>
      <c r="AQ428" s="546"/>
    </row>
    <row r="429" spans="1:43" s="545" customFormat="1">
      <c r="A429" s="549"/>
      <c r="C429" s="555" t="s">
        <v>597</v>
      </c>
      <c r="D429" s="553"/>
      <c r="E429" s="553"/>
      <c r="F429" s="553"/>
      <c r="G429" s="553"/>
      <c r="H429" s="553"/>
      <c r="I429" s="553"/>
      <c r="J429" s="553"/>
      <c r="K429" s="553"/>
      <c r="L429" s="553"/>
      <c r="M429" s="553"/>
      <c r="N429" s="553"/>
      <c r="O429" s="553"/>
      <c r="P429" s="553"/>
      <c r="Q429" s="553"/>
      <c r="R429" s="553"/>
      <c r="S429" s="553"/>
      <c r="T429" s="553"/>
      <c r="U429" s="553"/>
      <c r="V429" s="553"/>
      <c r="W429" s="553"/>
      <c r="X429" s="553"/>
      <c r="Y429" s="553"/>
      <c r="Z429" s="553"/>
      <c r="AA429" s="553"/>
      <c r="AB429" s="553"/>
      <c r="AC429" s="553"/>
      <c r="AD429" s="553"/>
      <c r="AE429" s="553"/>
      <c r="AF429" s="553"/>
      <c r="AG429" s="553"/>
      <c r="AH429" s="553"/>
      <c r="AI429" s="553"/>
      <c r="AJ429" s="553"/>
      <c r="AK429" s="553"/>
      <c r="AL429" s="553"/>
      <c r="AM429" s="553"/>
      <c r="AN429" s="546"/>
      <c r="AO429" s="546"/>
      <c r="AP429" s="546"/>
      <c r="AQ429" s="546"/>
    </row>
    <row r="430" spans="1:43" s="545" customFormat="1">
      <c r="A430" s="549"/>
      <c r="C430" s="559" t="s">
        <v>598</v>
      </c>
      <c r="D430" s="558">
        <v>596428.55000000005</v>
      </c>
      <c r="E430" s="558">
        <v>544798.15</v>
      </c>
      <c r="F430" s="558">
        <v>870212.06</v>
      </c>
      <c r="G430" s="557">
        <v>930989.07</v>
      </c>
      <c r="H430" s="557">
        <v>1101835.71</v>
      </c>
      <c r="I430" s="557">
        <v>1134374.01</v>
      </c>
      <c r="J430" s="557">
        <v>1171616.03</v>
      </c>
      <c r="K430" s="557">
        <v>1210917.3899999999</v>
      </c>
      <c r="L430" s="557">
        <v>1250704.8799999999</v>
      </c>
      <c r="M430" s="557">
        <v>1290222.33</v>
      </c>
      <c r="N430" s="557">
        <v>1330988.3899999999</v>
      </c>
      <c r="O430" s="557">
        <v>1373042.49</v>
      </c>
      <c r="P430" s="557">
        <v>1416425.35</v>
      </c>
      <c r="Q430" s="557">
        <v>1461178.93</v>
      </c>
      <c r="R430" s="557">
        <v>1507346.55</v>
      </c>
      <c r="S430" s="557">
        <v>1554972.9</v>
      </c>
      <c r="T430" s="557">
        <v>1604104.05</v>
      </c>
      <c r="U430" s="557">
        <v>1654787.56</v>
      </c>
      <c r="V430" s="557">
        <v>1707072.47</v>
      </c>
      <c r="W430" s="557">
        <v>1761009.38</v>
      </c>
      <c r="X430" s="557">
        <v>1816650.49</v>
      </c>
      <c r="Y430" s="557">
        <v>1874049.65</v>
      </c>
      <c r="Z430" s="557">
        <v>1933262.4</v>
      </c>
      <c r="AA430" s="557">
        <v>1994346.04</v>
      </c>
      <c r="AB430" s="557">
        <v>2057359.69</v>
      </c>
      <c r="AC430" s="557">
        <v>2122364.33</v>
      </c>
      <c r="AD430" s="557">
        <v>2189422.87</v>
      </c>
      <c r="AE430" s="557">
        <v>2258600.19</v>
      </c>
      <c r="AF430" s="557">
        <v>2329963.2599999998</v>
      </c>
      <c r="AG430" s="557">
        <v>2403581.12</v>
      </c>
      <c r="AH430" s="557">
        <v>2479525.02</v>
      </c>
      <c r="AI430" s="557">
        <v>2557868.46</v>
      </c>
      <c r="AJ430" s="557">
        <v>2638687.25</v>
      </c>
      <c r="AK430" s="557">
        <v>2722059.6</v>
      </c>
      <c r="AL430" s="557">
        <v>2808066.2</v>
      </c>
      <c r="AM430" s="556">
        <v>2896790.27</v>
      </c>
      <c r="AN430" s="546"/>
      <c r="AO430" s="546"/>
      <c r="AP430" s="546"/>
      <c r="AQ430" s="546"/>
    </row>
    <row r="431" spans="1:43" s="545" customFormat="1">
      <c r="A431" s="549"/>
      <c r="C431" s="559" t="s">
        <v>599</v>
      </c>
      <c r="D431" s="558">
        <v>85385.600000000006</v>
      </c>
      <c r="E431" s="558">
        <v>77994.11</v>
      </c>
      <c r="F431" s="558">
        <v>124580.85</v>
      </c>
      <c r="G431" s="557">
        <v>133281.78</v>
      </c>
      <c r="H431" s="557">
        <v>157740.44</v>
      </c>
      <c r="I431" s="557">
        <v>162398.67000000001</v>
      </c>
      <c r="J431" s="557">
        <v>167730.29</v>
      </c>
      <c r="K431" s="557">
        <v>173356.73</v>
      </c>
      <c r="L431" s="557">
        <v>179052.77</v>
      </c>
      <c r="M431" s="557">
        <v>184710.14</v>
      </c>
      <c r="N431" s="557">
        <v>190546.27</v>
      </c>
      <c r="O431" s="557">
        <v>196566.8</v>
      </c>
      <c r="P431" s="557">
        <v>202777.55</v>
      </c>
      <c r="Q431" s="557">
        <v>209184.54</v>
      </c>
      <c r="R431" s="557">
        <v>215793.97</v>
      </c>
      <c r="S431" s="557">
        <v>222612.23</v>
      </c>
      <c r="T431" s="557">
        <v>229645.92</v>
      </c>
      <c r="U431" s="557">
        <v>236901.84</v>
      </c>
      <c r="V431" s="557">
        <v>244387.03</v>
      </c>
      <c r="W431" s="557">
        <v>252108.72</v>
      </c>
      <c r="X431" s="557">
        <v>260074.38</v>
      </c>
      <c r="Y431" s="557">
        <v>268291.73</v>
      </c>
      <c r="Z431" s="557">
        <v>276768.71000000002</v>
      </c>
      <c r="AA431" s="557">
        <v>285513.53999999998</v>
      </c>
      <c r="AB431" s="557">
        <v>294534.67</v>
      </c>
      <c r="AC431" s="557">
        <v>303840.83</v>
      </c>
      <c r="AD431" s="557">
        <v>313441.03000000003</v>
      </c>
      <c r="AE431" s="557">
        <v>323344.56</v>
      </c>
      <c r="AF431" s="557">
        <v>333561</v>
      </c>
      <c r="AG431" s="557">
        <v>344100.24</v>
      </c>
      <c r="AH431" s="557">
        <v>354972.48</v>
      </c>
      <c r="AI431" s="557">
        <v>366188.25</v>
      </c>
      <c r="AJ431" s="557">
        <v>377758.38</v>
      </c>
      <c r="AK431" s="557">
        <v>389694.09</v>
      </c>
      <c r="AL431" s="557">
        <v>402006.92</v>
      </c>
      <c r="AM431" s="556">
        <v>414708.79</v>
      </c>
      <c r="AN431" s="546"/>
      <c r="AO431" s="546"/>
      <c r="AP431" s="546"/>
      <c r="AQ431" s="546"/>
    </row>
    <row r="432" spans="1:43" s="545" customFormat="1">
      <c r="A432" s="549"/>
      <c r="C432" s="559" t="s">
        <v>600</v>
      </c>
      <c r="D432" s="558">
        <v>5739.6</v>
      </c>
      <c r="E432" s="558">
        <v>5242.75</v>
      </c>
      <c r="F432" s="558">
        <v>8374.2999999999993</v>
      </c>
      <c r="G432" s="557">
        <v>8959.17</v>
      </c>
      <c r="H432" s="557">
        <v>10603.28</v>
      </c>
      <c r="I432" s="557">
        <v>10916.4</v>
      </c>
      <c r="J432" s="557">
        <v>11274.79</v>
      </c>
      <c r="K432" s="557">
        <v>11653</v>
      </c>
      <c r="L432" s="557">
        <v>12035.89</v>
      </c>
      <c r="M432" s="557">
        <v>12416.18</v>
      </c>
      <c r="N432" s="557">
        <v>12808.48</v>
      </c>
      <c r="O432" s="557">
        <v>13213.18</v>
      </c>
      <c r="P432" s="557">
        <v>13630.66</v>
      </c>
      <c r="Q432" s="557">
        <v>14061.34</v>
      </c>
      <c r="R432" s="557">
        <v>14505.63</v>
      </c>
      <c r="S432" s="557">
        <v>14963.95</v>
      </c>
      <c r="T432" s="557">
        <v>15436.75</v>
      </c>
      <c r="U432" s="557">
        <v>15924.49</v>
      </c>
      <c r="V432" s="557">
        <v>16427.64</v>
      </c>
      <c r="W432" s="557">
        <v>16946.689999999999</v>
      </c>
      <c r="X432" s="557">
        <v>17482.150000000001</v>
      </c>
      <c r="Y432" s="557">
        <v>18034.509999999998</v>
      </c>
      <c r="Z432" s="557">
        <v>18604.330000000002</v>
      </c>
      <c r="AA432" s="557">
        <v>19192.16</v>
      </c>
      <c r="AB432" s="557">
        <v>19798.560000000001</v>
      </c>
      <c r="AC432" s="557">
        <v>20424.12</v>
      </c>
      <c r="AD432" s="557">
        <v>21069.439999999999</v>
      </c>
      <c r="AE432" s="557">
        <v>21735.15</v>
      </c>
      <c r="AF432" s="557">
        <v>22421.9</v>
      </c>
      <c r="AG432" s="557">
        <v>23130.35</v>
      </c>
      <c r="AH432" s="557">
        <v>23861.18</v>
      </c>
      <c r="AI432" s="557">
        <v>24615.1</v>
      </c>
      <c r="AJ432" s="557">
        <v>25392.84</v>
      </c>
      <c r="AK432" s="557">
        <v>26195.16</v>
      </c>
      <c r="AL432" s="557">
        <v>27022.82</v>
      </c>
      <c r="AM432" s="556">
        <v>27876.639999999999</v>
      </c>
      <c r="AN432" s="546"/>
      <c r="AO432" s="546"/>
      <c r="AP432" s="546"/>
      <c r="AQ432" s="546"/>
    </row>
    <row r="433" spans="1:43" s="545" customFormat="1">
      <c r="A433" s="549"/>
      <c r="C433" s="555" t="s">
        <v>601</v>
      </c>
      <c r="D433" s="553"/>
      <c r="E433" s="553"/>
      <c r="F433" s="553"/>
      <c r="G433" s="553"/>
      <c r="H433" s="553"/>
      <c r="I433" s="553"/>
      <c r="J433" s="553"/>
      <c r="K433" s="553"/>
      <c r="L433" s="553"/>
      <c r="M433" s="553"/>
      <c r="N433" s="553"/>
      <c r="O433" s="553"/>
      <c r="P433" s="553"/>
      <c r="Q433" s="553"/>
      <c r="R433" s="553"/>
      <c r="S433" s="553"/>
      <c r="T433" s="553"/>
      <c r="U433" s="553"/>
      <c r="V433" s="553"/>
      <c r="W433" s="553"/>
      <c r="X433" s="553"/>
      <c r="Y433" s="553"/>
      <c r="Z433" s="553"/>
      <c r="AA433" s="553"/>
      <c r="AB433" s="553"/>
      <c r="AC433" s="553"/>
      <c r="AD433" s="553"/>
      <c r="AE433" s="553"/>
      <c r="AF433" s="553"/>
      <c r="AG433" s="553"/>
      <c r="AH433" s="553"/>
      <c r="AI433" s="553"/>
      <c r="AJ433" s="553"/>
      <c r="AK433" s="553"/>
      <c r="AL433" s="553"/>
      <c r="AM433" s="553"/>
      <c r="AN433" s="546"/>
      <c r="AO433" s="546"/>
      <c r="AP433" s="546"/>
      <c r="AQ433" s="546"/>
    </row>
    <row r="434" spans="1:43" s="545" customFormat="1">
      <c r="A434" s="549"/>
      <c r="C434" s="631" t="s">
        <v>847</v>
      </c>
      <c r="D434" s="553"/>
      <c r="E434" s="553"/>
      <c r="F434" s="553"/>
      <c r="G434" s="553"/>
      <c r="H434" s="553"/>
      <c r="I434" s="553"/>
      <c r="J434" s="553"/>
      <c r="K434" s="553"/>
      <c r="L434" s="553"/>
      <c r="M434" s="553"/>
      <c r="N434" s="553"/>
      <c r="O434" s="553"/>
      <c r="P434" s="553"/>
      <c r="Q434" s="553"/>
      <c r="R434" s="553"/>
      <c r="S434" s="553"/>
      <c r="T434" s="553"/>
      <c r="U434" s="553"/>
      <c r="V434" s="553"/>
      <c r="W434" s="553"/>
      <c r="X434" s="553"/>
      <c r="Y434" s="553"/>
      <c r="Z434" s="553"/>
      <c r="AA434" s="553"/>
      <c r="AB434" s="553"/>
      <c r="AC434" s="553"/>
      <c r="AD434" s="553"/>
      <c r="AE434" s="553"/>
      <c r="AF434" s="553"/>
      <c r="AG434" s="553"/>
      <c r="AH434" s="553"/>
      <c r="AI434" s="553"/>
      <c r="AJ434" s="553"/>
      <c r="AK434" s="553"/>
      <c r="AL434" s="553"/>
      <c r="AM434" s="553"/>
      <c r="AN434" s="546"/>
      <c r="AO434" s="546"/>
      <c r="AP434" s="546"/>
      <c r="AQ434" s="546"/>
    </row>
    <row r="435" spans="1:43" s="545" customFormat="1">
      <c r="A435" s="549"/>
      <c r="C435" s="554" t="s">
        <v>897</v>
      </c>
      <c r="D435" s="553"/>
      <c r="E435" s="553"/>
      <c r="F435" s="553"/>
      <c r="G435" s="553"/>
      <c r="H435" s="553"/>
      <c r="I435" s="553"/>
      <c r="J435" s="553"/>
      <c r="K435" s="553"/>
      <c r="L435" s="553"/>
      <c r="M435" s="553"/>
      <c r="N435" s="553"/>
      <c r="O435" s="553"/>
      <c r="P435" s="553"/>
      <c r="Q435" s="553"/>
      <c r="R435" s="553"/>
      <c r="S435" s="553"/>
      <c r="T435" s="553"/>
      <c r="U435" s="553"/>
      <c r="V435" s="553"/>
      <c r="W435" s="553"/>
      <c r="X435" s="553"/>
      <c r="Y435" s="553"/>
      <c r="Z435" s="553"/>
      <c r="AA435" s="553"/>
      <c r="AB435" s="553"/>
      <c r="AC435" s="553"/>
      <c r="AD435" s="553"/>
      <c r="AE435" s="553"/>
      <c r="AF435" s="553"/>
      <c r="AG435" s="553"/>
      <c r="AH435" s="553"/>
      <c r="AI435" s="553"/>
      <c r="AJ435" s="553"/>
      <c r="AK435" s="553"/>
      <c r="AL435" s="553"/>
      <c r="AM435" s="553"/>
      <c r="AN435" s="546"/>
      <c r="AO435" s="546"/>
      <c r="AP435" s="546"/>
      <c r="AQ435" s="546"/>
    </row>
    <row r="436" spans="1:43" s="545" customFormat="1">
      <c r="A436" s="549"/>
      <c r="C436" s="552" t="s">
        <v>598</v>
      </c>
      <c r="D436" s="550"/>
      <c r="E436" s="647">
        <f>$N$410*E$430</f>
        <v>51755.824250000012</v>
      </c>
      <c r="F436" s="647">
        <f>$N$410*F$430</f>
        <v>82670.145700000023</v>
      </c>
      <c r="G436" s="647">
        <f t="shared" ref="G436:AM436" si="121">$N$410*G$430</f>
        <v>88443.961650000012</v>
      </c>
      <c r="H436" s="647">
        <f t="shared" si="121"/>
        <v>104674.39245000001</v>
      </c>
      <c r="I436" s="647">
        <f t="shared" si="121"/>
        <v>107765.53095000001</v>
      </c>
      <c r="J436" s="647">
        <f t="shared" si="121"/>
        <v>111303.52285000002</v>
      </c>
      <c r="K436" s="647">
        <f t="shared" si="121"/>
        <v>115037.15205</v>
      </c>
      <c r="L436" s="647">
        <f t="shared" si="121"/>
        <v>118816.9636</v>
      </c>
      <c r="M436" s="647">
        <f t="shared" si="121"/>
        <v>122571.12135000003</v>
      </c>
      <c r="N436" s="647">
        <f t="shared" si="121"/>
        <v>126443.89705000001</v>
      </c>
      <c r="O436" s="647">
        <f t="shared" si="121"/>
        <v>130439.03655000002</v>
      </c>
      <c r="P436" s="647">
        <f t="shared" si="121"/>
        <v>134560.40825000004</v>
      </c>
      <c r="Q436" s="647">
        <f t="shared" si="121"/>
        <v>138811.99835000001</v>
      </c>
      <c r="R436" s="647">
        <f t="shared" si="121"/>
        <v>143197.92225000003</v>
      </c>
      <c r="S436" s="647">
        <f t="shared" si="121"/>
        <v>147722.42550000001</v>
      </c>
      <c r="T436" s="647">
        <f t="shared" si="121"/>
        <v>152389.88475000003</v>
      </c>
      <c r="U436" s="647">
        <f t="shared" si="121"/>
        <v>157204.81820000004</v>
      </c>
      <c r="V436" s="647">
        <f t="shared" si="121"/>
        <v>162171.88465000002</v>
      </c>
      <c r="W436" s="647">
        <f t="shared" si="121"/>
        <v>167295.89110000001</v>
      </c>
      <c r="X436" s="647">
        <f t="shared" si="121"/>
        <v>172581.79655000003</v>
      </c>
      <c r="Y436" s="647">
        <f t="shared" si="121"/>
        <v>178034.71675000002</v>
      </c>
      <c r="Z436" s="647">
        <f t="shared" si="121"/>
        <v>183659.92800000001</v>
      </c>
      <c r="AA436" s="647">
        <f t="shared" si="121"/>
        <v>189462.87380000003</v>
      </c>
      <c r="AB436" s="647">
        <f t="shared" si="121"/>
        <v>195449.17055000004</v>
      </c>
      <c r="AC436" s="647">
        <f t="shared" si="121"/>
        <v>201624.61135000005</v>
      </c>
      <c r="AD436" s="647">
        <f t="shared" si="121"/>
        <v>207995.17265000005</v>
      </c>
      <c r="AE436" s="647">
        <f t="shared" si="121"/>
        <v>214567.01805000004</v>
      </c>
      <c r="AF436" s="647">
        <f t="shared" si="121"/>
        <v>221346.50970000002</v>
      </c>
      <c r="AG436" s="647">
        <f t="shared" si="121"/>
        <v>228340.20640000005</v>
      </c>
      <c r="AH436" s="647">
        <f t="shared" si="121"/>
        <v>235554.87690000003</v>
      </c>
      <c r="AI436" s="647">
        <f t="shared" si="121"/>
        <v>242997.50370000003</v>
      </c>
      <c r="AJ436" s="647">
        <f t="shared" si="121"/>
        <v>250675.28875000004</v>
      </c>
      <c r="AK436" s="647">
        <f t="shared" si="121"/>
        <v>258595.66200000004</v>
      </c>
      <c r="AL436" s="647">
        <f t="shared" si="121"/>
        <v>266766.28900000005</v>
      </c>
      <c r="AM436" s="647">
        <f t="shared" si="121"/>
        <v>275195.07565000007</v>
      </c>
      <c r="AN436" s="546"/>
      <c r="AO436" s="546"/>
      <c r="AP436" s="546"/>
      <c r="AQ436" s="546"/>
    </row>
    <row r="437" spans="1:43" s="545" customFormat="1">
      <c r="A437" s="549"/>
      <c r="C437" s="552" t="s">
        <v>599</v>
      </c>
      <c r="D437" s="550"/>
      <c r="E437" s="647">
        <f>$O$410*E$431</f>
        <v>9749.2637500000001</v>
      </c>
      <c r="F437" s="647">
        <f>$O$410*F$431</f>
        <v>15572.606250000001</v>
      </c>
      <c r="G437" s="647">
        <f>$O$410*G$431</f>
        <v>16660.2225</v>
      </c>
      <c r="H437" s="647">
        <f t="shared" ref="H437:AM437" si="122">$O$410*H$431</f>
        <v>19717.555</v>
      </c>
      <c r="I437" s="647">
        <f t="shared" si="122"/>
        <v>20299.833750000002</v>
      </c>
      <c r="J437" s="647">
        <f t="shared" si="122"/>
        <v>20966.286250000001</v>
      </c>
      <c r="K437" s="647">
        <f t="shared" si="122"/>
        <v>21669.591250000001</v>
      </c>
      <c r="L437" s="647">
        <f t="shared" si="122"/>
        <v>22381.596249999999</v>
      </c>
      <c r="M437" s="647">
        <f t="shared" si="122"/>
        <v>23088.767500000002</v>
      </c>
      <c r="N437" s="647">
        <f t="shared" si="122"/>
        <v>23818.283749999999</v>
      </c>
      <c r="O437" s="647">
        <f t="shared" si="122"/>
        <v>24570.85</v>
      </c>
      <c r="P437" s="647">
        <f t="shared" si="122"/>
        <v>25347.193749999999</v>
      </c>
      <c r="Q437" s="647">
        <f t="shared" si="122"/>
        <v>26148.067500000001</v>
      </c>
      <c r="R437" s="647">
        <f t="shared" si="122"/>
        <v>26974.24625</v>
      </c>
      <c r="S437" s="647">
        <f t="shared" si="122"/>
        <v>27826.528750000001</v>
      </c>
      <c r="T437" s="647">
        <f t="shared" si="122"/>
        <v>28705.74</v>
      </c>
      <c r="U437" s="647">
        <f t="shared" si="122"/>
        <v>29612.73</v>
      </c>
      <c r="V437" s="647">
        <f t="shared" si="122"/>
        <v>30548.37875</v>
      </c>
      <c r="W437" s="647">
        <f t="shared" si="122"/>
        <v>31513.59</v>
      </c>
      <c r="X437" s="647">
        <f t="shared" si="122"/>
        <v>32509.297500000001</v>
      </c>
      <c r="Y437" s="647">
        <f t="shared" si="122"/>
        <v>33536.466249999998</v>
      </c>
      <c r="Z437" s="647">
        <f t="shared" si="122"/>
        <v>34596.088750000003</v>
      </c>
      <c r="AA437" s="647">
        <f t="shared" si="122"/>
        <v>35689.192499999997</v>
      </c>
      <c r="AB437" s="647">
        <f t="shared" si="122"/>
        <v>36816.833749999998</v>
      </c>
      <c r="AC437" s="647">
        <f t="shared" si="122"/>
        <v>37980.103750000002</v>
      </c>
      <c r="AD437" s="647">
        <f t="shared" si="122"/>
        <v>39180.128750000003</v>
      </c>
      <c r="AE437" s="647">
        <f t="shared" si="122"/>
        <v>40418.07</v>
      </c>
      <c r="AF437" s="647">
        <f t="shared" si="122"/>
        <v>41695.125</v>
      </c>
      <c r="AG437" s="647">
        <f t="shared" si="122"/>
        <v>43012.53</v>
      </c>
      <c r="AH437" s="647">
        <f t="shared" si="122"/>
        <v>44371.56</v>
      </c>
      <c r="AI437" s="647">
        <f t="shared" si="122"/>
        <v>45773.53125</v>
      </c>
      <c r="AJ437" s="647">
        <f t="shared" si="122"/>
        <v>47219.797500000001</v>
      </c>
      <c r="AK437" s="647">
        <f t="shared" si="122"/>
        <v>48711.761250000003</v>
      </c>
      <c r="AL437" s="647">
        <f t="shared" si="122"/>
        <v>50250.864999999998</v>
      </c>
      <c r="AM437" s="647">
        <f t="shared" si="122"/>
        <v>51838.598749999997</v>
      </c>
      <c r="AN437" s="546"/>
      <c r="AO437" s="546"/>
      <c r="AP437" s="546"/>
      <c r="AQ437" s="546"/>
    </row>
    <row r="438" spans="1:43" s="545" customFormat="1">
      <c r="A438" s="549"/>
      <c r="C438" s="552" t="s">
        <v>600</v>
      </c>
      <c r="D438" s="550"/>
      <c r="E438" s="647">
        <f>$P$410*E$432</f>
        <v>6002.9487500000005</v>
      </c>
      <c r="F438" s="647">
        <f>$P$410*F$432</f>
        <v>9588.5734999999986</v>
      </c>
      <c r="G438" s="647">
        <f t="shared" ref="G438:AM438" si="123">$P$410*G$432</f>
        <v>10258.24965</v>
      </c>
      <c r="H438" s="647">
        <f t="shared" si="123"/>
        <v>12140.7556</v>
      </c>
      <c r="I438" s="647">
        <f t="shared" si="123"/>
        <v>12499.278</v>
      </c>
      <c r="J438" s="647">
        <f t="shared" si="123"/>
        <v>12909.634550000001</v>
      </c>
      <c r="K438" s="647">
        <f t="shared" si="123"/>
        <v>13342.684999999999</v>
      </c>
      <c r="L438" s="647">
        <f t="shared" si="123"/>
        <v>13781.09405</v>
      </c>
      <c r="M438" s="647">
        <f t="shared" si="123"/>
        <v>14216.526100000001</v>
      </c>
      <c r="N438" s="647">
        <f t="shared" si="123"/>
        <v>14665.7096</v>
      </c>
      <c r="O438" s="647">
        <f t="shared" si="123"/>
        <v>15129.091100000001</v>
      </c>
      <c r="P438" s="647">
        <f t="shared" si="123"/>
        <v>15607.1057</v>
      </c>
      <c r="Q438" s="647">
        <f t="shared" si="123"/>
        <v>16100.2343</v>
      </c>
      <c r="R438" s="647">
        <f t="shared" si="123"/>
        <v>16608.946349999998</v>
      </c>
      <c r="S438" s="647">
        <f t="shared" si="123"/>
        <v>17133.722750000001</v>
      </c>
      <c r="T438" s="647">
        <f t="shared" si="123"/>
        <v>17675.078750000001</v>
      </c>
      <c r="U438" s="647">
        <f t="shared" si="123"/>
        <v>18233.54105</v>
      </c>
      <c r="V438" s="647">
        <f t="shared" si="123"/>
        <v>18809.647799999999</v>
      </c>
      <c r="W438" s="647">
        <f t="shared" si="123"/>
        <v>19403.960049999998</v>
      </c>
      <c r="X438" s="647">
        <f t="shared" si="123"/>
        <v>20017.061750000001</v>
      </c>
      <c r="Y438" s="647">
        <f t="shared" si="123"/>
        <v>20649.513949999997</v>
      </c>
      <c r="Z438" s="647">
        <f t="shared" si="123"/>
        <v>21301.957850000003</v>
      </c>
      <c r="AA438" s="647">
        <f t="shared" si="123"/>
        <v>21975.0232</v>
      </c>
      <c r="AB438" s="647">
        <f t="shared" si="123"/>
        <v>22669.351200000001</v>
      </c>
      <c r="AC438" s="647">
        <f t="shared" si="123"/>
        <v>23385.617399999999</v>
      </c>
      <c r="AD438" s="647">
        <f t="shared" si="123"/>
        <v>24124.5088</v>
      </c>
      <c r="AE438" s="647">
        <f t="shared" si="123"/>
        <v>24886.746750000002</v>
      </c>
      <c r="AF438" s="647">
        <f t="shared" si="123"/>
        <v>25673.075500000003</v>
      </c>
      <c r="AG438" s="647">
        <f t="shared" si="123"/>
        <v>26484.250749999999</v>
      </c>
      <c r="AH438" s="647">
        <f t="shared" si="123"/>
        <v>27321.051100000001</v>
      </c>
      <c r="AI438" s="647">
        <f t="shared" si="123"/>
        <v>28184.289499999999</v>
      </c>
      <c r="AJ438" s="647">
        <f t="shared" si="123"/>
        <v>29074.801800000001</v>
      </c>
      <c r="AK438" s="647">
        <f t="shared" si="123"/>
        <v>29993.458200000001</v>
      </c>
      <c r="AL438" s="647">
        <f t="shared" si="123"/>
        <v>30941.1289</v>
      </c>
      <c r="AM438" s="647">
        <f t="shared" si="123"/>
        <v>31918.752799999998</v>
      </c>
      <c r="AN438" s="546"/>
      <c r="AO438" s="546"/>
      <c r="AP438" s="546"/>
      <c r="AQ438" s="546"/>
    </row>
    <row r="439" spans="1:43" s="545" customFormat="1">
      <c r="A439" s="549"/>
      <c r="C439" s="555" t="s">
        <v>1011</v>
      </c>
      <c r="D439" s="550"/>
      <c r="E439" s="550"/>
      <c r="F439" s="550"/>
      <c r="G439" s="550"/>
      <c r="H439" s="550"/>
      <c r="I439" s="550"/>
      <c r="J439" s="550"/>
      <c r="K439" s="550"/>
      <c r="L439" s="550"/>
      <c r="M439" s="550"/>
      <c r="N439" s="550"/>
      <c r="O439" s="550"/>
      <c r="P439" s="550"/>
      <c r="Q439" s="550"/>
      <c r="R439" s="550"/>
      <c r="S439" s="550"/>
      <c r="T439" s="550"/>
      <c r="U439" s="550"/>
      <c r="V439" s="550"/>
      <c r="W439" s="550"/>
      <c r="X439" s="550"/>
      <c r="Y439" s="550"/>
      <c r="Z439" s="550"/>
      <c r="AA439" s="550"/>
      <c r="AB439" s="550"/>
      <c r="AC439" s="550"/>
      <c r="AD439" s="550"/>
      <c r="AE439" s="550"/>
      <c r="AF439" s="550"/>
      <c r="AG439" s="550"/>
      <c r="AH439" s="550"/>
      <c r="AI439" s="550"/>
      <c r="AJ439" s="550"/>
      <c r="AK439" s="550"/>
      <c r="AL439" s="550"/>
      <c r="AM439" s="550"/>
      <c r="AN439" s="546"/>
      <c r="AO439" s="546"/>
      <c r="AP439" s="546"/>
      <c r="AQ439" s="546"/>
    </row>
    <row r="440" spans="1:43" s="545" customFormat="1">
      <c r="A440" s="549"/>
      <c r="C440" s="552" t="s">
        <v>598</v>
      </c>
      <c r="D440" s="550"/>
      <c r="E440" s="647">
        <f>$N$411*E$430</f>
        <v>40859.861249999994</v>
      </c>
      <c r="F440" s="647">
        <f>$N$411*F$430</f>
        <v>65265.90449999999</v>
      </c>
      <c r="G440" s="647">
        <f t="shared" ref="G440:AM440" si="124">$N$411*G$430</f>
        <v>69824.180249999976</v>
      </c>
      <c r="H440" s="647">
        <f t="shared" si="124"/>
        <v>82637.678249999983</v>
      </c>
      <c r="I440" s="647">
        <f t="shared" si="124"/>
        <v>85078.05074999998</v>
      </c>
      <c r="J440" s="647">
        <f t="shared" si="124"/>
        <v>87871.202249999988</v>
      </c>
      <c r="K440" s="647">
        <f t="shared" si="124"/>
        <v>90818.804249999972</v>
      </c>
      <c r="L440" s="647">
        <f t="shared" si="124"/>
        <v>93802.865999999965</v>
      </c>
      <c r="M440" s="647">
        <f t="shared" si="124"/>
        <v>96766.674749999991</v>
      </c>
      <c r="N440" s="647">
        <f t="shared" si="124"/>
        <v>99824.129249999969</v>
      </c>
      <c r="O440" s="647">
        <f t="shared" si="124"/>
        <v>102978.18674999998</v>
      </c>
      <c r="P440" s="647">
        <f t="shared" si="124"/>
        <v>106231.90124999998</v>
      </c>
      <c r="Q440" s="647">
        <f t="shared" si="124"/>
        <v>109588.41974999997</v>
      </c>
      <c r="R440" s="647">
        <f t="shared" si="124"/>
        <v>113050.99124999998</v>
      </c>
      <c r="S440" s="647">
        <f t="shared" si="124"/>
        <v>116622.96749999997</v>
      </c>
      <c r="T440" s="647">
        <f t="shared" si="124"/>
        <v>120307.80374999998</v>
      </c>
      <c r="U440" s="647">
        <f t="shared" si="124"/>
        <v>124109.06699999998</v>
      </c>
      <c r="V440" s="647">
        <f t="shared" si="124"/>
        <v>128030.43524999997</v>
      </c>
      <c r="W440" s="647">
        <f t="shared" si="124"/>
        <v>132075.70349999997</v>
      </c>
      <c r="X440" s="647">
        <f t="shared" si="124"/>
        <v>136248.78674999997</v>
      </c>
      <c r="Y440" s="647">
        <f t="shared" si="124"/>
        <v>140553.72374999998</v>
      </c>
      <c r="Z440" s="647">
        <f t="shared" si="124"/>
        <v>144994.67999999996</v>
      </c>
      <c r="AA440" s="647">
        <f t="shared" si="124"/>
        <v>149575.95299999998</v>
      </c>
      <c r="AB440" s="647">
        <f t="shared" si="124"/>
        <v>154301.97674999997</v>
      </c>
      <c r="AC440" s="647">
        <f t="shared" si="124"/>
        <v>159177.32474999997</v>
      </c>
      <c r="AD440" s="647">
        <f t="shared" si="124"/>
        <v>164206.71524999998</v>
      </c>
      <c r="AE440" s="647">
        <f t="shared" si="124"/>
        <v>169395.01424999995</v>
      </c>
      <c r="AF440" s="647">
        <f t="shared" si="124"/>
        <v>174747.24449999994</v>
      </c>
      <c r="AG440" s="647">
        <f t="shared" si="124"/>
        <v>180268.58399999997</v>
      </c>
      <c r="AH440" s="647">
        <f t="shared" si="124"/>
        <v>185964.37649999995</v>
      </c>
      <c r="AI440" s="647">
        <f t="shared" si="124"/>
        <v>191840.13449999996</v>
      </c>
      <c r="AJ440" s="647">
        <f t="shared" si="124"/>
        <v>197901.54374999995</v>
      </c>
      <c r="AK440" s="647">
        <f t="shared" si="124"/>
        <v>204154.46999999997</v>
      </c>
      <c r="AL440" s="647">
        <f t="shared" si="124"/>
        <v>210604.96499999997</v>
      </c>
      <c r="AM440" s="647">
        <f t="shared" si="124"/>
        <v>217259.27024999994</v>
      </c>
      <c r="AN440" s="546"/>
      <c r="AO440" s="546"/>
      <c r="AP440" s="546"/>
      <c r="AQ440" s="546"/>
    </row>
    <row r="441" spans="1:43" s="545" customFormat="1">
      <c r="A441" s="549"/>
      <c r="C441" s="552" t="s">
        <v>599</v>
      </c>
      <c r="D441" s="550"/>
      <c r="E441" s="647">
        <f>$O$411*E$431</f>
        <v>0</v>
      </c>
      <c r="F441" s="647">
        <f>$O$411*F$431</f>
        <v>0</v>
      </c>
      <c r="G441" s="647">
        <f t="shared" ref="G441:AM441" si="125">$O$411*G$431</f>
        <v>0</v>
      </c>
      <c r="H441" s="647">
        <f t="shared" si="125"/>
        <v>0</v>
      </c>
      <c r="I441" s="647">
        <f t="shared" si="125"/>
        <v>0</v>
      </c>
      <c r="J441" s="647">
        <f t="shared" si="125"/>
        <v>0</v>
      </c>
      <c r="K441" s="647">
        <f t="shared" si="125"/>
        <v>0</v>
      </c>
      <c r="L441" s="647">
        <f t="shared" si="125"/>
        <v>0</v>
      </c>
      <c r="M441" s="647">
        <f t="shared" si="125"/>
        <v>0</v>
      </c>
      <c r="N441" s="647">
        <f t="shared" si="125"/>
        <v>0</v>
      </c>
      <c r="O441" s="647">
        <f t="shared" si="125"/>
        <v>0</v>
      </c>
      <c r="P441" s="647">
        <f t="shared" si="125"/>
        <v>0</v>
      </c>
      <c r="Q441" s="647">
        <f t="shared" si="125"/>
        <v>0</v>
      </c>
      <c r="R441" s="647">
        <f t="shared" si="125"/>
        <v>0</v>
      </c>
      <c r="S441" s="647">
        <f t="shared" si="125"/>
        <v>0</v>
      </c>
      <c r="T441" s="647">
        <f t="shared" si="125"/>
        <v>0</v>
      </c>
      <c r="U441" s="647">
        <f t="shared" si="125"/>
        <v>0</v>
      </c>
      <c r="V441" s="647">
        <f t="shared" si="125"/>
        <v>0</v>
      </c>
      <c r="W441" s="647">
        <f t="shared" si="125"/>
        <v>0</v>
      </c>
      <c r="X441" s="647">
        <f t="shared" si="125"/>
        <v>0</v>
      </c>
      <c r="Y441" s="647">
        <f t="shared" si="125"/>
        <v>0</v>
      </c>
      <c r="Z441" s="647">
        <f t="shared" si="125"/>
        <v>0</v>
      </c>
      <c r="AA441" s="647">
        <f t="shared" si="125"/>
        <v>0</v>
      </c>
      <c r="AB441" s="647">
        <f t="shared" si="125"/>
        <v>0</v>
      </c>
      <c r="AC441" s="647">
        <f t="shared" si="125"/>
        <v>0</v>
      </c>
      <c r="AD441" s="647">
        <f t="shared" si="125"/>
        <v>0</v>
      </c>
      <c r="AE441" s="647">
        <f t="shared" si="125"/>
        <v>0</v>
      </c>
      <c r="AF441" s="647">
        <f t="shared" si="125"/>
        <v>0</v>
      </c>
      <c r="AG441" s="647">
        <f t="shared" si="125"/>
        <v>0</v>
      </c>
      <c r="AH441" s="647">
        <f t="shared" si="125"/>
        <v>0</v>
      </c>
      <c r="AI441" s="647">
        <f t="shared" si="125"/>
        <v>0</v>
      </c>
      <c r="AJ441" s="647">
        <f t="shared" si="125"/>
        <v>0</v>
      </c>
      <c r="AK441" s="647">
        <f t="shared" si="125"/>
        <v>0</v>
      </c>
      <c r="AL441" s="647">
        <f t="shared" si="125"/>
        <v>0</v>
      </c>
      <c r="AM441" s="647">
        <f t="shared" si="125"/>
        <v>0</v>
      </c>
      <c r="AN441" s="546"/>
      <c r="AO441" s="546"/>
      <c r="AP441" s="546"/>
      <c r="AQ441" s="546"/>
    </row>
    <row r="442" spans="1:43" s="545" customFormat="1">
      <c r="A442" s="549"/>
      <c r="C442" s="552" t="s">
        <v>600</v>
      </c>
      <c r="D442" s="550"/>
      <c r="E442" s="647">
        <f>$P$411*E$432</f>
        <v>4718.4749999999995</v>
      </c>
      <c r="F442" s="647">
        <f>$P$411*F$432</f>
        <v>7536.869999999999</v>
      </c>
      <c r="G442" s="647">
        <f t="shared" ref="G442:AM442" si="126">$P$411*G$432</f>
        <v>8063.2529999999997</v>
      </c>
      <c r="H442" s="647">
        <f t="shared" si="126"/>
        <v>9542.9519999999993</v>
      </c>
      <c r="I442" s="647">
        <f t="shared" si="126"/>
        <v>9824.7599999999984</v>
      </c>
      <c r="J442" s="647">
        <f t="shared" si="126"/>
        <v>10147.311</v>
      </c>
      <c r="K442" s="647">
        <f t="shared" si="126"/>
        <v>10487.699999999999</v>
      </c>
      <c r="L442" s="647">
        <f t="shared" si="126"/>
        <v>10832.300999999998</v>
      </c>
      <c r="M442" s="647">
        <f t="shared" si="126"/>
        <v>11174.562</v>
      </c>
      <c r="N442" s="647">
        <f t="shared" si="126"/>
        <v>11527.631999999998</v>
      </c>
      <c r="O442" s="647">
        <f t="shared" si="126"/>
        <v>11891.861999999999</v>
      </c>
      <c r="P442" s="647">
        <f t="shared" si="126"/>
        <v>12267.593999999999</v>
      </c>
      <c r="Q442" s="647">
        <f t="shared" si="126"/>
        <v>12655.205999999998</v>
      </c>
      <c r="R442" s="647">
        <f t="shared" si="126"/>
        <v>13055.066999999997</v>
      </c>
      <c r="S442" s="647">
        <f t="shared" si="126"/>
        <v>13467.554999999998</v>
      </c>
      <c r="T442" s="647">
        <f t="shared" si="126"/>
        <v>13893.074999999999</v>
      </c>
      <c r="U442" s="647">
        <f t="shared" si="126"/>
        <v>14332.040999999999</v>
      </c>
      <c r="V442" s="647">
        <f t="shared" si="126"/>
        <v>14784.875999999998</v>
      </c>
      <c r="W442" s="647">
        <f t="shared" si="126"/>
        <v>15252.020999999997</v>
      </c>
      <c r="X442" s="647">
        <f t="shared" si="126"/>
        <v>15733.934999999999</v>
      </c>
      <c r="Y442" s="647">
        <f t="shared" si="126"/>
        <v>16231.058999999997</v>
      </c>
      <c r="Z442" s="647">
        <f t="shared" si="126"/>
        <v>16743.897000000001</v>
      </c>
      <c r="AA442" s="647">
        <f t="shared" si="126"/>
        <v>17272.944</v>
      </c>
      <c r="AB442" s="647">
        <f t="shared" si="126"/>
        <v>17818.703999999998</v>
      </c>
      <c r="AC442" s="647">
        <f t="shared" si="126"/>
        <v>18381.707999999999</v>
      </c>
      <c r="AD442" s="647">
        <f t="shared" si="126"/>
        <v>18962.495999999996</v>
      </c>
      <c r="AE442" s="647">
        <f t="shared" si="126"/>
        <v>19561.634999999998</v>
      </c>
      <c r="AF442" s="647">
        <f t="shared" si="126"/>
        <v>20179.71</v>
      </c>
      <c r="AG442" s="647">
        <f t="shared" si="126"/>
        <v>20817.314999999995</v>
      </c>
      <c r="AH442" s="647">
        <f t="shared" si="126"/>
        <v>21475.061999999998</v>
      </c>
      <c r="AI442" s="647">
        <f t="shared" si="126"/>
        <v>22153.589999999997</v>
      </c>
      <c r="AJ442" s="647">
        <f t="shared" si="126"/>
        <v>22853.555999999997</v>
      </c>
      <c r="AK442" s="647">
        <f t="shared" si="126"/>
        <v>23575.643999999997</v>
      </c>
      <c r="AL442" s="647">
        <f t="shared" si="126"/>
        <v>24320.537999999997</v>
      </c>
      <c r="AM442" s="647">
        <f t="shared" si="126"/>
        <v>25088.975999999999</v>
      </c>
      <c r="AN442" s="546"/>
      <c r="AO442" s="546"/>
      <c r="AP442" s="546"/>
      <c r="AQ442" s="546"/>
    </row>
    <row r="443" spans="1:43" s="545" customFormat="1">
      <c r="A443" s="549"/>
      <c r="C443" s="548" t="s">
        <v>895</v>
      </c>
      <c r="D443" s="547"/>
      <c r="E443" s="570">
        <f>(SUM(E436:E438))*G249</f>
        <v>0</v>
      </c>
      <c r="F443" s="670">
        <f>SUM(F436:F442)*(G249+H249)</f>
        <v>171695.97324640994</v>
      </c>
      <c r="G443" s="570">
        <f>SUM(G436:G442)*(G249+H249+I249)</f>
        <v>193249.86704999997</v>
      </c>
      <c r="H443" s="570">
        <f>SUM(H436:H442)*(G249+H249+I249+J249)</f>
        <v>228713.3333</v>
      </c>
      <c r="I443" s="570">
        <f>SUM(I436:I442)*(G249+H249+I249+J249+K249)</f>
        <v>235467.45345000003</v>
      </c>
      <c r="J443" s="570">
        <f>SUM(J436:J442)*(G249+H249+I249+J249+K249+L249)</f>
        <v>243197.95689999999</v>
      </c>
      <c r="K443" s="570">
        <f>SUM(K436:K442)*(G249+H249+I249+J249+K249+L249+M249)</f>
        <v>251355.93254999997</v>
      </c>
      <c r="L443" s="570">
        <f t="shared" ref="L443:AM443" si="127">SUM(L436:L442)</f>
        <v>259614.82089999996</v>
      </c>
      <c r="M443" s="547">
        <f t="shared" si="127"/>
        <v>267817.65169999999</v>
      </c>
      <c r="N443" s="547">
        <f t="shared" si="127"/>
        <v>276279.65164999996</v>
      </c>
      <c r="O443" s="547">
        <f t="shared" si="127"/>
        <v>285009.02640000003</v>
      </c>
      <c r="P443" s="547">
        <f t="shared" si="127"/>
        <v>294014.20295000001</v>
      </c>
      <c r="Q443" s="547">
        <f t="shared" si="127"/>
        <v>303303.92590000003</v>
      </c>
      <c r="R443" s="547">
        <f t="shared" si="127"/>
        <v>312887.17309999996</v>
      </c>
      <c r="S443" s="547">
        <f t="shared" si="127"/>
        <v>322773.19949999999</v>
      </c>
      <c r="T443" s="547">
        <f t="shared" si="127"/>
        <v>332971.58224999998</v>
      </c>
      <c r="U443" s="547">
        <f t="shared" si="127"/>
        <v>343492.19725000003</v>
      </c>
      <c r="V443" s="547">
        <f t="shared" si="127"/>
        <v>354345.22245</v>
      </c>
      <c r="W443" s="547">
        <f t="shared" si="127"/>
        <v>365541.16564999998</v>
      </c>
      <c r="X443" s="547">
        <f t="shared" si="127"/>
        <v>377090.87754999998</v>
      </c>
      <c r="Y443" s="547">
        <f t="shared" si="127"/>
        <v>389005.47970000003</v>
      </c>
      <c r="Z443" s="547">
        <f t="shared" si="127"/>
        <v>401296.55160000001</v>
      </c>
      <c r="AA443" s="547">
        <f t="shared" si="127"/>
        <v>413975.9865</v>
      </c>
      <c r="AB443" s="547">
        <f t="shared" si="127"/>
        <v>427056.03625</v>
      </c>
      <c r="AC443" s="547">
        <f t="shared" si="127"/>
        <v>440549.36525000003</v>
      </c>
      <c r="AD443" s="547">
        <f t="shared" si="127"/>
        <v>454469.02145000006</v>
      </c>
      <c r="AE443" s="547">
        <f t="shared" si="127"/>
        <v>468828.48405000003</v>
      </c>
      <c r="AF443" s="547">
        <f t="shared" si="127"/>
        <v>483641.66470000002</v>
      </c>
      <c r="AG443" s="547">
        <f t="shared" si="127"/>
        <v>498922.88615000003</v>
      </c>
      <c r="AH443" s="547">
        <f t="shared" si="127"/>
        <v>514686.92649999994</v>
      </c>
      <c r="AI443" s="547">
        <f t="shared" si="127"/>
        <v>530949.04894999997</v>
      </c>
      <c r="AJ443" s="547">
        <f t="shared" si="127"/>
        <v>547724.9878</v>
      </c>
      <c r="AK443" s="547">
        <f t="shared" si="127"/>
        <v>565030.99544999993</v>
      </c>
      <c r="AL443" s="547">
        <f t="shared" si="127"/>
        <v>582883.78590000002</v>
      </c>
      <c r="AM443" s="547">
        <f t="shared" si="127"/>
        <v>601300.67345000012</v>
      </c>
      <c r="AN443" s="546"/>
      <c r="AO443" s="546"/>
      <c r="AP443" s="546"/>
      <c r="AQ443" s="546"/>
    </row>
    <row r="444" spans="1:43" s="545" customFormat="1">
      <c r="A444" s="549"/>
      <c r="C444" s="631" t="s">
        <v>851</v>
      </c>
      <c r="D444" s="553"/>
      <c r="E444" s="553"/>
      <c r="F444" s="553"/>
      <c r="G444" s="553"/>
      <c r="H444" s="553"/>
      <c r="I444" s="553"/>
      <c r="J444" s="553"/>
      <c r="K444" s="553"/>
      <c r="L444" s="553"/>
      <c r="M444" s="553"/>
      <c r="N444" s="553"/>
      <c r="O444" s="553"/>
      <c r="P444" s="553"/>
      <c r="Q444" s="553"/>
      <c r="R444" s="553"/>
      <c r="S444" s="553"/>
      <c r="T444" s="553"/>
      <c r="U444" s="553"/>
      <c r="V444" s="553"/>
      <c r="W444" s="553"/>
      <c r="X444" s="553"/>
      <c r="Y444" s="553"/>
      <c r="Z444" s="553"/>
      <c r="AA444" s="553"/>
      <c r="AB444" s="553"/>
      <c r="AC444" s="553"/>
      <c r="AD444" s="553"/>
      <c r="AE444" s="553"/>
      <c r="AF444" s="553"/>
      <c r="AG444" s="553"/>
      <c r="AH444" s="553"/>
      <c r="AI444" s="553"/>
      <c r="AJ444" s="553"/>
      <c r="AK444" s="553"/>
      <c r="AL444" s="553"/>
      <c r="AM444" s="553"/>
      <c r="AN444" s="546"/>
      <c r="AO444" s="546"/>
      <c r="AP444" s="546"/>
      <c r="AQ444" s="546"/>
    </row>
    <row r="445" spans="1:43" s="545" customFormat="1">
      <c r="C445" s="552" t="s">
        <v>598</v>
      </c>
      <c r="D445" s="551"/>
      <c r="E445" s="647">
        <f>$N$412*E$430</f>
        <v>0</v>
      </c>
      <c r="F445" s="647">
        <f>$N$412*F$430</f>
        <v>0</v>
      </c>
      <c r="G445" s="647">
        <f t="shared" ref="G445:AM445" si="128">$N$412*G$430</f>
        <v>0</v>
      </c>
      <c r="H445" s="647">
        <f t="shared" si="128"/>
        <v>0</v>
      </c>
      <c r="I445" s="647">
        <f t="shared" si="128"/>
        <v>0</v>
      </c>
      <c r="J445" s="647">
        <f t="shared" si="128"/>
        <v>0</v>
      </c>
      <c r="K445" s="647">
        <f t="shared" si="128"/>
        <v>0</v>
      </c>
      <c r="L445" s="647">
        <f t="shared" si="128"/>
        <v>0</v>
      </c>
      <c r="M445" s="647">
        <f t="shared" si="128"/>
        <v>0</v>
      </c>
      <c r="N445" s="647">
        <f t="shared" si="128"/>
        <v>0</v>
      </c>
      <c r="O445" s="647">
        <f t="shared" si="128"/>
        <v>0</v>
      </c>
      <c r="P445" s="647">
        <f t="shared" si="128"/>
        <v>0</v>
      </c>
      <c r="Q445" s="647">
        <f t="shared" si="128"/>
        <v>0</v>
      </c>
      <c r="R445" s="647">
        <f t="shared" si="128"/>
        <v>0</v>
      </c>
      <c r="S445" s="647">
        <f t="shared" si="128"/>
        <v>0</v>
      </c>
      <c r="T445" s="647">
        <f t="shared" si="128"/>
        <v>0</v>
      </c>
      <c r="U445" s="647">
        <f t="shared" si="128"/>
        <v>0</v>
      </c>
      <c r="V445" s="647">
        <f t="shared" si="128"/>
        <v>0</v>
      </c>
      <c r="W445" s="647">
        <f t="shared" si="128"/>
        <v>0</v>
      </c>
      <c r="X445" s="647">
        <f t="shared" si="128"/>
        <v>0</v>
      </c>
      <c r="Y445" s="647">
        <f t="shared" si="128"/>
        <v>0</v>
      </c>
      <c r="Z445" s="647">
        <f t="shared" si="128"/>
        <v>0</v>
      </c>
      <c r="AA445" s="647">
        <f t="shared" si="128"/>
        <v>0</v>
      </c>
      <c r="AB445" s="647">
        <f t="shared" si="128"/>
        <v>0</v>
      </c>
      <c r="AC445" s="647">
        <f t="shared" si="128"/>
        <v>0</v>
      </c>
      <c r="AD445" s="647">
        <f t="shared" si="128"/>
        <v>0</v>
      </c>
      <c r="AE445" s="647">
        <f t="shared" si="128"/>
        <v>0</v>
      </c>
      <c r="AF445" s="647">
        <f t="shared" si="128"/>
        <v>0</v>
      </c>
      <c r="AG445" s="647">
        <f t="shared" si="128"/>
        <v>0</v>
      </c>
      <c r="AH445" s="647">
        <f t="shared" si="128"/>
        <v>0</v>
      </c>
      <c r="AI445" s="647">
        <f t="shared" si="128"/>
        <v>0</v>
      </c>
      <c r="AJ445" s="647">
        <f t="shared" si="128"/>
        <v>0</v>
      </c>
      <c r="AK445" s="647">
        <f t="shared" si="128"/>
        <v>0</v>
      </c>
      <c r="AL445" s="647">
        <f t="shared" si="128"/>
        <v>0</v>
      </c>
      <c r="AM445" s="647">
        <f t="shared" si="128"/>
        <v>0</v>
      </c>
      <c r="AN445" s="546"/>
      <c r="AO445" s="546"/>
      <c r="AP445" s="546"/>
      <c r="AQ445" s="546"/>
    </row>
    <row r="446" spans="1:43" s="545" customFormat="1">
      <c r="C446" s="552" t="s">
        <v>599</v>
      </c>
      <c r="D446" s="551"/>
      <c r="E446" s="647">
        <f>$O$412*E$431</f>
        <v>0</v>
      </c>
      <c r="F446" s="647">
        <f>$O$412*F$431</f>
        <v>0</v>
      </c>
      <c r="G446" s="647">
        <f t="shared" ref="G446:AM446" si="129">$O$412*G$431</f>
        <v>0</v>
      </c>
      <c r="H446" s="647">
        <f t="shared" si="129"/>
        <v>0</v>
      </c>
      <c r="I446" s="647">
        <f t="shared" si="129"/>
        <v>0</v>
      </c>
      <c r="J446" s="647">
        <f t="shared" si="129"/>
        <v>0</v>
      </c>
      <c r="K446" s="647">
        <f t="shared" si="129"/>
        <v>0</v>
      </c>
      <c r="L446" s="647">
        <f t="shared" si="129"/>
        <v>0</v>
      </c>
      <c r="M446" s="647">
        <f t="shared" si="129"/>
        <v>0</v>
      </c>
      <c r="N446" s="647">
        <f t="shared" si="129"/>
        <v>0</v>
      </c>
      <c r="O446" s="647">
        <f t="shared" si="129"/>
        <v>0</v>
      </c>
      <c r="P446" s="647">
        <f t="shared" si="129"/>
        <v>0</v>
      </c>
      <c r="Q446" s="647">
        <f t="shared" si="129"/>
        <v>0</v>
      </c>
      <c r="R446" s="647">
        <f t="shared" si="129"/>
        <v>0</v>
      </c>
      <c r="S446" s="647">
        <f t="shared" si="129"/>
        <v>0</v>
      </c>
      <c r="T446" s="647">
        <f t="shared" si="129"/>
        <v>0</v>
      </c>
      <c r="U446" s="647">
        <f t="shared" si="129"/>
        <v>0</v>
      </c>
      <c r="V446" s="647">
        <f t="shared" si="129"/>
        <v>0</v>
      </c>
      <c r="W446" s="647">
        <f t="shared" si="129"/>
        <v>0</v>
      </c>
      <c r="X446" s="647">
        <f t="shared" si="129"/>
        <v>0</v>
      </c>
      <c r="Y446" s="647">
        <f t="shared" si="129"/>
        <v>0</v>
      </c>
      <c r="Z446" s="647">
        <f t="shared" si="129"/>
        <v>0</v>
      </c>
      <c r="AA446" s="647">
        <f t="shared" si="129"/>
        <v>0</v>
      </c>
      <c r="AB446" s="647">
        <f t="shared" si="129"/>
        <v>0</v>
      </c>
      <c r="AC446" s="647">
        <f t="shared" si="129"/>
        <v>0</v>
      </c>
      <c r="AD446" s="647">
        <f t="shared" si="129"/>
        <v>0</v>
      </c>
      <c r="AE446" s="647">
        <f t="shared" si="129"/>
        <v>0</v>
      </c>
      <c r="AF446" s="647">
        <f t="shared" si="129"/>
        <v>0</v>
      </c>
      <c r="AG446" s="647">
        <f t="shared" si="129"/>
        <v>0</v>
      </c>
      <c r="AH446" s="647">
        <f t="shared" si="129"/>
        <v>0</v>
      </c>
      <c r="AI446" s="647">
        <f t="shared" si="129"/>
        <v>0</v>
      </c>
      <c r="AJ446" s="647">
        <f t="shared" si="129"/>
        <v>0</v>
      </c>
      <c r="AK446" s="647">
        <f t="shared" si="129"/>
        <v>0</v>
      </c>
      <c r="AL446" s="647">
        <f t="shared" si="129"/>
        <v>0</v>
      </c>
      <c r="AM446" s="647">
        <f t="shared" si="129"/>
        <v>0</v>
      </c>
      <c r="AN446" s="546"/>
      <c r="AO446" s="546"/>
      <c r="AP446" s="546"/>
      <c r="AQ446" s="546"/>
    </row>
    <row r="447" spans="1:43" s="545" customFormat="1">
      <c r="C447" s="552" t="s">
        <v>600</v>
      </c>
      <c r="D447" s="551"/>
      <c r="E447" s="647">
        <f>$P$412*E$432</f>
        <v>327.671875</v>
      </c>
      <c r="F447" s="647">
        <f>$P$412*F$432</f>
        <v>523.39374999999995</v>
      </c>
      <c r="G447" s="647">
        <f t="shared" ref="G447:AM447" si="130">$P$412*G$432</f>
        <v>559.948125</v>
      </c>
      <c r="H447" s="647">
        <f t="shared" si="130"/>
        <v>662.70500000000004</v>
      </c>
      <c r="I447" s="647">
        <f t="shared" si="130"/>
        <v>682.27499999999998</v>
      </c>
      <c r="J447" s="647">
        <f t="shared" si="130"/>
        <v>704.67437500000005</v>
      </c>
      <c r="K447" s="647">
        <f t="shared" si="130"/>
        <v>728.3125</v>
      </c>
      <c r="L447" s="647">
        <f t="shared" si="130"/>
        <v>752.24312499999996</v>
      </c>
      <c r="M447" s="647">
        <f t="shared" si="130"/>
        <v>776.01125000000002</v>
      </c>
      <c r="N447" s="647">
        <f t="shared" si="130"/>
        <v>800.53</v>
      </c>
      <c r="O447" s="647">
        <f t="shared" si="130"/>
        <v>825.82375000000002</v>
      </c>
      <c r="P447" s="647">
        <f t="shared" si="130"/>
        <v>851.91624999999999</v>
      </c>
      <c r="Q447" s="647">
        <f t="shared" si="130"/>
        <v>878.83375000000001</v>
      </c>
      <c r="R447" s="647">
        <f t="shared" si="130"/>
        <v>906.60187499999995</v>
      </c>
      <c r="S447" s="647">
        <f t="shared" si="130"/>
        <v>935.24687500000005</v>
      </c>
      <c r="T447" s="647">
        <f t="shared" si="130"/>
        <v>964.796875</v>
      </c>
      <c r="U447" s="647">
        <f t="shared" si="130"/>
        <v>995.28062499999999</v>
      </c>
      <c r="V447" s="647">
        <f t="shared" si="130"/>
        <v>1026.7275</v>
      </c>
      <c r="W447" s="647">
        <f t="shared" si="130"/>
        <v>1059.1681249999999</v>
      </c>
      <c r="X447" s="647">
        <f t="shared" si="130"/>
        <v>1092.6343750000001</v>
      </c>
      <c r="Y447" s="647">
        <f t="shared" si="130"/>
        <v>1127.1568749999999</v>
      </c>
      <c r="Z447" s="647">
        <f t="shared" si="130"/>
        <v>1162.7706250000001</v>
      </c>
      <c r="AA447" s="647">
        <f t="shared" si="130"/>
        <v>1199.51</v>
      </c>
      <c r="AB447" s="647">
        <f t="shared" si="130"/>
        <v>1237.4100000000001</v>
      </c>
      <c r="AC447" s="647">
        <f t="shared" si="130"/>
        <v>1276.5074999999999</v>
      </c>
      <c r="AD447" s="647">
        <f t="shared" si="130"/>
        <v>1316.84</v>
      </c>
      <c r="AE447" s="647">
        <f t="shared" si="130"/>
        <v>1358.4468750000001</v>
      </c>
      <c r="AF447" s="647">
        <f t="shared" si="130"/>
        <v>1401.3687500000001</v>
      </c>
      <c r="AG447" s="647">
        <f t="shared" si="130"/>
        <v>1445.6468749999999</v>
      </c>
      <c r="AH447" s="647">
        <f t="shared" si="130"/>
        <v>1491.32375</v>
      </c>
      <c r="AI447" s="647">
        <f t="shared" si="130"/>
        <v>1538.4437499999999</v>
      </c>
      <c r="AJ447" s="647">
        <f t="shared" si="130"/>
        <v>1587.0525</v>
      </c>
      <c r="AK447" s="647">
        <f t="shared" si="130"/>
        <v>1637.1975</v>
      </c>
      <c r="AL447" s="647">
        <f t="shared" si="130"/>
        <v>1688.92625</v>
      </c>
      <c r="AM447" s="647">
        <f t="shared" si="130"/>
        <v>1742.29</v>
      </c>
      <c r="AN447" s="546"/>
      <c r="AO447" s="546"/>
      <c r="AP447" s="546"/>
      <c r="AQ447" s="546"/>
    </row>
    <row r="448" spans="1:43" s="545" customFormat="1">
      <c r="A448" s="549"/>
      <c r="C448" s="548" t="s">
        <v>894</v>
      </c>
      <c r="D448" s="547"/>
      <c r="E448" s="547">
        <f>(SUM(E445:E447))*G250</f>
        <v>0</v>
      </c>
      <c r="F448" s="570">
        <f>SUM(F445:F447)*(G250+H250)</f>
        <v>0</v>
      </c>
      <c r="G448" s="670">
        <f>SUM(G445:G447)*(G250+H250+I250)</f>
        <v>464.32809254619383</v>
      </c>
      <c r="H448" s="570">
        <f>SUM(H445:H447)*(G250+H250+I250+J250)</f>
        <v>662.70500000000004</v>
      </c>
      <c r="I448" s="570">
        <f>SUM(I445:I447)*(G250+H250+I250+J250+K250)</f>
        <v>682.27499999999998</v>
      </c>
      <c r="J448" s="570">
        <f>SUM(J445:J447)*(G250+H250+I250+J250+K250+L250)</f>
        <v>704.67437500000005</v>
      </c>
      <c r="K448" s="570">
        <f>SUM(K445:K447)*(G250+H250+I250+J250+K250+L250+M250)</f>
        <v>728.3125</v>
      </c>
      <c r="L448" s="547">
        <f t="shared" ref="L448:AM448" si="131">SUM(L445:L447)</f>
        <v>752.24312499999996</v>
      </c>
      <c r="M448" s="547">
        <f t="shared" si="131"/>
        <v>776.01125000000002</v>
      </c>
      <c r="N448" s="547">
        <f t="shared" si="131"/>
        <v>800.53</v>
      </c>
      <c r="O448" s="547">
        <f t="shared" si="131"/>
        <v>825.82375000000002</v>
      </c>
      <c r="P448" s="547">
        <f t="shared" si="131"/>
        <v>851.91624999999999</v>
      </c>
      <c r="Q448" s="547">
        <f t="shared" si="131"/>
        <v>878.83375000000001</v>
      </c>
      <c r="R448" s="547">
        <f t="shared" si="131"/>
        <v>906.60187499999995</v>
      </c>
      <c r="S448" s="547">
        <f t="shared" si="131"/>
        <v>935.24687500000005</v>
      </c>
      <c r="T448" s="547">
        <f t="shared" si="131"/>
        <v>964.796875</v>
      </c>
      <c r="U448" s="547">
        <f t="shared" si="131"/>
        <v>995.28062499999999</v>
      </c>
      <c r="V448" s="547">
        <f t="shared" si="131"/>
        <v>1026.7275</v>
      </c>
      <c r="W448" s="547">
        <f t="shared" si="131"/>
        <v>1059.1681249999999</v>
      </c>
      <c r="X448" s="547">
        <f t="shared" si="131"/>
        <v>1092.6343750000001</v>
      </c>
      <c r="Y448" s="547">
        <f t="shared" si="131"/>
        <v>1127.1568749999999</v>
      </c>
      <c r="Z448" s="547">
        <f t="shared" si="131"/>
        <v>1162.7706250000001</v>
      </c>
      <c r="AA448" s="547">
        <f t="shared" si="131"/>
        <v>1199.51</v>
      </c>
      <c r="AB448" s="547">
        <f t="shared" si="131"/>
        <v>1237.4100000000001</v>
      </c>
      <c r="AC448" s="547">
        <f t="shared" si="131"/>
        <v>1276.5074999999999</v>
      </c>
      <c r="AD448" s="547">
        <f t="shared" si="131"/>
        <v>1316.84</v>
      </c>
      <c r="AE448" s="547">
        <f t="shared" si="131"/>
        <v>1358.4468750000001</v>
      </c>
      <c r="AF448" s="547">
        <f t="shared" si="131"/>
        <v>1401.3687500000001</v>
      </c>
      <c r="AG448" s="547">
        <f t="shared" si="131"/>
        <v>1445.6468749999999</v>
      </c>
      <c r="AH448" s="547">
        <f t="shared" si="131"/>
        <v>1491.32375</v>
      </c>
      <c r="AI448" s="547">
        <f t="shared" si="131"/>
        <v>1538.4437499999999</v>
      </c>
      <c r="AJ448" s="547">
        <f t="shared" si="131"/>
        <v>1587.0525</v>
      </c>
      <c r="AK448" s="547">
        <f t="shared" si="131"/>
        <v>1637.1975</v>
      </c>
      <c r="AL448" s="547">
        <f t="shared" si="131"/>
        <v>1688.92625</v>
      </c>
      <c r="AM448" s="547">
        <f t="shared" si="131"/>
        <v>1742.29</v>
      </c>
      <c r="AN448" s="546"/>
      <c r="AO448" s="546"/>
      <c r="AP448" s="546"/>
      <c r="AQ448" s="546"/>
    </row>
    <row r="449" spans="1:43" s="545" customFormat="1" ht="28.8">
      <c r="A449" s="549"/>
      <c r="C449" s="631" t="s">
        <v>848</v>
      </c>
      <c r="D449" s="553"/>
      <c r="E449" s="553"/>
      <c r="F449" s="553"/>
      <c r="G449" s="553"/>
      <c r="H449" s="553"/>
      <c r="I449" s="553"/>
      <c r="J449" s="553"/>
      <c r="K449" s="553"/>
      <c r="L449" s="553"/>
      <c r="M449" s="553"/>
      <c r="N449" s="553"/>
      <c r="O449" s="553"/>
      <c r="P449" s="553"/>
      <c r="Q449" s="553"/>
      <c r="R449" s="553"/>
      <c r="S449" s="553"/>
      <c r="T449" s="553"/>
      <c r="U449" s="553"/>
      <c r="V449" s="553"/>
      <c r="W449" s="553"/>
      <c r="X449" s="553"/>
      <c r="Y449" s="553"/>
      <c r="Z449" s="553"/>
      <c r="AA449" s="553"/>
      <c r="AB449" s="553"/>
      <c r="AC449" s="553"/>
      <c r="AD449" s="553"/>
      <c r="AE449" s="553"/>
      <c r="AF449" s="553"/>
      <c r="AG449" s="553"/>
      <c r="AH449" s="553"/>
      <c r="AI449" s="553"/>
      <c r="AJ449" s="553"/>
      <c r="AK449" s="553"/>
      <c r="AL449" s="553"/>
      <c r="AM449" s="553"/>
      <c r="AN449" s="546"/>
      <c r="AO449" s="546"/>
      <c r="AP449" s="546"/>
      <c r="AQ449" s="546"/>
    </row>
    <row r="450" spans="1:43" s="545" customFormat="1">
      <c r="C450" s="552" t="s">
        <v>598</v>
      </c>
      <c r="D450" s="551"/>
      <c r="E450" s="647">
        <f>$N$413*E$430</f>
        <v>408598.61250000005</v>
      </c>
      <c r="F450" s="647">
        <f>$N$413*F$430</f>
        <v>652659.04500000004</v>
      </c>
      <c r="G450" s="647">
        <f t="shared" ref="G450:AM450" si="132">$N$413*G$430</f>
        <v>698241.80249999999</v>
      </c>
      <c r="H450" s="647">
        <f t="shared" si="132"/>
        <v>826376.78249999997</v>
      </c>
      <c r="I450" s="647">
        <f t="shared" si="132"/>
        <v>850780.50750000007</v>
      </c>
      <c r="J450" s="647">
        <f t="shared" si="132"/>
        <v>878712.02249999996</v>
      </c>
      <c r="K450" s="647">
        <f t="shared" si="132"/>
        <v>908188.04249999998</v>
      </c>
      <c r="L450" s="647">
        <f t="shared" si="132"/>
        <v>938028.65999999992</v>
      </c>
      <c r="M450" s="647">
        <f t="shared" si="132"/>
        <v>967666.74750000006</v>
      </c>
      <c r="N450" s="647">
        <f t="shared" si="132"/>
        <v>998241.29249999998</v>
      </c>
      <c r="O450" s="647">
        <f t="shared" si="132"/>
        <v>1029781.8674999999</v>
      </c>
      <c r="P450" s="647">
        <f t="shared" si="132"/>
        <v>1062319.0125000002</v>
      </c>
      <c r="Q450" s="647">
        <f t="shared" si="132"/>
        <v>1095884.1975</v>
      </c>
      <c r="R450" s="647">
        <f t="shared" si="132"/>
        <v>1130509.9125000001</v>
      </c>
      <c r="S450" s="647">
        <f t="shared" si="132"/>
        <v>1166229.6749999998</v>
      </c>
      <c r="T450" s="647">
        <f t="shared" si="132"/>
        <v>1203078.0375000001</v>
      </c>
      <c r="U450" s="647">
        <f t="shared" si="132"/>
        <v>1241090.67</v>
      </c>
      <c r="V450" s="647">
        <f t="shared" si="132"/>
        <v>1280304.3525</v>
      </c>
      <c r="W450" s="647">
        <f t="shared" si="132"/>
        <v>1320757.0349999999</v>
      </c>
      <c r="X450" s="647">
        <f t="shared" si="132"/>
        <v>1362487.8674999999</v>
      </c>
      <c r="Y450" s="647">
        <f t="shared" si="132"/>
        <v>1405537.2374999998</v>
      </c>
      <c r="Z450" s="647">
        <f t="shared" si="132"/>
        <v>1449946.7999999998</v>
      </c>
      <c r="AA450" s="647">
        <f t="shared" si="132"/>
        <v>1495759.53</v>
      </c>
      <c r="AB450" s="647">
        <f t="shared" si="132"/>
        <v>1543019.7675000001</v>
      </c>
      <c r="AC450" s="647">
        <f t="shared" si="132"/>
        <v>1591773.2475000001</v>
      </c>
      <c r="AD450" s="647">
        <f t="shared" si="132"/>
        <v>1642067.1525000001</v>
      </c>
      <c r="AE450" s="647">
        <f t="shared" si="132"/>
        <v>1693950.1425000001</v>
      </c>
      <c r="AF450" s="647">
        <f t="shared" si="132"/>
        <v>1747472.4449999998</v>
      </c>
      <c r="AG450" s="647">
        <f t="shared" si="132"/>
        <v>1802685.84</v>
      </c>
      <c r="AH450" s="647">
        <f t="shared" si="132"/>
        <v>1859643.7650000001</v>
      </c>
      <c r="AI450" s="647">
        <f t="shared" si="132"/>
        <v>1918401.345</v>
      </c>
      <c r="AJ450" s="647">
        <f t="shared" si="132"/>
        <v>1979015.4375</v>
      </c>
      <c r="AK450" s="647">
        <f t="shared" si="132"/>
        <v>2041544.7000000002</v>
      </c>
      <c r="AL450" s="647">
        <f t="shared" si="132"/>
        <v>2106049.6500000004</v>
      </c>
      <c r="AM450" s="647">
        <f t="shared" si="132"/>
        <v>2172592.7025000001</v>
      </c>
      <c r="AN450" s="546"/>
      <c r="AO450" s="546"/>
      <c r="AP450" s="546"/>
      <c r="AQ450" s="546"/>
    </row>
    <row r="451" spans="1:43" s="545" customFormat="1">
      <c r="C451" s="552" t="s">
        <v>599</v>
      </c>
      <c r="D451" s="551"/>
      <c r="E451" s="647">
        <f>$O$413*E$431</f>
        <v>175486.7475</v>
      </c>
      <c r="F451" s="647">
        <f>$O$413*F$431</f>
        <v>280306.91250000003</v>
      </c>
      <c r="G451" s="647">
        <f t="shared" ref="G451:AM451" si="133">$O$413*G$431</f>
        <v>299884.005</v>
      </c>
      <c r="H451" s="647">
        <f t="shared" si="133"/>
        <v>354915.99</v>
      </c>
      <c r="I451" s="647">
        <f t="shared" si="133"/>
        <v>365397.00750000001</v>
      </c>
      <c r="J451" s="647">
        <f t="shared" si="133"/>
        <v>377393.15250000003</v>
      </c>
      <c r="K451" s="647">
        <f t="shared" si="133"/>
        <v>390052.64250000002</v>
      </c>
      <c r="L451" s="647">
        <f t="shared" si="133"/>
        <v>402868.73249999998</v>
      </c>
      <c r="M451" s="647">
        <f t="shared" si="133"/>
        <v>415597.81500000006</v>
      </c>
      <c r="N451" s="647">
        <f t="shared" si="133"/>
        <v>428729.10749999998</v>
      </c>
      <c r="O451" s="647">
        <f t="shared" si="133"/>
        <v>442275.3</v>
      </c>
      <c r="P451" s="647">
        <f t="shared" si="133"/>
        <v>456249.48749999999</v>
      </c>
      <c r="Q451" s="647">
        <f t="shared" si="133"/>
        <v>470665.21500000003</v>
      </c>
      <c r="R451" s="647">
        <f t="shared" si="133"/>
        <v>485536.4325</v>
      </c>
      <c r="S451" s="647">
        <f t="shared" si="133"/>
        <v>500877.51750000002</v>
      </c>
      <c r="T451" s="647">
        <f t="shared" si="133"/>
        <v>516703.32</v>
      </c>
      <c r="U451" s="647">
        <f t="shared" si="133"/>
        <v>533029.14</v>
      </c>
      <c r="V451" s="647">
        <f t="shared" si="133"/>
        <v>549870.8175</v>
      </c>
      <c r="W451" s="647">
        <f t="shared" si="133"/>
        <v>567244.62</v>
      </c>
      <c r="X451" s="647">
        <f t="shared" si="133"/>
        <v>585167.35499999998</v>
      </c>
      <c r="Y451" s="647">
        <f t="shared" si="133"/>
        <v>603656.39249999996</v>
      </c>
      <c r="Z451" s="647">
        <f t="shared" si="133"/>
        <v>622729.59750000003</v>
      </c>
      <c r="AA451" s="647">
        <f t="shared" si="133"/>
        <v>642405.46499999997</v>
      </c>
      <c r="AB451" s="647">
        <f t="shared" si="133"/>
        <v>662703.00749999995</v>
      </c>
      <c r="AC451" s="647">
        <f t="shared" si="133"/>
        <v>683641.86750000005</v>
      </c>
      <c r="AD451" s="647">
        <f t="shared" si="133"/>
        <v>705242.31750000012</v>
      </c>
      <c r="AE451" s="647">
        <f t="shared" si="133"/>
        <v>727525.26</v>
      </c>
      <c r="AF451" s="647">
        <f t="shared" si="133"/>
        <v>750512.25</v>
      </c>
      <c r="AG451" s="647">
        <f t="shared" si="133"/>
        <v>774225.54</v>
      </c>
      <c r="AH451" s="647">
        <f t="shared" si="133"/>
        <v>798688.08</v>
      </c>
      <c r="AI451" s="647">
        <f t="shared" si="133"/>
        <v>823923.5625</v>
      </c>
      <c r="AJ451" s="647">
        <f t="shared" si="133"/>
        <v>849956.35499999998</v>
      </c>
      <c r="AK451" s="647">
        <f t="shared" si="133"/>
        <v>876811.70250000001</v>
      </c>
      <c r="AL451" s="647">
        <f t="shared" si="133"/>
        <v>904515.57</v>
      </c>
      <c r="AM451" s="647">
        <f t="shared" si="133"/>
        <v>933094.77749999997</v>
      </c>
      <c r="AN451" s="546"/>
      <c r="AO451" s="546"/>
      <c r="AP451" s="546"/>
      <c r="AQ451" s="546"/>
    </row>
    <row r="452" spans="1:43" s="545" customFormat="1">
      <c r="C452" s="552" t="s">
        <v>600</v>
      </c>
      <c r="D452" s="551"/>
      <c r="E452" s="647">
        <f>$P$413*E$432</f>
        <v>84867.015625</v>
      </c>
      <c r="F452" s="647">
        <f>$P$413*F$432</f>
        <v>135558.98124999998</v>
      </c>
      <c r="G452" s="647">
        <f t="shared" ref="G452:AM452" si="134">$P$413*G$432</f>
        <v>145026.56437499999</v>
      </c>
      <c r="H452" s="647">
        <f t="shared" si="134"/>
        <v>171640.595</v>
      </c>
      <c r="I452" s="647">
        <f t="shared" si="134"/>
        <v>176709.22500000001</v>
      </c>
      <c r="J452" s="647">
        <f t="shared" si="134"/>
        <v>182510.66312500002</v>
      </c>
      <c r="K452" s="647">
        <f t="shared" si="134"/>
        <v>188632.9375</v>
      </c>
      <c r="L452" s="647">
        <f t="shared" si="134"/>
        <v>194830.96937499999</v>
      </c>
      <c r="M452" s="647">
        <f t="shared" si="134"/>
        <v>200986.91375000001</v>
      </c>
      <c r="N452" s="647">
        <f t="shared" si="134"/>
        <v>207337.27</v>
      </c>
      <c r="O452" s="647">
        <f t="shared" si="134"/>
        <v>213888.35125000001</v>
      </c>
      <c r="P452" s="647">
        <f t="shared" si="134"/>
        <v>220646.30875</v>
      </c>
      <c r="Q452" s="647">
        <f t="shared" si="134"/>
        <v>227617.94125</v>
      </c>
      <c r="R452" s="647">
        <f t="shared" si="134"/>
        <v>234809.885625</v>
      </c>
      <c r="S452" s="647">
        <f t="shared" si="134"/>
        <v>242228.94062500002</v>
      </c>
      <c r="T452" s="647">
        <f t="shared" si="134"/>
        <v>249882.390625</v>
      </c>
      <c r="U452" s="647">
        <f t="shared" si="134"/>
        <v>257777.68187500001</v>
      </c>
      <c r="V452" s="647">
        <f t="shared" si="134"/>
        <v>265922.42249999999</v>
      </c>
      <c r="W452" s="647">
        <f t="shared" si="134"/>
        <v>274324.544375</v>
      </c>
      <c r="X452" s="647">
        <f t="shared" si="134"/>
        <v>282992.30312500003</v>
      </c>
      <c r="Y452" s="647">
        <f t="shared" si="134"/>
        <v>291933.63062499999</v>
      </c>
      <c r="Z452" s="647">
        <f t="shared" si="134"/>
        <v>301157.59187500004</v>
      </c>
      <c r="AA452" s="647">
        <f t="shared" si="134"/>
        <v>310673.09000000003</v>
      </c>
      <c r="AB452" s="647">
        <f t="shared" si="134"/>
        <v>320489.19</v>
      </c>
      <c r="AC452" s="647">
        <f t="shared" si="134"/>
        <v>330615.4425</v>
      </c>
      <c r="AD452" s="647">
        <f t="shared" si="134"/>
        <v>341061.56</v>
      </c>
      <c r="AE452" s="647">
        <f t="shared" si="134"/>
        <v>351837.74062500003</v>
      </c>
      <c r="AF452" s="647">
        <f t="shared" si="134"/>
        <v>362954.50625000003</v>
      </c>
      <c r="AG452" s="647">
        <f t="shared" si="134"/>
        <v>374422.54062499997</v>
      </c>
      <c r="AH452" s="647">
        <f t="shared" si="134"/>
        <v>386252.85125000001</v>
      </c>
      <c r="AI452" s="647">
        <f t="shared" si="134"/>
        <v>398456.93124999997</v>
      </c>
      <c r="AJ452" s="647">
        <f t="shared" si="134"/>
        <v>411046.59749999997</v>
      </c>
      <c r="AK452" s="647">
        <f t="shared" si="134"/>
        <v>424034.15250000003</v>
      </c>
      <c r="AL452" s="647">
        <f t="shared" si="134"/>
        <v>437431.89874999999</v>
      </c>
      <c r="AM452" s="647">
        <f t="shared" si="134"/>
        <v>451253.11</v>
      </c>
      <c r="AN452" s="546"/>
      <c r="AO452" s="546"/>
      <c r="AP452" s="546"/>
      <c r="AQ452" s="546"/>
    </row>
    <row r="453" spans="1:43" s="545" customFormat="1">
      <c r="A453" s="549"/>
      <c r="C453" s="548" t="s">
        <v>893</v>
      </c>
      <c r="D453" s="547"/>
      <c r="E453" s="547">
        <f>(SUM(E450:E452))*G251</f>
        <v>0</v>
      </c>
      <c r="F453" s="570">
        <f>SUM(F450:F452)*(G251+H251)</f>
        <v>0</v>
      </c>
      <c r="G453" s="570">
        <f>SUM(G450:G452)*(G251+H251+I251)</f>
        <v>0</v>
      </c>
      <c r="H453" s="570">
        <f>SUM(H450:H452)*(G251+H251+I251+J251)</f>
        <v>0</v>
      </c>
      <c r="I453" s="670">
        <f>SUM(I450:I452)*(G251+H251+I251+J251+K251)</f>
        <v>4395.7703091018784</v>
      </c>
      <c r="J453" s="670">
        <f>SUM(J450:J452)*(G251+H251+I251+J251+K251+L251)</f>
        <v>59045.519590942189</v>
      </c>
      <c r="K453" s="670">
        <f>SUM(K450:K452)*(G251+H251+I251+J251+K251+L251+M251)</f>
        <v>838041.26181816042</v>
      </c>
      <c r="L453" s="570">
        <f>SUM(L450:L452)*(G251+H251+I251+J251+K251+L251+M251+N251)</f>
        <v>1535728.3618749999</v>
      </c>
      <c r="M453" s="547">
        <f t="shared" ref="M453:AM453" si="135">SUM(M450:M452)</f>
        <v>1584251.4762500001</v>
      </c>
      <c r="N453" s="547">
        <f t="shared" si="135"/>
        <v>1634307.67</v>
      </c>
      <c r="O453" s="547">
        <f t="shared" si="135"/>
        <v>1685945.51875</v>
      </c>
      <c r="P453" s="547">
        <f t="shared" si="135"/>
        <v>1739214.8087500003</v>
      </c>
      <c r="Q453" s="547">
        <f t="shared" si="135"/>
        <v>1794167.35375</v>
      </c>
      <c r="R453" s="547">
        <f t="shared" si="135"/>
        <v>1850856.2306250003</v>
      </c>
      <c r="S453" s="547">
        <f t="shared" si="135"/>
        <v>1909336.1331249999</v>
      </c>
      <c r="T453" s="547">
        <f t="shared" si="135"/>
        <v>1969663.7481250002</v>
      </c>
      <c r="U453" s="547">
        <f t="shared" si="135"/>
        <v>2031897.4918750001</v>
      </c>
      <c r="V453" s="547">
        <f t="shared" si="135"/>
        <v>2096097.5924999998</v>
      </c>
      <c r="W453" s="547">
        <f t="shared" si="135"/>
        <v>2162326.1993749999</v>
      </c>
      <c r="X453" s="547">
        <f t="shared" si="135"/>
        <v>2230647.5256249998</v>
      </c>
      <c r="Y453" s="547">
        <f t="shared" si="135"/>
        <v>2301127.2606250001</v>
      </c>
      <c r="Z453" s="547">
        <f t="shared" si="135"/>
        <v>2373833.9893749999</v>
      </c>
      <c r="AA453" s="547">
        <f t="shared" si="135"/>
        <v>2448838.085</v>
      </c>
      <c r="AB453" s="547">
        <f t="shared" si="135"/>
        <v>2526211.9649999999</v>
      </c>
      <c r="AC453" s="547">
        <f t="shared" si="135"/>
        <v>2606030.5575000001</v>
      </c>
      <c r="AD453" s="547">
        <f t="shared" si="135"/>
        <v>2688371.0300000003</v>
      </c>
      <c r="AE453" s="547">
        <f t="shared" si="135"/>
        <v>2773313.1431249999</v>
      </c>
      <c r="AF453" s="547">
        <f t="shared" si="135"/>
        <v>2860939.2012499999</v>
      </c>
      <c r="AG453" s="547">
        <f t="shared" si="135"/>
        <v>2951333.9206249998</v>
      </c>
      <c r="AH453" s="547">
        <f t="shared" si="135"/>
        <v>3044584.69625</v>
      </c>
      <c r="AI453" s="547">
        <f t="shared" si="135"/>
        <v>3140781.8387499996</v>
      </c>
      <c r="AJ453" s="547">
        <f t="shared" si="135"/>
        <v>3240018.39</v>
      </c>
      <c r="AK453" s="547">
        <f t="shared" si="135"/>
        <v>3342390.5550000002</v>
      </c>
      <c r="AL453" s="547">
        <f t="shared" si="135"/>
        <v>3447997.1187500004</v>
      </c>
      <c r="AM453" s="547">
        <f t="shared" si="135"/>
        <v>3556940.59</v>
      </c>
      <c r="AN453" s="546"/>
      <c r="AO453" s="546"/>
      <c r="AP453" s="546"/>
      <c r="AQ453" s="546"/>
    </row>
    <row r="454" spans="1:43" s="545" customFormat="1" ht="28.8">
      <c r="A454" s="549"/>
      <c r="C454" s="631" t="s">
        <v>1008</v>
      </c>
      <c r="D454" s="553"/>
      <c r="E454" s="553"/>
      <c r="F454" s="553"/>
      <c r="G454" s="553"/>
      <c r="H454" s="553"/>
      <c r="I454" s="553"/>
      <c r="J454" s="553"/>
      <c r="K454" s="553"/>
      <c r="L454" s="553"/>
      <c r="M454" s="553"/>
      <c r="N454" s="553"/>
      <c r="O454" s="553"/>
      <c r="P454" s="553"/>
      <c r="Q454" s="553"/>
      <c r="R454" s="553"/>
      <c r="S454" s="553"/>
      <c r="T454" s="553"/>
      <c r="U454" s="553"/>
      <c r="V454" s="553"/>
      <c r="W454" s="553"/>
      <c r="X454" s="553"/>
      <c r="Y454" s="553"/>
      <c r="Z454" s="553"/>
      <c r="AA454" s="553"/>
      <c r="AB454" s="553"/>
      <c r="AC454" s="553"/>
      <c r="AD454" s="553"/>
      <c r="AE454" s="553"/>
      <c r="AF454" s="553"/>
      <c r="AG454" s="553"/>
      <c r="AH454" s="553"/>
      <c r="AI454" s="553"/>
      <c r="AJ454" s="553"/>
      <c r="AK454" s="553"/>
      <c r="AL454" s="553"/>
      <c r="AM454" s="553"/>
      <c r="AN454" s="546"/>
      <c r="AO454" s="546"/>
      <c r="AP454" s="546"/>
      <c r="AQ454" s="546"/>
    </row>
    <row r="455" spans="1:43" s="545" customFormat="1">
      <c r="C455" s="552" t="s">
        <v>598</v>
      </c>
      <c r="D455" s="551"/>
      <c r="E455" s="647">
        <f>$N$414*E$430</f>
        <v>0</v>
      </c>
      <c r="F455" s="647">
        <f>$N$414*F$430</f>
        <v>0</v>
      </c>
      <c r="G455" s="647">
        <f t="shared" ref="G455:AM455" si="136">$N$414*G$430</f>
        <v>0</v>
      </c>
      <c r="H455" s="647">
        <f t="shared" si="136"/>
        <v>0</v>
      </c>
      <c r="I455" s="647">
        <f t="shared" si="136"/>
        <v>0</v>
      </c>
      <c r="J455" s="647">
        <f t="shared" si="136"/>
        <v>0</v>
      </c>
      <c r="K455" s="647">
        <f t="shared" si="136"/>
        <v>0</v>
      </c>
      <c r="L455" s="647">
        <f t="shared" si="136"/>
        <v>0</v>
      </c>
      <c r="M455" s="647">
        <f t="shared" si="136"/>
        <v>0</v>
      </c>
      <c r="N455" s="647">
        <f t="shared" si="136"/>
        <v>0</v>
      </c>
      <c r="O455" s="647">
        <f t="shared" si="136"/>
        <v>0</v>
      </c>
      <c r="P455" s="647">
        <f t="shared" si="136"/>
        <v>0</v>
      </c>
      <c r="Q455" s="647">
        <f t="shared" si="136"/>
        <v>0</v>
      </c>
      <c r="R455" s="647">
        <f t="shared" si="136"/>
        <v>0</v>
      </c>
      <c r="S455" s="647">
        <f t="shared" si="136"/>
        <v>0</v>
      </c>
      <c r="T455" s="647">
        <f t="shared" si="136"/>
        <v>0</v>
      </c>
      <c r="U455" s="647">
        <f t="shared" si="136"/>
        <v>0</v>
      </c>
      <c r="V455" s="647">
        <f t="shared" si="136"/>
        <v>0</v>
      </c>
      <c r="W455" s="647">
        <f t="shared" si="136"/>
        <v>0</v>
      </c>
      <c r="X455" s="647">
        <f t="shared" si="136"/>
        <v>0</v>
      </c>
      <c r="Y455" s="647">
        <f t="shared" si="136"/>
        <v>0</v>
      </c>
      <c r="Z455" s="647">
        <f t="shared" si="136"/>
        <v>0</v>
      </c>
      <c r="AA455" s="647">
        <f t="shared" si="136"/>
        <v>0</v>
      </c>
      <c r="AB455" s="647">
        <f t="shared" si="136"/>
        <v>0</v>
      </c>
      <c r="AC455" s="647">
        <f t="shared" si="136"/>
        <v>0</v>
      </c>
      <c r="AD455" s="647">
        <f t="shared" si="136"/>
        <v>0</v>
      </c>
      <c r="AE455" s="647">
        <f t="shared" si="136"/>
        <v>0</v>
      </c>
      <c r="AF455" s="647">
        <f t="shared" si="136"/>
        <v>0</v>
      </c>
      <c r="AG455" s="647">
        <f t="shared" si="136"/>
        <v>0</v>
      </c>
      <c r="AH455" s="647">
        <f t="shared" si="136"/>
        <v>0</v>
      </c>
      <c r="AI455" s="647">
        <f t="shared" si="136"/>
        <v>0</v>
      </c>
      <c r="AJ455" s="647">
        <f t="shared" si="136"/>
        <v>0</v>
      </c>
      <c r="AK455" s="647">
        <f t="shared" si="136"/>
        <v>0</v>
      </c>
      <c r="AL455" s="647">
        <f t="shared" si="136"/>
        <v>0</v>
      </c>
      <c r="AM455" s="647">
        <f t="shared" si="136"/>
        <v>0</v>
      </c>
      <c r="AN455" s="546"/>
      <c r="AO455" s="546"/>
      <c r="AP455" s="546"/>
      <c r="AQ455" s="546"/>
    </row>
    <row r="456" spans="1:43" s="545" customFormat="1">
      <c r="C456" s="552" t="s">
        <v>599</v>
      </c>
      <c r="D456" s="551"/>
      <c r="E456" s="647">
        <f>$O$414*E$431</f>
        <v>0</v>
      </c>
      <c r="F456" s="647">
        <f>$O$414*F$431</f>
        <v>0</v>
      </c>
      <c r="G456" s="647">
        <f t="shared" ref="G456:AM456" si="137">$O$414*G$431</f>
        <v>0</v>
      </c>
      <c r="H456" s="647">
        <f t="shared" si="137"/>
        <v>0</v>
      </c>
      <c r="I456" s="647">
        <f t="shared" si="137"/>
        <v>0</v>
      </c>
      <c r="J456" s="647">
        <f t="shared" si="137"/>
        <v>0</v>
      </c>
      <c r="K456" s="647">
        <f t="shared" si="137"/>
        <v>0</v>
      </c>
      <c r="L456" s="647">
        <f t="shared" si="137"/>
        <v>0</v>
      </c>
      <c r="M456" s="647">
        <f t="shared" si="137"/>
        <v>0</v>
      </c>
      <c r="N456" s="647">
        <f t="shared" si="137"/>
        <v>0</v>
      </c>
      <c r="O456" s="647">
        <f t="shared" si="137"/>
        <v>0</v>
      </c>
      <c r="P456" s="647">
        <f t="shared" si="137"/>
        <v>0</v>
      </c>
      <c r="Q456" s="647">
        <f t="shared" si="137"/>
        <v>0</v>
      </c>
      <c r="R456" s="647">
        <f t="shared" si="137"/>
        <v>0</v>
      </c>
      <c r="S456" s="647">
        <f t="shared" si="137"/>
        <v>0</v>
      </c>
      <c r="T456" s="647">
        <f t="shared" si="137"/>
        <v>0</v>
      </c>
      <c r="U456" s="647">
        <f t="shared" si="137"/>
        <v>0</v>
      </c>
      <c r="V456" s="647">
        <f t="shared" si="137"/>
        <v>0</v>
      </c>
      <c r="W456" s="647">
        <f t="shared" si="137"/>
        <v>0</v>
      </c>
      <c r="X456" s="647">
        <f t="shared" si="137"/>
        <v>0</v>
      </c>
      <c r="Y456" s="647">
        <f t="shared" si="137"/>
        <v>0</v>
      </c>
      <c r="Z456" s="647">
        <f t="shared" si="137"/>
        <v>0</v>
      </c>
      <c r="AA456" s="647">
        <f t="shared" si="137"/>
        <v>0</v>
      </c>
      <c r="AB456" s="647">
        <f t="shared" si="137"/>
        <v>0</v>
      </c>
      <c r="AC456" s="647">
        <f t="shared" si="137"/>
        <v>0</v>
      </c>
      <c r="AD456" s="647">
        <f t="shared" si="137"/>
        <v>0</v>
      </c>
      <c r="AE456" s="647">
        <f t="shared" si="137"/>
        <v>0</v>
      </c>
      <c r="AF456" s="647">
        <f t="shared" si="137"/>
        <v>0</v>
      </c>
      <c r="AG456" s="647">
        <f t="shared" si="137"/>
        <v>0</v>
      </c>
      <c r="AH456" s="647">
        <f t="shared" si="137"/>
        <v>0</v>
      </c>
      <c r="AI456" s="647">
        <f t="shared" si="137"/>
        <v>0</v>
      </c>
      <c r="AJ456" s="647">
        <f t="shared" si="137"/>
        <v>0</v>
      </c>
      <c r="AK456" s="647">
        <f t="shared" si="137"/>
        <v>0</v>
      </c>
      <c r="AL456" s="647">
        <f t="shared" si="137"/>
        <v>0</v>
      </c>
      <c r="AM456" s="647">
        <f t="shared" si="137"/>
        <v>0</v>
      </c>
      <c r="AN456" s="546"/>
      <c r="AO456" s="546"/>
      <c r="AP456" s="546"/>
      <c r="AQ456" s="546"/>
    </row>
    <row r="457" spans="1:43" s="545" customFormat="1">
      <c r="C457" s="552" t="s">
        <v>600</v>
      </c>
      <c r="D457" s="551"/>
      <c r="E457" s="647">
        <f>$P$414*E$432</f>
        <v>8519.46875</v>
      </c>
      <c r="F457" s="647">
        <f>$P$414*F$432</f>
        <v>13608.237499999999</v>
      </c>
      <c r="G457" s="647">
        <f t="shared" ref="G457:AM457" si="138">$P$414*G$432</f>
        <v>14558.651250000001</v>
      </c>
      <c r="H457" s="647">
        <f t="shared" si="138"/>
        <v>17230.330000000002</v>
      </c>
      <c r="I457" s="647">
        <f t="shared" si="138"/>
        <v>17739.149999999998</v>
      </c>
      <c r="J457" s="647">
        <f t="shared" si="138"/>
        <v>18321.533750000002</v>
      </c>
      <c r="K457" s="647">
        <f t="shared" si="138"/>
        <v>18936.125</v>
      </c>
      <c r="L457" s="647">
        <f t="shared" si="138"/>
        <v>19558.321250000001</v>
      </c>
      <c r="M457" s="647">
        <f t="shared" si="138"/>
        <v>20176.2925</v>
      </c>
      <c r="N457" s="647">
        <f t="shared" si="138"/>
        <v>20813.78</v>
      </c>
      <c r="O457" s="647">
        <f t="shared" si="138"/>
        <v>21471.4175</v>
      </c>
      <c r="P457" s="647">
        <f t="shared" si="138"/>
        <v>22149.822499999998</v>
      </c>
      <c r="Q457" s="647">
        <f t="shared" si="138"/>
        <v>22849.677500000002</v>
      </c>
      <c r="R457" s="647">
        <f t="shared" si="138"/>
        <v>23571.64875</v>
      </c>
      <c r="S457" s="647">
        <f t="shared" si="138"/>
        <v>24316.418750000001</v>
      </c>
      <c r="T457" s="647">
        <f t="shared" si="138"/>
        <v>25084.71875</v>
      </c>
      <c r="U457" s="647">
        <f t="shared" si="138"/>
        <v>25877.296249999999</v>
      </c>
      <c r="V457" s="647">
        <f t="shared" si="138"/>
        <v>26694.915000000001</v>
      </c>
      <c r="W457" s="647">
        <f t="shared" si="138"/>
        <v>27538.371249999997</v>
      </c>
      <c r="X457" s="647">
        <f t="shared" si="138"/>
        <v>28408.493750000001</v>
      </c>
      <c r="Y457" s="647">
        <f t="shared" si="138"/>
        <v>29306.078749999997</v>
      </c>
      <c r="Z457" s="647">
        <f t="shared" si="138"/>
        <v>30232.036250000005</v>
      </c>
      <c r="AA457" s="647">
        <f t="shared" si="138"/>
        <v>31187.26</v>
      </c>
      <c r="AB457" s="647">
        <f t="shared" si="138"/>
        <v>32172.660000000003</v>
      </c>
      <c r="AC457" s="647">
        <f t="shared" si="138"/>
        <v>33189.195</v>
      </c>
      <c r="AD457" s="647">
        <f t="shared" si="138"/>
        <v>34237.839999999997</v>
      </c>
      <c r="AE457" s="647">
        <f t="shared" si="138"/>
        <v>35319.618750000001</v>
      </c>
      <c r="AF457" s="647">
        <f t="shared" si="138"/>
        <v>36435.587500000001</v>
      </c>
      <c r="AG457" s="647">
        <f t="shared" si="138"/>
        <v>37586.818749999999</v>
      </c>
      <c r="AH457" s="647">
        <f t="shared" si="138"/>
        <v>38774.417500000003</v>
      </c>
      <c r="AI457" s="647">
        <f t="shared" si="138"/>
        <v>39999.537499999999</v>
      </c>
      <c r="AJ457" s="647">
        <f t="shared" si="138"/>
        <v>41263.364999999998</v>
      </c>
      <c r="AK457" s="647">
        <f t="shared" si="138"/>
        <v>42567.135000000002</v>
      </c>
      <c r="AL457" s="647">
        <f t="shared" si="138"/>
        <v>43912.082499999997</v>
      </c>
      <c r="AM457" s="647">
        <f t="shared" si="138"/>
        <v>45299.54</v>
      </c>
      <c r="AN457" s="546"/>
      <c r="AO457" s="546"/>
      <c r="AP457" s="546"/>
      <c r="AQ457" s="546"/>
    </row>
    <row r="458" spans="1:43" s="545" customFormat="1">
      <c r="A458" s="549"/>
      <c r="C458" s="548" t="s">
        <v>892</v>
      </c>
      <c r="D458" s="547"/>
      <c r="E458" s="570">
        <f>(SUM(E455:E457))*G252</f>
        <v>0</v>
      </c>
      <c r="F458" s="570">
        <f>SUM(F455:F457)*(G252+H252)</f>
        <v>0</v>
      </c>
      <c r="G458" s="570">
        <f>SUM(G455:G457)*(G252+H252+I252)</f>
        <v>0</v>
      </c>
      <c r="H458" s="570">
        <f>SUM(H455:H457)*(G252+H252+I252+J252)</f>
        <v>0</v>
      </c>
      <c r="I458" s="670">
        <f>SUM(I455:I457)*(G252+H252+I252+J252+K252)</f>
        <v>3148.3947391505194</v>
      </c>
      <c r="J458" s="670">
        <f>SUM(J455:J457)*(G252+H252+I252+J252+K252+L252)</f>
        <v>15066.098756005862</v>
      </c>
      <c r="K458" s="570">
        <f>SUM(K455:K457)*(G252+H252+I252+J252+K252+L252+M252)</f>
        <v>18936.125</v>
      </c>
      <c r="L458" s="547">
        <f t="shared" ref="L458:AM458" si="139">SUM(L455:L457)</f>
        <v>19558.321250000001</v>
      </c>
      <c r="M458" s="547">
        <f t="shared" si="139"/>
        <v>20176.2925</v>
      </c>
      <c r="N458" s="547">
        <f t="shared" si="139"/>
        <v>20813.78</v>
      </c>
      <c r="O458" s="547">
        <f t="shared" si="139"/>
        <v>21471.4175</v>
      </c>
      <c r="P458" s="547">
        <f t="shared" si="139"/>
        <v>22149.822499999998</v>
      </c>
      <c r="Q458" s="547">
        <f t="shared" si="139"/>
        <v>22849.677500000002</v>
      </c>
      <c r="R458" s="547">
        <f t="shared" si="139"/>
        <v>23571.64875</v>
      </c>
      <c r="S458" s="547">
        <f t="shared" si="139"/>
        <v>24316.418750000001</v>
      </c>
      <c r="T458" s="547">
        <f t="shared" si="139"/>
        <v>25084.71875</v>
      </c>
      <c r="U458" s="547">
        <f t="shared" si="139"/>
        <v>25877.296249999999</v>
      </c>
      <c r="V458" s="547">
        <f t="shared" si="139"/>
        <v>26694.915000000001</v>
      </c>
      <c r="W458" s="547">
        <f t="shared" si="139"/>
        <v>27538.371249999997</v>
      </c>
      <c r="X458" s="547">
        <f t="shared" si="139"/>
        <v>28408.493750000001</v>
      </c>
      <c r="Y458" s="547">
        <f t="shared" si="139"/>
        <v>29306.078749999997</v>
      </c>
      <c r="Z458" s="547">
        <f t="shared" si="139"/>
        <v>30232.036250000005</v>
      </c>
      <c r="AA458" s="547">
        <f t="shared" si="139"/>
        <v>31187.26</v>
      </c>
      <c r="AB458" s="547">
        <f t="shared" si="139"/>
        <v>32172.660000000003</v>
      </c>
      <c r="AC458" s="547">
        <f t="shared" si="139"/>
        <v>33189.195</v>
      </c>
      <c r="AD458" s="547">
        <f t="shared" si="139"/>
        <v>34237.839999999997</v>
      </c>
      <c r="AE458" s="547">
        <f t="shared" si="139"/>
        <v>35319.618750000001</v>
      </c>
      <c r="AF458" s="547">
        <f t="shared" si="139"/>
        <v>36435.587500000001</v>
      </c>
      <c r="AG458" s="547">
        <f t="shared" si="139"/>
        <v>37586.818749999999</v>
      </c>
      <c r="AH458" s="547">
        <f t="shared" si="139"/>
        <v>38774.417500000003</v>
      </c>
      <c r="AI458" s="547">
        <f t="shared" si="139"/>
        <v>39999.537499999999</v>
      </c>
      <c r="AJ458" s="547">
        <f t="shared" si="139"/>
        <v>41263.364999999998</v>
      </c>
      <c r="AK458" s="547">
        <f t="shared" si="139"/>
        <v>42567.135000000002</v>
      </c>
      <c r="AL458" s="547">
        <f t="shared" si="139"/>
        <v>43912.082499999997</v>
      </c>
      <c r="AM458" s="547">
        <f t="shared" si="139"/>
        <v>45299.54</v>
      </c>
      <c r="AN458" s="546"/>
      <c r="AO458" s="546"/>
      <c r="AP458" s="546"/>
      <c r="AQ458" s="546"/>
    </row>
    <row r="459" spans="1:43" s="540" customFormat="1">
      <c r="A459" s="544"/>
      <c r="C459" s="543" t="s">
        <v>1081</v>
      </c>
      <c r="D459" s="651"/>
      <c r="E459" s="651"/>
      <c r="F459" s="651"/>
      <c r="G459" s="650"/>
      <c r="H459" s="650"/>
      <c r="I459" s="650"/>
      <c r="J459" s="650"/>
      <c r="K459" s="650"/>
      <c r="L459" s="650"/>
      <c r="M459" s="650"/>
      <c r="N459" s="650"/>
      <c r="O459" s="650"/>
      <c r="P459" s="650"/>
      <c r="Q459" s="650"/>
      <c r="R459" s="650"/>
      <c r="S459" s="650"/>
      <c r="T459" s="650"/>
      <c r="U459" s="650"/>
      <c r="V459" s="650"/>
      <c r="W459" s="650"/>
      <c r="X459" s="650"/>
      <c r="Y459" s="650"/>
      <c r="Z459" s="650"/>
      <c r="AA459" s="650"/>
      <c r="AB459" s="650"/>
      <c r="AC459" s="650"/>
      <c r="AD459" s="650"/>
      <c r="AE459" s="650"/>
      <c r="AF459" s="650"/>
      <c r="AG459" s="650"/>
      <c r="AH459" s="650"/>
      <c r="AI459" s="650"/>
      <c r="AJ459" s="650"/>
      <c r="AK459" s="650"/>
      <c r="AL459" s="650"/>
      <c r="AM459" s="650"/>
      <c r="AN459" s="650"/>
      <c r="AO459" s="650"/>
      <c r="AP459" s="650"/>
      <c r="AQ459" s="650"/>
    </row>
  </sheetData>
  <mergeCells count="75">
    <mergeCell ref="A396:C396"/>
    <mergeCell ref="I396:K396"/>
    <mergeCell ref="L396:N396"/>
    <mergeCell ref="C418:P418"/>
    <mergeCell ref="C417:P417"/>
    <mergeCell ref="I410:I414"/>
    <mergeCell ref="C415:P415"/>
    <mergeCell ref="C416:P416"/>
    <mergeCell ref="C23:P23"/>
    <mergeCell ref="C253:P253"/>
    <mergeCell ref="D289:AL289"/>
    <mergeCell ref="A401:Y401"/>
    <mergeCell ref="R346:T346"/>
    <mergeCell ref="O396:Q396"/>
    <mergeCell ref="R396:T396"/>
    <mergeCell ref="U396:Y396"/>
    <mergeCell ref="A392:C392"/>
    <mergeCell ref="I392:K392"/>
    <mergeCell ref="L392:N392"/>
    <mergeCell ref="O392:Q392"/>
    <mergeCell ref="R392:T392"/>
    <mergeCell ref="U392:Y392"/>
    <mergeCell ref="U346:Y346"/>
    <mergeCell ref="U389:Y389"/>
    <mergeCell ref="O389:Q389"/>
    <mergeCell ref="O346:Q346"/>
    <mergeCell ref="I166:K166"/>
    <mergeCell ref="L166:N166"/>
    <mergeCell ref="O166:Q166"/>
    <mergeCell ref="D292:AL292"/>
    <mergeCell ref="C185:P185"/>
    <mergeCell ref="R166:T166"/>
    <mergeCell ref="A171:Y171"/>
    <mergeCell ref="I180:I184"/>
    <mergeCell ref="A166:C166"/>
    <mergeCell ref="R389:T389"/>
    <mergeCell ref="A389:C389"/>
    <mergeCell ref="I389:K389"/>
    <mergeCell ref="L389:N389"/>
    <mergeCell ref="A347:C347"/>
    <mergeCell ref="A378:C378"/>
    <mergeCell ref="A116:C116"/>
    <mergeCell ref="R116:T116"/>
    <mergeCell ref="O159:Q159"/>
    <mergeCell ref="R159:T159"/>
    <mergeCell ref="L162:N162"/>
    <mergeCell ref="O162:Q162"/>
    <mergeCell ref="R162:T162"/>
    <mergeCell ref="A117:C117"/>
    <mergeCell ref="A148:C148"/>
    <mergeCell ref="L159:N159"/>
    <mergeCell ref="A159:C159"/>
    <mergeCell ref="I162:K162"/>
    <mergeCell ref="A346:C346"/>
    <mergeCell ref="I346:K346"/>
    <mergeCell ref="L346:N346"/>
    <mergeCell ref="U116:Y116"/>
    <mergeCell ref="D59:AL59"/>
    <mergeCell ref="D62:AL62"/>
    <mergeCell ref="D69:AL69"/>
    <mergeCell ref="D115:F115"/>
    <mergeCell ref="G115:H115"/>
    <mergeCell ref="I116:K116"/>
    <mergeCell ref="L116:N116"/>
    <mergeCell ref="O116:Q116"/>
    <mergeCell ref="U159:Y159"/>
    <mergeCell ref="U162:Y162"/>
    <mergeCell ref="I159:K159"/>
    <mergeCell ref="C186:P186"/>
    <mergeCell ref="D345:F345"/>
    <mergeCell ref="G345:H345"/>
    <mergeCell ref="A162:C162"/>
    <mergeCell ref="C187:P187"/>
    <mergeCell ref="D299:AL299"/>
    <mergeCell ref="U166:Y166"/>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tabColor theme="7" tint="0.39997558519241921"/>
    <pageSetUpPr fitToPage="1"/>
  </sheetPr>
  <dimension ref="B1:AR261"/>
  <sheetViews>
    <sheetView tabSelected="1" topLeftCell="A248" zoomScale="80" zoomScaleNormal="80" workbookViewId="0"/>
  </sheetViews>
  <sheetFormatPr defaultColWidth="9.33203125" defaultRowHeight="14.4"/>
  <cols>
    <col min="1" max="1" width="3.6640625" style="279" customWidth="1"/>
    <col min="2" max="3" width="36.6640625" style="279" customWidth="1"/>
    <col min="4" max="4" width="14.33203125" style="279" customWidth="1"/>
    <col min="5" max="5" width="15.44140625" style="279" customWidth="1"/>
    <col min="6" max="6" width="12.33203125" style="279" customWidth="1"/>
    <col min="7" max="7" width="15.5546875" style="279" customWidth="1"/>
    <col min="8" max="8" width="14.33203125" style="279" customWidth="1"/>
    <col min="9" max="14" width="13.6640625" style="279" customWidth="1"/>
    <col min="15" max="35" width="14.33203125" style="279" customWidth="1"/>
    <col min="36" max="40" width="16.109375" style="279" customWidth="1"/>
    <col min="41" max="42" width="13.6640625" style="279" customWidth="1"/>
    <col min="43" max="44" width="11.5546875" style="279" bestFit="1" customWidth="1"/>
    <col min="45" max="16384" width="9.33203125" style="279"/>
  </cols>
  <sheetData>
    <row r="1" spans="2:40" s="45" customFormat="1">
      <c r="B1" s="45" t="s">
        <v>871</v>
      </c>
    </row>
    <row r="2" spans="2:40" s="64" customFormat="1"/>
    <row r="3" spans="2:40" s="386" customFormat="1">
      <c r="B3" s="386" t="s">
        <v>586</v>
      </c>
    </row>
    <row r="4" spans="2:40" s="387" customFormat="1" ht="30" customHeight="1">
      <c r="B4" s="388" t="s">
        <v>586</v>
      </c>
      <c r="C4" s="389" t="s">
        <v>602</v>
      </c>
      <c r="D4" s="389" t="s">
        <v>588</v>
      </c>
      <c r="E4" s="389"/>
      <c r="F4" s="390">
        <v>2022</v>
      </c>
      <c r="G4" s="390">
        <v>2023</v>
      </c>
      <c r="H4" s="390">
        <v>2024</v>
      </c>
      <c r="I4" s="390">
        <v>2025</v>
      </c>
      <c r="J4" s="390">
        <v>2026</v>
      </c>
      <c r="K4" s="390">
        <v>2027</v>
      </c>
      <c r="L4" s="390">
        <v>2028</v>
      </c>
      <c r="M4" s="415"/>
      <c r="N4" s="415"/>
      <c r="O4" s="415"/>
      <c r="P4" s="415"/>
    </row>
    <row r="5" spans="2:40" s="64" customFormat="1">
      <c r="B5" s="391" t="s">
        <v>603</v>
      </c>
      <c r="C5" s="392"/>
      <c r="D5" s="393">
        <f>SUM(D6:D10)</f>
        <v>31235156.046499997</v>
      </c>
      <c r="E5" s="393">
        <f>SUM(E6:E10)</f>
        <v>31235156.046499997</v>
      </c>
      <c r="F5" s="393">
        <f t="shared" ref="F5:L5" si="0">SUM(F6:F10)</f>
        <v>0</v>
      </c>
      <c r="G5" s="393">
        <f t="shared" si="0"/>
        <v>3416572.9</v>
      </c>
      <c r="H5" s="393">
        <f t="shared" si="0"/>
        <v>788000</v>
      </c>
      <c r="I5" s="393">
        <f t="shared" si="0"/>
        <v>7222561.2165000001</v>
      </c>
      <c r="J5" s="393">
        <f t="shared" si="0"/>
        <v>4649381.9300000006</v>
      </c>
      <c r="K5" s="393">
        <f t="shared" si="0"/>
        <v>10867385</v>
      </c>
      <c r="L5" s="393">
        <f t="shared" si="0"/>
        <v>4291255</v>
      </c>
    </row>
    <row r="6" spans="2:40" s="64" customFormat="1">
      <c r="B6" s="527" t="s">
        <v>868</v>
      </c>
      <c r="C6" s="529">
        <v>20</v>
      </c>
      <c r="D6" s="528">
        <f>+E6</f>
        <v>27030583.146499999</v>
      </c>
      <c r="E6" s="528">
        <f>+SUM(F6:L6)</f>
        <v>27030583.146499999</v>
      </c>
      <c r="F6" s="528"/>
      <c r="G6" s="528"/>
      <c r="H6" s="528"/>
      <c r="I6" s="396">
        <v>7222561.2165000001</v>
      </c>
      <c r="J6" s="396">
        <v>4649381.9300000006</v>
      </c>
      <c r="K6" s="396">
        <v>10867385</v>
      </c>
      <c r="L6" s="396">
        <v>4291255</v>
      </c>
    </row>
    <row r="7" spans="2:40" s="64" customFormat="1" ht="28.8">
      <c r="B7" s="394" t="s">
        <v>604</v>
      </c>
      <c r="C7" s="395">
        <v>20</v>
      </c>
      <c r="D7" s="396">
        <f>E7</f>
        <v>3252607</v>
      </c>
      <c r="E7" s="393">
        <f>F7+G7+H7</f>
        <v>3252607</v>
      </c>
      <c r="F7" s="396">
        <v>0</v>
      </c>
      <c r="G7" s="396">
        <v>3252607</v>
      </c>
      <c r="H7" s="396"/>
      <c r="I7" s="396"/>
      <c r="J7" s="396"/>
      <c r="K7" s="396"/>
      <c r="L7" s="396"/>
      <c r="P7" s="397"/>
    </row>
    <row r="8" spans="2:40" s="64" customFormat="1" ht="28.8">
      <c r="B8" s="394" t="s">
        <v>855</v>
      </c>
      <c r="C8" s="395">
        <v>20</v>
      </c>
      <c r="D8" s="396">
        <f t="shared" ref="D8:D10" si="1">E8</f>
        <v>147250</v>
      </c>
      <c r="E8" s="393">
        <f t="shared" ref="E8:E10" si="2">F8+G8+H8</f>
        <v>147250</v>
      </c>
      <c r="F8" s="396"/>
      <c r="G8" s="396">
        <v>147250</v>
      </c>
      <c r="H8" s="396"/>
      <c r="I8" s="396"/>
      <c r="J8" s="396"/>
      <c r="K8" s="396"/>
      <c r="L8" s="396"/>
      <c r="P8" s="397"/>
    </row>
    <row r="9" spans="2:40" s="64" customFormat="1">
      <c r="B9" s="394" t="s">
        <v>605</v>
      </c>
      <c r="C9" s="395">
        <v>10</v>
      </c>
      <c r="D9" s="396">
        <f t="shared" si="1"/>
        <v>16715.900000000001</v>
      </c>
      <c r="E9" s="393">
        <f t="shared" si="2"/>
        <v>16715.900000000001</v>
      </c>
      <c r="F9" s="396"/>
      <c r="G9" s="396">
        <v>16715.900000000001</v>
      </c>
      <c r="H9" s="396"/>
      <c r="I9" s="396"/>
      <c r="J9" s="396"/>
      <c r="K9" s="396"/>
      <c r="L9" s="396"/>
      <c r="P9" s="397"/>
    </row>
    <row r="10" spans="2:40" s="64" customFormat="1">
      <c r="B10" s="402" t="s">
        <v>606</v>
      </c>
      <c r="C10" s="399">
        <v>20</v>
      </c>
      <c r="D10" s="396">
        <f t="shared" si="1"/>
        <v>788000</v>
      </c>
      <c r="E10" s="393">
        <f t="shared" si="2"/>
        <v>788000</v>
      </c>
      <c r="F10" s="400"/>
      <c r="G10" s="400"/>
      <c r="H10" s="400">
        <v>788000</v>
      </c>
      <c r="I10" s="396"/>
      <c r="J10" s="396"/>
      <c r="K10" s="396"/>
      <c r="L10" s="396"/>
      <c r="P10" s="397"/>
    </row>
    <row r="11" spans="2:40" s="64" customFormat="1">
      <c r="B11" s="403"/>
      <c r="F11" s="404"/>
      <c r="G11" s="404"/>
      <c r="H11" s="404"/>
      <c r="O11" s="397"/>
    </row>
    <row r="12" spans="2:40" s="386" customFormat="1">
      <c r="B12" s="405" t="s">
        <v>607</v>
      </c>
    </row>
    <row r="13" spans="2:40" s="64" customFormat="1">
      <c r="G13" s="64">
        <v>1</v>
      </c>
      <c r="H13" s="64">
        <v>2</v>
      </c>
      <c r="I13" s="64">
        <v>3</v>
      </c>
      <c r="J13" s="64">
        <v>4</v>
      </c>
      <c r="K13" s="64">
        <v>5</v>
      </c>
      <c r="L13" s="64">
        <v>6</v>
      </c>
      <c r="M13" s="64">
        <v>7</v>
      </c>
      <c r="N13" s="64">
        <v>8</v>
      </c>
      <c r="O13" s="64">
        <v>9</v>
      </c>
      <c r="P13" s="64">
        <v>10</v>
      </c>
      <c r="Q13" s="64">
        <v>11</v>
      </c>
      <c r="R13" s="64">
        <v>12</v>
      </c>
      <c r="S13" s="64">
        <v>13</v>
      </c>
      <c r="T13" s="64">
        <v>14</v>
      </c>
      <c r="U13" s="64">
        <v>15</v>
      </c>
      <c r="V13" s="64">
        <v>16</v>
      </c>
      <c r="W13" s="64">
        <v>17</v>
      </c>
      <c r="X13" s="64">
        <v>18</v>
      </c>
      <c r="Y13" s="64">
        <v>19</v>
      </c>
      <c r="Z13" s="64">
        <v>20</v>
      </c>
      <c r="AA13" s="64">
        <v>21</v>
      </c>
      <c r="AB13" s="64">
        <v>22</v>
      </c>
      <c r="AC13" s="64">
        <v>23</v>
      </c>
      <c r="AD13" s="64">
        <v>24</v>
      </c>
      <c r="AE13" s="64">
        <v>25</v>
      </c>
      <c r="AF13" s="64">
        <v>26</v>
      </c>
      <c r="AG13" s="64">
        <v>27</v>
      </c>
      <c r="AH13" s="64">
        <v>28</v>
      </c>
      <c r="AI13" s="64">
        <v>29</v>
      </c>
      <c r="AJ13" s="64">
        <v>30</v>
      </c>
      <c r="AK13" s="64">
        <v>31</v>
      </c>
      <c r="AL13" s="64">
        <v>32</v>
      </c>
      <c r="AM13" s="64">
        <v>33</v>
      </c>
      <c r="AN13" s="64">
        <v>34</v>
      </c>
    </row>
    <row r="14" spans="2:40" s="64" customFormat="1">
      <c r="C14" s="406" t="s">
        <v>608</v>
      </c>
      <c r="D14" s="64">
        <v>2021</v>
      </c>
      <c r="E14" s="64">
        <v>2022</v>
      </c>
      <c r="F14" s="64">
        <v>2023</v>
      </c>
      <c r="G14" s="64">
        <v>2024</v>
      </c>
      <c r="H14" s="64">
        <v>2025</v>
      </c>
      <c r="I14" s="64">
        <v>2026</v>
      </c>
      <c r="J14" s="64">
        <v>2027</v>
      </c>
      <c r="K14" s="64">
        <v>2028</v>
      </c>
      <c r="L14" s="64">
        <v>2029</v>
      </c>
      <c r="M14" s="64">
        <v>2030</v>
      </c>
      <c r="N14" s="64">
        <v>2031</v>
      </c>
      <c r="O14" s="64">
        <v>2032</v>
      </c>
      <c r="P14" s="64">
        <v>2033</v>
      </c>
      <c r="Q14" s="64">
        <v>2034</v>
      </c>
      <c r="R14" s="64">
        <v>2035</v>
      </c>
      <c r="S14" s="64">
        <v>2036</v>
      </c>
      <c r="T14" s="64">
        <v>2037</v>
      </c>
      <c r="U14" s="64">
        <v>2038</v>
      </c>
      <c r="V14" s="64">
        <v>2039</v>
      </c>
      <c r="W14" s="64">
        <v>2040</v>
      </c>
      <c r="X14" s="64">
        <v>2041</v>
      </c>
      <c r="Y14" s="64">
        <v>2042</v>
      </c>
      <c r="Z14" s="64">
        <v>2043</v>
      </c>
      <c r="AA14" s="64">
        <v>2044</v>
      </c>
      <c r="AB14" s="64">
        <v>2045</v>
      </c>
      <c r="AC14" s="64">
        <v>2046</v>
      </c>
      <c r="AD14" s="64">
        <v>2047</v>
      </c>
      <c r="AE14" s="64">
        <v>2048</v>
      </c>
      <c r="AF14" s="64">
        <v>2049</v>
      </c>
      <c r="AG14" s="64">
        <v>2050</v>
      </c>
      <c r="AH14" s="64">
        <v>2051</v>
      </c>
      <c r="AI14" s="64">
        <v>2052</v>
      </c>
      <c r="AJ14" s="64">
        <v>2053</v>
      </c>
      <c r="AK14" s="64">
        <v>2054</v>
      </c>
      <c r="AL14" s="64">
        <v>2055</v>
      </c>
      <c r="AM14" s="64">
        <v>2056</v>
      </c>
      <c r="AN14" s="64">
        <v>2057</v>
      </c>
    </row>
    <row r="15" spans="2:40" s="64" customFormat="1">
      <c r="B15" s="407" t="s">
        <v>609</v>
      </c>
      <c r="C15" s="399">
        <f>D7/C7</f>
        <v>162630.35</v>
      </c>
      <c r="D15" s="399"/>
      <c r="E15" s="399"/>
      <c r="F15" s="399"/>
      <c r="G15" s="400">
        <f>D7-C15</f>
        <v>3089976.65</v>
      </c>
      <c r="H15" s="400">
        <f>G15-C15</f>
        <v>2927346.3</v>
      </c>
      <c r="I15" s="400">
        <f>H15-$C$15</f>
        <v>2764715.9499999997</v>
      </c>
      <c r="J15" s="400">
        <f>I15-$C$15</f>
        <v>2602085.5999999996</v>
      </c>
      <c r="K15" s="399">
        <f t="shared" ref="K15:V15" si="3">J15-$C$15</f>
        <v>2439455.2499999995</v>
      </c>
      <c r="L15" s="399">
        <f t="shared" si="3"/>
        <v>2276824.8999999994</v>
      </c>
      <c r="M15" s="399">
        <f t="shared" si="3"/>
        <v>2114194.5499999993</v>
      </c>
      <c r="N15" s="399">
        <f t="shared" si="3"/>
        <v>1951564.1999999993</v>
      </c>
      <c r="O15" s="399">
        <f t="shared" si="3"/>
        <v>1788933.8499999992</v>
      </c>
      <c r="P15" s="399">
        <f t="shared" si="3"/>
        <v>1626303.4999999991</v>
      </c>
      <c r="Q15" s="399">
        <f t="shared" si="3"/>
        <v>1463673.149999999</v>
      </c>
      <c r="R15" s="399">
        <f t="shared" si="3"/>
        <v>1301042.7999999989</v>
      </c>
      <c r="S15" s="399">
        <f t="shared" si="3"/>
        <v>1138412.4499999988</v>
      </c>
      <c r="T15" s="399">
        <f t="shared" si="3"/>
        <v>975782.09999999881</v>
      </c>
      <c r="U15" s="408">
        <f t="shared" si="3"/>
        <v>813151.74999999884</v>
      </c>
      <c r="V15" s="408">
        <f t="shared" si="3"/>
        <v>650521.39999999886</v>
      </c>
      <c r="W15" s="408">
        <f t="shared" ref="W15" si="4">V15-$C$15</f>
        <v>487891.04999999888</v>
      </c>
      <c r="X15" s="408">
        <f t="shared" ref="X15" si="5">W15-$C$15</f>
        <v>325260.69999999891</v>
      </c>
      <c r="Y15" s="408">
        <f t="shared" ref="Y15" si="6">X15-$C$15</f>
        <v>162630.3499999989</v>
      </c>
      <c r="Z15" s="408">
        <f t="shared" ref="Z15" si="7">Y15-$C$15</f>
        <v>-1.1059455573558807E-9</v>
      </c>
      <c r="AA15" s="409">
        <f>E7</f>
        <v>3252607</v>
      </c>
      <c r="AB15" s="400">
        <f>AA15-$C$15</f>
        <v>3089976.65</v>
      </c>
      <c r="AC15" s="400">
        <f t="shared" ref="AC15:AN15" si="8">AB15-$C$15</f>
        <v>2927346.3</v>
      </c>
      <c r="AD15" s="400">
        <f t="shared" si="8"/>
        <v>2764715.9499999997</v>
      </c>
      <c r="AE15" s="400">
        <f t="shared" si="8"/>
        <v>2602085.5999999996</v>
      </c>
      <c r="AF15" s="400">
        <f t="shared" si="8"/>
        <v>2439455.2499999995</v>
      </c>
      <c r="AG15" s="400">
        <f t="shared" si="8"/>
        <v>2276824.8999999994</v>
      </c>
      <c r="AH15" s="400">
        <f t="shared" si="8"/>
        <v>2114194.5499999993</v>
      </c>
      <c r="AI15" s="400">
        <f t="shared" si="8"/>
        <v>1951564.1999999993</v>
      </c>
      <c r="AJ15" s="400">
        <f t="shared" si="8"/>
        <v>1788933.8499999992</v>
      </c>
      <c r="AK15" s="400">
        <f t="shared" si="8"/>
        <v>1626303.4999999991</v>
      </c>
      <c r="AL15" s="400">
        <f t="shared" si="8"/>
        <v>1463673.149999999</v>
      </c>
      <c r="AM15" s="400">
        <f t="shared" si="8"/>
        <v>1301042.7999999989</v>
      </c>
      <c r="AN15" s="400">
        <f t="shared" si="8"/>
        <v>1138412.4499999988</v>
      </c>
    </row>
    <row r="16" spans="2:40" s="64" customFormat="1" ht="28.8">
      <c r="B16" s="407" t="s">
        <v>855</v>
      </c>
      <c r="C16" s="399">
        <f>D8/C8</f>
        <v>7362.5</v>
      </c>
      <c r="D16" s="399"/>
      <c r="E16" s="399"/>
      <c r="F16" s="399"/>
      <c r="G16" s="400">
        <f>E8-C16</f>
        <v>139887.5</v>
      </c>
      <c r="H16" s="400">
        <f t="shared" ref="H16:H17" si="9">G16-C16</f>
        <v>132525</v>
      </c>
      <c r="I16" s="399">
        <f t="shared" ref="I16:U16" si="10">H16-$C$16</f>
        <v>125162.5</v>
      </c>
      <c r="J16" s="399">
        <f t="shared" si="10"/>
        <v>117800</v>
      </c>
      <c r="K16" s="399">
        <f t="shared" si="10"/>
        <v>110437.5</v>
      </c>
      <c r="L16" s="399">
        <f t="shared" si="10"/>
        <v>103075</v>
      </c>
      <c r="M16" s="399">
        <f t="shared" si="10"/>
        <v>95712.5</v>
      </c>
      <c r="N16" s="399">
        <f t="shared" si="10"/>
        <v>88350</v>
      </c>
      <c r="O16" s="399">
        <f t="shared" si="10"/>
        <v>80987.5</v>
      </c>
      <c r="P16" s="399">
        <f t="shared" si="10"/>
        <v>73625</v>
      </c>
      <c r="Q16" s="399">
        <f t="shared" si="10"/>
        <v>66262.5</v>
      </c>
      <c r="R16" s="399">
        <f t="shared" si="10"/>
        <v>58900</v>
      </c>
      <c r="S16" s="399">
        <f t="shared" si="10"/>
        <v>51537.5</v>
      </c>
      <c r="T16" s="399">
        <f t="shared" si="10"/>
        <v>44175</v>
      </c>
      <c r="U16" s="408">
        <f t="shared" si="10"/>
        <v>36812.5</v>
      </c>
      <c r="V16" s="408">
        <f t="shared" ref="V16" si="11">U16-$C$16</f>
        <v>29450</v>
      </c>
      <c r="W16" s="408">
        <f t="shared" ref="W16" si="12">V16-$C$16</f>
        <v>22087.5</v>
      </c>
      <c r="X16" s="408">
        <f t="shared" ref="X16" si="13">W16-$C$16</f>
        <v>14725</v>
      </c>
      <c r="Y16" s="408">
        <f t="shared" ref="Y16" si="14">X16-$C$16</f>
        <v>7362.5</v>
      </c>
      <c r="Z16" s="408">
        <f t="shared" ref="Z16" si="15">Y16-$C$16</f>
        <v>0</v>
      </c>
      <c r="AA16" s="526">
        <f>E8</f>
        <v>147250</v>
      </c>
      <c r="AB16" s="400">
        <f>AA16-$C$16</f>
        <v>139887.5</v>
      </c>
      <c r="AC16" s="400">
        <f t="shared" ref="AC16:AI16" si="16">AB16-$C$16</f>
        <v>132525</v>
      </c>
      <c r="AD16" s="400">
        <f t="shared" si="16"/>
        <v>125162.5</v>
      </c>
      <c r="AE16" s="400">
        <f t="shared" si="16"/>
        <v>117800</v>
      </c>
      <c r="AF16" s="400">
        <f t="shared" si="16"/>
        <v>110437.5</v>
      </c>
      <c r="AG16" s="400">
        <f t="shared" si="16"/>
        <v>103075</v>
      </c>
      <c r="AH16" s="400">
        <f t="shared" si="16"/>
        <v>95712.5</v>
      </c>
      <c r="AI16" s="400">
        <f t="shared" si="16"/>
        <v>88350</v>
      </c>
      <c r="AJ16" s="400">
        <f t="shared" ref="AJ16" si="17">AI16-$C$16</f>
        <v>80987.5</v>
      </c>
      <c r="AK16" s="400">
        <f t="shared" ref="AK16" si="18">AJ16-$C$16</f>
        <v>73625</v>
      </c>
      <c r="AL16" s="400">
        <f t="shared" ref="AL16" si="19">AK16-$C$16</f>
        <v>66262.5</v>
      </c>
      <c r="AM16" s="400">
        <f t="shared" ref="AM16" si="20">AL16-$C$16</f>
        <v>58900</v>
      </c>
      <c r="AN16" s="400">
        <f t="shared" ref="AN16" si="21">AM16-$C$16</f>
        <v>51537.5</v>
      </c>
    </row>
    <row r="17" spans="2:41" s="64" customFormat="1">
      <c r="B17" s="407" t="s">
        <v>605</v>
      </c>
      <c r="C17" s="399">
        <f>D9/C9</f>
        <v>1671.5900000000001</v>
      </c>
      <c r="D17" s="399"/>
      <c r="E17" s="399"/>
      <c r="F17" s="399"/>
      <c r="G17" s="400">
        <f>E9-C17</f>
        <v>15044.310000000001</v>
      </c>
      <c r="H17" s="400">
        <f t="shared" si="9"/>
        <v>13372.720000000001</v>
      </c>
      <c r="I17" s="399">
        <f>H17-$C$17</f>
        <v>11701.130000000001</v>
      </c>
      <c r="J17" s="399">
        <f>I17-$C$17</f>
        <v>10029.540000000001</v>
      </c>
      <c r="K17" s="399">
        <f>J17-$C$17</f>
        <v>8357.9500000000007</v>
      </c>
      <c r="L17" s="399">
        <f t="shared" ref="L17:O17" si="22">K17-$C$17</f>
        <v>6686.3600000000006</v>
      </c>
      <c r="M17" s="399">
        <f t="shared" si="22"/>
        <v>5014.7700000000004</v>
      </c>
      <c r="N17" s="399">
        <f t="shared" si="22"/>
        <v>3343.1800000000003</v>
      </c>
      <c r="O17" s="399">
        <f t="shared" si="22"/>
        <v>1671.5900000000001</v>
      </c>
      <c r="P17" s="399">
        <f>O17-$C$17</f>
        <v>0</v>
      </c>
      <c r="Q17" s="409">
        <f>E9</f>
        <v>16715.900000000001</v>
      </c>
      <c r="R17" s="410">
        <f>Q17-$C$17</f>
        <v>15044.310000000001</v>
      </c>
      <c r="S17" s="410">
        <f t="shared" ref="S17:AA17" si="23">R17-$C$17</f>
        <v>13372.720000000001</v>
      </c>
      <c r="T17" s="410">
        <f t="shared" si="23"/>
        <v>11701.130000000001</v>
      </c>
      <c r="U17" s="410">
        <f t="shared" si="23"/>
        <v>10029.540000000001</v>
      </c>
      <c r="V17" s="410">
        <f t="shared" si="23"/>
        <v>8357.9500000000007</v>
      </c>
      <c r="W17" s="410">
        <f t="shared" si="23"/>
        <v>6686.3600000000006</v>
      </c>
      <c r="X17" s="410">
        <f t="shared" si="23"/>
        <v>5014.7700000000004</v>
      </c>
      <c r="Y17" s="410">
        <f t="shared" si="23"/>
        <v>3343.1800000000003</v>
      </c>
      <c r="Z17" s="410">
        <f t="shared" si="23"/>
        <v>1671.5900000000001</v>
      </c>
      <c r="AA17" s="410">
        <f t="shared" si="23"/>
        <v>0</v>
      </c>
      <c r="AB17" s="409">
        <f>Q17</f>
        <v>16715.900000000001</v>
      </c>
      <c r="AC17" s="400">
        <f>AB17-$C$17</f>
        <v>15044.310000000001</v>
      </c>
      <c r="AD17" s="400">
        <f t="shared" ref="AD17:AN17" si="24">AC17-$C$17</f>
        <v>13372.720000000001</v>
      </c>
      <c r="AE17" s="400">
        <f t="shared" si="24"/>
        <v>11701.130000000001</v>
      </c>
      <c r="AF17" s="400">
        <f t="shared" si="24"/>
        <v>10029.540000000001</v>
      </c>
      <c r="AG17" s="400">
        <f t="shared" si="24"/>
        <v>8357.9500000000007</v>
      </c>
      <c r="AH17" s="400">
        <f t="shared" si="24"/>
        <v>6686.3600000000006</v>
      </c>
      <c r="AI17" s="400">
        <f t="shared" si="24"/>
        <v>5014.7700000000004</v>
      </c>
      <c r="AJ17" s="400">
        <f t="shared" si="24"/>
        <v>3343.1800000000003</v>
      </c>
      <c r="AK17" s="400">
        <f t="shared" si="24"/>
        <v>1671.5900000000001</v>
      </c>
      <c r="AL17" s="400">
        <f t="shared" si="24"/>
        <v>0</v>
      </c>
      <c r="AM17" s="409">
        <f>AB17</f>
        <v>16715.900000000001</v>
      </c>
      <c r="AN17" s="400">
        <f t="shared" si="24"/>
        <v>15044.310000000001</v>
      </c>
    </row>
    <row r="18" spans="2:41" s="64" customFormat="1">
      <c r="B18" s="402" t="str">
        <f>B10</f>
        <v>EVC EVKS atnaujinimas</v>
      </c>
      <c r="C18" s="399">
        <f>D10/C10</f>
        <v>39400</v>
      </c>
      <c r="D18" s="399"/>
      <c r="E18" s="399"/>
      <c r="F18" s="399"/>
      <c r="G18" s="400">
        <f>E10-C18</f>
        <v>748600</v>
      </c>
      <c r="H18" s="400">
        <f>G18-C18</f>
        <v>709200</v>
      </c>
      <c r="I18" s="400">
        <f t="shared" ref="I18:Z18" si="25">H18-$C$18</f>
        <v>669800</v>
      </c>
      <c r="J18" s="400">
        <f t="shared" si="25"/>
        <v>630400</v>
      </c>
      <c r="K18" s="400">
        <f t="shared" si="25"/>
        <v>591000</v>
      </c>
      <c r="L18" s="400">
        <f t="shared" si="25"/>
        <v>551600</v>
      </c>
      <c r="M18" s="400">
        <f t="shared" si="25"/>
        <v>512200</v>
      </c>
      <c r="N18" s="400">
        <f t="shared" si="25"/>
        <v>472800</v>
      </c>
      <c r="O18" s="400">
        <f t="shared" si="25"/>
        <v>433400</v>
      </c>
      <c r="P18" s="400">
        <f t="shared" si="25"/>
        <v>394000</v>
      </c>
      <c r="Q18" s="400">
        <f t="shared" si="25"/>
        <v>354600</v>
      </c>
      <c r="R18" s="400">
        <f t="shared" si="25"/>
        <v>315200</v>
      </c>
      <c r="S18" s="400">
        <f t="shared" si="25"/>
        <v>275800</v>
      </c>
      <c r="T18" s="400">
        <f t="shared" si="25"/>
        <v>236400</v>
      </c>
      <c r="U18" s="400">
        <f t="shared" si="25"/>
        <v>197000</v>
      </c>
      <c r="V18" s="400">
        <f t="shared" si="25"/>
        <v>157600</v>
      </c>
      <c r="W18" s="400">
        <f t="shared" si="25"/>
        <v>118200</v>
      </c>
      <c r="X18" s="400">
        <f t="shared" si="25"/>
        <v>78800</v>
      </c>
      <c r="Y18" s="400">
        <f t="shared" si="25"/>
        <v>39400</v>
      </c>
      <c r="Z18" s="400">
        <f t="shared" si="25"/>
        <v>0</v>
      </c>
      <c r="AA18" s="409">
        <f>E10</f>
        <v>788000</v>
      </c>
      <c r="AB18" s="410">
        <f>AA18-C18</f>
        <v>748600</v>
      </c>
      <c r="AC18" s="400">
        <f t="shared" ref="AC18:AI18" si="26">AB18-$C$18</f>
        <v>709200</v>
      </c>
      <c r="AD18" s="400">
        <f t="shared" si="26"/>
        <v>669800</v>
      </c>
      <c r="AE18" s="400">
        <f t="shared" si="26"/>
        <v>630400</v>
      </c>
      <c r="AF18" s="400">
        <f t="shared" si="26"/>
        <v>591000</v>
      </c>
      <c r="AG18" s="400">
        <f t="shared" si="26"/>
        <v>551600</v>
      </c>
      <c r="AH18" s="400">
        <f t="shared" si="26"/>
        <v>512200</v>
      </c>
      <c r="AI18" s="400">
        <f t="shared" si="26"/>
        <v>472800</v>
      </c>
      <c r="AJ18" s="400">
        <f t="shared" ref="AJ18" si="27">AI18-$C$18</f>
        <v>433400</v>
      </c>
      <c r="AK18" s="400">
        <f t="shared" ref="AK18" si="28">AJ18-$C$18</f>
        <v>394000</v>
      </c>
      <c r="AL18" s="400">
        <f t="shared" ref="AL18" si="29">AK18-$C$18</f>
        <v>354600</v>
      </c>
      <c r="AM18" s="400">
        <f t="shared" ref="AM18" si="30">AL18-$C$18</f>
        <v>315200</v>
      </c>
      <c r="AN18" s="400">
        <f t="shared" ref="AN18" si="31">AM18-$C$18</f>
        <v>275800</v>
      </c>
    </row>
    <row r="19" spans="2:41" s="64" customFormat="1">
      <c r="B19" s="531" t="s">
        <v>155</v>
      </c>
      <c r="C19" s="527">
        <f>+D6/C6</f>
        <v>1351529.157325</v>
      </c>
      <c r="D19" s="527"/>
      <c r="E19" s="527"/>
      <c r="F19" s="527"/>
      <c r="G19" s="532"/>
      <c r="H19" s="400"/>
      <c r="I19" s="400"/>
      <c r="J19" s="400"/>
      <c r="K19" s="400"/>
      <c r="L19" s="400">
        <f>+E6-C19</f>
        <v>25679053.989174999</v>
      </c>
      <c r="M19" s="400">
        <f>+L19-C19</f>
        <v>24327524.83185</v>
      </c>
      <c r="N19" s="400">
        <f>+M19-C19</f>
        <v>22975995.674525</v>
      </c>
      <c r="O19" s="400">
        <f>+N19-C19</f>
        <v>21624466.517200001</v>
      </c>
      <c r="P19" s="400">
        <f>+O19-C19</f>
        <v>20272937.359875001</v>
      </c>
      <c r="Q19" s="400">
        <f>+P19-C19</f>
        <v>18921408.202550001</v>
      </c>
      <c r="R19" s="400">
        <f>+Q19-C19</f>
        <v>17569879.045225002</v>
      </c>
      <c r="S19" s="400">
        <f>+R19-C19</f>
        <v>16218349.887900002</v>
      </c>
      <c r="T19" s="400">
        <f>+S19-C19</f>
        <v>14866820.730575003</v>
      </c>
      <c r="U19" s="400">
        <f>+T19-C19</f>
        <v>13515291.573250003</v>
      </c>
      <c r="V19" s="400">
        <f>+U19-C19</f>
        <v>12163762.415925004</v>
      </c>
      <c r="W19" s="400">
        <f>+V19-C19</f>
        <v>10812233.258600004</v>
      </c>
      <c r="X19" s="400">
        <f>+W19-C19</f>
        <v>9460704.1012750044</v>
      </c>
      <c r="Y19" s="400">
        <f>+X19-C19</f>
        <v>8109174.9439500049</v>
      </c>
      <c r="Z19" s="400">
        <f>+Y19-C19</f>
        <v>6757645.7866250053</v>
      </c>
      <c r="AA19" s="400">
        <f>+Z19-C19</f>
        <v>5406116.6293000057</v>
      </c>
      <c r="AB19" s="400">
        <f>+AA19-C19</f>
        <v>4054587.4719750057</v>
      </c>
      <c r="AC19" s="400">
        <f>+AB19-C19</f>
        <v>2703058.3146500057</v>
      </c>
      <c r="AD19" s="400">
        <f>+AC19-C19</f>
        <v>1351529.1573250056</v>
      </c>
      <c r="AE19" s="409">
        <f>+D6</f>
        <v>27030583.146499999</v>
      </c>
      <c r="AF19" s="400">
        <f>+AE19-C19</f>
        <v>25679053.989174999</v>
      </c>
      <c r="AG19" s="400">
        <f>+AF19-C19</f>
        <v>24327524.83185</v>
      </c>
      <c r="AH19" s="400">
        <f>+AG19-C19</f>
        <v>22975995.674525</v>
      </c>
      <c r="AI19" s="400">
        <f>+AH19-C19</f>
        <v>21624466.517200001</v>
      </c>
      <c r="AJ19" s="400">
        <f>+AI19-C19</f>
        <v>20272937.359875001</v>
      </c>
      <c r="AK19" s="400">
        <f>+AJ19-C19</f>
        <v>18921408.202550001</v>
      </c>
      <c r="AL19" s="400">
        <f>+AK19-C19</f>
        <v>17569879.045225002</v>
      </c>
      <c r="AM19" s="400">
        <f>+AL19-C19</f>
        <v>16218349.887900002</v>
      </c>
      <c r="AN19" s="400">
        <f>+AM19-C19</f>
        <v>14866820.730575003</v>
      </c>
    </row>
    <row r="20" spans="2:41" s="64" customFormat="1">
      <c r="B20" s="399"/>
      <c r="C20" s="399"/>
      <c r="D20" s="399"/>
      <c r="E20" s="399"/>
      <c r="F20" s="399"/>
      <c r="G20" s="399"/>
      <c r="H20" s="399"/>
      <c r="I20" s="399"/>
      <c r="J20" s="399"/>
      <c r="K20" s="399"/>
      <c r="L20" s="399"/>
      <c r="M20" s="399"/>
      <c r="N20" s="399"/>
      <c r="O20" s="399"/>
      <c r="P20" s="399"/>
      <c r="Q20" s="399"/>
      <c r="R20" s="399"/>
      <c r="S20" s="399"/>
      <c r="T20" s="399"/>
      <c r="U20" s="399"/>
      <c r="V20" s="399"/>
      <c r="W20" s="399"/>
      <c r="X20" s="399"/>
      <c r="Y20" s="399"/>
      <c r="Z20" s="399"/>
      <c r="AA20" s="399"/>
      <c r="AB20" s="399"/>
      <c r="AC20" s="399"/>
      <c r="AD20" s="399"/>
      <c r="AE20" s="399"/>
      <c r="AF20" s="399"/>
      <c r="AG20" s="399"/>
      <c r="AH20" s="399"/>
      <c r="AI20" s="399"/>
      <c r="AJ20" s="399"/>
      <c r="AK20" s="399"/>
      <c r="AL20" s="399"/>
      <c r="AM20" s="399"/>
      <c r="AN20" s="399"/>
    </row>
    <row r="21" spans="2:41" s="411" customFormat="1">
      <c r="B21" s="412" t="s">
        <v>610</v>
      </c>
      <c r="C21" s="412"/>
      <c r="D21" s="412"/>
      <c r="E21" s="412"/>
      <c r="F21" s="412"/>
      <c r="G21" s="412"/>
      <c r="H21" s="412"/>
      <c r="I21" s="412"/>
      <c r="J21" s="412"/>
      <c r="K21" s="412"/>
      <c r="L21" s="409"/>
      <c r="M21" s="409"/>
      <c r="N21" s="412"/>
      <c r="O21" s="412"/>
      <c r="P21" s="412"/>
      <c r="Q21" s="409">
        <f>Q17</f>
        <v>16715.900000000001</v>
      </c>
      <c r="R21" s="409"/>
      <c r="S21" s="409"/>
      <c r="T21" s="412"/>
      <c r="U21" s="412"/>
      <c r="V21" s="409"/>
      <c r="W21" s="409"/>
      <c r="X21" s="409"/>
      <c r="Y21" s="409"/>
      <c r="Z21" s="409"/>
      <c r="AA21" s="409">
        <f>AA18+AA15+AA16</f>
        <v>4187857</v>
      </c>
      <c r="AB21" s="409">
        <f>AB17</f>
        <v>16715.900000000001</v>
      </c>
      <c r="AC21" s="409"/>
      <c r="AD21" s="409"/>
      <c r="AE21" s="409">
        <f>+AE19</f>
        <v>27030583.146499999</v>
      </c>
      <c r="AF21" s="409"/>
      <c r="AG21" s="409"/>
      <c r="AH21" s="409"/>
      <c r="AI21" s="409"/>
      <c r="AJ21" s="409"/>
      <c r="AK21" s="409"/>
      <c r="AL21" s="409"/>
      <c r="AM21" s="409">
        <f>AM17</f>
        <v>16715.900000000001</v>
      </c>
      <c r="AN21" s="409"/>
      <c r="AO21" s="411">
        <f>SUM(D21:AN21)</f>
        <v>31268587.846499998</v>
      </c>
    </row>
    <row r="22" spans="2:41" s="64" customFormat="1">
      <c r="B22" s="399" t="s">
        <v>611</v>
      </c>
      <c r="C22" s="399"/>
      <c r="D22" s="399"/>
      <c r="E22" s="399"/>
      <c r="F22" s="399"/>
      <c r="G22" s="400">
        <f>SUM(G15:G19)</f>
        <v>3993508.46</v>
      </c>
      <c r="H22" s="400">
        <f t="shared" ref="H22:AN22" si="32">SUM(H15:H19)</f>
        <v>3782444.02</v>
      </c>
      <c r="I22" s="400">
        <f t="shared" si="32"/>
        <v>3571379.5799999996</v>
      </c>
      <c r="J22" s="400">
        <f t="shared" si="32"/>
        <v>3360315.1399999997</v>
      </c>
      <c r="K22" s="400">
        <f t="shared" si="32"/>
        <v>3149250.6999999997</v>
      </c>
      <c r="L22" s="400">
        <f t="shared" si="32"/>
        <v>28617240.249174997</v>
      </c>
      <c r="M22" s="400">
        <f t="shared" si="32"/>
        <v>27054646.65185</v>
      </c>
      <c r="N22" s="400">
        <f t="shared" si="32"/>
        <v>25492053.054524999</v>
      </c>
      <c r="O22" s="400">
        <f t="shared" si="32"/>
        <v>23929459.457199998</v>
      </c>
      <c r="P22" s="400">
        <f t="shared" si="32"/>
        <v>22366865.859875001</v>
      </c>
      <c r="Q22" s="400">
        <f t="shared" si="32"/>
        <v>20822659.752549998</v>
      </c>
      <c r="R22" s="400">
        <f t="shared" si="32"/>
        <v>19260066.155225001</v>
      </c>
      <c r="S22" s="400">
        <f t="shared" si="32"/>
        <v>17697472.5579</v>
      </c>
      <c r="T22" s="400">
        <f t="shared" si="32"/>
        <v>16134878.960575001</v>
      </c>
      <c r="U22" s="400">
        <f t="shared" si="32"/>
        <v>14572285.363250002</v>
      </c>
      <c r="V22" s="400">
        <f t="shared" si="32"/>
        <v>13009691.765925003</v>
      </c>
      <c r="W22" s="400">
        <f t="shared" si="32"/>
        <v>11447098.168600002</v>
      </c>
      <c r="X22" s="400">
        <f t="shared" si="32"/>
        <v>9884504.5712750033</v>
      </c>
      <c r="Y22" s="400">
        <f t="shared" si="32"/>
        <v>8321910.9739500042</v>
      </c>
      <c r="Z22" s="400">
        <f t="shared" si="32"/>
        <v>6759317.3766250042</v>
      </c>
      <c r="AA22" s="400">
        <f t="shared" si="32"/>
        <v>9593973.6293000057</v>
      </c>
      <c r="AB22" s="400">
        <f t="shared" si="32"/>
        <v>8049767.521975005</v>
      </c>
      <c r="AC22" s="400">
        <f t="shared" si="32"/>
        <v>6487173.924650006</v>
      </c>
      <c r="AD22" s="400">
        <f t="shared" si="32"/>
        <v>4924580.3273250051</v>
      </c>
      <c r="AE22" s="400">
        <f t="shared" si="32"/>
        <v>30392569.876499999</v>
      </c>
      <c r="AF22" s="400">
        <f t="shared" si="32"/>
        <v>28829976.279174998</v>
      </c>
      <c r="AG22" s="400">
        <f t="shared" si="32"/>
        <v>27267382.681850001</v>
      </c>
      <c r="AH22" s="400">
        <f t="shared" si="32"/>
        <v>25704789.084525</v>
      </c>
      <c r="AI22" s="400">
        <f t="shared" si="32"/>
        <v>24142195.487199999</v>
      </c>
      <c r="AJ22" s="400">
        <f t="shared" si="32"/>
        <v>22579601.889875002</v>
      </c>
      <c r="AK22" s="400">
        <f t="shared" si="32"/>
        <v>21017008.292550001</v>
      </c>
      <c r="AL22" s="400">
        <f t="shared" si="32"/>
        <v>19454414.695225</v>
      </c>
      <c r="AM22" s="400">
        <f t="shared" si="32"/>
        <v>17910208.587900002</v>
      </c>
      <c r="AN22" s="400">
        <f t="shared" si="32"/>
        <v>16347614.990575001</v>
      </c>
      <c r="AO22" s="411">
        <f>SUM(D22:AN22)</f>
        <v>545928306.08712506</v>
      </c>
    </row>
    <row r="23" spans="2:41" s="64" customFormat="1"/>
    <row r="24" spans="2:41" s="386" customFormat="1">
      <c r="B24" s="386" t="s">
        <v>612</v>
      </c>
    </row>
    <row r="25" spans="2:41" s="64" customFormat="1">
      <c r="B25" s="64" t="s">
        <v>613</v>
      </c>
    </row>
    <row r="26" spans="2:41" s="64" customFormat="1"/>
    <row r="27" spans="2:41" s="386" customFormat="1">
      <c r="B27" s="386" t="s">
        <v>614</v>
      </c>
    </row>
    <row r="28" spans="2:41" s="64" customFormat="1"/>
    <row r="29" spans="2:41" s="413" customFormat="1">
      <c r="B29" s="413" t="s">
        <v>615</v>
      </c>
    </row>
    <row r="30" spans="2:41" s="411" customFormat="1">
      <c r="B30" s="411" t="s">
        <v>616</v>
      </c>
    </row>
    <row r="31" spans="2:41" s="387" customFormat="1">
      <c r="B31" s="689" t="s">
        <v>617</v>
      </c>
      <c r="C31" s="689"/>
      <c r="D31" s="689"/>
      <c r="F31" s="414" t="s">
        <v>618</v>
      </c>
      <c r="G31" s="387">
        <v>2</v>
      </c>
      <c r="I31" s="689"/>
      <c r="J31" s="689"/>
      <c r="K31" s="689"/>
      <c r="L31" s="415"/>
    </row>
    <row r="32" spans="2:41" s="64" customFormat="1" ht="100.8">
      <c r="B32" s="406" t="s">
        <v>619</v>
      </c>
      <c r="D32" s="64">
        <v>2.4</v>
      </c>
      <c r="F32" s="406" t="s">
        <v>620</v>
      </c>
      <c r="G32" s="64">
        <v>0.15</v>
      </c>
      <c r="I32" s="406"/>
      <c r="L32" s="406"/>
    </row>
    <row r="33" spans="2:16" s="64" customFormat="1" ht="43.2">
      <c r="B33" s="406" t="s">
        <v>621</v>
      </c>
      <c r="D33" s="64">
        <f>+D32</f>
        <v>2.4</v>
      </c>
      <c r="F33" s="406" t="s">
        <v>621</v>
      </c>
      <c r="G33" s="64">
        <f>+G32*G31</f>
        <v>0.3</v>
      </c>
      <c r="I33" s="406"/>
      <c r="L33" s="406"/>
    </row>
    <row r="34" spans="2:16" s="64" customFormat="1" ht="57.6">
      <c r="B34" s="406" t="s">
        <v>622</v>
      </c>
      <c r="D34" s="64">
        <f>D33*24*365</f>
        <v>21023.999999999996</v>
      </c>
      <c r="F34" s="406" t="s">
        <v>622</v>
      </c>
      <c r="G34" s="64">
        <f>G33*24*365</f>
        <v>2627.9999999999995</v>
      </c>
      <c r="I34" s="406"/>
      <c r="L34" s="406"/>
    </row>
    <row r="35" spans="2:16" s="64" customFormat="1">
      <c r="B35" s="64" t="s">
        <v>623</v>
      </c>
      <c r="D35">
        <v>0.23039999999999999</v>
      </c>
      <c r="F35" s="406" t="s">
        <v>623</v>
      </c>
      <c r="G35">
        <v>0.23039999999999999</v>
      </c>
      <c r="I35" s="406"/>
      <c r="L35" s="406"/>
    </row>
    <row r="36" spans="2:16" s="64" customFormat="1">
      <c r="B36" s="64" t="s">
        <v>624</v>
      </c>
      <c r="D36" s="64">
        <f>+D34*D35</f>
        <v>4843.9295999999995</v>
      </c>
      <c r="F36" s="406" t="s">
        <v>624</v>
      </c>
      <c r="G36" s="64">
        <f>+G34*G35</f>
        <v>605.49119999999994</v>
      </c>
      <c r="I36" s="406"/>
      <c r="L36" s="406"/>
    </row>
    <row r="37" spans="2:16" s="64" customFormat="1">
      <c r="I37" s="406"/>
    </row>
    <row r="38" spans="2:16" s="64" customFormat="1"/>
    <row r="39" spans="2:16" s="64" customFormat="1">
      <c r="B39" s="690" t="s">
        <v>625</v>
      </c>
      <c r="C39" s="690"/>
      <c r="D39" s="690"/>
      <c r="F39" s="416" t="s">
        <v>626</v>
      </c>
      <c r="G39" s="417" t="s">
        <v>627</v>
      </c>
    </row>
    <row r="40" spans="2:16" s="411" customFormat="1">
      <c r="B40" s="411" t="s">
        <v>885</v>
      </c>
    </row>
    <row r="41" spans="2:16" s="64" customFormat="1">
      <c r="B41" s="416">
        <f>SUM(D36,G36)*30</f>
        <v>163482.62400000001</v>
      </c>
      <c r="C41" s="416"/>
      <c r="D41" s="416"/>
      <c r="F41" s="416"/>
      <c r="G41" s="417"/>
      <c r="O41" s="64">
        <f>B41</f>
        <v>163482.62400000001</v>
      </c>
      <c r="P41" s="64" t="s">
        <v>628</v>
      </c>
    </row>
    <row r="42" spans="2:16" s="64" customFormat="1"/>
    <row r="43" spans="2:16" s="413" customFormat="1">
      <c r="B43" s="413" t="s">
        <v>629</v>
      </c>
    </row>
    <row r="44" spans="2:16" s="64" customFormat="1">
      <c r="E44" s="64" t="s">
        <v>630</v>
      </c>
    </row>
    <row r="45" spans="2:16" s="64" customFormat="1"/>
    <row r="46" spans="2:16" s="64" customFormat="1">
      <c r="D46" s="688" t="s">
        <v>631</v>
      </c>
      <c r="E46" s="688"/>
      <c r="F46" s="688"/>
      <c r="G46" s="688"/>
      <c r="H46" s="688"/>
      <c r="I46" s="688"/>
      <c r="J46" s="688"/>
      <c r="K46" s="399">
        <v>1469</v>
      </c>
    </row>
    <row r="47" spans="2:16" s="64" customFormat="1">
      <c r="B47" s="691" t="s">
        <v>632</v>
      </c>
      <c r="C47" s="692"/>
      <c r="D47" s="688" t="s">
        <v>633</v>
      </c>
      <c r="E47" s="688"/>
      <c r="F47" s="688"/>
      <c r="G47" s="688"/>
      <c r="H47" s="688"/>
      <c r="I47" s="688"/>
      <c r="J47" s="688"/>
      <c r="K47" s="399">
        <v>481</v>
      </c>
    </row>
    <row r="48" spans="2:16" s="64" customFormat="1">
      <c r="D48" s="688" t="s">
        <v>634</v>
      </c>
      <c r="E48" s="688"/>
      <c r="F48" s="688"/>
      <c r="G48" s="688"/>
      <c r="H48" s="688"/>
      <c r="I48" s="688"/>
      <c r="J48" s="688"/>
      <c r="K48" s="399">
        <f>K46-K47</f>
        <v>988</v>
      </c>
    </row>
    <row r="49" spans="2:27" s="64" customFormat="1">
      <c r="D49" s="688" t="s">
        <v>635</v>
      </c>
      <c r="E49" s="688"/>
      <c r="F49" s="688"/>
      <c r="G49" s="688"/>
      <c r="H49" s="688"/>
      <c r="I49" s="688"/>
      <c r="J49" s="688"/>
      <c r="K49" s="399">
        <f>8*60</f>
        <v>480</v>
      </c>
    </row>
    <row r="50" spans="2:27" s="64" customFormat="1">
      <c r="D50" s="688" t="s">
        <v>636</v>
      </c>
      <c r="E50" s="688"/>
      <c r="F50" s="688"/>
      <c r="G50" s="688"/>
      <c r="H50" s="688"/>
      <c r="I50" s="688"/>
      <c r="J50" s="688"/>
      <c r="K50" s="418">
        <f>K48/K49</f>
        <v>2.0583333333333331</v>
      </c>
    </row>
    <row r="51" spans="2:27" s="64" customFormat="1">
      <c r="D51" s="688" t="s">
        <v>637</v>
      </c>
      <c r="E51" s="688"/>
      <c r="F51" s="688"/>
      <c r="G51" s="688"/>
      <c r="H51" s="688"/>
      <c r="I51" s="688"/>
      <c r="J51" s="688"/>
      <c r="K51" s="399">
        <v>1049</v>
      </c>
    </row>
    <row r="52" spans="2:27" s="64" customFormat="1">
      <c r="D52" s="688" t="s">
        <v>638</v>
      </c>
      <c r="E52" s="688"/>
      <c r="F52" s="688"/>
      <c r="G52" s="688"/>
      <c r="H52" s="688"/>
      <c r="I52" s="688"/>
      <c r="J52" s="688"/>
      <c r="K52" s="399">
        <v>21</v>
      </c>
    </row>
    <row r="53" spans="2:27" s="64" customFormat="1">
      <c r="D53" s="688" t="s">
        <v>639</v>
      </c>
      <c r="E53" s="688"/>
      <c r="F53" s="688"/>
      <c r="G53" s="688"/>
      <c r="H53" s="688"/>
      <c r="I53" s="688"/>
      <c r="J53" s="688"/>
      <c r="K53" s="399">
        <v>30</v>
      </c>
    </row>
    <row r="54" spans="2:27" s="64" customFormat="1">
      <c r="D54" s="688" t="s">
        <v>640</v>
      </c>
      <c r="E54" s="688"/>
      <c r="F54" s="688"/>
      <c r="G54" s="688"/>
      <c r="H54" s="688"/>
      <c r="I54" s="688"/>
      <c r="J54" s="688"/>
      <c r="K54" s="418">
        <f>K51/K52*K50*K53</f>
        <v>3084.5595238095234</v>
      </c>
    </row>
    <row r="55" spans="2:27" s="64" customFormat="1"/>
    <row r="56" spans="2:27" customFormat="1" ht="15" thickBot="1">
      <c r="B56" s="419"/>
      <c r="C56" s="419" t="s">
        <v>641</v>
      </c>
      <c r="D56" s="419"/>
      <c r="E56" s="419"/>
      <c r="F56" s="419"/>
      <c r="G56" s="419"/>
      <c r="H56" s="419"/>
      <c r="I56" s="419"/>
      <c r="J56" s="419"/>
      <c r="K56" s="420"/>
      <c r="L56" s="420"/>
      <c r="M56" s="419"/>
      <c r="N56" s="419"/>
      <c r="O56" s="419"/>
      <c r="P56" s="419"/>
      <c r="Q56" s="419"/>
      <c r="R56" s="419"/>
      <c r="S56" s="419"/>
      <c r="T56" s="419"/>
      <c r="U56" s="419"/>
      <c r="V56" s="419"/>
      <c r="W56" s="419"/>
      <c r="X56" s="419"/>
    </row>
    <row r="57" spans="2:27" customFormat="1" ht="15" thickTop="1"/>
    <row r="58" spans="2:27" s="421" customFormat="1">
      <c r="B58" s="421" t="s">
        <v>642</v>
      </c>
    </row>
    <row r="59" spans="2:27" s="45" customFormat="1">
      <c r="B59" s="45" t="s">
        <v>869</v>
      </c>
      <c r="L59" s="422"/>
    </row>
    <row r="60" spans="2:27" customFormat="1">
      <c r="D60" s="422"/>
    </row>
    <row r="61" spans="2:27" customFormat="1" ht="58.2" thickBot="1">
      <c r="C61" s="423" t="s">
        <v>48</v>
      </c>
      <c r="D61" s="424" t="s">
        <v>643</v>
      </c>
      <c r="E61" s="423" t="s">
        <v>644</v>
      </c>
      <c r="F61" s="424" t="s">
        <v>645</v>
      </c>
      <c r="G61" s="423" t="s">
        <v>646</v>
      </c>
      <c r="H61" s="423" t="s">
        <v>647</v>
      </c>
      <c r="I61" s="521" t="s">
        <v>765</v>
      </c>
      <c r="J61" s="423" t="s">
        <v>648</v>
      </c>
      <c r="L61" s="519" t="s">
        <v>764</v>
      </c>
    </row>
    <row r="62" spans="2:27" customFormat="1">
      <c r="C62" s="425">
        <v>1</v>
      </c>
      <c r="D62" s="426" t="s">
        <v>649</v>
      </c>
      <c r="E62" s="427">
        <v>4729</v>
      </c>
      <c r="F62" s="428">
        <v>364.66666666666669</v>
      </c>
      <c r="G62" s="429">
        <v>31.666666666666668</v>
      </c>
      <c r="H62" s="430">
        <v>333</v>
      </c>
      <c r="I62" s="521">
        <f>L62*0.9</f>
        <v>89.100000000000009</v>
      </c>
      <c r="J62" s="431">
        <v>4.5</v>
      </c>
      <c r="L62">
        <v>99</v>
      </c>
      <c r="M62" s="115"/>
      <c r="N62" s="116"/>
      <c r="O62" s="116"/>
      <c r="P62" s="116"/>
      <c r="Q62" s="116"/>
      <c r="R62" s="116"/>
      <c r="S62" s="117"/>
    </row>
    <row r="63" spans="2:27" customFormat="1">
      <c r="C63" s="425">
        <v>2</v>
      </c>
      <c r="D63" s="432" t="s">
        <v>650</v>
      </c>
      <c r="E63" s="427" t="s">
        <v>651</v>
      </c>
      <c r="F63" s="433">
        <v>574</v>
      </c>
      <c r="G63" s="429">
        <v>84.951999999999998</v>
      </c>
      <c r="H63" s="430">
        <v>489.048</v>
      </c>
      <c r="I63" s="521">
        <f t="shared" ref="I63:I71" si="33">L63*0.9</f>
        <v>43.2</v>
      </c>
      <c r="J63" s="431">
        <v>4.5</v>
      </c>
      <c r="L63">
        <v>48</v>
      </c>
      <c r="M63" s="103">
        <f>$I$72/24</f>
        <v>2.2012499999999999</v>
      </c>
      <c r="N63" t="s">
        <v>652</v>
      </c>
      <c r="R63">
        <f>M63*4.5</f>
        <v>9.9056250000000006</v>
      </c>
      <c r="S63" s="106">
        <f>R63/60</f>
        <v>0.16509375000000001</v>
      </c>
    </row>
    <row r="64" spans="2:27" customFormat="1">
      <c r="C64" s="425">
        <v>3</v>
      </c>
      <c r="D64" s="432" t="s">
        <v>653</v>
      </c>
      <c r="E64" s="427">
        <v>3403</v>
      </c>
      <c r="F64" s="433">
        <v>343.33333333333331</v>
      </c>
      <c r="G64" s="429">
        <v>64</v>
      </c>
      <c r="H64" s="430">
        <v>279.33333333333331</v>
      </c>
      <c r="I64" s="521">
        <f t="shared" si="33"/>
        <v>61.2</v>
      </c>
      <c r="J64" s="431">
        <v>4.5</v>
      </c>
      <c r="L64">
        <v>68</v>
      </c>
      <c r="M64" s="103">
        <f>G72/24</f>
        <v>4.9467815788097971</v>
      </c>
      <c r="N64" t="s">
        <v>654</v>
      </c>
      <c r="R64">
        <f>M64*$S$63</f>
        <v>0.81668272127663</v>
      </c>
      <c r="S64" s="435">
        <f>R64/M63</f>
        <v>0.37100861841073485</v>
      </c>
      <c r="T64" s="64"/>
      <c r="U64" s="45">
        <f>S64*M63</f>
        <v>0.81668272127663011</v>
      </c>
      <c r="V64" t="s">
        <v>655</v>
      </c>
      <c r="X64" s="45">
        <f>U64*24</f>
        <v>19.600385310639123</v>
      </c>
      <c r="Y64" t="s">
        <v>656</v>
      </c>
      <c r="Z64" s="45">
        <f>X64/G72</f>
        <v>0.16509375000000004</v>
      </c>
      <c r="AA64">
        <f>X64/12</f>
        <v>1.6333654425532602</v>
      </c>
    </row>
    <row r="65" spans="2:44" customFormat="1">
      <c r="C65" s="425">
        <v>4</v>
      </c>
      <c r="D65" s="436" t="s">
        <v>657</v>
      </c>
      <c r="E65" s="437" t="s">
        <v>658</v>
      </c>
      <c r="F65" s="438">
        <v>662</v>
      </c>
      <c r="G65" s="439">
        <v>76.333333333333329</v>
      </c>
      <c r="H65" s="440">
        <v>585.66666666666663</v>
      </c>
      <c r="I65" s="521">
        <f t="shared" si="33"/>
        <v>61.2</v>
      </c>
      <c r="J65" s="434">
        <v>4.5</v>
      </c>
      <c r="L65">
        <v>68</v>
      </c>
      <c r="M65" s="103">
        <f>H72/24</f>
        <v>34.046273976745759</v>
      </c>
      <c r="N65" t="s">
        <v>882</v>
      </c>
      <c r="R65">
        <f>M65*$S$63</f>
        <v>5.6208270443483705</v>
      </c>
      <c r="S65" s="435">
        <f>R65/M63</f>
        <v>2.5534705482559321</v>
      </c>
      <c r="T65" s="64"/>
      <c r="U65" s="45">
        <f>S65*M63</f>
        <v>5.6208270443483705</v>
      </c>
      <c r="V65" t="s">
        <v>659</v>
      </c>
      <c r="X65" s="45">
        <f>U65*24</f>
        <v>134.89984906436089</v>
      </c>
      <c r="Y65" t="s">
        <v>656</v>
      </c>
      <c r="Z65" s="45">
        <f>X65/H72</f>
        <v>0.16509375000000001</v>
      </c>
    </row>
    <row r="66" spans="2:44" customFormat="1" ht="29.4" thickBot="1">
      <c r="C66" s="425">
        <v>5</v>
      </c>
      <c r="D66" s="436" t="s">
        <v>660</v>
      </c>
      <c r="E66" s="437" t="s">
        <v>661</v>
      </c>
      <c r="F66" s="438">
        <v>654</v>
      </c>
      <c r="G66" s="439">
        <v>87.080604040381715</v>
      </c>
      <c r="H66" s="440">
        <v>566.91939595961833</v>
      </c>
      <c r="I66" s="521">
        <f t="shared" si="33"/>
        <v>61.2</v>
      </c>
      <c r="J66" s="434">
        <v>4.5</v>
      </c>
      <c r="L66">
        <v>68</v>
      </c>
      <c r="M66" s="118"/>
      <c r="N66" s="119"/>
      <c r="O66" s="119"/>
      <c r="P66" s="119"/>
      <c r="Q66" s="119"/>
      <c r="R66" s="119"/>
      <c r="S66" s="441"/>
    </row>
    <row r="67" spans="2:44" customFormat="1">
      <c r="C67" s="425">
        <v>6</v>
      </c>
      <c r="D67" s="436" t="s">
        <v>662</v>
      </c>
      <c r="E67" s="437">
        <v>148</v>
      </c>
      <c r="F67" s="438">
        <v>1627.3333333333333</v>
      </c>
      <c r="G67" s="439">
        <v>201</v>
      </c>
      <c r="H67" s="440">
        <v>1426.3333333333333</v>
      </c>
      <c r="I67" s="521">
        <f t="shared" si="33"/>
        <v>50.4</v>
      </c>
      <c r="J67" s="434">
        <v>4.5</v>
      </c>
      <c r="L67">
        <v>56</v>
      </c>
    </row>
    <row r="68" spans="2:44" customFormat="1">
      <c r="C68" s="425">
        <v>7</v>
      </c>
      <c r="D68" s="436" t="s">
        <v>663</v>
      </c>
      <c r="E68" s="437" t="s">
        <v>664</v>
      </c>
      <c r="F68" s="438">
        <v>1024</v>
      </c>
      <c r="G68" s="439">
        <v>129.98620778039486</v>
      </c>
      <c r="H68" s="440">
        <v>894.01379221960519</v>
      </c>
      <c r="I68" s="521">
        <f t="shared" si="33"/>
        <v>61.2</v>
      </c>
      <c r="J68" s="434">
        <v>4.5</v>
      </c>
      <c r="L68">
        <v>68</v>
      </c>
    </row>
    <row r="69" spans="2:44" customFormat="1">
      <c r="C69" s="425">
        <v>8</v>
      </c>
      <c r="D69" s="442" t="s">
        <v>665</v>
      </c>
      <c r="E69" s="437">
        <v>5223</v>
      </c>
      <c r="F69" s="443">
        <v>589.66666666666663</v>
      </c>
      <c r="G69" s="439">
        <v>55</v>
      </c>
      <c r="H69" s="440">
        <v>534.66666666666663</v>
      </c>
      <c r="I69" s="521">
        <f t="shared" si="33"/>
        <v>43.2</v>
      </c>
      <c r="J69" s="434">
        <v>4.5</v>
      </c>
      <c r="L69">
        <v>48</v>
      </c>
    </row>
    <row r="70" spans="2:44" customFormat="1" ht="28.8">
      <c r="C70" s="425">
        <v>9</v>
      </c>
      <c r="D70" s="442" t="s">
        <v>666</v>
      </c>
      <c r="E70" s="437" t="s">
        <v>667</v>
      </c>
      <c r="F70" s="443">
        <v>3158</v>
      </c>
      <c r="G70" s="439">
        <v>400.87543376024121</v>
      </c>
      <c r="H70" s="440">
        <v>2757.1245662397587</v>
      </c>
      <c r="I70" s="521">
        <f t="shared" si="33"/>
        <v>14.4</v>
      </c>
      <c r="J70" s="434">
        <v>4.5</v>
      </c>
      <c r="L70">
        <v>16</v>
      </c>
    </row>
    <row r="71" spans="2:44" customFormat="1">
      <c r="C71" s="425">
        <v>10</v>
      </c>
      <c r="D71" s="442" t="s">
        <v>668</v>
      </c>
      <c r="E71" s="437">
        <v>5224</v>
      </c>
      <c r="F71" s="443">
        <v>361.33333333333331</v>
      </c>
      <c r="G71" s="439">
        <v>56.333333333333336</v>
      </c>
      <c r="H71" s="440">
        <v>305</v>
      </c>
      <c r="I71" s="521">
        <f t="shared" si="33"/>
        <v>43.2</v>
      </c>
      <c r="J71" s="434">
        <v>4.5</v>
      </c>
      <c r="L71">
        <v>48</v>
      </c>
    </row>
    <row r="72" spans="2:44" customFormat="1">
      <c r="D72" s="444" t="s">
        <v>669</v>
      </c>
      <c r="E72" s="445"/>
      <c r="F72" s="446">
        <f>AVERAGE(F62:F71)</f>
        <v>935.83333333333337</v>
      </c>
      <c r="G72" s="446">
        <f t="shared" ref="G72:H72" si="34">AVERAGE(G62:G71)</f>
        <v>118.72275789143512</v>
      </c>
      <c r="H72" s="446">
        <f t="shared" si="34"/>
        <v>817.11057544189828</v>
      </c>
      <c r="I72" s="522">
        <f>AVERAGE(I62:I71)</f>
        <v>52.83</v>
      </c>
      <c r="J72" s="445">
        <v>4.5</v>
      </c>
    </row>
    <row r="73" spans="2:44" customFormat="1">
      <c r="B73" s="387" t="s">
        <v>766</v>
      </c>
      <c r="C73" s="2"/>
    </row>
    <row r="74" spans="2:44" customFormat="1">
      <c r="D74" s="20"/>
      <c r="E74" s="20"/>
      <c r="F74" s="20"/>
    </row>
    <row r="75" spans="2:44" s="45" customFormat="1">
      <c r="B75" s="45" t="s">
        <v>670</v>
      </c>
    </row>
    <row r="76" spans="2:44" customFormat="1"/>
    <row r="77" spans="2:44" s="447" customFormat="1">
      <c r="C77" s="447">
        <v>2016</v>
      </c>
      <c r="D77" s="447">
        <v>2017</v>
      </c>
      <c r="E77" s="447">
        <v>2018</v>
      </c>
      <c r="F77" s="447">
        <v>2019</v>
      </c>
      <c r="G77" s="447">
        <v>2020</v>
      </c>
      <c r="H77" s="447">
        <v>2021</v>
      </c>
      <c r="I77" s="447">
        <v>2022</v>
      </c>
      <c r="J77" s="447">
        <v>2023</v>
      </c>
      <c r="K77" s="447">
        <v>2024</v>
      </c>
      <c r="L77" s="447">
        <v>2025</v>
      </c>
      <c r="M77" s="447">
        <v>2026</v>
      </c>
      <c r="N77" s="447">
        <v>2027</v>
      </c>
      <c r="O77" s="447">
        <v>2028</v>
      </c>
      <c r="P77" s="447">
        <v>2029</v>
      </c>
      <c r="Q77" s="447">
        <v>2030</v>
      </c>
      <c r="R77" s="447">
        <v>2031</v>
      </c>
      <c r="S77" s="447">
        <v>2032</v>
      </c>
      <c r="T77" s="447">
        <v>2033</v>
      </c>
      <c r="U77" s="447">
        <v>2034</v>
      </c>
      <c r="V77" s="447">
        <v>2035</v>
      </c>
      <c r="W77" s="447">
        <v>2036</v>
      </c>
      <c r="X77" s="447">
        <v>2037</v>
      </c>
      <c r="Y77" s="447">
        <v>2038</v>
      </c>
      <c r="Z77" s="447">
        <v>2039</v>
      </c>
      <c r="AA77" s="447">
        <v>2040</v>
      </c>
      <c r="AB77" s="447">
        <v>2041</v>
      </c>
      <c r="AC77" s="447">
        <v>2042</v>
      </c>
      <c r="AD77" s="447">
        <v>2043</v>
      </c>
      <c r="AE77" s="447">
        <v>2044</v>
      </c>
      <c r="AF77" s="447">
        <v>2045</v>
      </c>
      <c r="AG77" s="447">
        <v>2046</v>
      </c>
      <c r="AH77" s="447">
        <v>2047</v>
      </c>
      <c r="AI77" s="447">
        <v>2048</v>
      </c>
      <c r="AJ77" s="447">
        <v>2049</v>
      </c>
      <c r="AK77" s="447">
        <v>2050</v>
      </c>
      <c r="AL77" s="447">
        <v>2051</v>
      </c>
      <c r="AM77" s="447">
        <v>2052</v>
      </c>
      <c r="AN77" s="447">
        <v>2053</v>
      </c>
      <c r="AO77" s="447">
        <v>2054</v>
      </c>
      <c r="AP77" s="447">
        <v>2055</v>
      </c>
      <c r="AQ77" s="447">
        <v>2056</v>
      </c>
      <c r="AR77" s="447">
        <v>2057</v>
      </c>
    </row>
    <row r="78" spans="2:44" customFormat="1" ht="28.8">
      <c r="B78" s="2" t="s">
        <v>671</v>
      </c>
      <c r="J78" s="177"/>
      <c r="K78" s="177">
        <f t="shared" ref="K78:AR78" si="35">$H$72</f>
        <v>817.11057544189828</v>
      </c>
      <c r="L78" s="177">
        <f t="shared" si="35"/>
        <v>817.11057544189828</v>
      </c>
      <c r="M78" s="177">
        <f t="shared" si="35"/>
        <v>817.11057544189828</v>
      </c>
      <c r="N78" s="177">
        <f t="shared" si="35"/>
        <v>817.11057544189828</v>
      </c>
      <c r="O78" s="177">
        <f t="shared" si="35"/>
        <v>817.11057544189828</v>
      </c>
      <c r="P78" s="177">
        <f t="shared" si="35"/>
        <v>817.11057544189828</v>
      </c>
      <c r="Q78" s="177">
        <f t="shared" si="35"/>
        <v>817.11057544189828</v>
      </c>
      <c r="R78" s="177">
        <f t="shared" si="35"/>
        <v>817.11057544189828</v>
      </c>
      <c r="S78" s="177">
        <f t="shared" si="35"/>
        <v>817.11057544189828</v>
      </c>
      <c r="T78" s="177">
        <f t="shared" si="35"/>
        <v>817.11057544189828</v>
      </c>
      <c r="U78" s="177">
        <f t="shared" si="35"/>
        <v>817.11057544189828</v>
      </c>
      <c r="V78" s="177">
        <f t="shared" si="35"/>
        <v>817.11057544189828</v>
      </c>
      <c r="W78" s="177">
        <f t="shared" si="35"/>
        <v>817.11057544189828</v>
      </c>
      <c r="X78" s="177">
        <f t="shared" si="35"/>
        <v>817.11057544189828</v>
      </c>
      <c r="Y78" s="177">
        <f t="shared" si="35"/>
        <v>817.11057544189828</v>
      </c>
      <c r="Z78" s="177">
        <f t="shared" si="35"/>
        <v>817.11057544189828</v>
      </c>
      <c r="AA78" s="177">
        <f t="shared" si="35"/>
        <v>817.11057544189828</v>
      </c>
      <c r="AB78" s="177">
        <f t="shared" si="35"/>
        <v>817.11057544189828</v>
      </c>
      <c r="AC78" s="177">
        <f t="shared" si="35"/>
        <v>817.11057544189828</v>
      </c>
      <c r="AD78" s="177">
        <f t="shared" si="35"/>
        <v>817.11057544189828</v>
      </c>
      <c r="AE78" s="177">
        <f t="shared" si="35"/>
        <v>817.11057544189828</v>
      </c>
      <c r="AF78" s="177">
        <f t="shared" si="35"/>
        <v>817.11057544189828</v>
      </c>
      <c r="AG78" s="177">
        <f t="shared" si="35"/>
        <v>817.11057544189828</v>
      </c>
      <c r="AH78" s="177">
        <f t="shared" si="35"/>
        <v>817.11057544189828</v>
      </c>
      <c r="AI78" s="177">
        <f t="shared" si="35"/>
        <v>817.11057544189828</v>
      </c>
      <c r="AJ78" s="177">
        <f t="shared" si="35"/>
        <v>817.11057544189828</v>
      </c>
      <c r="AK78" s="177">
        <f t="shared" si="35"/>
        <v>817.11057544189828</v>
      </c>
      <c r="AL78" s="177">
        <f t="shared" si="35"/>
        <v>817.11057544189828</v>
      </c>
      <c r="AM78" s="448">
        <f t="shared" si="35"/>
        <v>817.11057544189828</v>
      </c>
      <c r="AN78" s="448">
        <f t="shared" si="35"/>
        <v>817.11057544189828</v>
      </c>
      <c r="AO78" s="448">
        <f t="shared" si="35"/>
        <v>817.11057544189828</v>
      </c>
      <c r="AP78" s="448">
        <f t="shared" si="35"/>
        <v>817.11057544189828</v>
      </c>
      <c r="AQ78" s="448">
        <f t="shared" si="35"/>
        <v>817.11057544189828</v>
      </c>
      <c r="AR78" s="448">
        <f t="shared" si="35"/>
        <v>817.11057544189828</v>
      </c>
    </row>
    <row r="79" spans="2:44" customFormat="1">
      <c r="B79" s="2" t="s">
        <v>672</v>
      </c>
      <c r="C79">
        <f>SUM(C78)*365</f>
        <v>0</v>
      </c>
      <c r="D79">
        <f>SUM(D78)*365</f>
        <v>0</v>
      </c>
      <c r="E79">
        <f>SUM(E78)*365</f>
        <v>0</v>
      </c>
      <c r="F79">
        <f>SUM(F78)*365</f>
        <v>0</v>
      </c>
      <c r="G79">
        <f>G78*365</f>
        <v>0</v>
      </c>
      <c r="H79">
        <f>H78*365</f>
        <v>0</v>
      </c>
      <c r="I79">
        <f>I78*365</f>
        <v>0</v>
      </c>
      <c r="K79">
        <f t="shared" ref="K79:AR79" si="36">K$78*365</f>
        <v>298245.36003629287</v>
      </c>
      <c r="L79">
        <f t="shared" si="36"/>
        <v>298245.36003629287</v>
      </c>
      <c r="M79">
        <f t="shared" si="36"/>
        <v>298245.36003629287</v>
      </c>
      <c r="N79">
        <f t="shared" si="36"/>
        <v>298245.36003629287</v>
      </c>
      <c r="O79">
        <f t="shared" si="36"/>
        <v>298245.36003629287</v>
      </c>
      <c r="P79">
        <f t="shared" si="36"/>
        <v>298245.36003629287</v>
      </c>
      <c r="Q79">
        <f t="shared" si="36"/>
        <v>298245.36003629287</v>
      </c>
      <c r="R79">
        <f t="shared" si="36"/>
        <v>298245.36003629287</v>
      </c>
      <c r="S79">
        <f t="shared" si="36"/>
        <v>298245.36003629287</v>
      </c>
      <c r="T79">
        <f t="shared" si="36"/>
        <v>298245.36003629287</v>
      </c>
      <c r="U79">
        <f t="shared" si="36"/>
        <v>298245.36003629287</v>
      </c>
      <c r="V79">
        <f t="shared" si="36"/>
        <v>298245.36003629287</v>
      </c>
      <c r="W79">
        <f t="shared" si="36"/>
        <v>298245.36003629287</v>
      </c>
      <c r="X79">
        <f t="shared" si="36"/>
        <v>298245.36003629287</v>
      </c>
      <c r="Y79">
        <f t="shared" si="36"/>
        <v>298245.36003629287</v>
      </c>
      <c r="Z79">
        <f t="shared" si="36"/>
        <v>298245.36003629287</v>
      </c>
      <c r="AA79">
        <f t="shared" si="36"/>
        <v>298245.36003629287</v>
      </c>
      <c r="AB79">
        <f t="shared" si="36"/>
        <v>298245.36003629287</v>
      </c>
      <c r="AC79">
        <f t="shared" si="36"/>
        <v>298245.36003629287</v>
      </c>
      <c r="AD79">
        <f t="shared" si="36"/>
        <v>298245.36003629287</v>
      </c>
      <c r="AE79">
        <f t="shared" si="36"/>
        <v>298245.36003629287</v>
      </c>
      <c r="AF79">
        <f t="shared" si="36"/>
        <v>298245.36003629287</v>
      </c>
      <c r="AG79">
        <f t="shared" si="36"/>
        <v>298245.36003629287</v>
      </c>
      <c r="AH79">
        <f t="shared" si="36"/>
        <v>298245.36003629287</v>
      </c>
      <c r="AI79">
        <f t="shared" si="36"/>
        <v>298245.36003629287</v>
      </c>
      <c r="AJ79">
        <f t="shared" si="36"/>
        <v>298245.36003629287</v>
      </c>
      <c r="AK79">
        <f t="shared" si="36"/>
        <v>298245.36003629287</v>
      </c>
      <c r="AL79">
        <f t="shared" si="36"/>
        <v>298245.36003629287</v>
      </c>
      <c r="AM79">
        <f t="shared" si="36"/>
        <v>298245.36003629287</v>
      </c>
      <c r="AN79">
        <f t="shared" si="36"/>
        <v>298245.36003629287</v>
      </c>
      <c r="AO79">
        <f t="shared" si="36"/>
        <v>298245.36003629287</v>
      </c>
      <c r="AP79" s="287">
        <f t="shared" si="36"/>
        <v>298245.36003629287</v>
      </c>
      <c r="AQ79" s="287">
        <f t="shared" si="36"/>
        <v>298245.36003629287</v>
      </c>
      <c r="AR79" s="287">
        <f t="shared" si="36"/>
        <v>298245.36003629287</v>
      </c>
    </row>
    <row r="80" spans="2:44" customFormat="1" ht="28.8">
      <c r="B80" s="2" t="s">
        <v>673</v>
      </c>
      <c r="K80">
        <f t="shared" ref="K80:AR80" si="37">$I$72*$S$65*365</f>
        <v>49238.444908491729</v>
      </c>
      <c r="L80">
        <f t="shared" si="37"/>
        <v>49238.444908491729</v>
      </c>
      <c r="M80">
        <f t="shared" si="37"/>
        <v>49238.444908491729</v>
      </c>
      <c r="N80">
        <f t="shared" si="37"/>
        <v>49238.444908491729</v>
      </c>
      <c r="O80">
        <f t="shared" si="37"/>
        <v>49238.444908491729</v>
      </c>
      <c r="P80">
        <f t="shared" si="37"/>
        <v>49238.444908491729</v>
      </c>
      <c r="Q80">
        <f t="shared" si="37"/>
        <v>49238.444908491729</v>
      </c>
      <c r="R80">
        <f t="shared" si="37"/>
        <v>49238.444908491729</v>
      </c>
      <c r="S80">
        <f t="shared" si="37"/>
        <v>49238.444908491729</v>
      </c>
      <c r="T80">
        <f t="shared" si="37"/>
        <v>49238.444908491729</v>
      </c>
      <c r="U80">
        <f t="shared" si="37"/>
        <v>49238.444908491729</v>
      </c>
      <c r="V80">
        <f t="shared" si="37"/>
        <v>49238.444908491729</v>
      </c>
      <c r="W80">
        <f t="shared" si="37"/>
        <v>49238.444908491729</v>
      </c>
      <c r="X80">
        <f t="shared" si="37"/>
        <v>49238.444908491729</v>
      </c>
      <c r="Y80">
        <f t="shared" si="37"/>
        <v>49238.444908491729</v>
      </c>
      <c r="Z80">
        <f t="shared" si="37"/>
        <v>49238.444908491729</v>
      </c>
      <c r="AA80">
        <f t="shared" si="37"/>
        <v>49238.444908491729</v>
      </c>
      <c r="AB80">
        <f t="shared" si="37"/>
        <v>49238.444908491729</v>
      </c>
      <c r="AC80">
        <f t="shared" si="37"/>
        <v>49238.444908491729</v>
      </c>
      <c r="AD80">
        <f t="shared" si="37"/>
        <v>49238.444908491729</v>
      </c>
      <c r="AE80">
        <f t="shared" si="37"/>
        <v>49238.444908491729</v>
      </c>
      <c r="AF80">
        <f t="shared" si="37"/>
        <v>49238.444908491729</v>
      </c>
      <c r="AG80">
        <f t="shared" si="37"/>
        <v>49238.444908491729</v>
      </c>
      <c r="AH80">
        <f t="shared" si="37"/>
        <v>49238.444908491729</v>
      </c>
      <c r="AI80">
        <f t="shared" si="37"/>
        <v>49238.444908491729</v>
      </c>
      <c r="AJ80">
        <f t="shared" si="37"/>
        <v>49238.444908491729</v>
      </c>
      <c r="AK80">
        <f t="shared" si="37"/>
        <v>49238.444908491729</v>
      </c>
      <c r="AL80">
        <f t="shared" si="37"/>
        <v>49238.444908491729</v>
      </c>
      <c r="AM80" s="45">
        <f t="shared" si="37"/>
        <v>49238.444908491729</v>
      </c>
      <c r="AN80" s="45">
        <f t="shared" si="37"/>
        <v>49238.444908491729</v>
      </c>
      <c r="AO80" s="494">
        <f t="shared" si="37"/>
        <v>49238.444908491729</v>
      </c>
      <c r="AP80" s="494">
        <f t="shared" si="37"/>
        <v>49238.444908491729</v>
      </c>
      <c r="AQ80" s="494">
        <f t="shared" si="37"/>
        <v>49238.444908491729</v>
      </c>
      <c r="AR80" s="494">
        <f t="shared" si="37"/>
        <v>49238.444908491729</v>
      </c>
    </row>
    <row r="81" spans="2:44" customFormat="1">
      <c r="B81" s="2"/>
      <c r="C81" s="20"/>
      <c r="K81">
        <f t="shared" ref="K81:AR81" si="38">K80/K79</f>
        <v>0.16509375000000001</v>
      </c>
      <c r="L81">
        <f t="shared" si="38"/>
        <v>0.16509375000000001</v>
      </c>
      <c r="M81">
        <f t="shared" si="38"/>
        <v>0.16509375000000001</v>
      </c>
      <c r="N81">
        <f t="shared" si="38"/>
        <v>0.16509375000000001</v>
      </c>
      <c r="O81">
        <f t="shared" si="38"/>
        <v>0.16509375000000001</v>
      </c>
      <c r="P81">
        <f t="shared" si="38"/>
        <v>0.16509375000000001</v>
      </c>
      <c r="Q81">
        <f t="shared" si="38"/>
        <v>0.16509375000000001</v>
      </c>
      <c r="R81">
        <f t="shared" si="38"/>
        <v>0.16509375000000001</v>
      </c>
      <c r="S81">
        <f t="shared" si="38"/>
        <v>0.16509375000000001</v>
      </c>
      <c r="T81">
        <f t="shared" si="38"/>
        <v>0.16509375000000001</v>
      </c>
      <c r="U81">
        <f t="shared" si="38"/>
        <v>0.16509375000000001</v>
      </c>
      <c r="V81">
        <f t="shared" si="38"/>
        <v>0.16509375000000001</v>
      </c>
      <c r="W81">
        <f t="shared" si="38"/>
        <v>0.16509375000000001</v>
      </c>
      <c r="X81">
        <f t="shared" si="38"/>
        <v>0.16509375000000001</v>
      </c>
      <c r="Y81">
        <f t="shared" si="38"/>
        <v>0.16509375000000001</v>
      </c>
      <c r="Z81">
        <f t="shared" si="38"/>
        <v>0.16509375000000001</v>
      </c>
      <c r="AA81">
        <f t="shared" si="38"/>
        <v>0.16509375000000001</v>
      </c>
      <c r="AB81">
        <f t="shared" si="38"/>
        <v>0.16509375000000001</v>
      </c>
      <c r="AC81">
        <f t="shared" si="38"/>
        <v>0.16509375000000001</v>
      </c>
      <c r="AD81">
        <f t="shared" si="38"/>
        <v>0.16509375000000001</v>
      </c>
      <c r="AE81">
        <f t="shared" si="38"/>
        <v>0.16509375000000001</v>
      </c>
      <c r="AF81">
        <f t="shared" si="38"/>
        <v>0.16509375000000001</v>
      </c>
      <c r="AG81">
        <f t="shared" si="38"/>
        <v>0.16509375000000001</v>
      </c>
      <c r="AH81">
        <f t="shared" si="38"/>
        <v>0.16509375000000001</v>
      </c>
      <c r="AI81">
        <f t="shared" si="38"/>
        <v>0.16509375000000001</v>
      </c>
      <c r="AJ81">
        <f t="shared" si="38"/>
        <v>0.16509375000000001</v>
      </c>
      <c r="AK81">
        <f t="shared" si="38"/>
        <v>0.16509375000000001</v>
      </c>
      <c r="AL81">
        <f t="shared" si="38"/>
        <v>0.16509375000000001</v>
      </c>
      <c r="AM81" s="45">
        <f t="shared" si="38"/>
        <v>0.16509375000000001</v>
      </c>
      <c r="AN81" s="45">
        <f t="shared" si="38"/>
        <v>0.16509375000000001</v>
      </c>
      <c r="AO81" s="45">
        <f t="shared" si="38"/>
        <v>0.16509375000000001</v>
      </c>
      <c r="AP81" s="45">
        <f t="shared" si="38"/>
        <v>0.16509375000000001</v>
      </c>
      <c r="AQ81" s="45">
        <f t="shared" si="38"/>
        <v>0.16509375000000001</v>
      </c>
      <c r="AR81" s="45">
        <f t="shared" si="38"/>
        <v>0.16509375000000001</v>
      </c>
    </row>
    <row r="82" spans="2:44" customFormat="1" ht="28.8">
      <c r="B82" s="2" t="s">
        <v>674</v>
      </c>
      <c r="K82">
        <f t="shared" ref="K82:AR82" si="39">K80*1.2</f>
        <v>59086.133890190074</v>
      </c>
      <c r="L82">
        <f t="shared" si="39"/>
        <v>59086.133890190074</v>
      </c>
      <c r="M82">
        <f t="shared" si="39"/>
        <v>59086.133890190074</v>
      </c>
      <c r="N82">
        <f t="shared" si="39"/>
        <v>59086.133890190074</v>
      </c>
      <c r="O82">
        <f t="shared" si="39"/>
        <v>59086.133890190074</v>
      </c>
      <c r="P82">
        <f t="shared" si="39"/>
        <v>59086.133890190074</v>
      </c>
      <c r="Q82">
        <f t="shared" si="39"/>
        <v>59086.133890190074</v>
      </c>
      <c r="R82">
        <f t="shared" si="39"/>
        <v>59086.133890190074</v>
      </c>
      <c r="S82">
        <f t="shared" si="39"/>
        <v>59086.133890190074</v>
      </c>
      <c r="T82">
        <f t="shared" si="39"/>
        <v>59086.133890190074</v>
      </c>
      <c r="U82">
        <f t="shared" si="39"/>
        <v>59086.133890190074</v>
      </c>
      <c r="V82">
        <f t="shared" si="39"/>
        <v>59086.133890190074</v>
      </c>
      <c r="W82">
        <f t="shared" si="39"/>
        <v>59086.133890190074</v>
      </c>
      <c r="X82">
        <f t="shared" si="39"/>
        <v>59086.133890190074</v>
      </c>
      <c r="Y82">
        <f t="shared" si="39"/>
        <v>59086.133890190074</v>
      </c>
      <c r="Z82">
        <f t="shared" si="39"/>
        <v>59086.133890190074</v>
      </c>
      <c r="AA82">
        <f t="shared" si="39"/>
        <v>59086.133890190074</v>
      </c>
      <c r="AB82">
        <f t="shared" si="39"/>
        <v>59086.133890190074</v>
      </c>
      <c r="AC82">
        <f t="shared" si="39"/>
        <v>59086.133890190074</v>
      </c>
      <c r="AD82">
        <f t="shared" si="39"/>
        <v>59086.133890190074</v>
      </c>
      <c r="AE82">
        <f t="shared" si="39"/>
        <v>59086.133890190074</v>
      </c>
      <c r="AF82">
        <f t="shared" si="39"/>
        <v>59086.133890190074</v>
      </c>
      <c r="AG82">
        <f t="shared" si="39"/>
        <v>59086.133890190074</v>
      </c>
      <c r="AH82">
        <f t="shared" si="39"/>
        <v>59086.133890190074</v>
      </c>
      <c r="AI82">
        <f t="shared" si="39"/>
        <v>59086.133890190074</v>
      </c>
      <c r="AJ82">
        <f t="shared" si="39"/>
        <v>59086.133890190074</v>
      </c>
      <c r="AK82">
        <f t="shared" si="39"/>
        <v>59086.133890190074</v>
      </c>
      <c r="AL82">
        <f t="shared" si="39"/>
        <v>59086.133890190074</v>
      </c>
      <c r="AM82" s="45">
        <f t="shared" si="39"/>
        <v>59086.133890190074</v>
      </c>
      <c r="AN82" s="45">
        <f t="shared" si="39"/>
        <v>59086.133890190074</v>
      </c>
      <c r="AO82" s="45">
        <f t="shared" si="39"/>
        <v>59086.133890190074</v>
      </c>
      <c r="AP82" s="45">
        <f t="shared" si="39"/>
        <v>59086.133890190074</v>
      </c>
      <c r="AQ82" s="45">
        <f t="shared" si="39"/>
        <v>59086.133890190074</v>
      </c>
      <c r="AR82" s="45">
        <f t="shared" si="39"/>
        <v>59086.133890190074</v>
      </c>
    </row>
    <row r="83" spans="2:44" s="449" customFormat="1" ht="28.8">
      <c r="B83" s="450" t="s">
        <v>675</v>
      </c>
      <c r="C83" s="20"/>
      <c r="D83" s="20"/>
      <c r="E83" s="20"/>
      <c r="F83" s="20"/>
      <c r="G83" s="20"/>
      <c r="H83" s="20"/>
      <c r="I83" s="20"/>
      <c r="J83" s="20"/>
      <c r="K83" s="20">
        <v>2.5</v>
      </c>
      <c r="L83" s="20">
        <v>2.5</v>
      </c>
      <c r="M83" s="20">
        <v>2.5</v>
      </c>
      <c r="N83" s="20">
        <v>2.5</v>
      </c>
      <c r="O83" s="20">
        <v>2.5</v>
      </c>
      <c r="P83" s="20">
        <v>2.5</v>
      </c>
      <c r="Q83" s="20">
        <v>2.5</v>
      </c>
      <c r="R83" s="20">
        <v>2.5</v>
      </c>
      <c r="S83" s="20">
        <v>2.5</v>
      </c>
      <c r="T83" s="20">
        <v>2.5</v>
      </c>
      <c r="U83" s="20">
        <v>2.5</v>
      </c>
      <c r="V83" s="20">
        <v>2.5</v>
      </c>
      <c r="W83" s="20">
        <v>2.5</v>
      </c>
      <c r="X83" s="20">
        <v>2.5</v>
      </c>
      <c r="Y83" s="20">
        <v>2.5</v>
      </c>
      <c r="Z83" s="20">
        <v>2.5</v>
      </c>
      <c r="AA83" s="20">
        <v>2.5</v>
      </c>
      <c r="AB83" s="20">
        <v>2.5</v>
      </c>
      <c r="AC83" s="20">
        <v>2.5</v>
      </c>
      <c r="AD83" s="20">
        <v>2.5</v>
      </c>
      <c r="AE83" s="20">
        <v>2.5</v>
      </c>
      <c r="AF83" s="20">
        <v>2.5</v>
      </c>
      <c r="AG83" s="20">
        <v>2.5</v>
      </c>
      <c r="AH83" s="20">
        <v>2.5</v>
      </c>
      <c r="AI83" s="20">
        <v>2.5</v>
      </c>
      <c r="AJ83" s="20">
        <v>2.5</v>
      </c>
      <c r="AK83" s="20">
        <v>2.5</v>
      </c>
      <c r="AL83" s="20">
        <v>2.5</v>
      </c>
      <c r="AM83" s="451">
        <v>2.5</v>
      </c>
      <c r="AN83" s="451">
        <v>2.5</v>
      </c>
      <c r="AO83" s="451">
        <v>2.5</v>
      </c>
      <c r="AP83" s="451">
        <v>2.5</v>
      </c>
      <c r="AQ83" s="451">
        <v>2.5</v>
      </c>
      <c r="AR83" s="451">
        <v>2.5</v>
      </c>
    </row>
    <row r="84" spans="2:44" s="449" customFormat="1" ht="28.8">
      <c r="B84" s="450" t="s">
        <v>676</v>
      </c>
      <c r="C84" s="20"/>
      <c r="D84" s="20"/>
      <c r="E84" s="20"/>
      <c r="F84" s="20"/>
      <c r="G84" s="20"/>
      <c r="H84" s="20"/>
      <c r="I84" s="20"/>
      <c r="J84" s="20"/>
      <c r="K84" s="20">
        <v>2.5</v>
      </c>
      <c r="L84" s="20">
        <v>2.5</v>
      </c>
      <c r="M84" s="20">
        <v>2.5</v>
      </c>
      <c r="N84" s="20">
        <v>2.5</v>
      </c>
      <c r="O84" s="20">
        <v>2.5</v>
      </c>
      <c r="P84" s="20">
        <v>2.5</v>
      </c>
      <c r="Q84" s="20">
        <v>2.5</v>
      </c>
      <c r="R84" s="20">
        <v>2.5</v>
      </c>
      <c r="S84" s="20">
        <v>2.5</v>
      </c>
      <c r="T84" s="20">
        <v>2.5</v>
      </c>
      <c r="U84" s="20">
        <v>2.5</v>
      </c>
      <c r="V84" s="20">
        <v>2.5</v>
      </c>
      <c r="W84" s="20">
        <v>2.5</v>
      </c>
      <c r="X84" s="20">
        <v>2.5</v>
      </c>
      <c r="Y84" s="20">
        <v>2.5</v>
      </c>
      <c r="Z84" s="20">
        <v>2.5</v>
      </c>
      <c r="AA84" s="20">
        <v>2.5</v>
      </c>
      <c r="AB84" s="20">
        <v>2.5</v>
      </c>
      <c r="AC84" s="20">
        <v>2.5</v>
      </c>
      <c r="AD84" s="20">
        <v>2.5</v>
      </c>
      <c r="AE84" s="20">
        <v>2.5</v>
      </c>
      <c r="AF84" s="20">
        <v>2.5</v>
      </c>
      <c r="AG84" s="20">
        <v>2.5</v>
      </c>
      <c r="AH84" s="20">
        <v>2.5</v>
      </c>
      <c r="AI84" s="20">
        <v>2.5</v>
      </c>
      <c r="AJ84" s="20">
        <v>2.5</v>
      </c>
      <c r="AK84" s="20">
        <v>2.5</v>
      </c>
      <c r="AL84" s="20">
        <v>2.5</v>
      </c>
      <c r="AM84" s="451">
        <v>2.5</v>
      </c>
      <c r="AN84" s="451">
        <v>2.5</v>
      </c>
      <c r="AO84" s="451">
        <v>2.5</v>
      </c>
      <c r="AP84" s="451">
        <v>2.5</v>
      </c>
      <c r="AQ84" s="451">
        <v>2.5</v>
      </c>
      <c r="AR84" s="451">
        <v>2.5</v>
      </c>
    </row>
    <row r="85" spans="2:44" s="449" customFormat="1">
      <c r="B85" s="450" t="s">
        <v>677</v>
      </c>
      <c r="K85" s="449">
        <f>K83/60</f>
        <v>4.1666666666666664E-2</v>
      </c>
      <c r="L85" s="449">
        <f t="shared" ref="L85:AR85" si="40">L83/60</f>
        <v>4.1666666666666664E-2</v>
      </c>
      <c r="M85" s="449">
        <f t="shared" si="40"/>
        <v>4.1666666666666664E-2</v>
      </c>
      <c r="N85" s="449">
        <f t="shared" si="40"/>
        <v>4.1666666666666664E-2</v>
      </c>
      <c r="O85" s="449">
        <f t="shared" si="40"/>
        <v>4.1666666666666664E-2</v>
      </c>
      <c r="P85" s="449">
        <f t="shared" si="40"/>
        <v>4.1666666666666664E-2</v>
      </c>
      <c r="Q85" s="449">
        <f t="shared" si="40"/>
        <v>4.1666666666666664E-2</v>
      </c>
      <c r="R85" s="449">
        <f t="shared" si="40"/>
        <v>4.1666666666666664E-2</v>
      </c>
      <c r="S85" s="449">
        <f t="shared" si="40"/>
        <v>4.1666666666666664E-2</v>
      </c>
      <c r="T85" s="449">
        <f t="shared" si="40"/>
        <v>4.1666666666666664E-2</v>
      </c>
      <c r="U85" s="449">
        <f t="shared" si="40"/>
        <v>4.1666666666666664E-2</v>
      </c>
      <c r="V85" s="449">
        <f t="shared" si="40"/>
        <v>4.1666666666666664E-2</v>
      </c>
      <c r="W85" s="449">
        <f t="shared" si="40"/>
        <v>4.1666666666666664E-2</v>
      </c>
      <c r="X85" s="449">
        <f t="shared" si="40"/>
        <v>4.1666666666666664E-2</v>
      </c>
      <c r="Y85" s="449">
        <f t="shared" si="40"/>
        <v>4.1666666666666664E-2</v>
      </c>
      <c r="Z85" s="449">
        <f t="shared" si="40"/>
        <v>4.1666666666666664E-2</v>
      </c>
      <c r="AA85" s="449">
        <f t="shared" si="40"/>
        <v>4.1666666666666664E-2</v>
      </c>
      <c r="AB85" s="449">
        <f t="shared" si="40"/>
        <v>4.1666666666666664E-2</v>
      </c>
      <c r="AC85" s="449">
        <f t="shared" si="40"/>
        <v>4.1666666666666664E-2</v>
      </c>
      <c r="AD85" s="449">
        <f t="shared" si="40"/>
        <v>4.1666666666666664E-2</v>
      </c>
      <c r="AE85" s="449">
        <f t="shared" si="40"/>
        <v>4.1666666666666664E-2</v>
      </c>
      <c r="AF85" s="449">
        <f t="shared" si="40"/>
        <v>4.1666666666666664E-2</v>
      </c>
      <c r="AG85" s="449">
        <f t="shared" si="40"/>
        <v>4.1666666666666664E-2</v>
      </c>
      <c r="AH85" s="449">
        <f t="shared" si="40"/>
        <v>4.1666666666666664E-2</v>
      </c>
      <c r="AI85" s="449">
        <f t="shared" si="40"/>
        <v>4.1666666666666664E-2</v>
      </c>
      <c r="AJ85" s="449">
        <f t="shared" si="40"/>
        <v>4.1666666666666664E-2</v>
      </c>
      <c r="AK85" s="449">
        <f t="shared" si="40"/>
        <v>4.1666666666666664E-2</v>
      </c>
      <c r="AL85" s="449">
        <f t="shared" si="40"/>
        <v>4.1666666666666664E-2</v>
      </c>
      <c r="AM85" s="45">
        <f t="shared" si="40"/>
        <v>4.1666666666666664E-2</v>
      </c>
      <c r="AN85" s="45">
        <f t="shared" si="40"/>
        <v>4.1666666666666664E-2</v>
      </c>
      <c r="AO85" s="45">
        <f t="shared" si="40"/>
        <v>4.1666666666666664E-2</v>
      </c>
      <c r="AP85" s="45">
        <f t="shared" si="40"/>
        <v>4.1666666666666664E-2</v>
      </c>
      <c r="AQ85" s="45">
        <f t="shared" si="40"/>
        <v>4.1666666666666664E-2</v>
      </c>
      <c r="AR85" s="45">
        <f t="shared" si="40"/>
        <v>4.1666666666666664E-2</v>
      </c>
    </row>
    <row r="86" spans="2:44" s="449" customFormat="1">
      <c r="B86" s="450" t="s">
        <v>678</v>
      </c>
      <c r="K86" s="449">
        <f>K82*K85*0.2*K100</f>
        <v>5780.5934322569292</v>
      </c>
      <c r="L86" s="449">
        <f t="shared" ref="L86:AR86" si="41">L82*L85*0.2*L100</f>
        <v>5933.2326114732541</v>
      </c>
      <c r="M86" s="449">
        <f t="shared" si="41"/>
        <v>6076.0241017078797</v>
      </c>
      <c r="N86" s="449">
        <f t="shared" si="41"/>
        <v>6258.2063478692999</v>
      </c>
      <c r="O86" s="449">
        <f t="shared" si="41"/>
        <v>6445.3124385215679</v>
      </c>
      <c r="P86" s="449">
        <f t="shared" si="41"/>
        <v>6637.3423736646855</v>
      </c>
      <c r="Q86" s="449">
        <f t="shared" si="41"/>
        <v>6839.2199977895016</v>
      </c>
      <c r="R86" s="449">
        <f t="shared" si="41"/>
        <v>7041.0976219143176</v>
      </c>
      <c r="S86" s="449">
        <f t="shared" si="41"/>
        <v>7252.8229350208321</v>
      </c>
      <c r="T86" s="449">
        <f t="shared" si="41"/>
        <v>7469.4720926181953</v>
      </c>
      <c r="U86" s="449">
        <f t="shared" si="41"/>
        <v>7695.9689391972579</v>
      </c>
      <c r="V86" s="449">
        <f t="shared" si="41"/>
        <v>7927.3896302671692</v>
      </c>
      <c r="W86" s="449">
        <f t="shared" si="41"/>
        <v>8163.7341658279283</v>
      </c>
      <c r="X86" s="449">
        <f t="shared" si="41"/>
        <v>8409.9263903703868</v>
      </c>
      <c r="Y86" s="449">
        <f t="shared" si="41"/>
        <v>8661.0424594036958</v>
      </c>
      <c r="Z86" s="449">
        <f t="shared" si="41"/>
        <v>8917.0823729278527</v>
      </c>
      <c r="AA86" s="449">
        <f t="shared" si="41"/>
        <v>9187.8938199245567</v>
      </c>
      <c r="AB86" s="449">
        <f t="shared" si="41"/>
        <v>9463.6291114121104</v>
      </c>
      <c r="AC86" s="449">
        <f t="shared" si="41"/>
        <v>9744.2882473905138</v>
      </c>
      <c r="AD86" s="449">
        <f t="shared" si="41"/>
        <v>10039.718916841464</v>
      </c>
      <c r="AE86" s="449">
        <f t="shared" si="41"/>
        <v>10340.073430783264</v>
      </c>
      <c r="AF86" s="449">
        <f t="shared" si="41"/>
        <v>10650.27563370676</v>
      </c>
      <c r="AG86" s="449">
        <f t="shared" si="41"/>
        <v>10965.401681121108</v>
      </c>
      <c r="AH86" s="449">
        <f t="shared" si="41"/>
        <v>11295.299262008004</v>
      </c>
      <c r="AI86" s="449">
        <f t="shared" si="41"/>
        <v>11635.044531876596</v>
      </c>
      <c r="AJ86" s="449">
        <f t="shared" si="41"/>
        <v>11984.637490726887</v>
      </c>
      <c r="AK86" s="449">
        <f t="shared" si="41"/>
        <v>12344.078138558878</v>
      </c>
      <c r="AL86" s="449">
        <f t="shared" si="41"/>
        <v>12713.366475372566</v>
      </c>
      <c r="AM86" s="45">
        <f t="shared" si="41"/>
        <v>13092.502501167952</v>
      </c>
      <c r="AN86" s="45">
        <f t="shared" si="41"/>
        <v>13486.410060435886</v>
      </c>
      <c r="AO86" s="45">
        <f t="shared" si="41"/>
        <v>13890.165308685519</v>
      </c>
      <c r="AP86" s="45">
        <f t="shared" si="41"/>
        <v>14303.768245916848</v>
      </c>
      <c r="AQ86" s="45">
        <f t="shared" si="41"/>
        <v>14737.066561111575</v>
      </c>
      <c r="AR86" s="45">
        <f t="shared" si="41"/>
        <v>15175.288720797153</v>
      </c>
    </row>
    <row r="87" spans="2:44" s="449" customFormat="1">
      <c r="B87" s="450" t="s">
        <v>679</v>
      </c>
      <c r="K87" s="449">
        <f>K82*K85*0.8*K101</f>
        <v>9256.8276427964465</v>
      </c>
      <c r="L87" s="449">
        <f t="shared" ref="L87:AR87" si="42">L82*L85*0.8*L101</f>
        <v>9493.1721783572066</v>
      </c>
      <c r="M87" s="449">
        <f t="shared" si="42"/>
        <v>9709.8213359545698</v>
      </c>
      <c r="N87" s="449">
        <f t="shared" si="42"/>
        <v>10005.25200540552</v>
      </c>
      <c r="O87" s="449">
        <f t="shared" si="42"/>
        <v>10300.682674856471</v>
      </c>
      <c r="P87" s="449">
        <f t="shared" si="42"/>
        <v>10615.808722270816</v>
      </c>
      <c r="Q87" s="449">
        <f t="shared" si="42"/>
        <v>10930.934769685164</v>
      </c>
      <c r="R87" s="449">
        <f t="shared" si="42"/>
        <v>11265.756195062908</v>
      </c>
      <c r="S87" s="449">
        <f t="shared" si="42"/>
        <v>11600.577620440652</v>
      </c>
      <c r="T87" s="449">
        <f t="shared" si="42"/>
        <v>11955.094423781793</v>
      </c>
      <c r="U87" s="449">
        <f t="shared" si="42"/>
        <v>12309.611227122932</v>
      </c>
      <c r="V87" s="449">
        <f t="shared" si="42"/>
        <v>12683.823408427472</v>
      </c>
      <c r="W87" s="449">
        <f t="shared" si="42"/>
        <v>13058.035589732008</v>
      </c>
      <c r="X87" s="449">
        <f t="shared" si="42"/>
        <v>13451.943148999941</v>
      </c>
      <c r="Y87" s="449">
        <f t="shared" si="42"/>
        <v>13845.850708267875</v>
      </c>
      <c r="Z87" s="449">
        <f t="shared" si="42"/>
        <v>14259.453645499207</v>
      </c>
      <c r="AA87" s="449">
        <f t="shared" si="42"/>
        <v>14692.751960693933</v>
      </c>
      <c r="AB87" s="449">
        <f t="shared" si="42"/>
        <v>15126.05027588866</v>
      </c>
      <c r="AC87" s="449">
        <f t="shared" si="42"/>
        <v>15579.043969046785</v>
      </c>
      <c r="AD87" s="449">
        <f t="shared" si="42"/>
        <v>16051.733040168305</v>
      </c>
      <c r="AE87" s="449">
        <f t="shared" si="42"/>
        <v>16524.422111289827</v>
      </c>
      <c r="AF87" s="449">
        <f t="shared" si="42"/>
        <v>17036.50193833814</v>
      </c>
      <c r="AG87" s="449">
        <f t="shared" si="42"/>
        <v>17548.581765386454</v>
      </c>
      <c r="AH87" s="449">
        <f t="shared" si="42"/>
        <v>18060.661592434768</v>
      </c>
      <c r="AI87" s="449">
        <f t="shared" si="42"/>
        <v>18612.132175409872</v>
      </c>
      <c r="AJ87" s="449">
        <f t="shared" si="42"/>
        <v>19163.602758384983</v>
      </c>
      <c r="AK87" s="449">
        <f t="shared" si="42"/>
        <v>19734.768719323485</v>
      </c>
      <c r="AL87" s="449">
        <f t="shared" si="42"/>
        <v>20325.630058225386</v>
      </c>
      <c r="AM87" s="45">
        <f t="shared" si="42"/>
        <v>20936.186775090686</v>
      </c>
      <c r="AN87" s="45">
        <f t="shared" si="42"/>
        <v>21566.438869919377</v>
      </c>
      <c r="AO87" s="45">
        <f t="shared" si="42"/>
        <v>22216.386342711467</v>
      </c>
      <c r="AP87" s="45">
        <f t="shared" si="42"/>
        <v>22886.029193466955</v>
      </c>
      <c r="AQ87" s="45">
        <f t="shared" si="42"/>
        <v>23555.672044222447</v>
      </c>
      <c r="AR87" s="45">
        <f t="shared" si="42"/>
        <v>24264.705650904725</v>
      </c>
    </row>
    <row r="88" spans="2:44" s="449" customFormat="1">
      <c r="B88" s="450" t="s">
        <v>680</v>
      </c>
      <c r="C88" s="449">
        <f t="shared" ref="C88:I88" si="43">C86+C87</f>
        <v>0</v>
      </c>
      <c r="D88" s="449">
        <f t="shared" si="43"/>
        <v>0</v>
      </c>
      <c r="E88" s="449">
        <f t="shared" si="43"/>
        <v>0</v>
      </c>
      <c r="F88" s="449">
        <f t="shared" si="43"/>
        <v>0</v>
      </c>
      <c r="G88" s="449">
        <f t="shared" si="43"/>
        <v>0</v>
      </c>
      <c r="H88" s="449">
        <f t="shared" si="43"/>
        <v>0</v>
      </c>
      <c r="I88" s="449">
        <f t="shared" si="43"/>
        <v>0</v>
      </c>
      <c r="K88" s="449">
        <f>K86+K87</f>
        <v>15037.421075053375</v>
      </c>
      <c r="L88" s="449">
        <f t="shared" ref="L88:AR88" si="44">L86+L87</f>
        <v>15426.40478983046</v>
      </c>
      <c r="M88" s="449">
        <f t="shared" si="44"/>
        <v>15785.84543766245</v>
      </c>
      <c r="N88" s="449">
        <f t="shared" si="44"/>
        <v>16263.45835327482</v>
      </c>
      <c r="O88" s="449">
        <f t="shared" si="44"/>
        <v>16745.995113378038</v>
      </c>
      <c r="P88" s="449">
        <f t="shared" si="44"/>
        <v>17253.1510959355</v>
      </c>
      <c r="Q88" s="449">
        <f t="shared" si="44"/>
        <v>17770.154767474665</v>
      </c>
      <c r="R88" s="449">
        <f t="shared" si="44"/>
        <v>18306.853816977226</v>
      </c>
      <c r="S88" s="449">
        <f t="shared" si="44"/>
        <v>18853.400555461485</v>
      </c>
      <c r="T88" s="449">
        <f t="shared" si="44"/>
        <v>19424.566516399987</v>
      </c>
      <c r="U88" s="449">
        <f t="shared" si="44"/>
        <v>20005.580166320189</v>
      </c>
      <c r="V88" s="449">
        <f t="shared" si="44"/>
        <v>20611.213038694641</v>
      </c>
      <c r="W88" s="449">
        <f t="shared" si="44"/>
        <v>21221.769755559937</v>
      </c>
      <c r="X88" s="449">
        <f t="shared" si="44"/>
        <v>21861.869539370327</v>
      </c>
      <c r="Y88" s="449">
        <f t="shared" si="44"/>
        <v>22506.893167671573</v>
      </c>
      <c r="Z88" s="449">
        <f t="shared" si="44"/>
        <v>23176.536018427061</v>
      </c>
      <c r="AA88" s="449">
        <f t="shared" si="44"/>
        <v>23880.645780618492</v>
      </c>
      <c r="AB88" s="449">
        <f t="shared" si="44"/>
        <v>24589.67938730077</v>
      </c>
      <c r="AC88" s="449">
        <f t="shared" si="44"/>
        <v>25323.332216437298</v>
      </c>
      <c r="AD88" s="449">
        <f t="shared" si="44"/>
        <v>26091.451957009769</v>
      </c>
      <c r="AE88" s="449">
        <f t="shared" si="44"/>
        <v>26864.495542073091</v>
      </c>
      <c r="AF88" s="449">
        <f t="shared" si="44"/>
        <v>27686.777572044899</v>
      </c>
      <c r="AG88" s="449">
        <f t="shared" si="44"/>
        <v>28513.983446507562</v>
      </c>
      <c r="AH88" s="449">
        <f t="shared" si="44"/>
        <v>29355.960854442772</v>
      </c>
      <c r="AI88" s="449">
        <f t="shared" si="44"/>
        <v>30247.176707286468</v>
      </c>
      <c r="AJ88" s="449">
        <f t="shared" si="44"/>
        <v>31148.24024911187</v>
      </c>
      <c r="AK88" s="449">
        <f t="shared" si="44"/>
        <v>32078.846857882363</v>
      </c>
      <c r="AL88" s="449">
        <f t="shared" si="44"/>
        <v>33038.99653359795</v>
      </c>
      <c r="AM88" s="45">
        <f t="shared" si="44"/>
        <v>34028.689276258636</v>
      </c>
      <c r="AN88" s="45">
        <f t="shared" si="44"/>
        <v>35052.848930355263</v>
      </c>
      <c r="AO88" s="45">
        <f t="shared" si="44"/>
        <v>36106.551651396985</v>
      </c>
      <c r="AP88" s="45">
        <f t="shared" si="44"/>
        <v>37189.797439383801</v>
      </c>
      <c r="AQ88" s="45">
        <f t="shared" si="44"/>
        <v>38292.738605334023</v>
      </c>
      <c r="AR88" s="45">
        <f t="shared" si="44"/>
        <v>39439.994371701876</v>
      </c>
    </row>
    <row r="89" spans="2:44" customFormat="1">
      <c r="B89" s="2"/>
      <c r="AM89" s="45"/>
    </row>
    <row r="90" spans="2:44" s="447" customFormat="1">
      <c r="B90" s="452"/>
      <c r="C90" s="447">
        <v>2016</v>
      </c>
      <c r="D90" s="447">
        <v>2017</v>
      </c>
      <c r="E90" s="447">
        <v>2018</v>
      </c>
      <c r="F90" s="447">
        <v>2019</v>
      </c>
      <c r="G90" s="447">
        <v>2020</v>
      </c>
      <c r="H90" s="447">
        <v>2021</v>
      </c>
      <c r="I90" s="447">
        <v>2022</v>
      </c>
      <c r="J90" s="447">
        <v>2023</v>
      </c>
      <c r="K90" s="447">
        <v>2024</v>
      </c>
      <c r="L90" s="447">
        <v>2025</v>
      </c>
      <c r="M90" s="447">
        <v>2026</v>
      </c>
      <c r="N90" s="447">
        <v>2027</v>
      </c>
      <c r="O90" s="447">
        <v>2028</v>
      </c>
      <c r="P90" s="447">
        <v>2029</v>
      </c>
      <c r="Q90" s="447">
        <v>2030</v>
      </c>
      <c r="R90" s="447">
        <v>2031</v>
      </c>
      <c r="S90" s="447">
        <v>2032</v>
      </c>
      <c r="T90" s="447">
        <v>2033</v>
      </c>
      <c r="U90" s="447">
        <v>2034</v>
      </c>
      <c r="V90" s="447">
        <v>2035</v>
      </c>
      <c r="W90" s="447">
        <v>2036</v>
      </c>
      <c r="X90" s="447">
        <v>2037</v>
      </c>
      <c r="Y90" s="447">
        <v>2038</v>
      </c>
      <c r="Z90" s="447">
        <v>2039</v>
      </c>
      <c r="AA90" s="447">
        <v>2040</v>
      </c>
      <c r="AB90" s="447">
        <v>2041</v>
      </c>
      <c r="AC90" s="447">
        <v>2042</v>
      </c>
      <c r="AD90" s="447">
        <v>2043</v>
      </c>
      <c r="AE90" s="447">
        <v>2044</v>
      </c>
      <c r="AF90" s="447">
        <v>2045</v>
      </c>
      <c r="AG90" s="447">
        <v>2046</v>
      </c>
      <c r="AH90" s="447">
        <v>2047</v>
      </c>
      <c r="AI90" s="447">
        <v>2048</v>
      </c>
      <c r="AJ90" s="447">
        <v>2049</v>
      </c>
      <c r="AK90" s="447">
        <v>2050</v>
      </c>
      <c r="AL90" s="447">
        <v>2051</v>
      </c>
      <c r="AM90" s="447">
        <v>2052</v>
      </c>
      <c r="AN90" s="447">
        <v>2053</v>
      </c>
      <c r="AO90" s="447">
        <v>2054</v>
      </c>
      <c r="AP90" s="447">
        <v>2055</v>
      </c>
      <c r="AQ90" s="447">
        <v>2056</v>
      </c>
      <c r="AR90" s="447">
        <v>2057</v>
      </c>
    </row>
    <row r="91" spans="2:44" customFormat="1" ht="28.8">
      <c r="B91" s="2" t="s">
        <v>681</v>
      </c>
      <c r="J91" s="177"/>
      <c r="K91" s="177">
        <f t="shared" ref="K91:AR91" si="45">$G$72</f>
        <v>118.72275789143512</v>
      </c>
      <c r="L91" s="177">
        <f t="shared" si="45"/>
        <v>118.72275789143512</v>
      </c>
      <c r="M91" s="177">
        <f t="shared" si="45"/>
        <v>118.72275789143512</v>
      </c>
      <c r="N91" s="177">
        <f t="shared" si="45"/>
        <v>118.72275789143512</v>
      </c>
      <c r="O91" s="177">
        <f t="shared" si="45"/>
        <v>118.72275789143512</v>
      </c>
      <c r="P91" s="177">
        <f t="shared" si="45"/>
        <v>118.72275789143512</v>
      </c>
      <c r="Q91" s="177">
        <f t="shared" si="45"/>
        <v>118.72275789143512</v>
      </c>
      <c r="R91" s="177">
        <f t="shared" si="45"/>
        <v>118.72275789143512</v>
      </c>
      <c r="S91" s="177">
        <f t="shared" si="45"/>
        <v>118.72275789143512</v>
      </c>
      <c r="T91" s="177">
        <f t="shared" si="45"/>
        <v>118.72275789143512</v>
      </c>
      <c r="U91" s="177">
        <f t="shared" si="45"/>
        <v>118.72275789143512</v>
      </c>
      <c r="V91" s="177">
        <f t="shared" si="45"/>
        <v>118.72275789143512</v>
      </c>
      <c r="W91" s="177">
        <f t="shared" si="45"/>
        <v>118.72275789143512</v>
      </c>
      <c r="X91" s="177">
        <f t="shared" si="45"/>
        <v>118.72275789143512</v>
      </c>
      <c r="Y91" s="177">
        <f t="shared" si="45"/>
        <v>118.72275789143512</v>
      </c>
      <c r="Z91" s="177">
        <f t="shared" si="45"/>
        <v>118.72275789143512</v>
      </c>
      <c r="AA91" s="177">
        <f t="shared" si="45"/>
        <v>118.72275789143512</v>
      </c>
      <c r="AB91" s="177">
        <f t="shared" si="45"/>
        <v>118.72275789143512</v>
      </c>
      <c r="AC91" s="177">
        <f t="shared" si="45"/>
        <v>118.72275789143512</v>
      </c>
      <c r="AD91" s="177">
        <f t="shared" si="45"/>
        <v>118.72275789143512</v>
      </c>
      <c r="AE91" s="177">
        <f t="shared" si="45"/>
        <v>118.72275789143512</v>
      </c>
      <c r="AF91" s="177">
        <f t="shared" si="45"/>
        <v>118.72275789143512</v>
      </c>
      <c r="AG91" s="177">
        <f t="shared" si="45"/>
        <v>118.72275789143512</v>
      </c>
      <c r="AH91" s="177">
        <f t="shared" si="45"/>
        <v>118.72275789143512</v>
      </c>
      <c r="AI91" s="177">
        <f t="shared" si="45"/>
        <v>118.72275789143512</v>
      </c>
      <c r="AJ91" s="177">
        <f t="shared" si="45"/>
        <v>118.72275789143512</v>
      </c>
      <c r="AK91" s="177">
        <f t="shared" si="45"/>
        <v>118.72275789143512</v>
      </c>
      <c r="AL91" s="177">
        <f t="shared" si="45"/>
        <v>118.72275789143512</v>
      </c>
      <c r="AM91" s="448">
        <f t="shared" si="45"/>
        <v>118.72275789143512</v>
      </c>
      <c r="AN91" s="448">
        <f t="shared" si="45"/>
        <v>118.72275789143512</v>
      </c>
      <c r="AO91" s="448">
        <f t="shared" si="45"/>
        <v>118.72275789143512</v>
      </c>
      <c r="AP91" s="448">
        <f t="shared" si="45"/>
        <v>118.72275789143512</v>
      </c>
      <c r="AQ91" s="448">
        <f t="shared" si="45"/>
        <v>118.72275789143512</v>
      </c>
      <c r="AR91" s="448">
        <f t="shared" si="45"/>
        <v>118.72275789143512</v>
      </c>
    </row>
    <row r="92" spans="2:44" customFormat="1">
      <c r="B92" s="2" t="s">
        <v>682</v>
      </c>
      <c r="K92">
        <f t="shared" ref="K92:AM92" si="46">SUM(K91)*365</f>
        <v>43333.806630373823</v>
      </c>
      <c r="L92">
        <f t="shared" si="46"/>
        <v>43333.806630373823</v>
      </c>
      <c r="M92">
        <f t="shared" si="46"/>
        <v>43333.806630373823</v>
      </c>
      <c r="N92">
        <f t="shared" si="46"/>
        <v>43333.806630373823</v>
      </c>
      <c r="O92">
        <f t="shared" si="46"/>
        <v>43333.806630373823</v>
      </c>
      <c r="P92">
        <f t="shared" si="46"/>
        <v>43333.806630373823</v>
      </c>
      <c r="Q92">
        <f t="shared" si="46"/>
        <v>43333.806630373823</v>
      </c>
      <c r="R92">
        <f t="shared" si="46"/>
        <v>43333.806630373823</v>
      </c>
      <c r="S92">
        <f t="shared" si="46"/>
        <v>43333.806630373823</v>
      </c>
      <c r="T92">
        <f t="shared" si="46"/>
        <v>43333.806630373823</v>
      </c>
      <c r="U92">
        <f t="shared" si="46"/>
        <v>43333.806630373823</v>
      </c>
      <c r="V92">
        <f t="shared" si="46"/>
        <v>43333.806630373823</v>
      </c>
      <c r="W92">
        <f t="shared" si="46"/>
        <v>43333.806630373823</v>
      </c>
      <c r="X92">
        <f t="shared" si="46"/>
        <v>43333.806630373823</v>
      </c>
      <c r="Y92">
        <f t="shared" si="46"/>
        <v>43333.806630373823</v>
      </c>
      <c r="Z92">
        <f t="shared" si="46"/>
        <v>43333.806630373823</v>
      </c>
      <c r="AA92">
        <f t="shared" si="46"/>
        <v>43333.806630373823</v>
      </c>
      <c r="AB92">
        <f t="shared" si="46"/>
        <v>43333.806630373823</v>
      </c>
      <c r="AC92">
        <f t="shared" si="46"/>
        <v>43333.806630373823</v>
      </c>
      <c r="AD92">
        <f t="shared" si="46"/>
        <v>43333.806630373823</v>
      </c>
      <c r="AE92">
        <f t="shared" si="46"/>
        <v>43333.806630373823</v>
      </c>
      <c r="AF92">
        <f t="shared" si="46"/>
        <v>43333.806630373823</v>
      </c>
      <c r="AG92">
        <f t="shared" si="46"/>
        <v>43333.806630373823</v>
      </c>
      <c r="AH92">
        <f t="shared" si="46"/>
        <v>43333.806630373823</v>
      </c>
      <c r="AI92">
        <f t="shared" si="46"/>
        <v>43333.806630373823</v>
      </c>
      <c r="AJ92">
        <f t="shared" si="46"/>
        <v>43333.806630373823</v>
      </c>
      <c r="AK92">
        <f t="shared" si="46"/>
        <v>43333.806630373823</v>
      </c>
      <c r="AL92">
        <f t="shared" si="46"/>
        <v>43333.806630373823</v>
      </c>
      <c r="AM92" s="45">
        <f t="shared" si="46"/>
        <v>43333.806630373823</v>
      </c>
      <c r="AN92" s="45">
        <f t="shared" ref="AN92:AR92" si="47">SUM(AN91)*365</f>
        <v>43333.806630373823</v>
      </c>
      <c r="AO92" s="45">
        <f t="shared" si="47"/>
        <v>43333.806630373823</v>
      </c>
      <c r="AP92" s="45">
        <f t="shared" si="47"/>
        <v>43333.806630373823</v>
      </c>
      <c r="AQ92" s="45">
        <f t="shared" si="47"/>
        <v>43333.806630373823</v>
      </c>
      <c r="AR92" s="45">
        <f t="shared" si="47"/>
        <v>43333.806630373823</v>
      </c>
    </row>
    <row r="93" spans="2:44" s="449" customFormat="1" ht="28.8">
      <c r="B93" s="450" t="s">
        <v>673</v>
      </c>
      <c r="K93" s="449">
        <f>K92*$S$63</f>
        <v>7154.1406383832791</v>
      </c>
      <c r="L93" s="449">
        <f t="shared" ref="L93:AR93" si="48">L92*$S$63</f>
        <v>7154.1406383832791</v>
      </c>
      <c r="M93" s="449">
        <f t="shared" si="48"/>
        <v>7154.1406383832791</v>
      </c>
      <c r="N93" s="449">
        <f t="shared" si="48"/>
        <v>7154.1406383832791</v>
      </c>
      <c r="O93" s="449">
        <f t="shared" si="48"/>
        <v>7154.1406383832791</v>
      </c>
      <c r="P93" s="449">
        <f t="shared" si="48"/>
        <v>7154.1406383832791</v>
      </c>
      <c r="Q93" s="449">
        <f t="shared" si="48"/>
        <v>7154.1406383832791</v>
      </c>
      <c r="R93" s="449">
        <f t="shared" si="48"/>
        <v>7154.1406383832791</v>
      </c>
      <c r="S93" s="449">
        <f t="shared" si="48"/>
        <v>7154.1406383832791</v>
      </c>
      <c r="T93" s="449">
        <f t="shared" si="48"/>
        <v>7154.1406383832791</v>
      </c>
      <c r="U93" s="449">
        <f t="shared" si="48"/>
        <v>7154.1406383832791</v>
      </c>
      <c r="V93" s="449">
        <f t="shared" si="48"/>
        <v>7154.1406383832791</v>
      </c>
      <c r="W93" s="449">
        <f t="shared" si="48"/>
        <v>7154.1406383832791</v>
      </c>
      <c r="X93" s="449">
        <f t="shared" si="48"/>
        <v>7154.1406383832791</v>
      </c>
      <c r="Y93" s="449">
        <f t="shared" si="48"/>
        <v>7154.1406383832791</v>
      </c>
      <c r="Z93" s="449">
        <f t="shared" si="48"/>
        <v>7154.1406383832791</v>
      </c>
      <c r="AA93" s="449">
        <f t="shared" si="48"/>
        <v>7154.1406383832791</v>
      </c>
      <c r="AB93" s="449">
        <f t="shared" si="48"/>
        <v>7154.1406383832791</v>
      </c>
      <c r="AC93" s="449">
        <f t="shared" si="48"/>
        <v>7154.1406383832791</v>
      </c>
      <c r="AD93" s="449">
        <f t="shared" si="48"/>
        <v>7154.1406383832791</v>
      </c>
      <c r="AE93" s="449">
        <f t="shared" si="48"/>
        <v>7154.1406383832791</v>
      </c>
      <c r="AF93" s="449">
        <f t="shared" si="48"/>
        <v>7154.1406383832791</v>
      </c>
      <c r="AG93" s="449">
        <f t="shared" si="48"/>
        <v>7154.1406383832791</v>
      </c>
      <c r="AH93" s="449">
        <f t="shared" si="48"/>
        <v>7154.1406383832791</v>
      </c>
      <c r="AI93" s="449">
        <f t="shared" si="48"/>
        <v>7154.1406383832791</v>
      </c>
      <c r="AJ93" s="449">
        <f t="shared" si="48"/>
        <v>7154.1406383832791</v>
      </c>
      <c r="AK93" s="449">
        <f t="shared" si="48"/>
        <v>7154.1406383832791</v>
      </c>
      <c r="AL93" s="449">
        <f t="shared" si="48"/>
        <v>7154.1406383832791</v>
      </c>
      <c r="AM93" s="449">
        <f t="shared" si="48"/>
        <v>7154.1406383832791</v>
      </c>
      <c r="AN93" s="449">
        <f t="shared" si="48"/>
        <v>7154.1406383832791</v>
      </c>
      <c r="AO93" s="449">
        <f t="shared" si="48"/>
        <v>7154.1406383832791</v>
      </c>
      <c r="AP93" s="449">
        <f t="shared" si="48"/>
        <v>7154.1406383832791</v>
      </c>
      <c r="AQ93" s="449">
        <f t="shared" si="48"/>
        <v>7154.1406383832791</v>
      </c>
      <c r="AR93" s="449">
        <f t="shared" si="48"/>
        <v>7154.1406383832791</v>
      </c>
    </row>
    <row r="94" spans="2:44" s="449" customFormat="1">
      <c r="B94" s="450"/>
      <c r="C94" s="453"/>
      <c r="K94" s="449">
        <f t="shared" ref="K94:AR94" si="49">K93/K92</f>
        <v>0.16509375000000001</v>
      </c>
      <c r="L94" s="449">
        <f t="shared" si="49"/>
        <v>0.16509375000000001</v>
      </c>
      <c r="M94" s="449">
        <f t="shared" si="49"/>
        <v>0.16509375000000001</v>
      </c>
      <c r="N94" s="449">
        <f t="shared" si="49"/>
        <v>0.16509375000000001</v>
      </c>
      <c r="O94" s="449">
        <f t="shared" si="49"/>
        <v>0.16509375000000001</v>
      </c>
      <c r="P94" s="449">
        <f t="shared" si="49"/>
        <v>0.16509375000000001</v>
      </c>
      <c r="Q94" s="449">
        <f t="shared" si="49"/>
        <v>0.16509375000000001</v>
      </c>
      <c r="R94" s="449">
        <f t="shared" si="49"/>
        <v>0.16509375000000001</v>
      </c>
      <c r="S94" s="449">
        <f t="shared" si="49"/>
        <v>0.16509375000000001</v>
      </c>
      <c r="T94" s="449">
        <f t="shared" si="49"/>
        <v>0.16509375000000001</v>
      </c>
      <c r="U94" s="449">
        <f t="shared" si="49"/>
        <v>0.16509375000000001</v>
      </c>
      <c r="V94" s="449">
        <f t="shared" si="49"/>
        <v>0.16509375000000001</v>
      </c>
      <c r="W94" s="449">
        <f t="shared" si="49"/>
        <v>0.16509375000000001</v>
      </c>
      <c r="X94" s="449">
        <f t="shared" si="49"/>
        <v>0.16509375000000001</v>
      </c>
      <c r="Y94" s="449">
        <f t="shared" si="49"/>
        <v>0.16509375000000001</v>
      </c>
      <c r="Z94" s="449">
        <f t="shared" si="49"/>
        <v>0.16509375000000001</v>
      </c>
      <c r="AA94" s="449">
        <f t="shared" si="49"/>
        <v>0.16509375000000001</v>
      </c>
      <c r="AB94" s="449">
        <f t="shared" si="49"/>
        <v>0.16509375000000001</v>
      </c>
      <c r="AC94" s="449">
        <f t="shared" si="49"/>
        <v>0.16509375000000001</v>
      </c>
      <c r="AD94" s="449">
        <f t="shared" si="49"/>
        <v>0.16509375000000001</v>
      </c>
      <c r="AE94" s="449">
        <f t="shared" si="49"/>
        <v>0.16509375000000001</v>
      </c>
      <c r="AF94" s="449">
        <f t="shared" si="49"/>
        <v>0.16509375000000001</v>
      </c>
      <c r="AG94" s="449">
        <f t="shared" si="49"/>
        <v>0.16509375000000001</v>
      </c>
      <c r="AH94" s="449">
        <f t="shared" si="49"/>
        <v>0.16509375000000001</v>
      </c>
      <c r="AI94" s="449">
        <f t="shared" si="49"/>
        <v>0.16509375000000001</v>
      </c>
      <c r="AJ94" s="449">
        <f t="shared" si="49"/>
        <v>0.16509375000000001</v>
      </c>
      <c r="AK94" s="449">
        <f t="shared" si="49"/>
        <v>0.16509375000000001</v>
      </c>
      <c r="AL94" s="449">
        <f t="shared" si="49"/>
        <v>0.16509375000000001</v>
      </c>
      <c r="AM94" s="45">
        <f t="shared" si="49"/>
        <v>0.16509375000000001</v>
      </c>
      <c r="AN94" s="45">
        <f t="shared" si="49"/>
        <v>0.16509375000000001</v>
      </c>
      <c r="AO94" s="45">
        <f t="shared" si="49"/>
        <v>0.16509375000000001</v>
      </c>
      <c r="AP94" s="45">
        <f t="shared" si="49"/>
        <v>0.16509375000000001</v>
      </c>
      <c r="AQ94" s="45">
        <f t="shared" si="49"/>
        <v>0.16509375000000001</v>
      </c>
      <c r="AR94" s="45">
        <f t="shared" si="49"/>
        <v>0.16509375000000001</v>
      </c>
    </row>
    <row r="95" spans="2:44" customFormat="1" ht="28.8">
      <c r="B95" s="2" t="s">
        <v>683</v>
      </c>
      <c r="C95" s="20"/>
      <c r="D95" s="454"/>
      <c r="K95">
        <f t="shared" ref="K95:AR95" si="50">K93*12</f>
        <v>85849.687660599346</v>
      </c>
      <c r="L95">
        <f t="shared" si="50"/>
        <v>85849.687660599346</v>
      </c>
      <c r="M95">
        <f t="shared" si="50"/>
        <v>85849.687660599346</v>
      </c>
      <c r="N95">
        <f t="shared" si="50"/>
        <v>85849.687660599346</v>
      </c>
      <c r="O95">
        <f t="shared" si="50"/>
        <v>85849.687660599346</v>
      </c>
      <c r="P95">
        <f t="shared" si="50"/>
        <v>85849.687660599346</v>
      </c>
      <c r="Q95">
        <f t="shared" si="50"/>
        <v>85849.687660599346</v>
      </c>
      <c r="R95">
        <f t="shared" si="50"/>
        <v>85849.687660599346</v>
      </c>
      <c r="S95">
        <f t="shared" si="50"/>
        <v>85849.687660599346</v>
      </c>
      <c r="T95">
        <f t="shared" si="50"/>
        <v>85849.687660599346</v>
      </c>
      <c r="U95">
        <f t="shared" si="50"/>
        <v>85849.687660599346</v>
      </c>
      <c r="V95">
        <f t="shared" si="50"/>
        <v>85849.687660599346</v>
      </c>
      <c r="W95">
        <f t="shared" si="50"/>
        <v>85849.687660599346</v>
      </c>
      <c r="X95">
        <f t="shared" si="50"/>
        <v>85849.687660599346</v>
      </c>
      <c r="Y95">
        <f t="shared" si="50"/>
        <v>85849.687660599346</v>
      </c>
      <c r="Z95">
        <f t="shared" si="50"/>
        <v>85849.687660599346</v>
      </c>
      <c r="AA95">
        <f t="shared" si="50"/>
        <v>85849.687660599346</v>
      </c>
      <c r="AB95">
        <f t="shared" si="50"/>
        <v>85849.687660599346</v>
      </c>
      <c r="AC95">
        <f t="shared" si="50"/>
        <v>85849.687660599346</v>
      </c>
      <c r="AD95">
        <f t="shared" si="50"/>
        <v>85849.687660599346</v>
      </c>
      <c r="AE95">
        <f t="shared" si="50"/>
        <v>85849.687660599346</v>
      </c>
      <c r="AF95">
        <f t="shared" si="50"/>
        <v>85849.687660599346</v>
      </c>
      <c r="AG95">
        <f t="shared" si="50"/>
        <v>85849.687660599346</v>
      </c>
      <c r="AH95">
        <f t="shared" si="50"/>
        <v>85849.687660599346</v>
      </c>
      <c r="AI95">
        <f t="shared" si="50"/>
        <v>85849.687660599346</v>
      </c>
      <c r="AJ95">
        <f t="shared" si="50"/>
        <v>85849.687660599346</v>
      </c>
      <c r="AK95">
        <f t="shared" si="50"/>
        <v>85849.687660599346</v>
      </c>
      <c r="AL95">
        <f t="shared" si="50"/>
        <v>85849.687660599346</v>
      </c>
      <c r="AM95" s="45">
        <f t="shared" si="50"/>
        <v>85849.687660599346</v>
      </c>
      <c r="AN95" s="45">
        <f t="shared" si="50"/>
        <v>85849.687660599346</v>
      </c>
      <c r="AO95" s="45">
        <f t="shared" si="50"/>
        <v>85849.687660599346</v>
      </c>
      <c r="AP95" s="45">
        <f t="shared" si="50"/>
        <v>85849.687660599346</v>
      </c>
      <c r="AQ95" s="45">
        <f t="shared" si="50"/>
        <v>85849.687660599346</v>
      </c>
      <c r="AR95" s="45">
        <f t="shared" si="50"/>
        <v>85849.687660599346</v>
      </c>
    </row>
    <row r="96" spans="2:44" s="64" customFormat="1">
      <c r="B96" s="406" t="s">
        <v>684</v>
      </c>
      <c r="C96" s="455"/>
      <c r="D96" s="455"/>
      <c r="E96" s="455"/>
      <c r="F96" s="455"/>
      <c r="G96" s="455"/>
      <c r="H96" s="455"/>
      <c r="I96" s="455"/>
      <c r="J96" s="455"/>
      <c r="K96" s="455">
        <f>K95*K102*K85</f>
        <v>17241.4789385037</v>
      </c>
      <c r="L96" s="455">
        <f t="shared" ref="L96:AR96" si="51">L95*L102*L85</f>
        <v>17706.498079998615</v>
      </c>
      <c r="M96" s="455">
        <f t="shared" si="51"/>
        <v>18135.74651830161</v>
      </c>
      <c r="N96" s="455">
        <f t="shared" si="51"/>
        <v>18672.307066180358</v>
      </c>
      <c r="O96" s="455">
        <f t="shared" si="51"/>
        <v>19244.638317251018</v>
      </c>
      <c r="P96" s="455">
        <f t="shared" si="51"/>
        <v>19816.969568321681</v>
      </c>
      <c r="Q96" s="455">
        <f t="shared" si="51"/>
        <v>20389.300819392345</v>
      </c>
      <c r="R96" s="455">
        <f t="shared" si="51"/>
        <v>20997.402773654921</v>
      </c>
      <c r="S96" s="455">
        <f t="shared" si="51"/>
        <v>21641.275431109418</v>
      </c>
      <c r="T96" s="455">
        <f t="shared" si="51"/>
        <v>22285.14808856391</v>
      </c>
      <c r="U96" s="455">
        <f t="shared" si="51"/>
        <v>22964.791449210323</v>
      </c>
      <c r="V96" s="455">
        <f t="shared" si="51"/>
        <v>23644.434809856735</v>
      </c>
      <c r="W96" s="455">
        <f t="shared" si="51"/>
        <v>24359.84887369506</v>
      </c>
      <c r="X96" s="455">
        <f t="shared" si="51"/>
        <v>25075.262937533393</v>
      </c>
      <c r="Y96" s="455">
        <f t="shared" si="51"/>
        <v>25826.447704563634</v>
      </c>
      <c r="Z96" s="455">
        <f t="shared" si="51"/>
        <v>26613.403174785799</v>
      </c>
      <c r="AA96" s="455">
        <f t="shared" si="51"/>
        <v>27400.35864500796</v>
      </c>
      <c r="AB96" s="455">
        <f t="shared" si="51"/>
        <v>28223.08481842203</v>
      </c>
      <c r="AC96" s="455">
        <f t="shared" si="51"/>
        <v>29081.581695028031</v>
      </c>
      <c r="AD96" s="455">
        <f t="shared" si="51"/>
        <v>29940.078571634018</v>
      </c>
      <c r="AE96" s="455">
        <f t="shared" si="51"/>
        <v>30834.346151431928</v>
      </c>
      <c r="AF96" s="455">
        <f t="shared" si="51"/>
        <v>31764.384434421758</v>
      </c>
      <c r="AG96" s="455">
        <f t="shared" si="51"/>
        <v>32730.1934206035</v>
      </c>
      <c r="AH96" s="455">
        <f t="shared" si="51"/>
        <v>33696.002406785243</v>
      </c>
      <c r="AI96" s="455">
        <f t="shared" si="51"/>
        <v>34697.582096158898</v>
      </c>
      <c r="AJ96" s="455">
        <f t="shared" si="51"/>
        <v>35734.932488724473</v>
      </c>
      <c r="AK96" s="455">
        <f t="shared" si="51"/>
        <v>36808.053584481968</v>
      </c>
      <c r="AL96" s="455">
        <f t="shared" si="51"/>
        <v>37916.945383431375</v>
      </c>
      <c r="AM96" s="456">
        <f t="shared" si="51"/>
        <v>39061.607885572696</v>
      </c>
      <c r="AN96" s="456">
        <f t="shared" si="51"/>
        <v>40242.041090905943</v>
      </c>
      <c r="AO96" s="456">
        <f t="shared" si="51"/>
        <v>41422.474296239183</v>
      </c>
      <c r="AP96" s="456">
        <f t="shared" si="51"/>
        <v>42674.448907956255</v>
      </c>
      <c r="AQ96" s="456">
        <f t="shared" si="51"/>
        <v>43962.194222865248</v>
      </c>
      <c r="AR96" s="456">
        <f t="shared" si="51"/>
        <v>45285.710240966153</v>
      </c>
    </row>
    <row r="97" spans="2:44" customFormat="1">
      <c r="B97" s="2"/>
      <c r="AM97" s="45"/>
      <c r="AN97" s="45"/>
    </row>
    <row r="98" spans="2:44" customFormat="1" ht="43.2">
      <c r="B98" s="2" t="s">
        <v>881</v>
      </c>
      <c r="K98" s="45">
        <f>SUM(K96+K88)</f>
        <v>32278.900013557075</v>
      </c>
      <c r="L98" s="45">
        <f>SUM(L96+L88)</f>
        <v>33132.902869829079</v>
      </c>
      <c r="M98" s="45">
        <f>SUM(M96+M88)</f>
        <v>33921.591955964061</v>
      </c>
      <c r="N98" s="45">
        <f t="shared" ref="N98:AR98" si="52">SUM(N96+N88)</f>
        <v>34935.76541945518</v>
      </c>
      <c r="O98" s="45">
        <f t="shared" si="52"/>
        <v>35990.633430629052</v>
      </c>
      <c r="P98" s="45">
        <f t="shared" si="52"/>
        <v>37070.120664257178</v>
      </c>
      <c r="Q98" s="45">
        <f t="shared" si="52"/>
        <v>38159.455586867014</v>
      </c>
      <c r="R98" s="45">
        <f t="shared" si="52"/>
        <v>39304.256590632147</v>
      </c>
      <c r="S98" s="45">
        <f t="shared" si="52"/>
        <v>40494.675986570903</v>
      </c>
      <c r="T98" s="45">
        <f t="shared" si="52"/>
        <v>41709.714604963898</v>
      </c>
      <c r="U98" s="45">
        <f t="shared" si="52"/>
        <v>42970.371615530516</v>
      </c>
      <c r="V98" s="45">
        <f t="shared" si="52"/>
        <v>44255.64784855138</v>
      </c>
      <c r="W98" s="45">
        <f t="shared" si="52"/>
        <v>45581.618629254997</v>
      </c>
      <c r="X98" s="45">
        <f t="shared" si="52"/>
        <v>46937.132476903716</v>
      </c>
      <c r="Y98" s="45">
        <f t="shared" si="52"/>
        <v>48333.340872235203</v>
      </c>
      <c r="Z98" s="45">
        <f t="shared" si="52"/>
        <v>49789.939193212864</v>
      </c>
      <c r="AA98" s="45">
        <f t="shared" si="52"/>
        <v>51281.004425626452</v>
      </c>
      <c r="AB98" s="45">
        <f t="shared" si="52"/>
        <v>52812.7642057228</v>
      </c>
      <c r="AC98" s="45">
        <f t="shared" si="52"/>
        <v>54404.91391146533</v>
      </c>
      <c r="AD98" s="45">
        <f t="shared" si="52"/>
        <v>56031.530528643787</v>
      </c>
      <c r="AE98" s="45">
        <f t="shared" si="52"/>
        <v>57698.841693505019</v>
      </c>
      <c r="AF98" s="45">
        <f t="shared" si="52"/>
        <v>59451.162006466657</v>
      </c>
      <c r="AG98" s="45">
        <f t="shared" si="52"/>
        <v>61244.176867111062</v>
      </c>
      <c r="AH98" s="45">
        <f t="shared" si="52"/>
        <v>63051.963261228011</v>
      </c>
      <c r="AI98" s="45">
        <f t="shared" si="52"/>
        <v>64944.758803445366</v>
      </c>
      <c r="AJ98" s="45">
        <f t="shared" si="52"/>
        <v>66883.172737836343</v>
      </c>
      <c r="AK98" s="45">
        <f t="shared" si="52"/>
        <v>68886.900442364335</v>
      </c>
      <c r="AL98" s="45">
        <f t="shared" si="52"/>
        <v>70955.941917029326</v>
      </c>
      <c r="AM98" s="45">
        <f t="shared" si="52"/>
        <v>73090.297161831331</v>
      </c>
      <c r="AN98" s="45">
        <f t="shared" si="52"/>
        <v>75294.890021261206</v>
      </c>
      <c r="AO98" s="45">
        <f t="shared" si="52"/>
        <v>77529.025947636168</v>
      </c>
      <c r="AP98" s="45">
        <f t="shared" si="52"/>
        <v>79864.246347340057</v>
      </c>
      <c r="AQ98" s="45">
        <f t="shared" si="52"/>
        <v>82254.932828199264</v>
      </c>
      <c r="AR98" s="45">
        <f t="shared" si="52"/>
        <v>84725.704612668022</v>
      </c>
    </row>
    <row r="99" spans="2:44" s="447" customFormat="1">
      <c r="B99" s="452"/>
      <c r="C99" s="447">
        <v>2016</v>
      </c>
      <c r="D99" s="447">
        <v>2017</v>
      </c>
      <c r="E99" s="447">
        <v>2018</v>
      </c>
      <c r="F99" s="447">
        <v>2019</v>
      </c>
      <c r="G99" s="447">
        <v>2020</v>
      </c>
      <c r="H99" s="447">
        <v>2021</v>
      </c>
      <c r="I99" s="447">
        <v>2022</v>
      </c>
      <c r="J99" s="447">
        <v>2023</v>
      </c>
      <c r="K99" s="447">
        <v>2024</v>
      </c>
      <c r="L99" s="447">
        <v>2025</v>
      </c>
      <c r="M99" s="447">
        <v>2026</v>
      </c>
      <c r="N99" s="447">
        <v>2027</v>
      </c>
      <c r="O99" s="447">
        <v>2028</v>
      </c>
      <c r="P99" s="447">
        <v>2029</v>
      </c>
      <c r="Q99" s="447">
        <v>2030</v>
      </c>
      <c r="R99" s="447">
        <v>2031</v>
      </c>
      <c r="S99" s="447">
        <v>2032</v>
      </c>
      <c r="T99" s="447">
        <v>2033</v>
      </c>
      <c r="U99" s="447">
        <v>2034</v>
      </c>
      <c r="V99" s="447">
        <v>2035</v>
      </c>
      <c r="W99" s="447">
        <v>2036</v>
      </c>
      <c r="X99" s="447">
        <v>2037</v>
      </c>
      <c r="Y99" s="447">
        <v>2038</v>
      </c>
      <c r="Z99" s="447">
        <v>2039</v>
      </c>
      <c r="AA99" s="447">
        <v>2040</v>
      </c>
      <c r="AB99" s="447">
        <v>2041</v>
      </c>
      <c r="AC99" s="447">
        <v>2042</v>
      </c>
      <c r="AD99" s="447">
        <v>2043</v>
      </c>
      <c r="AE99" s="447">
        <v>2044</v>
      </c>
      <c r="AF99" s="447">
        <v>2045</v>
      </c>
      <c r="AG99" s="447">
        <v>2046</v>
      </c>
      <c r="AH99" s="447">
        <v>2047</v>
      </c>
      <c r="AI99" s="447">
        <v>2048</v>
      </c>
      <c r="AJ99" s="447">
        <v>2049</v>
      </c>
      <c r="AK99" s="447">
        <v>2050</v>
      </c>
      <c r="AL99" s="447">
        <v>2051</v>
      </c>
      <c r="AM99" s="447">
        <v>2052</v>
      </c>
      <c r="AN99" s="447">
        <v>2053</v>
      </c>
      <c r="AO99" s="447">
        <v>2054</v>
      </c>
      <c r="AP99" s="447">
        <v>2055</v>
      </c>
      <c r="AQ99" s="447">
        <v>2056</v>
      </c>
      <c r="AR99" s="447">
        <v>2057</v>
      </c>
    </row>
    <row r="100" spans="2:44" s="457" customFormat="1" ht="28.8">
      <c r="B100" s="458" t="s">
        <v>686</v>
      </c>
      <c r="C100" s="457">
        <v>8.91</v>
      </c>
      <c r="D100" s="457">
        <v>8.27</v>
      </c>
      <c r="E100" s="457">
        <v>8.64</v>
      </c>
      <c r="F100" s="457">
        <v>9.7799999999999994</v>
      </c>
      <c r="G100" s="457">
        <v>11.04</v>
      </c>
      <c r="H100" s="457">
        <v>10.66</v>
      </c>
      <c r="I100" s="457">
        <v>11.08</v>
      </c>
      <c r="J100" s="457">
        <v>11.42</v>
      </c>
      <c r="K100" s="457">
        <v>11.74</v>
      </c>
      <c r="L100" s="457">
        <v>12.05</v>
      </c>
      <c r="M100" s="457">
        <v>12.34</v>
      </c>
      <c r="N100" s="457">
        <v>12.71</v>
      </c>
      <c r="O100" s="457">
        <v>13.09</v>
      </c>
      <c r="P100" s="457">
        <v>13.48</v>
      </c>
      <c r="Q100" s="457">
        <v>13.89</v>
      </c>
      <c r="R100" s="457">
        <v>14.3</v>
      </c>
      <c r="S100" s="457">
        <v>14.73</v>
      </c>
      <c r="T100" s="457">
        <v>15.17</v>
      </c>
      <c r="U100" s="457">
        <v>15.63</v>
      </c>
      <c r="V100" s="457">
        <v>16.100000000000001</v>
      </c>
      <c r="W100" s="457">
        <v>16.579999999999998</v>
      </c>
      <c r="X100" s="457">
        <v>17.079999999999998</v>
      </c>
      <c r="Y100" s="457">
        <v>17.59</v>
      </c>
      <c r="Z100" s="457">
        <v>18.11</v>
      </c>
      <c r="AA100" s="457">
        <v>18.66</v>
      </c>
      <c r="AB100" s="457">
        <v>19.22</v>
      </c>
      <c r="AC100" s="457">
        <v>19.79</v>
      </c>
      <c r="AD100" s="457">
        <v>20.39</v>
      </c>
      <c r="AE100" s="457">
        <v>21</v>
      </c>
      <c r="AF100" s="457">
        <v>21.63</v>
      </c>
      <c r="AG100" s="457">
        <v>22.27</v>
      </c>
      <c r="AH100" s="457">
        <v>22.94</v>
      </c>
      <c r="AI100" s="457">
        <v>23.63</v>
      </c>
      <c r="AJ100" s="457">
        <v>24.34</v>
      </c>
      <c r="AK100" s="457">
        <v>25.07</v>
      </c>
      <c r="AL100" s="457">
        <v>25.82</v>
      </c>
      <c r="AM100" s="45">
        <v>26.59</v>
      </c>
      <c r="AN100" s="457">
        <v>27.39</v>
      </c>
      <c r="AO100" s="457">
        <v>28.21</v>
      </c>
      <c r="AP100" s="457">
        <v>29.05</v>
      </c>
      <c r="AQ100" s="457">
        <v>29.93</v>
      </c>
      <c r="AR100" s="457">
        <v>30.82</v>
      </c>
    </row>
    <row r="101" spans="2:44" s="457" customFormat="1" ht="28.8">
      <c r="B101" s="458" t="s">
        <v>687</v>
      </c>
      <c r="C101" s="457">
        <v>3.56</v>
      </c>
      <c r="D101" s="457">
        <v>3.31</v>
      </c>
      <c r="E101" s="457">
        <v>3.46</v>
      </c>
      <c r="F101" s="457">
        <v>3.91</v>
      </c>
      <c r="G101" s="457">
        <v>4.42</v>
      </c>
      <c r="H101" s="457">
        <v>4.26</v>
      </c>
      <c r="I101" s="457">
        <v>4.43</v>
      </c>
      <c r="J101" s="457">
        <v>4.57</v>
      </c>
      <c r="K101" s="457">
        <v>4.7</v>
      </c>
      <c r="L101" s="457">
        <v>4.82</v>
      </c>
      <c r="M101" s="457">
        <v>4.93</v>
      </c>
      <c r="N101" s="457">
        <v>5.08</v>
      </c>
      <c r="O101" s="457">
        <v>5.23</v>
      </c>
      <c r="P101" s="457">
        <v>5.39</v>
      </c>
      <c r="Q101" s="457">
        <v>5.55</v>
      </c>
      <c r="R101" s="457">
        <v>5.72</v>
      </c>
      <c r="S101" s="457">
        <v>5.89</v>
      </c>
      <c r="T101" s="457">
        <v>6.07</v>
      </c>
      <c r="U101" s="457">
        <v>6.25</v>
      </c>
      <c r="V101" s="457">
        <v>6.44</v>
      </c>
      <c r="W101" s="457">
        <v>6.63</v>
      </c>
      <c r="X101" s="457">
        <v>6.83</v>
      </c>
      <c r="Y101" s="457">
        <v>7.03</v>
      </c>
      <c r="Z101" s="457">
        <v>7.24</v>
      </c>
      <c r="AA101" s="457">
        <v>7.46</v>
      </c>
      <c r="AB101" s="457">
        <v>7.68</v>
      </c>
      <c r="AC101" s="457">
        <v>7.91</v>
      </c>
      <c r="AD101" s="457">
        <v>8.15</v>
      </c>
      <c r="AE101" s="457">
        <v>8.39</v>
      </c>
      <c r="AF101" s="457">
        <v>8.65</v>
      </c>
      <c r="AG101" s="457">
        <v>8.91</v>
      </c>
      <c r="AH101" s="457">
        <v>9.17</v>
      </c>
      <c r="AI101" s="457">
        <v>9.4499999999999993</v>
      </c>
      <c r="AJ101" s="457">
        <v>9.73</v>
      </c>
      <c r="AK101" s="457">
        <v>10.02</v>
      </c>
      <c r="AL101" s="457">
        <v>10.32</v>
      </c>
      <c r="AM101" s="45">
        <v>10.63</v>
      </c>
      <c r="AN101" s="457">
        <v>10.95</v>
      </c>
      <c r="AO101" s="457">
        <v>11.28</v>
      </c>
      <c r="AP101" s="457">
        <v>11.62</v>
      </c>
      <c r="AQ101" s="457">
        <v>11.96</v>
      </c>
      <c r="AR101" s="457">
        <v>12.32</v>
      </c>
    </row>
    <row r="102" spans="2:44" s="457" customFormat="1" ht="28.8">
      <c r="B102" s="458" t="s">
        <v>688</v>
      </c>
      <c r="C102" s="457">
        <v>3.79</v>
      </c>
      <c r="D102" s="457">
        <v>3.95</v>
      </c>
      <c r="E102" s="457">
        <v>4.13</v>
      </c>
      <c r="F102" s="457">
        <v>4.7699999999999996</v>
      </c>
      <c r="G102" s="457">
        <v>5.0999999999999996</v>
      </c>
      <c r="H102" s="457">
        <v>3.8</v>
      </c>
      <c r="I102" s="457">
        <v>4.55</v>
      </c>
      <c r="J102" s="457">
        <v>4.6900000000000004</v>
      </c>
      <c r="K102" s="457">
        <v>4.82</v>
      </c>
      <c r="L102" s="457">
        <v>4.95</v>
      </c>
      <c r="M102" s="457">
        <v>5.07</v>
      </c>
      <c r="N102" s="457">
        <v>5.22</v>
      </c>
      <c r="O102" s="457">
        <v>5.38</v>
      </c>
      <c r="P102" s="457">
        <v>5.54</v>
      </c>
      <c r="Q102" s="457">
        <v>5.7</v>
      </c>
      <c r="R102" s="457">
        <v>5.87</v>
      </c>
      <c r="S102" s="457">
        <v>6.05</v>
      </c>
      <c r="T102" s="457">
        <v>6.23</v>
      </c>
      <c r="U102" s="457">
        <v>6.42</v>
      </c>
      <c r="V102" s="457">
        <v>6.61</v>
      </c>
      <c r="W102" s="457">
        <v>6.81</v>
      </c>
      <c r="X102" s="457">
        <v>7.01</v>
      </c>
      <c r="Y102" s="457">
        <v>7.22</v>
      </c>
      <c r="Z102" s="457">
        <v>7.44</v>
      </c>
      <c r="AA102" s="457">
        <v>7.66</v>
      </c>
      <c r="AB102" s="457">
        <v>7.89</v>
      </c>
      <c r="AC102" s="457">
        <v>8.1300000000000008</v>
      </c>
      <c r="AD102" s="457">
        <v>8.3699999999999992</v>
      </c>
      <c r="AE102" s="457">
        <v>8.6199999999999992</v>
      </c>
      <c r="AF102" s="457">
        <v>8.8800000000000008</v>
      </c>
      <c r="AG102" s="457">
        <v>9.15</v>
      </c>
      <c r="AH102" s="457">
        <v>9.42</v>
      </c>
      <c r="AI102" s="457">
        <v>9.6999999999999993</v>
      </c>
      <c r="AJ102" s="457">
        <v>9.99</v>
      </c>
      <c r="AK102" s="457">
        <v>10.29</v>
      </c>
      <c r="AL102" s="457">
        <v>10.6</v>
      </c>
      <c r="AM102" s="45">
        <v>10.92</v>
      </c>
      <c r="AN102" s="457">
        <v>11.25</v>
      </c>
      <c r="AO102" s="457">
        <v>11.58</v>
      </c>
      <c r="AP102" s="457">
        <v>11.93</v>
      </c>
      <c r="AQ102" s="457">
        <v>12.29</v>
      </c>
      <c r="AR102" s="457">
        <v>12.66</v>
      </c>
    </row>
    <row r="103" spans="2:44" customFormat="1"/>
    <row r="104" spans="2:44" customFormat="1"/>
    <row r="105" spans="2:44" customFormat="1">
      <c r="B105" s="458" t="s">
        <v>689</v>
      </c>
      <c r="C105" t="s">
        <v>690</v>
      </c>
      <c r="D105" s="533">
        <f>+D5</f>
        <v>31235156.046499997</v>
      </c>
    </row>
    <row r="106" spans="2:44" customFormat="1">
      <c r="C106" t="s">
        <v>691</v>
      </c>
      <c r="D106" s="64"/>
    </row>
    <row r="107" spans="2:44" customFormat="1">
      <c r="C107" s="64" t="s">
        <v>870</v>
      </c>
    </row>
    <row r="108" spans="2:44" customFormat="1"/>
    <row r="109" spans="2:44" customFormat="1">
      <c r="C109" s="454" t="s">
        <v>692</v>
      </c>
    </row>
    <row r="110" spans="2:44" customFormat="1">
      <c r="C110" s="454" t="s">
        <v>693</v>
      </c>
    </row>
    <row r="111" spans="2:44" customFormat="1">
      <c r="C111" s="454" t="s">
        <v>694</v>
      </c>
    </row>
    <row r="112" spans="2:44" customFormat="1">
      <c r="C112" s="454" t="s">
        <v>695</v>
      </c>
    </row>
    <row r="113" spans="2:40" customFormat="1"/>
    <row r="114" spans="2:40" customFormat="1"/>
    <row r="115" spans="2:40" customFormat="1">
      <c r="C115" t="s">
        <v>696</v>
      </c>
    </row>
    <row r="116" spans="2:40" customFormat="1">
      <c r="C116" t="s">
        <v>697</v>
      </c>
    </row>
    <row r="117" spans="2:40" customFormat="1">
      <c r="C117" t="s">
        <v>698</v>
      </c>
    </row>
    <row r="118" spans="2:40" customFormat="1">
      <c r="C118" t="s">
        <v>699</v>
      </c>
    </row>
    <row r="119" spans="2:40" customFormat="1"/>
    <row r="120" spans="2:40" s="421" customFormat="1">
      <c r="B120" s="421" t="s">
        <v>700</v>
      </c>
    </row>
    <row r="121" spans="2:40" s="64" customFormat="1" ht="15" thickBot="1"/>
    <row r="122" spans="2:40" s="64" customFormat="1" ht="29.4" thickBot="1">
      <c r="B122" s="459"/>
      <c r="C122" s="460">
        <v>2019</v>
      </c>
      <c r="D122" s="460">
        <v>2020</v>
      </c>
      <c r="E122" s="460">
        <v>2021</v>
      </c>
      <c r="F122" s="460">
        <v>2022</v>
      </c>
      <c r="G122" s="460">
        <v>2023</v>
      </c>
      <c r="H122" s="460">
        <v>2024</v>
      </c>
      <c r="I122" s="461" t="s">
        <v>701</v>
      </c>
      <c r="K122" s="407" t="s">
        <v>702</v>
      </c>
      <c r="L122" s="399">
        <v>526</v>
      </c>
    </row>
    <row r="123" spans="2:40" s="64" customFormat="1" ht="15" thickBot="1">
      <c r="B123" s="462" t="s">
        <v>886</v>
      </c>
      <c r="C123" s="463">
        <v>7</v>
      </c>
      <c r="D123" s="463">
        <v>11</v>
      </c>
      <c r="E123" s="463">
        <v>19</v>
      </c>
      <c r="F123" s="463">
        <v>7</v>
      </c>
      <c r="G123" s="463">
        <v>0</v>
      </c>
      <c r="H123" s="463">
        <v>7</v>
      </c>
      <c r="I123" s="463">
        <f>AVERAGE(C123:H123)</f>
        <v>8.5</v>
      </c>
    </row>
    <row r="124" spans="2:40" s="64" customFormat="1" ht="15" thickBot="1">
      <c r="B124" s="462" t="s">
        <v>887</v>
      </c>
      <c r="C124" s="463">
        <v>0</v>
      </c>
      <c r="D124" s="463">
        <v>1</v>
      </c>
      <c r="E124" s="463">
        <v>2</v>
      </c>
      <c r="F124" s="463">
        <v>2</v>
      </c>
      <c r="G124" s="463">
        <v>0</v>
      </c>
      <c r="H124" s="463">
        <v>1</v>
      </c>
      <c r="I124" s="463">
        <f t="shared" ref="I124:I125" si="53">AVERAGE(C124:H124)</f>
        <v>1</v>
      </c>
    </row>
    <row r="125" spans="2:40" s="64" customFormat="1" ht="15" thickBot="1">
      <c r="B125" s="462" t="s">
        <v>888</v>
      </c>
      <c r="C125" s="463">
        <v>0</v>
      </c>
      <c r="D125" s="463">
        <v>0</v>
      </c>
      <c r="E125" s="463">
        <v>1</v>
      </c>
      <c r="F125" s="463">
        <v>0</v>
      </c>
      <c r="G125" s="463">
        <v>0</v>
      </c>
      <c r="H125" s="463">
        <v>0</v>
      </c>
      <c r="I125" s="463">
        <f t="shared" si="53"/>
        <v>0.16666666666666666</v>
      </c>
    </row>
    <row r="126" spans="2:40" s="64" customFormat="1"/>
    <row r="127" spans="2:40" s="447" customFormat="1">
      <c r="C127" s="447">
        <v>2020</v>
      </c>
      <c r="D127" s="447">
        <v>2021</v>
      </c>
      <c r="E127" s="447">
        <v>2022</v>
      </c>
      <c r="F127" s="447">
        <v>2023</v>
      </c>
      <c r="G127" s="447">
        <v>2024</v>
      </c>
      <c r="H127" s="447">
        <v>2025</v>
      </c>
      <c r="I127" s="447">
        <v>2026</v>
      </c>
      <c r="J127" s="447">
        <v>2027</v>
      </c>
      <c r="K127" s="447">
        <v>2028</v>
      </c>
      <c r="L127" s="447">
        <v>2029</v>
      </c>
      <c r="M127" s="447">
        <v>2030</v>
      </c>
      <c r="N127" s="447">
        <v>2031</v>
      </c>
      <c r="O127" s="447">
        <v>2032</v>
      </c>
      <c r="P127" s="447">
        <v>2033</v>
      </c>
      <c r="Q127" s="447">
        <v>2034</v>
      </c>
      <c r="R127" s="447">
        <v>2035</v>
      </c>
      <c r="S127" s="447">
        <v>2036</v>
      </c>
      <c r="T127" s="447">
        <v>2037</v>
      </c>
      <c r="U127" s="447">
        <v>2038</v>
      </c>
      <c r="V127" s="447">
        <v>2039</v>
      </c>
      <c r="W127" s="447">
        <v>2040</v>
      </c>
      <c r="X127" s="447">
        <v>2041</v>
      </c>
      <c r="Y127" s="447">
        <v>2042</v>
      </c>
      <c r="Z127" s="447">
        <v>2043</v>
      </c>
      <c r="AA127" s="447">
        <v>2044</v>
      </c>
      <c r="AB127" s="447">
        <v>2045</v>
      </c>
      <c r="AC127" s="447">
        <v>2046</v>
      </c>
      <c r="AD127" s="447">
        <v>2047</v>
      </c>
      <c r="AE127" s="447">
        <v>2048</v>
      </c>
      <c r="AF127" s="447">
        <v>2049</v>
      </c>
      <c r="AG127" s="447">
        <v>2050</v>
      </c>
      <c r="AH127" s="447">
        <v>2051</v>
      </c>
      <c r="AI127" s="447">
        <v>2052</v>
      </c>
      <c r="AJ127" s="447">
        <v>2053</v>
      </c>
      <c r="AK127" s="495">
        <v>2054</v>
      </c>
      <c r="AL127" s="495">
        <v>2055</v>
      </c>
      <c r="AM127" s="495">
        <v>2056</v>
      </c>
      <c r="AN127" s="495">
        <v>2057</v>
      </c>
    </row>
    <row r="128" spans="2:40" s="64" customFormat="1">
      <c r="B128" s="406" t="s">
        <v>873</v>
      </c>
      <c r="G128" s="64">
        <f t="shared" ref="G128:AN128" si="54">$I$124/526*30</f>
        <v>5.7034220532319393E-2</v>
      </c>
      <c r="H128" s="64">
        <f t="shared" si="54"/>
        <v>5.7034220532319393E-2</v>
      </c>
      <c r="I128" s="64">
        <f t="shared" si="54"/>
        <v>5.7034220532319393E-2</v>
      </c>
      <c r="J128" s="64">
        <f t="shared" si="54"/>
        <v>5.7034220532319393E-2</v>
      </c>
      <c r="K128" s="64">
        <f t="shared" si="54"/>
        <v>5.7034220532319393E-2</v>
      </c>
      <c r="L128" s="64">
        <f t="shared" si="54"/>
        <v>5.7034220532319393E-2</v>
      </c>
      <c r="M128" s="64">
        <f t="shared" si="54"/>
        <v>5.7034220532319393E-2</v>
      </c>
      <c r="N128" s="64">
        <f t="shared" si="54"/>
        <v>5.7034220532319393E-2</v>
      </c>
      <c r="O128" s="64">
        <f t="shared" si="54"/>
        <v>5.7034220532319393E-2</v>
      </c>
      <c r="P128" s="64">
        <f t="shared" si="54"/>
        <v>5.7034220532319393E-2</v>
      </c>
      <c r="Q128" s="64">
        <f t="shared" si="54"/>
        <v>5.7034220532319393E-2</v>
      </c>
      <c r="R128" s="64">
        <f t="shared" si="54"/>
        <v>5.7034220532319393E-2</v>
      </c>
      <c r="S128" s="64">
        <f t="shared" si="54"/>
        <v>5.7034220532319393E-2</v>
      </c>
      <c r="T128" s="64">
        <f t="shared" si="54"/>
        <v>5.7034220532319393E-2</v>
      </c>
      <c r="U128" s="64">
        <f t="shared" si="54"/>
        <v>5.7034220532319393E-2</v>
      </c>
      <c r="V128" s="64">
        <f t="shared" si="54"/>
        <v>5.7034220532319393E-2</v>
      </c>
      <c r="W128" s="64">
        <f t="shared" si="54"/>
        <v>5.7034220532319393E-2</v>
      </c>
      <c r="X128" s="64">
        <f t="shared" si="54"/>
        <v>5.7034220532319393E-2</v>
      </c>
      <c r="Y128" s="64">
        <f t="shared" si="54"/>
        <v>5.7034220532319393E-2</v>
      </c>
      <c r="Z128" s="64">
        <f t="shared" si="54"/>
        <v>5.7034220532319393E-2</v>
      </c>
      <c r="AA128" s="64">
        <f t="shared" si="54"/>
        <v>5.7034220532319393E-2</v>
      </c>
      <c r="AB128" s="64">
        <f t="shared" si="54"/>
        <v>5.7034220532319393E-2</v>
      </c>
      <c r="AC128" s="64">
        <f t="shared" si="54"/>
        <v>5.7034220532319393E-2</v>
      </c>
      <c r="AD128" s="64">
        <f t="shared" si="54"/>
        <v>5.7034220532319393E-2</v>
      </c>
      <c r="AE128" s="64">
        <f t="shared" si="54"/>
        <v>5.7034220532319393E-2</v>
      </c>
      <c r="AF128" s="64">
        <f t="shared" si="54"/>
        <v>5.7034220532319393E-2</v>
      </c>
      <c r="AG128" s="64">
        <f t="shared" si="54"/>
        <v>5.7034220532319393E-2</v>
      </c>
      <c r="AH128" s="64">
        <f t="shared" si="54"/>
        <v>5.7034220532319393E-2</v>
      </c>
      <c r="AI128" s="64">
        <f t="shared" si="54"/>
        <v>5.7034220532319393E-2</v>
      </c>
      <c r="AJ128" s="64">
        <f t="shared" si="54"/>
        <v>5.7034220532319393E-2</v>
      </c>
      <c r="AK128" s="64">
        <f t="shared" si="54"/>
        <v>5.7034220532319393E-2</v>
      </c>
      <c r="AL128" s="64">
        <f t="shared" si="54"/>
        <v>5.7034220532319393E-2</v>
      </c>
      <c r="AM128" s="64">
        <f t="shared" si="54"/>
        <v>5.7034220532319393E-2</v>
      </c>
      <c r="AN128" s="64">
        <f t="shared" si="54"/>
        <v>5.7034220532319393E-2</v>
      </c>
    </row>
    <row r="129" spans="2:40" s="64" customFormat="1">
      <c r="B129" s="406" t="s">
        <v>874</v>
      </c>
      <c r="G129" s="64">
        <f t="shared" ref="G129:AN129" si="55">$I$125/526*30</f>
        <v>9.5057034220532317E-3</v>
      </c>
      <c r="H129" s="64">
        <f t="shared" si="55"/>
        <v>9.5057034220532317E-3</v>
      </c>
      <c r="I129" s="64">
        <f t="shared" si="55"/>
        <v>9.5057034220532317E-3</v>
      </c>
      <c r="J129" s="64">
        <f t="shared" si="55"/>
        <v>9.5057034220532317E-3</v>
      </c>
      <c r="K129" s="64">
        <f t="shared" si="55"/>
        <v>9.5057034220532317E-3</v>
      </c>
      <c r="L129" s="64">
        <f t="shared" si="55"/>
        <v>9.5057034220532317E-3</v>
      </c>
      <c r="M129" s="64">
        <f t="shared" si="55"/>
        <v>9.5057034220532317E-3</v>
      </c>
      <c r="N129" s="64">
        <f t="shared" si="55"/>
        <v>9.5057034220532317E-3</v>
      </c>
      <c r="O129" s="64">
        <f t="shared" si="55"/>
        <v>9.5057034220532317E-3</v>
      </c>
      <c r="P129" s="64">
        <f t="shared" si="55"/>
        <v>9.5057034220532317E-3</v>
      </c>
      <c r="Q129" s="64">
        <f t="shared" si="55"/>
        <v>9.5057034220532317E-3</v>
      </c>
      <c r="R129" s="64">
        <f t="shared" si="55"/>
        <v>9.5057034220532317E-3</v>
      </c>
      <c r="S129" s="64">
        <f t="shared" si="55"/>
        <v>9.5057034220532317E-3</v>
      </c>
      <c r="T129" s="64">
        <f t="shared" si="55"/>
        <v>9.5057034220532317E-3</v>
      </c>
      <c r="U129" s="64">
        <f t="shared" si="55"/>
        <v>9.5057034220532317E-3</v>
      </c>
      <c r="V129" s="64">
        <f t="shared" si="55"/>
        <v>9.5057034220532317E-3</v>
      </c>
      <c r="W129" s="64">
        <f t="shared" si="55"/>
        <v>9.5057034220532317E-3</v>
      </c>
      <c r="X129" s="64">
        <f t="shared" si="55"/>
        <v>9.5057034220532317E-3</v>
      </c>
      <c r="Y129" s="64">
        <f t="shared" si="55"/>
        <v>9.5057034220532317E-3</v>
      </c>
      <c r="Z129" s="64">
        <f t="shared" si="55"/>
        <v>9.5057034220532317E-3</v>
      </c>
      <c r="AA129" s="64">
        <f t="shared" si="55"/>
        <v>9.5057034220532317E-3</v>
      </c>
      <c r="AB129" s="64">
        <f t="shared" si="55"/>
        <v>9.5057034220532317E-3</v>
      </c>
      <c r="AC129" s="64">
        <f t="shared" si="55"/>
        <v>9.5057034220532317E-3</v>
      </c>
      <c r="AD129" s="64">
        <f t="shared" si="55"/>
        <v>9.5057034220532317E-3</v>
      </c>
      <c r="AE129" s="64">
        <f t="shared" si="55"/>
        <v>9.5057034220532317E-3</v>
      </c>
      <c r="AF129" s="64">
        <f t="shared" si="55"/>
        <v>9.5057034220532317E-3</v>
      </c>
      <c r="AG129" s="64">
        <f t="shared" si="55"/>
        <v>9.5057034220532317E-3</v>
      </c>
      <c r="AH129" s="64">
        <f t="shared" si="55"/>
        <v>9.5057034220532317E-3</v>
      </c>
      <c r="AI129" s="64">
        <f t="shared" si="55"/>
        <v>9.5057034220532317E-3</v>
      </c>
      <c r="AJ129" s="64">
        <f t="shared" si="55"/>
        <v>9.5057034220532317E-3</v>
      </c>
      <c r="AK129" s="64">
        <f t="shared" si="55"/>
        <v>9.5057034220532317E-3</v>
      </c>
      <c r="AL129" s="64">
        <f t="shared" si="55"/>
        <v>9.5057034220532317E-3</v>
      </c>
      <c r="AM129" s="64">
        <f t="shared" si="55"/>
        <v>9.5057034220532317E-3</v>
      </c>
      <c r="AN129" s="64">
        <f t="shared" si="55"/>
        <v>9.5057034220532317E-3</v>
      </c>
    </row>
    <row r="130" spans="2:40" s="64" customFormat="1" ht="28.8">
      <c r="B130" s="465" t="s">
        <v>703</v>
      </c>
      <c r="C130" s="64">
        <v>588828.97</v>
      </c>
      <c r="D130" s="64">
        <v>634219.56999999995</v>
      </c>
      <c r="E130" s="64">
        <v>596428.55000000005</v>
      </c>
      <c r="F130" s="64">
        <v>614991.85</v>
      </c>
      <c r="G130" s="64">
        <v>632172.28</v>
      </c>
      <c r="H130" s="64">
        <v>648823.01</v>
      </c>
      <c r="I130" s="64">
        <v>664264.79</v>
      </c>
      <c r="J130" s="64">
        <v>684171.5</v>
      </c>
      <c r="K130" s="64">
        <v>704674.77</v>
      </c>
      <c r="L130" s="64">
        <v>725792.49</v>
      </c>
      <c r="M130" s="64">
        <v>747543.06</v>
      </c>
      <c r="N130" s="64">
        <v>769945.46</v>
      </c>
      <c r="O130" s="64">
        <v>793019.21</v>
      </c>
      <c r="P130" s="64">
        <v>816784.44</v>
      </c>
      <c r="Q130" s="64">
        <v>841261.86</v>
      </c>
      <c r="R130" s="64">
        <v>866472.82</v>
      </c>
      <c r="S130" s="64">
        <v>892439.31</v>
      </c>
      <c r="T130" s="64">
        <v>919183.96</v>
      </c>
      <c r="U130" s="64">
        <v>946730.09</v>
      </c>
      <c r="V130" s="64">
        <v>975101.73</v>
      </c>
      <c r="W130" s="64">
        <v>1004323.61</v>
      </c>
      <c r="X130" s="64">
        <v>1034421.22</v>
      </c>
      <c r="Y130" s="64">
        <v>1065420.79</v>
      </c>
      <c r="Z130" s="64">
        <v>1097349.3500000001</v>
      </c>
      <c r="AA130" s="64">
        <v>1130234.75</v>
      </c>
      <c r="AB130" s="64">
        <v>1164105.6599999999</v>
      </c>
      <c r="AC130" s="64">
        <v>1198991.6200000001</v>
      </c>
      <c r="AD130" s="64">
        <v>1234923.04</v>
      </c>
      <c r="AE130" s="64">
        <v>1271931.26</v>
      </c>
      <c r="AF130" s="64">
        <v>1310048.53</v>
      </c>
      <c r="AG130" s="64">
        <v>1349308.11</v>
      </c>
      <c r="AH130" s="64">
        <v>1389744.22</v>
      </c>
      <c r="AI130" s="64">
        <v>1431392.12</v>
      </c>
      <c r="AJ130" s="64">
        <v>1474288.13</v>
      </c>
      <c r="AK130" s="64">
        <v>1518469.64</v>
      </c>
      <c r="AL130" s="64">
        <v>1563975.19</v>
      </c>
      <c r="AM130" s="64">
        <v>1610844.45</v>
      </c>
      <c r="AN130" s="64">
        <v>1659118.29</v>
      </c>
    </row>
    <row r="131" spans="2:40" s="64" customFormat="1" ht="28.8">
      <c r="B131" s="465" t="s">
        <v>704</v>
      </c>
      <c r="C131" s="64">
        <v>5666.47</v>
      </c>
      <c r="D131" s="64">
        <v>6103.28</v>
      </c>
      <c r="E131" s="64">
        <v>5739.6</v>
      </c>
      <c r="F131" s="64">
        <v>5918.24</v>
      </c>
      <c r="G131" s="64">
        <v>6083.57</v>
      </c>
      <c r="H131" s="64">
        <v>6243.81</v>
      </c>
      <c r="I131" s="64">
        <v>6392.41</v>
      </c>
      <c r="J131" s="64">
        <v>6583.98</v>
      </c>
      <c r="K131" s="64">
        <v>6781.29</v>
      </c>
      <c r="L131" s="64">
        <v>6984.51</v>
      </c>
      <c r="M131" s="64">
        <v>7193.82</v>
      </c>
      <c r="N131" s="64">
        <v>7409.4</v>
      </c>
      <c r="O131" s="64">
        <v>7631.45</v>
      </c>
      <c r="P131" s="64">
        <v>7860.15</v>
      </c>
      <c r="Q131" s="64">
        <v>8095.7</v>
      </c>
      <c r="R131" s="64">
        <v>8338.31</v>
      </c>
      <c r="S131" s="64">
        <v>8588.2000000000007</v>
      </c>
      <c r="T131" s="64">
        <v>8845.57</v>
      </c>
      <c r="U131" s="64">
        <v>9110.65</v>
      </c>
      <c r="V131" s="64">
        <v>9383.68</v>
      </c>
      <c r="W131" s="64">
        <v>9664.89</v>
      </c>
      <c r="X131" s="64">
        <v>9954.5300000000007</v>
      </c>
      <c r="Y131" s="64">
        <v>10252.85</v>
      </c>
      <c r="Z131" s="64">
        <v>10560.11</v>
      </c>
      <c r="AA131" s="64">
        <v>10876.57</v>
      </c>
      <c r="AB131" s="64">
        <v>11202.52</v>
      </c>
      <c r="AC131" s="64">
        <v>11538.24</v>
      </c>
      <c r="AD131" s="64">
        <v>11884.02</v>
      </c>
      <c r="AE131" s="64">
        <v>12240.16</v>
      </c>
      <c r="AF131" s="64">
        <v>12606.97</v>
      </c>
      <c r="AG131" s="64">
        <v>12984.78</v>
      </c>
      <c r="AH131" s="64">
        <v>13373.9</v>
      </c>
      <c r="AI131" s="64">
        <v>13774.69</v>
      </c>
      <c r="AJ131" s="64">
        <v>14187.49</v>
      </c>
      <c r="AK131" s="64">
        <v>14612.67</v>
      </c>
      <c r="AL131" s="64">
        <v>15050.58</v>
      </c>
      <c r="AM131" s="64">
        <v>15501.62</v>
      </c>
      <c r="AN131" s="64">
        <v>15966.17</v>
      </c>
    </row>
    <row r="132" spans="2:40" s="64" customFormat="1">
      <c r="B132" s="406" t="s">
        <v>705</v>
      </c>
      <c r="G132" s="64">
        <f t="shared" ref="G132:AK133" si="56">G128*G130</f>
        <v>36055.453231939166</v>
      </c>
      <c r="H132" s="64">
        <f t="shared" si="56"/>
        <v>37005.11463878327</v>
      </c>
      <c r="I132" s="64">
        <f t="shared" si="56"/>
        <v>37885.82452471483</v>
      </c>
      <c r="J132" s="64">
        <f t="shared" si="56"/>
        <v>39021.188212927758</v>
      </c>
      <c r="K132" s="64">
        <f t="shared" si="56"/>
        <v>40190.57623574145</v>
      </c>
      <c r="L132" s="64">
        <f t="shared" si="56"/>
        <v>41395.00893536122</v>
      </c>
      <c r="M132" s="64">
        <f t="shared" si="56"/>
        <v>42635.535741444874</v>
      </c>
      <c r="N132" s="64">
        <f t="shared" si="56"/>
        <v>43913.239163498096</v>
      </c>
      <c r="O132" s="64">
        <f t="shared" si="56"/>
        <v>45229.232509505702</v>
      </c>
      <c r="P132" s="64">
        <f t="shared" si="56"/>
        <v>46584.663878326995</v>
      </c>
      <c r="Q132" s="64">
        <f t="shared" si="56"/>
        <v>47980.714448669205</v>
      </c>
      <c r="R132" s="64">
        <f t="shared" si="56"/>
        <v>49418.601901140682</v>
      </c>
      <c r="S132" s="64">
        <f t="shared" si="56"/>
        <v>50899.580418250953</v>
      </c>
      <c r="T132" s="64">
        <f t="shared" si="56"/>
        <v>52424.940684410649</v>
      </c>
      <c r="U132" s="64">
        <f t="shared" si="56"/>
        <v>53996.012737642588</v>
      </c>
      <c r="V132" s="64">
        <f t="shared" si="56"/>
        <v>55614.167110266164</v>
      </c>
      <c r="W132" s="64">
        <f t="shared" si="56"/>
        <v>57280.814258555132</v>
      </c>
      <c r="X132" s="64">
        <f t="shared" si="56"/>
        <v>58997.407984790872</v>
      </c>
      <c r="Y132" s="64">
        <f t="shared" si="56"/>
        <v>60765.444296577953</v>
      </c>
      <c r="Z132" s="64">
        <f t="shared" si="56"/>
        <v>62586.464828897348</v>
      </c>
      <c r="AA132" s="64">
        <f t="shared" si="56"/>
        <v>64462.057984790874</v>
      </c>
      <c r="AB132" s="64">
        <f t="shared" si="56"/>
        <v>66393.858935361219</v>
      </c>
      <c r="AC132" s="64">
        <f t="shared" si="56"/>
        <v>68383.552471482893</v>
      </c>
      <c r="AD132" s="64">
        <f t="shared" si="56"/>
        <v>70432.873003802291</v>
      </c>
      <c r="AE132" s="64">
        <f t="shared" si="56"/>
        <v>72543.607984790884</v>
      </c>
      <c r="AF132" s="64">
        <f t="shared" si="56"/>
        <v>74717.596768060845</v>
      </c>
      <c r="AG132" s="64">
        <f t="shared" si="56"/>
        <v>76956.736311787085</v>
      </c>
      <c r="AH132" s="64">
        <f t="shared" si="56"/>
        <v>79262.978326996192</v>
      </c>
      <c r="AI132" s="64">
        <f t="shared" si="56"/>
        <v>81638.333840304185</v>
      </c>
      <c r="AJ132" s="64">
        <f t="shared" si="56"/>
        <v>84084.874334600754</v>
      </c>
      <c r="AK132" s="64">
        <f t="shared" si="56"/>
        <v>86604.732319391638</v>
      </c>
      <c r="AL132" s="64">
        <f t="shared" ref="AL132:AN133" si="57">AL128*AL130</f>
        <v>89200.105893536122</v>
      </c>
      <c r="AM132" s="64">
        <f t="shared" si="57"/>
        <v>91873.257604562736</v>
      </c>
      <c r="AN132" s="64">
        <f t="shared" si="57"/>
        <v>94626.518441064647</v>
      </c>
    </row>
    <row r="133" spans="2:40" s="64" customFormat="1" ht="28.8">
      <c r="B133" s="406" t="s">
        <v>706</v>
      </c>
      <c r="G133" s="64">
        <f>G129*G131</f>
        <v>57.828612167300378</v>
      </c>
      <c r="H133" s="64">
        <f t="shared" si="56"/>
        <v>59.351806083650189</v>
      </c>
      <c r="I133" s="64">
        <f t="shared" si="56"/>
        <v>60.764353612167298</v>
      </c>
      <c r="J133" s="64">
        <f t="shared" si="56"/>
        <v>62.585361216730035</v>
      </c>
      <c r="K133" s="64">
        <f t="shared" si="56"/>
        <v>64.460931558935357</v>
      </c>
      <c r="L133" s="64">
        <f t="shared" si="56"/>
        <v>66.392680608365026</v>
      </c>
      <c r="M133" s="64">
        <f t="shared" si="56"/>
        <v>68.382319391634979</v>
      </c>
      <c r="N133" s="64">
        <f t="shared" si="56"/>
        <v>70.43155893536121</v>
      </c>
      <c r="O133" s="64">
        <f t="shared" si="56"/>
        <v>72.542300380228127</v>
      </c>
      <c r="P133" s="64">
        <f t="shared" si="56"/>
        <v>74.716254752851711</v>
      </c>
      <c r="Q133" s="64">
        <f t="shared" si="56"/>
        <v>76.955323193916342</v>
      </c>
      <c r="R133" s="64">
        <f t="shared" si="56"/>
        <v>79.261501901140676</v>
      </c>
      <c r="S133" s="64">
        <f t="shared" si="56"/>
        <v>81.636882129277566</v>
      </c>
      <c r="T133" s="64">
        <f t="shared" si="56"/>
        <v>84.083365019011396</v>
      </c>
      <c r="U133" s="64">
        <f t="shared" si="56"/>
        <v>86.603136882129277</v>
      </c>
      <c r="V133" s="64">
        <f t="shared" si="56"/>
        <v>89.198479087452469</v>
      </c>
      <c r="W133" s="64">
        <f t="shared" si="56"/>
        <v>91.871577946768056</v>
      </c>
      <c r="X133" s="64">
        <f t="shared" si="56"/>
        <v>94.624809885931569</v>
      </c>
      <c r="Y133" s="64">
        <f t="shared" si="56"/>
        <v>97.460551330798481</v>
      </c>
      <c r="Z133" s="64">
        <f t="shared" si="56"/>
        <v>100.38127376425855</v>
      </c>
      <c r="AA133" s="64">
        <f t="shared" si="56"/>
        <v>103.38944866920151</v>
      </c>
      <c r="AB133" s="64">
        <f t="shared" si="56"/>
        <v>106.48783269961977</v>
      </c>
      <c r="AC133" s="64">
        <f t="shared" si="56"/>
        <v>109.67908745247148</v>
      </c>
      <c r="AD133" s="64">
        <f t="shared" si="56"/>
        <v>112.96596958174905</v>
      </c>
      <c r="AE133" s="64">
        <f t="shared" si="56"/>
        <v>116.35133079847908</v>
      </c>
      <c r="AF133" s="64">
        <f t="shared" si="56"/>
        <v>119.83811787072243</v>
      </c>
      <c r="AG133" s="64">
        <f t="shared" si="56"/>
        <v>123.42946768060837</v>
      </c>
      <c r="AH133" s="64">
        <f t="shared" si="56"/>
        <v>127.12832699619771</v>
      </c>
      <c r="AI133" s="64">
        <f t="shared" si="56"/>
        <v>130.93811787072244</v>
      </c>
      <c r="AJ133" s="64">
        <f t="shared" si="56"/>
        <v>134.86207224334601</v>
      </c>
      <c r="AK133" s="64">
        <f t="shared" si="56"/>
        <v>138.9037072243346</v>
      </c>
      <c r="AL133" s="64">
        <f t="shared" si="57"/>
        <v>143.06634980988593</v>
      </c>
      <c r="AM133" s="64">
        <f t="shared" si="57"/>
        <v>147.35380228136881</v>
      </c>
      <c r="AN133" s="64">
        <f t="shared" si="57"/>
        <v>151.76967680608365</v>
      </c>
    </row>
    <row r="134" spans="2:40" s="449" customFormat="1">
      <c r="B134" s="449" t="s">
        <v>707</v>
      </c>
      <c r="G134" s="449">
        <f>G132+G133</f>
        <v>36113.281844106466</v>
      </c>
      <c r="H134" s="449">
        <f t="shared" ref="H134:AN134" si="58">H132+H133</f>
        <v>37064.466444866921</v>
      </c>
      <c r="I134" s="449">
        <f t="shared" si="58"/>
        <v>37946.588878326998</v>
      </c>
      <c r="J134" s="449">
        <f t="shared" si="58"/>
        <v>39083.773574144485</v>
      </c>
      <c r="K134" s="449">
        <f t="shared" si="58"/>
        <v>40255.037167300383</v>
      </c>
      <c r="L134" s="449">
        <f t="shared" si="58"/>
        <v>41461.401615969582</v>
      </c>
      <c r="M134" s="449">
        <f t="shared" si="58"/>
        <v>42703.918060836506</v>
      </c>
      <c r="N134" s="449">
        <f t="shared" si="58"/>
        <v>43983.67072243346</v>
      </c>
      <c r="O134" s="449">
        <f t="shared" si="58"/>
        <v>45301.77480988593</v>
      </c>
      <c r="P134" s="449">
        <f t="shared" si="58"/>
        <v>46659.380133079845</v>
      </c>
      <c r="Q134" s="449">
        <f t="shared" si="58"/>
        <v>48057.669771863119</v>
      </c>
      <c r="R134" s="449">
        <f t="shared" si="58"/>
        <v>49497.863403041825</v>
      </c>
      <c r="S134" s="449">
        <f t="shared" si="58"/>
        <v>50981.217300380231</v>
      </c>
      <c r="T134" s="449">
        <f t="shared" si="58"/>
        <v>52509.024049429659</v>
      </c>
      <c r="U134" s="449">
        <f t="shared" si="58"/>
        <v>54082.615874524716</v>
      </c>
      <c r="V134" s="449">
        <f t="shared" si="58"/>
        <v>55703.36558935362</v>
      </c>
      <c r="W134" s="449">
        <f t="shared" si="58"/>
        <v>57372.6858365019</v>
      </c>
      <c r="X134" s="449">
        <f t="shared" si="58"/>
        <v>59092.032794676801</v>
      </c>
      <c r="Y134" s="449">
        <f t="shared" si="58"/>
        <v>60862.904847908751</v>
      </c>
      <c r="Z134" s="449">
        <f t="shared" si="58"/>
        <v>62686.846102661606</v>
      </c>
      <c r="AA134" s="449">
        <f t="shared" si="58"/>
        <v>64565.447433460075</v>
      </c>
      <c r="AB134" s="449">
        <f t="shared" si="58"/>
        <v>66500.346768060845</v>
      </c>
      <c r="AC134" s="449">
        <f t="shared" si="58"/>
        <v>68493.231558935368</v>
      </c>
      <c r="AD134" s="449">
        <f t="shared" si="58"/>
        <v>70545.838973384045</v>
      </c>
      <c r="AE134" s="449">
        <f t="shared" si="58"/>
        <v>72659.959315589367</v>
      </c>
      <c r="AF134" s="449">
        <f t="shared" si="58"/>
        <v>74837.434885931565</v>
      </c>
      <c r="AG134" s="449">
        <f t="shared" si="58"/>
        <v>77080.165779467687</v>
      </c>
      <c r="AH134" s="449">
        <f t="shared" si="58"/>
        <v>79390.106653992392</v>
      </c>
      <c r="AI134" s="449">
        <f t="shared" si="58"/>
        <v>81769.271958174912</v>
      </c>
      <c r="AJ134" s="449">
        <f t="shared" si="58"/>
        <v>84219.736406844095</v>
      </c>
      <c r="AK134" s="449">
        <f t="shared" si="58"/>
        <v>86743.636026615975</v>
      </c>
      <c r="AL134" s="449">
        <f t="shared" si="58"/>
        <v>89343.172243346009</v>
      </c>
      <c r="AM134" s="449">
        <f t="shared" si="58"/>
        <v>92020.611406844109</v>
      </c>
      <c r="AN134" s="449">
        <f t="shared" si="58"/>
        <v>94778.288117870732</v>
      </c>
    </row>
    <row r="135" spans="2:40" customFormat="1"/>
    <row r="136" spans="2:40" customFormat="1"/>
    <row r="137" spans="2:40" s="386" customFormat="1">
      <c r="B137" s="386" t="s">
        <v>875</v>
      </c>
    </row>
    <row r="138" spans="2:40" customFormat="1"/>
    <row r="139" spans="2:40" customFormat="1">
      <c r="B139" t="s">
        <v>876</v>
      </c>
    </row>
    <row r="140" spans="2:40" customFormat="1" ht="15" customHeight="1">
      <c r="B140" t="s">
        <v>890</v>
      </c>
      <c r="C140" s="466"/>
      <c r="F140" s="64"/>
      <c r="G140" s="700"/>
      <c r="H140" s="700"/>
      <c r="I140" s="700"/>
      <c r="J140" s="700"/>
      <c r="K140" s="700"/>
      <c r="L140" s="700"/>
      <c r="M140" s="700"/>
      <c r="N140" s="700"/>
    </row>
    <row r="141" spans="2:40" customFormat="1">
      <c r="C141" s="466"/>
      <c r="G141" s="700"/>
      <c r="H141" s="700"/>
      <c r="I141" s="700"/>
      <c r="J141" s="700"/>
      <c r="K141" s="700"/>
      <c r="L141" s="700"/>
      <c r="M141" s="700"/>
      <c r="N141" s="700"/>
    </row>
    <row r="142" spans="2:40" customFormat="1">
      <c r="C142" s="466" t="s">
        <v>709</v>
      </c>
      <c r="I142" t="s">
        <v>872</v>
      </c>
    </row>
    <row r="143" spans="2:40" customFormat="1">
      <c r="C143" s="697" t="s">
        <v>710</v>
      </c>
      <c r="D143" s="698" t="s">
        <v>711</v>
      </c>
      <c r="E143" s="699" t="s">
        <v>463</v>
      </c>
      <c r="F143" s="699" t="s">
        <v>466</v>
      </c>
      <c r="G143" s="699" t="s">
        <v>465</v>
      </c>
      <c r="I143" s="697" t="s">
        <v>710</v>
      </c>
      <c r="J143" s="698" t="s">
        <v>711</v>
      </c>
      <c r="K143" s="686">
        <v>2022</v>
      </c>
      <c r="L143" s="686">
        <v>2023</v>
      </c>
      <c r="M143" s="686">
        <v>2024</v>
      </c>
      <c r="N143" s="686">
        <v>2025</v>
      </c>
      <c r="O143" s="686">
        <v>2026</v>
      </c>
      <c r="P143" s="686">
        <v>2027</v>
      </c>
      <c r="Q143" s="686">
        <v>2028</v>
      </c>
    </row>
    <row r="144" spans="2:40" customFormat="1">
      <c r="C144" s="697"/>
      <c r="D144" s="698"/>
      <c r="E144" s="699"/>
      <c r="F144" s="699"/>
      <c r="G144" s="699"/>
      <c r="I144" s="697"/>
      <c r="J144" s="698"/>
      <c r="K144" s="687"/>
      <c r="L144" s="687"/>
      <c r="M144" s="687"/>
      <c r="N144" s="687"/>
      <c r="O144" s="687"/>
      <c r="P144" s="687"/>
      <c r="Q144" s="687"/>
    </row>
    <row r="145" spans="3:18" customFormat="1" ht="28.8">
      <c r="C145" s="535"/>
      <c r="D145" s="536"/>
      <c r="E145" s="537"/>
      <c r="F145" s="537"/>
      <c r="G145" s="537"/>
      <c r="I145" s="535" t="s">
        <v>889</v>
      </c>
      <c r="J145" s="468">
        <v>2856600</v>
      </c>
      <c r="K145" s="534"/>
      <c r="L145" s="534"/>
      <c r="M145" s="534"/>
      <c r="N145" s="530">
        <v>84640</v>
      </c>
      <c r="O145" s="530">
        <v>655960</v>
      </c>
      <c r="P145" s="530">
        <v>1322500</v>
      </c>
      <c r="Q145" s="530">
        <v>793500</v>
      </c>
    </row>
    <row r="146" spans="3:18" customFormat="1" ht="28.8">
      <c r="C146" s="535"/>
      <c r="D146" s="536"/>
      <c r="E146" s="537"/>
      <c r="F146" s="537"/>
      <c r="G146" s="537"/>
      <c r="I146" s="535" t="s">
        <v>877</v>
      </c>
      <c r="J146" s="468">
        <f>7999287.25-J145-J147</f>
        <v>2664087.25</v>
      </c>
      <c r="K146" s="534"/>
      <c r="L146" s="534"/>
      <c r="M146" s="534"/>
      <c r="N146" s="530">
        <v>54208</v>
      </c>
      <c r="O146" s="530">
        <v>420112</v>
      </c>
      <c r="P146" s="530">
        <v>847000</v>
      </c>
      <c r="Q146" s="530">
        <f>+J146-N146-O146-P146</f>
        <v>1342767.25</v>
      </c>
    </row>
    <row r="147" spans="3:18" customFormat="1" ht="28.8">
      <c r="C147" s="535"/>
      <c r="D147" s="536"/>
      <c r="E147" s="537"/>
      <c r="F147" s="537"/>
      <c r="G147" s="537"/>
      <c r="I147" s="535" t="s">
        <v>878</v>
      </c>
      <c r="J147" s="468">
        <v>2478600</v>
      </c>
      <c r="K147" s="534"/>
      <c r="L147" s="534"/>
      <c r="M147" s="534"/>
      <c r="N147" s="530"/>
      <c r="O147" s="530">
        <v>183600</v>
      </c>
      <c r="P147" s="530">
        <v>918000</v>
      </c>
      <c r="Q147" s="530">
        <v>1377000</v>
      </c>
    </row>
    <row r="148" spans="3:18" customFormat="1">
      <c r="C148" s="467" t="s">
        <v>708</v>
      </c>
      <c r="D148" s="468">
        <f>D149+D150+D151+D152</f>
        <v>148452</v>
      </c>
      <c r="E148" s="468"/>
      <c r="F148" s="468">
        <v>132864.5</v>
      </c>
      <c r="G148" s="468">
        <f>G149+G150+G151+G152</f>
        <v>15587.5</v>
      </c>
      <c r="H148" s="466"/>
      <c r="I148" s="467" t="s">
        <v>708</v>
      </c>
      <c r="J148" s="468">
        <f>D148*27</f>
        <v>4008204</v>
      </c>
      <c r="K148" s="468"/>
      <c r="L148" s="468"/>
      <c r="M148" s="468"/>
      <c r="N148" s="530">
        <f>+J148</f>
        <v>4008204</v>
      </c>
      <c r="O148" s="524"/>
      <c r="P148" s="524"/>
      <c r="Q148" s="524"/>
      <c r="R148" s="466"/>
    </row>
    <row r="149" spans="3:18" customFormat="1" ht="43.2">
      <c r="C149" s="469" t="s">
        <v>712</v>
      </c>
      <c r="D149" s="470">
        <v>106885</v>
      </c>
      <c r="E149" s="470"/>
      <c r="F149" s="470">
        <v>106885</v>
      </c>
      <c r="G149" s="470"/>
      <c r="H149" s="466"/>
      <c r="I149" s="469" t="s">
        <v>712</v>
      </c>
      <c r="J149" s="468">
        <f>D149*27</f>
        <v>2885895</v>
      </c>
      <c r="K149" s="468"/>
      <c r="L149" s="468"/>
      <c r="M149" s="468"/>
      <c r="N149" s="530">
        <f>+J149</f>
        <v>2885895</v>
      </c>
      <c r="O149" s="524"/>
      <c r="P149" s="524"/>
      <c r="Q149" s="524"/>
      <c r="R149" s="466"/>
    </row>
    <row r="150" spans="3:18" customFormat="1">
      <c r="C150" s="471" t="s">
        <v>713</v>
      </c>
      <c r="D150" s="470">
        <v>10392</v>
      </c>
      <c r="E150" s="470"/>
      <c r="F150" s="470">
        <v>10392</v>
      </c>
      <c r="G150" s="470"/>
      <c r="H150" s="466"/>
      <c r="I150" s="471" t="s">
        <v>713</v>
      </c>
      <c r="J150" s="468">
        <f t="shared" ref="J150:J157" si="59">D150*27</f>
        <v>280584</v>
      </c>
      <c r="K150" s="468"/>
      <c r="L150" s="468"/>
      <c r="M150" s="468"/>
      <c r="N150" s="530">
        <f>+J150</f>
        <v>280584</v>
      </c>
      <c r="O150" s="524"/>
      <c r="P150" s="524"/>
      <c r="Q150" s="524"/>
      <c r="R150" s="466"/>
    </row>
    <row r="151" spans="3:18" customFormat="1">
      <c r="C151" s="471" t="s">
        <v>714</v>
      </c>
      <c r="D151" s="470">
        <v>10392</v>
      </c>
      <c r="E151" s="470"/>
      <c r="F151" s="470">
        <v>5196</v>
      </c>
      <c r="G151" s="470">
        <f>D151*0.5</f>
        <v>5196</v>
      </c>
      <c r="H151" s="466"/>
      <c r="I151" s="471" t="s">
        <v>714</v>
      </c>
      <c r="J151" s="468">
        <f t="shared" si="59"/>
        <v>280584</v>
      </c>
      <c r="K151" s="468"/>
      <c r="L151" s="468"/>
      <c r="M151" s="468"/>
      <c r="N151" s="530"/>
      <c r="O151" s="530">
        <f>+J151/2</f>
        <v>140292</v>
      </c>
      <c r="P151" s="530">
        <f>+O151</f>
        <v>140292</v>
      </c>
      <c r="Q151" s="524"/>
      <c r="R151" s="466"/>
    </row>
    <row r="152" spans="3:18" customFormat="1">
      <c r="C152" s="471" t="s">
        <v>715</v>
      </c>
      <c r="D152" s="470">
        <v>20783</v>
      </c>
      <c r="E152" s="470"/>
      <c r="F152" s="470">
        <v>10391.5</v>
      </c>
      <c r="G152" s="470">
        <f>F152</f>
        <v>10391.5</v>
      </c>
      <c r="H152" s="466"/>
      <c r="I152" s="471" t="s">
        <v>715</v>
      </c>
      <c r="J152" s="468">
        <f t="shared" si="59"/>
        <v>561141</v>
      </c>
      <c r="K152" s="468"/>
      <c r="L152" s="468"/>
      <c r="M152" s="468"/>
      <c r="N152" s="530"/>
      <c r="O152" s="524">
        <f>+J152/2</f>
        <v>280570.5</v>
      </c>
      <c r="P152" s="524">
        <f>+O152</f>
        <v>280570.5</v>
      </c>
      <c r="Q152" s="524"/>
      <c r="R152" s="466"/>
    </row>
    <row r="153" spans="3:18" customFormat="1">
      <c r="C153" s="472" t="s">
        <v>716</v>
      </c>
      <c r="D153" s="473">
        <f>D154+D155+D156+D157</f>
        <v>2924139</v>
      </c>
      <c r="E153" s="473"/>
      <c r="F153" s="473">
        <v>2083786</v>
      </c>
      <c r="G153" s="473">
        <f>G154+G155+G156+G157</f>
        <v>840353</v>
      </c>
      <c r="H153" s="466"/>
      <c r="I153" s="472" t="s">
        <v>716</v>
      </c>
      <c r="J153" s="468">
        <f>D153*27</f>
        <v>78951753</v>
      </c>
      <c r="K153" s="468"/>
      <c r="L153" s="468"/>
      <c r="M153" s="468"/>
      <c r="N153" s="530"/>
      <c r="O153" s="524">
        <f>+J153/2</f>
        <v>39475876.5</v>
      </c>
      <c r="P153" s="524">
        <f>+O153</f>
        <v>39475876.5</v>
      </c>
      <c r="Q153" s="524"/>
      <c r="R153" s="466"/>
    </row>
    <row r="154" spans="3:18" customFormat="1" ht="15.6">
      <c r="C154" s="474" t="s">
        <v>717</v>
      </c>
      <c r="D154" s="470">
        <v>1421494</v>
      </c>
      <c r="E154" s="470"/>
      <c r="F154" s="470">
        <v>1200000</v>
      </c>
      <c r="G154" s="470">
        <f>D154-F154</f>
        <v>221494</v>
      </c>
      <c r="H154" s="466"/>
      <c r="I154" s="474" t="s">
        <v>717</v>
      </c>
      <c r="J154" s="468">
        <f t="shared" si="59"/>
        <v>38380338</v>
      </c>
      <c r="K154" s="468"/>
      <c r="L154" s="468"/>
      <c r="M154" s="468"/>
      <c r="N154" s="530"/>
      <c r="O154" s="524">
        <f>+J154/2</f>
        <v>19190169</v>
      </c>
      <c r="P154" s="524">
        <f>+O154</f>
        <v>19190169</v>
      </c>
      <c r="Q154" s="524"/>
      <c r="R154" s="466"/>
    </row>
    <row r="155" spans="3:18" customFormat="1" ht="57.6">
      <c r="C155" s="469" t="s">
        <v>718</v>
      </c>
      <c r="D155" s="470">
        <v>1437830</v>
      </c>
      <c r="E155" s="470"/>
      <c r="F155" s="470">
        <v>851378.5</v>
      </c>
      <c r="G155" s="470">
        <f>D155-F155</f>
        <v>586451.5</v>
      </c>
      <c r="H155" s="466"/>
      <c r="I155" s="469" t="s">
        <v>718</v>
      </c>
      <c r="J155" s="468">
        <f t="shared" si="59"/>
        <v>38821410</v>
      </c>
      <c r="K155" s="468"/>
      <c r="L155" s="468"/>
      <c r="M155" s="468"/>
      <c r="N155" s="530"/>
      <c r="O155" s="524">
        <f t="shared" ref="O155:O157" si="60">+J155/2</f>
        <v>19410705</v>
      </c>
      <c r="P155" s="524">
        <f t="shared" ref="P155:P157" si="61">+O155</f>
        <v>19410705</v>
      </c>
      <c r="Q155" s="524"/>
      <c r="R155" s="466"/>
    </row>
    <row r="156" spans="3:18" customFormat="1">
      <c r="C156" s="471" t="s">
        <v>719</v>
      </c>
      <c r="D156" s="470">
        <v>6528</v>
      </c>
      <c r="E156" s="470"/>
      <c r="F156" s="470">
        <v>3264</v>
      </c>
      <c r="G156" s="470">
        <f>D156-F156</f>
        <v>3264</v>
      </c>
      <c r="H156" s="466"/>
      <c r="I156" s="471" t="s">
        <v>719</v>
      </c>
      <c r="J156" s="468">
        <f t="shared" si="59"/>
        <v>176256</v>
      </c>
      <c r="K156" s="468"/>
      <c r="L156" s="468"/>
      <c r="M156" s="468"/>
      <c r="N156" s="530"/>
      <c r="O156" s="524">
        <f t="shared" si="60"/>
        <v>88128</v>
      </c>
      <c r="P156" s="524">
        <f t="shared" si="61"/>
        <v>88128</v>
      </c>
      <c r="Q156" s="524"/>
      <c r="R156" s="466"/>
    </row>
    <row r="157" spans="3:18" customFormat="1">
      <c r="C157" s="471" t="s">
        <v>720</v>
      </c>
      <c r="D157" s="470">
        <v>58287</v>
      </c>
      <c r="E157" s="470"/>
      <c r="F157" s="470">
        <v>29143.5</v>
      </c>
      <c r="G157" s="470">
        <f>D157-F157</f>
        <v>29143.5</v>
      </c>
      <c r="H157" s="466"/>
      <c r="I157" s="471" t="s">
        <v>720</v>
      </c>
      <c r="J157" s="468">
        <f t="shared" si="59"/>
        <v>1573749</v>
      </c>
      <c r="K157" s="468"/>
      <c r="L157" s="468"/>
      <c r="M157" s="468"/>
      <c r="N157" s="530"/>
      <c r="O157" s="524">
        <f t="shared" si="60"/>
        <v>786874.5</v>
      </c>
      <c r="P157" s="524">
        <f t="shared" si="61"/>
        <v>786874.5</v>
      </c>
      <c r="Q157" s="524"/>
      <c r="R157" s="466"/>
    </row>
    <row r="158" spans="3:18" customFormat="1">
      <c r="C158" s="475" t="s">
        <v>603</v>
      </c>
      <c r="D158" s="476">
        <f>D153+D148</f>
        <v>3072591</v>
      </c>
      <c r="E158" s="476"/>
      <c r="F158" s="476">
        <v>2216650.5</v>
      </c>
      <c r="G158" s="476">
        <f>G153+G148</f>
        <v>855940.5</v>
      </c>
      <c r="H158" s="466"/>
      <c r="I158" s="475" t="s">
        <v>603</v>
      </c>
      <c r="J158" s="468">
        <f>+J148+J153+J145+J146+J147</f>
        <v>90959244.25</v>
      </c>
      <c r="K158" s="468"/>
      <c r="L158" s="468"/>
      <c r="M158" s="468"/>
      <c r="N158" s="468">
        <f t="shared" ref="N158:Q158" si="62">+N148+N153+N145+N146+N147</f>
        <v>4147052</v>
      </c>
      <c r="O158" s="468">
        <f t="shared" si="62"/>
        <v>40735548.5</v>
      </c>
      <c r="P158" s="468">
        <f t="shared" si="62"/>
        <v>42563376.5</v>
      </c>
      <c r="Q158" s="468">
        <f t="shared" si="62"/>
        <v>3513267.25</v>
      </c>
      <c r="R158" s="466"/>
    </row>
    <row r="159" spans="3:18" customFormat="1" ht="57.6">
      <c r="C159" s="472" t="s">
        <v>721</v>
      </c>
      <c r="D159" s="470">
        <f>D160+D161</f>
        <v>52696.770000000004</v>
      </c>
      <c r="E159" s="470"/>
      <c r="F159" s="470">
        <v>0</v>
      </c>
      <c r="G159" s="470">
        <f>G160+G161</f>
        <v>52696.770000000004</v>
      </c>
      <c r="H159" s="466"/>
      <c r="I159" s="472" t="s">
        <v>721</v>
      </c>
      <c r="J159" s="468">
        <f>D159*27</f>
        <v>1422812.79</v>
      </c>
      <c r="K159" s="468"/>
      <c r="L159" s="468"/>
      <c r="M159" s="468"/>
      <c r="N159" s="530"/>
      <c r="O159" s="524"/>
      <c r="P159" s="524"/>
      <c r="Q159" s="530">
        <f>+J159</f>
        <v>1422812.79</v>
      </c>
      <c r="R159" s="466"/>
    </row>
    <row r="160" spans="3:18" customFormat="1">
      <c r="C160" s="471" t="s">
        <v>722</v>
      </c>
      <c r="D160" s="470">
        <v>21078.71</v>
      </c>
      <c r="E160" s="470"/>
      <c r="F160" s="470"/>
      <c r="G160" s="470">
        <f>D160</f>
        <v>21078.71</v>
      </c>
      <c r="H160" s="466"/>
      <c r="I160" s="471" t="s">
        <v>722</v>
      </c>
      <c r="J160" s="468">
        <f>D160*27</f>
        <v>569125.16999999993</v>
      </c>
      <c r="K160" s="468"/>
      <c r="L160" s="468"/>
      <c r="M160" s="468"/>
      <c r="N160" s="530"/>
      <c r="O160" s="524"/>
      <c r="P160" s="524"/>
      <c r="Q160" s="530">
        <f t="shared" ref="Q160:Q161" si="63">+J160</f>
        <v>569125.16999999993</v>
      </c>
      <c r="R160" s="466"/>
    </row>
    <row r="161" spans="2:42" customFormat="1">
      <c r="C161" s="471" t="s">
        <v>723</v>
      </c>
      <c r="D161" s="470">
        <v>31618.06</v>
      </c>
      <c r="E161" s="470"/>
      <c r="F161" s="470"/>
      <c r="G161" s="470">
        <f>D161</f>
        <v>31618.06</v>
      </c>
      <c r="H161" s="466"/>
      <c r="I161" s="471" t="s">
        <v>723</v>
      </c>
      <c r="J161" s="468">
        <f>D161*27</f>
        <v>853687.62</v>
      </c>
      <c r="K161" s="468"/>
      <c r="L161" s="468"/>
      <c r="M161" s="468"/>
      <c r="N161" s="530"/>
      <c r="O161" s="524"/>
      <c r="P161" s="524"/>
      <c r="Q161" s="530">
        <f t="shared" si="63"/>
        <v>853687.62</v>
      </c>
      <c r="R161" s="466"/>
    </row>
    <row r="162" spans="2:42" customFormat="1">
      <c r="C162" s="475" t="s">
        <v>603</v>
      </c>
      <c r="D162" s="476">
        <f>D158+D159</f>
        <v>3125287.77</v>
      </c>
      <c r="E162" s="476"/>
      <c r="F162" s="476">
        <v>2216650.5</v>
      </c>
      <c r="G162" s="476">
        <f>G158+G159</f>
        <v>908637.27</v>
      </c>
      <c r="H162" s="466"/>
      <c r="I162" s="475" t="s">
        <v>603</v>
      </c>
      <c r="J162" s="468">
        <f>+J158+J159</f>
        <v>92382057.040000007</v>
      </c>
      <c r="K162" s="468"/>
      <c r="L162" s="468"/>
      <c r="M162" s="468"/>
      <c r="N162" s="530">
        <f>+N158+N159</f>
        <v>4147052</v>
      </c>
      <c r="O162" s="530">
        <f t="shared" ref="O162:Q162" si="64">+O158+O159</f>
        <v>40735548.5</v>
      </c>
      <c r="P162" s="530">
        <f t="shared" si="64"/>
        <v>42563376.5</v>
      </c>
      <c r="Q162" s="530">
        <f t="shared" si="64"/>
        <v>4936080.04</v>
      </c>
      <c r="R162" s="466"/>
    </row>
    <row r="163" spans="2:42" customFormat="1"/>
    <row r="164" spans="2:42" customFormat="1">
      <c r="D164">
        <v>2019</v>
      </c>
      <c r="E164">
        <v>2020</v>
      </c>
      <c r="F164">
        <v>2021</v>
      </c>
      <c r="G164">
        <v>2022</v>
      </c>
      <c r="H164">
        <v>2023</v>
      </c>
      <c r="I164">
        <v>2024</v>
      </c>
      <c r="J164">
        <v>2025</v>
      </c>
      <c r="K164">
        <v>2026</v>
      </c>
      <c r="L164">
        <v>2027</v>
      </c>
      <c r="M164">
        <v>2028</v>
      </c>
      <c r="N164">
        <v>2029</v>
      </c>
      <c r="O164">
        <v>2030</v>
      </c>
      <c r="P164">
        <v>2031</v>
      </c>
      <c r="Q164">
        <v>2032</v>
      </c>
      <c r="R164">
        <v>2033</v>
      </c>
      <c r="S164">
        <v>2034</v>
      </c>
      <c r="T164">
        <v>2035</v>
      </c>
      <c r="U164">
        <v>2036</v>
      </c>
      <c r="V164">
        <v>2037</v>
      </c>
      <c r="W164">
        <v>2038</v>
      </c>
      <c r="X164">
        <v>2039</v>
      </c>
      <c r="Y164">
        <v>2040</v>
      </c>
      <c r="Z164">
        <v>2041</v>
      </c>
      <c r="AA164">
        <v>2042</v>
      </c>
      <c r="AB164">
        <v>2043</v>
      </c>
      <c r="AC164">
        <v>2044</v>
      </c>
      <c r="AD164">
        <v>2045</v>
      </c>
      <c r="AE164">
        <v>2046</v>
      </c>
      <c r="AF164">
        <v>2047</v>
      </c>
      <c r="AG164">
        <v>2048</v>
      </c>
      <c r="AH164">
        <v>2049</v>
      </c>
      <c r="AI164">
        <v>2050</v>
      </c>
      <c r="AJ164">
        <v>2051</v>
      </c>
      <c r="AK164">
        <v>2052</v>
      </c>
      <c r="AL164" s="495">
        <v>2053</v>
      </c>
      <c r="AM164" s="495">
        <v>2054</v>
      </c>
      <c r="AN164" s="495">
        <v>2055</v>
      </c>
      <c r="AO164" s="495">
        <v>2056</v>
      </c>
      <c r="AP164" s="495">
        <v>2057</v>
      </c>
    </row>
    <row r="165" spans="2:42" s="413" customFormat="1">
      <c r="B165" s="477" t="s">
        <v>607</v>
      </c>
      <c r="C165" s="413" t="s">
        <v>891</v>
      </c>
    </row>
    <row r="166" spans="2:42" customFormat="1">
      <c r="B166" s="454" t="s">
        <v>724</v>
      </c>
      <c r="C166" s="466">
        <f>+J162/B167</f>
        <v>1231760.7605333335</v>
      </c>
      <c r="G166" s="466"/>
      <c r="H166" s="466"/>
      <c r="I166" s="466"/>
      <c r="J166" s="466"/>
      <c r="K166" s="466"/>
      <c r="L166" s="466"/>
      <c r="M166" s="466"/>
      <c r="N166" s="466">
        <f>+J162-$C$166</f>
        <v>91150296.279466674</v>
      </c>
      <c r="O166" s="466">
        <f>N166-$C$166</f>
        <v>89918535.518933341</v>
      </c>
      <c r="P166" s="466">
        <f t="shared" ref="P166:AI166" si="65">O166-$C$166</f>
        <v>88686774.758400008</v>
      </c>
      <c r="Q166" s="466">
        <f t="shared" si="65"/>
        <v>87455013.997866675</v>
      </c>
      <c r="R166" s="466">
        <f t="shared" si="65"/>
        <v>86223253.237333342</v>
      </c>
      <c r="S166" s="466">
        <f t="shared" si="65"/>
        <v>84991492.47680001</v>
      </c>
      <c r="T166" s="466">
        <f t="shared" si="65"/>
        <v>83759731.716266677</v>
      </c>
      <c r="U166" s="466">
        <f t="shared" si="65"/>
        <v>82527970.955733344</v>
      </c>
      <c r="V166" s="466">
        <f t="shared" si="65"/>
        <v>81296210.195200011</v>
      </c>
      <c r="W166" s="466">
        <f t="shared" si="65"/>
        <v>80064449.434666678</v>
      </c>
      <c r="X166" s="466">
        <f t="shared" si="65"/>
        <v>78832688.674133345</v>
      </c>
      <c r="Y166" s="466">
        <f t="shared" si="65"/>
        <v>77600927.913600013</v>
      </c>
      <c r="Z166" s="466">
        <f t="shared" si="65"/>
        <v>76369167.15306668</v>
      </c>
      <c r="AA166" s="466">
        <f t="shared" si="65"/>
        <v>75137406.392533347</v>
      </c>
      <c r="AB166" s="466">
        <f t="shared" si="65"/>
        <v>73905645.632000014</v>
      </c>
      <c r="AC166" s="466">
        <f t="shared" si="65"/>
        <v>72673884.871466681</v>
      </c>
      <c r="AD166" s="466">
        <f t="shared" si="65"/>
        <v>71442124.110933349</v>
      </c>
      <c r="AE166" s="466">
        <f t="shared" si="65"/>
        <v>70210363.350400016</v>
      </c>
      <c r="AF166" s="466">
        <f t="shared" si="65"/>
        <v>68978602.589866683</v>
      </c>
      <c r="AG166" s="466">
        <f t="shared" si="65"/>
        <v>67746841.82933335</v>
      </c>
      <c r="AH166" s="466">
        <f t="shared" si="65"/>
        <v>66515081.068800017</v>
      </c>
      <c r="AI166" s="466">
        <f t="shared" si="65"/>
        <v>65283320.308266684</v>
      </c>
      <c r="AJ166" s="466">
        <f t="shared" ref="AJ166" si="66">AI166-$C$166</f>
        <v>64051559.547733352</v>
      </c>
      <c r="AK166" s="466">
        <f t="shared" ref="AK166" si="67">AJ166-$C$166</f>
        <v>62819798.787200019</v>
      </c>
      <c r="AL166" s="466">
        <f t="shared" ref="AL166" si="68">AK166-$C$166</f>
        <v>61588038.026666686</v>
      </c>
      <c r="AM166" s="466">
        <f t="shared" ref="AM166" si="69">AL166-$C$166</f>
        <v>60356277.266133353</v>
      </c>
      <c r="AN166" s="466">
        <f t="shared" ref="AN166" si="70">AM166-$C$166</f>
        <v>59124516.50560002</v>
      </c>
      <c r="AO166" s="466">
        <f t="shared" ref="AO166" si="71">AN166-$C$166</f>
        <v>57892755.745066687</v>
      </c>
      <c r="AP166" s="466">
        <f>AO166-$C$166</f>
        <v>56660994.984533355</v>
      </c>
    </row>
    <row r="167" spans="2:42" customFormat="1">
      <c r="B167">
        <v>75</v>
      </c>
    </row>
    <row r="168" spans="2:42" s="478" customFormat="1">
      <c r="B168" s="478" t="s">
        <v>614</v>
      </c>
    </row>
    <row r="169" spans="2:42" s="64" customFormat="1"/>
    <row r="170" spans="2:42" s="413" customFormat="1">
      <c r="B170" s="413" t="s">
        <v>725</v>
      </c>
    </row>
    <row r="171" spans="2:42" s="64" customFormat="1"/>
    <row r="172" spans="2:42" s="64" customFormat="1">
      <c r="B172" s="407" t="s">
        <v>632</v>
      </c>
      <c r="C172" s="407"/>
      <c r="K172" s="406"/>
    </row>
    <row r="173" spans="2:42" customFormat="1" ht="28.8">
      <c r="B173" s="479" t="s">
        <v>633</v>
      </c>
      <c r="C173" s="480">
        <v>481</v>
      </c>
      <c r="D173" s="64"/>
      <c r="E173" s="64"/>
      <c r="F173" s="64"/>
      <c r="G173" s="64"/>
      <c r="H173" s="64"/>
      <c r="I173" s="64"/>
      <c r="J173" s="64"/>
      <c r="K173" s="406"/>
      <c r="L173" s="64"/>
      <c r="M173" s="64"/>
      <c r="N173" s="64"/>
      <c r="O173" s="406"/>
      <c r="P173" s="64"/>
      <c r="Q173" s="64"/>
      <c r="R173" s="64"/>
    </row>
    <row r="174" spans="2:42" customFormat="1">
      <c r="B174" s="479" t="s">
        <v>635</v>
      </c>
      <c r="C174" s="480">
        <f>8*60</f>
        <v>480</v>
      </c>
      <c r="D174" s="64"/>
      <c r="E174" s="64"/>
      <c r="F174" s="64"/>
      <c r="G174" s="64"/>
      <c r="H174" s="64"/>
      <c r="I174" s="64"/>
      <c r="J174" s="64"/>
      <c r="K174" s="406"/>
      <c r="L174" s="64"/>
      <c r="M174" s="64"/>
      <c r="N174" s="64"/>
      <c r="O174" s="406"/>
      <c r="P174" s="64"/>
      <c r="Q174" s="64"/>
      <c r="R174" s="64"/>
    </row>
    <row r="175" spans="2:42" customFormat="1" ht="28.8">
      <c r="B175" s="479" t="s">
        <v>636</v>
      </c>
      <c r="C175" s="480">
        <f>C173/C174</f>
        <v>1.0020833333333334</v>
      </c>
      <c r="D175" s="481"/>
      <c r="E175" s="64"/>
      <c r="F175" s="64"/>
      <c r="G175" s="64"/>
      <c r="H175" s="64"/>
      <c r="I175" s="64"/>
      <c r="J175" s="64"/>
      <c r="K175" s="406"/>
      <c r="L175" s="481"/>
      <c r="M175" s="64"/>
      <c r="N175" s="64"/>
      <c r="O175" s="406"/>
      <c r="P175" s="64"/>
      <c r="Q175" s="64"/>
      <c r="R175" s="64"/>
    </row>
    <row r="176" spans="2:42" customFormat="1" ht="28.8">
      <c r="B176" s="479" t="s">
        <v>637</v>
      </c>
      <c r="C176" s="480">
        <v>1049</v>
      </c>
      <c r="D176" s="64"/>
      <c r="E176" s="64"/>
      <c r="F176" s="64"/>
      <c r="G176" s="64"/>
      <c r="H176" s="64"/>
      <c r="I176" s="64"/>
      <c r="J176" s="64"/>
      <c r="K176" s="406"/>
      <c r="L176" s="64"/>
      <c r="M176" s="64"/>
      <c r="N176" s="64"/>
      <c r="O176" s="64"/>
      <c r="P176" s="64"/>
      <c r="Q176" s="64"/>
      <c r="R176" s="64"/>
    </row>
    <row r="177" spans="2:18" customFormat="1">
      <c r="B177" s="479" t="s">
        <v>638</v>
      </c>
      <c r="C177" s="480">
        <v>21</v>
      </c>
      <c r="D177" s="64"/>
      <c r="E177" s="64"/>
      <c r="F177" s="64"/>
      <c r="G177" s="64"/>
      <c r="H177" s="64"/>
      <c r="I177" s="64"/>
      <c r="J177" s="64"/>
      <c r="K177" s="406"/>
      <c r="L177" s="64"/>
      <c r="M177" s="64"/>
      <c r="N177" s="64"/>
      <c r="O177" s="64"/>
      <c r="P177" s="64"/>
      <c r="Q177" s="64"/>
      <c r="R177" s="64"/>
    </row>
    <row r="178" spans="2:18" customFormat="1">
      <c r="B178" s="479" t="s">
        <v>639</v>
      </c>
      <c r="C178" s="480">
        <v>30</v>
      </c>
      <c r="D178" s="64"/>
      <c r="E178" s="64"/>
      <c r="F178" s="64"/>
      <c r="G178" s="64"/>
      <c r="H178" s="64"/>
      <c r="I178" s="64"/>
      <c r="J178" s="64"/>
      <c r="K178" s="406"/>
      <c r="L178" s="64"/>
      <c r="M178" s="64"/>
      <c r="N178" s="64"/>
      <c r="O178" s="64"/>
      <c r="P178" s="64"/>
      <c r="Q178" s="64"/>
      <c r="R178" s="64"/>
    </row>
    <row r="179" spans="2:18" customFormat="1" ht="28.8">
      <c r="B179" s="407" t="s">
        <v>880</v>
      </c>
      <c r="C179" s="482">
        <f>C176/C177*C175*C178*27</f>
        <v>40545.723214285717</v>
      </c>
      <c r="D179" s="481"/>
      <c r="E179" s="64"/>
      <c r="F179" s="64"/>
      <c r="G179" s="64"/>
      <c r="H179" s="64"/>
      <c r="I179" s="64"/>
      <c r="J179" s="64"/>
      <c r="K179" s="406"/>
      <c r="L179" s="481"/>
      <c r="M179" s="64"/>
      <c r="N179" s="64"/>
      <c r="O179" s="406"/>
      <c r="P179" s="481"/>
      <c r="Q179" s="64"/>
      <c r="R179" s="64"/>
    </row>
    <row r="180" spans="2:18" customFormat="1">
      <c r="F180" s="64"/>
      <c r="G180" s="64"/>
      <c r="H180" s="64"/>
      <c r="I180" s="64"/>
      <c r="J180" s="64"/>
      <c r="K180" s="64"/>
      <c r="L180" s="64"/>
      <c r="M180" s="64"/>
      <c r="N180" s="64"/>
      <c r="O180" s="64"/>
      <c r="P180" s="64"/>
      <c r="Q180" s="64"/>
      <c r="R180" s="64"/>
    </row>
    <row r="181" spans="2:18" s="449" customFormat="1">
      <c r="B181" s="693" t="s">
        <v>726</v>
      </c>
      <c r="C181" s="693"/>
    </row>
    <row r="182" spans="2:18" customFormat="1">
      <c r="B182" t="s">
        <v>727</v>
      </c>
      <c r="F182" s="64"/>
      <c r="G182" s="64"/>
      <c r="H182" s="64" t="s">
        <v>879</v>
      </c>
      <c r="I182" s="64"/>
      <c r="J182" s="64"/>
      <c r="K182" s="64"/>
      <c r="L182" s="64"/>
      <c r="M182" s="64"/>
      <c r="N182" s="64"/>
      <c r="O182" s="64"/>
      <c r="P182" s="64"/>
      <c r="Q182" s="64"/>
      <c r="R182" s="64"/>
    </row>
    <row r="183" spans="2:18" customFormat="1">
      <c r="B183" s="483" t="s">
        <v>728</v>
      </c>
      <c r="C183" s="694" t="s">
        <v>728</v>
      </c>
      <c r="D183" s="695"/>
      <c r="E183" s="695"/>
      <c r="F183" s="696"/>
    </row>
    <row r="184" spans="2:18" customFormat="1">
      <c r="B184" s="484" t="s">
        <v>48</v>
      </c>
      <c r="C184" s="484" t="s">
        <v>729</v>
      </c>
      <c r="D184" s="484" t="s">
        <v>730</v>
      </c>
      <c r="E184" s="484" t="s">
        <v>731</v>
      </c>
      <c r="F184" s="484" t="s">
        <v>732</v>
      </c>
      <c r="H184" s="45">
        <f>F191*30</f>
        <v>161889.9</v>
      </c>
    </row>
    <row r="185" spans="2:18" customFormat="1">
      <c r="B185" s="485">
        <v>1</v>
      </c>
      <c r="C185" s="486" t="s">
        <v>733</v>
      </c>
      <c r="D185" s="485" t="s">
        <v>734</v>
      </c>
      <c r="E185" s="485">
        <v>0.8</v>
      </c>
      <c r="F185" s="485">
        <v>990.17</v>
      </c>
    </row>
    <row r="186" spans="2:18" customFormat="1" ht="28.8">
      <c r="B186" s="485">
        <v>2</v>
      </c>
      <c r="C186" s="486" t="s">
        <v>735</v>
      </c>
      <c r="D186" s="485" t="s">
        <v>736</v>
      </c>
      <c r="E186" s="485">
        <v>6</v>
      </c>
      <c r="F186" s="485">
        <v>13.75</v>
      </c>
    </row>
    <row r="187" spans="2:18" customFormat="1" ht="16.2">
      <c r="B187" s="485">
        <v>3</v>
      </c>
      <c r="C187" s="486" t="s">
        <v>737</v>
      </c>
      <c r="D187" s="485" t="s">
        <v>738</v>
      </c>
      <c r="E187" s="485">
        <v>312</v>
      </c>
      <c r="F187" s="485">
        <v>1862.64</v>
      </c>
    </row>
    <row r="188" spans="2:18" customFormat="1" ht="28.8">
      <c r="B188" s="485">
        <v>4</v>
      </c>
      <c r="C188" s="486" t="s">
        <v>739</v>
      </c>
      <c r="D188" s="485" t="s">
        <v>734</v>
      </c>
      <c r="E188" s="485">
        <v>0.19400000000000001</v>
      </c>
      <c r="F188" s="485">
        <v>1150.42</v>
      </c>
    </row>
    <row r="189" spans="2:18" customFormat="1" ht="16.2">
      <c r="B189" s="485">
        <v>5</v>
      </c>
      <c r="C189" s="486" t="s">
        <v>740</v>
      </c>
      <c r="D189" s="485" t="s">
        <v>741</v>
      </c>
      <c r="E189" s="485">
        <v>123.2</v>
      </c>
      <c r="F189" s="485">
        <v>629.27</v>
      </c>
    </row>
    <row r="190" spans="2:18" customFormat="1">
      <c r="B190" s="485">
        <v>6</v>
      </c>
      <c r="C190" s="486" t="s">
        <v>742</v>
      </c>
      <c r="D190" s="485" t="s">
        <v>743</v>
      </c>
      <c r="E190" s="485">
        <v>72</v>
      </c>
      <c r="F190" s="485">
        <v>750.08</v>
      </c>
    </row>
    <row r="191" spans="2:18" s="18" customFormat="1">
      <c r="B191" s="487"/>
      <c r="C191" s="483" t="s">
        <v>744</v>
      </c>
      <c r="D191" s="487"/>
      <c r="E191" s="487"/>
      <c r="F191" s="487">
        <f>+F185+F186+F187+F188+F189+F190</f>
        <v>5396.33</v>
      </c>
    </row>
    <row r="192" spans="2:18" customFormat="1"/>
    <row r="193" spans="2:11" s="64" customFormat="1"/>
    <row r="194" spans="2:11" s="488" customFormat="1">
      <c r="B194" s="488" t="s">
        <v>745</v>
      </c>
    </row>
    <row r="195" spans="2:11" s="64" customFormat="1"/>
    <row r="196" spans="2:11" s="64" customFormat="1">
      <c r="B196" s="423" t="s">
        <v>746</v>
      </c>
      <c r="C196" s="425">
        <v>2013</v>
      </c>
      <c r="D196" s="425">
        <v>2014</v>
      </c>
      <c r="E196" s="425">
        <v>2015</v>
      </c>
      <c r="F196" s="425">
        <v>2016</v>
      </c>
      <c r="G196" s="425">
        <v>2017</v>
      </c>
      <c r="H196" s="489" t="s">
        <v>669</v>
      </c>
      <c r="K196" s="422" t="s">
        <v>747</v>
      </c>
    </row>
    <row r="197" spans="2:11" s="64" customFormat="1">
      <c r="B197" s="423" t="s">
        <v>748</v>
      </c>
      <c r="C197" s="425">
        <v>43.4</v>
      </c>
      <c r="D197" s="425">
        <v>49.7</v>
      </c>
      <c r="E197" s="425">
        <v>70.5</v>
      </c>
      <c r="F197" s="425">
        <v>67.8</v>
      </c>
      <c r="G197" s="425">
        <v>69.8</v>
      </c>
      <c r="H197" s="489">
        <f>SUM(C197:G197)/5</f>
        <v>60.239999999999995</v>
      </c>
    </row>
    <row r="198" spans="2:11" s="64" customFormat="1">
      <c r="B198" s="423" t="s">
        <v>749</v>
      </c>
      <c r="C198" s="425">
        <v>63213</v>
      </c>
      <c r="D198" s="425">
        <v>63782</v>
      </c>
      <c r="E198" s="425">
        <v>63684</v>
      </c>
      <c r="F198" s="425">
        <v>63250</v>
      </c>
      <c r="G198" s="425">
        <v>63076</v>
      </c>
      <c r="H198" s="489">
        <f>SUM(C198:G198)/5</f>
        <v>63401</v>
      </c>
    </row>
    <row r="199" spans="2:11" s="64" customFormat="1">
      <c r="B199" s="423" t="s">
        <v>750</v>
      </c>
      <c r="C199" s="480"/>
      <c r="D199" s="480"/>
      <c r="E199" s="480"/>
      <c r="F199" s="480"/>
      <c r="G199" s="480"/>
      <c r="H199" s="490">
        <f>H197/H198*1000000</f>
        <v>950.14274222804045</v>
      </c>
    </row>
    <row r="200" spans="2:11" s="64" customFormat="1">
      <c r="B200" s="480" t="s">
        <v>751</v>
      </c>
      <c r="C200" s="480"/>
      <c r="D200" s="480"/>
      <c r="E200" s="480"/>
      <c r="F200" s="480"/>
      <c r="G200" s="480"/>
      <c r="H200" s="490">
        <v>0.06</v>
      </c>
    </row>
    <row r="201" spans="2:11" s="64" customFormat="1">
      <c r="B201" s="423" t="s">
        <v>752</v>
      </c>
      <c r="C201" s="480"/>
      <c r="D201" s="480"/>
      <c r="E201" s="480"/>
      <c r="F201" s="480"/>
      <c r="G201" s="480"/>
      <c r="H201" s="490">
        <f>H200*H199</f>
        <v>57.008564533682424</v>
      </c>
      <c r="J201" s="45">
        <f>H201*30</f>
        <v>1710.2569360104728</v>
      </c>
    </row>
    <row r="202" spans="2:11" s="64" customFormat="1"/>
    <row r="203" spans="2:11" s="449" customFormat="1">
      <c r="B203" s="449" t="s">
        <v>753</v>
      </c>
    </row>
    <row r="204" spans="2:11" s="64" customFormat="1"/>
    <row r="205" spans="2:11" s="64" customFormat="1">
      <c r="B205" s="491" t="s">
        <v>842</v>
      </c>
      <c r="C205" s="492" t="s">
        <v>754</v>
      </c>
    </row>
    <row r="206" spans="2:11" s="64" customFormat="1">
      <c r="B206" s="407"/>
      <c r="C206" s="399"/>
    </row>
    <row r="207" spans="2:11" s="64" customFormat="1">
      <c r="B207" s="407" t="s">
        <v>755</v>
      </c>
      <c r="C207" s="399">
        <v>1</v>
      </c>
    </row>
    <row r="208" spans="2:11" s="64" customFormat="1">
      <c r="B208" s="407" t="s">
        <v>756</v>
      </c>
      <c r="C208" s="399">
        <f>+C207*8*365</f>
        <v>2920</v>
      </c>
    </row>
    <row r="209" spans="2:24" s="64" customFormat="1">
      <c r="B209" s="407" t="s">
        <v>623</v>
      </c>
      <c r="C209">
        <v>0.23039999999999999</v>
      </c>
    </row>
    <row r="210" spans="2:24" s="64" customFormat="1">
      <c r="B210" s="407" t="s">
        <v>624</v>
      </c>
      <c r="C210" s="399">
        <f>+C208*C209</f>
        <v>672.76800000000003</v>
      </c>
      <c r="D210" s="45">
        <f>C210*30</f>
        <v>20183.04</v>
      </c>
    </row>
    <row r="211" spans="2:24" s="64" customFormat="1"/>
    <row r="212" spans="2:24" customFormat="1"/>
    <row r="213" spans="2:24" customFormat="1" ht="15" thickBot="1">
      <c r="B213" s="419"/>
      <c r="C213" s="419" t="s">
        <v>641</v>
      </c>
      <c r="D213" s="419"/>
      <c r="E213" s="419"/>
      <c r="F213" s="419"/>
      <c r="G213" s="419"/>
      <c r="H213" s="419"/>
      <c r="I213" s="419"/>
      <c r="J213" s="419"/>
      <c r="K213" s="420"/>
      <c r="L213" s="420"/>
      <c r="M213" s="419"/>
      <c r="N213" s="419"/>
      <c r="O213" s="419"/>
      <c r="P213" s="419"/>
      <c r="Q213" s="419"/>
      <c r="R213" s="419"/>
      <c r="S213" s="419"/>
      <c r="T213" s="419"/>
      <c r="U213" s="419"/>
      <c r="V213" s="419"/>
      <c r="W213" s="419"/>
      <c r="X213" s="419"/>
    </row>
    <row r="214" spans="2:24" customFormat="1" ht="15" thickTop="1"/>
    <row r="215" spans="2:24" s="45" customFormat="1">
      <c r="B215" s="45" t="s">
        <v>869</v>
      </c>
    </row>
    <row r="216" spans="2:24" customFormat="1">
      <c r="D216" s="422"/>
    </row>
    <row r="217" spans="2:24" customFormat="1" ht="57.6">
      <c r="B217" s="524" t="s">
        <v>856</v>
      </c>
      <c r="C217" s="423" t="s">
        <v>48</v>
      </c>
      <c r="D217" s="424" t="s">
        <v>643</v>
      </c>
      <c r="E217" s="423" t="s">
        <v>644</v>
      </c>
      <c r="F217" s="424" t="s">
        <v>645</v>
      </c>
      <c r="G217" s="423" t="s">
        <v>646</v>
      </c>
      <c r="H217" s="423" t="s">
        <v>647</v>
      </c>
      <c r="I217" s="521" t="s">
        <v>765</v>
      </c>
      <c r="J217" s="423" t="s">
        <v>648</v>
      </c>
      <c r="L217" s="2" t="s">
        <v>764</v>
      </c>
    </row>
    <row r="218" spans="2:24" customFormat="1">
      <c r="B218" s="524" t="s">
        <v>857</v>
      </c>
      <c r="C218" s="425">
        <v>1</v>
      </c>
      <c r="D218" s="426" t="s">
        <v>649</v>
      </c>
      <c r="E218" s="427">
        <v>4729</v>
      </c>
      <c r="F218" s="428">
        <v>364.66666666666669</v>
      </c>
      <c r="G218" s="429">
        <v>31.666666666666668</v>
      </c>
      <c r="H218" s="430">
        <v>333</v>
      </c>
      <c r="I218" s="521">
        <f>L218*0.9</f>
        <v>89.100000000000009</v>
      </c>
      <c r="J218" s="431">
        <v>4.5</v>
      </c>
      <c r="L218">
        <v>99</v>
      </c>
    </row>
    <row r="219" spans="2:24" customFormat="1" ht="28.8">
      <c r="B219" s="524" t="s">
        <v>858</v>
      </c>
      <c r="C219" s="425">
        <v>2</v>
      </c>
      <c r="D219" s="432" t="s">
        <v>650</v>
      </c>
      <c r="E219" s="427" t="s">
        <v>863</v>
      </c>
      <c r="F219" s="433">
        <v>574</v>
      </c>
      <c r="G219" s="429">
        <v>84.951999999999998</v>
      </c>
      <c r="H219" s="430">
        <v>489.048</v>
      </c>
      <c r="I219" s="521">
        <f t="shared" ref="I219:I227" si="72">L219*0.9</f>
        <v>43.2</v>
      </c>
      <c r="J219" s="431">
        <v>4.5</v>
      </c>
      <c r="L219">
        <v>48</v>
      </c>
    </row>
    <row r="220" spans="2:24" customFormat="1">
      <c r="B220" s="524" t="s">
        <v>859</v>
      </c>
      <c r="C220" s="425">
        <v>3</v>
      </c>
      <c r="D220" s="432" t="s">
        <v>653</v>
      </c>
      <c r="E220" s="427">
        <v>3403</v>
      </c>
      <c r="F220" s="433">
        <v>343.33333333333331</v>
      </c>
      <c r="G220" s="429">
        <v>64</v>
      </c>
      <c r="H220" s="430">
        <v>279.33333333333331</v>
      </c>
      <c r="I220" s="521">
        <f t="shared" si="72"/>
        <v>61.2</v>
      </c>
      <c r="J220" s="431">
        <v>4.5</v>
      </c>
      <c r="L220">
        <v>68</v>
      </c>
    </row>
    <row r="221" spans="2:24" s="64" customFormat="1" ht="28.8">
      <c r="B221" s="527" t="s">
        <v>859</v>
      </c>
      <c r="C221" s="425">
        <v>4</v>
      </c>
      <c r="D221" s="436" t="s">
        <v>657</v>
      </c>
      <c r="E221" s="437" t="s">
        <v>864</v>
      </c>
      <c r="F221" s="438">
        <v>662</v>
      </c>
      <c r="G221" s="439">
        <v>76.333333333333329</v>
      </c>
      <c r="H221" s="440">
        <v>585.66666666666663</v>
      </c>
      <c r="I221" s="521">
        <f t="shared" si="72"/>
        <v>61.2</v>
      </c>
      <c r="J221" s="434">
        <v>4.5</v>
      </c>
      <c r="L221" s="64">
        <v>68</v>
      </c>
    </row>
    <row r="222" spans="2:24" customFormat="1" ht="28.8">
      <c r="B222" s="524" t="s">
        <v>859</v>
      </c>
      <c r="C222" s="425">
        <v>5</v>
      </c>
      <c r="D222" s="436" t="s">
        <v>660</v>
      </c>
      <c r="E222" s="437" t="s">
        <v>865</v>
      </c>
      <c r="F222" s="438">
        <v>654</v>
      </c>
      <c r="G222" s="439">
        <v>87.080604040381715</v>
      </c>
      <c r="H222" s="440">
        <v>566.91939595961833</v>
      </c>
      <c r="I222" s="521">
        <f t="shared" si="72"/>
        <v>61.2</v>
      </c>
      <c r="J222" s="434">
        <v>4.5</v>
      </c>
      <c r="L222">
        <v>68</v>
      </c>
    </row>
    <row r="223" spans="2:24" customFormat="1">
      <c r="B223" s="524" t="s">
        <v>860</v>
      </c>
      <c r="C223" s="425">
        <v>6</v>
      </c>
      <c r="D223" s="436" t="s">
        <v>662</v>
      </c>
      <c r="E223" s="437">
        <v>148</v>
      </c>
      <c r="F223" s="438">
        <v>1627.3333333333333</v>
      </c>
      <c r="G223" s="439">
        <v>201</v>
      </c>
      <c r="H223" s="440">
        <v>1426.3333333333333</v>
      </c>
      <c r="I223" s="521">
        <f t="shared" si="72"/>
        <v>50.4</v>
      </c>
      <c r="J223" s="434">
        <v>4.5</v>
      </c>
      <c r="L223">
        <v>56</v>
      </c>
    </row>
    <row r="224" spans="2:24" customFormat="1" ht="28.8">
      <c r="B224" s="524" t="s">
        <v>860</v>
      </c>
      <c r="C224" s="425">
        <v>7</v>
      </c>
      <c r="D224" s="436" t="s">
        <v>663</v>
      </c>
      <c r="E224" s="437" t="s">
        <v>866</v>
      </c>
      <c r="F224" s="438">
        <v>1024</v>
      </c>
      <c r="G224" s="439">
        <v>129.98620778039486</v>
      </c>
      <c r="H224" s="440">
        <v>894.01379221960519</v>
      </c>
      <c r="I224" s="521">
        <f t="shared" si="72"/>
        <v>61.2</v>
      </c>
      <c r="J224" s="434">
        <v>4.5</v>
      </c>
      <c r="L224">
        <v>68</v>
      </c>
    </row>
    <row r="225" spans="2:43" customFormat="1">
      <c r="B225" s="524" t="s">
        <v>861</v>
      </c>
      <c r="C225" s="425">
        <v>8</v>
      </c>
      <c r="D225" s="442" t="s">
        <v>665</v>
      </c>
      <c r="E225" s="437">
        <v>5223</v>
      </c>
      <c r="F225" s="443">
        <v>589.66666666666663</v>
      </c>
      <c r="G225" s="439">
        <v>55</v>
      </c>
      <c r="H225" s="440">
        <v>534.66666666666663</v>
      </c>
      <c r="I225" s="521">
        <f t="shared" si="72"/>
        <v>43.2</v>
      </c>
      <c r="J225" s="434">
        <v>4.5</v>
      </c>
      <c r="L225">
        <v>48</v>
      </c>
    </row>
    <row r="226" spans="2:43" customFormat="1" ht="28.8">
      <c r="B226" s="524" t="s">
        <v>862</v>
      </c>
      <c r="C226" s="425">
        <v>9</v>
      </c>
      <c r="D226" s="442" t="s">
        <v>666</v>
      </c>
      <c r="E226" s="437" t="s">
        <v>867</v>
      </c>
      <c r="F226" s="443">
        <v>3158</v>
      </c>
      <c r="G226" s="439">
        <v>400.87543376024121</v>
      </c>
      <c r="H226" s="440">
        <v>2757.1245662397587</v>
      </c>
      <c r="I226" s="521">
        <f t="shared" si="72"/>
        <v>14.4</v>
      </c>
      <c r="J226" s="434">
        <v>4.5</v>
      </c>
      <c r="L226">
        <v>16</v>
      </c>
    </row>
    <row r="227" spans="2:43" customFormat="1">
      <c r="B227" s="524" t="s">
        <v>861</v>
      </c>
      <c r="C227" s="425">
        <v>10</v>
      </c>
      <c r="D227" s="442" t="s">
        <v>668</v>
      </c>
      <c r="E227" s="437">
        <v>5224</v>
      </c>
      <c r="F227" s="443">
        <v>361.33333333333331</v>
      </c>
      <c r="G227" s="439">
        <v>56.333333333333336</v>
      </c>
      <c r="H227" s="440">
        <v>305</v>
      </c>
      <c r="I227" s="521">
        <f t="shared" si="72"/>
        <v>43.2</v>
      </c>
      <c r="J227" s="434">
        <v>4.5</v>
      </c>
      <c r="L227">
        <v>48</v>
      </c>
    </row>
    <row r="228" spans="2:43" customFormat="1">
      <c r="D228" s="444" t="s">
        <v>669</v>
      </c>
      <c r="E228" s="445"/>
      <c r="F228" s="446">
        <f>AVERAGE(F218:F227)</f>
        <v>935.83333333333337</v>
      </c>
      <c r="G228" s="446">
        <f t="shared" ref="G228:I228" si="73">AVERAGE(G218:G227)</f>
        <v>118.72275789143512</v>
      </c>
      <c r="H228" s="446">
        <f t="shared" si="73"/>
        <v>817.11057544189828</v>
      </c>
      <c r="I228" s="523">
        <f t="shared" si="73"/>
        <v>52.83</v>
      </c>
      <c r="J228" s="445">
        <v>4.5</v>
      </c>
      <c r="L228">
        <v>58.7</v>
      </c>
    </row>
    <row r="229" spans="2:43" customFormat="1">
      <c r="B229" s="387" t="s">
        <v>766</v>
      </c>
      <c r="C229" s="2"/>
    </row>
    <row r="230" spans="2:43" customFormat="1">
      <c r="F230">
        <f>F228*365</f>
        <v>341579.16666666669</v>
      </c>
      <c r="G230">
        <f>F230*30</f>
        <v>10247375</v>
      </c>
    </row>
    <row r="231" spans="2:43" s="45" customFormat="1">
      <c r="B231" s="45" t="s">
        <v>670</v>
      </c>
    </row>
    <row r="232" spans="2:43" customFormat="1"/>
    <row r="233" spans="2:43" s="447" customFormat="1">
      <c r="C233" s="447">
        <v>2017</v>
      </c>
      <c r="D233" s="447">
        <v>2018</v>
      </c>
      <c r="E233" s="447">
        <v>2019</v>
      </c>
      <c r="F233" s="447">
        <v>2020</v>
      </c>
      <c r="G233" s="447">
        <v>2021</v>
      </c>
      <c r="H233" s="447">
        <v>2022</v>
      </c>
      <c r="I233" s="447">
        <v>2023</v>
      </c>
      <c r="J233" s="447">
        <v>2024</v>
      </c>
      <c r="K233" s="447">
        <v>2025</v>
      </c>
      <c r="L233" s="447">
        <v>2026</v>
      </c>
      <c r="M233" s="447">
        <v>2027</v>
      </c>
      <c r="N233" s="447">
        <v>2028</v>
      </c>
      <c r="O233" s="447">
        <v>2029</v>
      </c>
      <c r="P233" s="447">
        <v>2030</v>
      </c>
      <c r="Q233" s="447">
        <v>2031</v>
      </c>
      <c r="R233" s="447">
        <v>2032</v>
      </c>
      <c r="S233" s="447">
        <v>2033</v>
      </c>
      <c r="T233" s="447">
        <v>2034</v>
      </c>
      <c r="U233" s="447">
        <v>2035</v>
      </c>
      <c r="V233" s="447">
        <v>2036</v>
      </c>
      <c r="W233" s="447">
        <v>2037</v>
      </c>
      <c r="X233" s="447">
        <v>2038</v>
      </c>
      <c r="Y233" s="447">
        <v>2039</v>
      </c>
      <c r="Z233" s="447">
        <v>2040</v>
      </c>
      <c r="AA233" s="447">
        <v>2041</v>
      </c>
      <c r="AB233" s="447">
        <v>2042</v>
      </c>
      <c r="AC233" s="447">
        <v>2043</v>
      </c>
      <c r="AD233" s="447">
        <v>2044</v>
      </c>
      <c r="AE233" s="447">
        <v>2045</v>
      </c>
      <c r="AF233" s="447">
        <v>2046</v>
      </c>
      <c r="AG233" s="447">
        <v>2047</v>
      </c>
      <c r="AH233" s="447">
        <v>2048</v>
      </c>
      <c r="AI233" s="447">
        <v>2049</v>
      </c>
      <c r="AJ233" s="447">
        <v>2050</v>
      </c>
      <c r="AK233" s="447">
        <v>2051</v>
      </c>
      <c r="AL233" s="447">
        <v>2052</v>
      </c>
      <c r="AM233" s="447">
        <v>2053</v>
      </c>
      <c r="AN233" s="495">
        <v>2054</v>
      </c>
      <c r="AO233" s="495">
        <v>2055</v>
      </c>
      <c r="AP233" s="495">
        <v>2056</v>
      </c>
      <c r="AQ233" s="495">
        <v>2057</v>
      </c>
    </row>
    <row r="234" spans="2:43" customFormat="1" ht="28.8">
      <c r="B234" s="2" t="s">
        <v>671</v>
      </c>
      <c r="J234" s="466">
        <f t="shared" ref="J234:AQ234" si="74">$H$228</f>
        <v>817.11057544189828</v>
      </c>
      <c r="K234" s="466">
        <f t="shared" si="74"/>
        <v>817.11057544189828</v>
      </c>
      <c r="L234" s="466">
        <f t="shared" si="74"/>
        <v>817.11057544189828</v>
      </c>
      <c r="M234" s="466">
        <f t="shared" si="74"/>
        <v>817.11057544189828</v>
      </c>
      <c r="N234" s="466">
        <f t="shared" si="74"/>
        <v>817.11057544189828</v>
      </c>
      <c r="O234" s="466">
        <f t="shared" si="74"/>
        <v>817.11057544189828</v>
      </c>
      <c r="P234" s="466">
        <f t="shared" si="74"/>
        <v>817.11057544189828</v>
      </c>
      <c r="Q234" s="466">
        <f t="shared" si="74"/>
        <v>817.11057544189828</v>
      </c>
      <c r="R234" s="466">
        <f t="shared" si="74"/>
        <v>817.11057544189828</v>
      </c>
      <c r="S234" s="466">
        <f t="shared" si="74"/>
        <v>817.11057544189828</v>
      </c>
      <c r="T234" s="466">
        <f t="shared" si="74"/>
        <v>817.11057544189828</v>
      </c>
      <c r="U234" s="466">
        <f t="shared" si="74"/>
        <v>817.11057544189828</v>
      </c>
      <c r="V234" s="466">
        <f t="shared" si="74"/>
        <v>817.11057544189828</v>
      </c>
      <c r="W234" s="466">
        <f t="shared" si="74"/>
        <v>817.11057544189828</v>
      </c>
      <c r="X234" s="466">
        <f t="shared" si="74"/>
        <v>817.11057544189828</v>
      </c>
      <c r="Y234" s="466">
        <f t="shared" si="74"/>
        <v>817.11057544189828</v>
      </c>
      <c r="Z234" s="466">
        <f t="shared" si="74"/>
        <v>817.11057544189828</v>
      </c>
      <c r="AA234" s="466">
        <f t="shared" si="74"/>
        <v>817.11057544189828</v>
      </c>
      <c r="AB234" s="466">
        <f t="shared" si="74"/>
        <v>817.11057544189828</v>
      </c>
      <c r="AC234" s="466">
        <f t="shared" si="74"/>
        <v>817.11057544189828</v>
      </c>
      <c r="AD234" s="466">
        <f t="shared" si="74"/>
        <v>817.11057544189828</v>
      </c>
      <c r="AE234" s="466">
        <f t="shared" si="74"/>
        <v>817.11057544189828</v>
      </c>
      <c r="AF234" s="466">
        <f t="shared" si="74"/>
        <v>817.11057544189828</v>
      </c>
      <c r="AG234" s="466">
        <f t="shared" si="74"/>
        <v>817.11057544189828</v>
      </c>
      <c r="AH234" s="466">
        <f t="shared" si="74"/>
        <v>817.11057544189828</v>
      </c>
      <c r="AI234" s="466">
        <f t="shared" si="74"/>
        <v>817.11057544189828</v>
      </c>
      <c r="AJ234" s="466">
        <f t="shared" si="74"/>
        <v>817.11057544189828</v>
      </c>
      <c r="AK234" s="466">
        <f t="shared" si="74"/>
        <v>817.11057544189828</v>
      </c>
      <c r="AL234" s="466">
        <f t="shared" si="74"/>
        <v>817.11057544189828</v>
      </c>
      <c r="AM234" s="466">
        <f t="shared" si="74"/>
        <v>817.11057544189828</v>
      </c>
      <c r="AN234" s="466">
        <f t="shared" si="74"/>
        <v>817.11057544189828</v>
      </c>
      <c r="AO234" s="466">
        <f t="shared" si="74"/>
        <v>817.11057544189828</v>
      </c>
      <c r="AP234" s="466">
        <f t="shared" si="74"/>
        <v>817.11057544189828</v>
      </c>
      <c r="AQ234" s="466">
        <f t="shared" si="74"/>
        <v>817.11057544189828</v>
      </c>
    </row>
    <row r="235" spans="2:43" customFormat="1">
      <c r="B235" s="2" t="s">
        <v>672</v>
      </c>
      <c r="C235">
        <f>SUM(C234)*365</f>
        <v>0</v>
      </c>
      <c r="D235">
        <f>SUM(D234)*365</f>
        <v>0</v>
      </c>
      <c r="E235">
        <f>SUM(E234)*365</f>
        <v>0</v>
      </c>
      <c r="F235">
        <f>SUM(F234)*365</f>
        <v>0</v>
      </c>
      <c r="G235">
        <f>G234*365</f>
        <v>0</v>
      </c>
      <c r="H235">
        <f>H234*365</f>
        <v>0</v>
      </c>
      <c r="I235">
        <f>I234*365</f>
        <v>0</v>
      </c>
      <c r="J235">
        <f>$H$228*365</f>
        <v>298245.36003629287</v>
      </c>
      <c r="K235">
        <f t="shared" ref="K235:AQ235" si="75">$H$228*365</f>
        <v>298245.36003629287</v>
      </c>
      <c r="L235">
        <f t="shared" si="75"/>
        <v>298245.36003629287</v>
      </c>
      <c r="M235">
        <f t="shared" si="75"/>
        <v>298245.36003629287</v>
      </c>
      <c r="N235">
        <f t="shared" si="75"/>
        <v>298245.36003629287</v>
      </c>
      <c r="O235">
        <f t="shared" si="75"/>
        <v>298245.36003629287</v>
      </c>
      <c r="P235">
        <f t="shared" si="75"/>
        <v>298245.36003629287</v>
      </c>
      <c r="Q235">
        <f t="shared" si="75"/>
        <v>298245.36003629287</v>
      </c>
      <c r="R235">
        <f t="shared" si="75"/>
        <v>298245.36003629287</v>
      </c>
      <c r="S235">
        <f t="shared" si="75"/>
        <v>298245.36003629287</v>
      </c>
      <c r="T235">
        <f t="shared" si="75"/>
        <v>298245.36003629287</v>
      </c>
      <c r="U235">
        <f t="shared" si="75"/>
        <v>298245.36003629287</v>
      </c>
      <c r="V235">
        <f t="shared" si="75"/>
        <v>298245.36003629287</v>
      </c>
      <c r="W235">
        <f t="shared" si="75"/>
        <v>298245.36003629287</v>
      </c>
      <c r="X235">
        <f t="shared" si="75"/>
        <v>298245.36003629287</v>
      </c>
      <c r="Y235">
        <f t="shared" si="75"/>
        <v>298245.36003629287</v>
      </c>
      <c r="Z235">
        <f t="shared" si="75"/>
        <v>298245.36003629287</v>
      </c>
      <c r="AA235">
        <f t="shared" si="75"/>
        <v>298245.36003629287</v>
      </c>
      <c r="AB235">
        <f t="shared" si="75"/>
        <v>298245.36003629287</v>
      </c>
      <c r="AC235">
        <f t="shared" si="75"/>
        <v>298245.36003629287</v>
      </c>
      <c r="AD235">
        <f t="shared" si="75"/>
        <v>298245.36003629287</v>
      </c>
      <c r="AE235">
        <f t="shared" si="75"/>
        <v>298245.36003629287</v>
      </c>
      <c r="AF235">
        <f t="shared" si="75"/>
        <v>298245.36003629287</v>
      </c>
      <c r="AG235">
        <f t="shared" si="75"/>
        <v>298245.36003629287</v>
      </c>
      <c r="AH235">
        <f t="shared" si="75"/>
        <v>298245.36003629287</v>
      </c>
      <c r="AI235">
        <f t="shared" si="75"/>
        <v>298245.36003629287</v>
      </c>
      <c r="AJ235">
        <f t="shared" si="75"/>
        <v>298245.36003629287</v>
      </c>
      <c r="AK235">
        <f t="shared" si="75"/>
        <v>298245.36003629287</v>
      </c>
      <c r="AL235">
        <f t="shared" si="75"/>
        <v>298245.36003629287</v>
      </c>
      <c r="AM235">
        <f t="shared" si="75"/>
        <v>298245.36003629287</v>
      </c>
      <c r="AN235">
        <f t="shared" si="75"/>
        <v>298245.36003629287</v>
      </c>
      <c r="AO235">
        <f t="shared" si="75"/>
        <v>298245.36003629287</v>
      </c>
      <c r="AP235">
        <f t="shared" si="75"/>
        <v>298245.36003629287</v>
      </c>
      <c r="AQ235">
        <f t="shared" si="75"/>
        <v>298245.36003629287</v>
      </c>
    </row>
    <row r="236" spans="2:43" customFormat="1" ht="28.8">
      <c r="B236" s="2" t="s">
        <v>673</v>
      </c>
      <c r="J236">
        <f>$I$72*$S$65*365</f>
        <v>49238.444908491729</v>
      </c>
      <c r="K236">
        <f>$I$72*$S$65*365</f>
        <v>49238.444908491729</v>
      </c>
      <c r="L236">
        <f t="shared" ref="L236:AQ236" si="76">$I$72*$S$65*365</f>
        <v>49238.444908491729</v>
      </c>
      <c r="M236">
        <f t="shared" si="76"/>
        <v>49238.444908491729</v>
      </c>
      <c r="N236">
        <f t="shared" si="76"/>
        <v>49238.444908491729</v>
      </c>
      <c r="O236">
        <f t="shared" si="76"/>
        <v>49238.444908491729</v>
      </c>
      <c r="P236">
        <f t="shared" si="76"/>
        <v>49238.444908491729</v>
      </c>
      <c r="Q236">
        <f t="shared" si="76"/>
        <v>49238.444908491729</v>
      </c>
      <c r="R236">
        <f t="shared" si="76"/>
        <v>49238.444908491729</v>
      </c>
      <c r="S236">
        <f t="shared" si="76"/>
        <v>49238.444908491729</v>
      </c>
      <c r="T236">
        <f t="shared" si="76"/>
        <v>49238.444908491729</v>
      </c>
      <c r="U236">
        <f t="shared" si="76"/>
        <v>49238.444908491729</v>
      </c>
      <c r="V236">
        <f t="shared" si="76"/>
        <v>49238.444908491729</v>
      </c>
      <c r="W236">
        <f t="shared" si="76"/>
        <v>49238.444908491729</v>
      </c>
      <c r="X236">
        <f t="shared" si="76"/>
        <v>49238.444908491729</v>
      </c>
      <c r="Y236">
        <f t="shared" si="76"/>
        <v>49238.444908491729</v>
      </c>
      <c r="Z236">
        <f t="shared" si="76"/>
        <v>49238.444908491729</v>
      </c>
      <c r="AA236">
        <f t="shared" si="76"/>
        <v>49238.444908491729</v>
      </c>
      <c r="AB236">
        <f t="shared" si="76"/>
        <v>49238.444908491729</v>
      </c>
      <c r="AC236">
        <f t="shared" si="76"/>
        <v>49238.444908491729</v>
      </c>
      <c r="AD236">
        <f t="shared" si="76"/>
        <v>49238.444908491729</v>
      </c>
      <c r="AE236">
        <f t="shared" si="76"/>
        <v>49238.444908491729</v>
      </c>
      <c r="AF236">
        <f t="shared" si="76"/>
        <v>49238.444908491729</v>
      </c>
      <c r="AG236">
        <f t="shared" si="76"/>
        <v>49238.444908491729</v>
      </c>
      <c r="AH236">
        <f t="shared" si="76"/>
        <v>49238.444908491729</v>
      </c>
      <c r="AI236">
        <f t="shared" si="76"/>
        <v>49238.444908491729</v>
      </c>
      <c r="AJ236">
        <f t="shared" si="76"/>
        <v>49238.444908491729</v>
      </c>
      <c r="AK236">
        <f t="shared" si="76"/>
        <v>49238.444908491729</v>
      </c>
      <c r="AL236">
        <f t="shared" si="76"/>
        <v>49238.444908491729</v>
      </c>
      <c r="AM236">
        <f t="shared" si="76"/>
        <v>49238.444908491729</v>
      </c>
      <c r="AN236">
        <f t="shared" si="76"/>
        <v>49238.444908491729</v>
      </c>
      <c r="AO236">
        <f t="shared" si="76"/>
        <v>49238.444908491729</v>
      </c>
      <c r="AP236">
        <f t="shared" si="76"/>
        <v>49238.444908491729</v>
      </c>
      <c r="AQ236">
        <f t="shared" si="76"/>
        <v>49238.444908491729</v>
      </c>
    </row>
    <row r="237" spans="2:43" customFormat="1">
      <c r="B237" s="2"/>
      <c r="C237" s="20"/>
      <c r="J237">
        <f>J236/J235</f>
        <v>0.16509375000000001</v>
      </c>
      <c r="K237">
        <f t="shared" ref="K237:AQ237" si="77">K236/K235</f>
        <v>0.16509375000000001</v>
      </c>
      <c r="L237">
        <f t="shared" si="77"/>
        <v>0.16509375000000001</v>
      </c>
      <c r="M237">
        <f t="shared" si="77"/>
        <v>0.16509375000000001</v>
      </c>
      <c r="N237">
        <f t="shared" si="77"/>
        <v>0.16509375000000001</v>
      </c>
      <c r="O237">
        <f t="shared" si="77"/>
        <v>0.16509375000000001</v>
      </c>
      <c r="P237">
        <f t="shared" si="77"/>
        <v>0.16509375000000001</v>
      </c>
      <c r="Q237">
        <f t="shared" si="77"/>
        <v>0.16509375000000001</v>
      </c>
      <c r="R237">
        <f t="shared" si="77"/>
        <v>0.16509375000000001</v>
      </c>
      <c r="S237">
        <f t="shared" si="77"/>
        <v>0.16509375000000001</v>
      </c>
      <c r="T237">
        <f t="shared" si="77"/>
        <v>0.16509375000000001</v>
      </c>
      <c r="U237">
        <f t="shared" si="77"/>
        <v>0.16509375000000001</v>
      </c>
      <c r="V237">
        <f t="shared" si="77"/>
        <v>0.16509375000000001</v>
      </c>
      <c r="W237">
        <f t="shared" si="77"/>
        <v>0.16509375000000001</v>
      </c>
      <c r="X237">
        <f t="shared" si="77"/>
        <v>0.16509375000000001</v>
      </c>
      <c r="Y237">
        <f t="shared" si="77"/>
        <v>0.16509375000000001</v>
      </c>
      <c r="Z237">
        <f t="shared" si="77"/>
        <v>0.16509375000000001</v>
      </c>
      <c r="AA237">
        <f t="shared" si="77"/>
        <v>0.16509375000000001</v>
      </c>
      <c r="AB237">
        <f t="shared" si="77"/>
        <v>0.16509375000000001</v>
      </c>
      <c r="AC237">
        <f t="shared" si="77"/>
        <v>0.16509375000000001</v>
      </c>
      <c r="AD237">
        <f t="shared" si="77"/>
        <v>0.16509375000000001</v>
      </c>
      <c r="AE237">
        <f t="shared" si="77"/>
        <v>0.16509375000000001</v>
      </c>
      <c r="AF237">
        <f t="shared" si="77"/>
        <v>0.16509375000000001</v>
      </c>
      <c r="AG237">
        <f t="shared" si="77"/>
        <v>0.16509375000000001</v>
      </c>
      <c r="AH237">
        <f t="shared" si="77"/>
        <v>0.16509375000000001</v>
      </c>
      <c r="AI237">
        <f t="shared" si="77"/>
        <v>0.16509375000000001</v>
      </c>
      <c r="AJ237">
        <f t="shared" si="77"/>
        <v>0.16509375000000001</v>
      </c>
      <c r="AK237">
        <f t="shared" si="77"/>
        <v>0.16509375000000001</v>
      </c>
      <c r="AL237">
        <f t="shared" si="77"/>
        <v>0.16509375000000001</v>
      </c>
      <c r="AM237">
        <f t="shared" si="77"/>
        <v>0.16509375000000001</v>
      </c>
      <c r="AN237">
        <f t="shared" si="77"/>
        <v>0.16509375000000001</v>
      </c>
      <c r="AO237">
        <f t="shared" si="77"/>
        <v>0.16509375000000001</v>
      </c>
      <c r="AP237">
        <f t="shared" si="77"/>
        <v>0.16509375000000001</v>
      </c>
      <c r="AQ237">
        <f t="shared" si="77"/>
        <v>0.16509375000000001</v>
      </c>
    </row>
    <row r="238" spans="2:43" customFormat="1" ht="28.8">
      <c r="B238" s="2" t="s">
        <v>674</v>
      </c>
      <c r="J238">
        <f>J236*1.2</f>
        <v>59086.133890190074</v>
      </c>
      <c r="K238">
        <f>K236*1.2</f>
        <v>59086.133890190074</v>
      </c>
      <c r="L238">
        <f t="shared" ref="L238:AQ238" si="78">L236*1.2</f>
        <v>59086.133890190074</v>
      </c>
      <c r="M238">
        <f t="shared" si="78"/>
        <v>59086.133890190074</v>
      </c>
      <c r="N238">
        <f t="shared" si="78"/>
        <v>59086.133890190074</v>
      </c>
      <c r="O238">
        <f t="shared" si="78"/>
        <v>59086.133890190074</v>
      </c>
      <c r="P238">
        <f t="shared" si="78"/>
        <v>59086.133890190074</v>
      </c>
      <c r="Q238">
        <f t="shared" si="78"/>
        <v>59086.133890190074</v>
      </c>
      <c r="R238">
        <f t="shared" si="78"/>
        <v>59086.133890190074</v>
      </c>
      <c r="S238">
        <f t="shared" si="78"/>
        <v>59086.133890190074</v>
      </c>
      <c r="T238">
        <f t="shared" si="78"/>
        <v>59086.133890190074</v>
      </c>
      <c r="U238">
        <f t="shared" si="78"/>
        <v>59086.133890190074</v>
      </c>
      <c r="V238">
        <f t="shared" si="78"/>
        <v>59086.133890190074</v>
      </c>
      <c r="W238">
        <f t="shared" si="78"/>
        <v>59086.133890190074</v>
      </c>
      <c r="X238">
        <f t="shared" si="78"/>
        <v>59086.133890190074</v>
      </c>
      <c r="Y238">
        <f t="shared" si="78"/>
        <v>59086.133890190074</v>
      </c>
      <c r="Z238">
        <f t="shared" si="78"/>
        <v>59086.133890190074</v>
      </c>
      <c r="AA238">
        <f t="shared" si="78"/>
        <v>59086.133890190074</v>
      </c>
      <c r="AB238">
        <f t="shared" si="78"/>
        <v>59086.133890190074</v>
      </c>
      <c r="AC238">
        <f t="shared" si="78"/>
        <v>59086.133890190074</v>
      </c>
      <c r="AD238">
        <f t="shared" si="78"/>
        <v>59086.133890190074</v>
      </c>
      <c r="AE238">
        <f t="shared" si="78"/>
        <v>59086.133890190074</v>
      </c>
      <c r="AF238">
        <f t="shared" si="78"/>
        <v>59086.133890190074</v>
      </c>
      <c r="AG238">
        <f t="shared" si="78"/>
        <v>59086.133890190074</v>
      </c>
      <c r="AH238">
        <f t="shared" si="78"/>
        <v>59086.133890190074</v>
      </c>
      <c r="AI238">
        <f t="shared" si="78"/>
        <v>59086.133890190074</v>
      </c>
      <c r="AJ238">
        <f t="shared" si="78"/>
        <v>59086.133890190074</v>
      </c>
      <c r="AK238">
        <f t="shared" si="78"/>
        <v>59086.133890190074</v>
      </c>
      <c r="AL238">
        <f t="shared" si="78"/>
        <v>59086.133890190074</v>
      </c>
      <c r="AM238">
        <f t="shared" si="78"/>
        <v>59086.133890190074</v>
      </c>
      <c r="AN238">
        <f t="shared" si="78"/>
        <v>59086.133890190074</v>
      </c>
      <c r="AO238">
        <f t="shared" si="78"/>
        <v>59086.133890190074</v>
      </c>
      <c r="AP238">
        <f t="shared" si="78"/>
        <v>59086.133890190074</v>
      </c>
      <c r="AQ238">
        <f t="shared" si="78"/>
        <v>59086.133890190074</v>
      </c>
    </row>
    <row r="239" spans="2:43" s="449" customFormat="1" ht="28.8">
      <c r="B239" s="450" t="s">
        <v>675</v>
      </c>
      <c r="C239" s="20"/>
      <c r="D239" s="20"/>
      <c r="E239" s="20"/>
      <c r="F239" s="20"/>
      <c r="G239" s="20"/>
      <c r="H239" s="20"/>
      <c r="I239" s="20"/>
      <c r="J239" s="20">
        <v>4.5</v>
      </c>
      <c r="K239" s="20">
        <v>4.5</v>
      </c>
      <c r="L239" s="20">
        <v>4.5</v>
      </c>
      <c r="M239" s="20">
        <v>4.5</v>
      </c>
      <c r="N239" s="20">
        <v>4.5</v>
      </c>
      <c r="O239" s="20">
        <v>4.5</v>
      </c>
      <c r="P239" s="20">
        <v>4.5</v>
      </c>
      <c r="Q239" s="20">
        <v>4.5</v>
      </c>
      <c r="R239" s="20">
        <v>4.5</v>
      </c>
      <c r="S239" s="20">
        <v>4.5</v>
      </c>
      <c r="T239" s="20">
        <v>4.5</v>
      </c>
      <c r="U239" s="20">
        <v>4.5</v>
      </c>
      <c r="V239" s="20">
        <v>4.5</v>
      </c>
      <c r="W239" s="20">
        <v>4.5</v>
      </c>
      <c r="X239" s="20">
        <v>4.5</v>
      </c>
      <c r="Y239" s="20">
        <v>4.5</v>
      </c>
      <c r="Z239" s="20">
        <v>4.5</v>
      </c>
      <c r="AA239" s="20">
        <v>4.5</v>
      </c>
      <c r="AB239" s="20">
        <v>4.5</v>
      </c>
      <c r="AC239" s="20">
        <v>4.5</v>
      </c>
      <c r="AD239" s="20">
        <v>4.5</v>
      </c>
      <c r="AE239" s="20">
        <v>4.5</v>
      </c>
      <c r="AF239" s="20">
        <v>4.5</v>
      </c>
      <c r="AG239" s="20">
        <v>4.5</v>
      </c>
      <c r="AH239" s="20">
        <v>4.5</v>
      </c>
      <c r="AI239" s="20">
        <v>4.5</v>
      </c>
      <c r="AJ239" s="20">
        <v>4.5</v>
      </c>
      <c r="AK239" s="20">
        <v>4.5</v>
      </c>
      <c r="AL239" s="20">
        <v>4.5</v>
      </c>
      <c r="AM239" s="20">
        <v>4.5</v>
      </c>
      <c r="AN239" s="20">
        <v>4.5</v>
      </c>
      <c r="AO239" s="20">
        <v>4.5</v>
      </c>
      <c r="AP239" s="20">
        <v>4.5</v>
      </c>
      <c r="AQ239" s="20">
        <v>4.5</v>
      </c>
    </row>
    <row r="240" spans="2:43" s="449" customFormat="1" ht="28.8">
      <c r="B240" s="450" t="s">
        <v>676</v>
      </c>
      <c r="C240" s="20"/>
      <c r="D240" s="20"/>
      <c r="E240" s="20"/>
      <c r="F240" s="20"/>
      <c r="G240" s="20"/>
      <c r="H240" s="20"/>
      <c r="I240" s="20"/>
      <c r="J240" s="20">
        <v>4.5</v>
      </c>
      <c r="K240" s="20">
        <v>4.5</v>
      </c>
      <c r="L240" s="20">
        <v>4.5</v>
      </c>
      <c r="M240" s="20">
        <v>4.5</v>
      </c>
      <c r="N240" s="20">
        <v>4.5</v>
      </c>
      <c r="O240" s="20">
        <v>4.5</v>
      </c>
      <c r="P240" s="20">
        <v>4.5</v>
      </c>
      <c r="Q240" s="20">
        <v>4.5</v>
      </c>
      <c r="R240" s="20">
        <v>4.5</v>
      </c>
      <c r="S240" s="20">
        <v>4.5</v>
      </c>
      <c r="T240" s="20">
        <v>4.5</v>
      </c>
      <c r="U240" s="20">
        <v>4.5</v>
      </c>
      <c r="V240" s="20">
        <v>4.5</v>
      </c>
      <c r="W240" s="20">
        <v>4.5</v>
      </c>
      <c r="X240" s="20">
        <v>4.5</v>
      </c>
      <c r="Y240" s="20">
        <v>4.5</v>
      </c>
      <c r="Z240" s="20">
        <v>4.5</v>
      </c>
      <c r="AA240" s="20">
        <v>4.5</v>
      </c>
      <c r="AB240" s="20">
        <v>4.5</v>
      </c>
      <c r="AC240" s="20">
        <v>4.5</v>
      </c>
      <c r="AD240" s="20">
        <v>4.5</v>
      </c>
      <c r="AE240" s="20">
        <v>4.5</v>
      </c>
      <c r="AF240" s="20">
        <v>4.5</v>
      </c>
      <c r="AG240" s="20">
        <v>4.5</v>
      </c>
      <c r="AH240" s="20">
        <v>4.5</v>
      </c>
      <c r="AI240" s="20">
        <v>4.5</v>
      </c>
      <c r="AJ240" s="20">
        <v>4.5</v>
      </c>
      <c r="AK240" s="20">
        <v>4.5</v>
      </c>
      <c r="AL240" s="20">
        <v>4.5</v>
      </c>
      <c r="AM240" s="20">
        <v>4.5</v>
      </c>
      <c r="AN240" s="20">
        <v>4.5</v>
      </c>
      <c r="AO240" s="20">
        <v>4.5</v>
      </c>
      <c r="AP240" s="20">
        <v>4.5</v>
      </c>
      <c r="AQ240" s="20">
        <v>4.5</v>
      </c>
    </row>
    <row r="241" spans="2:43" s="449" customFormat="1">
      <c r="B241" s="450" t="s">
        <v>677</v>
      </c>
      <c r="J241" s="449">
        <f t="shared" ref="J241:AM241" si="79">J239/60</f>
        <v>7.4999999999999997E-2</v>
      </c>
      <c r="K241" s="449">
        <f t="shared" si="79"/>
        <v>7.4999999999999997E-2</v>
      </c>
      <c r="L241" s="449">
        <f t="shared" si="79"/>
        <v>7.4999999999999997E-2</v>
      </c>
      <c r="M241" s="449">
        <f t="shared" si="79"/>
        <v>7.4999999999999997E-2</v>
      </c>
      <c r="N241" s="449">
        <f t="shared" si="79"/>
        <v>7.4999999999999997E-2</v>
      </c>
      <c r="O241" s="449">
        <f t="shared" si="79"/>
        <v>7.4999999999999997E-2</v>
      </c>
      <c r="P241" s="449">
        <f t="shared" si="79"/>
        <v>7.4999999999999997E-2</v>
      </c>
      <c r="Q241" s="449">
        <f t="shared" si="79"/>
        <v>7.4999999999999997E-2</v>
      </c>
      <c r="R241" s="449">
        <f t="shared" si="79"/>
        <v>7.4999999999999997E-2</v>
      </c>
      <c r="S241" s="449">
        <f t="shared" si="79"/>
        <v>7.4999999999999997E-2</v>
      </c>
      <c r="T241" s="449">
        <f t="shared" si="79"/>
        <v>7.4999999999999997E-2</v>
      </c>
      <c r="U241" s="449">
        <f t="shared" si="79"/>
        <v>7.4999999999999997E-2</v>
      </c>
      <c r="V241" s="449">
        <f t="shared" si="79"/>
        <v>7.4999999999999997E-2</v>
      </c>
      <c r="W241" s="449">
        <f t="shared" si="79"/>
        <v>7.4999999999999997E-2</v>
      </c>
      <c r="X241" s="449">
        <f t="shared" si="79"/>
        <v>7.4999999999999997E-2</v>
      </c>
      <c r="Y241" s="449">
        <f t="shared" si="79"/>
        <v>7.4999999999999997E-2</v>
      </c>
      <c r="Z241" s="449">
        <f t="shared" si="79"/>
        <v>7.4999999999999997E-2</v>
      </c>
      <c r="AA241" s="449">
        <f t="shared" si="79"/>
        <v>7.4999999999999997E-2</v>
      </c>
      <c r="AB241" s="449">
        <f t="shared" si="79"/>
        <v>7.4999999999999997E-2</v>
      </c>
      <c r="AC241" s="449">
        <f t="shared" si="79"/>
        <v>7.4999999999999997E-2</v>
      </c>
      <c r="AD241" s="449">
        <f t="shared" si="79"/>
        <v>7.4999999999999997E-2</v>
      </c>
      <c r="AE241" s="449">
        <f t="shared" si="79"/>
        <v>7.4999999999999997E-2</v>
      </c>
      <c r="AF241" s="449">
        <f t="shared" si="79"/>
        <v>7.4999999999999997E-2</v>
      </c>
      <c r="AG241" s="449">
        <f t="shared" si="79"/>
        <v>7.4999999999999997E-2</v>
      </c>
      <c r="AH241" s="449">
        <f t="shared" si="79"/>
        <v>7.4999999999999997E-2</v>
      </c>
      <c r="AI241" s="449">
        <f t="shared" si="79"/>
        <v>7.4999999999999997E-2</v>
      </c>
      <c r="AJ241" s="449">
        <f t="shared" si="79"/>
        <v>7.4999999999999997E-2</v>
      </c>
      <c r="AK241" s="449">
        <f t="shared" si="79"/>
        <v>7.4999999999999997E-2</v>
      </c>
      <c r="AL241" s="449">
        <f t="shared" si="79"/>
        <v>7.4999999999999997E-2</v>
      </c>
      <c r="AM241" s="449">
        <f t="shared" si="79"/>
        <v>7.4999999999999997E-2</v>
      </c>
      <c r="AN241" s="449">
        <f t="shared" ref="AN241:AQ241" si="80">AN239/60</f>
        <v>7.4999999999999997E-2</v>
      </c>
      <c r="AO241" s="449">
        <f t="shared" si="80"/>
        <v>7.4999999999999997E-2</v>
      </c>
      <c r="AP241" s="449">
        <f t="shared" si="80"/>
        <v>7.4999999999999997E-2</v>
      </c>
      <c r="AQ241" s="449">
        <f t="shared" si="80"/>
        <v>7.4999999999999997E-2</v>
      </c>
    </row>
    <row r="242" spans="2:43" s="449" customFormat="1">
      <c r="B242" s="450" t="s">
        <v>678</v>
      </c>
      <c r="J242" s="449">
        <f>J238*J241*0.2*J256</f>
        <v>10405.068178062473</v>
      </c>
      <c r="K242" s="449">
        <f t="shared" ref="K242:AM242" si="81">K238*K241*0.2*K256</f>
        <v>10679.818700651856</v>
      </c>
      <c r="L242" s="449">
        <f t="shared" si="81"/>
        <v>10936.843383074183</v>
      </c>
      <c r="M242" s="449">
        <f t="shared" si="81"/>
        <v>11264.771426164738</v>
      </c>
      <c r="N242" s="449">
        <f t="shared" si="81"/>
        <v>11601.56238933882</v>
      </c>
      <c r="O242" s="449">
        <f t="shared" si="81"/>
        <v>11947.216272596434</v>
      </c>
      <c r="P242" s="449">
        <f t="shared" si="81"/>
        <v>12310.595996021102</v>
      </c>
      <c r="Q242" s="449">
        <f t="shared" si="81"/>
        <v>12673.975719445771</v>
      </c>
      <c r="R242" s="449">
        <f t="shared" si="81"/>
        <v>13055.081283037496</v>
      </c>
      <c r="S242" s="449">
        <f t="shared" si="81"/>
        <v>13445.049766712751</v>
      </c>
      <c r="T242" s="449">
        <f t="shared" si="81"/>
        <v>13852.744090555063</v>
      </c>
      <c r="U242" s="449">
        <f t="shared" si="81"/>
        <v>14269.301334480904</v>
      </c>
      <c r="V242" s="449">
        <f t="shared" si="81"/>
        <v>14694.721498490269</v>
      </c>
      <c r="W242" s="449">
        <f t="shared" si="81"/>
        <v>15137.867502666695</v>
      </c>
      <c r="X242" s="449">
        <f t="shared" si="81"/>
        <v>15589.87642692665</v>
      </c>
      <c r="Y242" s="449">
        <f t="shared" si="81"/>
        <v>16050.748271270133</v>
      </c>
      <c r="Z242" s="449">
        <f t="shared" si="81"/>
        <v>16538.208875864202</v>
      </c>
      <c r="AA242" s="449">
        <f t="shared" si="81"/>
        <v>17034.532400541797</v>
      </c>
      <c r="AB242" s="449">
        <f t="shared" si="81"/>
        <v>17539.718845302923</v>
      </c>
      <c r="AC242" s="449">
        <f t="shared" si="81"/>
        <v>18071.494050314635</v>
      </c>
      <c r="AD242" s="449">
        <f t="shared" si="81"/>
        <v>18612.132175409872</v>
      </c>
      <c r="AE242" s="449">
        <f t="shared" si="81"/>
        <v>19170.496140672167</v>
      </c>
      <c r="AF242" s="449">
        <f t="shared" si="81"/>
        <v>19737.723026017993</v>
      </c>
      <c r="AG242" s="449">
        <f t="shared" si="81"/>
        <v>20331.538671614406</v>
      </c>
      <c r="AH242" s="449">
        <f t="shared" si="81"/>
        <v>20943.08015737787</v>
      </c>
      <c r="AI242" s="449">
        <f t="shared" si="81"/>
        <v>21572.347483308396</v>
      </c>
      <c r="AJ242" s="449">
        <f t="shared" si="81"/>
        <v>22219.340649405978</v>
      </c>
      <c r="AK242" s="449">
        <f t="shared" si="81"/>
        <v>22884.059655670615</v>
      </c>
      <c r="AL242" s="449">
        <f t="shared" si="81"/>
        <v>23566.504502102311</v>
      </c>
      <c r="AM242" s="449">
        <f t="shared" si="81"/>
        <v>24275.538108784593</v>
      </c>
      <c r="AN242" s="449">
        <f t="shared" ref="AN242:AQ242" si="82">AN238*AN241*0.2*AN256</f>
        <v>25002.29755563393</v>
      </c>
      <c r="AO242" s="449">
        <f t="shared" si="82"/>
        <v>25746.782842650326</v>
      </c>
      <c r="AP242" s="449">
        <f t="shared" si="82"/>
        <v>26526.719810000832</v>
      </c>
      <c r="AQ242" s="449">
        <f t="shared" si="82"/>
        <v>27315.519697434873</v>
      </c>
    </row>
    <row r="243" spans="2:43" s="449" customFormat="1">
      <c r="B243" s="450" t="s">
        <v>679</v>
      </c>
      <c r="J243" s="449">
        <f>J238*J241*0.8*J257</f>
        <v>16662.289757033603</v>
      </c>
      <c r="K243" s="449">
        <f t="shared" ref="K243:AM243" si="83">K238*K241*0.8*K257</f>
        <v>17087.70992104297</v>
      </c>
      <c r="L243" s="449">
        <f t="shared" si="83"/>
        <v>17477.678404718223</v>
      </c>
      <c r="M243" s="449">
        <f t="shared" si="83"/>
        <v>18009.453609729935</v>
      </c>
      <c r="N243" s="449">
        <f t="shared" si="83"/>
        <v>18541.228814741648</v>
      </c>
      <c r="O243" s="449">
        <f t="shared" si="83"/>
        <v>19108.45570008747</v>
      </c>
      <c r="P243" s="449">
        <f t="shared" si="83"/>
        <v>19675.682585433293</v>
      </c>
      <c r="Q243" s="449">
        <f t="shared" si="83"/>
        <v>20278.361151113233</v>
      </c>
      <c r="R243" s="449">
        <f t="shared" si="83"/>
        <v>20881.03971679317</v>
      </c>
      <c r="S243" s="449">
        <f t="shared" si="83"/>
        <v>21519.169962807227</v>
      </c>
      <c r="T243" s="449">
        <f t="shared" si="83"/>
        <v>22157.300208821278</v>
      </c>
      <c r="U243" s="449">
        <f t="shared" si="83"/>
        <v>22830.882135169446</v>
      </c>
      <c r="V243" s="449">
        <f t="shared" si="83"/>
        <v>23504.46406151761</v>
      </c>
      <c r="W243" s="449">
        <f t="shared" si="83"/>
        <v>24213.497668199892</v>
      </c>
      <c r="X243" s="449">
        <f t="shared" si="83"/>
        <v>24922.531274882174</v>
      </c>
      <c r="Y243" s="449">
        <f t="shared" si="83"/>
        <v>25667.01656189857</v>
      </c>
      <c r="Z243" s="449">
        <f t="shared" si="83"/>
        <v>26446.953529249076</v>
      </c>
      <c r="AA243" s="449">
        <f t="shared" si="83"/>
        <v>27226.890496599586</v>
      </c>
      <c r="AB243" s="449">
        <f t="shared" si="83"/>
        <v>28042.27914428421</v>
      </c>
      <c r="AC243" s="449">
        <f t="shared" si="83"/>
        <v>28893.119472302948</v>
      </c>
      <c r="AD243" s="449">
        <f t="shared" si="83"/>
        <v>29743.959800321685</v>
      </c>
      <c r="AE243" s="449">
        <f t="shared" si="83"/>
        <v>30665.703489008651</v>
      </c>
      <c r="AF243" s="449">
        <f t="shared" si="83"/>
        <v>31587.447177695612</v>
      </c>
      <c r="AG243" s="449">
        <f t="shared" si="83"/>
        <v>32509.190866382578</v>
      </c>
      <c r="AH243" s="449">
        <f t="shared" si="83"/>
        <v>33501.837915737771</v>
      </c>
      <c r="AI243" s="449">
        <f t="shared" si="83"/>
        <v>34494.484965092968</v>
      </c>
      <c r="AJ243" s="449">
        <f t="shared" si="83"/>
        <v>35522.583694782268</v>
      </c>
      <c r="AK243" s="449">
        <f t="shared" si="83"/>
        <v>36586.134104805693</v>
      </c>
      <c r="AL243" s="449">
        <f t="shared" si="83"/>
        <v>37685.136195163228</v>
      </c>
      <c r="AM243" s="449">
        <f t="shared" si="83"/>
        <v>38819.589965854873</v>
      </c>
      <c r="AN243" s="449">
        <f t="shared" ref="AN243:AQ243" si="84">AN238*AN241*0.8*AN257</f>
        <v>39989.495416880636</v>
      </c>
      <c r="AO243" s="449">
        <f t="shared" si="84"/>
        <v>41194.852548240517</v>
      </c>
      <c r="AP243" s="449">
        <f t="shared" si="84"/>
        <v>42400.209679600397</v>
      </c>
      <c r="AQ243" s="449">
        <f t="shared" si="84"/>
        <v>43676.470171628505</v>
      </c>
    </row>
    <row r="244" spans="2:43" s="449" customFormat="1">
      <c r="B244" s="450" t="s">
        <v>680</v>
      </c>
      <c r="C244" s="449">
        <f t="shared" ref="C244:AM244" si="85">C242+C243</f>
        <v>0</v>
      </c>
      <c r="D244" s="449">
        <f t="shared" si="85"/>
        <v>0</v>
      </c>
      <c r="E244" s="449">
        <f t="shared" si="85"/>
        <v>0</v>
      </c>
      <c r="F244" s="449">
        <f t="shared" si="85"/>
        <v>0</v>
      </c>
      <c r="G244" s="449">
        <f t="shared" si="85"/>
        <v>0</v>
      </c>
      <c r="H244" s="449">
        <f t="shared" si="85"/>
        <v>0</v>
      </c>
      <c r="I244" s="449">
        <f t="shared" si="85"/>
        <v>0</v>
      </c>
      <c r="J244" s="449">
        <f>J242+J243</f>
        <v>27067.357935096075</v>
      </c>
      <c r="K244" s="449">
        <f t="shared" si="85"/>
        <v>27767.528621694826</v>
      </c>
      <c r="L244" s="449">
        <f t="shared" si="85"/>
        <v>28414.521787792408</v>
      </c>
      <c r="M244" s="449">
        <f t="shared" si="85"/>
        <v>29274.225035894673</v>
      </c>
      <c r="N244" s="449">
        <f t="shared" si="85"/>
        <v>30142.791204080466</v>
      </c>
      <c r="O244" s="449">
        <f t="shared" si="85"/>
        <v>31055.671972683904</v>
      </c>
      <c r="P244" s="449">
        <f t="shared" si="85"/>
        <v>31986.278581454397</v>
      </c>
      <c r="Q244" s="449">
        <f t="shared" si="85"/>
        <v>32952.336870559004</v>
      </c>
      <c r="R244" s="449">
        <f t="shared" si="85"/>
        <v>33936.120999830666</v>
      </c>
      <c r="S244" s="449">
        <f t="shared" si="85"/>
        <v>34964.21972951998</v>
      </c>
      <c r="T244" s="449">
        <f t="shared" si="85"/>
        <v>36010.044299376343</v>
      </c>
      <c r="U244" s="449">
        <f t="shared" si="85"/>
        <v>37100.18346965035</v>
      </c>
      <c r="V244" s="449">
        <f t="shared" si="85"/>
        <v>38199.185560007878</v>
      </c>
      <c r="W244" s="449">
        <f t="shared" si="85"/>
        <v>39351.365170866586</v>
      </c>
      <c r="X244" s="449">
        <f t="shared" si="85"/>
        <v>40512.407701808828</v>
      </c>
      <c r="Y244" s="449">
        <f t="shared" si="85"/>
        <v>41717.764833168701</v>
      </c>
      <c r="Z244" s="449">
        <f t="shared" si="85"/>
        <v>42985.162405113282</v>
      </c>
      <c r="AA244" s="449">
        <f t="shared" si="85"/>
        <v>44261.422897141383</v>
      </c>
      <c r="AB244" s="449">
        <f t="shared" si="85"/>
        <v>45581.997989587137</v>
      </c>
      <c r="AC244" s="449">
        <f t="shared" si="85"/>
        <v>46964.613522617583</v>
      </c>
      <c r="AD244" s="449">
        <f t="shared" si="85"/>
        <v>48356.091975731557</v>
      </c>
      <c r="AE244" s="449">
        <f t="shared" si="85"/>
        <v>49836.199629680821</v>
      </c>
      <c r="AF244" s="449">
        <f t="shared" si="85"/>
        <v>51325.170203713606</v>
      </c>
      <c r="AG244" s="449">
        <f t="shared" si="85"/>
        <v>52840.729537996987</v>
      </c>
      <c r="AH244" s="449">
        <f t="shared" si="85"/>
        <v>54444.918073115638</v>
      </c>
      <c r="AI244" s="449">
        <f t="shared" si="85"/>
        <v>56066.832448401365</v>
      </c>
      <c r="AJ244" s="449">
        <f t="shared" si="85"/>
        <v>57741.924344188243</v>
      </c>
      <c r="AK244" s="449">
        <f t="shared" si="85"/>
        <v>59470.193760476308</v>
      </c>
      <c r="AL244" s="449">
        <f t="shared" si="85"/>
        <v>61251.640697265539</v>
      </c>
      <c r="AM244" s="449">
        <f t="shared" si="85"/>
        <v>63095.128074639462</v>
      </c>
      <c r="AN244" s="449">
        <f t="shared" ref="AN244:AQ244" si="86">AN242+AN243</f>
        <v>64991.792972514566</v>
      </c>
      <c r="AO244" s="449">
        <f t="shared" si="86"/>
        <v>66941.63539089085</v>
      </c>
      <c r="AP244" s="449">
        <f t="shared" si="86"/>
        <v>68926.929489601229</v>
      </c>
      <c r="AQ244" s="449">
        <f t="shared" si="86"/>
        <v>70991.989869063371</v>
      </c>
    </row>
    <row r="245" spans="2:43" customFormat="1">
      <c r="B245" s="2"/>
    </row>
    <row r="246" spans="2:43" s="447" customFormat="1">
      <c r="B246" s="452"/>
      <c r="C246" s="447">
        <v>2017</v>
      </c>
      <c r="D246" s="447">
        <v>2018</v>
      </c>
      <c r="E246" s="447">
        <v>2019</v>
      </c>
      <c r="F246" s="447">
        <v>2020</v>
      </c>
      <c r="G246" s="447">
        <v>2021</v>
      </c>
      <c r="H246" s="447">
        <v>2022</v>
      </c>
      <c r="I246" s="447">
        <v>2023</v>
      </c>
      <c r="J246" s="447">
        <v>2024</v>
      </c>
      <c r="K246" s="447">
        <v>2025</v>
      </c>
      <c r="L246" s="447">
        <v>2026</v>
      </c>
      <c r="M246" s="447">
        <v>2027</v>
      </c>
      <c r="N246" s="447">
        <v>2028</v>
      </c>
      <c r="O246" s="447">
        <v>2029</v>
      </c>
      <c r="P246" s="447">
        <v>2030</v>
      </c>
      <c r="Q246" s="447">
        <v>2031</v>
      </c>
      <c r="R246" s="447">
        <v>2032</v>
      </c>
      <c r="S246" s="447">
        <v>2033</v>
      </c>
      <c r="T246" s="447">
        <v>2034</v>
      </c>
      <c r="U246" s="447">
        <v>2035</v>
      </c>
      <c r="V246" s="447">
        <v>2036</v>
      </c>
      <c r="W246" s="447">
        <v>2037</v>
      </c>
      <c r="X246" s="447">
        <v>2038</v>
      </c>
      <c r="Y246" s="447">
        <v>2039</v>
      </c>
      <c r="Z246" s="447">
        <v>2040</v>
      </c>
      <c r="AA246" s="447">
        <v>2041</v>
      </c>
      <c r="AB246" s="447">
        <v>2042</v>
      </c>
      <c r="AC246" s="447">
        <v>2043</v>
      </c>
      <c r="AD246" s="447">
        <v>2044</v>
      </c>
      <c r="AE246" s="447">
        <v>2045</v>
      </c>
      <c r="AF246" s="447">
        <v>2046</v>
      </c>
      <c r="AG246" s="447">
        <v>2047</v>
      </c>
      <c r="AH246" s="447">
        <v>2048</v>
      </c>
      <c r="AI246" s="447">
        <v>2049</v>
      </c>
      <c r="AJ246" s="447">
        <v>2050</v>
      </c>
      <c r="AK246" s="447">
        <v>2051</v>
      </c>
      <c r="AL246" s="447">
        <v>2052</v>
      </c>
      <c r="AM246" s="447">
        <v>2053</v>
      </c>
      <c r="AN246" s="495">
        <v>2054</v>
      </c>
      <c r="AO246" s="495">
        <v>2055</v>
      </c>
      <c r="AP246" s="495">
        <v>2056</v>
      </c>
      <c r="AQ246" s="495">
        <v>2057</v>
      </c>
    </row>
    <row r="247" spans="2:43" customFormat="1" ht="28.8">
      <c r="B247" s="2" t="s">
        <v>681</v>
      </c>
      <c r="J247" s="466">
        <f>$G$228</f>
        <v>118.72275789143512</v>
      </c>
      <c r="K247" s="466">
        <f t="shared" ref="K247:AQ247" si="87">$G$228</f>
        <v>118.72275789143512</v>
      </c>
      <c r="L247" s="466">
        <f t="shared" si="87"/>
        <v>118.72275789143512</v>
      </c>
      <c r="M247" s="466">
        <f t="shared" si="87"/>
        <v>118.72275789143512</v>
      </c>
      <c r="N247" s="466">
        <f t="shared" si="87"/>
        <v>118.72275789143512</v>
      </c>
      <c r="O247" s="466">
        <f t="shared" si="87"/>
        <v>118.72275789143512</v>
      </c>
      <c r="P247" s="466">
        <f t="shared" si="87"/>
        <v>118.72275789143512</v>
      </c>
      <c r="Q247" s="466">
        <f t="shared" si="87"/>
        <v>118.72275789143512</v>
      </c>
      <c r="R247" s="466">
        <f t="shared" si="87"/>
        <v>118.72275789143512</v>
      </c>
      <c r="S247" s="466">
        <f t="shared" si="87"/>
        <v>118.72275789143512</v>
      </c>
      <c r="T247" s="466">
        <f t="shared" si="87"/>
        <v>118.72275789143512</v>
      </c>
      <c r="U247" s="466">
        <f t="shared" si="87"/>
        <v>118.72275789143512</v>
      </c>
      <c r="V247" s="466">
        <f t="shared" si="87"/>
        <v>118.72275789143512</v>
      </c>
      <c r="W247" s="466">
        <f t="shared" si="87"/>
        <v>118.72275789143512</v>
      </c>
      <c r="X247" s="466">
        <f t="shared" si="87"/>
        <v>118.72275789143512</v>
      </c>
      <c r="Y247" s="466">
        <f t="shared" si="87"/>
        <v>118.72275789143512</v>
      </c>
      <c r="Z247" s="466">
        <f t="shared" si="87"/>
        <v>118.72275789143512</v>
      </c>
      <c r="AA247" s="466">
        <f t="shared" si="87"/>
        <v>118.72275789143512</v>
      </c>
      <c r="AB247" s="466">
        <f t="shared" si="87"/>
        <v>118.72275789143512</v>
      </c>
      <c r="AC247" s="466">
        <f t="shared" si="87"/>
        <v>118.72275789143512</v>
      </c>
      <c r="AD247" s="466">
        <f t="shared" si="87"/>
        <v>118.72275789143512</v>
      </c>
      <c r="AE247" s="466">
        <f t="shared" si="87"/>
        <v>118.72275789143512</v>
      </c>
      <c r="AF247" s="466">
        <f t="shared" si="87"/>
        <v>118.72275789143512</v>
      </c>
      <c r="AG247" s="466">
        <f t="shared" si="87"/>
        <v>118.72275789143512</v>
      </c>
      <c r="AH247" s="466">
        <f t="shared" si="87"/>
        <v>118.72275789143512</v>
      </c>
      <c r="AI247" s="466">
        <f t="shared" si="87"/>
        <v>118.72275789143512</v>
      </c>
      <c r="AJ247" s="466">
        <f t="shared" si="87"/>
        <v>118.72275789143512</v>
      </c>
      <c r="AK247" s="466">
        <f t="shared" si="87"/>
        <v>118.72275789143512</v>
      </c>
      <c r="AL247" s="466">
        <f t="shared" si="87"/>
        <v>118.72275789143512</v>
      </c>
      <c r="AM247" s="466">
        <f t="shared" si="87"/>
        <v>118.72275789143512</v>
      </c>
      <c r="AN247" s="466">
        <f t="shared" si="87"/>
        <v>118.72275789143512</v>
      </c>
      <c r="AO247" s="466">
        <f t="shared" si="87"/>
        <v>118.72275789143512</v>
      </c>
      <c r="AP247" s="466">
        <f t="shared" si="87"/>
        <v>118.72275789143512</v>
      </c>
      <c r="AQ247" s="466">
        <f t="shared" si="87"/>
        <v>118.72275789143512</v>
      </c>
    </row>
    <row r="248" spans="2:43" customFormat="1">
      <c r="B248" s="2" t="s">
        <v>682</v>
      </c>
      <c r="J248">
        <f t="shared" ref="J248" si="88">SUM(J247)*365</f>
        <v>43333.806630373823</v>
      </c>
      <c r="K248">
        <f t="shared" ref="K248:AL248" si="89">SUM(K247)*365</f>
        <v>43333.806630373823</v>
      </c>
      <c r="L248">
        <f t="shared" si="89"/>
        <v>43333.806630373823</v>
      </c>
      <c r="M248">
        <f t="shared" si="89"/>
        <v>43333.806630373823</v>
      </c>
      <c r="N248">
        <f t="shared" si="89"/>
        <v>43333.806630373823</v>
      </c>
      <c r="O248">
        <f t="shared" si="89"/>
        <v>43333.806630373823</v>
      </c>
      <c r="P248">
        <f t="shared" si="89"/>
        <v>43333.806630373823</v>
      </c>
      <c r="Q248">
        <f t="shared" si="89"/>
        <v>43333.806630373823</v>
      </c>
      <c r="R248">
        <f t="shared" si="89"/>
        <v>43333.806630373823</v>
      </c>
      <c r="S248">
        <f t="shared" si="89"/>
        <v>43333.806630373823</v>
      </c>
      <c r="T248">
        <f t="shared" si="89"/>
        <v>43333.806630373823</v>
      </c>
      <c r="U248">
        <f t="shared" si="89"/>
        <v>43333.806630373823</v>
      </c>
      <c r="V248">
        <f t="shared" si="89"/>
        <v>43333.806630373823</v>
      </c>
      <c r="W248">
        <f t="shared" si="89"/>
        <v>43333.806630373823</v>
      </c>
      <c r="X248">
        <f t="shared" si="89"/>
        <v>43333.806630373823</v>
      </c>
      <c r="Y248">
        <f t="shared" si="89"/>
        <v>43333.806630373823</v>
      </c>
      <c r="Z248">
        <f t="shared" si="89"/>
        <v>43333.806630373823</v>
      </c>
      <c r="AA248">
        <f t="shared" si="89"/>
        <v>43333.806630373823</v>
      </c>
      <c r="AB248">
        <f t="shared" si="89"/>
        <v>43333.806630373823</v>
      </c>
      <c r="AC248">
        <f t="shared" si="89"/>
        <v>43333.806630373823</v>
      </c>
      <c r="AD248">
        <f t="shared" si="89"/>
        <v>43333.806630373823</v>
      </c>
      <c r="AE248">
        <f t="shared" si="89"/>
        <v>43333.806630373823</v>
      </c>
      <c r="AF248">
        <f t="shared" si="89"/>
        <v>43333.806630373823</v>
      </c>
      <c r="AG248">
        <f t="shared" si="89"/>
        <v>43333.806630373823</v>
      </c>
      <c r="AH248">
        <f t="shared" si="89"/>
        <v>43333.806630373823</v>
      </c>
      <c r="AI248">
        <f t="shared" si="89"/>
        <v>43333.806630373823</v>
      </c>
      <c r="AJ248">
        <f t="shared" si="89"/>
        <v>43333.806630373823</v>
      </c>
      <c r="AK248">
        <f t="shared" si="89"/>
        <v>43333.806630373823</v>
      </c>
      <c r="AL248">
        <f t="shared" si="89"/>
        <v>43333.806630373823</v>
      </c>
      <c r="AM248">
        <f t="shared" ref="AM248:AQ248" si="90">SUM(AM247)*365</f>
        <v>43333.806630373823</v>
      </c>
      <c r="AN248">
        <f t="shared" si="90"/>
        <v>43333.806630373823</v>
      </c>
      <c r="AO248">
        <f t="shared" si="90"/>
        <v>43333.806630373823</v>
      </c>
      <c r="AP248">
        <f t="shared" si="90"/>
        <v>43333.806630373823</v>
      </c>
      <c r="AQ248">
        <f t="shared" si="90"/>
        <v>43333.806630373823</v>
      </c>
    </row>
    <row r="249" spans="2:43" s="449" customFormat="1" ht="28.8">
      <c r="B249" s="450" t="s">
        <v>673</v>
      </c>
      <c r="J249" s="449">
        <f>J248*$S$63</f>
        <v>7154.1406383832791</v>
      </c>
      <c r="K249" s="449">
        <f t="shared" ref="K249:AQ249" si="91">K248*$S$63</f>
        <v>7154.1406383832791</v>
      </c>
      <c r="L249" s="449">
        <f t="shared" si="91"/>
        <v>7154.1406383832791</v>
      </c>
      <c r="M249" s="449">
        <f t="shared" si="91"/>
        <v>7154.1406383832791</v>
      </c>
      <c r="N249" s="449">
        <f t="shared" si="91"/>
        <v>7154.1406383832791</v>
      </c>
      <c r="O249" s="449">
        <f t="shared" si="91"/>
        <v>7154.1406383832791</v>
      </c>
      <c r="P249" s="449">
        <f t="shared" si="91"/>
        <v>7154.1406383832791</v>
      </c>
      <c r="Q249" s="449">
        <f t="shared" si="91"/>
        <v>7154.1406383832791</v>
      </c>
      <c r="R249" s="449">
        <f t="shared" si="91"/>
        <v>7154.1406383832791</v>
      </c>
      <c r="S249" s="449">
        <f t="shared" si="91"/>
        <v>7154.1406383832791</v>
      </c>
      <c r="T249" s="449">
        <f t="shared" si="91"/>
        <v>7154.1406383832791</v>
      </c>
      <c r="U249" s="449">
        <f t="shared" si="91"/>
        <v>7154.1406383832791</v>
      </c>
      <c r="V249" s="449">
        <f t="shared" si="91"/>
        <v>7154.1406383832791</v>
      </c>
      <c r="W249" s="449">
        <f t="shared" si="91"/>
        <v>7154.1406383832791</v>
      </c>
      <c r="X249" s="449">
        <f t="shared" si="91"/>
        <v>7154.1406383832791</v>
      </c>
      <c r="Y249" s="449">
        <f t="shared" si="91"/>
        <v>7154.1406383832791</v>
      </c>
      <c r="Z249" s="449">
        <f t="shared" si="91"/>
        <v>7154.1406383832791</v>
      </c>
      <c r="AA249" s="449">
        <f t="shared" si="91"/>
        <v>7154.1406383832791</v>
      </c>
      <c r="AB249" s="449">
        <f t="shared" si="91"/>
        <v>7154.1406383832791</v>
      </c>
      <c r="AC249" s="449">
        <f t="shared" si="91"/>
        <v>7154.1406383832791</v>
      </c>
      <c r="AD249" s="449">
        <f t="shared" si="91"/>
        <v>7154.1406383832791</v>
      </c>
      <c r="AE249" s="449">
        <f t="shared" si="91"/>
        <v>7154.1406383832791</v>
      </c>
      <c r="AF249" s="449">
        <f t="shared" si="91"/>
        <v>7154.1406383832791</v>
      </c>
      <c r="AG249" s="449">
        <f t="shared" si="91"/>
        <v>7154.1406383832791</v>
      </c>
      <c r="AH249" s="449">
        <f t="shared" si="91"/>
        <v>7154.1406383832791</v>
      </c>
      <c r="AI249" s="449">
        <f t="shared" si="91"/>
        <v>7154.1406383832791</v>
      </c>
      <c r="AJ249" s="449">
        <f t="shared" si="91"/>
        <v>7154.1406383832791</v>
      </c>
      <c r="AK249" s="449">
        <f t="shared" si="91"/>
        <v>7154.1406383832791</v>
      </c>
      <c r="AL249" s="449">
        <f t="shared" si="91"/>
        <v>7154.1406383832791</v>
      </c>
      <c r="AM249" s="449">
        <f t="shared" si="91"/>
        <v>7154.1406383832791</v>
      </c>
      <c r="AN249" s="449">
        <f t="shared" si="91"/>
        <v>7154.1406383832791</v>
      </c>
      <c r="AO249" s="449">
        <f t="shared" si="91"/>
        <v>7154.1406383832791</v>
      </c>
      <c r="AP249" s="449">
        <f t="shared" si="91"/>
        <v>7154.1406383832791</v>
      </c>
      <c r="AQ249" s="449">
        <f t="shared" si="91"/>
        <v>7154.1406383832791</v>
      </c>
    </row>
    <row r="250" spans="2:43" s="449" customFormat="1">
      <c r="B250" s="450"/>
      <c r="C250" s="453"/>
      <c r="J250" s="449">
        <f t="shared" ref="J250:AQ250" si="92">J249/J248</f>
        <v>0.16509375000000001</v>
      </c>
      <c r="K250" s="449">
        <f t="shared" si="92"/>
        <v>0.16509375000000001</v>
      </c>
      <c r="L250" s="449">
        <f t="shared" si="92"/>
        <v>0.16509375000000001</v>
      </c>
      <c r="M250" s="449">
        <f t="shared" si="92"/>
        <v>0.16509375000000001</v>
      </c>
      <c r="N250" s="449">
        <f t="shared" si="92"/>
        <v>0.16509375000000001</v>
      </c>
      <c r="O250" s="449">
        <f t="shared" si="92"/>
        <v>0.16509375000000001</v>
      </c>
      <c r="P250" s="449">
        <f t="shared" si="92"/>
        <v>0.16509375000000001</v>
      </c>
      <c r="Q250" s="449">
        <f t="shared" si="92"/>
        <v>0.16509375000000001</v>
      </c>
      <c r="R250" s="449">
        <f t="shared" si="92"/>
        <v>0.16509375000000001</v>
      </c>
      <c r="S250" s="449">
        <f t="shared" si="92"/>
        <v>0.16509375000000001</v>
      </c>
      <c r="T250" s="449">
        <f t="shared" si="92"/>
        <v>0.16509375000000001</v>
      </c>
      <c r="U250" s="449">
        <f t="shared" si="92"/>
        <v>0.16509375000000001</v>
      </c>
      <c r="V250" s="449">
        <f t="shared" si="92"/>
        <v>0.16509375000000001</v>
      </c>
      <c r="W250" s="449">
        <f t="shared" si="92"/>
        <v>0.16509375000000001</v>
      </c>
      <c r="X250" s="449">
        <f t="shared" si="92"/>
        <v>0.16509375000000001</v>
      </c>
      <c r="Y250" s="449">
        <f t="shared" si="92"/>
        <v>0.16509375000000001</v>
      </c>
      <c r="Z250" s="449">
        <f t="shared" si="92"/>
        <v>0.16509375000000001</v>
      </c>
      <c r="AA250" s="449">
        <f t="shared" si="92"/>
        <v>0.16509375000000001</v>
      </c>
      <c r="AB250" s="449">
        <f t="shared" si="92"/>
        <v>0.16509375000000001</v>
      </c>
      <c r="AC250" s="449">
        <f t="shared" si="92"/>
        <v>0.16509375000000001</v>
      </c>
      <c r="AD250" s="449">
        <f t="shared" si="92"/>
        <v>0.16509375000000001</v>
      </c>
      <c r="AE250" s="449">
        <f t="shared" si="92"/>
        <v>0.16509375000000001</v>
      </c>
      <c r="AF250" s="449">
        <f t="shared" si="92"/>
        <v>0.16509375000000001</v>
      </c>
      <c r="AG250" s="449">
        <f t="shared" si="92"/>
        <v>0.16509375000000001</v>
      </c>
      <c r="AH250" s="449">
        <f t="shared" si="92"/>
        <v>0.16509375000000001</v>
      </c>
      <c r="AI250" s="449">
        <f t="shared" si="92"/>
        <v>0.16509375000000001</v>
      </c>
      <c r="AJ250" s="449">
        <f t="shared" si="92"/>
        <v>0.16509375000000001</v>
      </c>
      <c r="AK250" s="449">
        <f t="shared" si="92"/>
        <v>0.16509375000000001</v>
      </c>
      <c r="AL250" s="449">
        <f t="shared" si="92"/>
        <v>0.16509375000000001</v>
      </c>
      <c r="AM250" s="449">
        <f t="shared" si="92"/>
        <v>0.16509375000000001</v>
      </c>
      <c r="AN250" s="449">
        <f t="shared" si="92"/>
        <v>0.16509375000000001</v>
      </c>
      <c r="AO250" s="449">
        <f t="shared" si="92"/>
        <v>0.16509375000000001</v>
      </c>
      <c r="AP250" s="449">
        <f t="shared" si="92"/>
        <v>0.16509375000000001</v>
      </c>
      <c r="AQ250" s="449">
        <f t="shared" si="92"/>
        <v>0.16509375000000001</v>
      </c>
    </row>
    <row r="251" spans="2:43" customFormat="1" ht="28.8">
      <c r="B251" s="2" t="s">
        <v>683</v>
      </c>
      <c r="C251" s="20"/>
      <c r="D251" s="454"/>
      <c r="J251">
        <f t="shared" ref="J251:AQ251" si="93">J249*12</f>
        <v>85849.687660599346</v>
      </c>
      <c r="K251">
        <f t="shared" si="93"/>
        <v>85849.687660599346</v>
      </c>
      <c r="L251">
        <f t="shared" si="93"/>
        <v>85849.687660599346</v>
      </c>
      <c r="M251">
        <f t="shared" si="93"/>
        <v>85849.687660599346</v>
      </c>
      <c r="N251">
        <f t="shared" si="93"/>
        <v>85849.687660599346</v>
      </c>
      <c r="O251">
        <f t="shared" si="93"/>
        <v>85849.687660599346</v>
      </c>
      <c r="P251">
        <f t="shared" si="93"/>
        <v>85849.687660599346</v>
      </c>
      <c r="Q251">
        <f t="shared" si="93"/>
        <v>85849.687660599346</v>
      </c>
      <c r="R251">
        <f t="shared" si="93"/>
        <v>85849.687660599346</v>
      </c>
      <c r="S251">
        <f t="shared" si="93"/>
        <v>85849.687660599346</v>
      </c>
      <c r="T251">
        <f t="shared" si="93"/>
        <v>85849.687660599346</v>
      </c>
      <c r="U251">
        <f t="shared" si="93"/>
        <v>85849.687660599346</v>
      </c>
      <c r="V251">
        <f t="shared" si="93"/>
        <v>85849.687660599346</v>
      </c>
      <c r="W251">
        <f t="shared" si="93"/>
        <v>85849.687660599346</v>
      </c>
      <c r="X251">
        <f t="shared" si="93"/>
        <v>85849.687660599346</v>
      </c>
      <c r="Y251">
        <f t="shared" si="93"/>
        <v>85849.687660599346</v>
      </c>
      <c r="Z251">
        <f t="shared" si="93"/>
        <v>85849.687660599346</v>
      </c>
      <c r="AA251">
        <f t="shared" si="93"/>
        <v>85849.687660599346</v>
      </c>
      <c r="AB251">
        <f t="shared" si="93"/>
        <v>85849.687660599346</v>
      </c>
      <c r="AC251">
        <f t="shared" si="93"/>
        <v>85849.687660599346</v>
      </c>
      <c r="AD251">
        <f t="shared" si="93"/>
        <v>85849.687660599346</v>
      </c>
      <c r="AE251">
        <f t="shared" si="93"/>
        <v>85849.687660599346</v>
      </c>
      <c r="AF251">
        <f t="shared" si="93"/>
        <v>85849.687660599346</v>
      </c>
      <c r="AG251">
        <f t="shared" si="93"/>
        <v>85849.687660599346</v>
      </c>
      <c r="AH251">
        <f t="shared" si="93"/>
        <v>85849.687660599346</v>
      </c>
      <c r="AI251">
        <f t="shared" si="93"/>
        <v>85849.687660599346</v>
      </c>
      <c r="AJ251">
        <f t="shared" si="93"/>
        <v>85849.687660599346</v>
      </c>
      <c r="AK251">
        <f t="shared" si="93"/>
        <v>85849.687660599346</v>
      </c>
      <c r="AL251">
        <f t="shared" si="93"/>
        <v>85849.687660599346</v>
      </c>
      <c r="AM251">
        <f t="shared" si="93"/>
        <v>85849.687660599346</v>
      </c>
      <c r="AN251">
        <f t="shared" si="93"/>
        <v>85849.687660599346</v>
      </c>
      <c r="AO251">
        <f t="shared" si="93"/>
        <v>85849.687660599346</v>
      </c>
      <c r="AP251">
        <f t="shared" si="93"/>
        <v>85849.687660599346</v>
      </c>
      <c r="AQ251">
        <f t="shared" si="93"/>
        <v>85849.687660599346</v>
      </c>
    </row>
    <row r="252" spans="2:43" s="64" customFormat="1">
      <c r="B252" s="406" t="s">
        <v>684</v>
      </c>
      <c r="C252" s="455"/>
      <c r="D252" s="455"/>
      <c r="E252" s="455"/>
      <c r="F252" s="455"/>
      <c r="G252" s="455"/>
      <c r="H252" s="455"/>
      <c r="I252" s="455"/>
      <c r="J252" s="455">
        <f t="shared" ref="J252:AQ252" si="94">J251*J258*J241</f>
        <v>31034.662089306665</v>
      </c>
      <c r="K252" s="455">
        <f t="shared" si="94"/>
        <v>31871.696543997507</v>
      </c>
      <c r="L252" s="455">
        <f t="shared" si="94"/>
        <v>32644.3437329429</v>
      </c>
      <c r="M252" s="455">
        <f t="shared" si="94"/>
        <v>33610.152719124642</v>
      </c>
      <c r="N252" s="455">
        <f t="shared" si="94"/>
        <v>34640.348971051833</v>
      </c>
      <c r="O252" s="455">
        <f t="shared" si="94"/>
        <v>35670.545222979024</v>
      </c>
      <c r="P252" s="455">
        <f t="shared" si="94"/>
        <v>36700.741474906223</v>
      </c>
      <c r="Q252" s="455">
        <f t="shared" si="94"/>
        <v>37795.324992578862</v>
      </c>
      <c r="R252" s="455">
        <f t="shared" si="94"/>
        <v>38954.29577599695</v>
      </c>
      <c r="S252" s="455">
        <f t="shared" si="94"/>
        <v>40113.266559415039</v>
      </c>
      <c r="T252" s="455">
        <f t="shared" si="94"/>
        <v>41336.624608578582</v>
      </c>
      <c r="U252" s="455">
        <f t="shared" si="94"/>
        <v>42559.982657742126</v>
      </c>
      <c r="V252" s="455">
        <f t="shared" si="94"/>
        <v>43847.727972651111</v>
      </c>
      <c r="W252" s="455">
        <f t="shared" si="94"/>
        <v>45135.473287560104</v>
      </c>
      <c r="X252" s="455">
        <f t="shared" si="94"/>
        <v>46487.605868214545</v>
      </c>
      <c r="Y252" s="455">
        <f t="shared" si="94"/>
        <v>47904.125714614442</v>
      </c>
      <c r="Z252" s="455">
        <f t="shared" si="94"/>
        <v>49320.645561014324</v>
      </c>
      <c r="AA252" s="455">
        <f t="shared" si="94"/>
        <v>50801.552673159655</v>
      </c>
      <c r="AB252" s="455">
        <f t="shared" si="94"/>
        <v>52346.847051050456</v>
      </c>
      <c r="AC252" s="455">
        <f t="shared" si="94"/>
        <v>53892.141428941228</v>
      </c>
      <c r="AD252" s="455">
        <f t="shared" si="94"/>
        <v>55501.82307257747</v>
      </c>
      <c r="AE252" s="455">
        <f t="shared" si="94"/>
        <v>57175.891981959168</v>
      </c>
      <c r="AF252" s="455">
        <f t="shared" si="94"/>
        <v>58914.3481570863</v>
      </c>
      <c r="AG252" s="455">
        <f t="shared" si="94"/>
        <v>60652.80433221344</v>
      </c>
      <c r="AH252" s="455">
        <f t="shared" si="94"/>
        <v>62455.647773086021</v>
      </c>
      <c r="AI252" s="455">
        <f t="shared" si="94"/>
        <v>64322.878479704057</v>
      </c>
      <c r="AJ252" s="455">
        <f t="shared" si="94"/>
        <v>66254.496452067542</v>
      </c>
      <c r="AK252" s="455">
        <f t="shared" si="94"/>
        <v>68250.501690176476</v>
      </c>
      <c r="AL252" s="455">
        <f t="shared" si="94"/>
        <v>70310.894194030858</v>
      </c>
      <c r="AM252" s="455">
        <f t="shared" si="94"/>
        <v>72435.673963630688</v>
      </c>
      <c r="AN252" s="455">
        <f t="shared" si="94"/>
        <v>74560.453733230534</v>
      </c>
      <c r="AO252" s="455">
        <f t="shared" si="94"/>
        <v>76814.008034321261</v>
      </c>
      <c r="AP252" s="455">
        <f t="shared" si="94"/>
        <v>79131.949601157437</v>
      </c>
      <c r="AQ252" s="455">
        <f t="shared" si="94"/>
        <v>81514.278433739077</v>
      </c>
    </row>
    <row r="253" spans="2:43" customFormat="1">
      <c r="B253" s="2"/>
    </row>
    <row r="254" spans="2:43" customFormat="1">
      <c r="B254" s="2" t="s">
        <v>685</v>
      </c>
      <c r="J254" s="45">
        <f>SUM(J244+J252)</f>
        <v>58102.020024402736</v>
      </c>
      <c r="K254" s="45">
        <f>SUM(K244+K252)</f>
        <v>59639.225165692333</v>
      </c>
      <c r="L254" s="45">
        <f t="shared" ref="L254:AQ254" si="95">SUM(L244+L252)</f>
        <v>61058.865520735308</v>
      </c>
      <c r="M254" s="45">
        <f t="shared" si="95"/>
        <v>62884.377755019319</v>
      </c>
      <c r="N254" s="45">
        <f t="shared" si="95"/>
        <v>64783.140175132299</v>
      </c>
      <c r="O254" s="45">
        <f t="shared" si="95"/>
        <v>66726.217195662932</v>
      </c>
      <c r="P254" s="45">
        <f t="shared" si="95"/>
        <v>68687.020056360619</v>
      </c>
      <c r="Q254" s="45">
        <f t="shared" si="95"/>
        <v>70747.661863137866</v>
      </c>
      <c r="R254" s="45">
        <f t="shared" si="95"/>
        <v>72890.416775827616</v>
      </c>
      <c r="S254" s="45">
        <f t="shared" si="95"/>
        <v>75077.486288935019</v>
      </c>
      <c r="T254" s="45">
        <f t="shared" si="95"/>
        <v>77346.668907954925</v>
      </c>
      <c r="U254" s="45">
        <f t="shared" si="95"/>
        <v>79660.166127392469</v>
      </c>
      <c r="V254" s="45">
        <f t="shared" si="95"/>
        <v>82046.913532658989</v>
      </c>
      <c r="W254" s="45">
        <f t="shared" si="95"/>
        <v>84486.83845842669</v>
      </c>
      <c r="X254" s="45">
        <f t="shared" si="95"/>
        <v>87000.01357002338</v>
      </c>
      <c r="Y254" s="45">
        <f t="shared" si="95"/>
        <v>89621.890547783143</v>
      </c>
      <c r="Z254" s="45">
        <f t="shared" si="95"/>
        <v>92305.807966127613</v>
      </c>
      <c r="AA254" s="45">
        <f t="shared" si="95"/>
        <v>95062.975570301031</v>
      </c>
      <c r="AB254" s="45">
        <f t="shared" si="95"/>
        <v>97928.845040637592</v>
      </c>
      <c r="AC254" s="45">
        <f t="shared" si="95"/>
        <v>100856.7549515588</v>
      </c>
      <c r="AD254" s="45">
        <f t="shared" si="95"/>
        <v>103857.91504830902</v>
      </c>
      <c r="AE254" s="45">
        <f t="shared" si="95"/>
        <v>107012.09161163999</v>
      </c>
      <c r="AF254" s="45">
        <f t="shared" si="95"/>
        <v>110239.51836079991</v>
      </c>
      <c r="AG254" s="45">
        <f t="shared" si="95"/>
        <v>113493.53387021043</v>
      </c>
      <c r="AH254" s="45">
        <f t="shared" si="95"/>
        <v>116900.56584620166</v>
      </c>
      <c r="AI254" s="45">
        <f t="shared" si="95"/>
        <v>120389.71092810543</v>
      </c>
      <c r="AJ254" s="45">
        <f t="shared" si="95"/>
        <v>123996.42079625578</v>
      </c>
      <c r="AK254" s="45">
        <f t="shared" si="95"/>
        <v>127720.69545065278</v>
      </c>
      <c r="AL254" s="45">
        <f t="shared" si="95"/>
        <v>131562.53489129641</v>
      </c>
      <c r="AM254" s="45">
        <f t="shared" si="95"/>
        <v>135530.80203827017</v>
      </c>
      <c r="AN254" s="45">
        <f t="shared" si="95"/>
        <v>139552.24670574511</v>
      </c>
      <c r="AO254" s="45">
        <f t="shared" si="95"/>
        <v>143755.64342521213</v>
      </c>
      <c r="AP254" s="45">
        <f t="shared" si="95"/>
        <v>148058.87909075868</v>
      </c>
      <c r="AQ254" s="45">
        <f t="shared" si="95"/>
        <v>152506.26830280246</v>
      </c>
    </row>
    <row r="255" spans="2:43" s="447" customFormat="1">
      <c r="B255" s="452"/>
      <c r="C255" s="447">
        <v>2017</v>
      </c>
      <c r="D255" s="447">
        <v>2018</v>
      </c>
      <c r="E255" s="447">
        <v>2019</v>
      </c>
      <c r="F255" s="447">
        <v>2020</v>
      </c>
      <c r="G255" s="447">
        <v>2021</v>
      </c>
      <c r="H255" s="447">
        <v>2022</v>
      </c>
      <c r="I255" s="447">
        <v>2023</v>
      </c>
      <c r="J255" s="447">
        <v>2024</v>
      </c>
      <c r="K255" s="447">
        <v>2025</v>
      </c>
      <c r="L255" s="447">
        <v>2026</v>
      </c>
      <c r="M255" s="447">
        <v>2027</v>
      </c>
      <c r="N255" s="447">
        <v>2028</v>
      </c>
      <c r="O255" s="447">
        <v>2029</v>
      </c>
      <c r="P255" s="447">
        <v>2030</v>
      </c>
      <c r="Q255" s="447">
        <v>2031</v>
      </c>
      <c r="R255" s="447">
        <v>2032</v>
      </c>
      <c r="S255" s="447">
        <v>2033</v>
      </c>
      <c r="T255" s="447">
        <v>2034</v>
      </c>
      <c r="U255" s="447">
        <v>2035</v>
      </c>
      <c r="V255" s="447">
        <v>2036</v>
      </c>
      <c r="W255" s="447">
        <v>2037</v>
      </c>
      <c r="X255" s="447">
        <v>2038</v>
      </c>
      <c r="Y255" s="447">
        <v>2039</v>
      </c>
      <c r="Z255" s="447">
        <v>2040</v>
      </c>
      <c r="AA255" s="447">
        <v>2041</v>
      </c>
      <c r="AB255" s="447">
        <v>2042</v>
      </c>
      <c r="AC255" s="447">
        <v>2043</v>
      </c>
      <c r="AD255" s="447">
        <v>2044</v>
      </c>
      <c r="AE255" s="447">
        <v>2045</v>
      </c>
      <c r="AF255" s="447">
        <v>2046</v>
      </c>
      <c r="AG255" s="447">
        <v>2047</v>
      </c>
      <c r="AH255" s="447">
        <v>2048</v>
      </c>
      <c r="AI255" s="447">
        <v>2049</v>
      </c>
      <c r="AJ255" s="447">
        <v>2050</v>
      </c>
      <c r="AK255" s="447">
        <v>2051</v>
      </c>
      <c r="AL255" s="447">
        <v>2052</v>
      </c>
      <c r="AM255" s="447">
        <v>2053</v>
      </c>
      <c r="AN255" s="495">
        <v>2054</v>
      </c>
      <c r="AO255" s="495">
        <v>2055</v>
      </c>
      <c r="AP255" s="495">
        <v>2056</v>
      </c>
      <c r="AQ255" s="495">
        <v>2057</v>
      </c>
    </row>
    <row r="256" spans="2:43" s="457" customFormat="1" ht="28.8">
      <c r="B256" s="458" t="s">
        <v>686</v>
      </c>
      <c r="C256" s="457">
        <v>8.27</v>
      </c>
      <c r="D256" s="457">
        <v>8.64</v>
      </c>
      <c r="E256" s="457">
        <v>9.7799999999999994</v>
      </c>
      <c r="F256" s="457">
        <v>11.04</v>
      </c>
      <c r="G256" s="457">
        <v>10.66</v>
      </c>
      <c r="H256" s="457">
        <v>11.08</v>
      </c>
      <c r="I256" s="457">
        <v>11.42</v>
      </c>
      <c r="J256" s="457">
        <v>11.74</v>
      </c>
      <c r="K256" s="457">
        <v>12.05</v>
      </c>
      <c r="L256" s="457">
        <v>12.34</v>
      </c>
      <c r="M256" s="457">
        <v>12.71</v>
      </c>
      <c r="N256" s="457">
        <v>13.09</v>
      </c>
      <c r="O256" s="457">
        <v>13.48</v>
      </c>
      <c r="P256" s="457">
        <v>13.89</v>
      </c>
      <c r="Q256" s="457">
        <v>14.3</v>
      </c>
      <c r="R256" s="457">
        <v>14.73</v>
      </c>
      <c r="S256" s="457">
        <v>15.17</v>
      </c>
      <c r="T256" s="457">
        <v>15.63</v>
      </c>
      <c r="U256" s="457">
        <v>16.100000000000001</v>
      </c>
      <c r="V256" s="457">
        <v>16.579999999999998</v>
      </c>
      <c r="W256" s="457">
        <v>17.079999999999998</v>
      </c>
      <c r="X256" s="457">
        <v>17.59</v>
      </c>
      <c r="Y256" s="457">
        <v>18.11</v>
      </c>
      <c r="Z256" s="457">
        <v>18.66</v>
      </c>
      <c r="AA256" s="457">
        <v>19.22</v>
      </c>
      <c r="AB256" s="457">
        <v>19.79</v>
      </c>
      <c r="AC256" s="457">
        <v>20.39</v>
      </c>
      <c r="AD256" s="457">
        <v>21</v>
      </c>
      <c r="AE256" s="457">
        <v>21.63</v>
      </c>
      <c r="AF256" s="457">
        <v>22.27</v>
      </c>
      <c r="AG256" s="457">
        <v>22.94</v>
      </c>
      <c r="AH256" s="457">
        <v>23.63</v>
      </c>
      <c r="AI256" s="457">
        <v>24.34</v>
      </c>
      <c r="AJ256" s="457">
        <v>25.07</v>
      </c>
      <c r="AK256" s="457">
        <v>25.82</v>
      </c>
      <c r="AL256" s="457">
        <v>26.59</v>
      </c>
      <c r="AM256" s="45">
        <v>27.39</v>
      </c>
      <c r="AN256" s="457">
        <v>28.21</v>
      </c>
      <c r="AO256" s="457">
        <v>29.05</v>
      </c>
      <c r="AP256" s="457">
        <v>29.93</v>
      </c>
      <c r="AQ256" s="457">
        <v>30.82</v>
      </c>
    </row>
    <row r="257" spans="2:43" s="457" customFormat="1" ht="28.8">
      <c r="B257" s="458" t="s">
        <v>687</v>
      </c>
      <c r="C257" s="457">
        <v>3.31</v>
      </c>
      <c r="D257" s="457">
        <v>3.46</v>
      </c>
      <c r="E257" s="457">
        <v>3.91</v>
      </c>
      <c r="F257" s="457">
        <v>4.42</v>
      </c>
      <c r="G257" s="457">
        <v>4.26</v>
      </c>
      <c r="H257" s="457">
        <v>4.43</v>
      </c>
      <c r="I257" s="457">
        <v>4.57</v>
      </c>
      <c r="J257" s="457">
        <v>4.7</v>
      </c>
      <c r="K257" s="457">
        <v>4.82</v>
      </c>
      <c r="L257" s="457">
        <v>4.93</v>
      </c>
      <c r="M257" s="457">
        <v>5.08</v>
      </c>
      <c r="N257" s="457">
        <v>5.23</v>
      </c>
      <c r="O257" s="457">
        <v>5.39</v>
      </c>
      <c r="P257" s="457">
        <v>5.55</v>
      </c>
      <c r="Q257" s="457">
        <v>5.72</v>
      </c>
      <c r="R257" s="457">
        <v>5.89</v>
      </c>
      <c r="S257" s="457">
        <v>6.07</v>
      </c>
      <c r="T257" s="457">
        <v>6.25</v>
      </c>
      <c r="U257" s="457">
        <v>6.44</v>
      </c>
      <c r="V257" s="457">
        <v>6.63</v>
      </c>
      <c r="W257" s="457">
        <v>6.83</v>
      </c>
      <c r="X257" s="457">
        <v>7.03</v>
      </c>
      <c r="Y257" s="457">
        <v>7.24</v>
      </c>
      <c r="Z257" s="457">
        <v>7.46</v>
      </c>
      <c r="AA257" s="457">
        <v>7.68</v>
      </c>
      <c r="AB257" s="457">
        <v>7.91</v>
      </c>
      <c r="AC257" s="457">
        <v>8.15</v>
      </c>
      <c r="AD257" s="457">
        <v>8.39</v>
      </c>
      <c r="AE257" s="457">
        <v>8.65</v>
      </c>
      <c r="AF257" s="457">
        <v>8.91</v>
      </c>
      <c r="AG257" s="457">
        <v>9.17</v>
      </c>
      <c r="AH257" s="457">
        <v>9.4499999999999993</v>
      </c>
      <c r="AI257" s="457">
        <v>9.73</v>
      </c>
      <c r="AJ257" s="457">
        <v>10.02</v>
      </c>
      <c r="AK257" s="457">
        <v>10.32</v>
      </c>
      <c r="AL257" s="457">
        <v>10.63</v>
      </c>
      <c r="AM257" s="45">
        <v>10.95</v>
      </c>
      <c r="AN257" s="457">
        <v>11.28</v>
      </c>
      <c r="AO257" s="457">
        <v>11.62</v>
      </c>
      <c r="AP257" s="457">
        <v>11.96</v>
      </c>
      <c r="AQ257" s="457">
        <v>12.32</v>
      </c>
    </row>
    <row r="258" spans="2:43" s="457" customFormat="1" ht="28.8">
      <c r="B258" s="458" t="s">
        <v>688</v>
      </c>
      <c r="C258" s="457">
        <v>3.95</v>
      </c>
      <c r="D258" s="457">
        <v>4.13</v>
      </c>
      <c r="E258" s="457">
        <v>4.7699999999999996</v>
      </c>
      <c r="F258" s="457">
        <v>5.0999999999999996</v>
      </c>
      <c r="G258" s="457">
        <v>3.8</v>
      </c>
      <c r="H258" s="457">
        <v>4.55</v>
      </c>
      <c r="I258" s="457">
        <v>4.6900000000000004</v>
      </c>
      <c r="J258" s="457">
        <v>4.82</v>
      </c>
      <c r="K258" s="457">
        <v>4.95</v>
      </c>
      <c r="L258" s="457">
        <v>5.07</v>
      </c>
      <c r="M258" s="457">
        <v>5.22</v>
      </c>
      <c r="N258" s="457">
        <v>5.38</v>
      </c>
      <c r="O258" s="457">
        <v>5.54</v>
      </c>
      <c r="P258" s="457">
        <v>5.7</v>
      </c>
      <c r="Q258" s="457">
        <v>5.87</v>
      </c>
      <c r="R258" s="457">
        <v>6.05</v>
      </c>
      <c r="S258" s="457">
        <v>6.23</v>
      </c>
      <c r="T258" s="457">
        <v>6.42</v>
      </c>
      <c r="U258" s="457">
        <v>6.61</v>
      </c>
      <c r="V258" s="457">
        <v>6.81</v>
      </c>
      <c r="W258" s="457">
        <v>7.01</v>
      </c>
      <c r="X258" s="457">
        <v>7.22</v>
      </c>
      <c r="Y258" s="457">
        <v>7.44</v>
      </c>
      <c r="Z258" s="457">
        <v>7.66</v>
      </c>
      <c r="AA258" s="457">
        <v>7.89</v>
      </c>
      <c r="AB258" s="457">
        <v>8.1300000000000008</v>
      </c>
      <c r="AC258" s="457">
        <v>8.3699999999999992</v>
      </c>
      <c r="AD258" s="457">
        <v>8.6199999999999992</v>
      </c>
      <c r="AE258" s="457">
        <v>8.8800000000000008</v>
      </c>
      <c r="AF258" s="457">
        <v>9.15</v>
      </c>
      <c r="AG258" s="457">
        <v>9.42</v>
      </c>
      <c r="AH258" s="457">
        <v>9.6999999999999993</v>
      </c>
      <c r="AI258" s="457">
        <v>9.99</v>
      </c>
      <c r="AJ258" s="457">
        <v>10.29</v>
      </c>
      <c r="AK258" s="457">
        <v>10.6</v>
      </c>
      <c r="AL258" s="457">
        <v>10.92</v>
      </c>
      <c r="AM258" s="45">
        <v>11.25</v>
      </c>
      <c r="AN258" s="457">
        <v>11.58</v>
      </c>
      <c r="AO258" s="457">
        <v>11.93</v>
      </c>
      <c r="AP258" s="457">
        <v>12.29</v>
      </c>
      <c r="AQ258" s="457">
        <v>12.66</v>
      </c>
    </row>
    <row r="259" spans="2:43" customFormat="1"/>
    <row r="260" spans="2:43">
      <c r="C260" s="279" t="s">
        <v>410</v>
      </c>
      <c r="D260" s="279" t="s">
        <v>410</v>
      </c>
      <c r="E260" s="279" t="s">
        <v>410</v>
      </c>
      <c r="F260" s="279" t="s">
        <v>410</v>
      </c>
      <c r="G260" s="279" t="s">
        <v>410</v>
      </c>
    </row>
    <row r="261" spans="2:43">
      <c r="C261" s="279" t="s">
        <v>410</v>
      </c>
      <c r="D261" s="279" t="s">
        <v>410</v>
      </c>
      <c r="E261" s="279" t="s">
        <v>410</v>
      </c>
      <c r="F261" s="279" t="s">
        <v>410</v>
      </c>
      <c r="G261" s="279" t="s">
        <v>410</v>
      </c>
    </row>
  </sheetData>
  <customSheetViews>
    <customSheetView guid="{B7831A28-C714-4DC9-BB36-A1304866CBB0}" showPageBreaks="1" fitToPage="1">
      <selection activeCell="M17" sqref="M17"/>
      <pageMargins left="0.7" right="0.7" top="0.75" bottom="0.75" header="0.3" footer="0.3"/>
      <pageSetup paperSize="9" scale="10" fitToWidth="2" orientation="landscape" r:id="rId1"/>
    </customSheetView>
  </customSheetViews>
  <mergeCells count="30">
    <mergeCell ref="B181:C181"/>
    <mergeCell ref="C183:F183"/>
    <mergeCell ref="D51:J51"/>
    <mergeCell ref="D52:J52"/>
    <mergeCell ref="D53:J53"/>
    <mergeCell ref="D54:J54"/>
    <mergeCell ref="C143:C144"/>
    <mergeCell ref="D143:D144"/>
    <mergeCell ref="E143:E144"/>
    <mergeCell ref="F143:F144"/>
    <mergeCell ref="G143:G144"/>
    <mergeCell ref="I143:I144"/>
    <mergeCell ref="J143:J144"/>
    <mergeCell ref="G140:N141"/>
    <mergeCell ref="K143:K144"/>
    <mergeCell ref="N143:N144"/>
    <mergeCell ref="D48:J48"/>
    <mergeCell ref="D49:J49"/>
    <mergeCell ref="D50:J50"/>
    <mergeCell ref="B31:D31"/>
    <mergeCell ref="I31:K31"/>
    <mergeCell ref="B39:D39"/>
    <mergeCell ref="D46:J46"/>
    <mergeCell ref="B47:C47"/>
    <mergeCell ref="D47:J47"/>
    <mergeCell ref="O143:O144"/>
    <mergeCell ref="P143:P144"/>
    <mergeCell ref="Q143:Q144"/>
    <mergeCell ref="L143:L144"/>
    <mergeCell ref="M143:M144"/>
  </mergeCells>
  <hyperlinks>
    <hyperlink ref="K196" r:id="rId2" location="/" display="https://osp.stat.gov.lt/statistiniu-rodikliu-analize?indicator=S5R005 - /" xr:uid="{9DF6378C-CC67-4427-8757-C285F37E46BF}"/>
  </hyperlinks>
  <pageMargins left="0.7" right="0.7" top="0.75" bottom="0.75" header="0.3" footer="0.3"/>
  <pageSetup paperSize="9" scale="20" fitToWidth="2" orientation="landscape"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21CB92-5BF8-4F29-873A-2AF1112DED38}">
  <sheetPr codeName="Sheet12">
    <tabColor theme="7" tint="0.39997558519241921"/>
    <pageSetUpPr fitToPage="1"/>
  </sheetPr>
  <dimension ref="B1:AO133"/>
  <sheetViews>
    <sheetView zoomScale="80" zoomScaleNormal="80" workbookViewId="0">
      <selection activeCell="J42" sqref="J42"/>
    </sheetView>
  </sheetViews>
  <sheetFormatPr defaultColWidth="9.33203125" defaultRowHeight="14.4"/>
  <cols>
    <col min="1" max="1" width="3.6640625" style="279" customWidth="1"/>
    <col min="2" max="3" width="36.6640625" style="279" customWidth="1"/>
    <col min="4" max="4" width="14.6640625" style="279" customWidth="1"/>
    <col min="5" max="5" width="15.44140625" style="279" customWidth="1"/>
    <col min="6" max="7" width="12.33203125" style="279" customWidth="1"/>
    <col min="8" max="8" width="14.33203125" style="279" customWidth="1"/>
    <col min="9" max="14" width="13.6640625" style="279" customWidth="1"/>
    <col min="15" max="36" width="14.33203125" style="279" customWidth="1"/>
    <col min="37" max="42" width="13.6640625" style="279" customWidth="1"/>
    <col min="43" max="44" width="11.5546875" style="279" bestFit="1" customWidth="1"/>
    <col min="45" max="16384" width="9.33203125" style="279"/>
  </cols>
  <sheetData>
    <row r="1" spans="2:16" s="45" customFormat="1"/>
    <row r="2" spans="2:16" s="64" customFormat="1"/>
    <row r="3" spans="2:16" s="386" customFormat="1"/>
    <row r="4" spans="2:16" s="387" customFormat="1" ht="15.6">
      <c r="B4" s="496"/>
      <c r="C4" s="497"/>
      <c r="D4" s="497"/>
      <c r="E4" s="497"/>
      <c r="F4" s="498"/>
      <c r="G4" s="498"/>
      <c r="H4" s="498"/>
    </row>
    <row r="5" spans="2:16" s="64" customFormat="1">
      <c r="B5" s="499"/>
      <c r="C5" s="500"/>
      <c r="D5" s="401"/>
      <c r="E5" s="401"/>
      <c r="F5" s="401"/>
      <c r="G5" s="401"/>
      <c r="H5" s="401"/>
      <c r="J5" s="690"/>
      <c r="K5" s="690"/>
      <c r="L5" s="690"/>
    </row>
    <row r="6" spans="2:16" s="64" customFormat="1">
      <c r="B6" s="402"/>
      <c r="C6" s="399"/>
      <c r="D6" s="400"/>
      <c r="E6" s="401"/>
      <c r="F6" s="400"/>
      <c r="G6" s="520"/>
      <c r="H6" s="520"/>
      <c r="P6" s="397"/>
    </row>
    <row r="7" spans="2:16" s="64" customFormat="1">
      <c r="B7" s="402"/>
      <c r="C7" s="399"/>
      <c r="D7" s="400"/>
      <c r="E7" s="401"/>
      <c r="F7" s="400"/>
      <c r="G7" s="520"/>
      <c r="H7" s="520"/>
      <c r="P7" s="397"/>
    </row>
    <row r="8" spans="2:16" s="64" customFormat="1">
      <c r="B8" s="402"/>
      <c r="C8" s="399"/>
      <c r="D8" s="400"/>
      <c r="E8" s="401"/>
      <c r="F8" s="400"/>
      <c r="G8" s="520"/>
      <c r="H8" s="520"/>
      <c r="P8" s="397"/>
    </row>
    <row r="9" spans="2:16" s="64" customFormat="1">
      <c r="B9" s="398"/>
      <c r="C9" s="399"/>
      <c r="D9" s="400"/>
      <c r="E9" s="401"/>
      <c r="F9" s="400"/>
      <c r="G9" s="520"/>
      <c r="H9" s="520"/>
      <c r="P9" s="397"/>
    </row>
    <row r="10" spans="2:16" s="64" customFormat="1">
      <c r="B10" s="402"/>
      <c r="C10" s="399"/>
      <c r="D10" s="400"/>
      <c r="E10" s="401"/>
      <c r="F10" s="400"/>
      <c r="G10" s="520"/>
      <c r="H10" s="520"/>
      <c r="P10" s="397"/>
    </row>
    <row r="11" spans="2:16" s="64" customFormat="1">
      <c r="B11" s="402"/>
      <c r="C11" s="399"/>
      <c r="D11" s="400"/>
      <c r="E11" s="401"/>
      <c r="F11" s="400"/>
      <c r="G11" s="400"/>
      <c r="H11" s="400"/>
      <c r="P11" s="397"/>
    </row>
    <row r="12" spans="2:16" s="64" customFormat="1">
      <c r="B12" s="402"/>
      <c r="C12" s="399"/>
      <c r="D12" s="400"/>
      <c r="E12" s="401"/>
      <c r="F12" s="400"/>
      <c r="G12" s="400"/>
      <c r="H12" s="400"/>
      <c r="P12" s="397"/>
    </row>
    <row r="13" spans="2:16" s="64" customFormat="1">
      <c r="B13" s="402"/>
      <c r="C13" s="399"/>
      <c r="D13" s="400"/>
      <c r="E13" s="401"/>
      <c r="F13" s="400"/>
      <c r="G13" s="400"/>
      <c r="H13" s="400"/>
      <c r="P13" s="397"/>
    </row>
    <row r="14" spans="2:16" s="64" customFormat="1">
      <c r="B14" s="403"/>
      <c r="F14" s="404"/>
      <c r="G14" s="404"/>
      <c r="H14" s="404"/>
      <c r="O14" s="397"/>
    </row>
    <row r="15" spans="2:16" s="386" customFormat="1">
      <c r="B15" s="405"/>
    </row>
    <row r="16" spans="2:16" s="64" customFormat="1"/>
    <row r="17" spans="2:41" s="64" customFormat="1">
      <c r="C17" s="406"/>
    </row>
    <row r="18" spans="2:41" s="64" customFormat="1">
      <c r="B18" s="402"/>
      <c r="C18" s="399"/>
      <c r="D18" s="399"/>
      <c r="E18" s="399"/>
      <c r="F18" s="399"/>
      <c r="G18" s="400"/>
      <c r="H18" s="400"/>
      <c r="I18" s="400"/>
      <c r="J18" s="399"/>
      <c r="K18" s="399"/>
      <c r="L18" s="399"/>
      <c r="M18" s="399"/>
      <c r="N18" s="399"/>
      <c r="O18" s="399"/>
      <c r="P18" s="399"/>
      <c r="Q18" s="399"/>
      <c r="R18" s="399"/>
      <c r="S18" s="399"/>
      <c r="T18" s="399"/>
      <c r="U18" s="408"/>
      <c r="V18" s="409"/>
      <c r="W18" s="410"/>
      <c r="X18" s="410"/>
      <c r="Y18" s="410"/>
      <c r="Z18" s="410"/>
      <c r="AA18" s="410"/>
      <c r="AB18" s="410"/>
      <c r="AC18" s="410"/>
      <c r="AD18" s="410"/>
      <c r="AE18" s="410"/>
      <c r="AF18" s="410"/>
      <c r="AG18" s="410"/>
      <c r="AH18" s="410"/>
      <c r="AI18" s="410"/>
      <c r="AJ18" s="410"/>
      <c r="AK18" s="410"/>
      <c r="AL18" s="409"/>
      <c r="AM18" s="410"/>
      <c r="AN18" s="399"/>
    </row>
    <row r="19" spans="2:41" s="64" customFormat="1">
      <c r="B19" s="402"/>
      <c r="C19" s="399"/>
      <c r="D19" s="399"/>
      <c r="E19" s="399"/>
      <c r="F19" s="399"/>
      <c r="G19" s="400"/>
      <c r="H19" s="400"/>
      <c r="I19" s="399"/>
      <c r="J19" s="399"/>
      <c r="K19" s="399"/>
      <c r="L19" s="399"/>
      <c r="M19" s="399"/>
      <c r="N19" s="399"/>
      <c r="O19" s="399"/>
      <c r="P19" s="399"/>
      <c r="Q19" s="399"/>
      <c r="R19" s="399"/>
      <c r="S19" s="399"/>
      <c r="T19" s="399"/>
      <c r="U19" s="408"/>
      <c r="V19" s="409"/>
      <c r="W19" s="410"/>
      <c r="X19" s="410"/>
      <c r="Y19" s="410"/>
      <c r="Z19" s="410"/>
      <c r="AA19" s="410"/>
      <c r="AB19" s="410"/>
      <c r="AC19" s="410"/>
      <c r="AD19" s="410"/>
      <c r="AE19" s="410"/>
      <c r="AF19" s="410"/>
      <c r="AG19" s="410"/>
      <c r="AH19" s="410"/>
      <c r="AI19" s="410"/>
      <c r="AJ19" s="410"/>
      <c r="AK19" s="410"/>
      <c r="AL19" s="409"/>
      <c r="AM19" s="410"/>
      <c r="AN19" s="400"/>
    </row>
    <row r="20" spans="2:41" s="64" customFormat="1">
      <c r="B20" s="402"/>
      <c r="C20" s="399"/>
      <c r="D20" s="399"/>
      <c r="E20" s="399"/>
      <c r="F20" s="399"/>
      <c r="G20" s="400"/>
      <c r="H20" s="400"/>
      <c r="I20" s="399"/>
      <c r="J20" s="399"/>
      <c r="K20" s="399"/>
      <c r="L20" s="399"/>
      <c r="M20" s="410"/>
      <c r="N20" s="400"/>
      <c r="O20" s="400"/>
      <c r="P20" s="400"/>
      <c r="Q20" s="400"/>
      <c r="R20" s="400"/>
      <c r="S20" s="410"/>
      <c r="T20" s="400"/>
      <c r="U20" s="408"/>
      <c r="V20" s="409"/>
      <c r="W20" s="400"/>
      <c r="X20" s="400"/>
      <c r="Y20" s="400"/>
      <c r="Z20" s="400"/>
      <c r="AA20" s="400"/>
      <c r="AB20" s="400"/>
      <c r="AC20" s="400"/>
      <c r="AD20" s="400"/>
      <c r="AE20" s="400"/>
      <c r="AF20" s="400"/>
      <c r="AG20" s="400"/>
      <c r="AH20" s="400"/>
      <c r="AI20" s="400"/>
      <c r="AJ20" s="400"/>
      <c r="AK20" s="400"/>
      <c r="AL20" s="409"/>
      <c r="AM20" s="400"/>
      <c r="AN20" s="400"/>
    </row>
    <row r="21" spans="2:41" s="64" customFormat="1">
      <c r="B21" s="402"/>
      <c r="C21" s="399"/>
      <c r="D21" s="399"/>
      <c r="E21" s="399"/>
      <c r="F21" s="399"/>
      <c r="G21" s="400"/>
      <c r="H21" s="400"/>
      <c r="I21" s="399"/>
      <c r="J21" s="399"/>
      <c r="K21" s="399"/>
      <c r="L21" s="399"/>
      <c r="M21" s="410"/>
      <c r="N21" s="400"/>
      <c r="O21" s="400"/>
      <c r="P21" s="400"/>
      <c r="Q21" s="400"/>
      <c r="R21" s="400"/>
      <c r="S21" s="410"/>
      <c r="T21" s="400"/>
      <c r="U21" s="408"/>
      <c r="V21" s="409"/>
      <c r="W21" s="400"/>
      <c r="X21" s="400"/>
      <c r="Y21" s="400"/>
      <c r="Z21" s="400"/>
      <c r="AA21" s="400"/>
      <c r="AB21" s="400"/>
      <c r="AC21" s="400"/>
      <c r="AD21" s="400"/>
      <c r="AE21" s="400"/>
      <c r="AF21" s="400"/>
      <c r="AG21" s="400"/>
      <c r="AH21" s="400"/>
      <c r="AI21" s="400"/>
      <c r="AJ21" s="400"/>
      <c r="AK21" s="400"/>
      <c r="AL21" s="409"/>
      <c r="AM21" s="400"/>
      <c r="AN21" s="400"/>
    </row>
    <row r="22" spans="2:41" s="64" customFormat="1">
      <c r="B22" s="402"/>
      <c r="C22" s="399"/>
      <c r="D22" s="399"/>
      <c r="E22" s="399"/>
      <c r="F22" s="399"/>
      <c r="G22" s="400"/>
      <c r="H22" s="400"/>
      <c r="I22" s="399"/>
      <c r="J22" s="399"/>
      <c r="K22" s="399"/>
      <c r="L22" s="399"/>
      <c r="M22" s="399"/>
      <c r="N22" s="399"/>
      <c r="O22" s="399"/>
      <c r="P22" s="399"/>
      <c r="Q22" s="399"/>
      <c r="R22" s="399"/>
      <c r="S22" s="399"/>
      <c r="T22" s="399"/>
      <c r="U22" s="408"/>
      <c r="V22" s="409"/>
      <c r="W22" s="410"/>
      <c r="X22" s="410"/>
      <c r="Y22" s="410"/>
      <c r="Z22" s="410"/>
      <c r="AA22" s="410"/>
      <c r="AB22" s="410"/>
      <c r="AC22" s="410"/>
      <c r="AD22" s="410"/>
      <c r="AE22" s="410"/>
      <c r="AF22" s="410"/>
      <c r="AG22" s="410"/>
      <c r="AH22" s="410"/>
      <c r="AI22" s="410"/>
      <c r="AJ22" s="410"/>
      <c r="AK22" s="410"/>
      <c r="AL22" s="409"/>
      <c r="AM22" s="410"/>
      <c r="AN22" s="400"/>
    </row>
    <row r="23" spans="2:41" s="64" customFormat="1">
      <c r="B23" s="407"/>
      <c r="C23" s="399"/>
      <c r="D23" s="399"/>
      <c r="E23" s="399"/>
      <c r="F23" s="399"/>
      <c r="G23" s="400"/>
      <c r="H23" s="400"/>
      <c r="I23" s="399"/>
      <c r="J23" s="399"/>
      <c r="K23" s="399"/>
      <c r="L23" s="409"/>
      <c r="M23" s="410"/>
      <c r="N23" s="399"/>
      <c r="O23" s="399"/>
      <c r="P23" s="399"/>
      <c r="Q23" s="399"/>
      <c r="R23" s="409"/>
      <c r="S23" s="410"/>
      <c r="T23" s="399"/>
      <c r="U23" s="408"/>
      <c r="V23" s="399"/>
      <c r="W23" s="399"/>
      <c r="X23" s="409"/>
      <c r="Y23" s="410"/>
      <c r="Z23" s="400"/>
      <c r="AA23" s="400"/>
      <c r="AB23" s="400"/>
      <c r="AC23" s="400"/>
      <c r="AD23" s="409"/>
      <c r="AE23" s="410"/>
      <c r="AF23" s="399"/>
      <c r="AG23" s="399"/>
      <c r="AH23" s="399"/>
      <c r="AI23" s="399"/>
      <c r="AJ23" s="409"/>
      <c r="AK23" s="399"/>
      <c r="AL23" s="399"/>
      <c r="AM23" s="399"/>
      <c r="AN23" s="399"/>
    </row>
    <row r="24" spans="2:41" s="64" customFormat="1">
      <c r="B24" s="402"/>
      <c r="C24" s="399"/>
      <c r="D24" s="399"/>
      <c r="E24" s="399"/>
      <c r="F24" s="399"/>
      <c r="G24" s="400"/>
      <c r="H24" s="400"/>
      <c r="I24" s="399"/>
      <c r="J24" s="399"/>
      <c r="K24" s="399"/>
      <c r="L24" s="399"/>
      <c r="M24" s="399"/>
      <c r="N24" s="399"/>
      <c r="O24" s="399"/>
      <c r="P24" s="399"/>
      <c r="Q24" s="399"/>
      <c r="R24" s="399"/>
      <c r="S24" s="399"/>
      <c r="T24" s="399"/>
      <c r="U24" s="408"/>
      <c r="V24" s="409"/>
      <c r="W24" s="410"/>
      <c r="X24" s="400"/>
      <c r="Y24" s="400"/>
      <c r="Z24" s="400"/>
      <c r="AA24" s="400"/>
      <c r="AB24" s="400"/>
      <c r="AC24" s="400"/>
      <c r="AD24" s="400"/>
      <c r="AE24" s="400"/>
      <c r="AF24" s="400"/>
      <c r="AG24" s="400"/>
      <c r="AH24" s="400"/>
      <c r="AI24" s="400"/>
      <c r="AJ24" s="400"/>
      <c r="AK24" s="400"/>
      <c r="AL24" s="493"/>
      <c r="AM24" s="400"/>
      <c r="AN24" s="400"/>
    </row>
    <row r="25" spans="2:41" s="64" customFormat="1">
      <c r="B25" s="402"/>
      <c r="C25" s="399"/>
      <c r="D25" s="399"/>
      <c r="E25" s="399"/>
      <c r="F25" s="399"/>
      <c r="G25" s="400"/>
      <c r="H25" s="400"/>
      <c r="I25" s="400"/>
      <c r="J25" s="400"/>
      <c r="K25" s="400"/>
      <c r="L25" s="400"/>
      <c r="M25" s="400"/>
      <c r="N25" s="400"/>
      <c r="O25" s="400"/>
      <c r="P25" s="400"/>
      <c r="Q25" s="400"/>
      <c r="R25" s="400"/>
      <c r="S25" s="400"/>
      <c r="T25" s="400"/>
      <c r="U25" s="400"/>
      <c r="V25" s="400"/>
      <c r="W25" s="400"/>
      <c r="X25" s="400"/>
      <c r="Y25" s="400"/>
      <c r="Z25" s="400"/>
      <c r="AA25" s="409"/>
      <c r="AB25" s="410"/>
      <c r="AC25" s="400"/>
      <c r="AD25" s="400"/>
      <c r="AE25" s="400"/>
      <c r="AF25" s="400"/>
      <c r="AG25" s="400"/>
      <c r="AH25" s="400"/>
      <c r="AI25" s="400"/>
      <c r="AJ25" s="400"/>
      <c r="AK25" s="400"/>
      <c r="AL25" s="400"/>
      <c r="AM25" s="400"/>
      <c r="AN25" s="400"/>
    </row>
    <row r="26" spans="2:41" s="64" customFormat="1">
      <c r="B26" s="399"/>
      <c r="C26" s="399"/>
      <c r="D26" s="399"/>
      <c r="E26" s="399"/>
      <c r="F26" s="399"/>
      <c r="G26" s="399"/>
      <c r="H26" s="399"/>
      <c r="I26" s="399"/>
      <c r="J26" s="399"/>
      <c r="K26" s="399"/>
      <c r="L26" s="399"/>
      <c r="M26" s="399"/>
      <c r="N26" s="399"/>
      <c r="O26" s="399"/>
      <c r="P26" s="399"/>
      <c r="Q26" s="399"/>
      <c r="R26" s="399"/>
      <c r="S26" s="399"/>
      <c r="T26" s="399"/>
      <c r="U26" s="399"/>
      <c r="V26" s="399"/>
      <c r="W26" s="399"/>
      <c r="X26" s="399"/>
      <c r="Y26" s="399"/>
      <c r="Z26" s="399"/>
      <c r="AA26" s="399"/>
      <c r="AB26" s="399"/>
      <c r="AC26" s="399"/>
      <c r="AD26" s="399"/>
      <c r="AE26" s="399"/>
      <c r="AF26" s="399"/>
      <c r="AG26" s="399"/>
      <c r="AH26" s="399"/>
      <c r="AI26" s="399"/>
      <c r="AJ26" s="399"/>
      <c r="AK26" s="399"/>
      <c r="AL26" s="399"/>
      <c r="AM26" s="399"/>
      <c r="AN26" s="399"/>
    </row>
    <row r="27" spans="2:41" s="411" customFormat="1">
      <c r="B27" s="412"/>
      <c r="C27" s="412"/>
      <c r="D27" s="412"/>
      <c r="E27" s="412"/>
      <c r="F27" s="412"/>
      <c r="G27" s="412"/>
      <c r="H27" s="412"/>
      <c r="I27" s="412"/>
      <c r="J27" s="412"/>
      <c r="K27" s="412"/>
      <c r="L27" s="409"/>
      <c r="M27" s="409"/>
      <c r="N27" s="412"/>
      <c r="O27" s="412"/>
      <c r="P27" s="412"/>
      <c r="Q27" s="412"/>
      <c r="R27" s="409"/>
      <c r="S27" s="409"/>
      <c r="T27" s="412"/>
      <c r="U27" s="412"/>
      <c r="V27" s="409"/>
      <c r="W27" s="409"/>
      <c r="X27" s="409"/>
      <c r="Y27" s="409"/>
      <c r="Z27" s="409"/>
      <c r="AA27" s="409"/>
      <c r="AB27" s="409"/>
      <c r="AC27" s="409"/>
      <c r="AD27" s="409"/>
      <c r="AE27" s="409"/>
      <c r="AF27" s="409"/>
      <c r="AG27" s="409"/>
      <c r="AH27" s="409"/>
      <c r="AI27" s="409"/>
      <c r="AJ27" s="409"/>
      <c r="AK27" s="409"/>
      <c r="AL27" s="409"/>
      <c r="AM27" s="409"/>
      <c r="AN27" s="409"/>
    </row>
    <row r="28" spans="2:41" s="64" customFormat="1">
      <c r="B28" s="399"/>
      <c r="C28" s="399"/>
      <c r="D28" s="399"/>
      <c r="E28" s="399"/>
      <c r="F28" s="399"/>
      <c r="G28" s="399"/>
      <c r="H28" s="400"/>
      <c r="I28" s="400"/>
      <c r="J28" s="400"/>
      <c r="K28" s="400"/>
      <c r="L28" s="400"/>
      <c r="M28" s="400"/>
      <c r="N28" s="400"/>
      <c r="O28" s="400"/>
      <c r="P28" s="400"/>
      <c r="Q28" s="400"/>
      <c r="R28" s="400"/>
      <c r="S28" s="400"/>
      <c r="T28" s="400"/>
      <c r="U28" s="400"/>
      <c r="V28" s="400"/>
      <c r="W28" s="400"/>
      <c r="X28" s="400"/>
      <c r="Y28" s="400"/>
      <c r="Z28" s="400"/>
      <c r="AA28" s="400"/>
      <c r="AB28" s="400"/>
      <c r="AC28" s="400"/>
      <c r="AD28" s="400"/>
      <c r="AE28" s="400"/>
      <c r="AF28" s="400"/>
      <c r="AG28" s="400"/>
      <c r="AH28" s="400"/>
      <c r="AI28" s="400"/>
      <c r="AJ28" s="400"/>
      <c r="AK28" s="400"/>
      <c r="AL28" s="400"/>
      <c r="AM28" s="400"/>
      <c r="AN28" s="400"/>
      <c r="AO28" s="411"/>
    </row>
    <row r="29" spans="2:41" s="64" customFormat="1"/>
    <row r="30" spans="2:41" s="386" customFormat="1"/>
    <row r="31" spans="2:41" s="64" customFormat="1"/>
    <row r="32" spans="2:41" s="64" customFormat="1"/>
    <row r="33" spans="2:40" s="386" customFormat="1"/>
    <row r="34" spans="2:40" s="64" customFormat="1"/>
    <row r="35" spans="2:40" s="449" customFormat="1">
      <c r="B35" s="693"/>
      <c r="C35" s="693"/>
    </row>
    <row r="36" spans="2:40" customFormat="1" ht="15" thickBot="1">
      <c r="F36" s="64"/>
      <c r="G36" s="64"/>
      <c r="H36" s="501"/>
      <c r="I36" s="501"/>
      <c r="J36" s="501"/>
      <c r="K36" s="501"/>
      <c r="L36" s="501"/>
      <c r="M36" s="501"/>
      <c r="N36" s="501"/>
      <c r="O36" s="501"/>
      <c r="P36" s="501"/>
      <c r="Q36" s="501"/>
      <c r="R36" s="501"/>
      <c r="S36" s="501"/>
      <c r="T36" s="501"/>
      <c r="U36" s="501"/>
      <c r="V36" s="501"/>
      <c r="W36" s="501"/>
      <c r="X36" s="501"/>
      <c r="Y36" s="501"/>
      <c r="Z36" s="501"/>
      <c r="AA36" s="501"/>
      <c r="AB36" s="501"/>
      <c r="AC36" s="501"/>
      <c r="AD36" s="501"/>
      <c r="AE36" s="501"/>
      <c r="AF36" s="501"/>
      <c r="AG36" s="501"/>
      <c r="AH36" s="501"/>
      <c r="AI36" s="501"/>
      <c r="AJ36" s="501"/>
      <c r="AK36" s="501"/>
      <c r="AL36" s="501"/>
      <c r="AM36" s="501"/>
      <c r="AN36" s="501"/>
    </row>
    <row r="37" spans="2:40" customFormat="1" ht="15" thickTop="1">
      <c r="B37" s="502"/>
      <c r="C37" s="502"/>
      <c r="D37" s="502"/>
      <c r="E37" s="502"/>
      <c r="F37" s="502"/>
      <c r="G37" s="502"/>
      <c r="H37" s="502"/>
      <c r="I37" s="503"/>
      <c r="J37" s="503"/>
      <c r="K37" s="503"/>
      <c r="L37" s="503"/>
      <c r="M37" s="503"/>
      <c r="N37" s="503"/>
      <c r="O37" s="503"/>
      <c r="P37" s="503"/>
      <c r="Q37" s="503"/>
      <c r="R37" s="503"/>
      <c r="S37" s="503"/>
      <c r="T37" s="503"/>
      <c r="U37" s="503"/>
      <c r="V37" s="503"/>
      <c r="W37" s="503"/>
      <c r="X37" s="503"/>
      <c r="Y37" s="503"/>
      <c r="Z37" s="503"/>
      <c r="AA37" s="503"/>
      <c r="AB37" s="503"/>
      <c r="AC37" s="503"/>
      <c r="AD37" s="503"/>
      <c r="AE37" s="503"/>
      <c r="AF37" s="503"/>
      <c r="AG37" s="503"/>
      <c r="AH37" s="503"/>
      <c r="AI37" s="503"/>
      <c r="AJ37" s="503"/>
      <c r="AK37" s="503"/>
      <c r="AL37" s="503"/>
      <c r="AM37" s="503"/>
      <c r="AN37" s="503"/>
    </row>
    <row r="38" spans="2:40" customFormat="1">
      <c r="B38" s="479"/>
      <c r="C38" s="480"/>
      <c r="D38" s="480"/>
      <c r="E38" s="480"/>
      <c r="F38" s="480"/>
      <c r="G38" s="480"/>
      <c r="H38" s="480"/>
      <c r="I38" s="480"/>
      <c r="J38" s="480"/>
      <c r="K38" s="480"/>
      <c r="L38" s="480"/>
      <c r="M38" s="480"/>
      <c r="N38" s="480"/>
      <c r="O38" s="480"/>
      <c r="P38" s="480"/>
      <c r="Q38" s="480"/>
      <c r="R38" s="480"/>
      <c r="S38" s="480"/>
      <c r="T38" s="480"/>
      <c r="U38" s="480"/>
      <c r="V38" s="480"/>
    </row>
    <row r="39" spans="2:40" customFormat="1" ht="15" customHeight="1">
      <c r="B39" s="479"/>
      <c r="C39" s="480"/>
      <c r="D39" s="480"/>
      <c r="E39" s="480"/>
      <c r="F39" s="480"/>
      <c r="G39" s="480"/>
      <c r="H39" s="480"/>
      <c r="I39" s="504"/>
      <c r="J39" s="504"/>
      <c r="K39" s="504"/>
      <c r="L39" s="504"/>
      <c r="M39" s="504"/>
      <c r="N39" s="504"/>
      <c r="O39" s="504"/>
      <c r="P39" s="504"/>
      <c r="Q39" s="504"/>
      <c r="R39" s="504"/>
      <c r="S39" s="504"/>
      <c r="T39" s="504"/>
      <c r="U39" s="504"/>
      <c r="V39" s="504"/>
      <c r="Y39" s="10"/>
      <c r="Z39" s="10"/>
      <c r="AA39" s="10"/>
      <c r="AB39" s="10"/>
      <c r="AC39" s="10"/>
    </row>
    <row r="40" spans="2:40" customFormat="1">
      <c r="B40" s="479"/>
      <c r="C40" s="480"/>
      <c r="D40" s="480"/>
      <c r="E40" s="480"/>
      <c r="F40" s="480"/>
      <c r="G40" s="480"/>
      <c r="H40" s="480"/>
      <c r="I40" s="504"/>
      <c r="J40" s="504"/>
      <c r="K40" s="504"/>
      <c r="L40" s="504"/>
      <c r="M40" s="504"/>
      <c r="N40" s="504"/>
      <c r="O40" s="504"/>
      <c r="P40" s="504"/>
      <c r="Q40" s="504"/>
      <c r="R40" s="504"/>
      <c r="S40" s="504"/>
      <c r="T40" s="504"/>
      <c r="U40" s="504"/>
      <c r="V40" s="504"/>
      <c r="AC40" s="10"/>
      <c r="AD40" s="10"/>
      <c r="AE40" s="10"/>
      <c r="AF40" s="10"/>
      <c r="AG40" s="10"/>
      <c r="AH40" s="10"/>
      <c r="AI40" s="10"/>
      <c r="AJ40" s="10"/>
      <c r="AK40" s="10"/>
      <c r="AL40" s="10"/>
    </row>
    <row r="41" spans="2:40" customFormat="1">
      <c r="B41" s="479"/>
      <c r="C41" s="480"/>
      <c r="D41" s="479"/>
      <c r="E41" s="479"/>
      <c r="F41" s="479"/>
      <c r="G41" s="479"/>
      <c r="H41" s="480"/>
      <c r="I41" s="480"/>
      <c r="J41" s="480"/>
      <c r="K41" s="480"/>
      <c r="L41" s="480"/>
      <c r="M41" s="480"/>
      <c r="N41" s="480"/>
      <c r="O41" s="480"/>
      <c r="P41" s="480"/>
      <c r="Q41" s="480"/>
      <c r="R41" s="480"/>
      <c r="S41" s="480"/>
      <c r="T41" s="480"/>
      <c r="U41" s="480"/>
      <c r="V41" s="480"/>
      <c r="W41" s="480"/>
      <c r="X41" s="480"/>
      <c r="Y41" s="480"/>
      <c r="Z41" s="480"/>
      <c r="AA41" s="480"/>
      <c r="AB41" s="480"/>
      <c r="AC41" s="480"/>
      <c r="AD41" s="480"/>
      <c r="AE41" s="480"/>
      <c r="AF41" s="480"/>
      <c r="AG41" s="480"/>
      <c r="AH41" s="480"/>
      <c r="AI41" s="480"/>
      <c r="AJ41" s="480"/>
      <c r="AK41" s="480"/>
      <c r="AL41" s="480"/>
      <c r="AM41" s="480"/>
      <c r="AN41" s="480"/>
    </row>
    <row r="42" spans="2:40" customFormat="1">
      <c r="B42" s="479"/>
      <c r="C42" s="480"/>
      <c r="D42" s="480"/>
      <c r="E42" s="480"/>
      <c r="F42" s="480"/>
      <c r="G42" s="480"/>
      <c r="H42" s="480"/>
      <c r="I42" s="480"/>
      <c r="J42" s="480"/>
      <c r="K42" s="480"/>
      <c r="L42" s="480"/>
      <c r="M42" s="480"/>
      <c r="N42" s="480"/>
      <c r="O42" s="480"/>
      <c r="P42" s="480"/>
      <c r="Q42" s="480"/>
      <c r="R42" s="480"/>
      <c r="S42" s="480"/>
      <c r="T42" s="480"/>
      <c r="U42" s="480"/>
      <c r="V42" s="480"/>
      <c r="W42" s="480"/>
      <c r="X42" s="480"/>
      <c r="Y42" s="480"/>
      <c r="Z42" s="480"/>
      <c r="AA42" s="480"/>
      <c r="AB42" s="480"/>
      <c r="AC42" s="480"/>
      <c r="AD42" s="480"/>
      <c r="AE42" s="480"/>
      <c r="AF42" s="480"/>
      <c r="AG42" s="480"/>
      <c r="AH42" s="480"/>
      <c r="AI42" s="480"/>
      <c r="AJ42" s="480"/>
      <c r="AK42" s="480"/>
      <c r="AL42" s="480"/>
      <c r="AM42" s="480"/>
      <c r="AN42" s="480"/>
    </row>
    <row r="43" spans="2:40" customFormat="1">
      <c r="B43" s="479"/>
      <c r="C43" s="480"/>
      <c r="D43" s="480"/>
      <c r="E43" s="480"/>
      <c r="F43" s="480"/>
      <c r="G43" s="480"/>
      <c r="H43" s="480"/>
      <c r="I43" s="480"/>
      <c r="J43" s="480"/>
      <c r="K43" s="480"/>
      <c r="L43" s="480"/>
      <c r="M43" s="480"/>
      <c r="N43" s="480"/>
      <c r="O43" s="480"/>
      <c r="P43" s="480"/>
      <c r="Q43" s="480"/>
      <c r="R43" s="480"/>
      <c r="S43" s="480"/>
      <c r="T43" s="480"/>
      <c r="U43" s="480"/>
      <c r="V43" s="480"/>
      <c r="W43" s="480"/>
      <c r="X43" s="480"/>
      <c r="Y43" s="480"/>
      <c r="Z43" s="480"/>
      <c r="AA43" s="480"/>
      <c r="AB43" s="480"/>
      <c r="AC43" s="480"/>
      <c r="AD43" s="480"/>
      <c r="AE43" s="480"/>
      <c r="AF43" s="480"/>
      <c r="AG43" s="480"/>
      <c r="AH43" s="480"/>
      <c r="AI43" s="480"/>
      <c r="AJ43" s="480"/>
      <c r="AK43" s="480"/>
      <c r="AL43" s="480"/>
      <c r="AM43" s="480"/>
      <c r="AN43" s="480"/>
    </row>
    <row r="44" spans="2:40" s="64" customFormat="1">
      <c r="B44" s="505"/>
      <c r="C44" s="505"/>
      <c r="D44" s="505"/>
      <c r="E44" s="505"/>
      <c r="F44" s="505"/>
      <c r="G44" s="505"/>
      <c r="H44" s="506"/>
      <c r="I44" s="506"/>
      <c r="J44" s="506"/>
      <c r="K44" s="506"/>
      <c r="L44" s="506"/>
      <c r="M44" s="506"/>
      <c r="N44" s="506"/>
      <c r="O44" s="506"/>
      <c r="P44" s="506"/>
      <c r="Q44" s="506"/>
      <c r="R44" s="506"/>
      <c r="S44" s="506"/>
      <c r="T44" s="506"/>
      <c r="U44" s="506"/>
      <c r="V44" s="506"/>
      <c r="W44" s="506"/>
      <c r="X44" s="506"/>
      <c r="Y44" s="506"/>
      <c r="Z44" s="506"/>
      <c r="AA44" s="506"/>
      <c r="AB44" s="506"/>
      <c r="AC44" s="506"/>
      <c r="AD44" s="506"/>
      <c r="AE44" s="506"/>
      <c r="AF44" s="506"/>
      <c r="AG44" s="506"/>
      <c r="AH44" s="506"/>
      <c r="AI44" s="506"/>
      <c r="AJ44" s="506"/>
      <c r="AK44" s="506"/>
      <c r="AL44" s="506"/>
      <c r="AM44" s="506"/>
      <c r="AN44" s="506"/>
    </row>
    <row r="45" spans="2:40" customFormat="1">
      <c r="B45" s="507"/>
      <c r="C45" s="507"/>
      <c r="D45" s="507"/>
      <c r="E45" s="507"/>
      <c r="F45" s="507"/>
      <c r="G45" s="507"/>
      <c r="H45" s="508"/>
      <c r="I45" s="508"/>
      <c r="J45" s="508"/>
      <c r="K45" s="508"/>
      <c r="L45" s="508"/>
      <c r="M45" s="508"/>
      <c r="N45" s="508"/>
      <c r="O45" s="508"/>
      <c r="P45" s="508"/>
      <c r="Q45" s="508"/>
      <c r="R45" s="508"/>
      <c r="S45" s="508"/>
      <c r="T45" s="508"/>
      <c r="U45" s="508"/>
      <c r="V45" s="508"/>
    </row>
    <row r="46" spans="2:40" customFormat="1">
      <c r="B46" s="507"/>
      <c r="C46" s="507"/>
      <c r="D46" s="507"/>
      <c r="E46" s="507"/>
      <c r="F46" s="507"/>
      <c r="G46" s="507"/>
      <c r="H46" s="508"/>
      <c r="I46" s="508"/>
      <c r="J46" s="508"/>
      <c r="K46" s="508"/>
      <c r="L46" s="508"/>
      <c r="M46" s="508"/>
      <c r="N46" s="508"/>
      <c r="O46" s="508"/>
      <c r="P46" s="508"/>
      <c r="Q46" s="508"/>
      <c r="R46" s="508"/>
      <c r="S46" s="508"/>
      <c r="T46" s="508"/>
      <c r="U46" s="508"/>
      <c r="V46" s="508"/>
    </row>
    <row r="47" spans="2:40" customFormat="1">
      <c r="B47" s="507"/>
      <c r="C47" s="507"/>
      <c r="D47" s="507"/>
      <c r="E47" s="507"/>
      <c r="F47" s="507"/>
      <c r="G47" s="507"/>
      <c r="H47" s="508"/>
      <c r="I47" s="508"/>
      <c r="J47" s="508"/>
      <c r="K47" s="508"/>
      <c r="L47" s="508"/>
      <c r="M47" s="508"/>
      <c r="N47" s="508"/>
      <c r="O47" s="508"/>
      <c r="P47" s="508"/>
      <c r="Q47" s="508"/>
      <c r="R47" s="508"/>
      <c r="S47" s="508"/>
      <c r="T47" s="508"/>
      <c r="U47" s="508"/>
      <c r="V47" s="508"/>
    </row>
    <row r="48" spans="2:40" s="488" customFormat="1"/>
    <row r="49" spans="2:40" s="64" customFormat="1" ht="15" thickBot="1">
      <c r="H49" s="501"/>
      <c r="I49" s="501"/>
      <c r="J49" s="501"/>
      <c r="K49" s="501"/>
      <c r="L49" s="501"/>
      <c r="M49" s="501"/>
      <c r="N49" s="501"/>
      <c r="O49" s="501"/>
      <c r="P49" s="501"/>
      <c r="Q49" s="501"/>
      <c r="R49" s="501"/>
      <c r="S49" s="501"/>
      <c r="T49" s="501"/>
      <c r="U49" s="501"/>
      <c r="V49" s="501"/>
      <c r="W49" s="501"/>
      <c r="X49" s="501"/>
      <c r="Y49" s="501"/>
      <c r="Z49" s="501"/>
      <c r="AA49" s="501"/>
      <c r="AB49" s="501"/>
      <c r="AC49" s="501"/>
      <c r="AD49" s="501"/>
      <c r="AE49" s="501"/>
      <c r="AF49" s="501"/>
      <c r="AG49" s="501"/>
      <c r="AH49" s="501"/>
      <c r="AI49" s="501"/>
      <c r="AJ49" s="501"/>
      <c r="AK49" s="501"/>
      <c r="AL49" s="501"/>
      <c r="AM49" s="501"/>
      <c r="AN49" s="501"/>
    </row>
    <row r="50" spans="2:40" s="64" customFormat="1" ht="15" thickTop="1">
      <c r="B50" s="479"/>
      <c r="C50" s="480"/>
      <c r="D50" s="480"/>
      <c r="E50" s="480"/>
      <c r="F50" s="480"/>
      <c r="G50" s="480"/>
      <c r="H50" s="480"/>
      <c r="I50" s="480"/>
      <c r="J50" s="480"/>
      <c r="K50" s="480"/>
      <c r="L50" s="480"/>
      <c r="M50" s="480"/>
      <c r="N50" s="480"/>
      <c r="O50" s="480"/>
      <c r="P50" s="480"/>
      <c r="Q50" s="480"/>
      <c r="R50" s="480"/>
      <c r="S50" s="480"/>
      <c r="T50" s="480"/>
      <c r="U50" s="480"/>
      <c r="V50" s="480"/>
      <c r="W50" s="480"/>
      <c r="X50" s="480"/>
      <c r="Y50" s="480"/>
      <c r="Z50" s="480"/>
      <c r="AA50" s="480"/>
      <c r="AB50" s="480"/>
      <c r="AC50" s="480"/>
      <c r="AD50" s="480"/>
      <c r="AE50" s="480"/>
      <c r="AF50" s="480"/>
      <c r="AG50" s="480"/>
      <c r="AH50" s="480"/>
      <c r="AI50" s="480"/>
      <c r="AJ50" s="480"/>
      <c r="AK50" s="480"/>
      <c r="AL50" s="480"/>
      <c r="AM50" s="480"/>
      <c r="AN50" s="480"/>
    </row>
    <row r="51" spans="2:40" s="64" customFormat="1">
      <c r="B51" s="479"/>
      <c r="C51" s="480"/>
      <c r="D51" s="480"/>
      <c r="E51" s="480"/>
      <c r="F51" s="480"/>
      <c r="G51" s="480"/>
      <c r="H51" s="480"/>
      <c r="I51" s="480"/>
      <c r="J51" s="480"/>
      <c r="K51" s="480"/>
      <c r="L51" s="480"/>
      <c r="M51" s="480"/>
      <c r="N51" s="480"/>
      <c r="O51" s="480"/>
      <c r="P51" s="480"/>
      <c r="Q51" s="480"/>
      <c r="R51" s="480"/>
      <c r="S51" s="480"/>
      <c r="T51" s="480"/>
      <c r="U51" s="480"/>
      <c r="V51" s="480"/>
      <c r="W51" s="480"/>
      <c r="X51" s="480"/>
      <c r="Y51" s="480"/>
      <c r="Z51" s="480"/>
      <c r="AA51" s="480"/>
      <c r="AB51" s="480"/>
      <c r="AC51" s="480"/>
      <c r="AD51" s="480"/>
      <c r="AE51" s="480"/>
      <c r="AF51" s="480"/>
      <c r="AG51" s="480"/>
      <c r="AH51" s="480"/>
      <c r="AI51" s="480"/>
      <c r="AJ51" s="480"/>
      <c r="AK51" s="480"/>
      <c r="AL51" s="480"/>
      <c r="AM51" s="480"/>
      <c r="AN51" s="480"/>
    </row>
    <row r="52" spans="2:40" s="64" customFormat="1"/>
    <row r="53" spans="2:40" customFormat="1" ht="15" thickBot="1">
      <c r="B53" s="419"/>
      <c r="C53" s="419"/>
      <c r="D53" s="419"/>
      <c r="E53" s="419"/>
      <c r="F53" s="419"/>
      <c r="G53" s="419"/>
      <c r="H53" s="419"/>
      <c r="I53" s="419"/>
      <c r="J53" s="419"/>
      <c r="K53" s="420"/>
      <c r="L53" s="420"/>
      <c r="M53" s="419"/>
      <c r="N53" s="419"/>
      <c r="O53" s="419"/>
      <c r="P53" s="419"/>
      <c r="Q53" s="419"/>
      <c r="R53" s="419"/>
      <c r="S53" s="419"/>
      <c r="T53" s="419"/>
      <c r="U53" s="419"/>
      <c r="V53" s="419"/>
      <c r="W53" s="419"/>
      <c r="X53" s="419"/>
    </row>
    <row r="54" spans="2:40" customFormat="1" ht="15" thickTop="1"/>
    <row r="55" spans="2:40" s="421" customFormat="1"/>
    <row r="56" spans="2:40" s="64" customFormat="1" ht="15" thickBot="1"/>
    <row r="57" spans="2:40" s="64" customFormat="1" ht="45.75" customHeight="1" thickBot="1">
      <c r="B57" s="459"/>
      <c r="C57" s="460"/>
      <c r="D57" s="460"/>
      <c r="E57" s="460"/>
      <c r="F57" s="460"/>
      <c r="G57" s="509"/>
      <c r="I57" s="406"/>
      <c r="K57" s="723"/>
      <c r="L57" s="723"/>
      <c r="M57" s="723"/>
      <c r="N57" s="723"/>
      <c r="O57" s="723"/>
      <c r="P57" s="723"/>
      <c r="Q57" s="723"/>
    </row>
    <row r="58" spans="2:40" s="64" customFormat="1" ht="15" thickBot="1">
      <c r="B58" s="462"/>
      <c r="C58" s="463"/>
      <c r="D58" s="463"/>
      <c r="E58" s="463"/>
      <c r="F58" s="463"/>
      <c r="G58" s="464"/>
      <c r="K58" s="723"/>
      <c r="L58" s="723"/>
      <c r="M58" s="723"/>
      <c r="N58" s="723"/>
      <c r="O58" s="723"/>
      <c r="P58" s="723"/>
      <c r="Q58" s="723"/>
    </row>
    <row r="59" spans="2:40" s="64" customFormat="1">
      <c r="B59" s="510"/>
      <c r="C59" s="511"/>
      <c r="D59" s="511"/>
      <c r="E59" s="511"/>
      <c r="F59" s="511"/>
      <c r="G59" s="512"/>
      <c r="K59" s="723"/>
      <c r="L59" s="723"/>
      <c r="M59" s="723"/>
      <c r="N59" s="723"/>
      <c r="O59" s="723"/>
      <c r="P59" s="723"/>
      <c r="Q59" s="723"/>
    </row>
    <row r="60" spans="2:40" s="64" customFormat="1">
      <c r="B60" s="510"/>
      <c r="C60" s="511"/>
      <c r="D60" s="511"/>
      <c r="E60" s="511"/>
      <c r="F60" s="511"/>
      <c r="G60" s="512"/>
    </row>
    <row r="61" spans="2:40" s="64" customFormat="1"/>
    <row r="62" spans="2:40" s="447" customFormat="1">
      <c r="AK62" s="495"/>
      <c r="AL62" s="495"/>
      <c r="AM62" s="495"/>
      <c r="AN62" s="495"/>
    </row>
    <row r="63" spans="2:40" s="64" customFormat="1">
      <c r="B63" s="406"/>
    </row>
    <row r="64" spans="2:40" s="64" customFormat="1">
      <c r="B64" s="406"/>
    </row>
    <row r="65" spans="2:21" s="64" customFormat="1">
      <c r="B65" s="465"/>
      <c r="G65" s="10"/>
      <c r="H65" s="10"/>
      <c r="I65" s="10"/>
      <c r="J65" s="10"/>
      <c r="K65" s="10"/>
      <c r="L65" s="10"/>
      <c r="M65" s="10"/>
      <c r="N65" s="10"/>
      <c r="O65" s="10"/>
      <c r="P65" s="10"/>
      <c r="Q65" s="10"/>
      <c r="R65" s="10"/>
      <c r="S65" s="10"/>
      <c r="T65" s="10"/>
      <c r="U65" s="10"/>
    </row>
    <row r="66" spans="2:21" s="64" customFormat="1">
      <c r="B66" s="465"/>
      <c r="G66" s="10"/>
      <c r="H66" s="10"/>
      <c r="I66" s="10"/>
      <c r="J66" s="10"/>
      <c r="K66" s="10"/>
      <c r="L66" s="10"/>
      <c r="M66" s="10"/>
      <c r="N66" s="10"/>
      <c r="O66" s="10"/>
      <c r="P66" s="10"/>
      <c r="Q66" s="10"/>
      <c r="R66" s="10"/>
      <c r="S66" s="10"/>
      <c r="T66" s="10"/>
      <c r="U66" s="10"/>
    </row>
    <row r="67" spans="2:21" s="64" customFormat="1">
      <c r="B67" s="406"/>
    </row>
    <row r="68" spans="2:21" s="64" customFormat="1">
      <c r="B68" s="406"/>
    </row>
    <row r="69" spans="2:21" s="449" customFormat="1"/>
    <row r="70" spans="2:21" customFormat="1"/>
    <row r="71" spans="2:21" customFormat="1"/>
    <row r="72" spans="2:21" s="386" customFormat="1"/>
    <row r="73" spans="2:21" customFormat="1"/>
    <row r="74" spans="2:21" customFormat="1" ht="15.6">
      <c r="B74" s="496"/>
      <c r="C74" s="497"/>
      <c r="D74" s="497"/>
      <c r="E74" s="497"/>
      <c r="F74" s="498"/>
      <c r="G74" s="498"/>
      <c r="H74" s="498"/>
    </row>
    <row r="75" spans="2:21" customFormat="1">
      <c r="B75" s="499"/>
      <c r="C75" s="500"/>
      <c r="D75" s="401"/>
      <c r="E75" s="401"/>
      <c r="F75" s="401"/>
      <c r="G75" s="401"/>
      <c r="H75" s="401"/>
    </row>
    <row r="76" spans="2:21" customFormat="1">
      <c r="B76" s="402"/>
      <c r="C76" s="399"/>
      <c r="D76" s="400"/>
      <c r="E76" s="401"/>
      <c r="F76" s="513"/>
      <c r="G76" s="513"/>
      <c r="H76" s="513"/>
    </row>
    <row r="77" spans="2:21" customFormat="1">
      <c r="B77" s="402"/>
      <c r="C77" s="399"/>
      <c r="D77" s="400"/>
      <c r="E77" s="401"/>
      <c r="F77" s="513"/>
      <c r="G77" s="513"/>
      <c r="H77" s="514"/>
    </row>
    <row r="78" spans="2:21" customFormat="1" ht="15" customHeight="1">
      <c r="B78" s="402"/>
      <c r="C78" s="399"/>
      <c r="D78" s="400"/>
      <c r="E78" s="401"/>
      <c r="F78" s="513"/>
      <c r="G78" s="514"/>
      <c r="H78" s="514"/>
      <c r="I78" s="751"/>
      <c r="J78" s="752"/>
      <c r="K78" s="753"/>
      <c r="L78" s="753"/>
      <c r="M78" s="753"/>
    </row>
    <row r="79" spans="2:21" customFormat="1" ht="15" customHeight="1">
      <c r="B79" s="398"/>
      <c r="C79" s="399"/>
      <c r="D79" s="400"/>
      <c r="E79" s="401"/>
      <c r="F79" s="513"/>
      <c r="G79" s="514"/>
      <c r="H79" s="514"/>
      <c r="I79" s="751"/>
      <c r="J79" s="752"/>
      <c r="K79" s="753"/>
      <c r="L79" s="753"/>
      <c r="M79" s="753"/>
    </row>
    <row r="80" spans="2:21" customFormat="1">
      <c r="B80" s="402"/>
      <c r="C80" s="399"/>
      <c r="D80" s="400"/>
      <c r="E80" s="401"/>
      <c r="F80" s="513"/>
      <c r="G80" s="514"/>
      <c r="H80" s="514"/>
      <c r="I80" s="515"/>
      <c r="J80" s="516"/>
      <c r="K80" s="516"/>
      <c r="L80" s="516"/>
      <c r="M80" s="516"/>
      <c r="N80" s="466"/>
    </row>
    <row r="81" spans="2:41" customFormat="1">
      <c r="B81" s="402"/>
      <c r="C81" s="399"/>
      <c r="D81" s="400"/>
      <c r="E81" s="401"/>
      <c r="F81" s="400"/>
      <c r="G81" s="400"/>
      <c r="H81" s="400"/>
      <c r="I81" s="114"/>
      <c r="J81" s="516"/>
      <c r="K81" s="516"/>
      <c r="L81" s="516"/>
      <c r="M81" s="516"/>
      <c r="N81" s="466"/>
    </row>
    <row r="82" spans="2:41" s="386" customFormat="1">
      <c r="B82" s="405"/>
    </row>
    <row r="83" spans="2:41" s="64" customFormat="1"/>
    <row r="84" spans="2:41" s="64" customFormat="1">
      <c r="C84" s="406"/>
    </row>
    <row r="85" spans="2:41" s="64" customFormat="1">
      <c r="B85" s="402"/>
      <c r="C85" s="399"/>
      <c r="D85" s="399"/>
      <c r="E85" s="399"/>
      <c r="F85" s="399"/>
      <c r="G85" s="400"/>
      <c r="H85" s="400"/>
      <c r="I85" s="400"/>
      <c r="J85" s="400"/>
      <c r="K85" s="400"/>
      <c r="L85" s="400"/>
      <c r="M85" s="400"/>
      <c r="N85" s="400"/>
      <c r="O85" s="400"/>
      <c r="P85" s="400"/>
      <c r="Q85" s="400"/>
      <c r="R85" s="400"/>
      <c r="S85" s="400"/>
      <c r="T85" s="400"/>
      <c r="U85" s="400"/>
      <c r="V85" s="409"/>
      <c r="W85" s="410"/>
      <c r="X85" s="410"/>
      <c r="Y85" s="410"/>
      <c r="Z85" s="410"/>
      <c r="AA85" s="410"/>
      <c r="AB85" s="410"/>
      <c r="AC85" s="410"/>
      <c r="AD85" s="410"/>
      <c r="AE85" s="410"/>
      <c r="AF85" s="410"/>
      <c r="AG85" s="410"/>
      <c r="AH85" s="410"/>
      <c r="AI85" s="410"/>
      <c r="AJ85" s="410"/>
      <c r="AK85" s="410"/>
      <c r="AL85" s="409"/>
      <c r="AM85" s="410"/>
      <c r="AN85" s="399"/>
    </row>
    <row r="86" spans="2:41" s="64" customFormat="1">
      <c r="B86" s="402"/>
      <c r="C86" s="399"/>
      <c r="D86" s="399"/>
      <c r="E86" s="399"/>
      <c r="F86" s="399"/>
      <c r="G86" s="400"/>
      <c r="H86" s="400"/>
      <c r="I86" s="400"/>
      <c r="J86" s="400"/>
      <c r="K86" s="400"/>
      <c r="L86" s="400"/>
      <c r="M86" s="400"/>
      <c r="N86" s="400"/>
      <c r="O86" s="400"/>
      <c r="P86" s="400"/>
      <c r="Q86" s="400"/>
      <c r="R86" s="400"/>
      <c r="S86" s="400"/>
      <c r="T86" s="400"/>
      <c r="U86" s="400"/>
      <c r="V86" s="409"/>
      <c r="W86" s="410"/>
      <c r="X86" s="410"/>
      <c r="Y86" s="410"/>
      <c r="Z86" s="410"/>
      <c r="AA86" s="410"/>
      <c r="AB86" s="410"/>
      <c r="AC86" s="410"/>
      <c r="AD86" s="410"/>
      <c r="AE86" s="410"/>
      <c r="AF86" s="410"/>
      <c r="AG86" s="410"/>
      <c r="AH86" s="410"/>
      <c r="AI86" s="410"/>
      <c r="AJ86" s="410"/>
      <c r="AK86" s="410"/>
      <c r="AL86" s="409"/>
      <c r="AM86" s="410"/>
      <c r="AN86" s="400"/>
    </row>
    <row r="87" spans="2:41" s="64" customFormat="1">
      <c r="B87" s="402"/>
      <c r="C87" s="399"/>
      <c r="D87" s="399"/>
      <c r="E87" s="399"/>
      <c r="F87" s="399"/>
      <c r="G87" s="400"/>
      <c r="H87" s="400"/>
      <c r="I87" s="400"/>
      <c r="J87" s="400"/>
      <c r="K87" s="400"/>
      <c r="L87" s="400"/>
      <c r="M87" s="400"/>
      <c r="N87" s="400"/>
      <c r="O87" s="400"/>
      <c r="P87" s="400"/>
      <c r="Q87" s="400"/>
      <c r="R87" s="400"/>
      <c r="S87" s="400"/>
      <c r="T87" s="400"/>
      <c r="U87" s="400"/>
      <c r="V87" s="409"/>
      <c r="W87" s="400"/>
      <c r="X87" s="400"/>
      <c r="Y87" s="400"/>
      <c r="Z87" s="400"/>
      <c r="AA87" s="400"/>
      <c r="AB87" s="400"/>
      <c r="AC87" s="400"/>
      <c r="AD87" s="400"/>
      <c r="AE87" s="400"/>
      <c r="AF87" s="400"/>
      <c r="AG87" s="400"/>
      <c r="AH87" s="400"/>
      <c r="AI87" s="400"/>
      <c r="AJ87" s="400"/>
      <c r="AK87" s="400"/>
      <c r="AL87" s="409"/>
      <c r="AM87" s="410"/>
      <c r="AN87" s="400"/>
    </row>
    <row r="88" spans="2:41" s="64" customFormat="1">
      <c r="B88" s="402"/>
      <c r="C88" s="399"/>
      <c r="D88" s="399"/>
      <c r="E88" s="399"/>
      <c r="F88" s="399"/>
      <c r="G88" s="400"/>
      <c r="H88" s="400"/>
      <c r="I88" s="400"/>
      <c r="J88" s="400"/>
      <c r="K88" s="400"/>
      <c r="L88" s="400"/>
      <c r="M88" s="400"/>
      <c r="N88" s="400"/>
      <c r="O88" s="400"/>
      <c r="P88" s="400"/>
      <c r="Q88" s="400"/>
      <c r="R88" s="400"/>
      <c r="S88" s="400"/>
      <c r="T88" s="400"/>
      <c r="U88" s="400"/>
      <c r="V88" s="409"/>
      <c r="W88" s="400"/>
      <c r="X88" s="400"/>
      <c r="Y88" s="400"/>
      <c r="Z88" s="400"/>
      <c r="AA88" s="400"/>
      <c r="AB88" s="400"/>
      <c r="AC88" s="400"/>
      <c r="AD88" s="400"/>
      <c r="AE88" s="400"/>
      <c r="AF88" s="400"/>
      <c r="AG88" s="400"/>
      <c r="AH88" s="400"/>
      <c r="AI88" s="400"/>
      <c r="AJ88" s="400"/>
      <c r="AK88" s="400"/>
      <c r="AL88" s="409"/>
      <c r="AM88" s="410"/>
      <c r="AN88" s="400"/>
    </row>
    <row r="89" spans="2:41" s="64" customFormat="1">
      <c r="B89" s="402"/>
      <c r="C89" s="399"/>
      <c r="D89" s="399"/>
      <c r="E89" s="399"/>
      <c r="F89" s="399"/>
      <c r="G89" s="400"/>
      <c r="H89" s="400"/>
      <c r="I89" s="400"/>
      <c r="J89" s="400"/>
      <c r="K89" s="400"/>
      <c r="L89" s="400"/>
      <c r="M89" s="400"/>
      <c r="N89" s="400"/>
      <c r="O89" s="400"/>
      <c r="P89" s="400"/>
      <c r="Q89" s="400"/>
      <c r="R89" s="400"/>
      <c r="S89" s="400"/>
      <c r="T89" s="400"/>
      <c r="U89" s="400"/>
      <c r="V89" s="409"/>
      <c r="W89" s="410"/>
      <c r="X89" s="410"/>
      <c r="Y89" s="410"/>
      <c r="Z89" s="410"/>
      <c r="AA89" s="410"/>
      <c r="AB89" s="410"/>
      <c r="AC89" s="410"/>
      <c r="AD89" s="410"/>
      <c r="AE89" s="410"/>
      <c r="AF89" s="410"/>
      <c r="AG89" s="410"/>
      <c r="AH89" s="410"/>
      <c r="AI89" s="410"/>
      <c r="AJ89" s="410"/>
      <c r="AK89" s="410"/>
      <c r="AL89" s="409"/>
      <c r="AM89" s="410"/>
      <c r="AN89" s="400"/>
    </row>
    <row r="90" spans="2:41" s="64" customFormat="1">
      <c r="B90" s="399"/>
      <c r="C90" s="399"/>
      <c r="D90" s="399"/>
      <c r="E90" s="399"/>
      <c r="F90" s="399"/>
      <c r="G90" s="399"/>
      <c r="H90" s="399"/>
      <c r="I90" s="399"/>
      <c r="J90" s="399"/>
      <c r="K90" s="399"/>
      <c r="L90" s="399"/>
      <c r="M90" s="399"/>
      <c r="N90" s="399"/>
      <c r="O90" s="399"/>
      <c r="P90" s="399"/>
      <c r="Q90" s="399"/>
      <c r="R90" s="399"/>
      <c r="S90" s="399"/>
      <c r="T90" s="399"/>
      <c r="U90" s="399"/>
      <c r="V90" s="399"/>
      <c r="W90" s="399"/>
      <c r="X90" s="399"/>
      <c r="Y90" s="399"/>
      <c r="Z90" s="399"/>
      <c r="AA90" s="399"/>
      <c r="AB90" s="399"/>
      <c r="AC90" s="399"/>
      <c r="AD90" s="399"/>
      <c r="AE90" s="399"/>
      <c r="AF90" s="399"/>
      <c r="AG90" s="399"/>
      <c r="AH90" s="399"/>
      <c r="AI90" s="399"/>
      <c r="AJ90" s="399"/>
      <c r="AK90" s="399"/>
      <c r="AL90" s="399"/>
      <c r="AM90" s="399"/>
      <c r="AN90" s="399"/>
    </row>
    <row r="91" spans="2:41" s="411" customFormat="1">
      <c r="B91" s="412"/>
      <c r="C91" s="412"/>
      <c r="D91" s="412"/>
      <c r="E91" s="412"/>
      <c r="F91" s="412"/>
      <c r="G91" s="412"/>
      <c r="H91" s="412"/>
      <c r="I91" s="412"/>
      <c r="J91" s="412"/>
      <c r="K91" s="412"/>
      <c r="L91" s="409"/>
      <c r="M91" s="409"/>
      <c r="N91" s="412"/>
      <c r="O91" s="412"/>
      <c r="P91" s="412"/>
      <c r="Q91" s="412"/>
      <c r="R91" s="409"/>
      <c r="S91" s="409"/>
      <c r="T91" s="412"/>
      <c r="U91" s="412"/>
      <c r="V91" s="409"/>
      <c r="W91" s="409"/>
      <c r="X91" s="409"/>
      <c r="Y91" s="409"/>
      <c r="Z91" s="409"/>
      <c r="AA91" s="409"/>
      <c r="AB91" s="409"/>
      <c r="AC91" s="409"/>
      <c r="AD91" s="409"/>
      <c r="AE91" s="409"/>
      <c r="AF91" s="409"/>
      <c r="AG91" s="409"/>
      <c r="AH91" s="409"/>
      <c r="AI91" s="409"/>
      <c r="AJ91" s="409"/>
      <c r="AK91" s="409"/>
      <c r="AL91" s="409"/>
      <c r="AM91" s="409"/>
      <c r="AN91" s="409"/>
    </row>
    <row r="92" spans="2:41" s="64" customFormat="1">
      <c r="B92" s="399"/>
      <c r="C92" s="399"/>
      <c r="D92" s="399"/>
      <c r="E92" s="399"/>
      <c r="F92" s="399"/>
      <c r="G92" s="399"/>
      <c r="H92" s="400"/>
      <c r="I92" s="400"/>
      <c r="J92" s="400"/>
      <c r="K92" s="400"/>
      <c r="L92" s="400"/>
      <c r="M92" s="400"/>
      <c r="N92" s="400"/>
      <c r="O92" s="400"/>
      <c r="P92" s="400"/>
      <c r="Q92" s="400"/>
      <c r="R92" s="400"/>
      <c r="S92" s="400"/>
      <c r="T92" s="400"/>
      <c r="U92" s="400"/>
      <c r="V92" s="400"/>
      <c r="W92" s="400"/>
      <c r="X92" s="400"/>
      <c r="Y92" s="400"/>
      <c r="Z92" s="400"/>
      <c r="AA92" s="400"/>
      <c r="AB92" s="400"/>
      <c r="AC92" s="400"/>
      <c r="AD92" s="400"/>
      <c r="AE92" s="400"/>
      <c r="AF92" s="400"/>
      <c r="AG92" s="400"/>
      <c r="AH92" s="400"/>
      <c r="AI92" s="400"/>
      <c r="AJ92" s="400"/>
      <c r="AK92" s="400"/>
      <c r="AL92" s="400"/>
      <c r="AM92" s="400"/>
      <c r="AN92" s="400"/>
      <c r="AO92" s="411"/>
    </row>
    <row r="93" spans="2:41" s="478" customFormat="1"/>
    <row r="94" spans="2:41" s="64" customFormat="1"/>
    <row r="95" spans="2:41" customFormat="1">
      <c r="F95" s="64"/>
      <c r="G95" s="64"/>
      <c r="H95" s="64"/>
      <c r="I95" s="64"/>
      <c r="J95" s="64"/>
      <c r="K95" s="64"/>
      <c r="L95" s="64"/>
      <c r="M95" s="64"/>
      <c r="N95" s="64"/>
      <c r="O95" s="64"/>
      <c r="P95" s="64"/>
      <c r="Q95" s="64"/>
      <c r="R95" s="64"/>
    </row>
    <row r="96" spans="2:41" s="449" customFormat="1">
      <c r="B96" s="693"/>
      <c r="C96" s="693"/>
    </row>
    <row r="97" spans="2:40" customFormat="1" ht="15" thickBot="1">
      <c r="F97" s="64"/>
      <c r="G97" s="64"/>
      <c r="H97" s="501"/>
      <c r="I97" s="501"/>
      <c r="J97" s="501"/>
      <c r="K97" s="501"/>
      <c r="L97" s="501"/>
      <c r="M97" s="501"/>
      <c r="N97" s="501"/>
      <c r="O97" s="501"/>
      <c r="P97" s="501"/>
      <c r="Q97" s="501"/>
      <c r="R97" s="501"/>
      <c r="S97" s="501"/>
      <c r="T97" s="501"/>
      <c r="U97" s="501"/>
      <c r="V97" s="501"/>
      <c r="W97" s="501"/>
      <c r="X97" s="501"/>
      <c r="Y97" s="501"/>
      <c r="Z97" s="501"/>
      <c r="AA97" s="501"/>
      <c r="AB97" s="501"/>
      <c r="AC97" s="501"/>
      <c r="AD97" s="501"/>
      <c r="AE97" s="501"/>
      <c r="AF97" s="501"/>
      <c r="AG97" s="501"/>
      <c r="AH97" s="501"/>
      <c r="AI97" s="501"/>
      <c r="AJ97" s="501"/>
      <c r="AK97" s="501"/>
      <c r="AL97" s="501"/>
      <c r="AM97" s="501"/>
      <c r="AN97" s="501"/>
    </row>
    <row r="98" spans="2:40" customFormat="1" ht="15" thickTop="1">
      <c r="B98" s="502"/>
      <c r="C98" s="502"/>
      <c r="D98" s="502"/>
      <c r="E98" s="502"/>
      <c r="F98" s="502"/>
      <c r="G98" s="502"/>
      <c r="H98" s="502"/>
      <c r="I98" s="503"/>
      <c r="J98" s="503"/>
      <c r="K98" s="503"/>
      <c r="L98" s="503"/>
      <c r="M98" s="503"/>
      <c r="N98" s="503"/>
      <c r="O98" s="503"/>
      <c r="P98" s="503"/>
      <c r="Q98" s="503"/>
      <c r="R98" s="503"/>
      <c r="S98" s="503"/>
      <c r="T98" s="503"/>
      <c r="U98" s="503"/>
      <c r="V98" s="503"/>
    </row>
    <row r="99" spans="2:40" customFormat="1">
      <c r="B99" s="479"/>
      <c r="C99" s="480"/>
      <c r="D99" s="480"/>
      <c r="E99" s="480"/>
      <c r="F99" s="480"/>
      <c r="G99" s="480"/>
      <c r="H99" s="480"/>
      <c r="I99" s="480"/>
      <c r="J99" s="480"/>
      <c r="K99" s="480"/>
      <c r="L99" s="480"/>
      <c r="M99" s="480"/>
      <c r="N99" s="480"/>
      <c r="O99" s="480"/>
      <c r="P99" s="480"/>
      <c r="Q99" s="480"/>
      <c r="R99" s="480"/>
      <c r="S99" s="480"/>
      <c r="T99" s="480"/>
      <c r="U99" s="480"/>
      <c r="V99" s="480"/>
    </row>
    <row r="100" spans="2:40" customFormat="1" ht="15" customHeight="1">
      <c r="B100" s="479"/>
      <c r="C100" s="480"/>
      <c r="D100" s="480"/>
      <c r="E100" s="480"/>
      <c r="F100" s="480"/>
      <c r="G100" s="480"/>
      <c r="H100" s="480"/>
      <c r="I100" s="504"/>
      <c r="J100" s="504"/>
      <c r="K100" s="504"/>
      <c r="L100" s="504"/>
      <c r="M100" s="504"/>
      <c r="N100" s="504"/>
      <c r="O100" s="504"/>
      <c r="P100" s="504"/>
      <c r="Q100" s="504"/>
      <c r="R100" s="504"/>
      <c r="S100" s="504"/>
      <c r="T100" s="504"/>
      <c r="U100" s="504"/>
      <c r="V100" s="504"/>
      <c r="Y100" s="10"/>
      <c r="Z100" s="10"/>
      <c r="AA100" s="10"/>
      <c r="AB100" s="10"/>
      <c r="AC100" s="10"/>
      <c r="AD100" s="10"/>
      <c r="AE100" s="10"/>
      <c r="AF100" s="10"/>
      <c r="AG100" s="10"/>
      <c r="AH100" s="10"/>
      <c r="AI100" s="10"/>
      <c r="AJ100" s="10"/>
      <c r="AK100" s="10"/>
      <c r="AL100" s="10"/>
      <c r="AM100" s="10"/>
    </row>
    <row r="101" spans="2:40" customFormat="1">
      <c r="B101" s="479"/>
      <c r="C101" s="480"/>
      <c r="D101" s="480"/>
      <c r="E101" s="480"/>
      <c r="F101" s="480"/>
      <c r="G101" s="480"/>
      <c r="H101" s="480"/>
      <c r="I101" s="504"/>
      <c r="J101" s="504"/>
      <c r="K101" s="504"/>
      <c r="L101" s="504"/>
      <c r="M101" s="504"/>
      <c r="N101" s="504"/>
      <c r="O101" s="504"/>
      <c r="P101" s="504"/>
      <c r="Q101" s="504"/>
      <c r="R101" s="504"/>
      <c r="S101" s="504"/>
      <c r="T101" s="504"/>
      <c r="U101" s="504"/>
      <c r="V101" s="504"/>
      <c r="Y101" s="10"/>
      <c r="Z101" s="10"/>
      <c r="AA101" s="10"/>
      <c r="AB101" s="10"/>
      <c r="AC101" s="10"/>
      <c r="AD101" s="10"/>
      <c r="AE101" s="10"/>
      <c r="AF101" s="10"/>
      <c r="AG101" s="10"/>
      <c r="AH101" s="10"/>
      <c r="AI101" s="10"/>
      <c r="AJ101" s="10"/>
      <c r="AK101" s="10"/>
      <c r="AL101" s="10"/>
      <c r="AM101" s="10"/>
    </row>
    <row r="102" spans="2:40" customFormat="1">
      <c r="B102" s="479"/>
      <c r="C102" s="480"/>
      <c r="D102" s="479"/>
      <c r="E102" s="479"/>
      <c r="F102" s="479"/>
      <c r="G102" s="479"/>
      <c r="H102" s="480"/>
      <c r="I102" s="480"/>
      <c r="J102" s="480"/>
      <c r="K102" s="480"/>
      <c r="L102" s="480"/>
      <c r="M102" s="480"/>
      <c r="N102" s="480"/>
      <c r="O102" s="480"/>
      <c r="P102" s="480"/>
      <c r="Q102" s="480"/>
      <c r="R102" s="480"/>
      <c r="S102" s="480"/>
      <c r="T102" s="480"/>
      <c r="U102" s="480"/>
      <c r="V102" s="480"/>
      <c r="W102" s="480"/>
      <c r="X102" s="480"/>
      <c r="Y102" s="480"/>
      <c r="Z102" s="480"/>
      <c r="AA102" s="480"/>
      <c r="AB102" s="480"/>
      <c r="AC102" s="480"/>
      <c r="AD102" s="480"/>
      <c r="AE102" s="480"/>
      <c r="AF102" s="480"/>
      <c r="AG102" s="480"/>
      <c r="AH102" s="480"/>
      <c r="AI102" s="480"/>
      <c r="AJ102" s="480"/>
      <c r="AK102" s="480"/>
      <c r="AL102" s="480"/>
      <c r="AM102" s="480"/>
      <c r="AN102" s="480"/>
    </row>
    <row r="103" spans="2:40" customFormat="1">
      <c r="B103" s="479"/>
      <c r="C103" s="480"/>
      <c r="D103" s="480"/>
      <c r="E103" s="480"/>
      <c r="F103" s="480"/>
      <c r="G103" s="480"/>
      <c r="H103" s="480"/>
      <c r="I103" s="480"/>
      <c r="J103" s="480"/>
      <c r="K103" s="480"/>
      <c r="L103" s="480"/>
      <c r="M103" s="480"/>
      <c r="N103" s="480"/>
      <c r="O103" s="480"/>
      <c r="P103" s="480"/>
      <c r="Q103" s="480"/>
      <c r="R103" s="480"/>
      <c r="S103" s="480"/>
      <c r="T103" s="480"/>
      <c r="U103" s="480"/>
      <c r="V103" s="480"/>
      <c r="W103" s="480"/>
      <c r="X103" s="480"/>
      <c r="Y103" s="480"/>
      <c r="Z103" s="480"/>
      <c r="AA103" s="480"/>
      <c r="AB103" s="480"/>
      <c r="AC103" s="480"/>
      <c r="AD103" s="480"/>
      <c r="AE103" s="480"/>
      <c r="AF103" s="480"/>
      <c r="AG103" s="480"/>
      <c r="AH103" s="480"/>
      <c r="AI103" s="480"/>
      <c r="AJ103" s="480"/>
      <c r="AK103" s="480"/>
      <c r="AL103" s="480"/>
      <c r="AM103" s="480"/>
      <c r="AN103" s="480"/>
    </row>
    <row r="104" spans="2:40" customFormat="1">
      <c r="B104" s="479"/>
      <c r="C104" s="480"/>
      <c r="D104" s="480"/>
      <c r="E104" s="480"/>
      <c r="F104" s="480"/>
      <c r="G104" s="480"/>
      <c r="H104" s="480"/>
      <c r="I104" s="480"/>
      <c r="J104" s="480"/>
      <c r="K104" s="480"/>
      <c r="L104" s="480"/>
      <c r="M104" s="480"/>
      <c r="N104" s="480"/>
      <c r="O104" s="480"/>
      <c r="P104" s="480"/>
      <c r="Q104" s="480"/>
      <c r="R104" s="480"/>
      <c r="S104" s="480"/>
      <c r="T104" s="480"/>
      <c r="U104" s="480"/>
      <c r="V104" s="480"/>
      <c r="W104" s="480"/>
      <c r="X104" s="480"/>
      <c r="Y104" s="480"/>
      <c r="Z104" s="480"/>
      <c r="AA104" s="480"/>
      <c r="AB104" s="480"/>
      <c r="AC104" s="480"/>
      <c r="AD104" s="480"/>
      <c r="AE104" s="480"/>
      <c r="AF104" s="480"/>
      <c r="AG104" s="480"/>
      <c r="AH104" s="480"/>
      <c r="AI104" s="480"/>
      <c r="AJ104" s="480"/>
      <c r="AK104" s="480"/>
      <c r="AL104" s="480"/>
      <c r="AM104" s="480"/>
      <c r="AN104" s="480"/>
    </row>
    <row r="105" spans="2:40" s="64" customFormat="1">
      <c r="B105" s="505"/>
      <c r="C105" s="505"/>
      <c r="D105" s="505"/>
      <c r="E105" s="505"/>
      <c r="F105" s="505"/>
      <c r="G105" s="505"/>
      <c r="H105" s="506"/>
      <c r="I105" s="506"/>
      <c r="J105" s="506"/>
      <c r="K105" s="506"/>
      <c r="L105" s="506"/>
      <c r="M105" s="506"/>
      <c r="N105" s="506"/>
      <c r="O105" s="506"/>
      <c r="P105" s="506"/>
      <c r="Q105" s="506"/>
      <c r="R105" s="506"/>
      <c r="S105" s="506"/>
      <c r="T105" s="506"/>
      <c r="U105" s="506"/>
      <c r="V105" s="506"/>
      <c r="W105" s="506"/>
      <c r="X105" s="506"/>
      <c r="Y105" s="506"/>
      <c r="Z105" s="506"/>
      <c r="AA105" s="506"/>
      <c r="AB105" s="506"/>
      <c r="AC105" s="506"/>
      <c r="AD105" s="506"/>
      <c r="AE105" s="506"/>
      <c r="AF105" s="506"/>
      <c r="AG105" s="506"/>
      <c r="AH105" s="506"/>
      <c r="AI105" s="506"/>
      <c r="AJ105" s="506"/>
      <c r="AK105" s="506"/>
      <c r="AL105" s="506"/>
      <c r="AM105" s="506"/>
      <c r="AN105" s="506"/>
    </row>
    <row r="106" spans="2:40" customFormat="1">
      <c r="B106" s="507"/>
      <c r="C106" s="507"/>
      <c r="D106" s="507"/>
      <c r="E106" s="507"/>
      <c r="F106" s="507"/>
      <c r="G106" s="507"/>
      <c r="H106" s="508"/>
      <c r="I106" s="508"/>
      <c r="J106" s="508"/>
      <c r="K106" s="508"/>
      <c r="L106" s="508"/>
      <c r="M106" s="508"/>
      <c r="N106" s="508"/>
      <c r="O106" s="508"/>
      <c r="P106" s="508"/>
      <c r="Q106" s="508"/>
      <c r="R106" s="508"/>
      <c r="S106" s="508"/>
      <c r="T106" s="508"/>
      <c r="U106" s="508"/>
      <c r="V106" s="508"/>
    </row>
    <row r="107" spans="2:40" customFormat="1">
      <c r="B107" s="507"/>
      <c r="C107" s="507"/>
      <c r="D107" s="507"/>
      <c r="E107" s="507"/>
      <c r="F107" s="507"/>
      <c r="G107" s="507"/>
      <c r="H107" s="508"/>
      <c r="I107" s="508"/>
      <c r="J107" s="508"/>
      <c r="K107" s="508"/>
      <c r="L107" s="508"/>
      <c r="M107" s="508"/>
      <c r="N107" s="508"/>
      <c r="O107" s="508"/>
      <c r="P107" s="508"/>
      <c r="Q107" s="508"/>
      <c r="R107" s="508"/>
      <c r="S107" s="508"/>
      <c r="T107" s="508"/>
      <c r="U107" s="508"/>
      <c r="V107" s="508"/>
    </row>
    <row r="108" spans="2:40" customFormat="1">
      <c r="B108" s="507"/>
      <c r="C108" s="507"/>
      <c r="D108" s="507"/>
      <c r="E108" s="507"/>
      <c r="F108" s="507"/>
      <c r="G108" s="507"/>
      <c r="H108" s="508"/>
      <c r="I108" s="508"/>
      <c r="J108" s="508"/>
      <c r="K108" s="508"/>
      <c r="L108" s="508"/>
      <c r="M108" s="508"/>
      <c r="N108" s="508"/>
      <c r="O108" s="508"/>
      <c r="P108" s="508"/>
      <c r="Q108" s="508"/>
      <c r="R108" s="508"/>
      <c r="S108" s="508"/>
      <c r="T108" s="508"/>
      <c r="U108" s="508"/>
      <c r="V108" s="508"/>
    </row>
    <row r="109" spans="2:40" s="488" customFormat="1"/>
    <row r="110" spans="2:40" s="64" customFormat="1" ht="15" thickBot="1">
      <c r="H110" s="501"/>
      <c r="I110" s="501"/>
      <c r="J110" s="501"/>
      <c r="K110" s="501"/>
      <c r="L110" s="501"/>
      <c r="M110" s="501"/>
      <c r="N110" s="501"/>
      <c r="O110" s="501"/>
      <c r="P110" s="501"/>
      <c r="Q110" s="501"/>
      <c r="R110" s="501"/>
      <c r="S110" s="501"/>
      <c r="T110" s="501"/>
      <c r="U110" s="501"/>
      <c r="V110" s="501"/>
      <c r="W110" s="501"/>
      <c r="X110" s="501"/>
      <c r="Y110" s="501"/>
      <c r="Z110" s="501"/>
      <c r="AA110" s="501"/>
      <c r="AB110" s="501"/>
      <c r="AC110" s="501"/>
      <c r="AD110" s="501"/>
      <c r="AE110" s="501"/>
      <c r="AF110" s="501"/>
      <c r="AG110" s="501"/>
      <c r="AH110" s="501"/>
      <c r="AI110" s="501"/>
      <c r="AJ110" s="501"/>
      <c r="AK110" s="501"/>
      <c r="AL110" s="501"/>
      <c r="AM110" s="501"/>
      <c r="AN110" s="501"/>
    </row>
    <row r="111" spans="2:40" s="64" customFormat="1" ht="15" thickTop="1">
      <c r="B111" s="479"/>
      <c r="C111" s="480"/>
      <c r="D111" s="480"/>
      <c r="E111" s="480"/>
      <c r="F111" s="480"/>
      <c r="G111" s="480"/>
      <c r="H111" s="480"/>
      <c r="I111" s="480"/>
      <c r="J111" s="480"/>
      <c r="K111" s="480"/>
      <c r="L111" s="480"/>
      <c r="M111" s="480"/>
      <c r="N111" s="480"/>
      <c r="O111" s="480"/>
      <c r="P111" s="480"/>
      <c r="Q111" s="480"/>
      <c r="R111" s="480"/>
      <c r="S111" s="480"/>
      <c r="T111" s="480"/>
      <c r="U111" s="480"/>
      <c r="V111" s="480"/>
      <c r="W111" s="480"/>
      <c r="X111" s="480"/>
      <c r="Y111" s="480"/>
      <c r="Z111" s="480"/>
      <c r="AA111" s="480"/>
      <c r="AB111" s="480"/>
      <c r="AC111" s="480"/>
      <c r="AD111" s="480"/>
      <c r="AE111" s="480"/>
      <c r="AF111" s="480"/>
      <c r="AG111" s="480"/>
      <c r="AH111" s="480"/>
      <c r="AI111" s="480"/>
      <c r="AJ111" s="480"/>
      <c r="AK111" s="480"/>
      <c r="AL111" s="480"/>
      <c r="AM111" s="480"/>
      <c r="AN111" s="480"/>
    </row>
    <row r="112" spans="2:40" s="64" customFormat="1">
      <c r="B112" s="479"/>
      <c r="C112" s="480"/>
      <c r="D112" s="480"/>
      <c r="E112" s="480"/>
      <c r="F112" s="480"/>
      <c r="G112" s="480"/>
      <c r="H112" s="480"/>
      <c r="I112" s="480"/>
      <c r="J112" s="480"/>
      <c r="K112" s="480"/>
      <c r="L112" s="480"/>
      <c r="M112" s="480"/>
      <c r="N112" s="480"/>
      <c r="O112" s="480"/>
      <c r="P112" s="480"/>
      <c r="Q112" s="480"/>
      <c r="R112" s="480"/>
      <c r="S112" s="480"/>
      <c r="T112" s="480"/>
      <c r="U112" s="480"/>
      <c r="V112" s="480"/>
      <c r="W112" s="480"/>
      <c r="X112" s="480"/>
      <c r="Y112" s="480"/>
      <c r="Z112" s="480"/>
      <c r="AA112" s="480"/>
      <c r="AB112" s="480"/>
      <c r="AC112" s="480"/>
      <c r="AD112" s="480"/>
      <c r="AE112" s="480"/>
      <c r="AF112" s="480"/>
      <c r="AG112" s="480"/>
      <c r="AH112" s="480"/>
      <c r="AI112" s="480"/>
      <c r="AJ112" s="480"/>
      <c r="AK112" s="480"/>
      <c r="AL112" s="480"/>
      <c r="AM112" s="480"/>
      <c r="AN112" s="480"/>
    </row>
    <row r="113" spans="2:40" s="64" customFormat="1"/>
    <row r="114" spans="2:40" s="64" customFormat="1"/>
    <row r="115" spans="2:40" customFormat="1"/>
    <row r="116" spans="2:40" customFormat="1" ht="15" thickBot="1">
      <c r="B116" s="419"/>
      <c r="C116" s="419"/>
      <c r="D116" s="419"/>
      <c r="E116" s="419"/>
      <c r="F116" s="419"/>
      <c r="G116" s="419"/>
      <c r="H116" s="419"/>
      <c r="I116" s="419"/>
      <c r="J116" s="419"/>
      <c r="K116" s="420"/>
      <c r="L116" s="420"/>
      <c r="M116" s="419"/>
      <c r="N116" s="419"/>
      <c r="O116" s="419"/>
      <c r="P116" s="419"/>
      <c r="Q116" s="419"/>
      <c r="R116" s="419"/>
      <c r="S116" s="419"/>
      <c r="T116" s="419"/>
      <c r="U116" s="419"/>
      <c r="V116" s="419"/>
      <c r="W116" s="419"/>
      <c r="X116" s="419"/>
    </row>
    <row r="117" spans="2:40" customFormat="1" ht="15" thickTop="1"/>
    <row r="118" spans="2:40" customFormat="1"/>
    <row r="119" spans="2:40" s="421" customFormat="1"/>
    <row r="120" spans="2:40" s="64" customFormat="1" ht="15" thickBot="1"/>
    <row r="121" spans="2:40" s="64" customFormat="1" ht="45.75" customHeight="1" thickBot="1">
      <c r="B121" s="459"/>
      <c r="C121" s="460"/>
      <c r="D121" s="460"/>
      <c r="E121" s="460"/>
      <c r="F121" s="460"/>
      <c r="G121" s="509"/>
      <c r="I121" s="406"/>
      <c r="K121" s="723"/>
      <c r="L121" s="723"/>
      <c r="M121" s="723"/>
      <c r="N121" s="723"/>
      <c r="O121" s="723"/>
      <c r="P121" s="723"/>
      <c r="Q121" s="723"/>
    </row>
    <row r="122" spans="2:40" s="64" customFormat="1" ht="15" thickBot="1">
      <c r="B122" s="462"/>
      <c r="C122" s="463"/>
      <c r="D122" s="463"/>
      <c r="E122" s="463"/>
      <c r="F122" s="463"/>
      <c r="G122" s="464"/>
      <c r="K122" s="723"/>
      <c r="L122" s="723"/>
      <c r="M122" s="723"/>
      <c r="N122" s="723"/>
      <c r="O122" s="723"/>
      <c r="P122" s="723"/>
      <c r="Q122" s="723"/>
    </row>
    <row r="123" spans="2:40" s="64" customFormat="1">
      <c r="B123" s="510"/>
      <c r="C123" s="511"/>
      <c r="D123" s="511"/>
      <c r="E123" s="511"/>
      <c r="F123" s="511"/>
      <c r="G123" s="512"/>
      <c r="K123" s="723"/>
      <c r="L123" s="723"/>
      <c r="M123" s="723"/>
      <c r="N123" s="723"/>
      <c r="O123" s="723"/>
      <c r="P123" s="723"/>
      <c r="Q123" s="723"/>
    </row>
    <row r="124" spans="2:40" s="64" customFormat="1">
      <c r="B124" s="510"/>
      <c r="C124" s="511"/>
      <c r="D124" s="511"/>
      <c r="E124" s="511"/>
      <c r="F124" s="511"/>
      <c r="G124" s="512"/>
    </row>
    <row r="125" spans="2:40" s="64" customFormat="1"/>
    <row r="126" spans="2:40" s="447" customFormat="1">
      <c r="AK126" s="495"/>
      <c r="AL126" s="495"/>
      <c r="AM126" s="495"/>
      <c r="AN126" s="495"/>
    </row>
    <row r="127" spans="2:40" s="64" customFormat="1">
      <c r="B127" s="406"/>
    </row>
    <row r="128" spans="2:40" s="64" customFormat="1">
      <c r="B128" s="406"/>
    </row>
    <row r="129" spans="2:21" s="64" customFormat="1">
      <c r="B129" s="465"/>
      <c r="G129" s="10"/>
      <c r="H129" s="10"/>
      <c r="I129" s="10"/>
      <c r="J129" s="10"/>
      <c r="K129" s="10"/>
      <c r="L129" s="10"/>
      <c r="M129" s="10"/>
      <c r="N129" s="10"/>
      <c r="O129" s="10"/>
      <c r="P129" s="10"/>
      <c r="Q129" s="10"/>
      <c r="R129" s="10"/>
      <c r="S129" s="10"/>
      <c r="T129" s="10"/>
      <c r="U129" s="10"/>
    </row>
    <row r="130" spans="2:21" s="64" customFormat="1">
      <c r="B130" s="465"/>
      <c r="G130" s="10"/>
      <c r="H130" s="10"/>
      <c r="I130" s="10"/>
      <c r="J130" s="10"/>
      <c r="K130" s="10"/>
      <c r="L130" s="10"/>
      <c r="M130" s="10"/>
      <c r="N130" s="10"/>
      <c r="O130" s="10"/>
      <c r="P130" s="10"/>
      <c r="Q130" s="10"/>
      <c r="R130" s="10"/>
      <c r="S130" s="10"/>
      <c r="T130" s="10"/>
      <c r="U130" s="10"/>
    </row>
    <row r="131" spans="2:21" s="64" customFormat="1">
      <c r="B131" s="406"/>
    </row>
    <row r="132" spans="2:21" s="64" customFormat="1">
      <c r="B132" s="406"/>
    </row>
    <row r="133" spans="2:21" s="449" customFormat="1"/>
  </sheetData>
  <mergeCells count="10">
    <mergeCell ref="B96:C96"/>
    <mergeCell ref="K121:Q123"/>
    <mergeCell ref="J5:L5"/>
    <mergeCell ref="B35:C35"/>
    <mergeCell ref="K57:Q59"/>
    <mergeCell ref="I78:I79"/>
    <mergeCell ref="J78:J79"/>
    <mergeCell ref="K78:K79"/>
    <mergeCell ref="L78:L79"/>
    <mergeCell ref="M78:M79"/>
  </mergeCells>
  <pageMargins left="0.7" right="0.7" top="0.75" bottom="0.75" header="0.3" footer="0.3"/>
  <pageSetup paperSize="9" scale="15" fitToWidth="2" orientation="landscape"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00">
    <tabColor theme="5" tint="0.59999389629810485"/>
    <pageSetUpPr fitToPage="1"/>
  </sheetPr>
  <dimension ref="B1:DD94"/>
  <sheetViews>
    <sheetView zoomScale="80" zoomScaleNormal="80" workbookViewId="0">
      <selection activeCell="F34" sqref="F34"/>
    </sheetView>
  </sheetViews>
  <sheetFormatPr defaultColWidth="9.33203125" defaultRowHeight="14.4"/>
  <cols>
    <col min="1" max="1" width="3.6640625" customWidth="1"/>
    <col min="2" max="2" width="5.6640625" customWidth="1"/>
    <col min="3" max="3" width="40.33203125" customWidth="1"/>
    <col min="4" max="4" width="12.44140625" customWidth="1"/>
    <col min="5" max="5" width="8.44140625" customWidth="1"/>
    <col min="6" max="7" width="16.6640625" customWidth="1"/>
    <col min="8" max="43" width="14.6640625" customWidth="1"/>
    <col min="44" max="107" width="14.6640625" hidden="1" customWidth="1"/>
    <col min="108" max="109" width="9.33203125" customWidth="1"/>
  </cols>
  <sheetData>
    <row r="1" spans="2:107" ht="9" customHeight="1">
      <c r="B1" s="701"/>
      <c r="C1" s="782"/>
    </row>
    <row r="2" spans="2:107">
      <c r="B2" s="18" t="s">
        <v>30</v>
      </c>
    </row>
    <row r="3" spans="2:107">
      <c r="B3" t="s">
        <v>582</v>
      </c>
    </row>
    <row r="5" spans="2:107">
      <c r="B5" s="18" t="s">
        <v>202</v>
      </c>
    </row>
    <row r="6" spans="2:107">
      <c r="B6" s="31" t="s">
        <v>6</v>
      </c>
      <c r="C6" s="31"/>
      <c r="D6" s="31"/>
      <c r="E6" s="31"/>
      <c r="F6" s="763" t="s">
        <v>31</v>
      </c>
      <c r="G6" s="775"/>
      <c r="H6" s="12">
        <v>0</v>
      </c>
      <c r="I6" s="12">
        <v>1</v>
      </c>
      <c r="J6" s="12">
        <v>2</v>
      </c>
      <c r="K6" s="12">
        <v>3</v>
      </c>
      <c r="L6" s="12">
        <v>4</v>
      </c>
      <c r="M6" s="12">
        <v>5</v>
      </c>
      <c r="N6" s="12">
        <v>6</v>
      </c>
      <c r="O6" s="12">
        <v>7</v>
      </c>
      <c r="P6" s="12">
        <v>8</v>
      </c>
      <c r="Q6" s="12">
        <v>9</v>
      </c>
      <c r="R6" s="12">
        <v>10</v>
      </c>
      <c r="S6" s="12">
        <v>11</v>
      </c>
      <c r="T6" s="12">
        <v>12</v>
      </c>
      <c r="U6" s="12">
        <v>13</v>
      </c>
      <c r="V6" s="12">
        <v>14</v>
      </c>
      <c r="W6" s="12">
        <v>15</v>
      </c>
      <c r="X6" s="12">
        <v>16</v>
      </c>
      <c r="Y6" s="12">
        <v>17</v>
      </c>
      <c r="Z6" s="12">
        <v>18</v>
      </c>
      <c r="AA6" s="12">
        <v>19</v>
      </c>
      <c r="AB6" s="12">
        <v>20</v>
      </c>
      <c r="AC6" s="12">
        <v>21</v>
      </c>
      <c r="AD6" s="12">
        <v>22</v>
      </c>
      <c r="AE6" s="12">
        <v>23</v>
      </c>
      <c r="AF6" s="12">
        <v>24</v>
      </c>
      <c r="AG6" s="12">
        <v>25</v>
      </c>
      <c r="AH6" s="12">
        <v>26</v>
      </c>
      <c r="AI6" s="12">
        <v>27</v>
      </c>
      <c r="AJ6" s="12">
        <v>28</v>
      </c>
      <c r="AK6" s="12">
        <v>29</v>
      </c>
      <c r="AL6" s="12">
        <v>30</v>
      </c>
      <c r="AM6" s="12">
        <v>31</v>
      </c>
      <c r="AN6" s="12">
        <v>32</v>
      </c>
      <c r="AO6" s="12">
        <v>33</v>
      </c>
      <c r="AP6" s="12">
        <v>34</v>
      </c>
      <c r="AQ6" s="12">
        <v>35</v>
      </c>
      <c r="AR6" s="12">
        <v>36</v>
      </c>
      <c r="AS6" s="12">
        <v>37</v>
      </c>
      <c r="AT6" s="12">
        <v>38</v>
      </c>
      <c r="AU6" s="12">
        <v>39</v>
      </c>
      <c r="AV6" s="12">
        <v>40</v>
      </c>
      <c r="AW6" s="12">
        <v>41</v>
      </c>
      <c r="AX6" s="12">
        <v>42</v>
      </c>
      <c r="AY6" s="12">
        <v>43</v>
      </c>
      <c r="AZ6" s="12">
        <v>44</v>
      </c>
      <c r="BA6" s="12">
        <v>45</v>
      </c>
      <c r="BB6" s="12">
        <v>46</v>
      </c>
      <c r="BC6" s="12">
        <v>47</v>
      </c>
      <c r="BD6" s="12">
        <v>48</v>
      </c>
      <c r="BE6" s="12">
        <v>49</v>
      </c>
      <c r="BF6" s="12">
        <v>50</v>
      </c>
      <c r="BG6" s="12">
        <v>51</v>
      </c>
      <c r="BH6" s="12">
        <v>52</v>
      </c>
      <c r="BI6" s="12">
        <v>53</v>
      </c>
      <c r="BJ6" s="12">
        <v>54</v>
      </c>
      <c r="BK6" s="12">
        <v>55</v>
      </c>
      <c r="BL6" s="12">
        <v>56</v>
      </c>
      <c r="BM6" s="12">
        <v>57</v>
      </c>
      <c r="BN6" s="12">
        <v>58</v>
      </c>
      <c r="BO6" s="12">
        <v>59</v>
      </c>
      <c r="BP6" s="12">
        <v>60</v>
      </c>
      <c r="BQ6" s="12">
        <v>61</v>
      </c>
      <c r="BR6" s="12">
        <v>62</v>
      </c>
      <c r="BS6" s="12">
        <v>63</v>
      </c>
      <c r="BT6" s="12">
        <v>64</v>
      </c>
      <c r="BU6" s="12">
        <v>65</v>
      </c>
      <c r="BV6" s="12">
        <v>66</v>
      </c>
      <c r="BW6" s="12">
        <v>67</v>
      </c>
      <c r="BX6" s="12">
        <v>68</v>
      </c>
      <c r="BY6" s="12">
        <v>69</v>
      </c>
      <c r="BZ6" s="12">
        <v>70</v>
      </c>
      <c r="CA6" s="12">
        <v>71</v>
      </c>
      <c r="CB6" s="12">
        <v>72</v>
      </c>
      <c r="CC6" s="12">
        <v>73</v>
      </c>
      <c r="CD6" s="12">
        <v>74</v>
      </c>
      <c r="CE6" s="12">
        <v>75</v>
      </c>
      <c r="CF6" s="12">
        <v>76</v>
      </c>
      <c r="CG6" s="12">
        <v>77</v>
      </c>
      <c r="CH6" s="12">
        <v>78</v>
      </c>
      <c r="CI6" s="12">
        <v>79</v>
      </c>
      <c r="CJ6" s="12">
        <v>80</v>
      </c>
      <c r="CK6" s="12">
        <v>81</v>
      </c>
      <c r="CL6" s="12">
        <v>82</v>
      </c>
      <c r="CM6" s="12">
        <v>83</v>
      </c>
      <c r="CN6" s="12">
        <v>84</v>
      </c>
      <c r="CO6" s="12">
        <v>85</v>
      </c>
      <c r="CP6" s="12">
        <v>86</v>
      </c>
      <c r="CQ6" s="12">
        <v>87</v>
      </c>
      <c r="CR6" s="12">
        <v>88</v>
      </c>
      <c r="CS6" s="12">
        <v>89</v>
      </c>
      <c r="CT6" s="12">
        <v>90</v>
      </c>
      <c r="CU6" s="12">
        <v>91</v>
      </c>
      <c r="CV6" s="12">
        <v>92</v>
      </c>
      <c r="CW6" s="12">
        <v>93</v>
      </c>
      <c r="CX6" s="12">
        <v>94</v>
      </c>
      <c r="CY6" s="12">
        <v>95</v>
      </c>
      <c r="CZ6" s="12">
        <v>96</v>
      </c>
      <c r="DA6" s="12">
        <v>97</v>
      </c>
      <c r="DB6" s="12">
        <v>98</v>
      </c>
      <c r="DC6" s="12">
        <v>99</v>
      </c>
    </row>
    <row r="7" spans="2:107" s="25" customFormat="1" ht="30.75" customHeight="1">
      <c r="B7" s="12" t="s">
        <v>5</v>
      </c>
      <c r="C7" s="763" t="s">
        <v>9</v>
      </c>
      <c r="D7" s="764"/>
      <c r="E7" s="765"/>
      <c r="F7" s="13" t="s">
        <v>33</v>
      </c>
      <c r="G7" s="12" t="s">
        <v>32</v>
      </c>
      <c r="H7" s="12" t="str">
        <f ca="1">IF(PVP="",TEXT(TODAY(),"yyyy"),TEXT(PVP,"yyyy"))</f>
        <v>2022</v>
      </c>
      <c r="I7" s="12">
        <f ca="1">$H$7+I6</f>
        <v>2023</v>
      </c>
      <c r="J7" s="12">
        <f t="shared" ref="J7:BU7" ca="1" si="0">$H$7+J6</f>
        <v>2024</v>
      </c>
      <c r="K7" s="12">
        <f t="shared" ca="1" si="0"/>
        <v>2025</v>
      </c>
      <c r="L7" s="12">
        <f t="shared" ca="1" si="0"/>
        <v>2026</v>
      </c>
      <c r="M7" s="12">
        <f t="shared" ca="1" si="0"/>
        <v>2027</v>
      </c>
      <c r="N7" s="12">
        <f t="shared" ca="1" si="0"/>
        <v>2028</v>
      </c>
      <c r="O7" s="12">
        <f t="shared" ca="1" si="0"/>
        <v>2029</v>
      </c>
      <c r="P7" s="12">
        <f t="shared" ca="1" si="0"/>
        <v>2030</v>
      </c>
      <c r="Q7" s="12">
        <f t="shared" ca="1" si="0"/>
        <v>2031</v>
      </c>
      <c r="R7" s="12">
        <f t="shared" ca="1" si="0"/>
        <v>2032</v>
      </c>
      <c r="S7" s="12">
        <f t="shared" ca="1" si="0"/>
        <v>2033</v>
      </c>
      <c r="T7" s="12">
        <f t="shared" ca="1" si="0"/>
        <v>2034</v>
      </c>
      <c r="U7" s="12">
        <f t="shared" ca="1" si="0"/>
        <v>2035</v>
      </c>
      <c r="V7" s="12">
        <f t="shared" ca="1" si="0"/>
        <v>2036</v>
      </c>
      <c r="W7" s="12">
        <f t="shared" ca="1" si="0"/>
        <v>2037</v>
      </c>
      <c r="X7" s="12">
        <f t="shared" ca="1" si="0"/>
        <v>2038</v>
      </c>
      <c r="Y7" s="12">
        <f t="shared" ca="1" si="0"/>
        <v>2039</v>
      </c>
      <c r="Z7" s="12">
        <f t="shared" ca="1" si="0"/>
        <v>2040</v>
      </c>
      <c r="AA7" s="12">
        <f t="shared" ca="1" si="0"/>
        <v>2041</v>
      </c>
      <c r="AB7" s="12">
        <f t="shared" ca="1" si="0"/>
        <v>2042</v>
      </c>
      <c r="AC7" s="12">
        <f t="shared" ca="1" si="0"/>
        <v>2043</v>
      </c>
      <c r="AD7" s="12">
        <f t="shared" ca="1" si="0"/>
        <v>2044</v>
      </c>
      <c r="AE7" s="12">
        <f t="shared" ca="1" si="0"/>
        <v>2045</v>
      </c>
      <c r="AF7" s="12">
        <f t="shared" ca="1" si="0"/>
        <v>2046</v>
      </c>
      <c r="AG7" s="12">
        <f t="shared" ca="1" si="0"/>
        <v>2047</v>
      </c>
      <c r="AH7" s="12">
        <f t="shared" ca="1" si="0"/>
        <v>2048</v>
      </c>
      <c r="AI7" s="12">
        <f t="shared" ca="1" si="0"/>
        <v>2049</v>
      </c>
      <c r="AJ7" s="12">
        <f t="shared" ca="1" si="0"/>
        <v>2050</v>
      </c>
      <c r="AK7" s="12">
        <f t="shared" ca="1" si="0"/>
        <v>2051</v>
      </c>
      <c r="AL7" s="12">
        <f t="shared" ca="1" si="0"/>
        <v>2052</v>
      </c>
      <c r="AM7" s="12">
        <f t="shared" ca="1" si="0"/>
        <v>2053</v>
      </c>
      <c r="AN7" s="12">
        <f t="shared" ca="1" si="0"/>
        <v>2054</v>
      </c>
      <c r="AO7" s="12">
        <f t="shared" ca="1" si="0"/>
        <v>2055</v>
      </c>
      <c r="AP7" s="12">
        <f t="shared" ca="1" si="0"/>
        <v>2056</v>
      </c>
      <c r="AQ7" s="12">
        <f t="shared" ca="1" si="0"/>
        <v>2057</v>
      </c>
      <c r="AR7" s="12">
        <f t="shared" ca="1" si="0"/>
        <v>2058</v>
      </c>
      <c r="AS7" s="12">
        <f t="shared" ca="1" si="0"/>
        <v>2059</v>
      </c>
      <c r="AT7" s="12">
        <f t="shared" ca="1" si="0"/>
        <v>2060</v>
      </c>
      <c r="AU7" s="12">
        <f t="shared" ca="1" si="0"/>
        <v>2061</v>
      </c>
      <c r="AV7" s="12">
        <f t="shared" ca="1" si="0"/>
        <v>2062</v>
      </c>
      <c r="AW7" s="12">
        <f t="shared" ca="1" si="0"/>
        <v>2063</v>
      </c>
      <c r="AX7" s="12">
        <f t="shared" ca="1" si="0"/>
        <v>2064</v>
      </c>
      <c r="AY7" s="12">
        <f t="shared" ca="1" si="0"/>
        <v>2065</v>
      </c>
      <c r="AZ7" s="12">
        <f t="shared" ca="1" si="0"/>
        <v>2066</v>
      </c>
      <c r="BA7" s="12">
        <f t="shared" ca="1" si="0"/>
        <v>2067</v>
      </c>
      <c r="BB7" s="12">
        <f t="shared" ca="1" si="0"/>
        <v>2068</v>
      </c>
      <c r="BC7" s="12">
        <f t="shared" ca="1" si="0"/>
        <v>2069</v>
      </c>
      <c r="BD7" s="12">
        <f t="shared" ca="1" si="0"/>
        <v>2070</v>
      </c>
      <c r="BE7" s="12">
        <f t="shared" ca="1" si="0"/>
        <v>2071</v>
      </c>
      <c r="BF7" s="12">
        <f t="shared" ca="1" si="0"/>
        <v>2072</v>
      </c>
      <c r="BG7" s="12">
        <f t="shared" ca="1" si="0"/>
        <v>2073</v>
      </c>
      <c r="BH7" s="12">
        <f t="shared" ca="1" si="0"/>
        <v>2074</v>
      </c>
      <c r="BI7" s="12">
        <f t="shared" ca="1" si="0"/>
        <v>2075</v>
      </c>
      <c r="BJ7" s="12">
        <f t="shared" ca="1" si="0"/>
        <v>2076</v>
      </c>
      <c r="BK7" s="12">
        <f t="shared" ca="1" si="0"/>
        <v>2077</v>
      </c>
      <c r="BL7" s="12">
        <f t="shared" ca="1" si="0"/>
        <v>2078</v>
      </c>
      <c r="BM7" s="12">
        <f t="shared" ca="1" si="0"/>
        <v>2079</v>
      </c>
      <c r="BN7" s="12">
        <f t="shared" ca="1" si="0"/>
        <v>2080</v>
      </c>
      <c r="BO7" s="12">
        <f t="shared" ca="1" si="0"/>
        <v>2081</v>
      </c>
      <c r="BP7" s="12">
        <f t="shared" ca="1" si="0"/>
        <v>2082</v>
      </c>
      <c r="BQ7" s="12">
        <f t="shared" ca="1" si="0"/>
        <v>2083</v>
      </c>
      <c r="BR7" s="12">
        <f t="shared" ca="1" si="0"/>
        <v>2084</v>
      </c>
      <c r="BS7" s="12">
        <f t="shared" ca="1" si="0"/>
        <v>2085</v>
      </c>
      <c r="BT7" s="12">
        <f t="shared" ca="1" si="0"/>
        <v>2086</v>
      </c>
      <c r="BU7" s="12">
        <f t="shared" ca="1" si="0"/>
        <v>2087</v>
      </c>
      <c r="BV7" s="12">
        <f t="shared" ref="BV7:DC7" ca="1" si="1">$H$7+BV6</f>
        <v>2088</v>
      </c>
      <c r="BW7" s="12">
        <f t="shared" ca="1" si="1"/>
        <v>2089</v>
      </c>
      <c r="BX7" s="12">
        <f t="shared" ca="1" si="1"/>
        <v>2090</v>
      </c>
      <c r="BY7" s="12">
        <f t="shared" ca="1" si="1"/>
        <v>2091</v>
      </c>
      <c r="BZ7" s="12">
        <f t="shared" ca="1" si="1"/>
        <v>2092</v>
      </c>
      <c r="CA7" s="12">
        <f t="shared" ca="1" si="1"/>
        <v>2093</v>
      </c>
      <c r="CB7" s="12">
        <f t="shared" ca="1" si="1"/>
        <v>2094</v>
      </c>
      <c r="CC7" s="12">
        <f t="shared" ca="1" si="1"/>
        <v>2095</v>
      </c>
      <c r="CD7" s="12">
        <f t="shared" ca="1" si="1"/>
        <v>2096</v>
      </c>
      <c r="CE7" s="12">
        <f t="shared" ca="1" si="1"/>
        <v>2097</v>
      </c>
      <c r="CF7" s="12">
        <f t="shared" ca="1" si="1"/>
        <v>2098</v>
      </c>
      <c r="CG7" s="12">
        <f t="shared" ca="1" si="1"/>
        <v>2099</v>
      </c>
      <c r="CH7" s="12">
        <f t="shared" ca="1" si="1"/>
        <v>2100</v>
      </c>
      <c r="CI7" s="12">
        <f t="shared" ca="1" si="1"/>
        <v>2101</v>
      </c>
      <c r="CJ7" s="12">
        <f t="shared" ca="1" si="1"/>
        <v>2102</v>
      </c>
      <c r="CK7" s="12">
        <f t="shared" ca="1" si="1"/>
        <v>2103</v>
      </c>
      <c r="CL7" s="12">
        <f t="shared" ca="1" si="1"/>
        <v>2104</v>
      </c>
      <c r="CM7" s="12">
        <f t="shared" ca="1" si="1"/>
        <v>2105</v>
      </c>
      <c r="CN7" s="12">
        <f t="shared" ca="1" si="1"/>
        <v>2106</v>
      </c>
      <c r="CO7" s="12">
        <f t="shared" ca="1" si="1"/>
        <v>2107</v>
      </c>
      <c r="CP7" s="12">
        <f t="shared" ca="1" si="1"/>
        <v>2108</v>
      </c>
      <c r="CQ7" s="12">
        <f t="shared" ca="1" si="1"/>
        <v>2109</v>
      </c>
      <c r="CR7" s="12">
        <f t="shared" ca="1" si="1"/>
        <v>2110</v>
      </c>
      <c r="CS7" s="12">
        <f t="shared" ca="1" si="1"/>
        <v>2111</v>
      </c>
      <c r="CT7" s="12">
        <f t="shared" ca="1" si="1"/>
        <v>2112</v>
      </c>
      <c r="CU7" s="12">
        <f t="shared" ca="1" si="1"/>
        <v>2113</v>
      </c>
      <c r="CV7" s="12">
        <f t="shared" ca="1" si="1"/>
        <v>2114</v>
      </c>
      <c r="CW7" s="12">
        <f t="shared" ca="1" si="1"/>
        <v>2115</v>
      </c>
      <c r="CX7" s="12">
        <f t="shared" ca="1" si="1"/>
        <v>2116</v>
      </c>
      <c r="CY7" s="12">
        <f t="shared" ca="1" si="1"/>
        <v>2117</v>
      </c>
      <c r="CZ7" s="12">
        <f t="shared" ca="1" si="1"/>
        <v>2118</v>
      </c>
      <c r="DA7" s="12">
        <f t="shared" ca="1" si="1"/>
        <v>2119</v>
      </c>
      <c r="DB7" s="12">
        <f t="shared" ca="1" si="1"/>
        <v>2120</v>
      </c>
      <c r="DC7" s="12">
        <f t="shared" ca="1" si="1"/>
        <v>2121</v>
      </c>
    </row>
    <row r="8" spans="2:107" ht="15" customHeight="1">
      <c r="B8" s="5" t="s">
        <v>17</v>
      </c>
      <c r="C8" s="754" t="s">
        <v>273</v>
      </c>
      <c r="D8" s="755"/>
      <c r="E8" s="756"/>
      <c r="F8" s="48">
        <f>H8+NPV(SD,I8:INDEX(I8:DC8,PAL))</f>
        <v>48069762.213576689</v>
      </c>
      <c r="G8" s="42">
        <f>SUMIF($H$6:$DC$6,"&lt;="&amp;PAL,$H8:$DC8)</f>
        <v>132561115.88178194</v>
      </c>
      <c r="H8" s="42">
        <f>'Alternatyva 1'!H$116</f>
        <v>0</v>
      </c>
      <c r="I8" s="42">
        <f>'Alternatyva 1'!I$116</f>
        <v>0</v>
      </c>
      <c r="J8" s="42">
        <f>'Alternatyva 1'!J$116</f>
        <v>542131.64715510875</v>
      </c>
      <c r="K8" s="42">
        <f>'Alternatyva 1'!K$116</f>
        <v>575088.9291607039</v>
      </c>
      <c r="L8" s="42">
        <f>'Alternatyva 1'!L$116</f>
        <v>621901.98511296767</v>
      </c>
      <c r="M8" s="42">
        <f>'Alternatyva 1'!M$116</f>
        <v>647952.45639194862</v>
      </c>
      <c r="N8" s="42">
        <f>'Alternatyva 1'!N$116</f>
        <v>1346352.8082912329</v>
      </c>
      <c r="O8" s="42">
        <f>'Alternatyva 1'!O$116</f>
        <v>2168300.7087940737</v>
      </c>
      <c r="P8" s="42">
        <f>'Alternatyva 1'!P$116</f>
        <v>2906102.1605562456</v>
      </c>
      <c r="Q8" s="42">
        <f>'Alternatyva 1'!Q$116</f>
        <v>2996210.2364945011</v>
      </c>
      <c r="R8" s="42">
        <f>'Alternatyva 1'!R$116</f>
        <v>3089418.2849722998</v>
      </c>
      <c r="S8" s="42">
        <f>'Alternatyva 1'!S$116</f>
        <v>3185218.4689921052</v>
      </c>
      <c r="T8" s="42">
        <f>'Alternatyva 1'!T$116</f>
        <v>3284238.3697161875</v>
      </c>
      <c r="U8" s="42">
        <f>'Alternatyva 1'!U$116</f>
        <v>3385974.0838389294</v>
      </c>
      <c r="V8" s="42">
        <f>'Alternatyva 1'!V$116</f>
        <v>3490924.2510152659</v>
      </c>
      <c r="W8" s="42">
        <f>'Alternatyva 1'!W$116</f>
        <v>3598854.3529258301</v>
      </c>
      <c r="X8" s="42">
        <f>'Alternatyva 1'!X$116</f>
        <v>3710134.4785498753</v>
      </c>
      <c r="Y8" s="42">
        <f>'Alternatyva 1'!Y$116</f>
        <v>3825367.5078061013</v>
      </c>
      <c r="Z8" s="42">
        <f>'Alternatyva 1'!Z$116</f>
        <v>3943926.8146534162</v>
      </c>
      <c r="AA8" s="42">
        <f>'Alternatyva 1'!AA$116</f>
        <v>4066056.1914991923</v>
      </c>
      <c r="AB8" s="42">
        <f>'Alternatyva 1'!AB$116</f>
        <v>4192365.5653824722</v>
      </c>
      <c r="AC8" s="42">
        <f>'Alternatyva 1'!AC$116</f>
        <v>4322234.9434510441</v>
      </c>
      <c r="AD8" s="42">
        <f>'Alternatyva 1'!AD$116</f>
        <v>4455915.9505080953</v>
      </c>
      <c r="AE8" s="42">
        <f>'Alternatyva 1'!AE$116</f>
        <v>4594690.7119426606</v>
      </c>
      <c r="AF8" s="42">
        <f>'Alternatyva 1'!AF$116</f>
        <v>4737450.8583459342</v>
      </c>
      <c r="AG8" s="42">
        <f>'Alternatyva 1'!AG$116</f>
        <v>4883587.644401541</v>
      </c>
      <c r="AH8" s="42">
        <f>'Alternatyva 1'!AH$116</f>
        <v>5035091.3803336145</v>
      </c>
      <c r="AI8" s="42">
        <f>'Alternatyva 1'!AI$116</f>
        <v>5190995.5664825123</v>
      </c>
      <c r="AJ8" s="42">
        <f>'Alternatyva 1'!AJ$116</f>
        <v>5351932.1256733043</v>
      </c>
      <c r="AK8" s="42">
        <f>'Alternatyva 1'!AK$116</f>
        <v>5518004.1273137834</v>
      </c>
      <c r="AL8" s="42">
        <f>'Alternatyva 1'!AL$116</f>
        <v>5689317.8990776213</v>
      </c>
      <c r="AM8" s="42">
        <f>'Alternatyva 1'!AM$116</f>
        <v>5866116.2566808965</v>
      </c>
      <c r="AN8" s="42">
        <f>'Alternatyva 1'!AN$116</f>
        <v>6047413.6485377932</v>
      </c>
      <c r="AO8" s="42">
        <f>'Alternatyva 1'!AO$116</f>
        <v>6235258.7255715281</v>
      </c>
      <c r="AP8" s="42">
        <f>'Alternatyva 1'!AP$116</f>
        <v>6428539.961668225</v>
      </c>
      <c r="AQ8" s="42">
        <f>'Alternatyva 1'!AQ$116</f>
        <v>6628046.7804849073</v>
      </c>
      <c r="AR8" s="42">
        <f>'Alternatyva 1'!AR$116</f>
        <v>0</v>
      </c>
      <c r="AS8" s="42">
        <f>'Alternatyva 1'!AS$116</f>
        <v>0</v>
      </c>
      <c r="AT8" s="42">
        <f>'Alternatyva 1'!AT$116</f>
        <v>0</v>
      </c>
      <c r="AU8" s="42">
        <f>'Alternatyva 1'!AU$116</f>
        <v>0</v>
      </c>
      <c r="AV8" s="42">
        <f>'Alternatyva 1'!AV$116</f>
        <v>0</v>
      </c>
      <c r="AW8" s="42">
        <f>'Alternatyva 1'!AW$116</f>
        <v>0</v>
      </c>
      <c r="AX8" s="42">
        <f>'Alternatyva 1'!AX$116</f>
        <v>0</v>
      </c>
      <c r="AY8" s="42">
        <f>'Alternatyva 1'!AY$116</f>
        <v>0</v>
      </c>
      <c r="AZ8" s="42">
        <f>'Alternatyva 1'!AZ$116</f>
        <v>0</v>
      </c>
      <c r="BA8" s="42">
        <f>'Alternatyva 1'!BA$116</f>
        <v>0</v>
      </c>
      <c r="BB8" s="42">
        <f>'Alternatyva 1'!BB$116</f>
        <v>0</v>
      </c>
      <c r="BC8" s="42">
        <f>'Alternatyva 1'!BC$116</f>
        <v>0</v>
      </c>
      <c r="BD8" s="42">
        <f>'Alternatyva 1'!BD$116</f>
        <v>0</v>
      </c>
      <c r="BE8" s="42">
        <f>'Alternatyva 1'!BE$116</f>
        <v>0</v>
      </c>
      <c r="BF8" s="42">
        <f>'Alternatyva 1'!BF$116</f>
        <v>0</v>
      </c>
      <c r="BG8" s="42">
        <f>'Alternatyva 1'!BG$116</f>
        <v>0</v>
      </c>
      <c r="BH8" s="42">
        <f>'Alternatyva 1'!BH$116</f>
        <v>0</v>
      </c>
      <c r="BI8" s="42">
        <f>'Alternatyva 1'!BI$116</f>
        <v>0</v>
      </c>
      <c r="BJ8" s="42">
        <f>'Alternatyva 1'!BJ$116</f>
        <v>0</v>
      </c>
      <c r="BK8" s="42">
        <f>'Alternatyva 1'!BK$116</f>
        <v>0</v>
      </c>
      <c r="BL8" s="42">
        <f>'Alternatyva 1'!BL$116</f>
        <v>0</v>
      </c>
      <c r="BM8" s="42">
        <f>'Alternatyva 1'!BM$116</f>
        <v>0</v>
      </c>
      <c r="BN8" s="42">
        <f>'Alternatyva 1'!BN$116</f>
        <v>0</v>
      </c>
      <c r="BO8" s="42">
        <f>'Alternatyva 1'!BO$116</f>
        <v>0</v>
      </c>
      <c r="BP8" s="42">
        <f>'Alternatyva 1'!BP$116</f>
        <v>0</v>
      </c>
      <c r="BQ8" s="42">
        <f>'Alternatyva 1'!BQ$116</f>
        <v>0</v>
      </c>
      <c r="BR8" s="42">
        <f>'Alternatyva 1'!BR$116</f>
        <v>0</v>
      </c>
      <c r="BS8" s="42">
        <f>'Alternatyva 1'!BS$116</f>
        <v>0</v>
      </c>
      <c r="BT8" s="42">
        <f>'Alternatyva 1'!BT$116</f>
        <v>0</v>
      </c>
      <c r="BU8" s="42">
        <f>'Alternatyva 1'!BU$116</f>
        <v>0</v>
      </c>
      <c r="BV8" s="42">
        <f>'Alternatyva 1'!BV$116</f>
        <v>0</v>
      </c>
      <c r="BW8" s="42">
        <f>'Alternatyva 1'!BW$116</f>
        <v>0</v>
      </c>
      <c r="BX8" s="42">
        <f>'Alternatyva 1'!BX$116</f>
        <v>0</v>
      </c>
      <c r="BY8" s="42">
        <f>'Alternatyva 1'!BY$116</f>
        <v>0</v>
      </c>
      <c r="BZ8" s="42">
        <f>'Alternatyva 1'!BZ$116</f>
        <v>0</v>
      </c>
      <c r="CA8" s="42">
        <f>'Alternatyva 1'!CA$116</f>
        <v>0</v>
      </c>
      <c r="CB8" s="42">
        <f>'Alternatyva 1'!CB$116</f>
        <v>0</v>
      </c>
      <c r="CC8" s="42">
        <f>'Alternatyva 1'!CC$116</f>
        <v>0</v>
      </c>
      <c r="CD8" s="42">
        <f>'Alternatyva 1'!CD$116</f>
        <v>0</v>
      </c>
      <c r="CE8" s="42">
        <f>'Alternatyva 1'!CE$116</f>
        <v>0</v>
      </c>
      <c r="CF8" s="42">
        <f>'Alternatyva 1'!CF$116</f>
        <v>0</v>
      </c>
      <c r="CG8" s="42">
        <f>'Alternatyva 1'!CG$116</f>
        <v>0</v>
      </c>
      <c r="CH8" s="42">
        <f>'Alternatyva 1'!CH$116</f>
        <v>0</v>
      </c>
      <c r="CI8" s="42">
        <f>'Alternatyva 1'!CI$116</f>
        <v>0</v>
      </c>
      <c r="CJ8" s="42">
        <f>'Alternatyva 1'!CJ$116</f>
        <v>0</v>
      </c>
      <c r="CK8" s="42">
        <f>'Alternatyva 1'!CK$116</f>
        <v>0</v>
      </c>
      <c r="CL8" s="42">
        <f>'Alternatyva 1'!CL$116</f>
        <v>0</v>
      </c>
      <c r="CM8" s="42">
        <f>'Alternatyva 1'!CM$116</f>
        <v>0</v>
      </c>
      <c r="CN8" s="42">
        <f>'Alternatyva 1'!CN$116</f>
        <v>0</v>
      </c>
      <c r="CO8" s="42">
        <f>'Alternatyva 1'!CO$116</f>
        <v>0</v>
      </c>
      <c r="CP8" s="42">
        <f>'Alternatyva 1'!CP$116</f>
        <v>0</v>
      </c>
      <c r="CQ8" s="42">
        <f>'Alternatyva 1'!CQ$116</f>
        <v>0</v>
      </c>
      <c r="CR8" s="42">
        <f>'Alternatyva 1'!CR$116</f>
        <v>0</v>
      </c>
      <c r="CS8" s="42">
        <f>'Alternatyva 1'!CS$116</f>
        <v>0</v>
      </c>
      <c r="CT8" s="42">
        <f>'Alternatyva 1'!CT$116</f>
        <v>0</v>
      </c>
      <c r="CU8" s="42">
        <f>'Alternatyva 1'!CU$116</f>
        <v>0</v>
      </c>
      <c r="CV8" s="42">
        <f>'Alternatyva 1'!CV$116</f>
        <v>0</v>
      </c>
      <c r="CW8" s="42">
        <f>'Alternatyva 1'!CW$116</f>
        <v>0</v>
      </c>
      <c r="CX8" s="42">
        <f>'Alternatyva 1'!CX$116</f>
        <v>0</v>
      </c>
      <c r="CY8" s="42">
        <f>'Alternatyva 1'!CY$116</f>
        <v>0</v>
      </c>
      <c r="CZ8" s="42">
        <f>'Alternatyva 1'!CZ$116</f>
        <v>0</v>
      </c>
      <c r="DA8" s="42">
        <f>'Alternatyva 1'!DA$116</f>
        <v>0</v>
      </c>
      <c r="DB8" s="42">
        <f>'Alternatyva 1'!DB$116</f>
        <v>0</v>
      </c>
      <c r="DC8" s="42">
        <f>'Alternatyva 1'!DC$116</f>
        <v>0</v>
      </c>
    </row>
    <row r="9" spans="2:107" ht="15" customHeight="1">
      <c r="B9" s="5" t="s">
        <v>27</v>
      </c>
      <c r="C9" s="754" t="s">
        <v>253</v>
      </c>
      <c r="D9" s="755"/>
      <c r="E9" s="756"/>
      <c r="F9" s="48">
        <f>H9+NPV(SD,I9:INDEX(I9:DC9,PAL))</f>
        <v>52504328.746314123</v>
      </c>
      <c r="G9" s="42">
        <f>SUMIF($H$6:$DC$6,"&lt;="&amp;PAL,$H9:$DC9)</f>
        <v>99862899.085123956</v>
      </c>
      <c r="H9" s="42">
        <f>'Alternatyva 1'!H$8+'Alternatyva 1'!H$9-'Alternatyva 1'!H$112</f>
        <v>0</v>
      </c>
      <c r="I9" s="42">
        <f>'Alternatyva 1'!I$8+'Alternatyva 1'!I$9-'Alternatyva 1'!I$112</f>
        <v>4334202.396694215</v>
      </c>
      <c r="J9" s="42">
        <f>'Alternatyva 1'!J$8+'Alternatyva 1'!J$9-'Alternatyva 1'!J$112</f>
        <v>1556596.694214876</v>
      </c>
      <c r="K9" s="42">
        <f>'Alternatyva 1'!K$8+'Alternatyva 1'!K$9-'Alternatyva 1'!K$112</f>
        <v>6139306.7904958678</v>
      </c>
      <c r="L9" s="42">
        <f>'Alternatyva 1'!L$8+'Alternatyva 1'!L$9-'Alternatyva 1'!L$112</f>
        <v>4745580.1074380167</v>
      </c>
      <c r="M9" s="42">
        <f>'Alternatyva 1'!M$8+'Alternatyva 1'!M$9-'Alternatyva 1'!M$112</f>
        <v>12725830.578512397</v>
      </c>
      <c r="N9" s="42">
        <f>'Alternatyva 1'!N$8+'Alternatyva 1'!N$9-'Alternatyva 1'!N$112</f>
        <v>13558830.578512397</v>
      </c>
      <c r="O9" s="42">
        <f>'Alternatyva 1'!O$8+'Alternatyva 1'!O$9-'Alternatyva 1'!O$112</f>
        <v>7651900.8264462808</v>
      </c>
      <c r="P9" s="42">
        <f>'Alternatyva 1'!P$8+'Alternatyva 1'!P$9-'Alternatyva 1'!P$112</f>
        <v>0</v>
      </c>
      <c r="Q9" s="42">
        <f>'Alternatyva 1'!Q$8+'Alternatyva 1'!Q$9-'Alternatyva 1'!Q$112</f>
        <v>0</v>
      </c>
      <c r="R9" s="42">
        <f>'Alternatyva 1'!R$8+'Alternatyva 1'!R$9-'Alternatyva 1'!R$112</f>
        <v>0</v>
      </c>
      <c r="S9" s="42">
        <f>'Alternatyva 1'!S$8+'Alternatyva 1'!S$9-'Alternatyva 1'!S$112</f>
        <v>0</v>
      </c>
      <c r="T9" s="42">
        <f>'Alternatyva 1'!T$8+'Alternatyva 1'!T$9-'Alternatyva 1'!T$112</f>
        <v>13814.793388429753</v>
      </c>
      <c r="U9" s="42">
        <f>'Alternatyva 1'!U$8+'Alternatyva 1'!U$9-'Alternatyva 1'!U$112</f>
        <v>0</v>
      </c>
      <c r="V9" s="42">
        <f>'Alternatyva 1'!V$8+'Alternatyva 1'!V$9-'Alternatyva 1'!V$112</f>
        <v>0</v>
      </c>
      <c r="W9" s="42">
        <f>'Alternatyva 1'!W$8+'Alternatyva 1'!W$9-'Alternatyva 1'!W$112</f>
        <v>0</v>
      </c>
      <c r="X9" s="42">
        <f>'Alternatyva 1'!X$8+'Alternatyva 1'!X$9-'Alternatyva 1'!X$112</f>
        <v>0</v>
      </c>
      <c r="Y9" s="42">
        <f>'Alternatyva 1'!Y$8+'Alternatyva 1'!Y$9-'Alternatyva 1'!Y$112</f>
        <v>0</v>
      </c>
      <c r="Z9" s="42">
        <f>'Alternatyva 1'!Z$8+'Alternatyva 1'!Z$9-'Alternatyva 1'!Z$112</f>
        <v>0</v>
      </c>
      <c r="AA9" s="42">
        <f>'Alternatyva 1'!AA$8+'Alternatyva 1'!AA$9-'Alternatyva 1'!AA$112</f>
        <v>0</v>
      </c>
      <c r="AB9" s="42">
        <f>'Alternatyva 1'!AB$8+'Alternatyva 1'!AB$9-'Alternatyva 1'!AB$112</f>
        <v>0</v>
      </c>
      <c r="AC9" s="42">
        <f>'Alternatyva 1'!AC$8+'Alternatyva 1'!AC$9-'Alternatyva 1'!AC$112</f>
        <v>0</v>
      </c>
      <c r="AD9" s="42">
        <f>'Alternatyva 1'!AD$8+'Alternatyva 1'!AD$9-'Alternatyva 1'!AD$112</f>
        <v>3461038.8429752067</v>
      </c>
      <c r="AE9" s="42">
        <f>'Alternatyva 1'!AE$8+'Alternatyva 1'!AE$9-'Alternatyva 1'!AE$112</f>
        <v>13814.793388429753</v>
      </c>
      <c r="AF9" s="42">
        <f>'Alternatyva 1'!AF$8+'Alternatyva 1'!AF$9-'Alternatyva 1'!AF$112</f>
        <v>0</v>
      </c>
      <c r="AG9" s="42">
        <f>'Alternatyva 1'!AG$8+'Alternatyva 1'!AG$9-'Alternatyva 1'!AG$112</f>
        <v>0</v>
      </c>
      <c r="AH9" s="42">
        <f>'Alternatyva 1'!AH$8+'Alternatyva 1'!AH$9-'Alternatyva 1'!AH$112</f>
        <v>22339324.914462809</v>
      </c>
      <c r="AI9" s="42">
        <f>'Alternatyva 1'!AI$8+'Alternatyva 1'!AI$9-'Alternatyva 1'!AI$112</f>
        <v>0</v>
      </c>
      <c r="AJ9" s="42">
        <f>'Alternatyva 1'!AJ$8+'Alternatyva 1'!AJ$9-'Alternatyva 1'!AJ$112</f>
        <v>0</v>
      </c>
      <c r="AK9" s="42">
        <f>'Alternatyva 1'!AK$8+'Alternatyva 1'!AK$9-'Alternatyva 1'!AK$112</f>
        <v>996966.94214876031</v>
      </c>
      <c r="AL9" s="42">
        <f>'Alternatyva 1'!AL$8+'Alternatyva 1'!AL$9-'Alternatyva 1'!AL$112</f>
        <v>0</v>
      </c>
      <c r="AM9" s="42">
        <f>'Alternatyva 1'!AM$8+'Alternatyva 1'!AM$9-'Alternatyva 1'!AM$112</f>
        <v>0</v>
      </c>
      <c r="AN9" s="42">
        <f>'Alternatyva 1'!AN$8+'Alternatyva 1'!AN$9-'Alternatyva 1'!AN$112</f>
        <v>4776669.4214876033</v>
      </c>
      <c r="AO9" s="42">
        <f>'Alternatyva 1'!AO$8+'Alternatyva 1'!AO$9-'Alternatyva 1'!AO$112</f>
        <v>17535206.611570247</v>
      </c>
      <c r="AP9" s="42">
        <f>'Alternatyva 1'!AP$8+'Alternatyva 1'!AP$9-'Alternatyva 1'!AP$112</f>
        <v>13814.793388429753</v>
      </c>
      <c r="AQ9" s="42">
        <f>'Alternatyva 1'!AQ$8+'Alternatyva 1'!AQ$9-'Alternatyva 1'!AQ$112</f>
        <v>0</v>
      </c>
      <c r="AR9" s="42">
        <f>'Alternatyva 1'!AR$8+'Alternatyva 1'!AR$9-'Alternatyva 1'!AR$112</f>
        <v>0</v>
      </c>
      <c r="AS9" s="42">
        <f>'Alternatyva 1'!AS$8+'Alternatyva 1'!AS$9-'Alternatyva 1'!AS$112</f>
        <v>0</v>
      </c>
      <c r="AT9" s="42">
        <f>'Alternatyva 1'!AT$8+'Alternatyva 1'!AT$9-'Alternatyva 1'!AT$112</f>
        <v>0</v>
      </c>
      <c r="AU9" s="42">
        <f>'Alternatyva 1'!AU$8+'Alternatyva 1'!AU$9-'Alternatyva 1'!AU$112</f>
        <v>0</v>
      </c>
      <c r="AV9" s="42">
        <f>'Alternatyva 1'!AV$8+'Alternatyva 1'!AV$9-'Alternatyva 1'!AV$112</f>
        <v>0</v>
      </c>
      <c r="AW9" s="42">
        <f>'Alternatyva 1'!AW$8+'Alternatyva 1'!AW$9-'Alternatyva 1'!AW$112</f>
        <v>0</v>
      </c>
      <c r="AX9" s="42">
        <f>'Alternatyva 1'!AX$8+'Alternatyva 1'!AX$9-'Alternatyva 1'!AX$112</f>
        <v>0</v>
      </c>
      <c r="AY9" s="42">
        <f>'Alternatyva 1'!AY$8+'Alternatyva 1'!AY$9-'Alternatyva 1'!AY$112</f>
        <v>0</v>
      </c>
      <c r="AZ9" s="42">
        <f>'Alternatyva 1'!AZ$8+'Alternatyva 1'!AZ$9-'Alternatyva 1'!AZ$112</f>
        <v>0</v>
      </c>
      <c r="BA9" s="42">
        <f>'Alternatyva 1'!BA$8+'Alternatyva 1'!BA$9-'Alternatyva 1'!BA$112</f>
        <v>0</v>
      </c>
      <c r="BB9" s="42">
        <f>'Alternatyva 1'!BB$8+'Alternatyva 1'!BB$9-'Alternatyva 1'!BB$112</f>
        <v>0</v>
      </c>
      <c r="BC9" s="42">
        <f>'Alternatyva 1'!BC$8+'Alternatyva 1'!BC$9-'Alternatyva 1'!BC$112</f>
        <v>0</v>
      </c>
      <c r="BD9" s="42">
        <f>'Alternatyva 1'!BD$8+'Alternatyva 1'!BD$9-'Alternatyva 1'!BD$112</f>
        <v>0</v>
      </c>
      <c r="BE9" s="42">
        <f>'Alternatyva 1'!BE$8+'Alternatyva 1'!BE$9-'Alternatyva 1'!BE$112</f>
        <v>0</v>
      </c>
      <c r="BF9" s="42">
        <f>'Alternatyva 1'!BF$8+'Alternatyva 1'!BF$9-'Alternatyva 1'!BF$112</f>
        <v>0</v>
      </c>
      <c r="BG9" s="42">
        <f>'Alternatyva 1'!BG$8+'Alternatyva 1'!BG$9-'Alternatyva 1'!BG$112</f>
        <v>0</v>
      </c>
      <c r="BH9" s="42">
        <f>'Alternatyva 1'!BH$8+'Alternatyva 1'!BH$9-'Alternatyva 1'!BH$112</f>
        <v>0</v>
      </c>
      <c r="BI9" s="42">
        <f>'Alternatyva 1'!BI$8+'Alternatyva 1'!BI$9-'Alternatyva 1'!BI$112</f>
        <v>0</v>
      </c>
      <c r="BJ9" s="42">
        <f>'Alternatyva 1'!BJ$8+'Alternatyva 1'!BJ$9-'Alternatyva 1'!BJ$112</f>
        <v>0</v>
      </c>
      <c r="BK9" s="42">
        <f>'Alternatyva 1'!BK$8+'Alternatyva 1'!BK$9-'Alternatyva 1'!BK$112</f>
        <v>0</v>
      </c>
      <c r="BL9" s="42">
        <f>'Alternatyva 1'!BL$8+'Alternatyva 1'!BL$9-'Alternatyva 1'!BL$112</f>
        <v>0</v>
      </c>
      <c r="BM9" s="42">
        <f>'Alternatyva 1'!BM$8+'Alternatyva 1'!BM$9-'Alternatyva 1'!BM$112</f>
        <v>0</v>
      </c>
      <c r="BN9" s="42">
        <f>'Alternatyva 1'!BN$8+'Alternatyva 1'!BN$9-'Alternatyva 1'!BN$112</f>
        <v>0</v>
      </c>
      <c r="BO9" s="42">
        <f>'Alternatyva 1'!BO$8+'Alternatyva 1'!BO$9-'Alternatyva 1'!BO$112</f>
        <v>0</v>
      </c>
      <c r="BP9" s="42">
        <f>'Alternatyva 1'!BP$8+'Alternatyva 1'!BP$9-'Alternatyva 1'!BP$112</f>
        <v>0</v>
      </c>
      <c r="BQ9" s="42">
        <f>'Alternatyva 1'!BQ$8+'Alternatyva 1'!BQ$9-'Alternatyva 1'!BQ$112</f>
        <v>0</v>
      </c>
      <c r="BR9" s="42">
        <f>'Alternatyva 1'!BR$8+'Alternatyva 1'!BR$9-'Alternatyva 1'!BR$112</f>
        <v>0</v>
      </c>
      <c r="BS9" s="42">
        <f>'Alternatyva 1'!BS$8+'Alternatyva 1'!BS$9-'Alternatyva 1'!BS$112</f>
        <v>0</v>
      </c>
      <c r="BT9" s="42">
        <f>'Alternatyva 1'!BT$8+'Alternatyva 1'!BT$9-'Alternatyva 1'!BT$112</f>
        <v>0</v>
      </c>
      <c r="BU9" s="42">
        <f>'Alternatyva 1'!BU$8+'Alternatyva 1'!BU$9-'Alternatyva 1'!BU$112</f>
        <v>0</v>
      </c>
      <c r="BV9" s="42">
        <f>'Alternatyva 1'!BV$8+'Alternatyva 1'!BV$9-'Alternatyva 1'!BV$112</f>
        <v>0</v>
      </c>
      <c r="BW9" s="42">
        <f>'Alternatyva 1'!BW$8+'Alternatyva 1'!BW$9-'Alternatyva 1'!BW$112</f>
        <v>0</v>
      </c>
      <c r="BX9" s="42">
        <f>'Alternatyva 1'!BX$8+'Alternatyva 1'!BX$9-'Alternatyva 1'!BX$112</f>
        <v>0</v>
      </c>
      <c r="BY9" s="42">
        <f>'Alternatyva 1'!BY$8+'Alternatyva 1'!BY$9-'Alternatyva 1'!BY$112</f>
        <v>0</v>
      </c>
      <c r="BZ9" s="42">
        <f>'Alternatyva 1'!BZ$8+'Alternatyva 1'!BZ$9-'Alternatyva 1'!BZ$112</f>
        <v>0</v>
      </c>
      <c r="CA9" s="42">
        <f>'Alternatyva 1'!CA$8+'Alternatyva 1'!CA$9-'Alternatyva 1'!CA$112</f>
        <v>0</v>
      </c>
      <c r="CB9" s="42">
        <f>'Alternatyva 1'!CB$8+'Alternatyva 1'!CB$9-'Alternatyva 1'!CB$112</f>
        <v>0</v>
      </c>
      <c r="CC9" s="42">
        <f>'Alternatyva 1'!CC$8+'Alternatyva 1'!CC$9-'Alternatyva 1'!CC$112</f>
        <v>0</v>
      </c>
      <c r="CD9" s="42">
        <f>'Alternatyva 1'!CD$8+'Alternatyva 1'!CD$9-'Alternatyva 1'!CD$112</f>
        <v>0</v>
      </c>
      <c r="CE9" s="42">
        <f>'Alternatyva 1'!CE$8+'Alternatyva 1'!CE$9-'Alternatyva 1'!CE$112</f>
        <v>0</v>
      </c>
      <c r="CF9" s="42">
        <f>'Alternatyva 1'!CF$8+'Alternatyva 1'!CF$9-'Alternatyva 1'!CF$112</f>
        <v>0</v>
      </c>
      <c r="CG9" s="42">
        <f>'Alternatyva 1'!CG$8+'Alternatyva 1'!CG$9-'Alternatyva 1'!CG$112</f>
        <v>0</v>
      </c>
      <c r="CH9" s="42">
        <f>'Alternatyva 1'!CH$8+'Alternatyva 1'!CH$9-'Alternatyva 1'!CH$112</f>
        <v>0</v>
      </c>
      <c r="CI9" s="42">
        <f>'Alternatyva 1'!CI$8+'Alternatyva 1'!CI$9-'Alternatyva 1'!CI$112</f>
        <v>0</v>
      </c>
      <c r="CJ9" s="42">
        <f>'Alternatyva 1'!CJ$8+'Alternatyva 1'!CJ$9-'Alternatyva 1'!CJ$112</f>
        <v>0</v>
      </c>
      <c r="CK9" s="42">
        <f>'Alternatyva 1'!CK$8+'Alternatyva 1'!CK$9-'Alternatyva 1'!CK$112</f>
        <v>0</v>
      </c>
      <c r="CL9" s="42">
        <f>'Alternatyva 1'!CL$8+'Alternatyva 1'!CL$9-'Alternatyva 1'!CL$112</f>
        <v>0</v>
      </c>
      <c r="CM9" s="42">
        <f>'Alternatyva 1'!CM$8+'Alternatyva 1'!CM$9-'Alternatyva 1'!CM$112</f>
        <v>0</v>
      </c>
      <c r="CN9" s="42">
        <f>'Alternatyva 1'!CN$8+'Alternatyva 1'!CN$9-'Alternatyva 1'!CN$112</f>
        <v>0</v>
      </c>
      <c r="CO9" s="42">
        <f>'Alternatyva 1'!CO$8+'Alternatyva 1'!CO$9-'Alternatyva 1'!CO$112</f>
        <v>0</v>
      </c>
      <c r="CP9" s="42">
        <f>'Alternatyva 1'!CP$8+'Alternatyva 1'!CP$9-'Alternatyva 1'!CP$112</f>
        <v>0</v>
      </c>
      <c r="CQ9" s="42">
        <f>'Alternatyva 1'!CQ$8+'Alternatyva 1'!CQ$9-'Alternatyva 1'!CQ$112</f>
        <v>0</v>
      </c>
      <c r="CR9" s="42">
        <f>'Alternatyva 1'!CR$8+'Alternatyva 1'!CR$9-'Alternatyva 1'!CR$112</f>
        <v>0</v>
      </c>
      <c r="CS9" s="42">
        <f>'Alternatyva 1'!CS$8+'Alternatyva 1'!CS$9-'Alternatyva 1'!CS$112</f>
        <v>0</v>
      </c>
      <c r="CT9" s="42">
        <f>'Alternatyva 1'!CT$8+'Alternatyva 1'!CT$9-'Alternatyva 1'!CT$112</f>
        <v>0</v>
      </c>
      <c r="CU9" s="42">
        <f>'Alternatyva 1'!CU$8+'Alternatyva 1'!CU$9-'Alternatyva 1'!CU$112</f>
        <v>0</v>
      </c>
      <c r="CV9" s="42">
        <f>'Alternatyva 1'!CV$8+'Alternatyva 1'!CV$9-'Alternatyva 1'!CV$112</f>
        <v>0</v>
      </c>
      <c r="CW9" s="42">
        <f>'Alternatyva 1'!CW$8+'Alternatyva 1'!CW$9-'Alternatyva 1'!CW$112</f>
        <v>0</v>
      </c>
      <c r="CX9" s="42">
        <f>'Alternatyva 1'!CX$8+'Alternatyva 1'!CX$9-'Alternatyva 1'!CX$112</f>
        <v>0</v>
      </c>
      <c r="CY9" s="42">
        <f>'Alternatyva 1'!CY$8+'Alternatyva 1'!CY$9-'Alternatyva 1'!CY$112</f>
        <v>0</v>
      </c>
      <c r="CZ9" s="42">
        <f>'Alternatyva 1'!CZ$8+'Alternatyva 1'!CZ$9-'Alternatyva 1'!CZ$112</f>
        <v>0</v>
      </c>
      <c r="DA9" s="42">
        <f>'Alternatyva 1'!DA$8+'Alternatyva 1'!DA$9-'Alternatyva 1'!DA$112</f>
        <v>0</v>
      </c>
      <c r="DB9" s="42">
        <f>'Alternatyva 1'!DB$8+'Alternatyva 1'!DB$9-'Alternatyva 1'!DB$112</f>
        <v>0</v>
      </c>
      <c r="DC9" s="42">
        <f>'Alternatyva 1'!DC$8+'Alternatyva 1'!DC$9-'Alternatyva 1'!DC$112</f>
        <v>0</v>
      </c>
    </row>
    <row r="10" spans="2:107" ht="15" customHeight="1">
      <c r="B10" s="5" t="s">
        <v>205</v>
      </c>
      <c r="C10" s="754" t="s">
        <v>259</v>
      </c>
      <c r="D10" s="755"/>
      <c r="E10" s="756"/>
      <c r="F10" s="42">
        <f>H10+NPV(SD,I10:INDEX(I10:DC10,PAL))</f>
        <v>-4039728.7822922831</v>
      </c>
      <c r="G10" s="42">
        <f>SUMIF($H$6:$DC$6,"&lt;="&amp;PAL,$H10:$DC10)</f>
        <v>-6684137.0290830368</v>
      </c>
      <c r="H10" s="42">
        <f>'Alternatyva 1'!H$88-'Alternatyva 1'!H$113</f>
        <v>0</v>
      </c>
      <c r="I10" s="42">
        <f>'Alternatyva 1'!I$88-'Alternatyva 1'!I$113</f>
        <v>0</v>
      </c>
      <c r="J10" s="42">
        <f>'Alternatyva 1'!J$88-'Alternatyva 1'!J$113</f>
        <v>-57339.784277843348</v>
      </c>
      <c r="K10" s="42">
        <f>'Alternatyva 1'!K$88-'Alternatyva 1'!K$113</f>
        <v>-3364987.7181621408</v>
      </c>
      <c r="L10" s="42">
        <f>'Alternatyva 1'!L$88-'Alternatyva 1'!L$113</f>
        <v>142053.60415190869</v>
      </c>
      <c r="M10" s="42">
        <f>'Alternatyva 1'!M$88-'Alternatyva 1'!M$113</f>
        <v>-813280.28014561208</v>
      </c>
      <c r="N10" s="42">
        <f>'Alternatyva 1'!N$88-'Alternatyva 1'!N$113</f>
        <v>142053.60415190869</v>
      </c>
      <c r="O10" s="42">
        <f>'Alternatyva 1'!O$88-'Alternatyva 1'!O$113</f>
        <v>142053.60415190869</v>
      </c>
      <c r="P10" s="42">
        <f>'Alternatyva 1'!P$88-'Alternatyva 1'!P$113</f>
        <v>142053.60415190869</v>
      </c>
      <c r="Q10" s="42">
        <f>'Alternatyva 1'!Q$88-'Alternatyva 1'!Q$113</f>
        <v>142053.60415190869</v>
      </c>
      <c r="R10" s="42">
        <f>'Alternatyva 1'!R$88-'Alternatyva 1'!R$113</f>
        <v>142053.60415190869</v>
      </c>
      <c r="S10" s="42">
        <f>'Alternatyva 1'!S$88-'Alternatyva 1'!S$113</f>
        <v>142053.60415190869</v>
      </c>
      <c r="T10" s="42">
        <f>'Alternatyva 1'!T$88-'Alternatyva 1'!T$113</f>
        <v>-11350.875186934267</v>
      </c>
      <c r="U10" s="42">
        <f>'Alternatyva 1'!U$88-'Alternatyva 1'!U$113</f>
        <v>-2492086.8256001575</v>
      </c>
      <c r="V10" s="42">
        <f>'Alternatyva 1'!V$88-'Alternatyva 1'!V$113</f>
        <v>138194.16613537978</v>
      </c>
      <c r="W10" s="42">
        <f>'Alternatyva 1'!W$88-'Alternatyva 1'!W$113</f>
        <v>-578306.24708776071</v>
      </c>
      <c r="X10" s="42">
        <f>'Alternatyva 1'!X$88-'Alternatyva 1'!X$113</f>
        <v>138194.16613537978</v>
      </c>
      <c r="Y10" s="42">
        <f>'Alternatyva 1'!Y$88-'Alternatyva 1'!Y$113</f>
        <v>287739.20745769382</v>
      </c>
      <c r="Z10" s="42">
        <f>'Alternatyva 1'!Z$88-'Alternatyva 1'!Z$113</f>
        <v>2768475.1578709171</v>
      </c>
      <c r="AA10" s="42">
        <f>'Alternatyva 1'!AA$88-'Alternatyva 1'!AA$113</f>
        <v>138194.16613537978</v>
      </c>
      <c r="AB10" s="42">
        <f>'Alternatyva 1'!AB$88-'Alternatyva 1'!AB$113</f>
        <v>854694.57935852022</v>
      </c>
      <c r="AC10" s="42">
        <f>'Alternatyva 1'!AC$88-'Alternatyva 1'!AC$113</f>
        <v>138194.16613537978</v>
      </c>
      <c r="AD10" s="42">
        <f>'Alternatyva 1'!AD$88-'Alternatyva 1'!AD$113</f>
        <v>-111047.56940181029</v>
      </c>
      <c r="AE10" s="42">
        <f>'Alternatyva 1'!AE$88-'Alternatyva 1'!AE$113</f>
        <v>-4245607.4867571825</v>
      </c>
      <c r="AF10" s="42">
        <f>'Alternatyva 1'!AF$88-'Alternatyva 1'!AF$113</f>
        <v>138194.16613537978</v>
      </c>
      <c r="AG10" s="42">
        <f>'Alternatyva 1'!AG$88-'Alternatyva 1'!AG$113</f>
        <v>-1055973.189236521</v>
      </c>
      <c r="AH10" s="42">
        <f>'Alternatyva 1'!AH$88-'Alternatyva 1'!AH$113</f>
        <v>138194.16613537978</v>
      </c>
      <c r="AI10" s="42">
        <f>'Alternatyva 1'!AI$88-'Alternatyva 1'!AI$113</f>
        <v>297708.87687918142</v>
      </c>
      <c r="AJ10" s="42">
        <f>'Alternatyva 1'!AJ$88-'Alternatyva 1'!AJ$113</f>
        <v>2943827.2239866196</v>
      </c>
      <c r="AK10" s="42">
        <f>'Alternatyva 1'!AK$88-'Alternatyva 1'!AK$113</f>
        <v>138194.16613537978</v>
      </c>
      <c r="AL10" s="42">
        <f>'Alternatyva 1'!AL$88-'Alternatyva 1'!AL$113</f>
        <v>902461.27357339626</v>
      </c>
      <c r="AM10" s="42">
        <f>'Alternatyva 1'!AM$88-'Alternatyva 1'!AM$113</f>
        <v>138194.16613537978</v>
      </c>
      <c r="AN10" s="42">
        <f>'Alternatyva 1'!AN$88-'Alternatyva 1'!AN$113</f>
        <v>-61199.222294372281</v>
      </c>
      <c r="AO10" s="42">
        <f>'Alternatyva 1'!AO$88-'Alternatyva 1'!AO$113</f>
        <v>-3368847.15617867</v>
      </c>
      <c r="AP10" s="42">
        <f>'Alternatyva 1'!AP$88-'Alternatyva 1'!AP$113</f>
        <v>138194.16613537978</v>
      </c>
      <c r="AQ10" s="42">
        <f>'Alternatyva 1'!AQ$88-'Alternatyva 1'!AQ$113</f>
        <v>-817139.71816214081</v>
      </c>
      <c r="AR10" s="42">
        <f>'Alternatyva 1'!AR$88-'Alternatyva 1'!AR$113</f>
        <v>0</v>
      </c>
      <c r="AS10" s="42">
        <f>'Alternatyva 1'!AS$88-'Alternatyva 1'!AS$113</f>
        <v>0</v>
      </c>
      <c r="AT10" s="42">
        <f>'Alternatyva 1'!AT$88-'Alternatyva 1'!AT$113</f>
        <v>0</v>
      </c>
      <c r="AU10" s="42">
        <f>'Alternatyva 1'!AU$88-'Alternatyva 1'!AU$113</f>
        <v>0</v>
      </c>
      <c r="AV10" s="42">
        <f>'Alternatyva 1'!AV$88-'Alternatyva 1'!AV$113</f>
        <v>0</v>
      </c>
      <c r="AW10" s="42">
        <f>'Alternatyva 1'!AW$88-'Alternatyva 1'!AW$113</f>
        <v>0</v>
      </c>
      <c r="AX10" s="42">
        <f>'Alternatyva 1'!AX$88-'Alternatyva 1'!AX$113</f>
        <v>0</v>
      </c>
      <c r="AY10" s="42">
        <f>'Alternatyva 1'!AY$88-'Alternatyva 1'!AY$113</f>
        <v>0</v>
      </c>
      <c r="AZ10" s="42">
        <f>'Alternatyva 1'!AZ$88-'Alternatyva 1'!AZ$113</f>
        <v>0</v>
      </c>
      <c r="BA10" s="42">
        <f>'Alternatyva 1'!BA$88-'Alternatyva 1'!BA$113</f>
        <v>0</v>
      </c>
      <c r="BB10" s="42">
        <f>'Alternatyva 1'!BB$88-'Alternatyva 1'!BB$113</f>
        <v>0</v>
      </c>
      <c r="BC10" s="42">
        <f>'Alternatyva 1'!BC$88-'Alternatyva 1'!BC$113</f>
        <v>0</v>
      </c>
      <c r="BD10" s="42">
        <f>'Alternatyva 1'!BD$88-'Alternatyva 1'!BD$113</f>
        <v>0</v>
      </c>
      <c r="BE10" s="42">
        <f>'Alternatyva 1'!BE$88-'Alternatyva 1'!BE$113</f>
        <v>0</v>
      </c>
      <c r="BF10" s="42">
        <f>'Alternatyva 1'!BF$88-'Alternatyva 1'!BF$113</f>
        <v>0</v>
      </c>
      <c r="BG10" s="42">
        <f>'Alternatyva 1'!BG$88-'Alternatyva 1'!BG$113</f>
        <v>0</v>
      </c>
      <c r="BH10" s="42">
        <f>'Alternatyva 1'!BH$88-'Alternatyva 1'!BH$113</f>
        <v>0</v>
      </c>
      <c r="BI10" s="42">
        <f>'Alternatyva 1'!BI$88-'Alternatyva 1'!BI$113</f>
        <v>0</v>
      </c>
      <c r="BJ10" s="42">
        <f>'Alternatyva 1'!BJ$88-'Alternatyva 1'!BJ$113</f>
        <v>0</v>
      </c>
      <c r="BK10" s="42">
        <f>'Alternatyva 1'!BK$88-'Alternatyva 1'!BK$113</f>
        <v>0</v>
      </c>
      <c r="BL10" s="42">
        <f>'Alternatyva 1'!BL$88-'Alternatyva 1'!BL$113</f>
        <v>0</v>
      </c>
      <c r="BM10" s="42">
        <f>'Alternatyva 1'!BM$88-'Alternatyva 1'!BM$113</f>
        <v>0</v>
      </c>
      <c r="BN10" s="42">
        <f>'Alternatyva 1'!BN$88-'Alternatyva 1'!BN$113</f>
        <v>0</v>
      </c>
      <c r="BO10" s="42">
        <f>'Alternatyva 1'!BO$88-'Alternatyva 1'!BO$113</f>
        <v>0</v>
      </c>
      <c r="BP10" s="42">
        <f>'Alternatyva 1'!BP$88-'Alternatyva 1'!BP$113</f>
        <v>0</v>
      </c>
      <c r="BQ10" s="42">
        <f>'Alternatyva 1'!BQ$88-'Alternatyva 1'!BQ$113</f>
        <v>0</v>
      </c>
      <c r="BR10" s="42">
        <f>'Alternatyva 1'!BR$88-'Alternatyva 1'!BR$113</f>
        <v>0</v>
      </c>
      <c r="BS10" s="42">
        <f>'Alternatyva 1'!BS$88-'Alternatyva 1'!BS$113</f>
        <v>0</v>
      </c>
      <c r="BT10" s="42">
        <f>'Alternatyva 1'!BT$88-'Alternatyva 1'!BT$113</f>
        <v>0</v>
      </c>
      <c r="BU10" s="42">
        <f>'Alternatyva 1'!BU$88-'Alternatyva 1'!BU$113</f>
        <v>0</v>
      </c>
      <c r="BV10" s="42">
        <f>'Alternatyva 1'!BV$88-'Alternatyva 1'!BV$113</f>
        <v>0</v>
      </c>
      <c r="BW10" s="42">
        <f>'Alternatyva 1'!BW$88-'Alternatyva 1'!BW$113</f>
        <v>0</v>
      </c>
      <c r="BX10" s="42">
        <f>'Alternatyva 1'!BX$88-'Alternatyva 1'!BX$113</f>
        <v>0</v>
      </c>
      <c r="BY10" s="42">
        <f>'Alternatyva 1'!BY$88-'Alternatyva 1'!BY$113</f>
        <v>0</v>
      </c>
      <c r="BZ10" s="42">
        <f>'Alternatyva 1'!BZ$88-'Alternatyva 1'!BZ$113</f>
        <v>0</v>
      </c>
      <c r="CA10" s="42">
        <f>'Alternatyva 1'!CA$88-'Alternatyva 1'!CA$113</f>
        <v>0</v>
      </c>
      <c r="CB10" s="42">
        <f>'Alternatyva 1'!CB$88-'Alternatyva 1'!CB$113</f>
        <v>0</v>
      </c>
      <c r="CC10" s="42">
        <f>'Alternatyva 1'!CC$88-'Alternatyva 1'!CC$113</f>
        <v>0</v>
      </c>
      <c r="CD10" s="42">
        <f>'Alternatyva 1'!CD$88-'Alternatyva 1'!CD$113</f>
        <v>0</v>
      </c>
      <c r="CE10" s="42">
        <f>'Alternatyva 1'!CE$88-'Alternatyva 1'!CE$113</f>
        <v>0</v>
      </c>
      <c r="CF10" s="42">
        <f>'Alternatyva 1'!CF$88-'Alternatyva 1'!CF$113</f>
        <v>0</v>
      </c>
      <c r="CG10" s="42">
        <f>'Alternatyva 1'!CG$88-'Alternatyva 1'!CG$113</f>
        <v>0</v>
      </c>
      <c r="CH10" s="42">
        <f>'Alternatyva 1'!CH$88-'Alternatyva 1'!CH$113</f>
        <v>0</v>
      </c>
      <c r="CI10" s="42">
        <f>'Alternatyva 1'!CI$88-'Alternatyva 1'!CI$113</f>
        <v>0</v>
      </c>
      <c r="CJ10" s="42">
        <f>'Alternatyva 1'!CJ$88-'Alternatyva 1'!CJ$113</f>
        <v>0</v>
      </c>
      <c r="CK10" s="42">
        <f>'Alternatyva 1'!CK$88-'Alternatyva 1'!CK$113</f>
        <v>0</v>
      </c>
      <c r="CL10" s="42">
        <f>'Alternatyva 1'!CL$88-'Alternatyva 1'!CL$113</f>
        <v>0</v>
      </c>
      <c r="CM10" s="42">
        <f>'Alternatyva 1'!CM$88-'Alternatyva 1'!CM$113</f>
        <v>0</v>
      </c>
      <c r="CN10" s="42">
        <f>'Alternatyva 1'!CN$88-'Alternatyva 1'!CN$113</f>
        <v>0</v>
      </c>
      <c r="CO10" s="42">
        <f>'Alternatyva 1'!CO$88-'Alternatyva 1'!CO$113</f>
        <v>0</v>
      </c>
      <c r="CP10" s="42">
        <f>'Alternatyva 1'!CP$88-'Alternatyva 1'!CP$113</f>
        <v>0</v>
      </c>
      <c r="CQ10" s="42">
        <f>'Alternatyva 1'!CQ$88-'Alternatyva 1'!CQ$113</f>
        <v>0</v>
      </c>
      <c r="CR10" s="42">
        <f>'Alternatyva 1'!CR$88-'Alternatyva 1'!CR$113</f>
        <v>0</v>
      </c>
      <c r="CS10" s="42">
        <f>'Alternatyva 1'!CS$88-'Alternatyva 1'!CS$113</f>
        <v>0</v>
      </c>
      <c r="CT10" s="42">
        <f>'Alternatyva 1'!CT$88-'Alternatyva 1'!CT$113</f>
        <v>0</v>
      </c>
      <c r="CU10" s="42">
        <f>'Alternatyva 1'!CU$88-'Alternatyva 1'!CU$113</f>
        <v>0</v>
      </c>
      <c r="CV10" s="42">
        <f>'Alternatyva 1'!CV$88-'Alternatyva 1'!CV$113</f>
        <v>0</v>
      </c>
      <c r="CW10" s="42">
        <f>'Alternatyva 1'!CW$88-'Alternatyva 1'!CW$113</f>
        <v>0</v>
      </c>
      <c r="CX10" s="42">
        <f>'Alternatyva 1'!CX$88-'Alternatyva 1'!CX$113</f>
        <v>0</v>
      </c>
      <c r="CY10" s="42">
        <f>'Alternatyva 1'!CY$88-'Alternatyva 1'!CY$113</f>
        <v>0</v>
      </c>
      <c r="CZ10" s="42">
        <f>'Alternatyva 1'!CZ$88-'Alternatyva 1'!CZ$113</f>
        <v>0</v>
      </c>
      <c r="DA10" s="42">
        <f>'Alternatyva 1'!DA$88-'Alternatyva 1'!DA$113</f>
        <v>0</v>
      </c>
      <c r="DB10" s="42">
        <f>'Alternatyva 1'!DB$88-'Alternatyva 1'!DB$113</f>
        <v>0</v>
      </c>
      <c r="DC10" s="42">
        <f>'Alternatyva 1'!DC$88-'Alternatyva 1'!DC$113</f>
        <v>0</v>
      </c>
    </row>
    <row r="11" spans="2:107" ht="15" customHeight="1">
      <c r="B11" s="5" t="s">
        <v>190</v>
      </c>
      <c r="C11" s="754" t="s">
        <v>15</v>
      </c>
      <c r="D11" s="755"/>
      <c r="E11" s="756"/>
      <c r="F11" s="48">
        <f>H11+NPV(FD,I11:INDEX(I11:DC11,PAL))</f>
        <v>4142738.5481050755</v>
      </c>
      <c r="G11" s="42">
        <f>SUMIF($H$6:$DC$6,"&lt;="&amp;PAL,$H11:$DC11)</f>
        <v>16347614.990575001</v>
      </c>
      <c r="H11" s="42">
        <f>SUM('Alternatyva 1'!H$21,'Alternatyva 1'!H$32,'Alternatyva 1'!H$43,'Alternatyva 1'!H$54,'Alternatyva 1'!H$65,'Alternatyva 1'!H$76,'Alternatyva 1'!H$87)</f>
        <v>0</v>
      </c>
      <c r="I11" s="42">
        <f>SUM('Alternatyva 1'!I$21,'Alternatyva 1'!I$32,'Alternatyva 1'!I$43,'Alternatyva 1'!I$54,'Alternatyva 1'!I$65,'Alternatyva 1'!I$76,'Alternatyva 1'!I$87)</f>
        <v>0</v>
      </c>
      <c r="J11" s="42">
        <f>SUM('Alternatyva 1'!J$21,'Alternatyva 1'!J$32,'Alternatyva 1'!J$43,'Alternatyva 1'!J$54,'Alternatyva 1'!J$65,'Alternatyva 1'!J$76,'Alternatyva 1'!J$87)</f>
        <v>0</v>
      </c>
      <c r="K11" s="42">
        <f>SUM('Alternatyva 1'!K$21,'Alternatyva 1'!K$32,'Alternatyva 1'!K$43,'Alternatyva 1'!K$54,'Alternatyva 1'!K$65,'Alternatyva 1'!K$76,'Alternatyva 1'!K$87)</f>
        <v>0</v>
      </c>
      <c r="L11" s="42">
        <f>SUM('Alternatyva 1'!L$21,'Alternatyva 1'!L$32,'Alternatyva 1'!L$43,'Alternatyva 1'!L$54,'Alternatyva 1'!L$65,'Alternatyva 1'!L$76,'Alternatyva 1'!L$87)</f>
        <v>0</v>
      </c>
      <c r="M11" s="42">
        <f>SUM('Alternatyva 1'!M$21,'Alternatyva 1'!M$32,'Alternatyva 1'!M$43,'Alternatyva 1'!M$54,'Alternatyva 1'!M$65,'Alternatyva 1'!M$76,'Alternatyva 1'!M$87)</f>
        <v>0</v>
      </c>
      <c r="N11" s="42">
        <f>SUM('Alternatyva 1'!N$21,'Alternatyva 1'!N$32,'Alternatyva 1'!N$43,'Alternatyva 1'!N$54,'Alternatyva 1'!N$65,'Alternatyva 1'!N$76,'Alternatyva 1'!N$87)</f>
        <v>0</v>
      </c>
      <c r="O11" s="42">
        <f>SUM('Alternatyva 1'!O$21,'Alternatyva 1'!O$32,'Alternatyva 1'!O$43,'Alternatyva 1'!O$54,'Alternatyva 1'!O$65,'Alternatyva 1'!O$76,'Alternatyva 1'!O$87)</f>
        <v>0</v>
      </c>
      <c r="P11" s="42">
        <f>SUM('Alternatyva 1'!P$21,'Alternatyva 1'!P$32,'Alternatyva 1'!P$43,'Alternatyva 1'!P$54,'Alternatyva 1'!P$65,'Alternatyva 1'!P$76,'Alternatyva 1'!P$87)</f>
        <v>0</v>
      </c>
      <c r="Q11" s="42">
        <f>SUM('Alternatyva 1'!Q$21,'Alternatyva 1'!Q$32,'Alternatyva 1'!Q$43,'Alternatyva 1'!Q$54,'Alternatyva 1'!Q$65,'Alternatyva 1'!Q$76,'Alternatyva 1'!Q$87)</f>
        <v>0</v>
      </c>
      <c r="R11" s="42">
        <f>SUM('Alternatyva 1'!R$21,'Alternatyva 1'!R$32,'Alternatyva 1'!R$43,'Alternatyva 1'!R$54,'Alternatyva 1'!R$65,'Alternatyva 1'!R$76,'Alternatyva 1'!R$87)</f>
        <v>0</v>
      </c>
      <c r="S11" s="42">
        <f>SUM('Alternatyva 1'!S$21,'Alternatyva 1'!S$32,'Alternatyva 1'!S$43,'Alternatyva 1'!S$54,'Alternatyva 1'!S$65,'Alternatyva 1'!S$76,'Alternatyva 1'!S$87)</f>
        <v>0</v>
      </c>
      <c r="T11" s="42">
        <f>SUM('Alternatyva 1'!T$21,'Alternatyva 1'!T$32,'Alternatyva 1'!T$43,'Alternatyva 1'!T$54,'Alternatyva 1'!T$65,'Alternatyva 1'!T$76,'Alternatyva 1'!T$87)</f>
        <v>0</v>
      </c>
      <c r="U11" s="42">
        <f>SUM('Alternatyva 1'!U$21,'Alternatyva 1'!U$32,'Alternatyva 1'!U$43,'Alternatyva 1'!U$54,'Alternatyva 1'!U$65,'Alternatyva 1'!U$76,'Alternatyva 1'!U$87)</f>
        <v>0</v>
      </c>
      <c r="V11" s="42">
        <f>SUM('Alternatyva 1'!V$21,'Alternatyva 1'!V$32,'Alternatyva 1'!V$43,'Alternatyva 1'!V$54,'Alternatyva 1'!V$65,'Alternatyva 1'!V$76,'Alternatyva 1'!V$87)</f>
        <v>0</v>
      </c>
      <c r="W11" s="42">
        <f>SUM('Alternatyva 1'!W$21,'Alternatyva 1'!W$32,'Alternatyva 1'!W$43,'Alternatyva 1'!W$54,'Alternatyva 1'!W$65,'Alternatyva 1'!W$76,'Alternatyva 1'!W$87)</f>
        <v>0</v>
      </c>
      <c r="X11" s="42">
        <f>SUM('Alternatyva 1'!X$21,'Alternatyva 1'!X$32,'Alternatyva 1'!X$43,'Alternatyva 1'!X$54,'Alternatyva 1'!X$65,'Alternatyva 1'!X$76,'Alternatyva 1'!X$87)</f>
        <v>0</v>
      </c>
      <c r="Y11" s="42">
        <f>SUM('Alternatyva 1'!Y$21,'Alternatyva 1'!Y$32,'Alternatyva 1'!Y$43,'Alternatyva 1'!Y$54,'Alternatyva 1'!Y$65,'Alternatyva 1'!Y$76,'Alternatyva 1'!Y$87)</f>
        <v>0</v>
      </c>
      <c r="Z11" s="42">
        <f>SUM('Alternatyva 1'!Z$21,'Alternatyva 1'!Z$32,'Alternatyva 1'!Z$43,'Alternatyva 1'!Z$54,'Alternatyva 1'!Z$65,'Alternatyva 1'!Z$76,'Alternatyva 1'!Z$87)</f>
        <v>0</v>
      </c>
      <c r="AA11" s="42">
        <f>SUM('Alternatyva 1'!AA$21,'Alternatyva 1'!AA$32,'Alternatyva 1'!AA$43,'Alternatyva 1'!AA$54,'Alternatyva 1'!AA$65,'Alternatyva 1'!AA$76,'Alternatyva 1'!AA$87)</f>
        <v>0</v>
      </c>
      <c r="AB11" s="42">
        <f>SUM('Alternatyva 1'!AB$21,'Alternatyva 1'!AB$32,'Alternatyva 1'!AB$43,'Alternatyva 1'!AB$54,'Alternatyva 1'!AB$65,'Alternatyva 1'!AB$76,'Alternatyva 1'!AB$87)</f>
        <v>0</v>
      </c>
      <c r="AC11" s="42">
        <f>SUM('Alternatyva 1'!AC$21,'Alternatyva 1'!AC$32,'Alternatyva 1'!AC$43,'Alternatyva 1'!AC$54,'Alternatyva 1'!AC$65,'Alternatyva 1'!AC$76,'Alternatyva 1'!AC$87)</f>
        <v>0</v>
      </c>
      <c r="AD11" s="42">
        <f>SUM('Alternatyva 1'!AD$21,'Alternatyva 1'!AD$32,'Alternatyva 1'!AD$43,'Alternatyva 1'!AD$54,'Alternatyva 1'!AD$65,'Alternatyva 1'!AD$76,'Alternatyva 1'!AD$87)</f>
        <v>0</v>
      </c>
      <c r="AE11" s="42">
        <f>SUM('Alternatyva 1'!AE$21,'Alternatyva 1'!AE$32,'Alternatyva 1'!AE$43,'Alternatyva 1'!AE$54,'Alternatyva 1'!AE$65,'Alternatyva 1'!AE$76,'Alternatyva 1'!AE$87)</f>
        <v>0</v>
      </c>
      <c r="AF11" s="42">
        <f>SUM('Alternatyva 1'!AF$21,'Alternatyva 1'!AF$32,'Alternatyva 1'!AF$43,'Alternatyva 1'!AF$54,'Alternatyva 1'!AF$65,'Alternatyva 1'!AF$76,'Alternatyva 1'!AF$87)</f>
        <v>0</v>
      </c>
      <c r="AG11" s="42">
        <f>SUM('Alternatyva 1'!AG$21,'Alternatyva 1'!AG$32,'Alternatyva 1'!AG$43,'Alternatyva 1'!AG$54,'Alternatyva 1'!AG$65,'Alternatyva 1'!AG$76,'Alternatyva 1'!AG$87)</f>
        <v>0</v>
      </c>
      <c r="AH11" s="42">
        <f>SUM('Alternatyva 1'!AH$21,'Alternatyva 1'!AH$32,'Alternatyva 1'!AH$43,'Alternatyva 1'!AH$54,'Alternatyva 1'!AH$65,'Alternatyva 1'!AH$76,'Alternatyva 1'!AH$87)</f>
        <v>0</v>
      </c>
      <c r="AI11" s="42">
        <f>SUM('Alternatyva 1'!AI$21,'Alternatyva 1'!AI$32,'Alternatyva 1'!AI$43,'Alternatyva 1'!AI$54,'Alternatyva 1'!AI$65,'Alternatyva 1'!AI$76,'Alternatyva 1'!AI$87)</f>
        <v>0</v>
      </c>
      <c r="AJ11" s="42">
        <f>SUM('Alternatyva 1'!AJ$21,'Alternatyva 1'!AJ$32,'Alternatyva 1'!AJ$43,'Alternatyva 1'!AJ$54,'Alternatyva 1'!AJ$65,'Alternatyva 1'!AJ$76,'Alternatyva 1'!AJ$87)</f>
        <v>0</v>
      </c>
      <c r="AK11" s="42">
        <f>SUM('Alternatyva 1'!AK$21,'Alternatyva 1'!AK$32,'Alternatyva 1'!AK$43,'Alternatyva 1'!AK$54,'Alternatyva 1'!AK$65,'Alternatyva 1'!AK$76,'Alternatyva 1'!AK$87)</f>
        <v>0</v>
      </c>
      <c r="AL11" s="42">
        <f>SUM('Alternatyva 1'!AL$21,'Alternatyva 1'!AL$32,'Alternatyva 1'!AL$43,'Alternatyva 1'!AL$54,'Alternatyva 1'!AL$65,'Alternatyva 1'!AL$76,'Alternatyva 1'!AL$87)</f>
        <v>0</v>
      </c>
      <c r="AM11" s="42">
        <f>SUM('Alternatyva 1'!AM$21,'Alternatyva 1'!AM$32,'Alternatyva 1'!AM$43,'Alternatyva 1'!AM$54,'Alternatyva 1'!AM$65,'Alternatyva 1'!AM$76,'Alternatyva 1'!AM$87)</f>
        <v>0</v>
      </c>
      <c r="AN11" s="42">
        <f>SUM('Alternatyva 1'!AN$21,'Alternatyva 1'!AN$32,'Alternatyva 1'!AN$43,'Alternatyva 1'!AN$54,'Alternatyva 1'!AN$65,'Alternatyva 1'!AN$76,'Alternatyva 1'!AN$87)</f>
        <v>0</v>
      </c>
      <c r="AO11" s="42">
        <f>SUM('Alternatyva 1'!AO$21,'Alternatyva 1'!AO$32,'Alternatyva 1'!AO$43,'Alternatyva 1'!AO$54,'Alternatyva 1'!AO$65,'Alternatyva 1'!AO$76,'Alternatyva 1'!AO$87)</f>
        <v>0</v>
      </c>
      <c r="AP11" s="42">
        <f>SUM('Alternatyva 1'!AP$21,'Alternatyva 1'!AP$32,'Alternatyva 1'!AP$43,'Alternatyva 1'!AP$54,'Alternatyva 1'!AP$65,'Alternatyva 1'!AP$76,'Alternatyva 1'!AP$87)</f>
        <v>0</v>
      </c>
      <c r="AQ11" s="42">
        <f>SUM('Alternatyva 1'!AQ$21,'Alternatyva 1'!AQ$32,'Alternatyva 1'!AQ$43,'Alternatyva 1'!AQ$54,'Alternatyva 1'!AQ$65,'Alternatyva 1'!AQ$76,'Alternatyva 1'!AQ$87)</f>
        <v>16347614.990575001</v>
      </c>
      <c r="AR11" s="42">
        <f>SUM('Alternatyva 1'!AR$21,'Alternatyva 1'!AR$32,'Alternatyva 1'!AR$43,'Alternatyva 1'!AR$54,'Alternatyva 1'!AR$65,'Alternatyva 1'!AR$76,'Alternatyva 1'!AR$87)</f>
        <v>0</v>
      </c>
      <c r="AS11" s="42">
        <f>SUM('Alternatyva 1'!AS$21,'Alternatyva 1'!AS$32,'Alternatyva 1'!AS$43,'Alternatyva 1'!AS$54,'Alternatyva 1'!AS$65,'Alternatyva 1'!AS$76,'Alternatyva 1'!AS$87)</f>
        <v>0</v>
      </c>
      <c r="AT11" s="42">
        <f>SUM('Alternatyva 1'!AT$21,'Alternatyva 1'!AT$32,'Alternatyva 1'!AT$43,'Alternatyva 1'!AT$54,'Alternatyva 1'!AT$65,'Alternatyva 1'!AT$76,'Alternatyva 1'!AT$87)</f>
        <v>0</v>
      </c>
      <c r="AU11" s="42">
        <f>SUM('Alternatyva 1'!AU$21,'Alternatyva 1'!AU$32,'Alternatyva 1'!AU$43,'Alternatyva 1'!AU$54,'Alternatyva 1'!AU$65,'Alternatyva 1'!AU$76,'Alternatyva 1'!AU$87)</f>
        <v>0</v>
      </c>
      <c r="AV11" s="42">
        <f>SUM('Alternatyva 1'!AV$21,'Alternatyva 1'!AV$32,'Alternatyva 1'!AV$43,'Alternatyva 1'!AV$54,'Alternatyva 1'!AV$65,'Alternatyva 1'!AV$76,'Alternatyva 1'!AV$87)</f>
        <v>0</v>
      </c>
      <c r="AW11" s="42">
        <f>SUM('Alternatyva 1'!AW$21,'Alternatyva 1'!AW$32,'Alternatyva 1'!AW$43,'Alternatyva 1'!AW$54,'Alternatyva 1'!AW$65,'Alternatyva 1'!AW$76,'Alternatyva 1'!AW$87)</f>
        <v>0</v>
      </c>
      <c r="AX11" s="42">
        <f>SUM('Alternatyva 1'!AX$21,'Alternatyva 1'!AX$32,'Alternatyva 1'!AX$43,'Alternatyva 1'!AX$54,'Alternatyva 1'!AX$65,'Alternatyva 1'!AX$76,'Alternatyva 1'!AX$87)</f>
        <v>0</v>
      </c>
      <c r="AY11" s="42">
        <f>SUM('Alternatyva 1'!AY$21,'Alternatyva 1'!AY$32,'Alternatyva 1'!AY$43,'Alternatyva 1'!AY$54,'Alternatyva 1'!AY$65,'Alternatyva 1'!AY$76,'Alternatyva 1'!AY$87)</f>
        <v>0</v>
      </c>
      <c r="AZ11" s="42">
        <f>SUM('Alternatyva 1'!AZ$21,'Alternatyva 1'!AZ$32,'Alternatyva 1'!AZ$43,'Alternatyva 1'!AZ$54,'Alternatyva 1'!AZ$65,'Alternatyva 1'!AZ$76,'Alternatyva 1'!AZ$87)</f>
        <v>0</v>
      </c>
      <c r="BA11" s="42">
        <f>SUM('Alternatyva 1'!BA$21,'Alternatyva 1'!BA$32,'Alternatyva 1'!BA$43,'Alternatyva 1'!BA$54,'Alternatyva 1'!BA$65,'Alternatyva 1'!BA$76,'Alternatyva 1'!BA$87)</f>
        <v>0</v>
      </c>
      <c r="BB11" s="42">
        <f>SUM('Alternatyva 1'!BB$21,'Alternatyva 1'!BB$32,'Alternatyva 1'!BB$43,'Alternatyva 1'!BB$54,'Alternatyva 1'!BB$65,'Alternatyva 1'!BB$76,'Alternatyva 1'!BB$87)</f>
        <v>0</v>
      </c>
      <c r="BC11" s="42">
        <f>SUM('Alternatyva 1'!BC$21,'Alternatyva 1'!BC$32,'Alternatyva 1'!BC$43,'Alternatyva 1'!BC$54,'Alternatyva 1'!BC$65,'Alternatyva 1'!BC$76,'Alternatyva 1'!BC$87)</f>
        <v>0</v>
      </c>
      <c r="BD11" s="42">
        <f>SUM('Alternatyva 1'!BD$21,'Alternatyva 1'!BD$32,'Alternatyva 1'!BD$43,'Alternatyva 1'!BD$54,'Alternatyva 1'!BD$65,'Alternatyva 1'!BD$76,'Alternatyva 1'!BD$87)</f>
        <v>0</v>
      </c>
      <c r="BE11" s="42">
        <f>SUM('Alternatyva 1'!BE$21,'Alternatyva 1'!BE$32,'Alternatyva 1'!BE$43,'Alternatyva 1'!BE$54,'Alternatyva 1'!BE$65,'Alternatyva 1'!BE$76,'Alternatyva 1'!BE$87)</f>
        <v>0</v>
      </c>
      <c r="BF11" s="42">
        <f>SUM('Alternatyva 1'!BF$21,'Alternatyva 1'!BF$32,'Alternatyva 1'!BF$43,'Alternatyva 1'!BF$54,'Alternatyva 1'!BF$65,'Alternatyva 1'!BF$76,'Alternatyva 1'!BF$87)</f>
        <v>0</v>
      </c>
      <c r="BG11" s="42">
        <f>SUM('Alternatyva 1'!BG$21,'Alternatyva 1'!BG$32,'Alternatyva 1'!BG$43,'Alternatyva 1'!BG$54,'Alternatyva 1'!BG$65,'Alternatyva 1'!BG$76,'Alternatyva 1'!BG$87)</f>
        <v>0</v>
      </c>
      <c r="BH11" s="42">
        <f>SUM('Alternatyva 1'!BH$21,'Alternatyva 1'!BH$32,'Alternatyva 1'!BH$43,'Alternatyva 1'!BH$54,'Alternatyva 1'!BH$65,'Alternatyva 1'!BH$76,'Alternatyva 1'!BH$87)</f>
        <v>0</v>
      </c>
      <c r="BI11" s="42">
        <f>SUM('Alternatyva 1'!BI$21,'Alternatyva 1'!BI$32,'Alternatyva 1'!BI$43,'Alternatyva 1'!BI$54,'Alternatyva 1'!BI$65,'Alternatyva 1'!BI$76,'Alternatyva 1'!BI$87)</f>
        <v>0</v>
      </c>
      <c r="BJ11" s="42">
        <f>SUM('Alternatyva 1'!BJ$21,'Alternatyva 1'!BJ$32,'Alternatyva 1'!BJ$43,'Alternatyva 1'!BJ$54,'Alternatyva 1'!BJ$65,'Alternatyva 1'!BJ$76,'Alternatyva 1'!BJ$87)</f>
        <v>0</v>
      </c>
      <c r="BK11" s="42">
        <f>SUM('Alternatyva 1'!BK$21,'Alternatyva 1'!BK$32,'Alternatyva 1'!BK$43,'Alternatyva 1'!BK$54,'Alternatyva 1'!BK$65,'Alternatyva 1'!BK$76,'Alternatyva 1'!BK$87)</f>
        <v>0</v>
      </c>
      <c r="BL11" s="42">
        <f>SUM('Alternatyva 1'!BL$21,'Alternatyva 1'!BL$32,'Alternatyva 1'!BL$43,'Alternatyva 1'!BL$54,'Alternatyva 1'!BL$65,'Alternatyva 1'!BL$76,'Alternatyva 1'!BL$87)</f>
        <v>0</v>
      </c>
      <c r="BM11" s="42">
        <f>SUM('Alternatyva 1'!BM$21,'Alternatyva 1'!BM$32,'Alternatyva 1'!BM$43,'Alternatyva 1'!BM$54,'Alternatyva 1'!BM$65,'Alternatyva 1'!BM$76,'Alternatyva 1'!BM$87)</f>
        <v>0</v>
      </c>
      <c r="BN11" s="42">
        <f>SUM('Alternatyva 1'!BN$21,'Alternatyva 1'!BN$32,'Alternatyva 1'!BN$43,'Alternatyva 1'!BN$54,'Alternatyva 1'!BN$65,'Alternatyva 1'!BN$76,'Alternatyva 1'!BN$87)</f>
        <v>0</v>
      </c>
      <c r="BO11" s="42">
        <f>SUM('Alternatyva 1'!BO$21,'Alternatyva 1'!BO$32,'Alternatyva 1'!BO$43,'Alternatyva 1'!BO$54,'Alternatyva 1'!BO$65,'Alternatyva 1'!BO$76,'Alternatyva 1'!BO$87)</f>
        <v>0</v>
      </c>
      <c r="BP11" s="42">
        <f>SUM('Alternatyva 1'!BP$21,'Alternatyva 1'!BP$32,'Alternatyva 1'!BP$43,'Alternatyva 1'!BP$54,'Alternatyva 1'!BP$65,'Alternatyva 1'!BP$76,'Alternatyva 1'!BP$87)</f>
        <v>0</v>
      </c>
      <c r="BQ11" s="42">
        <f>SUM('Alternatyva 1'!BQ$21,'Alternatyva 1'!BQ$32,'Alternatyva 1'!BQ$43,'Alternatyva 1'!BQ$54,'Alternatyva 1'!BQ$65,'Alternatyva 1'!BQ$76,'Alternatyva 1'!BQ$87)</f>
        <v>0</v>
      </c>
      <c r="BR11" s="42">
        <f>SUM('Alternatyva 1'!BR$21,'Alternatyva 1'!BR$32,'Alternatyva 1'!BR$43,'Alternatyva 1'!BR$54,'Alternatyva 1'!BR$65,'Alternatyva 1'!BR$76,'Alternatyva 1'!BR$87)</f>
        <v>0</v>
      </c>
      <c r="BS11" s="42">
        <f>SUM('Alternatyva 1'!BS$21,'Alternatyva 1'!BS$32,'Alternatyva 1'!BS$43,'Alternatyva 1'!BS$54,'Alternatyva 1'!BS$65,'Alternatyva 1'!BS$76,'Alternatyva 1'!BS$87)</f>
        <v>0</v>
      </c>
      <c r="BT11" s="42">
        <f>SUM('Alternatyva 1'!BT$21,'Alternatyva 1'!BT$32,'Alternatyva 1'!BT$43,'Alternatyva 1'!BT$54,'Alternatyva 1'!BT$65,'Alternatyva 1'!BT$76,'Alternatyva 1'!BT$87)</f>
        <v>0</v>
      </c>
      <c r="BU11" s="42">
        <f>SUM('Alternatyva 1'!BU$21,'Alternatyva 1'!BU$32,'Alternatyva 1'!BU$43,'Alternatyva 1'!BU$54,'Alternatyva 1'!BU$65,'Alternatyva 1'!BU$76,'Alternatyva 1'!BU$87)</f>
        <v>0</v>
      </c>
      <c r="BV11" s="42">
        <f>SUM('Alternatyva 1'!BV$21,'Alternatyva 1'!BV$32,'Alternatyva 1'!BV$43,'Alternatyva 1'!BV$54,'Alternatyva 1'!BV$65,'Alternatyva 1'!BV$76,'Alternatyva 1'!BV$87)</f>
        <v>0</v>
      </c>
      <c r="BW11" s="42">
        <f>SUM('Alternatyva 1'!BW$21,'Alternatyva 1'!BW$32,'Alternatyva 1'!BW$43,'Alternatyva 1'!BW$54,'Alternatyva 1'!BW$65,'Alternatyva 1'!BW$76,'Alternatyva 1'!BW$87)</f>
        <v>0</v>
      </c>
      <c r="BX11" s="42">
        <f>SUM('Alternatyva 1'!BX$21,'Alternatyva 1'!BX$32,'Alternatyva 1'!BX$43,'Alternatyva 1'!BX$54,'Alternatyva 1'!BX$65,'Alternatyva 1'!BX$76,'Alternatyva 1'!BX$87)</f>
        <v>0</v>
      </c>
      <c r="BY11" s="42">
        <f>SUM('Alternatyva 1'!BY$21,'Alternatyva 1'!BY$32,'Alternatyva 1'!BY$43,'Alternatyva 1'!BY$54,'Alternatyva 1'!BY$65,'Alternatyva 1'!BY$76,'Alternatyva 1'!BY$87)</f>
        <v>0</v>
      </c>
      <c r="BZ11" s="42">
        <f>SUM('Alternatyva 1'!BZ$21,'Alternatyva 1'!BZ$32,'Alternatyva 1'!BZ$43,'Alternatyva 1'!BZ$54,'Alternatyva 1'!BZ$65,'Alternatyva 1'!BZ$76,'Alternatyva 1'!BZ$87)</f>
        <v>0</v>
      </c>
      <c r="CA11" s="42">
        <f>SUM('Alternatyva 1'!CA$21,'Alternatyva 1'!CA$32,'Alternatyva 1'!CA$43,'Alternatyva 1'!CA$54,'Alternatyva 1'!CA$65,'Alternatyva 1'!CA$76,'Alternatyva 1'!CA$87)</f>
        <v>0</v>
      </c>
      <c r="CB11" s="42">
        <f>SUM('Alternatyva 1'!CB$21,'Alternatyva 1'!CB$32,'Alternatyva 1'!CB$43,'Alternatyva 1'!CB$54,'Alternatyva 1'!CB$65,'Alternatyva 1'!CB$76,'Alternatyva 1'!CB$87)</f>
        <v>0</v>
      </c>
      <c r="CC11" s="42">
        <f>SUM('Alternatyva 1'!CC$21,'Alternatyva 1'!CC$32,'Alternatyva 1'!CC$43,'Alternatyva 1'!CC$54,'Alternatyva 1'!CC$65,'Alternatyva 1'!CC$76,'Alternatyva 1'!CC$87)</f>
        <v>0</v>
      </c>
      <c r="CD11" s="42">
        <f>SUM('Alternatyva 1'!CD$21,'Alternatyva 1'!CD$32,'Alternatyva 1'!CD$43,'Alternatyva 1'!CD$54,'Alternatyva 1'!CD$65,'Alternatyva 1'!CD$76,'Alternatyva 1'!CD$87)</f>
        <v>0</v>
      </c>
      <c r="CE11" s="42">
        <f>SUM('Alternatyva 1'!CE$21,'Alternatyva 1'!CE$32,'Alternatyva 1'!CE$43,'Alternatyva 1'!CE$54,'Alternatyva 1'!CE$65,'Alternatyva 1'!CE$76,'Alternatyva 1'!CE$87)</f>
        <v>0</v>
      </c>
      <c r="CF11" s="42">
        <f>SUM('Alternatyva 1'!CF$21,'Alternatyva 1'!CF$32,'Alternatyva 1'!CF$43,'Alternatyva 1'!CF$54,'Alternatyva 1'!CF$65,'Alternatyva 1'!CF$76,'Alternatyva 1'!CF$87)</f>
        <v>0</v>
      </c>
      <c r="CG11" s="42">
        <f>SUM('Alternatyva 1'!CG$21,'Alternatyva 1'!CG$32,'Alternatyva 1'!CG$43,'Alternatyva 1'!CG$54,'Alternatyva 1'!CG$65,'Alternatyva 1'!CG$76,'Alternatyva 1'!CG$87)</f>
        <v>0</v>
      </c>
      <c r="CH11" s="42">
        <f>SUM('Alternatyva 1'!CH$21,'Alternatyva 1'!CH$32,'Alternatyva 1'!CH$43,'Alternatyva 1'!CH$54,'Alternatyva 1'!CH$65,'Alternatyva 1'!CH$76,'Alternatyva 1'!CH$87)</f>
        <v>0</v>
      </c>
      <c r="CI11" s="42">
        <f>SUM('Alternatyva 1'!CI$21,'Alternatyva 1'!CI$32,'Alternatyva 1'!CI$43,'Alternatyva 1'!CI$54,'Alternatyva 1'!CI$65,'Alternatyva 1'!CI$76,'Alternatyva 1'!CI$87)</f>
        <v>0</v>
      </c>
      <c r="CJ11" s="42">
        <f>SUM('Alternatyva 1'!CJ$21,'Alternatyva 1'!CJ$32,'Alternatyva 1'!CJ$43,'Alternatyva 1'!CJ$54,'Alternatyva 1'!CJ$65,'Alternatyva 1'!CJ$76,'Alternatyva 1'!CJ$87)</f>
        <v>0</v>
      </c>
      <c r="CK11" s="42">
        <f>SUM('Alternatyva 1'!CK$21,'Alternatyva 1'!CK$32,'Alternatyva 1'!CK$43,'Alternatyva 1'!CK$54,'Alternatyva 1'!CK$65,'Alternatyva 1'!CK$76,'Alternatyva 1'!CK$87)</f>
        <v>0</v>
      </c>
      <c r="CL11" s="42">
        <f>SUM('Alternatyva 1'!CL$21,'Alternatyva 1'!CL$32,'Alternatyva 1'!CL$43,'Alternatyva 1'!CL$54,'Alternatyva 1'!CL$65,'Alternatyva 1'!CL$76,'Alternatyva 1'!CL$87)</f>
        <v>0</v>
      </c>
      <c r="CM11" s="42">
        <f>SUM('Alternatyva 1'!CM$21,'Alternatyva 1'!CM$32,'Alternatyva 1'!CM$43,'Alternatyva 1'!CM$54,'Alternatyva 1'!CM$65,'Alternatyva 1'!CM$76,'Alternatyva 1'!CM$87)</f>
        <v>0</v>
      </c>
      <c r="CN11" s="42">
        <f>SUM('Alternatyva 1'!CN$21,'Alternatyva 1'!CN$32,'Alternatyva 1'!CN$43,'Alternatyva 1'!CN$54,'Alternatyva 1'!CN$65,'Alternatyva 1'!CN$76,'Alternatyva 1'!CN$87)</f>
        <v>0</v>
      </c>
      <c r="CO11" s="42">
        <f>SUM('Alternatyva 1'!CO$21,'Alternatyva 1'!CO$32,'Alternatyva 1'!CO$43,'Alternatyva 1'!CO$54,'Alternatyva 1'!CO$65,'Alternatyva 1'!CO$76,'Alternatyva 1'!CO$87)</f>
        <v>0</v>
      </c>
      <c r="CP11" s="42">
        <f>SUM('Alternatyva 1'!CP$21,'Alternatyva 1'!CP$32,'Alternatyva 1'!CP$43,'Alternatyva 1'!CP$54,'Alternatyva 1'!CP$65,'Alternatyva 1'!CP$76,'Alternatyva 1'!CP$87)</f>
        <v>0</v>
      </c>
      <c r="CQ11" s="42">
        <f>SUM('Alternatyva 1'!CQ$21,'Alternatyva 1'!CQ$32,'Alternatyva 1'!CQ$43,'Alternatyva 1'!CQ$54,'Alternatyva 1'!CQ$65,'Alternatyva 1'!CQ$76,'Alternatyva 1'!CQ$87)</f>
        <v>0</v>
      </c>
      <c r="CR11" s="42">
        <f>SUM('Alternatyva 1'!CR$21,'Alternatyva 1'!CR$32,'Alternatyva 1'!CR$43,'Alternatyva 1'!CR$54,'Alternatyva 1'!CR$65,'Alternatyva 1'!CR$76,'Alternatyva 1'!CR$87)</f>
        <v>0</v>
      </c>
      <c r="CS11" s="42">
        <f>SUM('Alternatyva 1'!CS$21,'Alternatyva 1'!CS$32,'Alternatyva 1'!CS$43,'Alternatyva 1'!CS$54,'Alternatyva 1'!CS$65,'Alternatyva 1'!CS$76,'Alternatyva 1'!CS$87)</f>
        <v>0</v>
      </c>
      <c r="CT11" s="42">
        <f>SUM('Alternatyva 1'!CT$21,'Alternatyva 1'!CT$32,'Alternatyva 1'!CT$43,'Alternatyva 1'!CT$54,'Alternatyva 1'!CT$65,'Alternatyva 1'!CT$76,'Alternatyva 1'!CT$87)</f>
        <v>0</v>
      </c>
      <c r="CU11" s="42">
        <f>SUM('Alternatyva 1'!CU$21,'Alternatyva 1'!CU$32,'Alternatyva 1'!CU$43,'Alternatyva 1'!CU$54,'Alternatyva 1'!CU$65,'Alternatyva 1'!CU$76,'Alternatyva 1'!CU$87)</f>
        <v>0</v>
      </c>
      <c r="CV11" s="42">
        <f>SUM('Alternatyva 1'!CV$21,'Alternatyva 1'!CV$32,'Alternatyva 1'!CV$43,'Alternatyva 1'!CV$54,'Alternatyva 1'!CV$65,'Alternatyva 1'!CV$76,'Alternatyva 1'!CV$87)</f>
        <v>0</v>
      </c>
      <c r="CW11" s="42">
        <f>SUM('Alternatyva 1'!CW$21,'Alternatyva 1'!CW$32,'Alternatyva 1'!CW$43,'Alternatyva 1'!CW$54,'Alternatyva 1'!CW$65,'Alternatyva 1'!CW$76,'Alternatyva 1'!CW$87)</f>
        <v>0</v>
      </c>
      <c r="CX11" s="42">
        <f>SUM('Alternatyva 1'!CX$21,'Alternatyva 1'!CX$32,'Alternatyva 1'!CX$43,'Alternatyva 1'!CX$54,'Alternatyva 1'!CX$65,'Alternatyva 1'!CX$76,'Alternatyva 1'!CX$87)</f>
        <v>0</v>
      </c>
      <c r="CY11" s="42">
        <f>SUM('Alternatyva 1'!CY$21,'Alternatyva 1'!CY$32,'Alternatyva 1'!CY$43,'Alternatyva 1'!CY$54,'Alternatyva 1'!CY$65,'Alternatyva 1'!CY$76,'Alternatyva 1'!CY$87)</f>
        <v>0</v>
      </c>
      <c r="CZ11" s="42">
        <f>SUM('Alternatyva 1'!CZ$21,'Alternatyva 1'!CZ$32,'Alternatyva 1'!CZ$43,'Alternatyva 1'!CZ$54,'Alternatyva 1'!CZ$65,'Alternatyva 1'!CZ$76,'Alternatyva 1'!CZ$87)</f>
        <v>0</v>
      </c>
      <c r="DA11" s="42">
        <f>SUM('Alternatyva 1'!DA$21,'Alternatyva 1'!DA$32,'Alternatyva 1'!DA$43,'Alternatyva 1'!DA$54,'Alternatyva 1'!DA$65,'Alternatyva 1'!DA$76,'Alternatyva 1'!DA$87)</f>
        <v>0</v>
      </c>
      <c r="DB11" s="42">
        <f>SUM('Alternatyva 1'!DB$21,'Alternatyva 1'!DB$32,'Alternatyva 1'!DB$43,'Alternatyva 1'!DB$54,'Alternatyva 1'!DB$65,'Alternatyva 1'!DB$76,'Alternatyva 1'!DB$87)</f>
        <v>0</v>
      </c>
      <c r="DC11" s="42">
        <f>SUM('Alternatyva 1'!DC$21,'Alternatyva 1'!DC$32,'Alternatyva 1'!DC$43,'Alternatyva 1'!DC$54,'Alternatyva 1'!DC$65,'Alternatyva 1'!DC$76,'Alternatyva 1'!DC$87)</f>
        <v>0</v>
      </c>
    </row>
    <row r="12" spans="2:107" ht="15" customHeight="1">
      <c r="B12" s="5" t="s">
        <v>191</v>
      </c>
      <c r="C12" s="754" t="s">
        <v>260</v>
      </c>
      <c r="D12" s="755"/>
      <c r="E12" s="756"/>
      <c r="F12" s="48">
        <f>H12+NPV(SD,I12:INDEX(I12:DC12,PAL))</f>
        <v>2449308.9144424847</v>
      </c>
      <c r="G12" s="42">
        <f>SUMIF($H$6:$DC$6,"&lt;="&amp;PAL,$H12:$DC12)</f>
        <v>13510425.612045456</v>
      </c>
      <c r="H12" s="42">
        <f>H11-SUMPRODUCT('Alternatyva 1'!H$21:H$87,'Alternatyva 1'!$DH$21:$DH$87)</f>
        <v>0</v>
      </c>
      <c r="I12" s="42">
        <f>I11-SUMPRODUCT('Alternatyva 1'!I$21:I$87,'Alternatyva 1'!$DH$21:$DH$87)</f>
        <v>0</v>
      </c>
      <c r="J12" s="42">
        <f>J11-SUMPRODUCT('Alternatyva 1'!J$21:J$87,'Alternatyva 1'!$DH$21:$DH$87)</f>
        <v>0</v>
      </c>
      <c r="K12" s="42">
        <f>K11-SUMPRODUCT('Alternatyva 1'!K$21:K$87,'Alternatyva 1'!$DH$21:$DH$87)</f>
        <v>0</v>
      </c>
      <c r="L12" s="42">
        <f>L11-SUMPRODUCT('Alternatyva 1'!L$21:L$87,'Alternatyva 1'!$DH$21:$DH$87)</f>
        <v>0</v>
      </c>
      <c r="M12" s="42">
        <f>M11-SUMPRODUCT('Alternatyva 1'!M$21:M$87,'Alternatyva 1'!$DH$21:$DH$87)</f>
        <v>0</v>
      </c>
      <c r="N12" s="42">
        <f>N11-SUMPRODUCT('Alternatyva 1'!N$21:N$87,'Alternatyva 1'!$DH$21:$DH$87)</f>
        <v>0</v>
      </c>
      <c r="O12" s="42">
        <f>O11-SUMPRODUCT('Alternatyva 1'!O$21:O$87,'Alternatyva 1'!$DH$21:$DH$87)</f>
        <v>0</v>
      </c>
      <c r="P12" s="42">
        <f>P11-SUMPRODUCT('Alternatyva 1'!P$21:P$87,'Alternatyva 1'!$DH$21:$DH$87)</f>
        <v>0</v>
      </c>
      <c r="Q12" s="42">
        <f>Q11-SUMPRODUCT('Alternatyva 1'!Q$21:Q$87,'Alternatyva 1'!$DH$21:$DH$87)</f>
        <v>0</v>
      </c>
      <c r="R12" s="42">
        <f>R11-SUMPRODUCT('Alternatyva 1'!R$21:R$87,'Alternatyva 1'!$DH$21:$DH$87)</f>
        <v>0</v>
      </c>
      <c r="S12" s="42">
        <f>S11-SUMPRODUCT('Alternatyva 1'!S$21:S$87,'Alternatyva 1'!$DH$21:$DH$87)</f>
        <v>0</v>
      </c>
      <c r="T12" s="42">
        <f>T11-SUMPRODUCT('Alternatyva 1'!T$21:T$87,'Alternatyva 1'!$DH$21:$DH$87)</f>
        <v>0</v>
      </c>
      <c r="U12" s="42">
        <f>U11-SUMPRODUCT('Alternatyva 1'!U$21:U$87,'Alternatyva 1'!$DH$21:$DH$87)</f>
        <v>0</v>
      </c>
      <c r="V12" s="42">
        <f>V11-SUMPRODUCT('Alternatyva 1'!V$21:V$87,'Alternatyva 1'!$DH$21:$DH$87)</f>
        <v>0</v>
      </c>
      <c r="W12" s="42">
        <f>W11-SUMPRODUCT('Alternatyva 1'!W$21:W$87,'Alternatyva 1'!$DH$21:$DH$87)</f>
        <v>0</v>
      </c>
      <c r="X12" s="42">
        <f>X11-SUMPRODUCT('Alternatyva 1'!X$21:X$87,'Alternatyva 1'!$DH$21:$DH$87)</f>
        <v>0</v>
      </c>
      <c r="Y12" s="42">
        <f>Y11-SUMPRODUCT('Alternatyva 1'!Y$21:Y$87,'Alternatyva 1'!$DH$21:$DH$87)</f>
        <v>0</v>
      </c>
      <c r="Z12" s="42">
        <f>Z11-SUMPRODUCT('Alternatyva 1'!Z$21:Z$87,'Alternatyva 1'!$DH$21:$DH$87)</f>
        <v>0</v>
      </c>
      <c r="AA12" s="42">
        <f>AA11-SUMPRODUCT('Alternatyva 1'!AA$21:AA$87,'Alternatyva 1'!$DH$21:$DH$87)</f>
        <v>0</v>
      </c>
      <c r="AB12" s="42">
        <f>AB11-SUMPRODUCT('Alternatyva 1'!AB$21:AB$87,'Alternatyva 1'!$DH$21:$DH$87)</f>
        <v>0</v>
      </c>
      <c r="AC12" s="42">
        <f>AC11-SUMPRODUCT('Alternatyva 1'!AC$21:AC$87,'Alternatyva 1'!$DH$21:$DH$87)</f>
        <v>0</v>
      </c>
      <c r="AD12" s="42">
        <f>AD11-SUMPRODUCT('Alternatyva 1'!AD$21:AD$87,'Alternatyva 1'!$DH$21:$DH$87)</f>
        <v>0</v>
      </c>
      <c r="AE12" s="42">
        <f>AE11-SUMPRODUCT('Alternatyva 1'!AE$21:AE$87,'Alternatyva 1'!$DH$21:$DH$87)</f>
        <v>0</v>
      </c>
      <c r="AF12" s="42">
        <f>AF11-SUMPRODUCT('Alternatyva 1'!AF$21:AF$87,'Alternatyva 1'!$DH$21:$DH$87)</f>
        <v>0</v>
      </c>
      <c r="AG12" s="42">
        <f>AG11-SUMPRODUCT('Alternatyva 1'!AG$21:AG$87,'Alternatyva 1'!$DH$21:$DH$87)</f>
        <v>0</v>
      </c>
      <c r="AH12" s="42">
        <f>AH11-SUMPRODUCT('Alternatyva 1'!AH$21:AH$87,'Alternatyva 1'!$DH$21:$DH$87)</f>
        <v>0</v>
      </c>
      <c r="AI12" s="42">
        <f>AI11-SUMPRODUCT('Alternatyva 1'!AI$21:AI$87,'Alternatyva 1'!$DH$21:$DH$87)</f>
        <v>0</v>
      </c>
      <c r="AJ12" s="42">
        <f>AJ11-SUMPRODUCT('Alternatyva 1'!AJ$21:AJ$87,'Alternatyva 1'!$DH$21:$DH$87)</f>
        <v>0</v>
      </c>
      <c r="AK12" s="42">
        <f>AK11-SUMPRODUCT('Alternatyva 1'!AK$21:AK$87,'Alternatyva 1'!$DH$21:$DH$87)</f>
        <v>0</v>
      </c>
      <c r="AL12" s="42">
        <f>AL11-SUMPRODUCT('Alternatyva 1'!AL$21:AL$87,'Alternatyva 1'!$DH$21:$DH$87)</f>
        <v>0</v>
      </c>
      <c r="AM12" s="42">
        <f>AM11-SUMPRODUCT('Alternatyva 1'!AM$21:AM$87,'Alternatyva 1'!$DH$21:$DH$87)</f>
        <v>0</v>
      </c>
      <c r="AN12" s="42">
        <f>AN11-SUMPRODUCT('Alternatyva 1'!AN$21:AN$87,'Alternatyva 1'!$DH$21:$DH$87)</f>
        <v>0</v>
      </c>
      <c r="AO12" s="42">
        <f>AO11-SUMPRODUCT('Alternatyva 1'!AO$21:AO$87,'Alternatyva 1'!$DH$21:$DH$87)</f>
        <v>0</v>
      </c>
      <c r="AP12" s="42">
        <f>AP11-SUMPRODUCT('Alternatyva 1'!AP$21:AP$87,'Alternatyva 1'!$DH$21:$DH$87)</f>
        <v>0</v>
      </c>
      <c r="AQ12" s="42">
        <f>AQ11-SUMPRODUCT('Alternatyva 1'!AQ$21:AQ$87,'Alternatyva 1'!$DH$21:$DH$87)</f>
        <v>13510425.612045456</v>
      </c>
      <c r="AR12" s="42">
        <f>AR11-SUMPRODUCT('Alternatyva 1'!AR$21:AR$87,'Alternatyva 1'!$DH$21:$DH$87)</f>
        <v>0</v>
      </c>
      <c r="AS12" s="42">
        <f>AS11-SUMPRODUCT('Alternatyva 1'!AS$21:AS$87,'Alternatyva 1'!$DH$21:$DH$87)</f>
        <v>0</v>
      </c>
      <c r="AT12" s="42">
        <f>AT11-SUMPRODUCT('Alternatyva 1'!AT$21:AT$87,'Alternatyva 1'!$DH$21:$DH$87)</f>
        <v>0</v>
      </c>
      <c r="AU12" s="42">
        <f>AU11-SUMPRODUCT('Alternatyva 1'!AU$21:AU$87,'Alternatyva 1'!$DH$21:$DH$87)</f>
        <v>0</v>
      </c>
      <c r="AV12" s="42">
        <f>AV11-SUMPRODUCT('Alternatyva 1'!AV$21:AV$87,'Alternatyva 1'!$DH$21:$DH$87)</f>
        <v>0</v>
      </c>
      <c r="AW12" s="42">
        <f>AW11-SUMPRODUCT('Alternatyva 1'!AW$21:AW$87,'Alternatyva 1'!$DH$21:$DH$87)</f>
        <v>0</v>
      </c>
      <c r="AX12" s="42">
        <f>AX11-SUMPRODUCT('Alternatyva 1'!AX$21:AX$87,'Alternatyva 1'!$DH$21:$DH$87)</f>
        <v>0</v>
      </c>
      <c r="AY12" s="42">
        <f>AY11-SUMPRODUCT('Alternatyva 1'!AY$21:AY$87,'Alternatyva 1'!$DH$21:$DH$87)</f>
        <v>0</v>
      </c>
      <c r="AZ12" s="42">
        <f>AZ11-SUMPRODUCT('Alternatyva 1'!AZ$21:AZ$87,'Alternatyva 1'!$DH$21:$DH$87)</f>
        <v>0</v>
      </c>
      <c r="BA12" s="42">
        <f>BA11-SUMPRODUCT('Alternatyva 1'!BA$21:BA$87,'Alternatyva 1'!$DH$21:$DH$87)</f>
        <v>0</v>
      </c>
      <c r="BB12" s="42">
        <f>BB11-SUMPRODUCT('Alternatyva 1'!BB$21:BB$87,'Alternatyva 1'!$DH$21:$DH$87)</f>
        <v>0</v>
      </c>
      <c r="BC12" s="42">
        <f>BC11-SUMPRODUCT('Alternatyva 1'!BC$21:BC$87,'Alternatyva 1'!$DH$21:$DH$87)</f>
        <v>0</v>
      </c>
      <c r="BD12" s="42">
        <f>BD11-SUMPRODUCT('Alternatyva 1'!BD$21:BD$87,'Alternatyva 1'!$DH$21:$DH$87)</f>
        <v>0</v>
      </c>
      <c r="BE12" s="42">
        <f>BE11-SUMPRODUCT('Alternatyva 1'!BE$21:BE$87,'Alternatyva 1'!$DH$21:$DH$87)</f>
        <v>0</v>
      </c>
      <c r="BF12" s="42">
        <f>BF11-SUMPRODUCT('Alternatyva 1'!BF$21:BF$87,'Alternatyva 1'!$DH$21:$DH$87)</f>
        <v>0</v>
      </c>
      <c r="BG12" s="42">
        <f>BG11-SUMPRODUCT('Alternatyva 1'!BG$21:BG$87,'Alternatyva 1'!$DH$21:$DH$87)</f>
        <v>0</v>
      </c>
      <c r="BH12" s="42">
        <f>BH11-SUMPRODUCT('Alternatyva 1'!BH$21:BH$87,'Alternatyva 1'!$DH$21:$DH$87)</f>
        <v>0</v>
      </c>
      <c r="BI12" s="42">
        <f>BI11-SUMPRODUCT('Alternatyva 1'!BI$21:BI$87,'Alternatyva 1'!$DH$21:$DH$87)</f>
        <v>0</v>
      </c>
      <c r="BJ12" s="42">
        <f>BJ11-SUMPRODUCT('Alternatyva 1'!BJ$21:BJ$87,'Alternatyva 1'!$DH$21:$DH$87)</f>
        <v>0</v>
      </c>
      <c r="BK12" s="42">
        <f>BK11-SUMPRODUCT('Alternatyva 1'!BK$21:BK$87,'Alternatyva 1'!$DH$21:$DH$87)</f>
        <v>0</v>
      </c>
      <c r="BL12" s="42">
        <f>BL11-SUMPRODUCT('Alternatyva 1'!BL$21:BL$87,'Alternatyva 1'!$DH$21:$DH$87)</f>
        <v>0</v>
      </c>
      <c r="BM12" s="42">
        <f>BM11-SUMPRODUCT('Alternatyva 1'!BM$21:BM$87,'Alternatyva 1'!$DH$21:$DH$87)</f>
        <v>0</v>
      </c>
      <c r="BN12" s="42">
        <f>BN11-SUMPRODUCT('Alternatyva 1'!BN$21:BN$87,'Alternatyva 1'!$DH$21:$DH$87)</f>
        <v>0</v>
      </c>
      <c r="BO12" s="42">
        <f>BO11-SUMPRODUCT('Alternatyva 1'!BO$21:BO$87,'Alternatyva 1'!$DH$21:$DH$87)</f>
        <v>0</v>
      </c>
      <c r="BP12" s="42">
        <f>BP11-SUMPRODUCT('Alternatyva 1'!BP$21:BP$87,'Alternatyva 1'!$DH$21:$DH$87)</f>
        <v>0</v>
      </c>
      <c r="BQ12" s="42">
        <f>BQ11-SUMPRODUCT('Alternatyva 1'!BQ$21:BQ$87,'Alternatyva 1'!$DH$21:$DH$87)</f>
        <v>0</v>
      </c>
      <c r="BR12" s="42">
        <f>BR11-SUMPRODUCT('Alternatyva 1'!BR$21:BR$87,'Alternatyva 1'!$DH$21:$DH$87)</f>
        <v>0</v>
      </c>
      <c r="BS12" s="42">
        <f>BS11-SUMPRODUCT('Alternatyva 1'!BS$21:BS$87,'Alternatyva 1'!$DH$21:$DH$87)</f>
        <v>0</v>
      </c>
      <c r="BT12" s="42">
        <f>BT11-SUMPRODUCT('Alternatyva 1'!BT$21:BT$87,'Alternatyva 1'!$DH$21:$DH$87)</f>
        <v>0</v>
      </c>
      <c r="BU12" s="42">
        <f>BU11-SUMPRODUCT('Alternatyva 1'!BU$21:BU$87,'Alternatyva 1'!$DH$21:$DH$87)</f>
        <v>0</v>
      </c>
      <c r="BV12" s="42">
        <f>BV11-SUMPRODUCT('Alternatyva 1'!BV$21:BV$87,'Alternatyva 1'!$DH$21:$DH$87)</f>
        <v>0</v>
      </c>
      <c r="BW12" s="42">
        <f>BW11-SUMPRODUCT('Alternatyva 1'!BW$21:BW$87,'Alternatyva 1'!$DH$21:$DH$87)</f>
        <v>0</v>
      </c>
      <c r="BX12" s="42">
        <f>BX11-SUMPRODUCT('Alternatyva 1'!BX$21:BX$87,'Alternatyva 1'!$DH$21:$DH$87)</f>
        <v>0</v>
      </c>
      <c r="BY12" s="42">
        <f>BY11-SUMPRODUCT('Alternatyva 1'!BY$21:BY$87,'Alternatyva 1'!$DH$21:$DH$87)</f>
        <v>0</v>
      </c>
      <c r="BZ12" s="42">
        <f>BZ11-SUMPRODUCT('Alternatyva 1'!BZ$21:BZ$87,'Alternatyva 1'!$DH$21:$DH$87)</f>
        <v>0</v>
      </c>
      <c r="CA12" s="42">
        <f>CA11-SUMPRODUCT('Alternatyva 1'!CA$21:CA$87,'Alternatyva 1'!$DH$21:$DH$87)</f>
        <v>0</v>
      </c>
      <c r="CB12" s="42">
        <f>CB11-SUMPRODUCT('Alternatyva 1'!CB$21:CB$87,'Alternatyva 1'!$DH$21:$DH$87)</f>
        <v>0</v>
      </c>
      <c r="CC12" s="42">
        <f>CC11-SUMPRODUCT('Alternatyva 1'!CC$21:CC$87,'Alternatyva 1'!$DH$21:$DH$87)</f>
        <v>0</v>
      </c>
      <c r="CD12" s="42">
        <f>CD11-SUMPRODUCT('Alternatyva 1'!CD$21:CD$87,'Alternatyva 1'!$DH$21:$DH$87)</f>
        <v>0</v>
      </c>
      <c r="CE12" s="42">
        <f>CE11-SUMPRODUCT('Alternatyva 1'!CE$21:CE$87,'Alternatyva 1'!$DH$21:$DH$87)</f>
        <v>0</v>
      </c>
      <c r="CF12" s="42">
        <f>CF11-SUMPRODUCT('Alternatyva 1'!CF$21:CF$87,'Alternatyva 1'!$DH$21:$DH$87)</f>
        <v>0</v>
      </c>
      <c r="CG12" s="42">
        <f>CG11-SUMPRODUCT('Alternatyva 1'!CG$21:CG$87,'Alternatyva 1'!$DH$21:$DH$87)</f>
        <v>0</v>
      </c>
      <c r="CH12" s="42">
        <f>CH11-SUMPRODUCT('Alternatyva 1'!CH$21:CH$87,'Alternatyva 1'!$DH$21:$DH$87)</f>
        <v>0</v>
      </c>
      <c r="CI12" s="42">
        <f>CI11-SUMPRODUCT('Alternatyva 1'!CI$21:CI$87,'Alternatyva 1'!$DH$21:$DH$87)</f>
        <v>0</v>
      </c>
      <c r="CJ12" s="42">
        <f>CJ11-SUMPRODUCT('Alternatyva 1'!CJ$21:CJ$87,'Alternatyva 1'!$DH$21:$DH$87)</f>
        <v>0</v>
      </c>
      <c r="CK12" s="42">
        <f>CK11-SUMPRODUCT('Alternatyva 1'!CK$21:CK$87,'Alternatyva 1'!$DH$21:$DH$87)</f>
        <v>0</v>
      </c>
      <c r="CL12" s="42">
        <f>CL11-SUMPRODUCT('Alternatyva 1'!CL$21:CL$87,'Alternatyva 1'!$DH$21:$DH$87)</f>
        <v>0</v>
      </c>
      <c r="CM12" s="42">
        <f>CM11-SUMPRODUCT('Alternatyva 1'!CM$21:CM$87,'Alternatyva 1'!$DH$21:$DH$87)</f>
        <v>0</v>
      </c>
      <c r="CN12" s="42">
        <f>CN11-SUMPRODUCT('Alternatyva 1'!CN$21:CN$87,'Alternatyva 1'!$DH$21:$DH$87)</f>
        <v>0</v>
      </c>
      <c r="CO12" s="42">
        <f>CO11-SUMPRODUCT('Alternatyva 1'!CO$21:CO$87,'Alternatyva 1'!$DH$21:$DH$87)</f>
        <v>0</v>
      </c>
      <c r="CP12" s="42">
        <f>CP11-SUMPRODUCT('Alternatyva 1'!CP$21:CP$87,'Alternatyva 1'!$DH$21:$DH$87)</f>
        <v>0</v>
      </c>
      <c r="CQ12" s="42">
        <f>CQ11-SUMPRODUCT('Alternatyva 1'!CQ$21:CQ$87,'Alternatyva 1'!$DH$21:$DH$87)</f>
        <v>0</v>
      </c>
      <c r="CR12" s="42">
        <f>CR11-SUMPRODUCT('Alternatyva 1'!CR$21:CR$87,'Alternatyva 1'!$DH$21:$DH$87)</f>
        <v>0</v>
      </c>
      <c r="CS12" s="42">
        <f>CS11-SUMPRODUCT('Alternatyva 1'!CS$21:CS$87,'Alternatyva 1'!$DH$21:$DH$87)</f>
        <v>0</v>
      </c>
      <c r="CT12" s="42">
        <f>CT11-SUMPRODUCT('Alternatyva 1'!CT$21:CT$87,'Alternatyva 1'!$DH$21:$DH$87)</f>
        <v>0</v>
      </c>
      <c r="CU12" s="42">
        <f>CU11-SUMPRODUCT('Alternatyva 1'!CU$21:CU$87,'Alternatyva 1'!$DH$21:$DH$87)</f>
        <v>0</v>
      </c>
      <c r="CV12" s="42">
        <f>CV11-SUMPRODUCT('Alternatyva 1'!CV$21:CV$87,'Alternatyva 1'!$DH$21:$DH$87)</f>
        <v>0</v>
      </c>
      <c r="CW12" s="42">
        <f>CW11-SUMPRODUCT('Alternatyva 1'!CW$21:CW$87,'Alternatyva 1'!$DH$21:$DH$87)</f>
        <v>0</v>
      </c>
      <c r="CX12" s="42">
        <f>CX11-SUMPRODUCT('Alternatyva 1'!CX$21:CX$87,'Alternatyva 1'!$DH$21:$DH$87)</f>
        <v>0</v>
      </c>
      <c r="CY12" s="42">
        <f>CY11-SUMPRODUCT('Alternatyva 1'!CY$21:CY$87,'Alternatyva 1'!$DH$21:$DH$87)</f>
        <v>0</v>
      </c>
      <c r="CZ12" s="42">
        <f>CZ11-SUMPRODUCT('Alternatyva 1'!CZ$21:CZ$87,'Alternatyva 1'!$DH$21:$DH$87)</f>
        <v>0</v>
      </c>
      <c r="DA12" s="42">
        <f>DA11-SUMPRODUCT('Alternatyva 1'!DA$21:DA$87,'Alternatyva 1'!$DH$21:$DH$87)</f>
        <v>0</v>
      </c>
      <c r="DB12" s="42">
        <f>DB11-SUMPRODUCT('Alternatyva 1'!DB$21:DB$87,'Alternatyva 1'!$DH$21:$DH$87)</f>
        <v>0</v>
      </c>
      <c r="DC12" s="42">
        <f>DC11-SUMPRODUCT('Alternatyva 1'!DC$21:DC$87,'Alternatyva 1'!$DH$21:$DH$87)</f>
        <v>0</v>
      </c>
    </row>
    <row r="13" spans="2:107" ht="15" customHeight="1" thickBot="1">
      <c r="B13" s="5" t="s">
        <v>237</v>
      </c>
      <c r="C13" s="772" t="s">
        <v>160</v>
      </c>
      <c r="D13" s="773"/>
      <c r="E13" s="774"/>
      <c r="F13" s="48">
        <f>H13+NPV(SD,I13:INDEX(I13:DC13,PAL))</f>
        <v>2054471.1639973414</v>
      </c>
      <c r="G13" s="42">
        <f>SUMIF($H$6:$DC$6,"&lt;="&amp;PAL,$H13:$DC13)</f>
        <v>52892779.437786452</v>
      </c>
      <c r="H13" s="14">
        <f>H8-H9-H10+H12</f>
        <v>0</v>
      </c>
      <c r="I13" s="14">
        <f t="shared" ref="I13:BT13" si="2">I8-I9-I10+I12</f>
        <v>-4334202.396694215</v>
      </c>
      <c r="J13" s="14">
        <f>J8-J9-J10+J12</f>
        <v>-957125.26278192399</v>
      </c>
      <c r="K13" s="14">
        <f t="shared" si="2"/>
        <v>-2199230.1431730231</v>
      </c>
      <c r="L13" s="14">
        <f t="shared" si="2"/>
        <v>-4265731.7264769571</v>
      </c>
      <c r="M13" s="14">
        <f t="shared" si="2"/>
        <v>-11264597.841974836</v>
      </c>
      <c r="N13" s="14">
        <f t="shared" si="2"/>
        <v>-12354531.374373073</v>
      </c>
      <c r="O13" s="14">
        <f t="shared" si="2"/>
        <v>-5625653.7218041159</v>
      </c>
      <c r="P13" s="14">
        <f t="shared" si="2"/>
        <v>2764048.5564043368</v>
      </c>
      <c r="Q13" s="14">
        <f t="shared" si="2"/>
        <v>2854156.6323425923</v>
      </c>
      <c r="R13" s="14">
        <f t="shared" si="2"/>
        <v>2947364.680820391</v>
      </c>
      <c r="S13" s="14">
        <f t="shared" si="2"/>
        <v>3043164.8648401964</v>
      </c>
      <c r="T13" s="14">
        <f t="shared" si="2"/>
        <v>3281774.451514692</v>
      </c>
      <c r="U13" s="14">
        <f t="shared" si="2"/>
        <v>5878060.9094390869</v>
      </c>
      <c r="V13" s="14">
        <f t="shared" si="2"/>
        <v>3352730.0848798864</v>
      </c>
      <c r="W13" s="14">
        <f t="shared" si="2"/>
        <v>4177160.6000135909</v>
      </c>
      <c r="X13" s="14">
        <f t="shared" si="2"/>
        <v>3571940.3124144957</v>
      </c>
      <c r="Y13" s="14">
        <f t="shared" si="2"/>
        <v>3537628.3003484076</v>
      </c>
      <c r="Z13" s="14">
        <f t="shared" si="2"/>
        <v>1175451.656782499</v>
      </c>
      <c r="AA13" s="14">
        <f t="shared" si="2"/>
        <v>3927862.0253638127</v>
      </c>
      <c r="AB13" s="14">
        <f t="shared" si="2"/>
        <v>3337670.9860239523</v>
      </c>
      <c r="AC13" s="14">
        <f t="shared" si="2"/>
        <v>4184040.7773156646</v>
      </c>
      <c r="AD13" s="14">
        <f t="shared" si="2"/>
        <v>1105924.6769346991</v>
      </c>
      <c r="AE13" s="14">
        <f t="shared" si="2"/>
        <v>8826483.4053114131</v>
      </c>
      <c r="AF13" s="14">
        <f t="shared" si="2"/>
        <v>4599256.6922105541</v>
      </c>
      <c r="AG13" s="14">
        <f t="shared" si="2"/>
        <v>5939560.8336380618</v>
      </c>
      <c r="AH13" s="14">
        <f t="shared" si="2"/>
        <v>-17442427.700264573</v>
      </c>
      <c r="AI13" s="14">
        <f t="shared" si="2"/>
        <v>4893286.6896033306</v>
      </c>
      <c r="AJ13" s="14">
        <f t="shared" si="2"/>
        <v>2408104.9016866847</v>
      </c>
      <c r="AK13" s="14">
        <f t="shared" si="2"/>
        <v>4382843.0190296434</v>
      </c>
      <c r="AL13" s="14">
        <f t="shared" si="2"/>
        <v>4786856.6255042255</v>
      </c>
      <c r="AM13" s="14">
        <f t="shared" si="2"/>
        <v>5727922.0905455165</v>
      </c>
      <c r="AN13" s="14">
        <f t="shared" si="2"/>
        <v>1331943.4493445621</v>
      </c>
      <c r="AO13" s="14">
        <f t="shared" si="2"/>
        <v>-7931100.7298200484</v>
      </c>
      <c r="AP13" s="14">
        <f t="shared" si="2"/>
        <v>6276531.0021444149</v>
      </c>
      <c r="AQ13" s="14">
        <f t="shared" si="2"/>
        <v>20955612.110692505</v>
      </c>
      <c r="AR13" s="14">
        <f t="shared" si="2"/>
        <v>0</v>
      </c>
      <c r="AS13" s="14">
        <f t="shared" si="2"/>
        <v>0</v>
      </c>
      <c r="AT13" s="14">
        <f t="shared" si="2"/>
        <v>0</v>
      </c>
      <c r="AU13" s="14">
        <f t="shared" si="2"/>
        <v>0</v>
      </c>
      <c r="AV13" s="14">
        <f t="shared" si="2"/>
        <v>0</v>
      </c>
      <c r="AW13" s="14">
        <f t="shared" si="2"/>
        <v>0</v>
      </c>
      <c r="AX13" s="14">
        <f t="shared" si="2"/>
        <v>0</v>
      </c>
      <c r="AY13" s="14">
        <f t="shared" si="2"/>
        <v>0</v>
      </c>
      <c r="AZ13" s="14">
        <f t="shared" si="2"/>
        <v>0</v>
      </c>
      <c r="BA13" s="14">
        <f t="shared" si="2"/>
        <v>0</v>
      </c>
      <c r="BB13" s="14">
        <f t="shared" si="2"/>
        <v>0</v>
      </c>
      <c r="BC13" s="14">
        <f t="shared" si="2"/>
        <v>0</v>
      </c>
      <c r="BD13" s="14">
        <f t="shared" si="2"/>
        <v>0</v>
      </c>
      <c r="BE13" s="14">
        <f t="shared" si="2"/>
        <v>0</v>
      </c>
      <c r="BF13" s="14">
        <f t="shared" si="2"/>
        <v>0</v>
      </c>
      <c r="BG13" s="14">
        <f t="shared" si="2"/>
        <v>0</v>
      </c>
      <c r="BH13" s="14">
        <f t="shared" si="2"/>
        <v>0</v>
      </c>
      <c r="BI13" s="14">
        <f t="shared" si="2"/>
        <v>0</v>
      </c>
      <c r="BJ13" s="14">
        <f t="shared" si="2"/>
        <v>0</v>
      </c>
      <c r="BK13" s="14">
        <f t="shared" si="2"/>
        <v>0</v>
      </c>
      <c r="BL13" s="14">
        <f t="shared" si="2"/>
        <v>0</v>
      </c>
      <c r="BM13" s="14">
        <f t="shared" si="2"/>
        <v>0</v>
      </c>
      <c r="BN13" s="14">
        <f t="shared" si="2"/>
        <v>0</v>
      </c>
      <c r="BO13" s="14">
        <f t="shared" si="2"/>
        <v>0</v>
      </c>
      <c r="BP13" s="14">
        <f t="shared" si="2"/>
        <v>0</v>
      </c>
      <c r="BQ13" s="14">
        <f t="shared" si="2"/>
        <v>0</v>
      </c>
      <c r="BR13" s="14">
        <f t="shared" si="2"/>
        <v>0</v>
      </c>
      <c r="BS13" s="14">
        <f t="shared" si="2"/>
        <v>0</v>
      </c>
      <c r="BT13" s="14">
        <f t="shared" si="2"/>
        <v>0</v>
      </c>
      <c r="BU13" s="14">
        <f t="shared" ref="BU13:DC13" si="3">BU8-BU9-BU10+BU12</f>
        <v>0</v>
      </c>
      <c r="BV13" s="14">
        <f t="shared" si="3"/>
        <v>0</v>
      </c>
      <c r="BW13" s="14">
        <f t="shared" si="3"/>
        <v>0</v>
      </c>
      <c r="BX13" s="14">
        <f t="shared" si="3"/>
        <v>0</v>
      </c>
      <c r="BY13" s="14">
        <f t="shared" si="3"/>
        <v>0</v>
      </c>
      <c r="BZ13" s="14">
        <f t="shared" si="3"/>
        <v>0</v>
      </c>
      <c r="CA13" s="14">
        <f t="shared" si="3"/>
        <v>0</v>
      </c>
      <c r="CB13" s="14">
        <f t="shared" si="3"/>
        <v>0</v>
      </c>
      <c r="CC13" s="14">
        <f t="shared" si="3"/>
        <v>0</v>
      </c>
      <c r="CD13" s="14">
        <f t="shared" si="3"/>
        <v>0</v>
      </c>
      <c r="CE13" s="14">
        <f t="shared" si="3"/>
        <v>0</v>
      </c>
      <c r="CF13" s="14">
        <f t="shared" si="3"/>
        <v>0</v>
      </c>
      <c r="CG13" s="14">
        <f t="shared" si="3"/>
        <v>0</v>
      </c>
      <c r="CH13" s="14">
        <f t="shared" si="3"/>
        <v>0</v>
      </c>
      <c r="CI13" s="14">
        <f t="shared" si="3"/>
        <v>0</v>
      </c>
      <c r="CJ13" s="14">
        <f t="shared" si="3"/>
        <v>0</v>
      </c>
      <c r="CK13" s="14">
        <f t="shared" si="3"/>
        <v>0</v>
      </c>
      <c r="CL13" s="14">
        <f t="shared" si="3"/>
        <v>0</v>
      </c>
      <c r="CM13" s="14">
        <f t="shared" si="3"/>
        <v>0</v>
      </c>
      <c r="CN13" s="14">
        <f t="shared" si="3"/>
        <v>0</v>
      </c>
      <c r="CO13" s="14">
        <f t="shared" si="3"/>
        <v>0</v>
      </c>
      <c r="CP13" s="14">
        <f t="shared" si="3"/>
        <v>0</v>
      </c>
      <c r="CQ13" s="14">
        <f t="shared" si="3"/>
        <v>0</v>
      </c>
      <c r="CR13" s="14">
        <f t="shared" si="3"/>
        <v>0</v>
      </c>
      <c r="CS13" s="14">
        <f t="shared" si="3"/>
        <v>0</v>
      </c>
      <c r="CT13" s="14">
        <f t="shared" si="3"/>
        <v>0</v>
      </c>
      <c r="CU13" s="14">
        <f t="shared" si="3"/>
        <v>0</v>
      </c>
      <c r="CV13" s="14">
        <f t="shared" si="3"/>
        <v>0</v>
      </c>
      <c r="CW13" s="14">
        <f t="shared" si="3"/>
        <v>0</v>
      </c>
      <c r="CX13" s="14">
        <f t="shared" si="3"/>
        <v>0</v>
      </c>
      <c r="CY13" s="14">
        <f t="shared" si="3"/>
        <v>0</v>
      </c>
      <c r="CZ13" s="14">
        <f t="shared" si="3"/>
        <v>0</v>
      </c>
      <c r="DA13" s="14">
        <f t="shared" si="3"/>
        <v>0</v>
      </c>
      <c r="DB13" s="14">
        <f t="shared" si="3"/>
        <v>0</v>
      </c>
      <c r="DC13" s="14">
        <f t="shared" si="3"/>
        <v>0</v>
      </c>
    </row>
    <row r="14" spans="2:107" ht="15" customHeight="1" thickBot="1">
      <c r="C14" s="779" t="s">
        <v>201</v>
      </c>
      <c r="D14" s="780"/>
      <c r="E14" s="780"/>
      <c r="F14" s="781"/>
      <c r="G14" s="54"/>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c r="BR14" s="10"/>
      <c r="BS14" s="10"/>
      <c r="BT14" s="10"/>
      <c r="BU14" s="10"/>
      <c r="BV14" s="10"/>
      <c r="BW14" s="10"/>
      <c r="BX14" s="10"/>
      <c r="BY14" s="10"/>
      <c r="BZ14" s="10"/>
      <c r="CA14" s="10"/>
      <c r="CB14" s="10"/>
      <c r="CC14" s="10"/>
      <c r="CD14" s="10"/>
      <c r="CE14" s="10"/>
      <c r="CF14" s="10"/>
      <c r="CG14" s="10"/>
      <c r="CH14" s="10"/>
      <c r="CI14" s="10"/>
      <c r="CJ14" s="10"/>
      <c r="CK14" s="10"/>
      <c r="CL14" s="10"/>
      <c r="CM14" s="10"/>
      <c r="CN14" s="10"/>
      <c r="CO14" s="10"/>
      <c r="CP14" s="10"/>
      <c r="CQ14" s="10"/>
      <c r="CR14" s="10"/>
      <c r="CS14" s="10"/>
      <c r="CT14" s="10"/>
      <c r="CU14" s="10"/>
      <c r="CV14" s="10"/>
      <c r="CW14" s="10"/>
      <c r="CX14" s="10"/>
      <c r="CY14" s="10"/>
      <c r="CZ14" s="10"/>
      <c r="DA14" s="10"/>
      <c r="DB14" s="10"/>
      <c r="DC14" s="10"/>
    </row>
    <row r="15" spans="2:107" ht="15" customHeight="1">
      <c r="C15" s="776" t="s">
        <v>28</v>
      </c>
      <c r="D15" s="777"/>
      <c r="E15" s="778"/>
      <c r="F15" s="49">
        <f>F13</f>
        <v>2054471.1639973414</v>
      </c>
      <c r="G15" s="43"/>
    </row>
    <row r="16" spans="2:107" ht="15" customHeight="1">
      <c r="C16" s="769" t="s">
        <v>29</v>
      </c>
      <c r="D16" s="770"/>
      <c r="E16" s="771"/>
      <c r="F16" s="50">
        <f>IFERROR(IF(F10&lt;0,(F8-F10)/(F9-F12),(F8)/(F9+F10-F12)),"")</f>
        <v>1.0410442583161097</v>
      </c>
      <c r="G16" s="52"/>
    </row>
    <row r="17" spans="2:108" ht="15" customHeight="1" thickBot="1">
      <c r="C17" s="766" t="s">
        <v>192</v>
      </c>
      <c r="D17" s="767"/>
      <c r="E17" s="768"/>
      <c r="F17" s="171">
        <f>IFERROR(IRR(H13:INDEX(H13:DC13,PAL+1)),"-")</f>
        <v>5.468153806172471E-2</v>
      </c>
      <c r="G17" s="44"/>
    </row>
    <row r="18" spans="2:108" ht="15" customHeight="1" thickBot="1">
      <c r="C18" s="779" t="s">
        <v>193</v>
      </c>
      <c r="D18" s="780"/>
      <c r="E18" s="780"/>
      <c r="F18" s="781"/>
      <c r="G18" s="12" t="s">
        <v>32</v>
      </c>
      <c r="H18" s="12" t="str">
        <f t="shared" ref="H18:AM18" ca="1" si="4">H7</f>
        <v>2022</v>
      </c>
      <c r="I18" s="12">
        <f t="shared" ca="1" si="4"/>
        <v>2023</v>
      </c>
      <c r="J18" s="12">
        <f t="shared" ca="1" si="4"/>
        <v>2024</v>
      </c>
      <c r="K18" s="12">
        <f t="shared" ca="1" si="4"/>
        <v>2025</v>
      </c>
      <c r="L18" s="12">
        <f t="shared" ca="1" si="4"/>
        <v>2026</v>
      </c>
      <c r="M18" s="12">
        <f t="shared" ca="1" si="4"/>
        <v>2027</v>
      </c>
      <c r="N18" s="12">
        <f t="shared" ca="1" si="4"/>
        <v>2028</v>
      </c>
      <c r="O18" s="12">
        <f t="shared" ca="1" si="4"/>
        <v>2029</v>
      </c>
      <c r="P18" s="12">
        <f t="shared" ca="1" si="4"/>
        <v>2030</v>
      </c>
      <c r="Q18" s="12">
        <f t="shared" ca="1" si="4"/>
        <v>2031</v>
      </c>
      <c r="R18" s="12">
        <f t="shared" ca="1" si="4"/>
        <v>2032</v>
      </c>
      <c r="S18" s="12">
        <f t="shared" ca="1" si="4"/>
        <v>2033</v>
      </c>
      <c r="T18" s="12">
        <f t="shared" ca="1" si="4"/>
        <v>2034</v>
      </c>
      <c r="U18" s="12">
        <f t="shared" ca="1" si="4"/>
        <v>2035</v>
      </c>
      <c r="V18" s="12">
        <f t="shared" ca="1" si="4"/>
        <v>2036</v>
      </c>
      <c r="W18" s="12">
        <f t="shared" ca="1" si="4"/>
        <v>2037</v>
      </c>
      <c r="X18" s="12">
        <f t="shared" ca="1" si="4"/>
        <v>2038</v>
      </c>
      <c r="Y18" s="12">
        <f t="shared" ca="1" si="4"/>
        <v>2039</v>
      </c>
      <c r="Z18" s="12">
        <f t="shared" ca="1" si="4"/>
        <v>2040</v>
      </c>
      <c r="AA18" s="12">
        <f t="shared" ca="1" si="4"/>
        <v>2041</v>
      </c>
      <c r="AB18" s="12">
        <f t="shared" ca="1" si="4"/>
        <v>2042</v>
      </c>
      <c r="AC18" s="12">
        <f t="shared" ca="1" si="4"/>
        <v>2043</v>
      </c>
      <c r="AD18" s="12">
        <f t="shared" ca="1" si="4"/>
        <v>2044</v>
      </c>
      <c r="AE18" s="12">
        <f t="shared" ca="1" si="4"/>
        <v>2045</v>
      </c>
      <c r="AF18" s="12">
        <f t="shared" ca="1" si="4"/>
        <v>2046</v>
      </c>
      <c r="AG18" s="12">
        <f t="shared" ca="1" si="4"/>
        <v>2047</v>
      </c>
      <c r="AH18" s="12">
        <f t="shared" ca="1" si="4"/>
        <v>2048</v>
      </c>
      <c r="AI18" s="12">
        <f t="shared" ca="1" si="4"/>
        <v>2049</v>
      </c>
      <c r="AJ18" s="12">
        <f t="shared" ca="1" si="4"/>
        <v>2050</v>
      </c>
      <c r="AK18" s="12">
        <f t="shared" ca="1" si="4"/>
        <v>2051</v>
      </c>
      <c r="AL18" s="12">
        <f t="shared" ca="1" si="4"/>
        <v>2052</v>
      </c>
      <c r="AM18" s="12">
        <f t="shared" ca="1" si="4"/>
        <v>2053</v>
      </c>
      <c r="AN18" s="12">
        <f t="shared" ref="AN18:BS18" ca="1" si="5">AN7</f>
        <v>2054</v>
      </c>
      <c r="AO18" s="12">
        <f t="shared" ca="1" si="5"/>
        <v>2055</v>
      </c>
      <c r="AP18" s="12">
        <f t="shared" ca="1" si="5"/>
        <v>2056</v>
      </c>
      <c r="AQ18" s="12">
        <f t="shared" ca="1" si="5"/>
        <v>2057</v>
      </c>
      <c r="AR18" s="12">
        <f t="shared" ca="1" si="5"/>
        <v>2058</v>
      </c>
      <c r="AS18" s="12">
        <f t="shared" ca="1" si="5"/>
        <v>2059</v>
      </c>
      <c r="AT18" s="12">
        <f t="shared" ca="1" si="5"/>
        <v>2060</v>
      </c>
      <c r="AU18" s="12">
        <f t="shared" ca="1" si="5"/>
        <v>2061</v>
      </c>
      <c r="AV18" s="12">
        <f t="shared" ca="1" si="5"/>
        <v>2062</v>
      </c>
      <c r="AW18" s="12">
        <f t="shared" ca="1" si="5"/>
        <v>2063</v>
      </c>
      <c r="AX18" s="12">
        <f t="shared" ca="1" si="5"/>
        <v>2064</v>
      </c>
      <c r="AY18" s="12">
        <f t="shared" ca="1" si="5"/>
        <v>2065</v>
      </c>
      <c r="AZ18" s="12">
        <f t="shared" ca="1" si="5"/>
        <v>2066</v>
      </c>
      <c r="BA18" s="12">
        <f t="shared" ca="1" si="5"/>
        <v>2067</v>
      </c>
      <c r="BB18" s="12">
        <f t="shared" ca="1" si="5"/>
        <v>2068</v>
      </c>
      <c r="BC18" s="12">
        <f t="shared" ca="1" si="5"/>
        <v>2069</v>
      </c>
      <c r="BD18" s="12">
        <f t="shared" ca="1" si="5"/>
        <v>2070</v>
      </c>
      <c r="BE18" s="12">
        <f t="shared" ca="1" si="5"/>
        <v>2071</v>
      </c>
      <c r="BF18" s="12">
        <f t="shared" ca="1" si="5"/>
        <v>2072</v>
      </c>
      <c r="BG18" s="12">
        <f t="shared" ca="1" si="5"/>
        <v>2073</v>
      </c>
      <c r="BH18" s="12">
        <f t="shared" ca="1" si="5"/>
        <v>2074</v>
      </c>
      <c r="BI18" s="12">
        <f t="shared" ca="1" si="5"/>
        <v>2075</v>
      </c>
      <c r="BJ18" s="12">
        <f t="shared" ca="1" si="5"/>
        <v>2076</v>
      </c>
      <c r="BK18" s="12">
        <f t="shared" ca="1" si="5"/>
        <v>2077</v>
      </c>
      <c r="BL18" s="12">
        <f t="shared" ca="1" si="5"/>
        <v>2078</v>
      </c>
      <c r="BM18" s="12">
        <f t="shared" ca="1" si="5"/>
        <v>2079</v>
      </c>
      <c r="BN18" s="12">
        <f t="shared" ca="1" si="5"/>
        <v>2080</v>
      </c>
      <c r="BO18" s="12">
        <f t="shared" ca="1" si="5"/>
        <v>2081</v>
      </c>
      <c r="BP18" s="12">
        <f t="shared" ca="1" si="5"/>
        <v>2082</v>
      </c>
      <c r="BQ18" s="12">
        <f t="shared" ca="1" si="5"/>
        <v>2083</v>
      </c>
      <c r="BR18" s="12">
        <f t="shared" ca="1" si="5"/>
        <v>2084</v>
      </c>
      <c r="BS18" s="12">
        <f t="shared" ca="1" si="5"/>
        <v>2085</v>
      </c>
      <c r="BT18" s="12">
        <f t="shared" ref="BT18:DC18" ca="1" si="6">BT7</f>
        <v>2086</v>
      </c>
      <c r="BU18" s="12">
        <f t="shared" ca="1" si="6"/>
        <v>2087</v>
      </c>
      <c r="BV18" s="12">
        <f t="shared" ca="1" si="6"/>
        <v>2088</v>
      </c>
      <c r="BW18" s="12">
        <f t="shared" ca="1" si="6"/>
        <v>2089</v>
      </c>
      <c r="BX18" s="12">
        <f t="shared" ca="1" si="6"/>
        <v>2090</v>
      </c>
      <c r="BY18" s="12">
        <f t="shared" ca="1" si="6"/>
        <v>2091</v>
      </c>
      <c r="BZ18" s="12">
        <f t="shared" ca="1" si="6"/>
        <v>2092</v>
      </c>
      <c r="CA18" s="12">
        <f t="shared" ca="1" si="6"/>
        <v>2093</v>
      </c>
      <c r="CB18" s="12">
        <f t="shared" ca="1" si="6"/>
        <v>2094</v>
      </c>
      <c r="CC18" s="12">
        <f t="shared" ca="1" si="6"/>
        <v>2095</v>
      </c>
      <c r="CD18" s="12">
        <f t="shared" ca="1" si="6"/>
        <v>2096</v>
      </c>
      <c r="CE18" s="12">
        <f t="shared" ca="1" si="6"/>
        <v>2097</v>
      </c>
      <c r="CF18" s="12">
        <f t="shared" ca="1" si="6"/>
        <v>2098</v>
      </c>
      <c r="CG18" s="12">
        <f t="shared" ca="1" si="6"/>
        <v>2099</v>
      </c>
      <c r="CH18" s="12">
        <f t="shared" ca="1" si="6"/>
        <v>2100</v>
      </c>
      <c r="CI18" s="12">
        <f t="shared" ca="1" si="6"/>
        <v>2101</v>
      </c>
      <c r="CJ18" s="12">
        <f t="shared" ca="1" si="6"/>
        <v>2102</v>
      </c>
      <c r="CK18" s="12">
        <f t="shared" ca="1" si="6"/>
        <v>2103</v>
      </c>
      <c r="CL18" s="12">
        <f t="shared" ca="1" si="6"/>
        <v>2104</v>
      </c>
      <c r="CM18" s="12">
        <f t="shared" ca="1" si="6"/>
        <v>2105</v>
      </c>
      <c r="CN18" s="12">
        <f t="shared" ca="1" si="6"/>
        <v>2106</v>
      </c>
      <c r="CO18" s="12">
        <f t="shared" ca="1" si="6"/>
        <v>2107</v>
      </c>
      <c r="CP18" s="12">
        <f t="shared" ca="1" si="6"/>
        <v>2108</v>
      </c>
      <c r="CQ18" s="12">
        <f t="shared" ca="1" si="6"/>
        <v>2109</v>
      </c>
      <c r="CR18" s="12">
        <f t="shared" ca="1" si="6"/>
        <v>2110</v>
      </c>
      <c r="CS18" s="12">
        <f t="shared" ca="1" si="6"/>
        <v>2111</v>
      </c>
      <c r="CT18" s="12">
        <f t="shared" ca="1" si="6"/>
        <v>2112</v>
      </c>
      <c r="CU18" s="12">
        <f t="shared" ca="1" si="6"/>
        <v>2113</v>
      </c>
      <c r="CV18" s="12">
        <f t="shared" ca="1" si="6"/>
        <v>2114</v>
      </c>
      <c r="CW18" s="12">
        <f t="shared" ca="1" si="6"/>
        <v>2115</v>
      </c>
      <c r="CX18" s="12">
        <f t="shared" ca="1" si="6"/>
        <v>2116</v>
      </c>
      <c r="CY18" s="12">
        <f t="shared" ca="1" si="6"/>
        <v>2117</v>
      </c>
      <c r="CZ18" s="12">
        <f t="shared" ca="1" si="6"/>
        <v>2118</v>
      </c>
      <c r="DA18" s="12">
        <f t="shared" ca="1" si="6"/>
        <v>2119</v>
      </c>
      <c r="DB18" s="12">
        <f t="shared" ca="1" si="6"/>
        <v>2120</v>
      </c>
      <c r="DC18" s="12">
        <f t="shared" ca="1" si="6"/>
        <v>2121</v>
      </c>
    </row>
    <row r="19" spans="2:108" ht="15" customHeight="1">
      <c r="C19" s="757" t="s">
        <v>197</v>
      </c>
      <c r="D19" s="758"/>
      <c r="E19" s="759"/>
      <c r="F19" s="60"/>
      <c r="G19" s="58">
        <f>SUMIF($H$6:$DC$6,"&lt;="&amp;PAL,$H19:$DC19)</f>
        <v>-96376663.342234552</v>
      </c>
      <c r="H19" s="14">
        <f>H11-'Alternatyva 1'!H$7+'Alternatyva 1'!H$114</f>
        <v>0</v>
      </c>
      <c r="I19" s="14">
        <f>I11-'Alternatyva 1'!I$7+'Alternatyva 1'!I114</f>
        <v>-5244384.9000000004</v>
      </c>
      <c r="J19" s="14">
        <f>J11-'Alternatyva 1'!J$7+'Alternatyva 1'!J114</f>
        <v>-1813453.1035238095</v>
      </c>
      <c r="K19" s="14">
        <f>K11-'Alternatyva 1'!K$7+'Alternatyva 1'!K114</f>
        <v>-3356278.3200238096</v>
      </c>
      <c r="L19" s="14">
        <f>L11-'Alternatyva 1'!L$7+'Alternatyva 1'!L114</f>
        <v>-5913389.0335238101</v>
      </c>
      <c r="M19" s="14">
        <f>M11-'Alternatyva 1'!M$7+'Alternatyva 1'!M114</f>
        <v>-14413538.103523809</v>
      </c>
      <c r="N19" s="14">
        <f>N11-'Alternatyva 1'!N$7+'Alternatyva 1'!N114</f>
        <v>-16577422.103523809</v>
      </c>
      <c r="O19" s="14">
        <f>O11-'Alternatyva 1'!O$7+'Alternatyva 1'!O114</f>
        <v>-9430037.1035238095</v>
      </c>
      <c r="P19" s="14">
        <f>P11-'Alternatyva 1'!P$7+'Alternatyva 1'!P114</f>
        <v>-171237.10352380952</v>
      </c>
      <c r="Q19" s="14">
        <f>Q11-'Alternatyva 1'!Q$7+'Alternatyva 1'!Q114</f>
        <v>-171237.10352380952</v>
      </c>
      <c r="R19" s="14">
        <f>R11-'Alternatyva 1'!R$7+'Alternatyva 1'!R114</f>
        <v>-171237.10352380952</v>
      </c>
      <c r="S19" s="14">
        <f>S11-'Alternatyva 1'!S$7+'Alternatyva 1'!S114</f>
        <v>-171237.10352380952</v>
      </c>
      <c r="T19" s="14">
        <f>T11-'Alternatyva 1'!T$7+'Alternatyva 1'!T114</f>
        <v>-2333.5835238095387</v>
      </c>
      <c r="U19" s="14">
        <f>U11-'Alternatyva 1'!U$7+'Alternatyva 1'!U114</f>
        <v>3016072.8164761905</v>
      </c>
      <c r="V19" s="14">
        <f>V11-'Alternatyva 1'!V$7+'Alternatyva 1'!V114</f>
        <v>-166567.18352380954</v>
      </c>
      <c r="W19" s="14">
        <f>W11-'Alternatyva 1'!W$7+'Alternatyva 1'!W114</f>
        <v>700398.31647619046</v>
      </c>
      <c r="X19" s="14">
        <f>X11-'Alternatyva 1'!X$7+'Alternatyva 1'!X114</f>
        <v>-166567.18352380954</v>
      </c>
      <c r="Y19" s="14">
        <f>Y11-'Alternatyva 1'!Y$7+'Alternatyva 1'!Y114</f>
        <v>-347516.68352380954</v>
      </c>
      <c r="Z19" s="14">
        <f>Z11-'Alternatyva 1'!Z$7+'Alternatyva 1'!Z114</f>
        <v>-3349207.1835238095</v>
      </c>
      <c r="AA19" s="14">
        <f>AA11-'Alternatyva 1'!AA$7+'Alternatyva 1'!AA114</f>
        <v>-166567.18352380954</v>
      </c>
      <c r="AB19" s="14">
        <f>AB11-'Alternatyva 1'!AB$7+'Alternatyva 1'!AB114</f>
        <v>-1033532.6835238095</v>
      </c>
      <c r="AC19" s="14">
        <f>AC11-'Alternatyva 1'!AC$7+'Alternatyva 1'!AC114</f>
        <v>-166567.18352380954</v>
      </c>
      <c r="AD19" s="14">
        <f>AD11-'Alternatyva 1'!AD$7+'Alternatyva 1'!AD114</f>
        <v>-4052841.6835238095</v>
      </c>
      <c r="AE19" s="14">
        <f>AE11-'Alternatyva 1'!AE$7+'Alternatyva 1'!AE114</f>
        <v>5121116.9164761901</v>
      </c>
      <c r="AF19" s="14">
        <f>AF11-'Alternatyva 1'!AF$7+'Alternatyva 1'!AF114</f>
        <v>-166567.18352380954</v>
      </c>
      <c r="AG19" s="14">
        <f>AG11-'Alternatyva 1'!AG$7+'Alternatyva 1'!AG114</f>
        <v>1278375.3164761905</v>
      </c>
      <c r="AH19" s="14">
        <f>AH11-'Alternatyva 1'!AH$7+'Alternatyva 1'!AH114</f>
        <v>-27197150.33002381</v>
      </c>
      <c r="AI19" s="14">
        <f>AI11-'Alternatyva 1'!AI$7+'Alternatyva 1'!AI114</f>
        <v>-359579.98352380953</v>
      </c>
      <c r="AJ19" s="14">
        <f>AJ11-'Alternatyva 1'!AJ$7+'Alternatyva 1'!AJ114</f>
        <v>-3561383.1835238095</v>
      </c>
      <c r="AK19" s="14">
        <f>AK11-'Alternatyva 1'!AK$7+'Alternatyva 1'!AK114</f>
        <v>-1372897.1835238095</v>
      </c>
      <c r="AL19" s="14">
        <f>AL11-'Alternatyva 1'!AL$7+'Alternatyva 1'!AL114</f>
        <v>-1091330.3835238095</v>
      </c>
      <c r="AM19" s="14">
        <f>AM11-'Alternatyva 1'!AM$7+'Alternatyva 1'!AM114</f>
        <v>-166567.18352380954</v>
      </c>
      <c r="AN19" s="14">
        <f>AN11-'Alternatyva 1'!AN$7+'Alternatyva 1'!AN114</f>
        <v>-5705071.1835238095</v>
      </c>
      <c r="AO19" s="14">
        <f>AO11-'Alternatyva 1'!AO$7+'Alternatyva 1'!AO114</f>
        <v>-17140647.183523811</v>
      </c>
      <c r="AP19" s="14">
        <f>AP11-'Alternatyva 1'!AP$7+'Alternatyva 1'!AP114</f>
        <v>-183283.08352380953</v>
      </c>
      <c r="AQ19" s="14">
        <f>AQ11-'Alternatyva 1'!AQ$7+'Alternatyva 1'!AQ114</f>
        <v>17337001.807051189</v>
      </c>
      <c r="AR19" s="14">
        <f>AR11-'Alternatyva 1'!AR$7+'Alternatyva 1'!AR114</f>
        <v>0</v>
      </c>
      <c r="AS19" s="14">
        <f>AS11-'Alternatyva 1'!AS$7+'Alternatyva 1'!AS114</f>
        <v>0</v>
      </c>
      <c r="AT19" s="14">
        <f>AT11-'Alternatyva 1'!AT$7+'Alternatyva 1'!AT114</f>
        <v>0</v>
      </c>
      <c r="AU19" s="14">
        <f>AU11-'Alternatyva 1'!AU$7+'Alternatyva 1'!AU114</f>
        <v>0</v>
      </c>
      <c r="AV19" s="14">
        <f>AV11-'Alternatyva 1'!AV$7+'Alternatyva 1'!AV114</f>
        <v>0</v>
      </c>
      <c r="AW19" s="14">
        <f>AW11-'Alternatyva 1'!AW$7+'Alternatyva 1'!AW114</f>
        <v>0</v>
      </c>
      <c r="AX19" s="14">
        <f>AX11-'Alternatyva 1'!AX$7+'Alternatyva 1'!AX114</f>
        <v>0</v>
      </c>
      <c r="AY19" s="14">
        <f>AY11-'Alternatyva 1'!AY$7+'Alternatyva 1'!AY114</f>
        <v>0</v>
      </c>
      <c r="AZ19" s="14">
        <f>AZ11-'Alternatyva 1'!AZ$7+'Alternatyva 1'!AZ114</f>
        <v>0</v>
      </c>
      <c r="BA19" s="14">
        <f>BA11-'Alternatyva 1'!BA$7+'Alternatyva 1'!BA114</f>
        <v>0</v>
      </c>
      <c r="BB19" s="14">
        <f>BB11-'Alternatyva 1'!BB$7+'Alternatyva 1'!BB114</f>
        <v>0</v>
      </c>
      <c r="BC19" s="14">
        <f>BC11-'Alternatyva 1'!BC$7+'Alternatyva 1'!BC114</f>
        <v>0</v>
      </c>
      <c r="BD19" s="14">
        <f>BD11-'Alternatyva 1'!BD$7+'Alternatyva 1'!BD114</f>
        <v>0</v>
      </c>
      <c r="BE19" s="14">
        <f>BE11-'Alternatyva 1'!BE$7+'Alternatyva 1'!BE114</f>
        <v>0</v>
      </c>
      <c r="BF19" s="14">
        <f>BF11-'Alternatyva 1'!BF$7+'Alternatyva 1'!BF114</f>
        <v>0</v>
      </c>
      <c r="BG19" s="14">
        <f>BG11-'Alternatyva 1'!BG$7+'Alternatyva 1'!BG114</f>
        <v>0</v>
      </c>
      <c r="BH19" s="14">
        <f>BH11-'Alternatyva 1'!BH$7+'Alternatyva 1'!BH114</f>
        <v>0</v>
      </c>
      <c r="BI19" s="14">
        <f>BI11-'Alternatyva 1'!BI$7+'Alternatyva 1'!BI114</f>
        <v>0</v>
      </c>
      <c r="BJ19" s="14">
        <f>BJ11-'Alternatyva 1'!BJ$7+'Alternatyva 1'!BJ114</f>
        <v>0</v>
      </c>
      <c r="BK19" s="14">
        <f>BK11-'Alternatyva 1'!BK$7+'Alternatyva 1'!BK114</f>
        <v>0</v>
      </c>
      <c r="BL19" s="14">
        <f>BL11-'Alternatyva 1'!BL$7+'Alternatyva 1'!BL114</f>
        <v>0</v>
      </c>
      <c r="BM19" s="14">
        <f>BM11-'Alternatyva 1'!BM$7+'Alternatyva 1'!BM114</f>
        <v>0</v>
      </c>
      <c r="BN19" s="14">
        <f>BN11-'Alternatyva 1'!BN$7+'Alternatyva 1'!BN114</f>
        <v>0</v>
      </c>
      <c r="BO19" s="14">
        <f>BO11-'Alternatyva 1'!BO$7+'Alternatyva 1'!BO114</f>
        <v>0</v>
      </c>
      <c r="BP19" s="14">
        <f>BP11-'Alternatyva 1'!BP$7+'Alternatyva 1'!BP114</f>
        <v>0</v>
      </c>
      <c r="BQ19" s="14">
        <f>BQ11-'Alternatyva 1'!BQ$7+'Alternatyva 1'!BQ114</f>
        <v>0</v>
      </c>
      <c r="BR19" s="14">
        <f>BR11-'Alternatyva 1'!BR$7+'Alternatyva 1'!BR114</f>
        <v>0</v>
      </c>
      <c r="BS19" s="14">
        <f>BS11-'Alternatyva 1'!BS$7+'Alternatyva 1'!BS114</f>
        <v>0</v>
      </c>
      <c r="BT19" s="14">
        <f>BT11-'Alternatyva 1'!BT$7+'Alternatyva 1'!BT114</f>
        <v>0</v>
      </c>
      <c r="BU19" s="14">
        <f>BU11-'Alternatyva 1'!BU$7+'Alternatyva 1'!BU114</f>
        <v>0</v>
      </c>
      <c r="BV19" s="14">
        <f>BV11-'Alternatyva 1'!BV$7+'Alternatyva 1'!BV114</f>
        <v>0</v>
      </c>
      <c r="BW19" s="14">
        <f>BW11-'Alternatyva 1'!BW$7+'Alternatyva 1'!BW114</f>
        <v>0</v>
      </c>
      <c r="BX19" s="14">
        <f>BX11-'Alternatyva 1'!BX$7+'Alternatyva 1'!BX114</f>
        <v>0</v>
      </c>
      <c r="BY19" s="14">
        <f>BY11-'Alternatyva 1'!BY$7+'Alternatyva 1'!BY114</f>
        <v>0</v>
      </c>
      <c r="BZ19" s="14">
        <f>BZ11-'Alternatyva 1'!BZ$7+'Alternatyva 1'!BZ114</f>
        <v>0</v>
      </c>
      <c r="CA19" s="14">
        <f>CA11-'Alternatyva 1'!CA$7+'Alternatyva 1'!CA114</f>
        <v>0</v>
      </c>
      <c r="CB19" s="14">
        <f>CB11-'Alternatyva 1'!CB$7+'Alternatyva 1'!CB114</f>
        <v>0</v>
      </c>
      <c r="CC19" s="14">
        <f>CC11-'Alternatyva 1'!CC$7+'Alternatyva 1'!CC114</f>
        <v>0</v>
      </c>
      <c r="CD19" s="14">
        <f>CD11-'Alternatyva 1'!CD$7+'Alternatyva 1'!CD114</f>
        <v>0</v>
      </c>
      <c r="CE19" s="14">
        <f>CE11-'Alternatyva 1'!CE$7+'Alternatyva 1'!CE114</f>
        <v>0</v>
      </c>
      <c r="CF19" s="14">
        <f>CF11-'Alternatyva 1'!CF$7+'Alternatyva 1'!CF114</f>
        <v>0</v>
      </c>
      <c r="CG19" s="14">
        <f>CG11-'Alternatyva 1'!CG$7+'Alternatyva 1'!CG114</f>
        <v>0</v>
      </c>
      <c r="CH19" s="14">
        <f>CH11-'Alternatyva 1'!CH$7+'Alternatyva 1'!CH114</f>
        <v>0</v>
      </c>
      <c r="CI19" s="14">
        <f>CI11-'Alternatyva 1'!CI$7+'Alternatyva 1'!CI114</f>
        <v>0</v>
      </c>
      <c r="CJ19" s="14">
        <f>CJ11-'Alternatyva 1'!CJ$7+'Alternatyva 1'!CJ114</f>
        <v>0</v>
      </c>
      <c r="CK19" s="14">
        <f>CK11-'Alternatyva 1'!CK$7+'Alternatyva 1'!CK114</f>
        <v>0</v>
      </c>
      <c r="CL19" s="14">
        <f>CL11-'Alternatyva 1'!CL$7+'Alternatyva 1'!CL114</f>
        <v>0</v>
      </c>
      <c r="CM19" s="14">
        <f>CM11-'Alternatyva 1'!CM$7+'Alternatyva 1'!CM114</f>
        <v>0</v>
      </c>
      <c r="CN19" s="14">
        <f>CN11-'Alternatyva 1'!CN$7+'Alternatyva 1'!CN114</f>
        <v>0</v>
      </c>
      <c r="CO19" s="14">
        <f>CO11-'Alternatyva 1'!CO$7+'Alternatyva 1'!CO114</f>
        <v>0</v>
      </c>
      <c r="CP19" s="14">
        <f>CP11-'Alternatyva 1'!CP$7+'Alternatyva 1'!CP114</f>
        <v>0</v>
      </c>
      <c r="CQ19" s="14">
        <f>CQ11-'Alternatyva 1'!CQ$7+'Alternatyva 1'!CQ114</f>
        <v>0</v>
      </c>
      <c r="CR19" s="14">
        <f>CR11-'Alternatyva 1'!CR$7+'Alternatyva 1'!CR114</f>
        <v>0</v>
      </c>
      <c r="CS19" s="14">
        <f>CS11-'Alternatyva 1'!CS$7+'Alternatyva 1'!CS114</f>
        <v>0</v>
      </c>
      <c r="CT19" s="14">
        <f>CT11-'Alternatyva 1'!CT$7+'Alternatyva 1'!CT114</f>
        <v>0</v>
      </c>
      <c r="CU19" s="14">
        <f>CU11-'Alternatyva 1'!CU$7+'Alternatyva 1'!CU114</f>
        <v>0</v>
      </c>
      <c r="CV19" s="14">
        <f>CV11-'Alternatyva 1'!CV$7+'Alternatyva 1'!CV114</f>
        <v>0</v>
      </c>
      <c r="CW19" s="14">
        <f>CW11-'Alternatyva 1'!CW$7+'Alternatyva 1'!CW114</f>
        <v>0</v>
      </c>
      <c r="CX19" s="14">
        <f>CX11-'Alternatyva 1'!CX$7+'Alternatyva 1'!CX114</f>
        <v>0</v>
      </c>
      <c r="CY19" s="14">
        <f>CY11-'Alternatyva 1'!CY$7+'Alternatyva 1'!CY114</f>
        <v>0</v>
      </c>
      <c r="CZ19" s="14">
        <f>CZ11-'Alternatyva 1'!CZ$7+'Alternatyva 1'!CZ114</f>
        <v>0</v>
      </c>
      <c r="DA19" s="14">
        <f>DA11-'Alternatyva 1'!DA$7+'Alternatyva 1'!DA114</f>
        <v>0</v>
      </c>
      <c r="DB19" s="14">
        <f>DB11-'Alternatyva 1'!DB$7+'Alternatyva 1'!DB114</f>
        <v>0</v>
      </c>
      <c r="DC19" s="14">
        <f>DC11-'Alternatyva 1'!DC$7+'Alternatyva 1'!DC114</f>
        <v>0</v>
      </c>
    </row>
    <row r="20" spans="2:108" ht="15" customHeight="1">
      <c r="C20" s="760" t="s">
        <v>268</v>
      </c>
      <c r="D20" s="761"/>
      <c r="E20" s="762"/>
      <c r="F20" s="53">
        <f>H19+NPV(FD,I19:INDEX(I19:DC19,PAL))</f>
        <v>-60931492.628422186</v>
      </c>
      <c r="G20" s="52"/>
      <c r="H20" s="10"/>
      <c r="I20" s="10"/>
      <c r="J20" s="10"/>
      <c r="K20" s="10"/>
      <c r="L20" s="10"/>
      <c r="M20" s="10"/>
      <c r="N20" s="10"/>
      <c r="O20" s="10"/>
      <c r="P20" s="10"/>
      <c r="Q20" s="10"/>
      <c r="R20" s="10"/>
      <c r="S20" s="10"/>
      <c r="T20" s="10"/>
      <c r="U20" s="10"/>
      <c r="V20" s="10"/>
      <c r="W20" s="10"/>
      <c r="X20" s="10">
        <f>X12-'Alternatyva 1'!X7+'Alternatyva 1'!X111</f>
        <v>-138194.16613537978</v>
      </c>
      <c r="Y20" s="10">
        <f>Y12-'Alternatyva 1'!Y7+'Alternatyva 1'!Y111</f>
        <v>-287739.20745769382</v>
      </c>
      <c r="Z20" s="10">
        <f>Z12-'Alternatyva 1'!Z7+'Alternatyva 1'!Z111</f>
        <v>-2768475.1578709171</v>
      </c>
      <c r="AA20" s="10">
        <f>AA12-'Alternatyva 1'!AA7+'Alternatyva 1'!AA111</f>
        <v>-138194.16613537978</v>
      </c>
      <c r="AB20" s="10">
        <f>AB12-'Alternatyva 1'!AB7+'Alternatyva 1'!AB111</f>
        <v>-854694.57935852022</v>
      </c>
      <c r="AC20" s="10">
        <f>AC12-'Alternatyva 1'!AC7+'Alternatyva 1'!AC111</f>
        <v>-138194.16613537978</v>
      </c>
      <c r="AD20" s="10">
        <f>AD12-'Alternatyva 1'!AD7+'Alternatyva 1'!AD111</f>
        <v>-3349991.2735733963</v>
      </c>
      <c r="AE20" s="10">
        <f>AE12-'Alternatyva 1'!AE7+'Alternatyva 1'!AE111</f>
        <v>4231792.6933687516</v>
      </c>
      <c r="AF20" s="10">
        <f>AF12-'Alternatyva 1'!AF7+'Alternatyva 1'!AF111</f>
        <v>-138194.16613537978</v>
      </c>
      <c r="AG20" s="10">
        <f>AG12-'Alternatyva 1'!AG7+'Alternatyva 1'!AG111</f>
        <v>1055973.189236521</v>
      </c>
      <c r="AH20" s="10">
        <f>AH12-'Alternatyva 1'!AH7+'Alternatyva 1'!AH111</f>
        <v>-22477519.08059819</v>
      </c>
      <c r="AI20" s="10">
        <f>AI12-'Alternatyva 1'!AI7+'Alternatyva 1'!AI111</f>
        <v>-297708.87687918142</v>
      </c>
      <c r="AJ20" s="10">
        <f>AJ12-'Alternatyva 1'!AJ7+'Alternatyva 1'!AJ111</f>
        <v>-2943827.2239866196</v>
      </c>
      <c r="AK20" s="10">
        <f>AK12-'Alternatyva 1'!AK7+'Alternatyva 1'!AK111</f>
        <v>-1135161.10828414</v>
      </c>
      <c r="AL20" s="10">
        <f>AL12-'Alternatyva 1'!AL7+'Alternatyva 1'!AL111</f>
        <v>-902461.27357339626</v>
      </c>
      <c r="AM20" s="10">
        <f>AM12-'Alternatyva 1'!AM7+'Alternatyva 1'!AM111</f>
        <v>-138194.16613537978</v>
      </c>
      <c r="AN20" s="10">
        <f>AN12-'Alternatyva 1'!AN7+'Alternatyva 1'!AN111</f>
        <v>-4715470.1991932308</v>
      </c>
      <c r="AO20" s="10">
        <f>AO12-'Alternatyva 1'!AO7+'Alternatyva 1'!AO111</f>
        <v>-14166359.45539158</v>
      </c>
      <c r="AP20" s="10">
        <f>AP12-'Alternatyva 1'!AP7+'Alternatyva 1'!AP111</f>
        <v>-152008.95952380952</v>
      </c>
      <c r="AQ20" s="10">
        <f>AQ12-'Alternatyva 1'!AQ7+'Alternatyva 1'!AQ111</f>
        <v>14327565.330207597</v>
      </c>
      <c r="AR20" s="10">
        <f>AR12-'Alternatyva 1'!AR7+'Alternatyva 1'!AR111</f>
        <v>0</v>
      </c>
      <c r="AS20" s="10">
        <f>AS12-'Alternatyva 1'!AS7+'Alternatyva 1'!AS111</f>
        <v>0</v>
      </c>
      <c r="AT20" s="10">
        <f>AT12-'Alternatyva 1'!AT7+'Alternatyva 1'!AT111</f>
        <v>0</v>
      </c>
      <c r="AU20" s="10">
        <f>AU12-'Alternatyva 1'!AU7+'Alternatyva 1'!AU111</f>
        <v>0</v>
      </c>
      <c r="AV20" s="10">
        <f>AV12-'Alternatyva 1'!AV7+'Alternatyva 1'!AV111</f>
        <v>0</v>
      </c>
      <c r="AW20" s="10">
        <f>AW12-'Alternatyva 1'!AW7+'Alternatyva 1'!AW111</f>
        <v>0</v>
      </c>
      <c r="AX20" s="10">
        <f>AX12-'Alternatyva 1'!AX7+'Alternatyva 1'!AX111</f>
        <v>0</v>
      </c>
      <c r="AY20" s="10">
        <f>AY12-'Alternatyva 1'!AY7+'Alternatyva 1'!AY111</f>
        <v>0</v>
      </c>
      <c r="AZ20" s="10">
        <f>AZ12-'Alternatyva 1'!AZ7+'Alternatyva 1'!AZ111</f>
        <v>0</v>
      </c>
      <c r="BA20" s="10">
        <f>BA12-'Alternatyva 1'!BA7+'Alternatyva 1'!BA111</f>
        <v>0</v>
      </c>
      <c r="BB20" s="10">
        <f>BB12-'Alternatyva 1'!BB7+'Alternatyva 1'!BB111</f>
        <v>0</v>
      </c>
      <c r="BC20" s="10">
        <f>BC12-'Alternatyva 1'!BC7+'Alternatyva 1'!BC111</f>
        <v>0</v>
      </c>
      <c r="BD20" s="10">
        <f>BD12-'Alternatyva 1'!BD7+'Alternatyva 1'!BD111</f>
        <v>0</v>
      </c>
      <c r="BE20" s="10">
        <f>BE12-'Alternatyva 1'!BE7+'Alternatyva 1'!BE111</f>
        <v>0</v>
      </c>
      <c r="BF20" s="10">
        <f>BF12-'Alternatyva 1'!BF7+'Alternatyva 1'!BF111</f>
        <v>0</v>
      </c>
      <c r="BG20" s="10">
        <f>BG12-'Alternatyva 1'!BG7+'Alternatyva 1'!BG111</f>
        <v>0</v>
      </c>
      <c r="BH20" s="10">
        <f>BH12-'Alternatyva 1'!BH7+'Alternatyva 1'!BH111</f>
        <v>0</v>
      </c>
      <c r="BI20" s="10">
        <f>BI12-'Alternatyva 1'!BI7+'Alternatyva 1'!BI111</f>
        <v>0</v>
      </c>
      <c r="BJ20" s="10">
        <f>BJ12-'Alternatyva 1'!BJ7+'Alternatyva 1'!BJ111</f>
        <v>0</v>
      </c>
      <c r="BK20" s="10">
        <f>BK12-'Alternatyva 1'!BK7+'Alternatyva 1'!BK111</f>
        <v>0</v>
      </c>
      <c r="BL20" s="10">
        <f>BL12-'Alternatyva 1'!BL7+'Alternatyva 1'!BL111</f>
        <v>0</v>
      </c>
      <c r="BM20" s="10">
        <f>BM12-'Alternatyva 1'!BM7+'Alternatyva 1'!BM111</f>
        <v>0</v>
      </c>
      <c r="BN20" s="10">
        <f>BN12-'Alternatyva 1'!BN7+'Alternatyva 1'!BN111</f>
        <v>0</v>
      </c>
      <c r="BO20" s="10">
        <f>BO12-'Alternatyva 1'!BO7+'Alternatyva 1'!BO111</f>
        <v>0</v>
      </c>
      <c r="BP20" s="10">
        <f>BP12-'Alternatyva 1'!BP7+'Alternatyva 1'!BP111</f>
        <v>0</v>
      </c>
      <c r="BQ20" s="10">
        <f>BQ12-'Alternatyva 1'!BQ7+'Alternatyva 1'!BQ111</f>
        <v>0</v>
      </c>
      <c r="BR20" s="10">
        <f>BR12-'Alternatyva 1'!BR7+'Alternatyva 1'!BR111</f>
        <v>0</v>
      </c>
      <c r="BS20" s="10">
        <f>BS12-'Alternatyva 1'!BS7+'Alternatyva 1'!BS111</f>
        <v>0</v>
      </c>
      <c r="BT20" s="10">
        <f>BT12-'Alternatyva 1'!BT7+'Alternatyva 1'!BT111</f>
        <v>0</v>
      </c>
      <c r="BU20" s="10">
        <f>BU12-'Alternatyva 1'!BU7+'Alternatyva 1'!BU111</f>
        <v>0</v>
      </c>
      <c r="BV20" s="10">
        <f>BV12-'Alternatyva 1'!BV7+'Alternatyva 1'!BV111</f>
        <v>0</v>
      </c>
      <c r="BW20" s="10">
        <f>BW12-'Alternatyva 1'!BW7+'Alternatyva 1'!BW111</f>
        <v>0</v>
      </c>
      <c r="BX20" s="10">
        <f>BX12-'Alternatyva 1'!BX7+'Alternatyva 1'!BX111</f>
        <v>0</v>
      </c>
      <c r="BY20" s="10">
        <f>BY12-'Alternatyva 1'!BY7+'Alternatyva 1'!BY111</f>
        <v>0</v>
      </c>
      <c r="BZ20" s="10">
        <f>BZ12-'Alternatyva 1'!BZ7+'Alternatyva 1'!BZ111</f>
        <v>0</v>
      </c>
      <c r="CA20" s="10">
        <f>CA12-'Alternatyva 1'!CA7+'Alternatyva 1'!CA111</f>
        <v>0</v>
      </c>
      <c r="CB20" s="10">
        <f>CB12-'Alternatyva 1'!CB7+'Alternatyva 1'!CB111</f>
        <v>0</v>
      </c>
      <c r="CC20" s="10">
        <f>CC12-'Alternatyva 1'!CC7+'Alternatyva 1'!CC111</f>
        <v>0</v>
      </c>
      <c r="CD20" s="10">
        <f>CD12-'Alternatyva 1'!CD7+'Alternatyva 1'!CD111</f>
        <v>0</v>
      </c>
      <c r="CE20" s="10">
        <f>CE12-'Alternatyva 1'!CE7+'Alternatyva 1'!CE111</f>
        <v>0</v>
      </c>
      <c r="CF20" s="10">
        <f>CF12-'Alternatyva 1'!CF7+'Alternatyva 1'!CF111</f>
        <v>0</v>
      </c>
      <c r="CG20" s="10">
        <f>CG12-'Alternatyva 1'!CG7+'Alternatyva 1'!CG111</f>
        <v>0</v>
      </c>
      <c r="CH20" s="10">
        <f>CH12-'Alternatyva 1'!CH7+'Alternatyva 1'!CH111</f>
        <v>0</v>
      </c>
      <c r="CI20" s="10">
        <f>CI12-'Alternatyva 1'!CI7+'Alternatyva 1'!CI111</f>
        <v>0</v>
      </c>
      <c r="CJ20" s="10">
        <f>CJ12-'Alternatyva 1'!CJ7+'Alternatyva 1'!CJ111</f>
        <v>0</v>
      </c>
      <c r="CK20" s="10">
        <f>CK12-'Alternatyva 1'!CK7+'Alternatyva 1'!CK111</f>
        <v>0</v>
      </c>
      <c r="CL20" s="10">
        <f>CL12-'Alternatyva 1'!CL7+'Alternatyva 1'!CL111</f>
        <v>0</v>
      </c>
      <c r="CM20" s="10">
        <f>CM12-'Alternatyva 1'!CM7+'Alternatyva 1'!CM111</f>
        <v>0</v>
      </c>
      <c r="CN20" s="10">
        <f>CN12-'Alternatyva 1'!CN7+'Alternatyva 1'!CN111</f>
        <v>0</v>
      </c>
      <c r="CO20" s="10">
        <f>CO12-'Alternatyva 1'!CO7+'Alternatyva 1'!CO111</f>
        <v>0</v>
      </c>
      <c r="CP20" s="10">
        <f>CP12-'Alternatyva 1'!CP7+'Alternatyva 1'!CP111</f>
        <v>0</v>
      </c>
      <c r="CQ20" s="10">
        <f>CQ12-'Alternatyva 1'!CQ7+'Alternatyva 1'!CQ111</f>
        <v>0</v>
      </c>
      <c r="CR20" s="10">
        <f>CR12-'Alternatyva 1'!CR7+'Alternatyva 1'!CR111</f>
        <v>0</v>
      </c>
      <c r="CS20" s="10">
        <f>CS12-'Alternatyva 1'!CS7+'Alternatyva 1'!CS111</f>
        <v>0</v>
      </c>
      <c r="CT20" s="10">
        <f>CT12-'Alternatyva 1'!CT7+'Alternatyva 1'!CT111</f>
        <v>0</v>
      </c>
      <c r="CU20" s="10">
        <f>CU12-'Alternatyva 1'!CU7+'Alternatyva 1'!CU111</f>
        <v>0</v>
      </c>
      <c r="CV20" s="10">
        <f>CV12-'Alternatyva 1'!CV7+'Alternatyva 1'!CV111</f>
        <v>0</v>
      </c>
      <c r="CW20" s="10">
        <f>CW12-'Alternatyva 1'!CW7+'Alternatyva 1'!CW111</f>
        <v>0</v>
      </c>
      <c r="CX20" s="10">
        <f>CX12-'Alternatyva 1'!CX7+'Alternatyva 1'!CX111</f>
        <v>0</v>
      </c>
      <c r="CY20" s="10">
        <f>CY12-'Alternatyva 1'!CY7+'Alternatyva 1'!CY111</f>
        <v>0</v>
      </c>
      <c r="CZ20" s="10">
        <f>CZ12-'Alternatyva 1'!CZ7+'Alternatyva 1'!CZ111</f>
        <v>0</v>
      </c>
      <c r="DA20" s="10">
        <f>DA12-'Alternatyva 1'!DA7+'Alternatyva 1'!DA111</f>
        <v>0</v>
      </c>
      <c r="DB20" s="10">
        <f>DB12-'Alternatyva 1'!DB7+'Alternatyva 1'!DB111</f>
        <v>0</v>
      </c>
      <c r="DC20" s="10">
        <f>DC12-'Alternatyva 1'!DC7+'Alternatyva 1'!DC111</f>
        <v>0</v>
      </c>
      <c r="DD20" s="10">
        <f>DD12-'Alternatyva 1'!DD7+'Alternatyva 1'!DD111</f>
        <v>0</v>
      </c>
    </row>
    <row r="21" spans="2:108" ht="15" customHeight="1">
      <c r="C21" s="760" t="s">
        <v>269</v>
      </c>
      <c r="D21" s="761"/>
      <c r="E21" s="762"/>
      <c r="F21" s="173" t="str">
        <f>IFERROR(IRR(H19:INDEX(H19:DC19,PAL+1)),"-")</f>
        <v>-</v>
      </c>
      <c r="G21" s="44"/>
      <c r="H21" s="10"/>
    </row>
    <row r="22" spans="2:108" ht="15" customHeight="1" thickBot="1">
      <c r="C22" s="766" t="s">
        <v>196</v>
      </c>
      <c r="D22" s="767"/>
      <c r="E22" s="768"/>
      <c r="F22" s="51">
        <f>IFERROR(IF('Alternatyva 1'!F$88&lt;0,SUM('Alternatyva 1'!F$99,-'Alternatyva 1'!F$114,-'Alternatyva 1'!F$88)/SUM('Alternatyva 1'!F$9,'Alternatyva 1'!F$8,-SNA!F11),SUM('Alternatyva 1'!F$99,-'Alternatyva 1'!F$114)/SUM('Alternatyva 1'!F$9,'Alternatyva 1'!F$8,-SNA!F11,'Alternatyva 1'!F$88)),"")</f>
        <v>7.9588580806480583E-2</v>
      </c>
      <c r="G22" s="44"/>
    </row>
    <row r="23" spans="2:108" ht="15" customHeight="1">
      <c r="B23" s="20"/>
      <c r="C23" s="57"/>
      <c r="D23" s="57"/>
      <c r="E23" s="57"/>
      <c r="F23" s="59"/>
      <c r="G23" s="44"/>
    </row>
    <row r="24" spans="2:108" ht="15" customHeight="1">
      <c r="B24" s="31" t="s">
        <v>7</v>
      </c>
      <c r="C24" s="31"/>
      <c r="D24" s="31"/>
      <c r="E24" s="31"/>
      <c r="F24" s="763" t="s">
        <v>31</v>
      </c>
      <c r="G24" s="775"/>
      <c r="H24" s="12">
        <v>0</v>
      </c>
      <c r="I24" s="12">
        <v>1</v>
      </c>
      <c r="J24" s="12">
        <v>2</v>
      </c>
      <c r="K24" s="12">
        <v>3</v>
      </c>
      <c r="L24" s="12">
        <v>4</v>
      </c>
      <c r="M24" s="12">
        <v>5</v>
      </c>
      <c r="N24" s="12">
        <v>6</v>
      </c>
      <c r="O24" s="12">
        <v>7</v>
      </c>
      <c r="P24" s="12">
        <v>8</v>
      </c>
      <c r="Q24" s="12">
        <v>9</v>
      </c>
      <c r="R24" s="12">
        <v>10</v>
      </c>
      <c r="S24" s="12">
        <v>11</v>
      </c>
      <c r="T24" s="12">
        <v>12</v>
      </c>
      <c r="U24" s="12">
        <v>13</v>
      </c>
      <c r="V24" s="12">
        <v>14</v>
      </c>
      <c r="W24" s="12">
        <v>15</v>
      </c>
      <c r="X24" s="12">
        <v>16</v>
      </c>
      <c r="Y24" s="12">
        <v>17</v>
      </c>
      <c r="Z24" s="12">
        <v>18</v>
      </c>
      <c r="AA24" s="12">
        <v>19</v>
      </c>
      <c r="AB24" s="12">
        <v>20</v>
      </c>
      <c r="AC24" s="12">
        <v>21</v>
      </c>
      <c r="AD24" s="12">
        <v>22</v>
      </c>
      <c r="AE24" s="12">
        <v>23</v>
      </c>
      <c r="AF24" s="12">
        <v>24</v>
      </c>
      <c r="AG24" s="12">
        <v>25</v>
      </c>
      <c r="AH24" s="12">
        <v>26</v>
      </c>
      <c r="AI24" s="12">
        <v>27</v>
      </c>
      <c r="AJ24" s="12">
        <v>28</v>
      </c>
      <c r="AK24" s="12">
        <v>29</v>
      </c>
      <c r="AL24" s="12">
        <v>30</v>
      </c>
      <c r="AM24" s="12">
        <v>31</v>
      </c>
      <c r="AN24" s="12">
        <v>32</v>
      </c>
      <c r="AO24" s="12">
        <v>33</v>
      </c>
      <c r="AP24" s="12">
        <v>34</v>
      </c>
      <c r="AQ24" s="12">
        <v>35</v>
      </c>
      <c r="AR24" s="12">
        <v>36</v>
      </c>
      <c r="AS24" s="12">
        <v>37</v>
      </c>
      <c r="AT24" s="12">
        <v>38</v>
      </c>
      <c r="AU24" s="12">
        <v>39</v>
      </c>
      <c r="AV24" s="12">
        <v>40</v>
      </c>
      <c r="AW24" s="12">
        <v>41</v>
      </c>
      <c r="AX24" s="12">
        <v>42</v>
      </c>
      <c r="AY24" s="12">
        <v>43</v>
      </c>
      <c r="AZ24" s="12">
        <v>44</v>
      </c>
      <c r="BA24" s="12">
        <v>45</v>
      </c>
      <c r="BB24" s="12">
        <v>46</v>
      </c>
      <c r="BC24" s="12">
        <v>47</v>
      </c>
      <c r="BD24" s="12">
        <v>48</v>
      </c>
      <c r="BE24" s="12">
        <v>49</v>
      </c>
      <c r="BF24" s="12">
        <v>50</v>
      </c>
      <c r="BG24" s="12">
        <v>51</v>
      </c>
      <c r="BH24" s="12">
        <v>52</v>
      </c>
      <c r="BI24" s="12">
        <v>53</v>
      </c>
      <c r="BJ24" s="12">
        <v>54</v>
      </c>
      <c r="BK24" s="12">
        <v>55</v>
      </c>
      <c r="BL24" s="12">
        <v>56</v>
      </c>
      <c r="BM24" s="12">
        <v>57</v>
      </c>
      <c r="BN24" s="12">
        <v>58</v>
      </c>
      <c r="BO24" s="12">
        <v>59</v>
      </c>
      <c r="BP24" s="12">
        <v>60</v>
      </c>
      <c r="BQ24" s="12">
        <v>61</v>
      </c>
      <c r="BR24" s="12">
        <v>62</v>
      </c>
      <c r="BS24" s="12">
        <v>63</v>
      </c>
      <c r="BT24" s="12">
        <v>64</v>
      </c>
      <c r="BU24" s="12">
        <v>65</v>
      </c>
      <c r="BV24" s="12">
        <v>66</v>
      </c>
      <c r="BW24" s="12">
        <v>67</v>
      </c>
      <c r="BX24" s="12">
        <v>68</v>
      </c>
      <c r="BY24" s="12">
        <v>69</v>
      </c>
      <c r="BZ24" s="12">
        <v>70</v>
      </c>
      <c r="CA24" s="12">
        <v>71</v>
      </c>
      <c r="CB24" s="12">
        <v>72</v>
      </c>
      <c r="CC24" s="12">
        <v>73</v>
      </c>
      <c r="CD24" s="12">
        <v>74</v>
      </c>
      <c r="CE24" s="12">
        <v>75</v>
      </c>
      <c r="CF24" s="12">
        <v>76</v>
      </c>
      <c r="CG24" s="12">
        <v>77</v>
      </c>
      <c r="CH24" s="12">
        <v>78</v>
      </c>
      <c r="CI24" s="12">
        <v>79</v>
      </c>
      <c r="CJ24" s="12">
        <v>80</v>
      </c>
      <c r="CK24" s="12">
        <v>81</v>
      </c>
      <c r="CL24" s="12">
        <v>82</v>
      </c>
      <c r="CM24" s="12">
        <v>83</v>
      </c>
      <c r="CN24" s="12">
        <v>84</v>
      </c>
      <c r="CO24" s="12">
        <v>85</v>
      </c>
      <c r="CP24" s="12">
        <v>86</v>
      </c>
      <c r="CQ24" s="12">
        <v>87</v>
      </c>
      <c r="CR24" s="12">
        <v>88</v>
      </c>
      <c r="CS24" s="12">
        <v>89</v>
      </c>
      <c r="CT24" s="12">
        <v>90</v>
      </c>
      <c r="CU24" s="12">
        <v>91</v>
      </c>
      <c r="CV24" s="12">
        <v>92</v>
      </c>
      <c r="CW24" s="12">
        <v>93</v>
      </c>
      <c r="CX24" s="12">
        <v>94</v>
      </c>
      <c r="CY24" s="12">
        <v>95</v>
      </c>
      <c r="CZ24" s="12">
        <v>96</v>
      </c>
      <c r="DA24" s="12">
        <v>97</v>
      </c>
      <c r="DB24" s="12">
        <v>98</v>
      </c>
      <c r="DC24" s="12">
        <v>99</v>
      </c>
    </row>
    <row r="25" spans="2:108" s="25" customFormat="1" ht="15" customHeight="1">
      <c r="B25" s="12" t="s">
        <v>5</v>
      </c>
      <c r="C25" s="763" t="s">
        <v>9</v>
      </c>
      <c r="D25" s="764"/>
      <c r="E25" s="765"/>
      <c r="F25" s="13" t="s">
        <v>33</v>
      </c>
      <c r="G25" s="12" t="s">
        <v>32</v>
      </c>
      <c r="H25" s="12" t="str">
        <f ca="1">IF(PVP="",TEXT(TODAY(),"yyyy"),TEXT(PVP,"yyyy"))</f>
        <v>2022</v>
      </c>
      <c r="I25" s="12">
        <f ca="1">$H$7+I24</f>
        <v>2023</v>
      </c>
      <c r="J25" s="12">
        <f t="shared" ref="J25:BU25" ca="1" si="7">$H$7+J24</f>
        <v>2024</v>
      </c>
      <c r="K25" s="12">
        <f t="shared" ca="1" si="7"/>
        <v>2025</v>
      </c>
      <c r="L25" s="12">
        <f t="shared" ca="1" si="7"/>
        <v>2026</v>
      </c>
      <c r="M25" s="12">
        <f t="shared" ca="1" si="7"/>
        <v>2027</v>
      </c>
      <c r="N25" s="12">
        <f t="shared" ca="1" si="7"/>
        <v>2028</v>
      </c>
      <c r="O25" s="12">
        <f t="shared" ca="1" si="7"/>
        <v>2029</v>
      </c>
      <c r="P25" s="12">
        <f t="shared" ca="1" si="7"/>
        <v>2030</v>
      </c>
      <c r="Q25" s="12">
        <f t="shared" ca="1" si="7"/>
        <v>2031</v>
      </c>
      <c r="R25" s="12">
        <f t="shared" ca="1" si="7"/>
        <v>2032</v>
      </c>
      <c r="S25" s="12">
        <f t="shared" ca="1" si="7"/>
        <v>2033</v>
      </c>
      <c r="T25" s="12">
        <f t="shared" ca="1" si="7"/>
        <v>2034</v>
      </c>
      <c r="U25" s="12">
        <f t="shared" ca="1" si="7"/>
        <v>2035</v>
      </c>
      <c r="V25" s="12">
        <f t="shared" ca="1" si="7"/>
        <v>2036</v>
      </c>
      <c r="W25" s="12">
        <f t="shared" ca="1" si="7"/>
        <v>2037</v>
      </c>
      <c r="X25" s="12">
        <f t="shared" ca="1" si="7"/>
        <v>2038</v>
      </c>
      <c r="Y25" s="12">
        <f t="shared" ca="1" si="7"/>
        <v>2039</v>
      </c>
      <c r="Z25" s="12">
        <f t="shared" ca="1" si="7"/>
        <v>2040</v>
      </c>
      <c r="AA25" s="12">
        <f t="shared" ca="1" si="7"/>
        <v>2041</v>
      </c>
      <c r="AB25" s="12">
        <f t="shared" ca="1" si="7"/>
        <v>2042</v>
      </c>
      <c r="AC25" s="12">
        <f t="shared" ca="1" si="7"/>
        <v>2043</v>
      </c>
      <c r="AD25" s="12">
        <f t="shared" ca="1" si="7"/>
        <v>2044</v>
      </c>
      <c r="AE25" s="12">
        <f t="shared" ca="1" si="7"/>
        <v>2045</v>
      </c>
      <c r="AF25" s="12">
        <f t="shared" ca="1" si="7"/>
        <v>2046</v>
      </c>
      <c r="AG25" s="12">
        <f t="shared" ca="1" si="7"/>
        <v>2047</v>
      </c>
      <c r="AH25" s="12">
        <f t="shared" ca="1" si="7"/>
        <v>2048</v>
      </c>
      <c r="AI25" s="12">
        <f t="shared" ca="1" si="7"/>
        <v>2049</v>
      </c>
      <c r="AJ25" s="12">
        <f t="shared" ca="1" si="7"/>
        <v>2050</v>
      </c>
      <c r="AK25" s="12">
        <f t="shared" ca="1" si="7"/>
        <v>2051</v>
      </c>
      <c r="AL25" s="12">
        <f t="shared" ca="1" si="7"/>
        <v>2052</v>
      </c>
      <c r="AM25" s="12">
        <f t="shared" ca="1" si="7"/>
        <v>2053</v>
      </c>
      <c r="AN25" s="12">
        <f t="shared" ca="1" si="7"/>
        <v>2054</v>
      </c>
      <c r="AO25" s="12">
        <f t="shared" ca="1" si="7"/>
        <v>2055</v>
      </c>
      <c r="AP25" s="12">
        <f t="shared" ca="1" si="7"/>
        <v>2056</v>
      </c>
      <c r="AQ25" s="12">
        <f t="shared" ca="1" si="7"/>
        <v>2057</v>
      </c>
      <c r="AR25" s="12">
        <f t="shared" ca="1" si="7"/>
        <v>2058</v>
      </c>
      <c r="AS25" s="12">
        <f t="shared" ca="1" si="7"/>
        <v>2059</v>
      </c>
      <c r="AT25" s="12">
        <f t="shared" ca="1" si="7"/>
        <v>2060</v>
      </c>
      <c r="AU25" s="12">
        <f t="shared" ca="1" si="7"/>
        <v>2061</v>
      </c>
      <c r="AV25" s="12">
        <f t="shared" ca="1" si="7"/>
        <v>2062</v>
      </c>
      <c r="AW25" s="12">
        <f t="shared" ca="1" si="7"/>
        <v>2063</v>
      </c>
      <c r="AX25" s="12">
        <f t="shared" ca="1" si="7"/>
        <v>2064</v>
      </c>
      <c r="AY25" s="12">
        <f t="shared" ca="1" si="7"/>
        <v>2065</v>
      </c>
      <c r="AZ25" s="12">
        <f t="shared" ca="1" si="7"/>
        <v>2066</v>
      </c>
      <c r="BA25" s="12">
        <f t="shared" ca="1" si="7"/>
        <v>2067</v>
      </c>
      <c r="BB25" s="12">
        <f t="shared" ca="1" si="7"/>
        <v>2068</v>
      </c>
      <c r="BC25" s="12">
        <f t="shared" ca="1" si="7"/>
        <v>2069</v>
      </c>
      <c r="BD25" s="12">
        <f t="shared" ca="1" si="7"/>
        <v>2070</v>
      </c>
      <c r="BE25" s="12">
        <f t="shared" ca="1" si="7"/>
        <v>2071</v>
      </c>
      <c r="BF25" s="12">
        <f t="shared" ca="1" si="7"/>
        <v>2072</v>
      </c>
      <c r="BG25" s="12">
        <f t="shared" ca="1" si="7"/>
        <v>2073</v>
      </c>
      <c r="BH25" s="12">
        <f t="shared" ca="1" si="7"/>
        <v>2074</v>
      </c>
      <c r="BI25" s="12">
        <f t="shared" ca="1" si="7"/>
        <v>2075</v>
      </c>
      <c r="BJ25" s="12">
        <f t="shared" ca="1" si="7"/>
        <v>2076</v>
      </c>
      <c r="BK25" s="12">
        <f t="shared" ca="1" si="7"/>
        <v>2077</v>
      </c>
      <c r="BL25" s="12">
        <f t="shared" ca="1" si="7"/>
        <v>2078</v>
      </c>
      <c r="BM25" s="12">
        <f t="shared" ca="1" si="7"/>
        <v>2079</v>
      </c>
      <c r="BN25" s="12">
        <f t="shared" ca="1" si="7"/>
        <v>2080</v>
      </c>
      <c r="BO25" s="12">
        <f t="shared" ca="1" si="7"/>
        <v>2081</v>
      </c>
      <c r="BP25" s="12">
        <f t="shared" ca="1" si="7"/>
        <v>2082</v>
      </c>
      <c r="BQ25" s="12">
        <f t="shared" ca="1" si="7"/>
        <v>2083</v>
      </c>
      <c r="BR25" s="12">
        <f t="shared" ca="1" si="7"/>
        <v>2084</v>
      </c>
      <c r="BS25" s="12">
        <f t="shared" ca="1" si="7"/>
        <v>2085</v>
      </c>
      <c r="BT25" s="12">
        <f t="shared" ca="1" si="7"/>
        <v>2086</v>
      </c>
      <c r="BU25" s="12">
        <f t="shared" ca="1" si="7"/>
        <v>2087</v>
      </c>
      <c r="BV25" s="12">
        <f t="shared" ref="BV25:DC25" ca="1" si="8">$H$7+BV24</f>
        <v>2088</v>
      </c>
      <c r="BW25" s="12">
        <f t="shared" ca="1" si="8"/>
        <v>2089</v>
      </c>
      <c r="BX25" s="12">
        <f t="shared" ca="1" si="8"/>
        <v>2090</v>
      </c>
      <c r="BY25" s="12">
        <f t="shared" ca="1" si="8"/>
        <v>2091</v>
      </c>
      <c r="BZ25" s="12">
        <f t="shared" ca="1" si="8"/>
        <v>2092</v>
      </c>
      <c r="CA25" s="12">
        <f t="shared" ca="1" si="8"/>
        <v>2093</v>
      </c>
      <c r="CB25" s="12">
        <f t="shared" ca="1" si="8"/>
        <v>2094</v>
      </c>
      <c r="CC25" s="12">
        <f t="shared" ca="1" si="8"/>
        <v>2095</v>
      </c>
      <c r="CD25" s="12">
        <f t="shared" ca="1" si="8"/>
        <v>2096</v>
      </c>
      <c r="CE25" s="12">
        <f t="shared" ca="1" si="8"/>
        <v>2097</v>
      </c>
      <c r="CF25" s="12">
        <f t="shared" ca="1" si="8"/>
        <v>2098</v>
      </c>
      <c r="CG25" s="12">
        <f t="shared" ca="1" si="8"/>
        <v>2099</v>
      </c>
      <c r="CH25" s="12">
        <f t="shared" ca="1" si="8"/>
        <v>2100</v>
      </c>
      <c r="CI25" s="12">
        <f t="shared" ca="1" si="8"/>
        <v>2101</v>
      </c>
      <c r="CJ25" s="12">
        <f t="shared" ca="1" si="8"/>
        <v>2102</v>
      </c>
      <c r="CK25" s="12">
        <f t="shared" ca="1" si="8"/>
        <v>2103</v>
      </c>
      <c r="CL25" s="12">
        <f t="shared" ca="1" si="8"/>
        <v>2104</v>
      </c>
      <c r="CM25" s="12">
        <f t="shared" ca="1" si="8"/>
        <v>2105</v>
      </c>
      <c r="CN25" s="12">
        <f t="shared" ca="1" si="8"/>
        <v>2106</v>
      </c>
      <c r="CO25" s="12">
        <f t="shared" ca="1" si="8"/>
        <v>2107</v>
      </c>
      <c r="CP25" s="12">
        <f t="shared" ca="1" si="8"/>
        <v>2108</v>
      </c>
      <c r="CQ25" s="12">
        <f t="shared" ca="1" si="8"/>
        <v>2109</v>
      </c>
      <c r="CR25" s="12">
        <f t="shared" ca="1" si="8"/>
        <v>2110</v>
      </c>
      <c r="CS25" s="12">
        <f t="shared" ca="1" si="8"/>
        <v>2111</v>
      </c>
      <c r="CT25" s="12">
        <f t="shared" ca="1" si="8"/>
        <v>2112</v>
      </c>
      <c r="CU25" s="12">
        <f t="shared" ca="1" si="8"/>
        <v>2113</v>
      </c>
      <c r="CV25" s="12">
        <f t="shared" ca="1" si="8"/>
        <v>2114</v>
      </c>
      <c r="CW25" s="12">
        <f t="shared" ca="1" si="8"/>
        <v>2115</v>
      </c>
      <c r="CX25" s="12">
        <f t="shared" ca="1" si="8"/>
        <v>2116</v>
      </c>
      <c r="CY25" s="12">
        <f t="shared" ca="1" si="8"/>
        <v>2117</v>
      </c>
      <c r="CZ25" s="12">
        <f t="shared" ca="1" si="8"/>
        <v>2118</v>
      </c>
      <c r="DA25" s="12">
        <f t="shared" ca="1" si="8"/>
        <v>2119</v>
      </c>
      <c r="DB25" s="12">
        <f t="shared" ca="1" si="8"/>
        <v>2120</v>
      </c>
      <c r="DC25" s="12">
        <f t="shared" ca="1" si="8"/>
        <v>2121</v>
      </c>
    </row>
    <row r="26" spans="2:108" ht="15" customHeight="1">
      <c r="B26" s="5" t="s">
        <v>17</v>
      </c>
      <c r="C26" s="754" t="s">
        <v>273</v>
      </c>
      <c r="D26" s="755"/>
      <c r="E26" s="756"/>
      <c r="F26" s="48">
        <f>H26+NPV(SD,I26:INDEX(I26:DC26,PAL))</f>
        <v>59914378.550384149</v>
      </c>
      <c r="G26" s="42">
        <f>SUMIF($H$6:$DC$6,"&lt;="&amp;PAL,$H26:$DC26)</f>
        <v>167284247.93252593</v>
      </c>
      <c r="H26" s="42">
        <f>'Alternatyva 2'!H$116</f>
        <v>0</v>
      </c>
      <c r="I26" s="42">
        <f>'Alternatyva 2'!I$116</f>
        <v>0</v>
      </c>
      <c r="J26" s="42">
        <f>'Alternatyva 2'!J$116</f>
        <v>171695.97324640994</v>
      </c>
      <c r="K26" s="42">
        <f>'Alternatyva 2'!K$116</f>
        <v>230778.66158741311</v>
      </c>
      <c r="L26" s="42">
        <f>'Alternatyva 2'!L$116</f>
        <v>267322.62717832701</v>
      </c>
      <c r="M26" s="42">
        <f>'Alternatyva 2'!M$116</f>
        <v>282777.6670723969</v>
      </c>
      <c r="N26" s="42">
        <f>'Alternatyva 2'!N$116</f>
        <v>2107414.0715178205</v>
      </c>
      <c r="O26" s="42">
        <f>'Alternatyva 2'!O$116</f>
        <v>2952130.8977670288</v>
      </c>
      <c r="P26" s="42">
        <f>'Alternatyva 2'!P$116</f>
        <v>3712907.206732573</v>
      </c>
      <c r="Q26" s="42">
        <f>'Alternatyva 2'!Q$116</f>
        <v>3827191.9727271558</v>
      </c>
      <c r="R26" s="42">
        <f>'Alternatyva 2'!R$116</f>
        <v>3945544.659407231</v>
      </c>
      <c r="S26" s="42">
        <f>'Alternatyva 2'!S$116</f>
        <v>4067003.2963343253</v>
      </c>
      <c r="T26" s="42">
        <f>'Alternatyva 2'!T$116</f>
        <v>4192648.4807366468</v>
      </c>
      <c r="U26" s="42">
        <f>'Alternatyva 2'!U$116</f>
        <v>4321522.1397426389</v>
      </c>
      <c r="V26" s="42">
        <f>'Alternatyva 2'!V$116</f>
        <v>4454469.5370321739</v>
      </c>
      <c r="W26" s="42">
        <f>'Alternatyva 2'!W$116</f>
        <v>4591014.6606769506</v>
      </c>
      <c r="X26" s="42">
        <f>'Alternatyva 2'!X$116</f>
        <v>4731767.8282651566</v>
      </c>
      <c r="Y26" s="42">
        <f>'Alternatyva 2'!Y$116</f>
        <v>4877756.676379499</v>
      </c>
      <c r="Z26" s="42">
        <f>'Alternatyva 2'!Z$116</f>
        <v>5027793.9583719475</v>
      </c>
      <c r="AA26" s="42">
        <f>'Alternatyva 2'!AA$116</f>
        <v>5182257.2775928043</v>
      </c>
      <c r="AB26" s="42">
        <f>'Alternatyva 2'!AB$116</f>
        <v>5342181.2522451226</v>
      </c>
      <c r="AC26" s="42">
        <f>'Alternatyva 2'!AC$116</f>
        <v>5506385.2057447489</v>
      </c>
      <c r="AD26" s="42">
        <f>'Alternatyva 2'!AD$116</f>
        <v>5675254.5015878035</v>
      </c>
      <c r="AE26" s="42">
        <f>'Alternatyva 2'!AE$116</f>
        <v>5851027.6617823401</v>
      </c>
      <c r="AF26" s="42">
        <f>'Alternatyva 2'!AF$116</f>
        <v>6031638.2985505331</v>
      </c>
      <c r="AG26" s="42">
        <f>'Alternatyva 2'!AG$116</f>
        <v>6215916.8787190663</v>
      </c>
      <c r="AH26" s="42">
        <f>'Alternatyva 2'!AH$116</f>
        <v>6407369.968613035</v>
      </c>
      <c r="AI26" s="42">
        <f>'Alternatyva 2'!AI$116</f>
        <v>6604179.3227447774</v>
      </c>
      <c r="AJ26" s="42">
        <f>'Alternatyva 2'!AJ$116</f>
        <v>6807401.3494783733</v>
      </c>
      <c r="AK26" s="42">
        <f>'Alternatyva 2'!AK$116</f>
        <v>7017138.156221617</v>
      </c>
      <c r="AL26" s="42">
        <f>'Alternatyva 2'!AL$116</f>
        <v>7233495.0780231785</v>
      </c>
      <c r="AM26" s="42">
        <f>'Alternatyva 2'!AM$116</f>
        <v>7456820.2603901383</v>
      </c>
      <c r="AN26" s="42">
        <f>'Alternatyva 2'!AN$116</f>
        <v>7685248.0923817344</v>
      </c>
      <c r="AO26" s="42">
        <f>'Alternatyva 2'!AO$116</f>
        <v>7922371.4276740737</v>
      </c>
      <c r="AP26" s="42">
        <f>'Alternatyva 2'!AP$116</f>
        <v>8166092.2602573289</v>
      </c>
      <c r="AQ26" s="42">
        <f>'Alternatyva 2'!AQ$116</f>
        <v>8417730.6257435363</v>
      </c>
      <c r="AR26" s="42">
        <f>'Alternatyva 2'!AR$116</f>
        <v>0</v>
      </c>
      <c r="AS26" s="42">
        <f>'Alternatyva 2'!AS$116</f>
        <v>0</v>
      </c>
      <c r="AT26" s="42">
        <f>'Alternatyva 2'!AT$116</f>
        <v>0</v>
      </c>
      <c r="AU26" s="42">
        <f>'Alternatyva 2'!AU$116</f>
        <v>0</v>
      </c>
      <c r="AV26" s="42">
        <f>'Alternatyva 2'!AV$116</f>
        <v>0</v>
      </c>
      <c r="AW26" s="42">
        <f>'Alternatyva 2'!AW$116</f>
        <v>0</v>
      </c>
      <c r="AX26" s="42">
        <f>'Alternatyva 2'!AX$116</f>
        <v>0</v>
      </c>
      <c r="AY26" s="42">
        <f>'Alternatyva 2'!AY$116</f>
        <v>0</v>
      </c>
      <c r="AZ26" s="42">
        <f>'Alternatyva 2'!AZ$116</f>
        <v>0</v>
      </c>
      <c r="BA26" s="42">
        <f>'Alternatyva 2'!BA$116</f>
        <v>0</v>
      </c>
      <c r="BB26" s="42">
        <f>'Alternatyva 2'!BB$116</f>
        <v>0</v>
      </c>
      <c r="BC26" s="42">
        <f>'Alternatyva 2'!BC$116</f>
        <v>0</v>
      </c>
      <c r="BD26" s="42">
        <f>'Alternatyva 2'!BD$116</f>
        <v>0</v>
      </c>
      <c r="BE26" s="42">
        <f>'Alternatyva 2'!BE$116</f>
        <v>0</v>
      </c>
      <c r="BF26" s="42">
        <f>'Alternatyva 2'!BF$116</f>
        <v>0</v>
      </c>
      <c r="BG26" s="42">
        <f>'Alternatyva 2'!BG$116</f>
        <v>0</v>
      </c>
      <c r="BH26" s="42">
        <f>'Alternatyva 2'!BH$116</f>
        <v>0</v>
      </c>
      <c r="BI26" s="42">
        <f>'Alternatyva 2'!BI$116</f>
        <v>0</v>
      </c>
      <c r="BJ26" s="42">
        <f>'Alternatyva 2'!BJ$116</f>
        <v>0</v>
      </c>
      <c r="BK26" s="42">
        <f>'Alternatyva 2'!BK$116</f>
        <v>0</v>
      </c>
      <c r="BL26" s="42">
        <f>'Alternatyva 2'!BL$116</f>
        <v>0</v>
      </c>
      <c r="BM26" s="42">
        <f>'Alternatyva 2'!BM$116</f>
        <v>0</v>
      </c>
      <c r="BN26" s="42">
        <f>'Alternatyva 2'!BN$116</f>
        <v>0</v>
      </c>
      <c r="BO26" s="42">
        <f>'Alternatyva 2'!BO$116</f>
        <v>0</v>
      </c>
      <c r="BP26" s="42">
        <f>'Alternatyva 2'!BP$116</f>
        <v>0</v>
      </c>
      <c r="BQ26" s="42">
        <f>'Alternatyva 2'!BQ$116</f>
        <v>0</v>
      </c>
      <c r="BR26" s="42">
        <f>'Alternatyva 2'!BR$116</f>
        <v>0</v>
      </c>
      <c r="BS26" s="42">
        <f>'Alternatyva 2'!BS$116</f>
        <v>0</v>
      </c>
      <c r="BT26" s="42">
        <f>'Alternatyva 2'!BT$116</f>
        <v>0</v>
      </c>
      <c r="BU26" s="42">
        <f>'Alternatyva 2'!BU$116</f>
        <v>0</v>
      </c>
      <c r="BV26" s="42">
        <f>'Alternatyva 2'!BV$116</f>
        <v>0</v>
      </c>
      <c r="BW26" s="42">
        <f>'Alternatyva 2'!BW$116</f>
        <v>0</v>
      </c>
      <c r="BX26" s="42">
        <f>'Alternatyva 2'!BX$116</f>
        <v>0</v>
      </c>
      <c r="BY26" s="42">
        <f>'Alternatyva 2'!BY$116</f>
        <v>0</v>
      </c>
      <c r="BZ26" s="42">
        <f>'Alternatyva 2'!BZ$116</f>
        <v>0</v>
      </c>
      <c r="CA26" s="42">
        <f>'Alternatyva 2'!CA$116</f>
        <v>0</v>
      </c>
      <c r="CB26" s="42">
        <f>'Alternatyva 2'!CB$116</f>
        <v>0</v>
      </c>
      <c r="CC26" s="42">
        <f>'Alternatyva 2'!CC$116</f>
        <v>0</v>
      </c>
      <c r="CD26" s="42">
        <f>'Alternatyva 2'!CD$116</f>
        <v>0</v>
      </c>
      <c r="CE26" s="42">
        <f>'Alternatyva 2'!CE$116</f>
        <v>0</v>
      </c>
      <c r="CF26" s="42">
        <f>'Alternatyva 2'!CF$116</f>
        <v>0</v>
      </c>
      <c r="CG26" s="42">
        <f>'Alternatyva 2'!CG$116</f>
        <v>0</v>
      </c>
      <c r="CH26" s="42">
        <f>'Alternatyva 2'!CH$116</f>
        <v>0</v>
      </c>
      <c r="CI26" s="42">
        <f>'Alternatyva 2'!CI$116</f>
        <v>0</v>
      </c>
      <c r="CJ26" s="42">
        <f>'Alternatyva 2'!CJ$116</f>
        <v>0</v>
      </c>
      <c r="CK26" s="42">
        <f>'Alternatyva 2'!CK$116</f>
        <v>0</v>
      </c>
      <c r="CL26" s="42">
        <f>'Alternatyva 2'!CL$116</f>
        <v>0</v>
      </c>
      <c r="CM26" s="42">
        <f>'Alternatyva 2'!CM$116</f>
        <v>0</v>
      </c>
      <c r="CN26" s="42">
        <f>'Alternatyva 2'!CN$116</f>
        <v>0</v>
      </c>
      <c r="CO26" s="42">
        <f>'Alternatyva 2'!CO$116</f>
        <v>0</v>
      </c>
      <c r="CP26" s="42">
        <f>'Alternatyva 2'!CP$116</f>
        <v>0</v>
      </c>
      <c r="CQ26" s="42">
        <f>'Alternatyva 2'!CQ$116</f>
        <v>0</v>
      </c>
      <c r="CR26" s="42">
        <f>'Alternatyva 2'!CR$116</f>
        <v>0</v>
      </c>
      <c r="CS26" s="42">
        <f>'Alternatyva 2'!CS$116</f>
        <v>0</v>
      </c>
      <c r="CT26" s="42">
        <f>'Alternatyva 2'!CT$116</f>
        <v>0</v>
      </c>
      <c r="CU26" s="42">
        <f>'Alternatyva 2'!CU$116</f>
        <v>0</v>
      </c>
      <c r="CV26" s="42">
        <f>'Alternatyva 2'!CV$116</f>
        <v>0</v>
      </c>
      <c r="CW26" s="42">
        <f>'Alternatyva 2'!CW$116</f>
        <v>0</v>
      </c>
      <c r="CX26" s="42">
        <f>'Alternatyva 2'!CX$116</f>
        <v>0</v>
      </c>
      <c r="CY26" s="42">
        <f>'Alternatyva 2'!CY$116</f>
        <v>0</v>
      </c>
      <c r="CZ26" s="42">
        <f>'Alternatyva 2'!CZ$116</f>
        <v>0</v>
      </c>
      <c r="DA26" s="42">
        <f>'Alternatyva 2'!DA$116</f>
        <v>0</v>
      </c>
      <c r="DB26" s="42">
        <f>'Alternatyva 2'!DB$116</f>
        <v>0</v>
      </c>
      <c r="DC26" s="42">
        <f>'Alternatyva 2'!DC$116</f>
        <v>0</v>
      </c>
    </row>
    <row r="27" spans="2:108" ht="15" customHeight="1">
      <c r="B27" s="5" t="s">
        <v>27</v>
      </c>
      <c r="C27" s="754" t="s">
        <v>253</v>
      </c>
      <c r="D27" s="755"/>
      <c r="E27" s="756"/>
      <c r="F27" s="48">
        <f>H27+NPV(SD,I27:INDEX(I27:DC27,PAL))</f>
        <v>85005969.487983823</v>
      </c>
      <c r="G27" s="42">
        <f>SUMIF($H$6:$DC$6,"&lt;="&amp;PAL,$H27:$DC27)</f>
        <v>124555719.86776859</v>
      </c>
      <c r="H27" s="42">
        <f>'Alternatyva 2'!H$8+'Alternatyva 2'!H$9-'Alternatyva 2'!H$112</f>
        <v>0</v>
      </c>
      <c r="I27" s="42">
        <f>'Alternatyva 2'!I$8+'Alternatyva 2'!I$9-'Alternatyva 2'!I$112</f>
        <v>1510588.429752066</v>
      </c>
      <c r="J27" s="42">
        <f>'Alternatyva 2'!J$8+'Alternatyva 2'!J$9-'Alternatyva 2'!J$112</f>
        <v>905357.02479338844</v>
      </c>
      <c r="K27" s="42">
        <f>'Alternatyva 2'!K$8+'Alternatyva 2'!K$9-'Alternatyva 2'!K$112</f>
        <v>3597563.6363636362</v>
      </c>
      <c r="L27" s="42">
        <f>'Alternatyva 2'!L$8+'Alternatyva 2'!L$9-'Alternatyva 2'!L$112</f>
        <v>34568858.264462814</v>
      </c>
      <c r="M27" s="42">
        <f>'Alternatyva 2'!M$8+'Alternatyva 2'!M$9-'Alternatyva 2'!M$112</f>
        <v>38920864.87603306</v>
      </c>
      <c r="N27" s="42">
        <f>'Alternatyva 2'!N$8+'Alternatyva 2'!N$9-'Alternatyva 2'!N$112</f>
        <v>14091743.834710743</v>
      </c>
      <c r="O27" s="42">
        <f>'Alternatyva 2'!O$8+'Alternatyva 2'!O$9-'Alternatyva 2'!O$112</f>
        <v>7651900.8264462808</v>
      </c>
      <c r="P27" s="42">
        <f>'Alternatyva 2'!P$8+'Alternatyva 2'!P$9-'Alternatyva 2'!P$112</f>
        <v>0</v>
      </c>
      <c r="Q27" s="42">
        <f>'Alternatyva 2'!Q$8+'Alternatyva 2'!Q$9-'Alternatyva 2'!Q$112</f>
        <v>0</v>
      </c>
      <c r="R27" s="42">
        <f>'Alternatyva 2'!R$8+'Alternatyva 2'!R$9-'Alternatyva 2'!R$112</f>
        <v>0</v>
      </c>
      <c r="S27" s="42">
        <f>'Alternatyva 2'!S$8+'Alternatyva 2'!S$9-'Alternatyva 2'!S$112</f>
        <v>0</v>
      </c>
      <c r="T27" s="42">
        <f>'Alternatyva 2'!T$8+'Alternatyva 2'!T$9-'Alternatyva 2'!T$112</f>
        <v>0</v>
      </c>
      <c r="U27" s="42">
        <f>'Alternatyva 2'!U$8+'Alternatyva 2'!U$9-'Alternatyva 2'!U$112</f>
        <v>0</v>
      </c>
      <c r="V27" s="42">
        <f>'Alternatyva 2'!V$8+'Alternatyva 2'!V$9-'Alternatyva 2'!V$112</f>
        <v>0</v>
      </c>
      <c r="W27" s="42">
        <f>'Alternatyva 2'!W$8+'Alternatyva 2'!W$9-'Alternatyva 2'!W$112</f>
        <v>0</v>
      </c>
      <c r="X27" s="42">
        <f>'Alternatyva 2'!X$8+'Alternatyva 2'!X$9-'Alternatyva 2'!X$112</f>
        <v>0</v>
      </c>
      <c r="Y27" s="42">
        <f>'Alternatyva 2'!Y$8+'Alternatyva 2'!Y$9-'Alternatyva 2'!Y$112</f>
        <v>0</v>
      </c>
      <c r="Z27" s="42">
        <f>'Alternatyva 2'!Z$8+'Alternatyva 2'!Z$9-'Alternatyva 2'!Z$112</f>
        <v>0</v>
      </c>
      <c r="AA27" s="42">
        <f>'Alternatyva 2'!AA$8+'Alternatyva 2'!AA$9-'Alternatyva 2'!AA$112</f>
        <v>0</v>
      </c>
      <c r="AB27" s="42">
        <f>'Alternatyva 2'!AB$8+'Alternatyva 2'!AB$9-'Alternatyva 2'!AB$112</f>
        <v>0</v>
      </c>
      <c r="AC27" s="42">
        <f>'Alternatyva 2'!AC$8+'Alternatyva 2'!AC$9-'Alternatyva 2'!AC$112</f>
        <v>0</v>
      </c>
      <c r="AD27" s="42">
        <f>'Alternatyva 2'!AD$8+'Alternatyva 2'!AD$9-'Alternatyva 2'!AD$112</f>
        <v>0</v>
      </c>
      <c r="AE27" s="42">
        <f>'Alternatyva 2'!AE$8+'Alternatyva 2'!AE$9-'Alternatyva 2'!AE$112</f>
        <v>0</v>
      </c>
      <c r="AF27" s="42">
        <f>'Alternatyva 2'!AF$8+'Alternatyva 2'!AF$9-'Alternatyva 2'!AF$112</f>
        <v>0</v>
      </c>
      <c r="AG27" s="42">
        <f>'Alternatyva 2'!AG$8+'Alternatyva 2'!AG$9-'Alternatyva 2'!AG$112</f>
        <v>0</v>
      </c>
      <c r="AH27" s="42">
        <f>'Alternatyva 2'!AH$8+'Alternatyva 2'!AH$9-'Alternatyva 2'!AH$112</f>
        <v>0</v>
      </c>
      <c r="AI27" s="42">
        <f>'Alternatyva 2'!AI$8+'Alternatyva 2'!AI$9-'Alternatyva 2'!AI$112</f>
        <v>0</v>
      </c>
      <c r="AJ27" s="42">
        <f>'Alternatyva 2'!AJ$8+'Alternatyva 2'!AJ$9-'Alternatyva 2'!AJ$112</f>
        <v>0</v>
      </c>
      <c r="AK27" s="42">
        <f>'Alternatyva 2'!AK$8+'Alternatyva 2'!AK$9-'Alternatyva 2'!AK$112</f>
        <v>996966.94214876031</v>
      </c>
      <c r="AL27" s="42">
        <f>'Alternatyva 2'!AL$8+'Alternatyva 2'!AL$9-'Alternatyva 2'!AL$112</f>
        <v>0</v>
      </c>
      <c r="AM27" s="42">
        <f>'Alternatyva 2'!AM$8+'Alternatyva 2'!AM$9-'Alternatyva 2'!AM$112</f>
        <v>0</v>
      </c>
      <c r="AN27" s="42">
        <f>'Alternatyva 2'!AN$8+'Alternatyva 2'!AN$9-'Alternatyva 2'!AN$112</f>
        <v>4776669.4214876033</v>
      </c>
      <c r="AO27" s="42">
        <f>'Alternatyva 2'!AO$8+'Alternatyva 2'!AO$9-'Alternatyva 2'!AO$112</f>
        <v>17535206.611570247</v>
      </c>
      <c r="AP27" s="42">
        <f>'Alternatyva 2'!AP$8+'Alternatyva 2'!AP$9-'Alternatyva 2'!AP$112</f>
        <v>0</v>
      </c>
      <c r="AQ27" s="42">
        <f>'Alternatyva 2'!AQ$8+'Alternatyva 2'!AQ$9-'Alternatyva 2'!AQ$112</f>
        <v>0</v>
      </c>
      <c r="AR27" s="42">
        <f>'Alternatyva 2'!AR$8+'Alternatyva 2'!AR$9-'Alternatyva 2'!AR$112</f>
        <v>0</v>
      </c>
      <c r="AS27" s="42">
        <f>'Alternatyva 2'!AS$8+'Alternatyva 2'!AS$9-'Alternatyva 2'!AS$112</f>
        <v>0</v>
      </c>
      <c r="AT27" s="42">
        <f>'Alternatyva 2'!AT$8+'Alternatyva 2'!AT$9-'Alternatyva 2'!AT$112</f>
        <v>0</v>
      </c>
      <c r="AU27" s="42">
        <f>'Alternatyva 2'!AU$8+'Alternatyva 2'!AU$9-'Alternatyva 2'!AU$112</f>
        <v>0</v>
      </c>
      <c r="AV27" s="42">
        <f>'Alternatyva 2'!AV$8+'Alternatyva 2'!AV$9-'Alternatyva 2'!AV$112</f>
        <v>0</v>
      </c>
      <c r="AW27" s="42">
        <f>'Alternatyva 2'!AW$8+'Alternatyva 2'!AW$9-'Alternatyva 2'!AW$112</f>
        <v>0</v>
      </c>
      <c r="AX27" s="42">
        <f>'Alternatyva 2'!AX$8+'Alternatyva 2'!AX$9-'Alternatyva 2'!AX$112</f>
        <v>0</v>
      </c>
      <c r="AY27" s="42">
        <f>'Alternatyva 2'!AY$8+'Alternatyva 2'!AY$9-'Alternatyva 2'!AY$112</f>
        <v>0</v>
      </c>
      <c r="AZ27" s="42">
        <f>'Alternatyva 2'!AZ$8+'Alternatyva 2'!AZ$9-'Alternatyva 2'!AZ$112</f>
        <v>0</v>
      </c>
      <c r="BA27" s="42">
        <f>'Alternatyva 2'!BA$8+'Alternatyva 2'!BA$9-'Alternatyva 2'!BA$112</f>
        <v>0</v>
      </c>
      <c r="BB27" s="42">
        <f>'Alternatyva 2'!BB$8+'Alternatyva 2'!BB$9-'Alternatyva 2'!BB$112</f>
        <v>0</v>
      </c>
      <c r="BC27" s="42">
        <f>'Alternatyva 2'!BC$8+'Alternatyva 2'!BC$9-'Alternatyva 2'!BC$112</f>
        <v>0</v>
      </c>
      <c r="BD27" s="42">
        <f>'Alternatyva 2'!BD$8+'Alternatyva 2'!BD$9-'Alternatyva 2'!BD$112</f>
        <v>0</v>
      </c>
      <c r="BE27" s="42">
        <f>'Alternatyva 2'!BE$8+'Alternatyva 2'!BE$9-'Alternatyva 2'!BE$112</f>
        <v>0</v>
      </c>
      <c r="BF27" s="42">
        <f>'Alternatyva 2'!BF$8+'Alternatyva 2'!BF$9-'Alternatyva 2'!BF$112</f>
        <v>0</v>
      </c>
      <c r="BG27" s="42">
        <f>'Alternatyva 2'!BG$8+'Alternatyva 2'!BG$9-'Alternatyva 2'!BG$112</f>
        <v>0</v>
      </c>
      <c r="BH27" s="42">
        <f>'Alternatyva 2'!BH$8+'Alternatyva 2'!BH$9-'Alternatyva 2'!BH$112</f>
        <v>0</v>
      </c>
      <c r="BI27" s="42">
        <f>'Alternatyva 2'!BI$8+'Alternatyva 2'!BI$9-'Alternatyva 2'!BI$112</f>
        <v>0</v>
      </c>
      <c r="BJ27" s="42">
        <f>'Alternatyva 2'!BJ$8+'Alternatyva 2'!BJ$9-'Alternatyva 2'!BJ$112</f>
        <v>0</v>
      </c>
      <c r="BK27" s="42">
        <f>'Alternatyva 2'!BK$8+'Alternatyva 2'!BK$9-'Alternatyva 2'!BK$112</f>
        <v>0</v>
      </c>
      <c r="BL27" s="42">
        <f>'Alternatyva 2'!BL$8+'Alternatyva 2'!BL$9-'Alternatyva 2'!BL$112</f>
        <v>0</v>
      </c>
      <c r="BM27" s="42">
        <f>'Alternatyva 2'!BM$8+'Alternatyva 2'!BM$9-'Alternatyva 2'!BM$112</f>
        <v>0</v>
      </c>
      <c r="BN27" s="42">
        <f>'Alternatyva 2'!BN$8+'Alternatyva 2'!BN$9-'Alternatyva 2'!BN$112</f>
        <v>0</v>
      </c>
      <c r="BO27" s="42">
        <f>'Alternatyva 2'!BO$8+'Alternatyva 2'!BO$9-'Alternatyva 2'!BO$112</f>
        <v>0</v>
      </c>
      <c r="BP27" s="42">
        <f>'Alternatyva 2'!BP$8+'Alternatyva 2'!BP$9-'Alternatyva 2'!BP$112</f>
        <v>0</v>
      </c>
      <c r="BQ27" s="42">
        <f>'Alternatyva 2'!BQ$8+'Alternatyva 2'!BQ$9-'Alternatyva 2'!BQ$112</f>
        <v>0</v>
      </c>
      <c r="BR27" s="42">
        <f>'Alternatyva 2'!BR$8+'Alternatyva 2'!BR$9-'Alternatyva 2'!BR$112</f>
        <v>0</v>
      </c>
      <c r="BS27" s="42">
        <f>'Alternatyva 2'!BS$8+'Alternatyva 2'!BS$9-'Alternatyva 2'!BS$112</f>
        <v>0</v>
      </c>
      <c r="BT27" s="42">
        <f>'Alternatyva 2'!BT$8+'Alternatyva 2'!BT$9-'Alternatyva 2'!BT$112</f>
        <v>0</v>
      </c>
      <c r="BU27" s="42">
        <f>'Alternatyva 2'!BU$8+'Alternatyva 2'!BU$9-'Alternatyva 2'!BU$112</f>
        <v>0</v>
      </c>
      <c r="BV27" s="42">
        <f>'Alternatyva 2'!BV$8+'Alternatyva 2'!BV$9-'Alternatyva 2'!BV$112</f>
        <v>0</v>
      </c>
      <c r="BW27" s="42">
        <f>'Alternatyva 2'!BW$8+'Alternatyva 2'!BW$9-'Alternatyva 2'!BW$112</f>
        <v>0</v>
      </c>
      <c r="BX27" s="42">
        <f>'Alternatyva 2'!BX$8+'Alternatyva 2'!BX$9-'Alternatyva 2'!BX$112</f>
        <v>0</v>
      </c>
      <c r="BY27" s="42">
        <f>'Alternatyva 2'!BY$8+'Alternatyva 2'!BY$9-'Alternatyva 2'!BY$112</f>
        <v>0</v>
      </c>
      <c r="BZ27" s="42">
        <f>'Alternatyva 2'!BZ$8+'Alternatyva 2'!BZ$9-'Alternatyva 2'!BZ$112</f>
        <v>0</v>
      </c>
      <c r="CA27" s="42">
        <f>'Alternatyva 2'!CA$8+'Alternatyva 2'!CA$9-'Alternatyva 2'!CA$112</f>
        <v>0</v>
      </c>
      <c r="CB27" s="42">
        <f>'Alternatyva 2'!CB$8+'Alternatyva 2'!CB$9-'Alternatyva 2'!CB$112</f>
        <v>0</v>
      </c>
      <c r="CC27" s="42">
        <f>'Alternatyva 2'!CC$8+'Alternatyva 2'!CC$9-'Alternatyva 2'!CC$112</f>
        <v>0</v>
      </c>
      <c r="CD27" s="42">
        <f>'Alternatyva 2'!CD$8+'Alternatyva 2'!CD$9-'Alternatyva 2'!CD$112</f>
        <v>0</v>
      </c>
      <c r="CE27" s="42">
        <f>'Alternatyva 2'!CE$8+'Alternatyva 2'!CE$9-'Alternatyva 2'!CE$112</f>
        <v>0</v>
      </c>
      <c r="CF27" s="42">
        <f>'Alternatyva 2'!CF$8+'Alternatyva 2'!CF$9-'Alternatyva 2'!CF$112</f>
        <v>0</v>
      </c>
      <c r="CG27" s="42">
        <f>'Alternatyva 2'!CG$8+'Alternatyva 2'!CG$9-'Alternatyva 2'!CG$112</f>
        <v>0</v>
      </c>
      <c r="CH27" s="42">
        <f>'Alternatyva 2'!CH$8+'Alternatyva 2'!CH$9-'Alternatyva 2'!CH$112</f>
        <v>0</v>
      </c>
      <c r="CI27" s="42">
        <f>'Alternatyva 2'!CI$8+'Alternatyva 2'!CI$9-'Alternatyva 2'!CI$112</f>
        <v>0</v>
      </c>
      <c r="CJ27" s="42">
        <f>'Alternatyva 2'!CJ$8+'Alternatyva 2'!CJ$9-'Alternatyva 2'!CJ$112</f>
        <v>0</v>
      </c>
      <c r="CK27" s="42">
        <f>'Alternatyva 2'!CK$8+'Alternatyva 2'!CK$9-'Alternatyva 2'!CK$112</f>
        <v>0</v>
      </c>
      <c r="CL27" s="42">
        <f>'Alternatyva 2'!CL$8+'Alternatyva 2'!CL$9-'Alternatyva 2'!CL$112</f>
        <v>0</v>
      </c>
      <c r="CM27" s="42">
        <f>'Alternatyva 2'!CM$8+'Alternatyva 2'!CM$9-'Alternatyva 2'!CM$112</f>
        <v>0</v>
      </c>
      <c r="CN27" s="42">
        <f>'Alternatyva 2'!CN$8+'Alternatyva 2'!CN$9-'Alternatyva 2'!CN$112</f>
        <v>0</v>
      </c>
      <c r="CO27" s="42">
        <f>'Alternatyva 2'!CO$8+'Alternatyva 2'!CO$9-'Alternatyva 2'!CO$112</f>
        <v>0</v>
      </c>
      <c r="CP27" s="42">
        <f>'Alternatyva 2'!CP$8+'Alternatyva 2'!CP$9-'Alternatyva 2'!CP$112</f>
        <v>0</v>
      </c>
      <c r="CQ27" s="42">
        <f>'Alternatyva 2'!CQ$8+'Alternatyva 2'!CQ$9-'Alternatyva 2'!CQ$112</f>
        <v>0</v>
      </c>
      <c r="CR27" s="42">
        <f>'Alternatyva 2'!CR$8+'Alternatyva 2'!CR$9-'Alternatyva 2'!CR$112</f>
        <v>0</v>
      </c>
      <c r="CS27" s="42">
        <f>'Alternatyva 2'!CS$8+'Alternatyva 2'!CS$9-'Alternatyva 2'!CS$112</f>
        <v>0</v>
      </c>
      <c r="CT27" s="42">
        <f>'Alternatyva 2'!CT$8+'Alternatyva 2'!CT$9-'Alternatyva 2'!CT$112</f>
        <v>0</v>
      </c>
      <c r="CU27" s="42">
        <f>'Alternatyva 2'!CU$8+'Alternatyva 2'!CU$9-'Alternatyva 2'!CU$112</f>
        <v>0</v>
      </c>
      <c r="CV27" s="42">
        <f>'Alternatyva 2'!CV$8+'Alternatyva 2'!CV$9-'Alternatyva 2'!CV$112</f>
        <v>0</v>
      </c>
      <c r="CW27" s="42">
        <f>'Alternatyva 2'!CW$8+'Alternatyva 2'!CW$9-'Alternatyva 2'!CW$112</f>
        <v>0</v>
      </c>
      <c r="CX27" s="42">
        <f>'Alternatyva 2'!CX$8+'Alternatyva 2'!CX$9-'Alternatyva 2'!CX$112</f>
        <v>0</v>
      </c>
      <c r="CY27" s="42">
        <f>'Alternatyva 2'!CY$8+'Alternatyva 2'!CY$9-'Alternatyva 2'!CY$112</f>
        <v>0</v>
      </c>
      <c r="CZ27" s="42">
        <f>'Alternatyva 2'!CZ$8+'Alternatyva 2'!CZ$9-'Alternatyva 2'!CZ$112</f>
        <v>0</v>
      </c>
      <c r="DA27" s="42">
        <f>'Alternatyva 2'!DA$8+'Alternatyva 2'!DA$9-'Alternatyva 2'!DA$112</f>
        <v>0</v>
      </c>
      <c r="DB27" s="42">
        <f>'Alternatyva 2'!DB$8+'Alternatyva 2'!DB$9-'Alternatyva 2'!DB$112</f>
        <v>0</v>
      </c>
      <c r="DC27" s="42">
        <f>'Alternatyva 2'!DC$8+'Alternatyva 2'!DC$9-'Alternatyva 2'!DC$112</f>
        <v>0</v>
      </c>
    </row>
    <row r="28" spans="2:108" ht="15" customHeight="1">
      <c r="B28" s="5" t="s">
        <v>205</v>
      </c>
      <c r="C28" s="754" t="s">
        <v>259</v>
      </c>
      <c r="D28" s="755"/>
      <c r="E28" s="756"/>
      <c r="F28" s="42">
        <f>H28+NPV(SD,I28:INDEX(I28:DC28,PAL))</f>
        <v>-8438801.5575008206</v>
      </c>
      <c r="G28" s="42">
        <f>SUMIF($H$6:$DC$6,"&lt;="&amp;PAL,$H28:$DC28)</f>
        <v>-16538836.718229814</v>
      </c>
      <c r="H28" s="42">
        <f>'Alternatyva 2'!H$88-'Alternatyva 2'!H$113</f>
        <v>0</v>
      </c>
      <c r="I28" s="42">
        <f>'Alternatyva 2'!I$88-'Alternatyva 2'!I$113</f>
        <v>0</v>
      </c>
      <c r="J28" s="42">
        <f>'Alternatyva 2'!J$88-'Alternatyva 2'!J$113</f>
        <v>-195533.95041322312</v>
      </c>
      <c r="K28" s="42">
        <f>'Alternatyva 2'!K$88-'Alternatyva 2'!K$113</f>
        <v>-3659427.2794655161</v>
      </c>
      <c r="L28" s="42">
        <f>'Alternatyva 2'!L$88-'Alternatyva 2'!L$113</f>
        <v>-152385.95715146716</v>
      </c>
      <c r="M28" s="42">
        <f>'Alternatyva 2'!M$88-'Alternatyva 2'!M$113</f>
        <v>-1107719.8414489878</v>
      </c>
      <c r="N28" s="42">
        <f>'Alternatyva 2'!N$88-'Alternatyva 2'!N$113</f>
        <v>-152385.95715146716</v>
      </c>
      <c r="O28" s="42">
        <f>'Alternatyva 2'!O$88-'Alternatyva 2'!O$113</f>
        <v>-152385.95715146716</v>
      </c>
      <c r="P28" s="42">
        <f>'Alternatyva 2'!P$88-'Alternatyva 2'!P$113</f>
        <v>-152385.95715146716</v>
      </c>
      <c r="Q28" s="42">
        <f>'Alternatyva 2'!Q$88-'Alternatyva 2'!Q$113</f>
        <v>-152385.95715146716</v>
      </c>
      <c r="R28" s="42">
        <f>'Alternatyva 2'!R$88-'Alternatyva 2'!R$113</f>
        <v>-152385.95715146716</v>
      </c>
      <c r="S28" s="42">
        <f>'Alternatyva 2'!S$88-'Alternatyva 2'!S$113</f>
        <v>-152385.95715146716</v>
      </c>
      <c r="T28" s="42">
        <f>'Alternatyva 2'!T$88-'Alternatyva 2'!T$113</f>
        <v>-305790.43649031012</v>
      </c>
      <c r="U28" s="42">
        <f>'Alternatyva 2'!U$88-'Alternatyva 2'!U$113</f>
        <v>-2786526.3869035332</v>
      </c>
      <c r="V28" s="42">
        <f>'Alternatyva 2'!V$88-'Alternatyva 2'!V$113</f>
        <v>-156245.39516799606</v>
      </c>
      <c r="W28" s="42">
        <f>'Alternatyva 2'!W$88-'Alternatyva 2'!W$113</f>
        <v>-872745.80839113647</v>
      </c>
      <c r="X28" s="42">
        <f>'Alternatyva 2'!X$88-'Alternatyva 2'!X$113</f>
        <v>-156245.39516799606</v>
      </c>
      <c r="Y28" s="42">
        <f>'Alternatyva 2'!Y$88-'Alternatyva 2'!Y$113</f>
        <v>-6700.3538456819988</v>
      </c>
      <c r="Z28" s="42">
        <f>'Alternatyva 2'!Z$88-'Alternatyva 2'!Z$113</f>
        <v>2474035.5965675409</v>
      </c>
      <c r="AA28" s="42">
        <f>'Alternatyva 2'!AA$88-'Alternatyva 2'!AA$113</f>
        <v>-156245.39516799606</v>
      </c>
      <c r="AB28" s="42">
        <f>'Alternatyva 2'!AB$88-'Alternatyva 2'!AB$113</f>
        <v>560255.01805514458</v>
      </c>
      <c r="AC28" s="42">
        <f>'Alternatyva 2'!AC$88-'Alternatyva 2'!AC$113</f>
        <v>-156245.39516799606</v>
      </c>
      <c r="AD28" s="42">
        <f>'Alternatyva 2'!AD$88-'Alternatyva 2'!AD$113</f>
        <v>-405487.13070518617</v>
      </c>
      <c r="AE28" s="42">
        <f>'Alternatyva 2'!AE$88-'Alternatyva 2'!AE$113</f>
        <v>-4540047.0480605578</v>
      </c>
      <c r="AF28" s="42">
        <f>'Alternatyva 2'!AF$88-'Alternatyva 2'!AF$113</f>
        <v>-156245.39516799606</v>
      </c>
      <c r="AG28" s="42">
        <f>'Alternatyva 2'!AG$88-'Alternatyva 2'!AG$113</f>
        <v>-1350412.7505398968</v>
      </c>
      <c r="AH28" s="42">
        <f>'Alternatyva 2'!AH$88-'Alternatyva 2'!AH$113</f>
        <v>-156245.39516799606</v>
      </c>
      <c r="AI28" s="42">
        <f>'Alternatyva 2'!AI$88-'Alternatyva 2'!AI$113</f>
        <v>3269.3155758055909</v>
      </c>
      <c r="AJ28" s="42">
        <f>'Alternatyva 2'!AJ$88-'Alternatyva 2'!AJ$113</f>
        <v>2649387.6626832434</v>
      </c>
      <c r="AK28" s="42">
        <f>'Alternatyva 2'!AK$88-'Alternatyva 2'!AK$113</f>
        <v>-156245.39516799606</v>
      </c>
      <c r="AL28" s="42">
        <f>'Alternatyva 2'!AL$88-'Alternatyva 2'!AL$113</f>
        <v>608021.71227002051</v>
      </c>
      <c r="AM28" s="42">
        <f>'Alternatyva 2'!AM$88-'Alternatyva 2'!AM$113</f>
        <v>-156245.39516799606</v>
      </c>
      <c r="AN28" s="42">
        <f>'Alternatyva 2'!AN$88-'Alternatyva 2'!AN$113</f>
        <v>-355638.78359774814</v>
      </c>
      <c r="AO28" s="42">
        <f>'Alternatyva 2'!AO$88-'Alternatyva 2'!AO$113</f>
        <v>-3663286.7174820453</v>
      </c>
      <c r="AP28" s="42">
        <f>'Alternatyva 2'!AP$88-'Alternatyva 2'!AP$113</f>
        <v>-156245.39516799606</v>
      </c>
      <c r="AQ28" s="42">
        <f>'Alternatyva 2'!AQ$88-'Alternatyva 2'!AQ$113</f>
        <v>-1111579.2794655166</v>
      </c>
      <c r="AR28" s="42">
        <f>'Alternatyva 2'!AR$88-'Alternatyva 2'!AR$113</f>
        <v>-132379.8703008178</v>
      </c>
      <c r="AS28" s="42">
        <f>'Alternatyva 2'!AS$88-'Alternatyva 2'!AS$113</f>
        <v>-132379.8703008178</v>
      </c>
      <c r="AT28" s="42">
        <f>'Alternatyva 2'!AT$88-'Alternatyva 2'!AT$113</f>
        <v>-132379.8703008178</v>
      </c>
      <c r="AU28" s="42">
        <f>'Alternatyva 2'!AU$88-'Alternatyva 2'!AU$113</f>
        <v>-132379.8703008178</v>
      </c>
      <c r="AV28" s="42">
        <f>'Alternatyva 2'!AV$88-'Alternatyva 2'!AV$113</f>
        <v>-132379.8703008178</v>
      </c>
      <c r="AW28" s="42">
        <f>'Alternatyva 2'!AW$88-'Alternatyva 2'!AW$113</f>
        <v>-132379.8703008178</v>
      </c>
      <c r="AX28" s="42">
        <f>'Alternatyva 2'!AX$88-'Alternatyva 2'!AX$113</f>
        <v>-132379.8703008178</v>
      </c>
      <c r="AY28" s="42">
        <f>'Alternatyva 2'!AY$88-'Alternatyva 2'!AY$113</f>
        <v>-132379.8703008178</v>
      </c>
      <c r="AZ28" s="42">
        <f>'Alternatyva 2'!AZ$88-'Alternatyva 2'!AZ$113</f>
        <v>-132379.8703008178</v>
      </c>
      <c r="BA28" s="42">
        <f>'Alternatyva 2'!BA$88-'Alternatyva 2'!BA$113</f>
        <v>-132379.8703008178</v>
      </c>
      <c r="BB28" s="42">
        <f>'Alternatyva 2'!BB$88-'Alternatyva 2'!BB$113</f>
        <v>-132379.8703008178</v>
      </c>
      <c r="BC28" s="42">
        <f>'Alternatyva 2'!BC$88-'Alternatyva 2'!BC$113</f>
        <v>-132379.8703008178</v>
      </c>
      <c r="BD28" s="42">
        <f>'Alternatyva 2'!BD$88-'Alternatyva 2'!BD$113</f>
        <v>-132379.8703008178</v>
      </c>
      <c r="BE28" s="42">
        <f>'Alternatyva 2'!BE$88-'Alternatyva 2'!BE$113</f>
        <v>-132379.8703008178</v>
      </c>
      <c r="BF28" s="42">
        <f>'Alternatyva 2'!BF$88-'Alternatyva 2'!BF$113</f>
        <v>-132379.8703008178</v>
      </c>
      <c r="BG28" s="42">
        <f>'Alternatyva 2'!BG$88-'Alternatyva 2'!BG$113</f>
        <v>-132379.8703008178</v>
      </c>
      <c r="BH28" s="42">
        <f>'Alternatyva 2'!BH$88-'Alternatyva 2'!BH$113</f>
        <v>-132379.8703008178</v>
      </c>
      <c r="BI28" s="42">
        <f>'Alternatyva 2'!BI$88-'Alternatyva 2'!BI$113</f>
        <v>-132379.8703008178</v>
      </c>
      <c r="BJ28" s="42">
        <f>'Alternatyva 2'!BJ$88-'Alternatyva 2'!BJ$113</f>
        <v>-132379.8703008178</v>
      </c>
      <c r="BK28" s="42">
        <f>'Alternatyva 2'!BK$88-'Alternatyva 2'!BK$113</f>
        <v>-132379.8703008178</v>
      </c>
      <c r="BL28" s="42">
        <f>'Alternatyva 2'!BL$88-'Alternatyva 2'!BL$113</f>
        <v>-132379.8703008178</v>
      </c>
      <c r="BM28" s="42">
        <f>'Alternatyva 2'!BM$88-'Alternatyva 2'!BM$113</f>
        <v>-132379.8703008178</v>
      </c>
      <c r="BN28" s="42">
        <f>'Alternatyva 2'!BN$88-'Alternatyva 2'!BN$113</f>
        <v>-132379.8703008178</v>
      </c>
      <c r="BO28" s="42">
        <f>'Alternatyva 2'!BO$88-'Alternatyva 2'!BO$113</f>
        <v>-132379.8703008178</v>
      </c>
      <c r="BP28" s="42">
        <f>'Alternatyva 2'!BP$88-'Alternatyva 2'!BP$113</f>
        <v>-132379.8703008178</v>
      </c>
      <c r="BQ28" s="42">
        <f>'Alternatyva 2'!BQ$88-'Alternatyva 2'!BQ$113</f>
        <v>-132379.8703008178</v>
      </c>
      <c r="BR28" s="42">
        <f>'Alternatyva 2'!BR$88-'Alternatyva 2'!BR$113</f>
        <v>-132379.8703008178</v>
      </c>
      <c r="BS28" s="42">
        <f>'Alternatyva 2'!BS$88-'Alternatyva 2'!BS$113</f>
        <v>-132379.8703008178</v>
      </c>
      <c r="BT28" s="42">
        <f>'Alternatyva 2'!BT$88-'Alternatyva 2'!BT$113</f>
        <v>-132379.8703008178</v>
      </c>
      <c r="BU28" s="42">
        <f>'Alternatyva 2'!BU$88-'Alternatyva 2'!BU$113</f>
        <v>-132379.8703008178</v>
      </c>
      <c r="BV28" s="42">
        <f>'Alternatyva 2'!BV$88-'Alternatyva 2'!BV$113</f>
        <v>-132379.8703008178</v>
      </c>
      <c r="BW28" s="42">
        <f>'Alternatyva 2'!BW$88-'Alternatyva 2'!BW$113</f>
        <v>-132379.8703008178</v>
      </c>
      <c r="BX28" s="42">
        <f>'Alternatyva 2'!BX$88-'Alternatyva 2'!BX$113</f>
        <v>-132379.8703008178</v>
      </c>
      <c r="BY28" s="42">
        <f>'Alternatyva 2'!BY$88-'Alternatyva 2'!BY$113</f>
        <v>-132379.8703008178</v>
      </c>
      <c r="BZ28" s="42">
        <f>'Alternatyva 2'!BZ$88-'Alternatyva 2'!BZ$113</f>
        <v>-132379.8703008178</v>
      </c>
      <c r="CA28" s="42">
        <f>'Alternatyva 2'!CA$88-'Alternatyva 2'!CA$113</f>
        <v>-132379.8703008178</v>
      </c>
      <c r="CB28" s="42">
        <f>'Alternatyva 2'!CB$88-'Alternatyva 2'!CB$113</f>
        <v>-132379.8703008178</v>
      </c>
      <c r="CC28" s="42">
        <f>'Alternatyva 2'!CC$88-'Alternatyva 2'!CC$113</f>
        <v>-132379.8703008178</v>
      </c>
      <c r="CD28" s="42">
        <f>'Alternatyva 2'!CD$88-'Alternatyva 2'!CD$113</f>
        <v>-132379.8703008178</v>
      </c>
      <c r="CE28" s="42">
        <f>'Alternatyva 2'!CE$88-'Alternatyva 2'!CE$113</f>
        <v>-132379.8703008178</v>
      </c>
      <c r="CF28" s="42">
        <f>'Alternatyva 2'!CF$88-'Alternatyva 2'!CF$113</f>
        <v>-132379.8703008178</v>
      </c>
      <c r="CG28" s="42">
        <f>'Alternatyva 2'!CG$88-'Alternatyva 2'!CG$113</f>
        <v>-132379.8703008178</v>
      </c>
      <c r="CH28" s="42">
        <f>'Alternatyva 2'!CH$88-'Alternatyva 2'!CH$113</f>
        <v>-132379.8703008178</v>
      </c>
      <c r="CI28" s="42">
        <f>'Alternatyva 2'!CI$88-'Alternatyva 2'!CI$113</f>
        <v>-132379.8703008178</v>
      </c>
      <c r="CJ28" s="42">
        <f>'Alternatyva 2'!CJ$88-'Alternatyva 2'!CJ$113</f>
        <v>-132379.8703008178</v>
      </c>
      <c r="CK28" s="42">
        <f>'Alternatyva 2'!CK$88-'Alternatyva 2'!CK$113</f>
        <v>-132379.8703008178</v>
      </c>
      <c r="CL28" s="42">
        <f>'Alternatyva 2'!CL$88-'Alternatyva 2'!CL$113</f>
        <v>-132379.8703008178</v>
      </c>
      <c r="CM28" s="42">
        <f>'Alternatyva 2'!CM$88-'Alternatyva 2'!CM$113</f>
        <v>-132379.8703008178</v>
      </c>
      <c r="CN28" s="42">
        <f>'Alternatyva 2'!CN$88-'Alternatyva 2'!CN$113</f>
        <v>-132379.8703008178</v>
      </c>
      <c r="CO28" s="42">
        <f>'Alternatyva 2'!CO$88-'Alternatyva 2'!CO$113</f>
        <v>-132379.8703008178</v>
      </c>
      <c r="CP28" s="42">
        <f>'Alternatyva 2'!CP$88-'Alternatyva 2'!CP$113</f>
        <v>-132379.8703008178</v>
      </c>
      <c r="CQ28" s="42">
        <f>'Alternatyva 2'!CQ$88-'Alternatyva 2'!CQ$113</f>
        <v>-132379.8703008178</v>
      </c>
      <c r="CR28" s="42">
        <f>'Alternatyva 2'!CR$88-'Alternatyva 2'!CR$113</f>
        <v>-132379.8703008178</v>
      </c>
      <c r="CS28" s="42">
        <f>'Alternatyva 2'!CS$88-'Alternatyva 2'!CS$113</f>
        <v>-132379.8703008178</v>
      </c>
      <c r="CT28" s="42">
        <f>'Alternatyva 2'!CT$88-'Alternatyva 2'!CT$113</f>
        <v>-132379.8703008178</v>
      </c>
      <c r="CU28" s="42">
        <f>'Alternatyva 2'!CU$88-'Alternatyva 2'!CU$113</f>
        <v>-132379.8703008178</v>
      </c>
      <c r="CV28" s="42">
        <f>'Alternatyva 2'!CV$88-'Alternatyva 2'!CV$113</f>
        <v>-132379.8703008178</v>
      </c>
      <c r="CW28" s="42">
        <f>'Alternatyva 2'!CW$88-'Alternatyva 2'!CW$113</f>
        <v>-132379.8703008178</v>
      </c>
      <c r="CX28" s="42">
        <f>'Alternatyva 2'!CX$88-'Alternatyva 2'!CX$113</f>
        <v>-132379.8703008178</v>
      </c>
      <c r="CY28" s="42">
        <f>'Alternatyva 2'!CY$88-'Alternatyva 2'!CY$113</f>
        <v>-132379.8703008178</v>
      </c>
      <c r="CZ28" s="42">
        <f>'Alternatyva 2'!CZ$88-'Alternatyva 2'!CZ$113</f>
        <v>-132379.8703008178</v>
      </c>
      <c r="DA28" s="42">
        <f>'Alternatyva 2'!DA$88-'Alternatyva 2'!DA$113</f>
        <v>-132379.8703008178</v>
      </c>
      <c r="DB28" s="42">
        <f>'Alternatyva 2'!DB$88-'Alternatyva 2'!DB$113</f>
        <v>-132379.8703008178</v>
      </c>
      <c r="DC28" s="42">
        <f>'Alternatyva 2'!DC$88-'Alternatyva 2'!DC$113</f>
        <v>-132379.8703008178</v>
      </c>
    </row>
    <row r="29" spans="2:108" ht="15" customHeight="1">
      <c r="B29" s="5" t="s">
        <v>190</v>
      </c>
      <c r="C29" s="754" t="s">
        <v>15</v>
      </c>
      <c r="D29" s="755"/>
      <c r="E29" s="756"/>
      <c r="F29" s="48">
        <f>H29+NPV(FD,I29:INDEX(I29:DC29,PAL))</f>
        <v>14358772.715882173</v>
      </c>
      <c r="G29" s="42">
        <f>SUMIF($H$6:$DC$6,"&lt;="&amp;PAL,$H29:$DC29)</f>
        <v>56660994.984533355</v>
      </c>
      <c r="H29" s="42">
        <f>SUM('Alternatyva 2'!H$21,'Alternatyva 2'!H$32,'Alternatyva 2'!H$43,'Alternatyva 2'!H$54,'Alternatyva 2'!H$65,'Alternatyva 2'!H$76,'Alternatyva 2'!H$87)</f>
        <v>0</v>
      </c>
      <c r="I29" s="42">
        <f>SUM('Alternatyva 2'!I$21,'Alternatyva 2'!I$32,'Alternatyva 2'!I$43,'Alternatyva 2'!I$54,'Alternatyva 2'!I$65,'Alternatyva 2'!I$76,'Alternatyva 2'!I$87)</f>
        <v>0</v>
      </c>
      <c r="J29" s="42">
        <f>SUM('Alternatyva 2'!J$21,'Alternatyva 2'!J$32,'Alternatyva 2'!J$43,'Alternatyva 2'!J$54,'Alternatyva 2'!J$65,'Alternatyva 2'!J$76,'Alternatyva 2'!J$87)</f>
        <v>0</v>
      </c>
      <c r="K29" s="42">
        <f>SUM('Alternatyva 2'!K$21,'Alternatyva 2'!K$32,'Alternatyva 2'!K$43,'Alternatyva 2'!K$54,'Alternatyva 2'!K$65,'Alternatyva 2'!K$76,'Alternatyva 2'!K$87)</f>
        <v>0</v>
      </c>
      <c r="L29" s="42">
        <f>SUM('Alternatyva 2'!L$21,'Alternatyva 2'!L$32,'Alternatyva 2'!L$43,'Alternatyva 2'!L$54,'Alternatyva 2'!L$65,'Alternatyva 2'!L$76,'Alternatyva 2'!L$87)</f>
        <v>0</v>
      </c>
      <c r="M29" s="42">
        <f>SUM('Alternatyva 2'!M$21,'Alternatyva 2'!M$32,'Alternatyva 2'!M$43,'Alternatyva 2'!M$54,'Alternatyva 2'!M$65,'Alternatyva 2'!M$76,'Alternatyva 2'!M$87)</f>
        <v>0</v>
      </c>
      <c r="N29" s="42">
        <f>SUM('Alternatyva 2'!N$21,'Alternatyva 2'!N$32,'Alternatyva 2'!N$43,'Alternatyva 2'!N$54,'Alternatyva 2'!N$65,'Alternatyva 2'!N$76,'Alternatyva 2'!N$87)</f>
        <v>0</v>
      </c>
      <c r="O29" s="42">
        <f>SUM('Alternatyva 2'!O$21,'Alternatyva 2'!O$32,'Alternatyva 2'!O$43,'Alternatyva 2'!O$54,'Alternatyva 2'!O$65,'Alternatyva 2'!O$76,'Alternatyva 2'!O$87)</f>
        <v>0</v>
      </c>
      <c r="P29" s="42">
        <f>SUM('Alternatyva 2'!P$21,'Alternatyva 2'!P$32,'Alternatyva 2'!P$43,'Alternatyva 2'!P$54,'Alternatyva 2'!P$65,'Alternatyva 2'!P$76,'Alternatyva 2'!P$87)</f>
        <v>0</v>
      </c>
      <c r="Q29" s="42">
        <f>SUM('Alternatyva 2'!Q$21,'Alternatyva 2'!Q$32,'Alternatyva 2'!Q$43,'Alternatyva 2'!Q$54,'Alternatyva 2'!Q$65,'Alternatyva 2'!Q$76,'Alternatyva 2'!Q$87)</f>
        <v>0</v>
      </c>
      <c r="R29" s="42">
        <f>SUM('Alternatyva 2'!R$21,'Alternatyva 2'!R$32,'Alternatyva 2'!R$43,'Alternatyva 2'!R$54,'Alternatyva 2'!R$65,'Alternatyva 2'!R$76,'Alternatyva 2'!R$87)</f>
        <v>0</v>
      </c>
      <c r="S29" s="42">
        <f>SUM('Alternatyva 2'!S$21,'Alternatyva 2'!S$32,'Alternatyva 2'!S$43,'Alternatyva 2'!S$54,'Alternatyva 2'!S$65,'Alternatyva 2'!S$76,'Alternatyva 2'!S$87)</f>
        <v>0</v>
      </c>
      <c r="T29" s="42">
        <f>SUM('Alternatyva 2'!T$21,'Alternatyva 2'!T$32,'Alternatyva 2'!T$43,'Alternatyva 2'!T$54,'Alternatyva 2'!T$65,'Alternatyva 2'!T$76,'Alternatyva 2'!T$87)</f>
        <v>0</v>
      </c>
      <c r="U29" s="42">
        <f>SUM('Alternatyva 2'!U$21,'Alternatyva 2'!U$32,'Alternatyva 2'!U$43,'Alternatyva 2'!U$54,'Alternatyva 2'!U$65,'Alternatyva 2'!U$76,'Alternatyva 2'!U$87)</f>
        <v>0</v>
      </c>
      <c r="V29" s="42">
        <f>SUM('Alternatyva 2'!V$21,'Alternatyva 2'!V$32,'Alternatyva 2'!V$43,'Alternatyva 2'!V$54,'Alternatyva 2'!V$65,'Alternatyva 2'!V$76,'Alternatyva 2'!V$87)</f>
        <v>0</v>
      </c>
      <c r="W29" s="42">
        <f>SUM('Alternatyva 2'!W$21,'Alternatyva 2'!W$32,'Alternatyva 2'!W$43,'Alternatyva 2'!W$54,'Alternatyva 2'!W$65,'Alternatyva 2'!W$76,'Alternatyva 2'!W$87)</f>
        <v>0</v>
      </c>
      <c r="X29" s="42">
        <f>SUM('Alternatyva 2'!X$21,'Alternatyva 2'!X$32,'Alternatyva 2'!X$43,'Alternatyva 2'!X$54,'Alternatyva 2'!X$65,'Alternatyva 2'!X$76,'Alternatyva 2'!X$87)</f>
        <v>0</v>
      </c>
      <c r="Y29" s="42">
        <f>SUM('Alternatyva 2'!Y$21,'Alternatyva 2'!Y$32,'Alternatyva 2'!Y$43,'Alternatyva 2'!Y$54,'Alternatyva 2'!Y$65,'Alternatyva 2'!Y$76,'Alternatyva 2'!Y$87)</f>
        <v>0</v>
      </c>
      <c r="Z29" s="42">
        <f>SUM('Alternatyva 2'!Z$21,'Alternatyva 2'!Z$32,'Alternatyva 2'!Z$43,'Alternatyva 2'!Z$54,'Alternatyva 2'!Z$65,'Alternatyva 2'!Z$76,'Alternatyva 2'!Z$87)</f>
        <v>0</v>
      </c>
      <c r="AA29" s="42">
        <f>SUM('Alternatyva 2'!AA$21,'Alternatyva 2'!AA$32,'Alternatyva 2'!AA$43,'Alternatyva 2'!AA$54,'Alternatyva 2'!AA$65,'Alternatyva 2'!AA$76,'Alternatyva 2'!AA$87)</f>
        <v>0</v>
      </c>
      <c r="AB29" s="42">
        <f>SUM('Alternatyva 2'!AB$21,'Alternatyva 2'!AB$32,'Alternatyva 2'!AB$43,'Alternatyva 2'!AB$54,'Alternatyva 2'!AB$65,'Alternatyva 2'!AB$76,'Alternatyva 2'!AB$87)</f>
        <v>0</v>
      </c>
      <c r="AC29" s="42">
        <f>SUM('Alternatyva 2'!AC$21,'Alternatyva 2'!AC$32,'Alternatyva 2'!AC$43,'Alternatyva 2'!AC$54,'Alternatyva 2'!AC$65,'Alternatyva 2'!AC$76,'Alternatyva 2'!AC$87)</f>
        <v>0</v>
      </c>
      <c r="AD29" s="42">
        <f>SUM('Alternatyva 2'!AD$21,'Alternatyva 2'!AD$32,'Alternatyva 2'!AD$43,'Alternatyva 2'!AD$54,'Alternatyva 2'!AD$65,'Alternatyva 2'!AD$76,'Alternatyva 2'!AD$87)</f>
        <v>0</v>
      </c>
      <c r="AE29" s="42">
        <f>SUM('Alternatyva 2'!AE$21,'Alternatyva 2'!AE$32,'Alternatyva 2'!AE$43,'Alternatyva 2'!AE$54,'Alternatyva 2'!AE$65,'Alternatyva 2'!AE$76,'Alternatyva 2'!AE$87)</f>
        <v>0</v>
      </c>
      <c r="AF29" s="42">
        <f>SUM('Alternatyva 2'!AF$21,'Alternatyva 2'!AF$32,'Alternatyva 2'!AF$43,'Alternatyva 2'!AF$54,'Alternatyva 2'!AF$65,'Alternatyva 2'!AF$76,'Alternatyva 2'!AF$87)</f>
        <v>0</v>
      </c>
      <c r="AG29" s="42">
        <f>SUM('Alternatyva 2'!AG$21,'Alternatyva 2'!AG$32,'Alternatyva 2'!AG$43,'Alternatyva 2'!AG$54,'Alternatyva 2'!AG$65,'Alternatyva 2'!AG$76,'Alternatyva 2'!AG$87)</f>
        <v>0</v>
      </c>
      <c r="AH29" s="42">
        <f>SUM('Alternatyva 2'!AH$21,'Alternatyva 2'!AH$32,'Alternatyva 2'!AH$43,'Alternatyva 2'!AH$54,'Alternatyva 2'!AH$65,'Alternatyva 2'!AH$76,'Alternatyva 2'!AH$87)</f>
        <v>0</v>
      </c>
      <c r="AI29" s="42">
        <f>SUM('Alternatyva 2'!AI$21,'Alternatyva 2'!AI$32,'Alternatyva 2'!AI$43,'Alternatyva 2'!AI$54,'Alternatyva 2'!AI$65,'Alternatyva 2'!AI$76,'Alternatyva 2'!AI$87)</f>
        <v>0</v>
      </c>
      <c r="AJ29" s="42">
        <f>SUM('Alternatyva 2'!AJ$21,'Alternatyva 2'!AJ$32,'Alternatyva 2'!AJ$43,'Alternatyva 2'!AJ$54,'Alternatyva 2'!AJ$65,'Alternatyva 2'!AJ$76,'Alternatyva 2'!AJ$87)</f>
        <v>0</v>
      </c>
      <c r="AK29" s="42">
        <f>SUM('Alternatyva 2'!AK$21,'Alternatyva 2'!AK$32,'Alternatyva 2'!AK$43,'Alternatyva 2'!AK$54,'Alternatyva 2'!AK$65,'Alternatyva 2'!AK$76,'Alternatyva 2'!AK$87)</f>
        <v>0</v>
      </c>
      <c r="AL29" s="42">
        <f>SUM('Alternatyva 2'!AL$21,'Alternatyva 2'!AL$32,'Alternatyva 2'!AL$43,'Alternatyva 2'!AL$54,'Alternatyva 2'!AL$65,'Alternatyva 2'!AL$76,'Alternatyva 2'!AL$87)</f>
        <v>0</v>
      </c>
      <c r="AM29" s="42">
        <f>SUM('Alternatyva 2'!AM$21,'Alternatyva 2'!AM$32,'Alternatyva 2'!AM$43,'Alternatyva 2'!AM$54,'Alternatyva 2'!AM$65,'Alternatyva 2'!AM$76,'Alternatyva 2'!AM$87)</f>
        <v>0</v>
      </c>
      <c r="AN29" s="42">
        <f>SUM('Alternatyva 2'!AN$21,'Alternatyva 2'!AN$32,'Alternatyva 2'!AN$43,'Alternatyva 2'!AN$54,'Alternatyva 2'!AN$65,'Alternatyva 2'!AN$76,'Alternatyva 2'!AN$87)</f>
        <v>0</v>
      </c>
      <c r="AO29" s="42">
        <f>SUM('Alternatyva 2'!AO$21,'Alternatyva 2'!AO$32,'Alternatyva 2'!AO$43,'Alternatyva 2'!AO$54,'Alternatyva 2'!AO$65,'Alternatyva 2'!AO$76,'Alternatyva 2'!AO$87)</f>
        <v>0</v>
      </c>
      <c r="AP29" s="42">
        <f>SUM('Alternatyva 2'!AP$21,'Alternatyva 2'!AP$32,'Alternatyva 2'!AP$43,'Alternatyva 2'!AP$54,'Alternatyva 2'!AP$65,'Alternatyva 2'!AP$76,'Alternatyva 2'!AP$87)</f>
        <v>0</v>
      </c>
      <c r="AQ29" s="42">
        <f>SUM('Alternatyva 2'!AQ$21,'Alternatyva 2'!AQ$32,'Alternatyva 2'!AQ$43,'Alternatyva 2'!AQ$54,'Alternatyva 2'!AQ$65,'Alternatyva 2'!AQ$76,'Alternatyva 2'!AQ$87)</f>
        <v>56660994.984533355</v>
      </c>
      <c r="AR29" s="42">
        <f>SUM('Alternatyva 2'!AR$21,'Alternatyva 2'!AR$32,'Alternatyva 2'!AR$43,'Alternatyva 2'!AR$54,'Alternatyva 2'!AR$65,'Alternatyva 2'!AR$76,'Alternatyva 2'!AR$87)</f>
        <v>0</v>
      </c>
      <c r="AS29" s="42">
        <f>SUM('Alternatyva 2'!AS$21,'Alternatyva 2'!AS$32,'Alternatyva 2'!AS$43,'Alternatyva 2'!AS$54,'Alternatyva 2'!AS$65,'Alternatyva 2'!AS$76,'Alternatyva 2'!AS$87)</f>
        <v>0</v>
      </c>
      <c r="AT29" s="42">
        <f>SUM('Alternatyva 2'!AT$21,'Alternatyva 2'!AT$32,'Alternatyva 2'!AT$43,'Alternatyva 2'!AT$54,'Alternatyva 2'!AT$65,'Alternatyva 2'!AT$76,'Alternatyva 2'!AT$87)</f>
        <v>0</v>
      </c>
      <c r="AU29" s="42">
        <f>SUM('Alternatyva 2'!AU$21,'Alternatyva 2'!AU$32,'Alternatyva 2'!AU$43,'Alternatyva 2'!AU$54,'Alternatyva 2'!AU$65,'Alternatyva 2'!AU$76,'Alternatyva 2'!AU$87)</f>
        <v>0</v>
      </c>
      <c r="AV29" s="42">
        <f>SUM('Alternatyva 2'!AV$21,'Alternatyva 2'!AV$32,'Alternatyva 2'!AV$43,'Alternatyva 2'!AV$54,'Alternatyva 2'!AV$65,'Alternatyva 2'!AV$76,'Alternatyva 2'!AV$87)</f>
        <v>0</v>
      </c>
      <c r="AW29" s="42">
        <f>SUM('Alternatyva 2'!AW$21,'Alternatyva 2'!AW$32,'Alternatyva 2'!AW$43,'Alternatyva 2'!AW$54,'Alternatyva 2'!AW$65,'Alternatyva 2'!AW$76,'Alternatyva 2'!AW$87)</f>
        <v>0</v>
      </c>
      <c r="AX29" s="42">
        <f>SUM('Alternatyva 2'!AX$21,'Alternatyva 2'!AX$32,'Alternatyva 2'!AX$43,'Alternatyva 2'!AX$54,'Alternatyva 2'!AX$65,'Alternatyva 2'!AX$76,'Alternatyva 2'!AX$87)</f>
        <v>0</v>
      </c>
      <c r="AY29" s="42">
        <f>SUM('Alternatyva 2'!AY$21,'Alternatyva 2'!AY$32,'Alternatyva 2'!AY$43,'Alternatyva 2'!AY$54,'Alternatyva 2'!AY$65,'Alternatyva 2'!AY$76,'Alternatyva 2'!AY$87)</f>
        <v>0</v>
      </c>
      <c r="AZ29" s="42">
        <f>SUM('Alternatyva 2'!AZ$21,'Alternatyva 2'!AZ$32,'Alternatyva 2'!AZ$43,'Alternatyva 2'!AZ$54,'Alternatyva 2'!AZ$65,'Alternatyva 2'!AZ$76,'Alternatyva 2'!AZ$87)</f>
        <v>0</v>
      </c>
      <c r="BA29" s="42">
        <f>SUM('Alternatyva 2'!BA$21,'Alternatyva 2'!BA$32,'Alternatyva 2'!BA$43,'Alternatyva 2'!BA$54,'Alternatyva 2'!BA$65,'Alternatyva 2'!BA$76,'Alternatyva 2'!BA$87)</f>
        <v>0</v>
      </c>
      <c r="BB29" s="42">
        <f>SUM('Alternatyva 2'!BB$21,'Alternatyva 2'!BB$32,'Alternatyva 2'!BB$43,'Alternatyva 2'!BB$54,'Alternatyva 2'!BB$65,'Alternatyva 2'!BB$76,'Alternatyva 2'!BB$87)</f>
        <v>0</v>
      </c>
      <c r="BC29" s="42">
        <f>SUM('Alternatyva 2'!BC$21,'Alternatyva 2'!BC$32,'Alternatyva 2'!BC$43,'Alternatyva 2'!BC$54,'Alternatyva 2'!BC$65,'Alternatyva 2'!BC$76,'Alternatyva 2'!BC$87)</f>
        <v>0</v>
      </c>
      <c r="BD29" s="42">
        <f>SUM('Alternatyva 2'!BD$21,'Alternatyva 2'!BD$32,'Alternatyva 2'!BD$43,'Alternatyva 2'!BD$54,'Alternatyva 2'!BD$65,'Alternatyva 2'!BD$76,'Alternatyva 2'!BD$87)</f>
        <v>0</v>
      </c>
      <c r="BE29" s="42">
        <f>SUM('Alternatyva 2'!BE$21,'Alternatyva 2'!BE$32,'Alternatyva 2'!BE$43,'Alternatyva 2'!BE$54,'Alternatyva 2'!BE$65,'Alternatyva 2'!BE$76,'Alternatyva 2'!BE$87)</f>
        <v>0</v>
      </c>
      <c r="BF29" s="42">
        <f>SUM('Alternatyva 2'!BF$21,'Alternatyva 2'!BF$32,'Alternatyva 2'!BF$43,'Alternatyva 2'!BF$54,'Alternatyva 2'!BF$65,'Alternatyva 2'!BF$76,'Alternatyva 2'!BF$87)</f>
        <v>0</v>
      </c>
      <c r="BG29" s="42">
        <f>SUM('Alternatyva 2'!BG$21,'Alternatyva 2'!BG$32,'Alternatyva 2'!BG$43,'Alternatyva 2'!BG$54,'Alternatyva 2'!BG$65,'Alternatyva 2'!BG$76,'Alternatyva 2'!BG$87)</f>
        <v>0</v>
      </c>
      <c r="BH29" s="42">
        <f>SUM('Alternatyva 2'!BH$21,'Alternatyva 2'!BH$32,'Alternatyva 2'!BH$43,'Alternatyva 2'!BH$54,'Alternatyva 2'!BH$65,'Alternatyva 2'!BH$76,'Alternatyva 2'!BH$87)</f>
        <v>0</v>
      </c>
      <c r="BI29" s="42">
        <f>SUM('Alternatyva 2'!BI$21,'Alternatyva 2'!BI$32,'Alternatyva 2'!BI$43,'Alternatyva 2'!BI$54,'Alternatyva 2'!BI$65,'Alternatyva 2'!BI$76,'Alternatyva 2'!BI$87)</f>
        <v>0</v>
      </c>
      <c r="BJ29" s="42">
        <f>SUM('Alternatyva 2'!BJ$21,'Alternatyva 2'!BJ$32,'Alternatyva 2'!BJ$43,'Alternatyva 2'!BJ$54,'Alternatyva 2'!BJ$65,'Alternatyva 2'!BJ$76,'Alternatyva 2'!BJ$87)</f>
        <v>0</v>
      </c>
      <c r="BK29" s="42">
        <f>SUM('Alternatyva 2'!BK$21,'Alternatyva 2'!BK$32,'Alternatyva 2'!BK$43,'Alternatyva 2'!BK$54,'Alternatyva 2'!BK$65,'Alternatyva 2'!BK$76,'Alternatyva 2'!BK$87)</f>
        <v>0</v>
      </c>
      <c r="BL29" s="42">
        <f>SUM('Alternatyva 2'!BL$21,'Alternatyva 2'!BL$32,'Alternatyva 2'!BL$43,'Alternatyva 2'!BL$54,'Alternatyva 2'!BL$65,'Alternatyva 2'!BL$76,'Alternatyva 2'!BL$87)</f>
        <v>0</v>
      </c>
      <c r="BM29" s="42">
        <f>SUM('Alternatyva 2'!BM$21,'Alternatyva 2'!BM$32,'Alternatyva 2'!BM$43,'Alternatyva 2'!BM$54,'Alternatyva 2'!BM$65,'Alternatyva 2'!BM$76,'Alternatyva 2'!BM$87)</f>
        <v>0</v>
      </c>
      <c r="BN29" s="42">
        <f>SUM('Alternatyva 2'!BN$21,'Alternatyva 2'!BN$32,'Alternatyva 2'!BN$43,'Alternatyva 2'!BN$54,'Alternatyva 2'!BN$65,'Alternatyva 2'!BN$76,'Alternatyva 2'!BN$87)</f>
        <v>0</v>
      </c>
      <c r="BO29" s="42">
        <f>SUM('Alternatyva 2'!BO$21,'Alternatyva 2'!BO$32,'Alternatyva 2'!BO$43,'Alternatyva 2'!BO$54,'Alternatyva 2'!BO$65,'Alternatyva 2'!BO$76,'Alternatyva 2'!BO$87)</f>
        <v>0</v>
      </c>
      <c r="BP29" s="42">
        <f>SUM('Alternatyva 2'!BP$21,'Alternatyva 2'!BP$32,'Alternatyva 2'!BP$43,'Alternatyva 2'!BP$54,'Alternatyva 2'!BP$65,'Alternatyva 2'!BP$76,'Alternatyva 2'!BP$87)</f>
        <v>0</v>
      </c>
      <c r="BQ29" s="42">
        <f>SUM('Alternatyva 2'!BQ$21,'Alternatyva 2'!BQ$32,'Alternatyva 2'!BQ$43,'Alternatyva 2'!BQ$54,'Alternatyva 2'!BQ$65,'Alternatyva 2'!BQ$76,'Alternatyva 2'!BQ$87)</f>
        <v>0</v>
      </c>
      <c r="BR29" s="42">
        <f>SUM('Alternatyva 2'!BR$21,'Alternatyva 2'!BR$32,'Alternatyva 2'!BR$43,'Alternatyva 2'!BR$54,'Alternatyva 2'!BR$65,'Alternatyva 2'!BR$76,'Alternatyva 2'!BR$87)</f>
        <v>0</v>
      </c>
      <c r="BS29" s="42">
        <f>SUM('Alternatyva 2'!BS$21,'Alternatyva 2'!BS$32,'Alternatyva 2'!BS$43,'Alternatyva 2'!BS$54,'Alternatyva 2'!BS$65,'Alternatyva 2'!BS$76,'Alternatyva 2'!BS$87)</f>
        <v>0</v>
      </c>
      <c r="BT29" s="42">
        <f>SUM('Alternatyva 2'!BT$21,'Alternatyva 2'!BT$32,'Alternatyva 2'!BT$43,'Alternatyva 2'!BT$54,'Alternatyva 2'!BT$65,'Alternatyva 2'!BT$76,'Alternatyva 2'!BT$87)</f>
        <v>0</v>
      </c>
      <c r="BU29" s="42">
        <f>SUM('Alternatyva 2'!BU$21,'Alternatyva 2'!BU$32,'Alternatyva 2'!BU$43,'Alternatyva 2'!BU$54,'Alternatyva 2'!BU$65,'Alternatyva 2'!BU$76,'Alternatyva 2'!BU$87)</f>
        <v>0</v>
      </c>
      <c r="BV29" s="42">
        <f>SUM('Alternatyva 2'!BV$21,'Alternatyva 2'!BV$32,'Alternatyva 2'!BV$43,'Alternatyva 2'!BV$54,'Alternatyva 2'!BV$65,'Alternatyva 2'!BV$76,'Alternatyva 2'!BV$87)</f>
        <v>0</v>
      </c>
      <c r="BW29" s="42">
        <f>SUM('Alternatyva 2'!BW$21,'Alternatyva 2'!BW$32,'Alternatyva 2'!BW$43,'Alternatyva 2'!BW$54,'Alternatyva 2'!BW$65,'Alternatyva 2'!BW$76,'Alternatyva 2'!BW$87)</f>
        <v>0</v>
      </c>
      <c r="BX29" s="42">
        <f>SUM('Alternatyva 2'!BX$21,'Alternatyva 2'!BX$32,'Alternatyva 2'!BX$43,'Alternatyva 2'!BX$54,'Alternatyva 2'!BX$65,'Alternatyva 2'!BX$76,'Alternatyva 2'!BX$87)</f>
        <v>0</v>
      </c>
      <c r="BY29" s="42">
        <f>SUM('Alternatyva 2'!BY$21,'Alternatyva 2'!BY$32,'Alternatyva 2'!BY$43,'Alternatyva 2'!BY$54,'Alternatyva 2'!BY$65,'Alternatyva 2'!BY$76,'Alternatyva 2'!BY$87)</f>
        <v>0</v>
      </c>
      <c r="BZ29" s="42">
        <f>SUM('Alternatyva 2'!BZ$21,'Alternatyva 2'!BZ$32,'Alternatyva 2'!BZ$43,'Alternatyva 2'!BZ$54,'Alternatyva 2'!BZ$65,'Alternatyva 2'!BZ$76,'Alternatyva 2'!BZ$87)</f>
        <v>0</v>
      </c>
      <c r="CA29" s="42">
        <f>SUM('Alternatyva 2'!CA$21,'Alternatyva 2'!CA$32,'Alternatyva 2'!CA$43,'Alternatyva 2'!CA$54,'Alternatyva 2'!CA$65,'Alternatyva 2'!CA$76,'Alternatyva 2'!CA$87)</f>
        <v>0</v>
      </c>
      <c r="CB29" s="42">
        <f>SUM('Alternatyva 2'!CB$21,'Alternatyva 2'!CB$32,'Alternatyva 2'!CB$43,'Alternatyva 2'!CB$54,'Alternatyva 2'!CB$65,'Alternatyva 2'!CB$76,'Alternatyva 2'!CB$87)</f>
        <v>0</v>
      </c>
      <c r="CC29" s="42">
        <f>SUM('Alternatyva 2'!CC$21,'Alternatyva 2'!CC$32,'Alternatyva 2'!CC$43,'Alternatyva 2'!CC$54,'Alternatyva 2'!CC$65,'Alternatyva 2'!CC$76,'Alternatyva 2'!CC$87)</f>
        <v>0</v>
      </c>
      <c r="CD29" s="42">
        <f>SUM('Alternatyva 2'!CD$21,'Alternatyva 2'!CD$32,'Alternatyva 2'!CD$43,'Alternatyva 2'!CD$54,'Alternatyva 2'!CD$65,'Alternatyva 2'!CD$76,'Alternatyva 2'!CD$87)</f>
        <v>0</v>
      </c>
      <c r="CE29" s="42">
        <f>SUM('Alternatyva 2'!CE$21,'Alternatyva 2'!CE$32,'Alternatyva 2'!CE$43,'Alternatyva 2'!CE$54,'Alternatyva 2'!CE$65,'Alternatyva 2'!CE$76,'Alternatyva 2'!CE$87)</f>
        <v>0</v>
      </c>
      <c r="CF29" s="42">
        <f>SUM('Alternatyva 2'!CF$21,'Alternatyva 2'!CF$32,'Alternatyva 2'!CF$43,'Alternatyva 2'!CF$54,'Alternatyva 2'!CF$65,'Alternatyva 2'!CF$76,'Alternatyva 2'!CF$87)</f>
        <v>0</v>
      </c>
      <c r="CG29" s="42">
        <f>SUM('Alternatyva 2'!CG$21,'Alternatyva 2'!CG$32,'Alternatyva 2'!CG$43,'Alternatyva 2'!CG$54,'Alternatyva 2'!CG$65,'Alternatyva 2'!CG$76,'Alternatyva 2'!CG$87)</f>
        <v>0</v>
      </c>
      <c r="CH29" s="42">
        <f>SUM('Alternatyva 2'!CH$21,'Alternatyva 2'!CH$32,'Alternatyva 2'!CH$43,'Alternatyva 2'!CH$54,'Alternatyva 2'!CH$65,'Alternatyva 2'!CH$76,'Alternatyva 2'!CH$87)</f>
        <v>0</v>
      </c>
      <c r="CI29" s="42">
        <f>SUM('Alternatyva 2'!CI$21,'Alternatyva 2'!CI$32,'Alternatyva 2'!CI$43,'Alternatyva 2'!CI$54,'Alternatyva 2'!CI$65,'Alternatyva 2'!CI$76,'Alternatyva 2'!CI$87)</f>
        <v>0</v>
      </c>
      <c r="CJ29" s="42">
        <f>SUM('Alternatyva 2'!CJ$21,'Alternatyva 2'!CJ$32,'Alternatyva 2'!CJ$43,'Alternatyva 2'!CJ$54,'Alternatyva 2'!CJ$65,'Alternatyva 2'!CJ$76,'Alternatyva 2'!CJ$87)</f>
        <v>0</v>
      </c>
      <c r="CK29" s="42">
        <f>SUM('Alternatyva 2'!CK$21,'Alternatyva 2'!CK$32,'Alternatyva 2'!CK$43,'Alternatyva 2'!CK$54,'Alternatyva 2'!CK$65,'Alternatyva 2'!CK$76,'Alternatyva 2'!CK$87)</f>
        <v>0</v>
      </c>
      <c r="CL29" s="42">
        <f>SUM('Alternatyva 2'!CL$21,'Alternatyva 2'!CL$32,'Alternatyva 2'!CL$43,'Alternatyva 2'!CL$54,'Alternatyva 2'!CL$65,'Alternatyva 2'!CL$76,'Alternatyva 2'!CL$87)</f>
        <v>0</v>
      </c>
      <c r="CM29" s="42">
        <f>SUM('Alternatyva 2'!CM$21,'Alternatyva 2'!CM$32,'Alternatyva 2'!CM$43,'Alternatyva 2'!CM$54,'Alternatyva 2'!CM$65,'Alternatyva 2'!CM$76,'Alternatyva 2'!CM$87)</f>
        <v>0</v>
      </c>
      <c r="CN29" s="42">
        <f>SUM('Alternatyva 2'!CN$21,'Alternatyva 2'!CN$32,'Alternatyva 2'!CN$43,'Alternatyva 2'!CN$54,'Alternatyva 2'!CN$65,'Alternatyva 2'!CN$76,'Alternatyva 2'!CN$87)</f>
        <v>0</v>
      </c>
      <c r="CO29" s="42">
        <f>SUM('Alternatyva 2'!CO$21,'Alternatyva 2'!CO$32,'Alternatyva 2'!CO$43,'Alternatyva 2'!CO$54,'Alternatyva 2'!CO$65,'Alternatyva 2'!CO$76,'Alternatyva 2'!CO$87)</f>
        <v>0</v>
      </c>
      <c r="CP29" s="42">
        <f>SUM('Alternatyva 2'!CP$21,'Alternatyva 2'!CP$32,'Alternatyva 2'!CP$43,'Alternatyva 2'!CP$54,'Alternatyva 2'!CP$65,'Alternatyva 2'!CP$76,'Alternatyva 2'!CP$87)</f>
        <v>0</v>
      </c>
      <c r="CQ29" s="42">
        <f>SUM('Alternatyva 2'!CQ$21,'Alternatyva 2'!CQ$32,'Alternatyva 2'!CQ$43,'Alternatyva 2'!CQ$54,'Alternatyva 2'!CQ$65,'Alternatyva 2'!CQ$76,'Alternatyva 2'!CQ$87)</f>
        <v>0</v>
      </c>
      <c r="CR29" s="42">
        <f>SUM('Alternatyva 2'!CR$21,'Alternatyva 2'!CR$32,'Alternatyva 2'!CR$43,'Alternatyva 2'!CR$54,'Alternatyva 2'!CR$65,'Alternatyva 2'!CR$76,'Alternatyva 2'!CR$87)</f>
        <v>0</v>
      </c>
      <c r="CS29" s="42">
        <f>SUM('Alternatyva 2'!CS$21,'Alternatyva 2'!CS$32,'Alternatyva 2'!CS$43,'Alternatyva 2'!CS$54,'Alternatyva 2'!CS$65,'Alternatyva 2'!CS$76,'Alternatyva 2'!CS$87)</f>
        <v>0</v>
      </c>
      <c r="CT29" s="42">
        <f>SUM('Alternatyva 2'!CT$21,'Alternatyva 2'!CT$32,'Alternatyva 2'!CT$43,'Alternatyva 2'!CT$54,'Alternatyva 2'!CT$65,'Alternatyva 2'!CT$76,'Alternatyva 2'!CT$87)</f>
        <v>0</v>
      </c>
      <c r="CU29" s="42">
        <f>SUM('Alternatyva 2'!CU$21,'Alternatyva 2'!CU$32,'Alternatyva 2'!CU$43,'Alternatyva 2'!CU$54,'Alternatyva 2'!CU$65,'Alternatyva 2'!CU$76,'Alternatyva 2'!CU$87)</f>
        <v>0</v>
      </c>
      <c r="CV29" s="42">
        <f>SUM('Alternatyva 2'!CV$21,'Alternatyva 2'!CV$32,'Alternatyva 2'!CV$43,'Alternatyva 2'!CV$54,'Alternatyva 2'!CV$65,'Alternatyva 2'!CV$76,'Alternatyva 2'!CV$87)</f>
        <v>0</v>
      </c>
      <c r="CW29" s="42">
        <f>SUM('Alternatyva 2'!CW$21,'Alternatyva 2'!CW$32,'Alternatyva 2'!CW$43,'Alternatyva 2'!CW$54,'Alternatyva 2'!CW$65,'Alternatyva 2'!CW$76,'Alternatyva 2'!CW$87)</f>
        <v>0</v>
      </c>
      <c r="CX29" s="42">
        <f>SUM('Alternatyva 2'!CX$21,'Alternatyva 2'!CX$32,'Alternatyva 2'!CX$43,'Alternatyva 2'!CX$54,'Alternatyva 2'!CX$65,'Alternatyva 2'!CX$76,'Alternatyva 2'!CX$87)</f>
        <v>0</v>
      </c>
      <c r="CY29" s="42">
        <f>SUM('Alternatyva 2'!CY$21,'Alternatyva 2'!CY$32,'Alternatyva 2'!CY$43,'Alternatyva 2'!CY$54,'Alternatyva 2'!CY$65,'Alternatyva 2'!CY$76,'Alternatyva 2'!CY$87)</f>
        <v>0</v>
      </c>
      <c r="CZ29" s="42">
        <f>SUM('Alternatyva 2'!CZ$21,'Alternatyva 2'!CZ$32,'Alternatyva 2'!CZ$43,'Alternatyva 2'!CZ$54,'Alternatyva 2'!CZ$65,'Alternatyva 2'!CZ$76,'Alternatyva 2'!CZ$87)</f>
        <v>0</v>
      </c>
      <c r="DA29" s="42">
        <f>SUM('Alternatyva 2'!DA$21,'Alternatyva 2'!DA$32,'Alternatyva 2'!DA$43,'Alternatyva 2'!DA$54,'Alternatyva 2'!DA$65,'Alternatyva 2'!DA$76,'Alternatyva 2'!DA$87)</f>
        <v>0</v>
      </c>
      <c r="DB29" s="42">
        <f>SUM('Alternatyva 2'!DB$21,'Alternatyva 2'!DB$32,'Alternatyva 2'!DB$43,'Alternatyva 2'!DB$54,'Alternatyva 2'!DB$65,'Alternatyva 2'!DB$76,'Alternatyva 2'!DB$87)</f>
        <v>0</v>
      </c>
      <c r="DC29" s="42">
        <f>SUM('Alternatyva 2'!DC$21,'Alternatyva 2'!DC$32,'Alternatyva 2'!DC$43,'Alternatyva 2'!DC$54,'Alternatyva 2'!DC$65,'Alternatyva 2'!DC$76,'Alternatyva 2'!DC$87)</f>
        <v>0</v>
      </c>
    </row>
    <row r="30" spans="2:108" ht="15" customHeight="1">
      <c r="B30" s="5" t="s">
        <v>191</v>
      </c>
      <c r="C30" s="754" t="s">
        <v>260</v>
      </c>
      <c r="D30" s="755"/>
      <c r="E30" s="756"/>
      <c r="F30" s="48">
        <f>H30+NPV(SD,I30:INDEX(I30:DC30,PAL))</f>
        <v>8489328.8835594915</v>
      </c>
      <c r="G30" s="42">
        <f>SUMIF($H$6:$DC$6,"&lt;="&amp;PAL,$H30:$DC30)</f>
        <v>46827268.58225897</v>
      </c>
      <c r="H30" s="42">
        <f>H29-SUMPRODUCT('Alternatyva 2'!H$21:H$87,'Alternatyva 2'!$DH$21:$DH$87)</f>
        <v>0</v>
      </c>
      <c r="I30" s="42">
        <f>I29-SUMPRODUCT('Alternatyva 2'!I$21:I$87,'Alternatyva 2'!$DH$21:$DH$87)</f>
        <v>0</v>
      </c>
      <c r="J30" s="42">
        <f>J29-SUMPRODUCT('Alternatyva 2'!J$21:J$87,'Alternatyva 2'!$DH$21:$DH$87)</f>
        <v>0</v>
      </c>
      <c r="K30" s="42">
        <f>K29-SUMPRODUCT('Alternatyva 2'!K$21:K$87,'Alternatyva 2'!$DH$21:$DH$87)</f>
        <v>0</v>
      </c>
      <c r="L30" s="42">
        <f>L29-SUMPRODUCT('Alternatyva 2'!L$21:L$87,'Alternatyva 2'!$DH$21:$DH$87)</f>
        <v>0</v>
      </c>
      <c r="M30" s="42">
        <f>M29-SUMPRODUCT('Alternatyva 2'!M$21:M$87,'Alternatyva 2'!$DH$21:$DH$87)</f>
        <v>0</v>
      </c>
      <c r="N30" s="42">
        <f>N29-SUMPRODUCT('Alternatyva 2'!N$21:N$87,'Alternatyva 2'!$DH$21:$DH$87)</f>
        <v>0</v>
      </c>
      <c r="O30" s="42">
        <f>O29-SUMPRODUCT('Alternatyva 2'!O$21:O$87,'Alternatyva 2'!$DH$21:$DH$87)</f>
        <v>0</v>
      </c>
      <c r="P30" s="42">
        <f>P29-SUMPRODUCT('Alternatyva 2'!P$21:P$87,'Alternatyva 2'!$DH$21:$DH$87)</f>
        <v>0</v>
      </c>
      <c r="Q30" s="42">
        <f>Q29-SUMPRODUCT('Alternatyva 2'!Q$21:Q$87,'Alternatyva 2'!$DH$21:$DH$87)</f>
        <v>0</v>
      </c>
      <c r="R30" s="42">
        <f>R29-SUMPRODUCT('Alternatyva 2'!R$21:R$87,'Alternatyva 2'!$DH$21:$DH$87)</f>
        <v>0</v>
      </c>
      <c r="S30" s="42">
        <f>S29-SUMPRODUCT('Alternatyva 2'!S$21:S$87,'Alternatyva 2'!$DH$21:$DH$87)</f>
        <v>0</v>
      </c>
      <c r="T30" s="42">
        <f>T29-SUMPRODUCT('Alternatyva 2'!T$21:T$87,'Alternatyva 2'!$DH$21:$DH$87)</f>
        <v>0</v>
      </c>
      <c r="U30" s="42">
        <f>U29-SUMPRODUCT('Alternatyva 2'!U$21:U$87,'Alternatyva 2'!$DH$21:$DH$87)</f>
        <v>0</v>
      </c>
      <c r="V30" s="42">
        <f>V29-SUMPRODUCT('Alternatyva 2'!V$21:V$87,'Alternatyva 2'!$DH$21:$DH$87)</f>
        <v>0</v>
      </c>
      <c r="W30" s="42">
        <f>W29-SUMPRODUCT('Alternatyva 2'!W$21:W$87,'Alternatyva 2'!$DH$21:$DH$87)</f>
        <v>0</v>
      </c>
      <c r="X30" s="42">
        <f>X29-SUMPRODUCT('Alternatyva 2'!X$21:X$87,'Alternatyva 2'!$DH$21:$DH$87)</f>
        <v>0</v>
      </c>
      <c r="Y30" s="42">
        <f>Y29-SUMPRODUCT('Alternatyva 2'!Y$21:Y$87,'Alternatyva 2'!$DH$21:$DH$87)</f>
        <v>0</v>
      </c>
      <c r="Z30" s="42">
        <f>Z29-SUMPRODUCT('Alternatyva 2'!Z$21:Z$87,'Alternatyva 2'!$DH$21:$DH$87)</f>
        <v>0</v>
      </c>
      <c r="AA30" s="42">
        <f>AA29-SUMPRODUCT('Alternatyva 2'!AA$21:AA$87,'Alternatyva 2'!$DH$21:$DH$87)</f>
        <v>0</v>
      </c>
      <c r="AB30" s="42">
        <f>AB29-SUMPRODUCT('Alternatyva 2'!AB$21:AB$87,'Alternatyva 2'!$DH$21:$DH$87)</f>
        <v>0</v>
      </c>
      <c r="AC30" s="42">
        <f>AC29-SUMPRODUCT('Alternatyva 2'!AC$21:AC$87,'Alternatyva 2'!$DH$21:$DH$87)</f>
        <v>0</v>
      </c>
      <c r="AD30" s="42">
        <f>AD29-SUMPRODUCT('Alternatyva 2'!AD$21:AD$87,'Alternatyva 2'!$DH$21:$DH$87)</f>
        <v>0</v>
      </c>
      <c r="AE30" s="42">
        <f>AE29-SUMPRODUCT('Alternatyva 2'!AE$21:AE$87,'Alternatyva 2'!$DH$21:$DH$87)</f>
        <v>0</v>
      </c>
      <c r="AF30" s="42">
        <f>AF29-SUMPRODUCT('Alternatyva 2'!AF$21:AF$87,'Alternatyva 2'!$DH$21:$DH$87)</f>
        <v>0</v>
      </c>
      <c r="AG30" s="42">
        <f>AG29-SUMPRODUCT('Alternatyva 2'!AG$21:AG$87,'Alternatyva 2'!$DH$21:$DH$87)</f>
        <v>0</v>
      </c>
      <c r="AH30" s="42">
        <f>AH29-SUMPRODUCT('Alternatyva 2'!AH$21:AH$87,'Alternatyva 2'!$DH$21:$DH$87)</f>
        <v>0</v>
      </c>
      <c r="AI30" s="42">
        <f>AI29-SUMPRODUCT('Alternatyva 2'!AI$21:AI$87,'Alternatyva 2'!$DH$21:$DH$87)</f>
        <v>0</v>
      </c>
      <c r="AJ30" s="42">
        <f>AJ29-SUMPRODUCT('Alternatyva 2'!AJ$21:AJ$87,'Alternatyva 2'!$DH$21:$DH$87)</f>
        <v>0</v>
      </c>
      <c r="AK30" s="42">
        <f>AK29-SUMPRODUCT('Alternatyva 2'!AK$21:AK$87,'Alternatyva 2'!$DH$21:$DH$87)</f>
        <v>0</v>
      </c>
      <c r="AL30" s="42">
        <f>AL29-SUMPRODUCT('Alternatyva 2'!AL$21:AL$87,'Alternatyva 2'!$DH$21:$DH$87)</f>
        <v>0</v>
      </c>
      <c r="AM30" s="42">
        <f>AM29-SUMPRODUCT('Alternatyva 2'!AM$21:AM$87,'Alternatyva 2'!$DH$21:$DH$87)</f>
        <v>0</v>
      </c>
      <c r="AN30" s="42">
        <f>AN29-SUMPRODUCT('Alternatyva 2'!AN$21:AN$87,'Alternatyva 2'!$DH$21:$DH$87)</f>
        <v>0</v>
      </c>
      <c r="AO30" s="42">
        <f>AO29-SUMPRODUCT('Alternatyva 2'!AO$21:AO$87,'Alternatyva 2'!$DH$21:$DH$87)</f>
        <v>0</v>
      </c>
      <c r="AP30" s="42">
        <f>AP29-SUMPRODUCT('Alternatyva 2'!AP$21:AP$87,'Alternatyva 2'!$DH$21:$DH$87)</f>
        <v>0</v>
      </c>
      <c r="AQ30" s="42">
        <f>AQ29-SUMPRODUCT('Alternatyva 2'!AQ$21:AQ$87,'Alternatyva 2'!$DH$21:$DH$87)</f>
        <v>46827268.58225897</v>
      </c>
      <c r="AR30" s="42">
        <f>AR29-SUMPRODUCT('Alternatyva 2'!AR$21:AR$87,'Alternatyva 2'!$DH$21:$DH$87)</f>
        <v>0</v>
      </c>
      <c r="AS30" s="42">
        <f>AS29-SUMPRODUCT('Alternatyva 2'!AS$21:AS$87,'Alternatyva 2'!$DH$21:$DH$87)</f>
        <v>0</v>
      </c>
      <c r="AT30" s="42">
        <f>AT29-SUMPRODUCT('Alternatyva 2'!AT$21:AT$87,'Alternatyva 2'!$DH$21:$DH$87)</f>
        <v>0</v>
      </c>
      <c r="AU30" s="42">
        <f>AU29-SUMPRODUCT('Alternatyva 2'!AU$21:AU$87,'Alternatyva 2'!$DH$21:$DH$87)</f>
        <v>0</v>
      </c>
      <c r="AV30" s="42">
        <f>AV29-SUMPRODUCT('Alternatyva 2'!AV$21:AV$87,'Alternatyva 2'!$DH$21:$DH$87)</f>
        <v>0</v>
      </c>
      <c r="AW30" s="42">
        <f>AW29-SUMPRODUCT('Alternatyva 2'!AW$21:AW$87,'Alternatyva 2'!$DH$21:$DH$87)</f>
        <v>0</v>
      </c>
      <c r="AX30" s="42">
        <f>AX29-SUMPRODUCT('Alternatyva 2'!AX$21:AX$87,'Alternatyva 2'!$DH$21:$DH$87)</f>
        <v>0</v>
      </c>
      <c r="AY30" s="42">
        <f>AY29-SUMPRODUCT('Alternatyva 2'!AY$21:AY$87,'Alternatyva 2'!$DH$21:$DH$87)</f>
        <v>0</v>
      </c>
      <c r="AZ30" s="42">
        <f>AZ29-SUMPRODUCT('Alternatyva 2'!AZ$21:AZ$87,'Alternatyva 2'!$DH$21:$DH$87)</f>
        <v>0</v>
      </c>
      <c r="BA30" s="42">
        <f>BA29-SUMPRODUCT('Alternatyva 2'!BA$21:BA$87,'Alternatyva 2'!$DH$21:$DH$87)</f>
        <v>0</v>
      </c>
      <c r="BB30" s="42">
        <f>BB29-SUMPRODUCT('Alternatyva 2'!BB$21:BB$87,'Alternatyva 2'!$DH$21:$DH$87)</f>
        <v>0</v>
      </c>
      <c r="BC30" s="42">
        <f>BC29-SUMPRODUCT('Alternatyva 2'!BC$21:BC$87,'Alternatyva 2'!$DH$21:$DH$87)</f>
        <v>0</v>
      </c>
      <c r="BD30" s="42">
        <f>BD29-SUMPRODUCT('Alternatyva 2'!BD$21:BD$87,'Alternatyva 2'!$DH$21:$DH$87)</f>
        <v>0</v>
      </c>
      <c r="BE30" s="42">
        <f>BE29-SUMPRODUCT('Alternatyva 2'!BE$21:BE$87,'Alternatyva 2'!$DH$21:$DH$87)</f>
        <v>0</v>
      </c>
      <c r="BF30" s="42">
        <f>BF29-SUMPRODUCT('Alternatyva 2'!BF$21:BF$87,'Alternatyva 2'!$DH$21:$DH$87)</f>
        <v>0</v>
      </c>
      <c r="BG30" s="42">
        <f>BG29-SUMPRODUCT('Alternatyva 2'!BG$21:BG$87,'Alternatyva 2'!$DH$21:$DH$87)</f>
        <v>0</v>
      </c>
      <c r="BH30" s="42">
        <f>BH29-SUMPRODUCT('Alternatyva 2'!BH$21:BH$87,'Alternatyva 2'!$DH$21:$DH$87)</f>
        <v>0</v>
      </c>
      <c r="BI30" s="42">
        <f>BI29-SUMPRODUCT('Alternatyva 2'!BI$21:BI$87,'Alternatyva 2'!$DH$21:$DH$87)</f>
        <v>0</v>
      </c>
      <c r="BJ30" s="42">
        <f>BJ29-SUMPRODUCT('Alternatyva 2'!BJ$21:BJ$87,'Alternatyva 2'!$DH$21:$DH$87)</f>
        <v>0</v>
      </c>
      <c r="BK30" s="42">
        <f>BK29-SUMPRODUCT('Alternatyva 2'!BK$21:BK$87,'Alternatyva 2'!$DH$21:$DH$87)</f>
        <v>0</v>
      </c>
      <c r="BL30" s="42">
        <f>BL29-SUMPRODUCT('Alternatyva 2'!BL$21:BL$87,'Alternatyva 2'!$DH$21:$DH$87)</f>
        <v>0</v>
      </c>
      <c r="BM30" s="42">
        <f>BM29-SUMPRODUCT('Alternatyva 2'!BM$21:BM$87,'Alternatyva 2'!$DH$21:$DH$87)</f>
        <v>0</v>
      </c>
      <c r="BN30" s="42">
        <f>BN29-SUMPRODUCT('Alternatyva 2'!BN$21:BN$87,'Alternatyva 2'!$DH$21:$DH$87)</f>
        <v>0</v>
      </c>
      <c r="BO30" s="42">
        <f>BO29-SUMPRODUCT('Alternatyva 2'!BO$21:BO$87,'Alternatyva 2'!$DH$21:$DH$87)</f>
        <v>0</v>
      </c>
      <c r="BP30" s="42">
        <f>BP29-SUMPRODUCT('Alternatyva 2'!BP$21:BP$87,'Alternatyva 2'!$DH$21:$DH$87)</f>
        <v>0</v>
      </c>
      <c r="BQ30" s="42">
        <f>BQ29-SUMPRODUCT('Alternatyva 2'!BQ$21:BQ$87,'Alternatyva 2'!$DH$21:$DH$87)</f>
        <v>0</v>
      </c>
      <c r="BR30" s="42">
        <f>BR29-SUMPRODUCT('Alternatyva 2'!BR$21:BR$87,'Alternatyva 2'!$DH$21:$DH$87)</f>
        <v>0</v>
      </c>
      <c r="BS30" s="42">
        <f>BS29-SUMPRODUCT('Alternatyva 2'!BS$21:BS$87,'Alternatyva 2'!$DH$21:$DH$87)</f>
        <v>0</v>
      </c>
      <c r="BT30" s="42">
        <f>BT29-SUMPRODUCT('Alternatyva 2'!BT$21:BT$87,'Alternatyva 2'!$DH$21:$DH$87)</f>
        <v>0</v>
      </c>
      <c r="BU30" s="42">
        <f>BU29-SUMPRODUCT('Alternatyva 2'!BU$21:BU$87,'Alternatyva 2'!$DH$21:$DH$87)</f>
        <v>0</v>
      </c>
      <c r="BV30" s="42">
        <f>BV29-SUMPRODUCT('Alternatyva 2'!BV$21:BV$87,'Alternatyva 2'!$DH$21:$DH$87)</f>
        <v>0</v>
      </c>
      <c r="BW30" s="42">
        <f>BW29-SUMPRODUCT('Alternatyva 2'!BW$21:BW$87,'Alternatyva 2'!$DH$21:$DH$87)</f>
        <v>0</v>
      </c>
      <c r="BX30" s="42">
        <f>BX29-SUMPRODUCT('Alternatyva 2'!BX$21:BX$87,'Alternatyva 2'!$DH$21:$DH$87)</f>
        <v>0</v>
      </c>
      <c r="BY30" s="42">
        <f>BY29-SUMPRODUCT('Alternatyva 2'!BY$21:BY$87,'Alternatyva 2'!$DH$21:$DH$87)</f>
        <v>0</v>
      </c>
      <c r="BZ30" s="42">
        <f>BZ29-SUMPRODUCT('Alternatyva 2'!BZ$21:BZ$87,'Alternatyva 2'!$DH$21:$DH$87)</f>
        <v>0</v>
      </c>
      <c r="CA30" s="42">
        <f>CA29-SUMPRODUCT('Alternatyva 2'!CA$21:CA$87,'Alternatyva 2'!$DH$21:$DH$87)</f>
        <v>0</v>
      </c>
      <c r="CB30" s="42">
        <f>CB29-SUMPRODUCT('Alternatyva 2'!CB$21:CB$87,'Alternatyva 2'!$DH$21:$DH$87)</f>
        <v>0</v>
      </c>
      <c r="CC30" s="42">
        <f>CC29-SUMPRODUCT('Alternatyva 2'!CC$21:CC$87,'Alternatyva 2'!$DH$21:$DH$87)</f>
        <v>0</v>
      </c>
      <c r="CD30" s="42">
        <f>CD29-SUMPRODUCT('Alternatyva 2'!CD$21:CD$87,'Alternatyva 2'!$DH$21:$DH$87)</f>
        <v>0</v>
      </c>
      <c r="CE30" s="42">
        <f>CE29-SUMPRODUCT('Alternatyva 2'!CE$21:CE$87,'Alternatyva 2'!$DH$21:$DH$87)</f>
        <v>0</v>
      </c>
      <c r="CF30" s="42">
        <f>CF29-SUMPRODUCT('Alternatyva 2'!CF$21:CF$87,'Alternatyva 2'!$DH$21:$DH$87)</f>
        <v>0</v>
      </c>
      <c r="CG30" s="42">
        <f>CG29-SUMPRODUCT('Alternatyva 2'!CG$21:CG$87,'Alternatyva 2'!$DH$21:$DH$87)</f>
        <v>0</v>
      </c>
      <c r="CH30" s="42">
        <f>CH29-SUMPRODUCT('Alternatyva 2'!CH$21:CH$87,'Alternatyva 2'!$DH$21:$DH$87)</f>
        <v>0</v>
      </c>
      <c r="CI30" s="42">
        <f>CI29-SUMPRODUCT('Alternatyva 2'!CI$21:CI$87,'Alternatyva 2'!$DH$21:$DH$87)</f>
        <v>0</v>
      </c>
      <c r="CJ30" s="42">
        <f>CJ29-SUMPRODUCT('Alternatyva 2'!CJ$21:CJ$87,'Alternatyva 2'!$DH$21:$DH$87)</f>
        <v>0</v>
      </c>
      <c r="CK30" s="42">
        <f>CK29-SUMPRODUCT('Alternatyva 2'!CK$21:CK$87,'Alternatyva 2'!$DH$21:$DH$87)</f>
        <v>0</v>
      </c>
      <c r="CL30" s="42">
        <f>CL29-SUMPRODUCT('Alternatyva 2'!CL$21:CL$87,'Alternatyva 2'!$DH$21:$DH$87)</f>
        <v>0</v>
      </c>
      <c r="CM30" s="42">
        <f>CM29-SUMPRODUCT('Alternatyva 2'!CM$21:CM$87,'Alternatyva 2'!$DH$21:$DH$87)</f>
        <v>0</v>
      </c>
      <c r="CN30" s="42">
        <f>CN29-SUMPRODUCT('Alternatyva 2'!CN$21:CN$87,'Alternatyva 2'!$DH$21:$DH$87)</f>
        <v>0</v>
      </c>
      <c r="CO30" s="42">
        <f>CO29-SUMPRODUCT('Alternatyva 2'!CO$21:CO$87,'Alternatyva 2'!$DH$21:$DH$87)</f>
        <v>0</v>
      </c>
      <c r="CP30" s="42">
        <f>CP29-SUMPRODUCT('Alternatyva 2'!CP$21:CP$87,'Alternatyva 2'!$DH$21:$DH$87)</f>
        <v>0</v>
      </c>
      <c r="CQ30" s="42">
        <f>CQ29-SUMPRODUCT('Alternatyva 2'!CQ$21:CQ$87,'Alternatyva 2'!$DH$21:$DH$87)</f>
        <v>0</v>
      </c>
      <c r="CR30" s="42">
        <f>CR29-SUMPRODUCT('Alternatyva 2'!CR$21:CR$87,'Alternatyva 2'!$DH$21:$DH$87)</f>
        <v>0</v>
      </c>
      <c r="CS30" s="42">
        <f>CS29-SUMPRODUCT('Alternatyva 2'!CS$21:CS$87,'Alternatyva 2'!$DH$21:$DH$87)</f>
        <v>0</v>
      </c>
      <c r="CT30" s="42">
        <f>CT29-SUMPRODUCT('Alternatyva 2'!CT$21:CT$87,'Alternatyva 2'!$DH$21:$DH$87)</f>
        <v>0</v>
      </c>
      <c r="CU30" s="42">
        <f>CU29-SUMPRODUCT('Alternatyva 2'!CU$21:CU$87,'Alternatyva 2'!$DH$21:$DH$87)</f>
        <v>0</v>
      </c>
      <c r="CV30" s="42">
        <f>CV29-SUMPRODUCT('Alternatyva 2'!CV$21:CV$87,'Alternatyva 2'!$DH$21:$DH$87)</f>
        <v>0</v>
      </c>
      <c r="CW30" s="42">
        <f>CW29-SUMPRODUCT('Alternatyva 2'!CW$21:CW$87,'Alternatyva 2'!$DH$21:$DH$87)</f>
        <v>0</v>
      </c>
      <c r="CX30" s="42">
        <f>CX29-SUMPRODUCT('Alternatyva 2'!CX$21:CX$87,'Alternatyva 2'!$DH$21:$DH$87)</f>
        <v>0</v>
      </c>
      <c r="CY30" s="42">
        <f>CY29-SUMPRODUCT('Alternatyva 2'!CY$21:CY$87,'Alternatyva 2'!$DH$21:$DH$87)</f>
        <v>0</v>
      </c>
      <c r="CZ30" s="42">
        <f>CZ29-SUMPRODUCT('Alternatyva 2'!CZ$21:CZ$87,'Alternatyva 2'!$DH$21:$DH$87)</f>
        <v>0</v>
      </c>
      <c r="DA30" s="42">
        <f>DA29-SUMPRODUCT('Alternatyva 2'!DA$21:DA$87,'Alternatyva 2'!$DH$21:$DH$87)</f>
        <v>0</v>
      </c>
      <c r="DB30" s="42">
        <f>DB29-SUMPRODUCT('Alternatyva 2'!DB$21:DB$87,'Alternatyva 2'!$DH$21:$DH$87)</f>
        <v>0</v>
      </c>
      <c r="DC30" s="42">
        <f>DC29-SUMPRODUCT('Alternatyva 2'!DC$21:DC$87,'Alternatyva 2'!$DH$21:$DH$87)</f>
        <v>0</v>
      </c>
    </row>
    <row r="31" spans="2:108" ht="15" customHeight="1" thickBot="1">
      <c r="B31" s="5" t="s">
        <v>237</v>
      </c>
      <c r="C31" s="772" t="s">
        <v>160</v>
      </c>
      <c r="D31" s="773"/>
      <c r="E31" s="774"/>
      <c r="F31" s="48">
        <f>H31+NPV(SD,I31:INDEX(I31:DC31,PAL))</f>
        <v>-8163460.4965393618</v>
      </c>
      <c r="G31" s="42">
        <f>SUMIF($H$6:$DC$6,"&lt;="&amp;PAL,$H31:$DC31)</f>
        <v>106094633.3652461</v>
      </c>
      <c r="H31" s="14">
        <f>H26-H27-H28+H30</f>
        <v>0</v>
      </c>
      <c r="I31" s="14">
        <f t="shared" ref="I31:BT31" si="9">I26-I27-I28+I30</f>
        <v>-1510588.429752066</v>
      </c>
      <c r="J31" s="14">
        <f t="shared" si="9"/>
        <v>-538127.10113375541</v>
      </c>
      <c r="K31" s="14">
        <f t="shared" si="9"/>
        <v>292642.3046892928</v>
      </c>
      <c r="L31" s="14">
        <f t="shared" si="9"/>
        <v>-34149149.680133022</v>
      </c>
      <c r="M31" s="14">
        <f t="shared" si="9"/>
        <v>-37530367.367511675</v>
      </c>
      <c r="N31" s="14">
        <f t="shared" si="9"/>
        <v>-11831943.806041455</v>
      </c>
      <c r="O31" s="14">
        <f t="shared" si="9"/>
        <v>-4547383.9715277851</v>
      </c>
      <c r="P31" s="14">
        <f t="shared" si="9"/>
        <v>3865293.16388404</v>
      </c>
      <c r="Q31" s="14">
        <f t="shared" si="9"/>
        <v>3979577.9298786228</v>
      </c>
      <c r="R31" s="14">
        <f t="shared" si="9"/>
        <v>4097930.616558698</v>
      </c>
      <c r="S31" s="14">
        <f t="shared" si="9"/>
        <v>4219389.2534857923</v>
      </c>
      <c r="T31" s="14">
        <f t="shared" si="9"/>
        <v>4498438.9172269572</v>
      </c>
      <c r="U31" s="14">
        <f t="shared" si="9"/>
        <v>7108048.5266461726</v>
      </c>
      <c r="V31" s="14">
        <f t="shared" si="9"/>
        <v>4610714.9322001701</v>
      </c>
      <c r="W31" s="14">
        <f t="shared" si="9"/>
        <v>5463760.4690680867</v>
      </c>
      <c r="X31" s="14">
        <f t="shared" si="9"/>
        <v>4888013.2234331528</v>
      </c>
      <c r="Y31" s="14">
        <f t="shared" si="9"/>
        <v>4884457.030225181</v>
      </c>
      <c r="Z31" s="14">
        <f t="shared" si="9"/>
        <v>2553758.3618044066</v>
      </c>
      <c r="AA31" s="14">
        <f t="shared" si="9"/>
        <v>5338502.6727608005</v>
      </c>
      <c r="AB31" s="14">
        <f t="shared" si="9"/>
        <v>4781926.2341899779</v>
      </c>
      <c r="AC31" s="14">
        <f t="shared" si="9"/>
        <v>5662630.6009127451</v>
      </c>
      <c r="AD31" s="14">
        <f t="shared" si="9"/>
        <v>6080741.6322929896</v>
      </c>
      <c r="AE31" s="14">
        <f t="shared" si="9"/>
        <v>10391074.709842898</v>
      </c>
      <c r="AF31" s="14">
        <f t="shared" si="9"/>
        <v>6187883.6937185293</v>
      </c>
      <c r="AG31" s="14">
        <f t="shared" si="9"/>
        <v>7566329.6292589633</v>
      </c>
      <c r="AH31" s="14">
        <f t="shared" si="9"/>
        <v>6563615.3637810312</v>
      </c>
      <c r="AI31" s="14">
        <f t="shared" si="9"/>
        <v>6600910.0071689719</v>
      </c>
      <c r="AJ31" s="14">
        <f t="shared" si="9"/>
        <v>4158013.6867951299</v>
      </c>
      <c r="AK31" s="14">
        <f t="shared" si="9"/>
        <v>6176416.6092408532</v>
      </c>
      <c r="AL31" s="14">
        <f t="shared" si="9"/>
        <v>6625473.365753158</v>
      </c>
      <c r="AM31" s="14">
        <f t="shared" si="9"/>
        <v>7613065.6555581344</v>
      </c>
      <c r="AN31" s="14">
        <f t="shared" si="9"/>
        <v>3264217.4544918793</v>
      </c>
      <c r="AO31" s="14">
        <f t="shared" si="9"/>
        <v>-5949548.4664141275</v>
      </c>
      <c r="AP31" s="14">
        <f t="shared" si="9"/>
        <v>8322337.655425325</v>
      </c>
      <c r="AQ31" s="14">
        <f t="shared" si="9"/>
        <v>56356578.487468019</v>
      </c>
      <c r="AR31" s="14">
        <f t="shared" si="9"/>
        <v>132379.8703008178</v>
      </c>
      <c r="AS31" s="14">
        <f t="shared" si="9"/>
        <v>132379.8703008178</v>
      </c>
      <c r="AT31" s="14">
        <f t="shared" si="9"/>
        <v>132379.8703008178</v>
      </c>
      <c r="AU31" s="14">
        <f t="shared" si="9"/>
        <v>132379.8703008178</v>
      </c>
      <c r="AV31" s="14">
        <f t="shared" si="9"/>
        <v>132379.8703008178</v>
      </c>
      <c r="AW31" s="14">
        <f t="shared" si="9"/>
        <v>132379.8703008178</v>
      </c>
      <c r="AX31" s="14">
        <f t="shared" si="9"/>
        <v>132379.8703008178</v>
      </c>
      <c r="AY31" s="14">
        <f t="shared" si="9"/>
        <v>132379.8703008178</v>
      </c>
      <c r="AZ31" s="14">
        <f t="shared" si="9"/>
        <v>132379.8703008178</v>
      </c>
      <c r="BA31" s="14">
        <f t="shared" si="9"/>
        <v>132379.8703008178</v>
      </c>
      <c r="BB31" s="14">
        <f t="shared" si="9"/>
        <v>132379.8703008178</v>
      </c>
      <c r="BC31" s="14">
        <f t="shared" si="9"/>
        <v>132379.8703008178</v>
      </c>
      <c r="BD31" s="14">
        <f t="shared" si="9"/>
        <v>132379.8703008178</v>
      </c>
      <c r="BE31" s="14">
        <f t="shared" si="9"/>
        <v>132379.8703008178</v>
      </c>
      <c r="BF31" s="14">
        <f t="shared" si="9"/>
        <v>132379.8703008178</v>
      </c>
      <c r="BG31" s="14">
        <f t="shared" si="9"/>
        <v>132379.8703008178</v>
      </c>
      <c r="BH31" s="14">
        <f t="shared" si="9"/>
        <v>132379.8703008178</v>
      </c>
      <c r="BI31" s="14">
        <f t="shared" si="9"/>
        <v>132379.8703008178</v>
      </c>
      <c r="BJ31" s="14">
        <f t="shared" si="9"/>
        <v>132379.8703008178</v>
      </c>
      <c r="BK31" s="14">
        <f t="shared" si="9"/>
        <v>132379.8703008178</v>
      </c>
      <c r="BL31" s="14">
        <f t="shared" si="9"/>
        <v>132379.8703008178</v>
      </c>
      <c r="BM31" s="14">
        <f t="shared" si="9"/>
        <v>132379.8703008178</v>
      </c>
      <c r="BN31" s="14">
        <f t="shared" si="9"/>
        <v>132379.8703008178</v>
      </c>
      <c r="BO31" s="14">
        <f t="shared" si="9"/>
        <v>132379.8703008178</v>
      </c>
      <c r="BP31" s="14">
        <f t="shared" si="9"/>
        <v>132379.8703008178</v>
      </c>
      <c r="BQ31" s="14">
        <f t="shared" si="9"/>
        <v>132379.8703008178</v>
      </c>
      <c r="BR31" s="14">
        <f t="shared" si="9"/>
        <v>132379.8703008178</v>
      </c>
      <c r="BS31" s="14">
        <f t="shared" si="9"/>
        <v>132379.8703008178</v>
      </c>
      <c r="BT31" s="14">
        <f t="shared" si="9"/>
        <v>132379.8703008178</v>
      </c>
      <c r="BU31" s="14">
        <f t="shared" ref="BU31:DC31" si="10">BU26-BU27-BU28+BU30</f>
        <v>132379.8703008178</v>
      </c>
      <c r="BV31" s="14">
        <f t="shared" si="10"/>
        <v>132379.8703008178</v>
      </c>
      <c r="BW31" s="14">
        <f t="shared" si="10"/>
        <v>132379.8703008178</v>
      </c>
      <c r="BX31" s="14">
        <f t="shared" si="10"/>
        <v>132379.8703008178</v>
      </c>
      <c r="BY31" s="14">
        <f t="shared" si="10"/>
        <v>132379.8703008178</v>
      </c>
      <c r="BZ31" s="14">
        <f t="shared" si="10"/>
        <v>132379.8703008178</v>
      </c>
      <c r="CA31" s="14">
        <f t="shared" si="10"/>
        <v>132379.8703008178</v>
      </c>
      <c r="CB31" s="14">
        <f t="shared" si="10"/>
        <v>132379.8703008178</v>
      </c>
      <c r="CC31" s="14">
        <f t="shared" si="10"/>
        <v>132379.8703008178</v>
      </c>
      <c r="CD31" s="14">
        <f t="shared" si="10"/>
        <v>132379.8703008178</v>
      </c>
      <c r="CE31" s="14">
        <f t="shared" si="10"/>
        <v>132379.8703008178</v>
      </c>
      <c r="CF31" s="14">
        <f t="shared" si="10"/>
        <v>132379.8703008178</v>
      </c>
      <c r="CG31" s="14">
        <f t="shared" si="10"/>
        <v>132379.8703008178</v>
      </c>
      <c r="CH31" s="14">
        <f t="shared" si="10"/>
        <v>132379.8703008178</v>
      </c>
      <c r="CI31" s="14">
        <f t="shared" si="10"/>
        <v>132379.8703008178</v>
      </c>
      <c r="CJ31" s="14">
        <f t="shared" si="10"/>
        <v>132379.8703008178</v>
      </c>
      <c r="CK31" s="14">
        <f t="shared" si="10"/>
        <v>132379.8703008178</v>
      </c>
      <c r="CL31" s="14">
        <f t="shared" si="10"/>
        <v>132379.8703008178</v>
      </c>
      <c r="CM31" s="14">
        <f t="shared" si="10"/>
        <v>132379.8703008178</v>
      </c>
      <c r="CN31" s="14">
        <f t="shared" si="10"/>
        <v>132379.8703008178</v>
      </c>
      <c r="CO31" s="14">
        <f t="shared" si="10"/>
        <v>132379.8703008178</v>
      </c>
      <c r="CP31" s="14">
        <f t="shared" si="10"/>
        <v>132379.8703008178</v>
      </c>
      <c r="CQ31" s="14">
        <f t="shared" si="10"/>
        <v>132379.8703008178</v>
      </c>
      <c r="CR31" s="14">
        <f t="shared" si="10"/>
        <v>132379.8703008178</v>
      </c>
      <c r="CS31" s="14">
        <f t="shared" si="10"/>
        <v>132379.8703008178</v>
      </c>
      <c r="CT31" s="14">
        <f t="shared" si="10"/>
        <v>132379.8703008178</v>
      </c>
      <c r="CU31" s="14">
        <f t="shared" si="10"/>
        <v>132379.8703008178</v>
      </c>
      <c r="CV31" s="14">
        <f t="shared" si="10"/>
        <v>132379.8703008178</v>
      </c>
      <c r="CW31" s="14">
        <f t="shared" si="10"/>
        <v>132379.8703008178</v>
      </c>
      <c r="CX31" s="14">
        <f t="shared" si="10"/>
        <v>132379.8703008178</v>
      </c>
      <c r="CY31" s="14">
        <f t="shared" si="10"/>
        <v>132379.8703008178</v>
      </c>
      <c r="CZ31" s="14">
        <f t="shared" si="10"/>
        <v>132379.8703008178</v>
      </c>
      <c r="DA31" s="14">
        <f t="shared" si="10"/>
        <v>132379.8703008178</v>
      </c>
      <c r="DB31" s="14">
        <f t="shared" si="10"/>
        <v>132379.8703008178</v>
      </c>
      <c r="DC31" s="14">
        <f t="shared" si="10"/>
        <v>132379.8703008178</v>
      </c>
    </row>
    <row r="32" spans="2:108" ht="15" customHeight="1" thickBot="1">
      <c r="C32" s="779" t="s">
        <v>201</v>
      </c>
      <c r="D32" s="780"/>
      <c r="E32" s="780"/>
      <c r="F32" s="781"/>
      <c r="G32" s="54"/>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c r="BR32" s="10"/>
      <c r="BS32" s="10"/>
      <c r="BT32" s="10"/>
      <c r="BU32" s="10"/>
      <c r="BV32" s="10"/>
      <c r="BW32" s="10"/>
      <c r="BX32" s="10"/>
      <c r="BY32" s="10"/>
      <c r="BZ32" s="10"/>
      <c r="CA32" s="10"/>
      <c r="CB32" s="10"/>
      <c r="CC32" s="10"/>
      <c r="CD32" s="10"/>
      <c r="CE32" s="10"/>
      <c r="CF32" s="10"/>
      <c r="CG32" s="10"/>
      <c r="CH32" s="10"/>
      <c r="CI32" s="10"/>
      <c r="CJ32" s="10"/>
      <c r="CK32" s="10"/>
      <c r="CL32" s="10"/>
      <c r="CM32" s="10"/>
      <c r="CN32" s="10"/>
      <c r="CO32" s="10"/>
      <c r="CP32" s="10"/>
      <c r="CQ32" s="10"/>
      <c r="CR32" s="10"/>
      <c r="CS32" s="10"/>
      <c r="CT32" s="10"/>
      <c r="CU32" s="10"/>
      <c r="CV32" s="10"/>
      <c r="CW32" s="10"/>
      <c r="CX32" s="10"/>
      <c r="CY32" s="10"/>
      <c r="CZ32" s="10"/>
      <c r="DA32" s="10"/>
      <c r="DB32" s="10"/>
      <c r="DC32" s="10"/>
    </row>
    <row r="33" spans="2:107" ht="15" customHeight="1">
      <c r="C33" s="776" t="s">
        <v>28</v>
      </c>
      <c r="D33" s="777"/>
      <c r="E33" s="778"/>
      <c r="F33" s="49">
        <f>F31</f>
        <v>-8163460.4965393618</v>
      </c>
      <c r="G33" s="43"/>
    </row>
    <row r="34" spans="2:107" ht="15" customHeight="1">
      <c r="C34" s="769" t="s">
        <v>29</v>
      </c>
      <c r="D34" s="770"/>
      <c r="E34" s="771"/>
      <c r="F34" s="50">
        <f>IFERROR(IF(F28&lt;0,(F26-F28)/(F27-F30),(F26)/(F27+F28-F30)),"")</f>
        <v>0.89331130546173865</v>
      </c>
      <c r="G34" s="52"/>
    </row>
    <row r="35" spans="2:107" ht="15" customHeight="1" thickBot="1">
      <c r="C35" s="766" t="s">
        <v>192</v>
      </c>
      <c r="D35" s="767"/>
      <c r="E35" s="768"/>
      <c r="F35" s="170">
        <f>IFERROR(IRR(H31:INDEX(H31:DC31,PAL+1)),"-")</f>
        <v>4.2447780293660475E-2</v>
      </c>
      <c r="G35" s="44"/>
    </row>
    <row r="36" spans="2:107" ht="15" customHeight="1" thickBot="1">
      <c r="C36" s="779" t="s">
        <v>193</v>
      </c>
      <c r="D36" s="780"/>
      <c r="E36" s="780"/>
      <c r="F36" s="781"/>
      <c r="G36" s="12" t="s">
        <v>32</v>
      </c>
      <c r="H36" s="12" t="str">
        <f t="shared" ref="H36:AM36" ca="1" si="11">H25</f>
        <v>2022</v>
      </c>
      <c r="I36" s="12">
        <f t="shared" ca="1" si="11"/>
        <v>2023</v>
      </c>
      <c r="J36" s="12">
        <f t="shared" ca="1" si="11"/>
        <v>2024</v>
      </c>
      <c r="K36" s="12">
        <f t="shared" ca="1" si="11"/>
        <v>2025</v>
      </c>
      <c r="L36" s="12">
        <f t="shared" ca="1" si="11"/>
        <v>2026</v>
      </c>
      <c r="M36" s="12">
        <f t="shared" ca="1" si="11"/>
        <v>2027</v>
      </c>
      <c r="N36" s="12">
        <f t="shared" ca="1" si="11"/>
        <v>2028</v>
      </c>
      <c r="O36" s="12">
        <f t="shared" ca="1" si="11"/>
        <v>2029</v>
      </c>
      <c r="P36" s="12">
        <f t="shared" ca="1" si="11"/>
        <v>2030</v>
      </c>
      <c r="Q36" s="12">
        <f t="shared" ca="1" si="11"/>
        <v>2031</v>
      </c>
      <c r="R36" s="12">
        <f t="shared" ca="1" si="11"/>
        <v>2032</v>
      </c>
      <c r="S36" s="12">
        <f t="shared" ca="1" si="11"/>
        <v>2033</v>
      </c>
      <c r="T36" s="12">
        <f t="shared" ca="1" si="11"/>
        <v>2034</v>
      </c>
      <c r="U36" s="12">
        <f t="shared" ca="1" si="11"/>
        <v>2035</v>
      </c>
      <c r="V36" s="12">
        <f t="shared" ca="1" si="11"/>
        <v>2036</v>
      </c>
      <c r="W36" s="12">
        <f t="shared" ca="1" si="11"/>
        <v>2037</v>
      </c>
      <c r="X36" s="12">
        <f t="shared" ca="1" si="11"/>
        <v>2038</v>
      </c>
      <c r="Y36" s="12">
        <f t="shared" ca="1" si="11"/>
        <v>2039</v>
      </c>
      <c r="Z36" s="12">
        <f t="shared" ca="1" si="11"/>
        <v>2040</v>
      </c>
      <c r="AA36" s="12">
        <f t="shared" ca="1" si="11"/>
        <v>2041</v>
      </c>
      <c r="AB36" s="12">
        <f t="shared" ca="1" si="11"/>
        <v>2042</v>
      </c>
      <c r="AC36" s="12">
        <f t="shared" ca="1" si="11"/>
        <v>2043</v>
      </c>
      <c r="AD36" s="12">
        <f t="shared" ca="1" si="11"/>
        <v>2044</v>
      </c>
      <c r="AE36" s="12">
        <f t="shared" ca="1" si="11"/>
        <v>2045</v>
      </c>
      <c r="AF36" s="12">
        <f t="shared" ca="1" si="11"/>
        <v>2046</v>
      </c>
      <c r="AG36" s="12">
        <f t="shared" ca="1" si="11"/>
        <v>2047</v>
      </c>
      <c r="AH36" s="12">
        <f t="shared" ca="1" si="11"/>
        <v>2048</v>
      </c>
      <c r="AI36" s="12">
        <f t="shared" ca="1" si="11"/>
        <v>2049</v>
      </c>
      <c r="AJ36" s="12">
        <f t="shared" ca="1" si="11"/>
        <v>2050</v>
      </c>
      <c r="AK36" s="12">
        <f t="shared" ca="1" si="11"/>
        <v>2051</v>
      </c>
      <c r="AL36" s="12">
        <f t="shared" ca="1" si="11"/>
        <v>2052</v>
      </c>
      <c r="AM36" s="12">
        <f t="shared" ca="1" si="11"/>
        <v>2053</v>
      </c>
      <c r="AN36" s="12">
        <f t="shared" ref="AN36:BS36" ca="1" si="12">AN25</f>
        <v>2054</v>
      </c>
      <c r="AO36" s="12">
        <f t="shared" ca="1" si="12"/>
        <v>2055</v>
      </c>
      <c r="AP36" s="12">
        <f t="shared" ca="1" si="12"/>
        <v>2056</v>
      </c>
      <c r="AQ36" s="12">
        <f t="shared" ca="1" si="12"/>
        <v>2057</v>
      </c>
      <c r="AR36" s="12">
        <f t="shared" ca="1" si="12"/>
        <v>2058</v>
      </c>
      <c r="AS36" s="12">
        <f t="shared" ca="1" si="12"/>
        <v>2059</v>
      </c>
      <c r="AT36" s="12">
        <f t="shared" ca="1" si="12"/>
        <v>2060</v>
      </c>
      <c r="AU36" s="12">
        <f t="shared" ca="1" si="12"/>
        <v>2061</v>
      </c>
      <c r="AV36" s="12">
        <f t="shared" ca="1" si="12"/>
        <v>2062</v>
      </c>
      <c r="AW36" s="12">
        <f t="shared" ca="1" si="12"/>
        <v>2063</v>
      </c>
      <c r="AX36" s="12">
        <f t="shared" ca="1" si="12"/>
        <v>2064</v>
      </c>
      <c r="AY36" s="12">
        <f t="shared" ca="1" si="12"/>
        <v>2065</v>
      </c>
      <c r="AZ36" s="12">
        <f t="shared" ca="1" si="12"/>
        <v>2066</v>
      </c>
      <c r="BA36" s="12">
        <f t="shared" ca="1" si="12"/>
        <v>2067</v>
      </c>
      <c r="BB36" s="12">
        <f t="shared" ca="1" si="12"/>
        <v>2068</v>
      </c>
      <c r="BC36" s="12">
        <f t="shared" ca="1" si="12"/>
        <v>2069</v>
      </c>
      <c r="BD36" s="12">
        <f t="shared" ca="1" si="12"/>
        <v>2070</v>
      </c>
      <c r="BE36" s="12">
        <f t="shared" ca="1" si="12"/>
        <v>2071</v>
      </c>
      <c r="BF36" s="12">
        <f t="shared" ca="1" si="12"/>
        <v>2072</v>
      </c>
      <c r="BG36" s="12">
        <f t="shared" ca="1" si="12"/>
        <v>2073</v>
      </c>
      <c r="BH36" s="12">
        <f t="shared" ca="1" si="12"/>
        <v>2074</v>
      </c>
      <c r="BI36" s="12">
        <f t="shared" ca="1" si="12"/>
        <v>2075</v>
      </c>
      <c r="BJ36" s="12">
        <f t="shared" ca="1" si="12"/>
        <v>2076</v>
      </c>
      <c r="BK36" s="12">
        <f t="shared" ca="1" si="12"/>
        <v>2077</v>
      </c>
      <c r="BL36" s="12">
        <f t="shared" ca="1" si="12"/>
        <v>2078</v>
      </c>
      <c r="BM36" s="12">
        <f t="shared" ca="1" si="12"/>
        <v>2079</v>
      </c>
      <c r="BN36" s="12">
        <f t="shared" ca="1" si="12"/>
        <v>2080</v>
      </c>
      <c r="BO36" s="12">
        <f t="shared" ca="1" si="12"/>
        <v>2081</v>
      </c>
      <c r="BP36" s="12">
        <f t="shared" ca="1" si="12"/>
        <v>2082</v>
      </c>
      <c r="BQ36" s="12">
        <f t="shared" ca="1" si="12"/>
        <v>2083</v>
      </c>
      <c r="BR36" s="12">
        <f t="shared" ca="1" si="12"/>
        <v>2084</v>
      </c>
      <c r="BS36" s="12">
        <f t="shared" ca="1" si="12"/>
        <v>2085</v>
      </c>
      <c r="BT36" s="12">
        <f t="shared" ref="BT36:DC36" ca="1" si="13">BT25</f>
        <v>2086</v>
      </c>
      <c r="BU36" s="12">
        <f t="shared" ca="1" si="13"/>
        <v>2087</v>
      </c>
      <c r="BV36" s="12">
        <f t="shared" ca="1" si="13"/>
        <v>2088</v>
      </c>
      <c r="BW36" s="12">
        <f t="shared" ca="1" si="13"/>
        <v>2089</v>
      </c>
      <c r="BX36" s="12">
        <f t="shared" ca="1" si="13"/>
        <v>2090</v>
      </c>
      <c r="BY36" s="12">
        <f t="shared" ca="1" si="13"/>
        <v>2091</v>
      </c>
      <c r="BZ36" s="12">
        <f t="shared" ca="1" si="13"/>
        <v>2092</v>
      </c>
      <c r="CA36" s="12">
        <f t="shared" ca="1" si="13"/>
        <v>2093</v>
      </c>
      <c r="CB36" s="12">
        <f t="shared" ca="1" si="13"/>
        <v>2094</v>
      </c>
      <c r="CC36" s="12">
        <f t="shared" ca="1" si="13"/>
        <v>2095</v>
      </c>
      <c r="CD36" s="12">
        <f t="shared" ca="1" si="13"/>
        <v>2096</v>
      </c>
      <c r="CE36" s="12">
        <f t="shared" ca="1" si="13"/>
        <v>2097</v>
      </c>
      <c r="CF36" s="12">
        <f t="shared" ca="1" si="13"/>
        <v>2098</v>
      </c>
      <c r="CG36" s="12">
        <f t="shared" ca="1" si="13"/>
        <v>2099</v>
      </c>
      <c r="CH36" s="12">
        <f t="shared" ca="1" si="13"/>
        <v>2100</v>
      </c>
      <c r="CI36" s="12">
        <f t="shared" ca="1" si="13"/>
        <v>2101</v>
      </c>
      <c r="CJ36" s="12">
        <f t="shared" ca="1" si="13"/>
        <v>2102</v>
      </c>
      <c r="CK36" s="12">
        <f t="shared" ca="1" si="13"/>
        <v>2103</v>
      </c>
      <c r="CL36" s="12">
        <f t="shared" ca="1" si="13"/>
        <v>2104</v>
      </c>
      <c r="CM36" s="12">
        <f t="shared" ca="1" si="13"/>
        <v>2105</v>
      </c>
      <c r="CN36" s="12">
        <f t="shared" ca="1" si="13"/>
        <v>2106</v>
      </c>
      <c r="CO36" s="12">
        <f t="shared" ca="1" si="13"/>
        <v>2107</v>
      </c>
      <c r="CP36" s="12">
        <f t="shared" ca="1" si="13"/>
        <v>2108</v>
      </c>
      <c r="CQ36" s="12">
        <f t="shared" ca="1" si="13"/>
        <v>2109</v>
      </c>
      <c r="CR36" s="12">
        <f t="shared" ca="1" si="13"/>
        <v>2110</v>
      </c>
      <c r="CS36" s="12">
        <f t="shared" ca="1" si="13"/>
        <v>2111</v>
      </c>
      <c r="CT36" s="12">
        <f t="shared" ca="1" si="13"/>
        <v>2112</v>
      </c>
      <c r="CU36" s="12">
        <f t="shared" ca="1" si="13"/>
        <v>2113</v>
      </c>
      <c r="CV36" s="12">
        <f t="shared" ca="1" si="13"/>
        <v>2114</v>
      </c>
      <c r="CW36" s="12">
        <f t="shared" ca="1" si="13"/>
        <v>2115</v>
      </c>
      <c r="CX36" s="12">
        <f t="shared" ca="1" si="13"/>
        <v>2116</v>
      </c>
      <c r="CY36" s="12">
        <f t="shared" ca="1" si="13"/>
        <v>2117</v>
      </c>
      <c r="CZ36" s="12">
        <f t="shared" ca="1" si="13"/>
        <v>2118</v>
      </c>
      <c r="DA36" s="12">
        <f t="shared" ca="1" si="13"/>
        <v>2119</v>
      </c>
      <c r="DB36" s="12">
        <f t="shared" ca="1" si="13"/>
        <v>2120</v>
      </c>
      <c r="DC36" s="12">
        <f t="shared" ca="1" si="13"/>
        <v>2121</v>
      </c>
    </row>
    <row r="37" spans="2:107" ht="15" customHeight="1">
      <c r="C37" s="757" t="s">
        <v>197</v>
      </c>
      <c r="D37" s="758"/>
      <c r="E37" s="759"/>
      <c r="F37" s="60"/>
      <c r="G37" s="58">
        <f>SUMIF($H$6:$DC$6,"&lt;="&amp;PAL,$H37:$DC37)</f>
        <v>-74320415.488283634</v>
      </c>
      <c r="H37" s="14">
        <f>H29-'Alternatyva 2'!H$7+'Alternatyva 2'!H$114</f>
        <v>0</v>
      </c>
      <c r="I37" s="14">
        <f>I29-'Alternatyva 2'!I$7+'Alternatyva 2'!I$114</f>
        <v>-1827812</v>
      </c>
      <c r="J37" s="14">
        <f>J29-'Alternatyva 2'!J$7+'Alternatyva 2'!J$114</f>
        <v>-858885.92</v>
      </c>
      <c r="K37" s="14">
        <f>K29-'Alternatyva 2'!K$7+'Alternatyva 2'!K$114</f>
        <v>66340.406278274953</v>
      </c>
      <c r="L37" s="14">
        <f>L29-'Alternatyva 2'!L$7+'Alternatyva 2'!L$114</f>
        <v>-41652446.093721725</v>
      </c>
      <c r="M37" s="14">
        <f>M29-'Alternatyva 2'!M$7+'Alternatyva 2'!M$114</f>
        <v>-45762420.093721725</v>
      </c>
      <c r="N37" s="14">
        <f>N29-'Alternatyva 2'!N$7+'Alternatyva 2'!N$114</f>
        <v>-16875137.633721724</v>
      </c>
      <c r="O37" s="14">
        <f>O29-'Alternatyva 2'!O$7+'Alternatyva 2'!O$114</f>
        <v>-9082927.593721725</v>
      </c>
      <c r="P37" s="14">
        <f>P29-'Alternatyva 2'!P$7+'Alternatyva 2'!P$114</f>
        <v>175872.40627827524</v>
      </c>
      <c r="Q37" s="14">
        <f>Q29-'Alternatyva 2'!Q$7+'Alternatyva 2'!Q$114</f>
        <v>175872.40627827524</v>
      </c>
      <c r="R37" s="14">
        <f>R29-'Alternatyva 2'!R$7+'Alternatyva 2'!R$114</f>
        <v>175872.40627827524</v>
      </c>
      <c r="S37" s="14">
        <f>S29-'Alternatyva 2'!S$7+'Alternatyva 2'!S$114</f>
        <v>175872.40627827524</v>
      </c>
      <c r="T37" s="14">
        <f>T29-'Alternatyva 2'!T$7+'Alternatyva 2'!T$114</f>
        <v>361491.82627827523</v>
      </c>
      <c r="U37" s="14">
        <f>U29-'Alternatyva 2'!U$7+'Alternatyva 2'!U$114</f>
        <v>3363182.3262782753</v>
      </c>
      <c r="V37" s="14">
        <f>V29-'Alternatyva 2'!V$7+'Alternatyva 2'!V$114</f>
        <v>180542.32627827523</v>
      </c>
      <c r="W37" s="14">
        <f>W29-'Alternatyva 2'!W$7+'Alternatyva 2'!W$114</f>
        <v>1047507.8262782751</v>
      </c>
      <c r="X37" s="14">
        <f>X29-'Alternatyva 2'!X$7+'Alternatyva 2'!X$114</f>
        <v>180542.32627827523</v>
      </c>
      <c r="Y37" s="14">
        <f>Y29-'Alternatyva 2'!Y$7+'Alternatyva 2'!Y$114</f>
        <v>-407.17372172477189</v>
      </c>
      <c r="Z37" s="14">
        <f>Z29-'Alternatyva 2'!Z$7+'Alternatyva 2'!Z$114</f>
        <v>-3002097.6737217247</v>
      </c>
      <c r="AA37" s="14">
        <f>AA29-'Alternatyva 2'!AA$7+'Alternatyva 2'!AA$114</f>
        <v>180542.32627827523</v>
      </c>
      <c r="AB37" s="14">
        <f>AB29-'Alternatyva 2'!AB$7+'Alternatyva 2'!AB$114</f>
        <v>-686423.17372172489</v>
      </c>
      <c r="AC37" s="14">
        <f>AC29-'Alternatyva 2'!AC$7+'Alternatyva 2'!AC$114</f>
        <v>180542.32627827523</v>
      </c>
      <c r="AD37" s="14">
        <f>AD29-'Alternatyva 2'!AD$7+'Alternatyva 2'!AD$114</f>
        <v>482124.82627827529</v>
      </c>
      <c r="AE37" s="14">
        <f>AE29-'Alternatyva 2'!AE$7+'Alternatyva 2'!AE$114</f>
        <v>5484942.3262782749</v>
      </c>
      <c r="AF37" s="14">
        <f>AF29-'Alternatyva 2'!AF$7+'Alternatyva 2'!AF$114</f>
        <v>180542.32627827523</v>
      </c>
      <c r="AG37" s="14">
        <f>AG29-'Alternatyva 2'!AG$7+'Alternatyva 2'!AG$114</f>
        <v>1625484.8262782751</v>
      </c>
      <c r="AH37" s="14">
        <f>AH29-'Alternatyva 2'!AH$7+'Alternatyva 2'!AH$114</f>
        <v>180542.32627827523</v>
      </c>
      <c r="AI37" s="14">
        <f>AI29-'Alternatyva 2'!AI$7+'Alternatyva 2'!AI$114</f>
        <v>-12470.47372172476</v>
      </c>
      <c r="AJ37" s="14">
        <f>AJ29-'Alternatyva 2'!AJ$7+'Alternatyva 2'!AJ$114</f>
        <v>-3214273.6737217247</v>
      </c>
      <c r="AK37" s="14">
        <f>AK29-'Alternatyva 2'!AK$7+'Alternatyva 2'!AK$114</f>
        <v>-1025787.6737217248</v>
      </c>
      <c r="AL37" s="14">
        <f>AL29-'Alternatyva 2'!AL$7+'Alternatyva 2'!AL$114</f>
        <v>-744220.87372172484</v>
      </c>
      <c r="AM37" s="14">
        <f>AM29-'Alternatyva 2'!AM$7+'Alternatyva 2'!AM$114</f>
        <v>180542.32627827523</v>
      </c>
      <c r="AN37" s="14">
        <f>AN29-'Alternatyva 2'!AN$7+'Alternatyva 2'!AN$114</f>
        <v>-5357961.6737217251</v>
      </c>
      <c r="AO37" s="14">
        <f>AO29-'Alternatyva 2'!AO$7+'Alternatyva 2'!AO$114</f>
        <v>-16793537.673721723</v>
      </c>
      <c r="AP37" s="14">
        <f>AP29-'Alternatyva 2'!AP$7+'Alternatyva 2'!AP$114</f>
        <v>180542.32627827523</v>
      </c>
      <c r="AQ37" s="14">
        <f>AQ29-'Alternatyva 2'!AQ$7+'Alternatyva 2'!AQ$114</f>
        <v>57997491.310811631</v>
      </c>
      <c r="AR37" s="14">
        <f>AR29-'Alternatyva 2'!AR$7+'Alternatyva 2'!AR$114</f>
        <v>160179.64306398953</v>
      </c>
      <c r="AS37" s="14">
        <f>AS29-'Alternatyva 2'!AS$7+'Alternatyva 2'!AS$114</f>
        <v>160179.64306398953</v>
      </c>
      <c r="AT37" s="14">
        <f>AT29-'Alternatyva 2'!AT$7+'Alternatyva 2'!AT$114</f>
        <v>160179.64306398953</v>
      </c>
      <c r="AU37" s="14">
        <f>AU29-'Alternatyva 2'!AU$7+'Alternatyva 2'!AU$114</f>
        <v>160179.64306398953</v>
      </c>
      <c r="AV37" s="14">
        <f>AV29-'Alternatyva 2'!AV$7+'Alternatyva 2'!AV$114</f>
        <v>160179.64306398953</v>
      </c>
      <c r="AW37" s="14">
        <f>AW29-'Alternatyva 2'!AW$7+'Alternatyva 2'!AW$114</f>
        <v>160179.64306398953</v>
      </c>
      <c r="AX37" s="14">
        <f>AX29-'Alternatyva 2'!AX$7+'Alternatyva 2'!AX$114</f>
        <v>160179.64306398953</v>
      </c>
      <c r="AY37" s="14">
        <f>AY29-'Alternatyva 2'!AY$7+'Alternatyva 2'!AY$114</f>
        <v>160179.64306398953</v>
      </c>
      <c r="AZ37" s="14">
        <f>AZ29-'Alternatyva 2'!AZ$7+'Alternatyva 2'!AZ$114</f>
        <v>160179.64306398953</v>
      </c>
      <c r="BA37" s="14">
        <f>BA29-'Alternatyva 2'!BA$7+'Alternatyva 2'!BA$114</f>
        <v>160179.64306398953</v>
      </c>
      <c r="BB37" s="14">
        <f>BB29-'Alternatyva 2'!BB$7+'Alternatyva 2'!BB$114</f>
        <v>160179.64306398953</v>
      </c>
      <c r="BC37" s="14">
        <f>BC29-'Alternatyva 2'!BC$7+'Alternatyva 2'!BC$114</f>
        <v>160179.64306398953</v>
      </c>
      <c r="BD37" s="14">
        <f>BD29-'Alternatyva 2'!BD$7+'Alternatyva 2'!BD$114</f>
        <v>160179.64306398953</v>
      </c>
      <c r="BE37" s="14">
        <f>BE29-'Alternatyva 2'!BE$7+'Alternatyva 2'!BE$114</f>
        <v>160179.64306398953</v>
      </c>
      <c r="BF37" s="14">
        <f>BF29-'Alternatyva 2'!BF$7+'Alternatyva 2'!BF$114</f>
        <v>160179.64306398953</v>
      </c>
      <c r="BG37" s="14">
        <f>BG29-'Alternatyva 2'!BG$7+'Alternatyva 2'!BG$114</f>
        <v>160179.64306398953</v>
      </c>
      <c r="BH37" s="14">
        <f>BH29-'Alternatyva 2'!BH$7+'Alternatyva 2'!BH$114</f>
        <v>160179.64306398953</v>
      </c>
      <c r="BI37" s="14">
        <f>BI29-'Alternatyva 2'!BI$7+'Alternatyva 2'!BI$114</f>
        <v>160179.64306398953</v>
      </c>
      <c r="BJ37" s="14">
        <f>BJ29-'Alternatyva 2'!BJ$7+'Alternatyva 2'!BJ$114</f>
        <v>160179.64306398953</v>
      </c>
      <c r="BK37" s="14">
        <f>BK29-'Alternatyva 2'!BK$7+'Alternatyva 2'!BK$114</f>
        <v>160179.64306398953</v>
      </c>
      <c r="BL37" s="14">
        <f>BL29-'Alternatyva 2'!BL$7+'Alternatyva 2'!BL$114</f>
        <v>160179.64306398953</v>
      </c>
      <c r="BM37" s="14">
        <f>BM29-'Alternatyva 2'!BM$7+'Alternatyva 2'!BM$114</f>
        <v>160179.64306398953</v>
      </c>
      <c r="BN37" s="14">
        <f>BN29-'Alternatyva 2'!BN$7+'Alternatyva 2'!BN$114</f>
        <v>160179.64306398953</v>
      </c>
      <c r="BO37" s="14">
        <f>BO29-'Alternatyva 2'!BO$7+'Alternatyva 2'!BO$114</f>
        <v>160179.64306398953</v>
      </c>
      <c r="BP37" s="14">
        <f>BP29-'Alternatyva 2'!BP$7+'Alternatyva 2'!BP$114</f>
        <v>160179.64306398953</v>
      </c>
      <c r="BQ37" s="14">
        <f>BQ29-'Alternatyva 2'!BQ$7+'Alternatyva 2'!BQ$114</f>
        <v>160179.64306398953</v>
      </c>
      <c r="BR37" s="14">
        <f>BR29-'Alternatyva 2'!BR$7+'Alternatyva 2'!BR$114</f>
        <v>160179.64306398953</v>
      </c>
      <c r="BS37" s="14">
        <f>BS29-'Alternatyva 2'!BS$7+'Alternatyva 2'!BS$114</f>
        <v>160179.64306398953</v>
      </c>
      <c r="BT37" s="14">
        <f>BT29-'Alternatyva 2'!BT$7+'Alternatyva 2'!BT$114</f>
        <v>160179.64306398953</v>
      </c>
      <c r="BU37" s="14">
        <f>BU29-'Alternatyva 2'!BU$7+'Alternatyva 2'!BU$114</f>
        <v>160179.64306398953</v>
      </c>
      <c r="BV37" s="14">
        <f>BV29-'Alternatyva 2'!BV$7+'Alternatyva 2'!BV$114</f>
        <v>160179.64306398953</v>
      </c>
      <c r="BW37" s="14">
        <f>BW29-'Alternatyva 2'!BW$7+'Alternatyva 2'!BW$114</f>
        <v>160179.64306398953</v>
      </c>
      <c r="BX37" s="14">
        <f>BX29-'Alternatyva 2'!BX$7+'Alternatyva 2'!BX$114</f>
        <v>160179.64306398953</v>
      </c>
      <c r="BY37" s="14">
        <f>BY29-'Alternatyva 2'!BY$7+'Alternatyva 2'!BY$114</f>
        <v>160179.64306398953</v>
      </c>
      <c r="BZ37" s="14">
        <f>BZ29-'Alternatyva 2'!BZ$7+'Alternatyva 2'!BZ$114</f>
        <v>160179.64306398953</v>
      </c>
      <c r="CA37" s="14">
        <f>CA29-'Alternatyva 2'!CA$7+'Alternatyva 2'!CA$114</f>
        <v>160179.64306398953</v>
      </c>
      <c r="CB37" s="14">
        <f>CB29-'Alternatyva 2'!CB$7+'Alternatyva 2'!CB$114</f>
        <v>160179.64306398953</v>
      </c>
      <c r="CC37" s="14">
        <f>CC29-'Alternatyva 2'!CC$7+'Alternatyva 2'!CC$114</f>
        <v>160179.64306398953</v>
      </c>
      <c r="CD37" s="14">
        <f>CD29-'Alternatyva 2'!CD$7+'Alternatyva 2'!CD$114</f>
        <v>160179.64306398953</v>
      </c>
      <c r="CE37" s="14">
        <f>CE29-'Alternatyva 2'!CE$7+'Alternatyva 2'!CE$114</f>
        <v>160179.64306398953</v>
      </c>
      <c r="CF37" s="14">
        <f>CF29-'Alternatyva 2'!CF$7+'Alternatyva 2'!CF$114</f>
        <v>160179.64306398953</v>
      </c>
      <c r="CG37" s="14">
        <f>CG29-'Alternatyva 2'!CG$7+'Alternatyva 2'!CG$114</f>
        <v>160179.64306398953</v>
      </c>
      <c r="CH37" s="14">
        <f>CH29-'Alternatyva 2'!CH$7+'Alternatyva 2'!CH$114</f>
        <v>160179.64306398953</v>
      </c>
      <c r="CI37" s="14">
        <f>CI29-'Alternatyva 2'!CI$7+'Alternatyva 2'!CI$114</f>
        <v>160179.64306398953</v>
      </c>
      <c r="CJ37" s="14">
        <f>CJ29-'Alternatyva 2'!CJ$7+'Alternatyva 2'!CJ$114</f>
        <v>160179.64306398953</v>
      </c>
      <c r="CK37" s="14">
        <f>CK29-'Alternatyva 2'!CK$7+'Alternatyva 2'!CK$114</f>
        <v>160179.64306398953</v>
      </c>
      <c r="CL37" s="14">
        <f>CL29-'Alternatyva 2'!CL$7+'Alternatyva 2'!CL$114</f>
        <v>160179.64306398953</v>
      </c>
      <c r="CM37" s="14">
        <f>CM29-'Alternatyva 2'!CM$7+'Alternatyva 2'!CM$114</f>
        <v>160179.64306398953</v>
      </c>
      <c r="CN37" s="14">
        <f>CN29-'Alternatyva 2'!CN$7+'Alternatyva 2'!CN$114</f>
        <v>160179.64306398953</v>
      </c>
      <c r="CO37" s="14">
        <f>CO29-'Alternatyva 2'!CO$7+'Alternatyva 2'!CO$114</f>
        <v>160179.64306398953</v>
      </c>
      <c r="CP37" s="14">
        <f>CP29-'Alternatyva 2'!CP$7+'Alternatyva 2'!CP$114</f>
        <v>160179.64306398953</v>
      </c>
      <c r="CQ37" s="14">
        <f>CQ29-'Alternatyva 2'!CQ$7+'Alternatyva 2'!CQ$114</f>
        <v>160179.64306398953</v>
      </c>
      <c r="CR37" s="14">
        <f>CR29-'Alternatyva 2'!CR$7+'Alternatyva 2'!CR$114</f>
        <v>160179.64306398953</v>
      </c>
      <c r="CS37" s="14">
        <f>CS29-'Alternatyva 2'!CS$7+'Alternatyva 2'!CS$114</f>
        <v>160179.64306398953</v>
      </c>
      <c r="CT37" s="14">
        <f>CT29-'Alternatyva 2'!CT$7+'Alternatyva 2'!CT$114</f>
        <v>160179.64306398953</v>
      </c>
      <c r="CU37" s="14">
        <f>CU29-'Alternatyva 2'!CU$7+'Alternatyva 2'!CU$114</f>
        <v>160179.64306398953</v>
      </c>
      <c r="CV37" s="14">
        <f>CV29-'Alternatyva 2'!CV$7+'Alternatyva 2'!CV$114</f>
        <v>160179.64306398953</v>
      </c>
      <c r="CW37" s="14">
        <f>CW29-'Alternatyva 2'!CW$7+'Alternatyva 2'!CW$114</f>
        <v>160179.64306398953</v>
      </c>
      <c r="CX37" s="14">
        <f>CX29-'Alternatyva 2'!CX$7+'Alternatyva 2'!CX$114</f>
        <v>160179.64306398953</v>
      </c>
      <c r="CY37" s="14">
        <f>CY29-'Alternatyva 2'!CY$7+'Alternatyva 2'!CY$114</f>
        <v>160179.64306398953</v>
      </c>
      <c r="CZ37" s="14">
        <f>CZ29-'Alternatyva 2'!CZ$7+'Alternatyva 2'!CZ$114</f>
        <v>160179.64306398953</v>
      </c>
      <c r="DA37" s="14">
        <f>DA29-'Alternatyva 2'!DA$7+'Alternatyva 2'!DA$114</f>
        <v>160179.64306398953</v>
      </c>
      <c r="DB37" s="14">
        <f>DB29-'Alternatyva 2'!DB$7+'Alternatyva 2'!DB$114</f>
        <v>160179.64306398953</v>
      </c>
      <c r="DC37" s="14">
        <f>DC29-'Alternatyva 2'!DC$7+'Alternatyva 2'!DC$114</f>
        <v>160179.64306398953</v>
      </c>
    </row>
    <row r="38" spans="2:107" ht="15" customHeight="1">
      <c r="C38" s="760" t="s">
        <v>268</v>
      </c>
      <c r="D38" s="761"/>
      <c r="E38" s="762"/>
      <c r="F38" s="53">
        <f>H37+NPV(FD,I37:INDEX(I37:DC37,PAL))</f>
        <v>-83859299.537975132</v>
      </c>
      <c r="G38" s="52"/>
    </row>
    <row r="39" spans="2:107" ht="15" customHeight="1">
      <c r="C39" s="760" t="s">
        <v>269</v>
      </c>
      <c r="D39" s="761"/>
      <c r="E39" s="762"/>
      <c r="F39" s="173">
        <f>IFERROR(IRR(H37:INDEX(H37:DC37,PAL+1)),"-")</f>
        <v>-3.4705950529573593E-2</v>
      </c>
      <c r="G39" s="44"/>
    </row>
    <row r="40" spans="2:107" ht="15" customHeight="1" thickBot="1">
      <c r="C40" s="766" t="s">
        <v>196</v>
      </c>
      <c r="D40" s="767"/>
      <c r="E40" s="768"/>
      <c r="F40" s="51">
        <f>IFERROR(IF('Alternatyva 2'!F$88&lt;0,SUM('Alternatyva 2'!F$99,-'Alternatyva 2'!F$114,-'Alternatyva 2'!F$88)/SUM('Alternatyva 2'!F$9,'Alternatyva 2'!F$8,-SNA!F29),SUM('Alternatyva 2'!F$99,-'Alternatyva 2'!F$114)/SUM('Alternatyva 2'!F$9,'Alternatyva 2'!F$8,-SNA!F29,'Alternatyva 2'!F$88)),"")</f>
        <v>0.11825502133828381</v>
      </c>
      <c r="G40" s="44"/>
    </row>
    <row r="41" spans="2:107" ht="15" hidden="1" customHeight="1"/>
    <row r="42" spans="2:107" ht="15" hidden="1" customHeight="1">
      <c r="B42" s="31" t="s">
        <v>8</v>
      </c>
      <c r="C42" s="31"/>
      <c r="D42" s="31"/>
      <c r="E42" s="31"/>
      <c r="F42" s="763" t="s">
        <v>31</v>
      </c>
      <c r="G42" s="775"/>
      <c r="H42" s="12">
        <v>0</v>
      </c>
      <c r="I42" s="12">
        <v>1</v>
      </c>
      <c r="J42" s="12">
        <v>2</v>
      </c>
      <c r="K42" s="12">
        <v>3</v>
      </c>
      <c r="L42" s="12">
        <v>4</v>
      </c>
      <c r="M42" s="12">
        <v>5</v>
      </c>
      <c r="N42" s="12">
        <v>6</v>
      </c>
      <c r="O42" s="12">
        <v>7</v>
      </c>
      <c r="P42" s="12">
        <v>8</v>
      </c>
      <c r="Q42" s="12">
        <v>9</v>
      </c>
      <c r="R42" s="12">
        <v>10</v>
      </c>
      <c r="S42" s="12">
        <v>11</v>
      </c>
      <c r="T42" s="12">
        <v>12</v>
      </c>
      <c r="U42" s="12">
        <v>13</v>
      </c>
      <c r="V42" s="12">
        <v>14</v>
      </c>
      <c r="W42" s="12">
        <v>15</v>
      </c>
      <c r="X42" s="12">
        <v>16</v>
      </c>
      <c r="Y42" s="12">
        <v>17</v>
      </c>
      <c r="Z42" s="12">
        <v>18</v>
      </c>
      <c r="AA42" s="12">
        <v>19</v>
      </c>
      <c r="AB42" s="12">
        <v>20</v>
      </c>
      <c r="AC42" s="12">
        <v>21</v>
      </c>
      <c r="AD42" s="12">
        <v>22</v>
      </c>
      <c r="AE42" s="12">
        <v>23</v>
      </c>
      <c r="AF42" s="12">
        <v>24</v>
      </c>
      <c r="AG42" s="12">
        <v>25</v>
      </c>
      <c r="AH42" s="12">
        <v>26</v>
      </c>
      <c r="AI42" s="12">
        <v>27</v>
      </c>
      <c r="AJ42" s="12">
        <v>28</v>
      </c>
      <c r="AK42" s="12">
        <v>29</v>
      </c>
      <c r="AL42" s="12">
        <v>30</v>
      </c>
      <c r="AM42" s="12">
        <v>31</v>
      </c>
      <c r="AN42" s="12">
        <v>32</v>
      </c>
      <c r="AO42" s="12">
        <v>33</v>
      </c>
      <c r="AP42" s="12">
        <v>34</v>
      </c>
      <c r="AQ42" s="12">
        <v>35</v>
      </c>
      <c r="AR42" s="12">
        <v>36</v>
      </c>
      <c r="AS42" s="12">
        <v>37</v>
      </c>
      <c r="AT42" s="12">
        <v>38</v>
      </c>
      <c r="AU42" s="12">
        <v>39</v>
      </c>
      <c r="AV42" s="12">
        <v>40</v>
      </c>
      <c r="AW42" s="12">
        <v>41</v>
      </c>
      <c r="AX42" s="12">
        <v>42</v>
      </c>
      <c r="AY42" s="12">
        <v>43</v>
      </c>
      <c r="AZ42" s="12">
        <v>44</v>
      </c>
      <c r="BA42" s="12">
        <v>45</v>
      </c>
      <c r="BB42" s="12">
        <v>46</v>
      </c>
      <c r="BC42" s="12">
        <v>47</v>
      </c>
      <c r="BD42" s="12">
        <v>48</v>
      </c>
      <c r="BE42" s="12">
        <v>49</v>
      </c>
      <c r="BF42" s="12">
        <v>50</v>
      </c>
      <c r="BG42" s="12">
        <v>51</v>
      </c>
      <c r="BH42" s="12">
        <v>52</v>
      </c>
      <c r="BI42" s="12">
        <v>53</v>
      </c>
      <c r="BJ42" s="12">
        <v>54</v>
      </c>
      <c r="BK42" s="12">
        <v>55</v>
      </c>
      <c r="BL42" s="12">
        <v>56</v>
      </c>
      <c r="BM42" s="12">
        <v>57</v>
      </c>
      <c r="BN42" s="12">
        <v>58</v>
      </c>
      <c r="BO42" s="12">
        <v>59</v>
      </c>
      <c r="BP42" s="12">
        <v>60</v>
      </c>
      <c r="BQ42" s="12">
        <v>61</v>
      </c>
      <c r="BR42" s="12">
        <v>62</v>
      </c>
      <c r="BS42" s="12">
        <v>63</v>
      </c>
      <c r="BT42" s="12">
        <v>64</v>
      </c>
      <c r="BU42" s="12">
        <v>65</v>
      </c>
      <c r="BV42" s="12">
        <v>66</v>
      </c>
      <c r="BW42" s="12">
        <v>67</v>
      </c>
      <c r="BX42" s="12">
        <v>68</v>
      </c>
      <c r="BY42" s="12">
        <v>69</v>
      </c>
      <c r="BZ42" s="12">
        <v>70</v>
      </c>
      <c r="CA42" s="12">
        <v>71</v>
      </c>
      <c r="CB42" s="12">
        <v>72</v>
      </c>
      <c r="CC42" s="12">
        <v>73</v>
      </c>
      <c r="CD42" s="12">
        <v>74</v>
      </c>
      <c r="CE42" s="12">
        <v>75</v>
      </c>
      <c r="CF42" s="12">
        <v>76</v>
      </c>
      <c r="CG42" s="12">
        <v>77</v>
      </c>
      <c r="CH42" s="12">
        <v>78</v>
      </c>
      <c r="CI42" s="12">
        <v>79</v>
      </c>
      <c r="CJ42" s="12">
        <v>80</v>
      </c>
      <c r="CK42" s="12">
        <v>81</v>
      </c>
      <c r="CL42" s="12">
        <v>82</v>
      </c>
      <c r="CM42" s="12">
        <v>83</v>
      </c>
      <c r="CN42" s="12">
        <v>84</v>
      </c>
      <c r="CO42" s="12">
        <v>85</v>
      </c>
      <c r="CP42" s="12">
        <v>86</v>
      </c>
      <c r="CQ42" s="12">
        <v>87</v>
      </c>
      <c r="CR42" s="12">
        <v>88</v>
      </c>
      <c r="CS42" s="12">
        <v>89</v>
      </c>
      <c r="CT42" s="12">
        <v>90</v>
      </c>
      <c r="CU42" s="12">
        <v>91</v>
      </c>
      <c r="CV42" s="12">
        <v>92</v>
      </c>
      <c r="CW42" s="12">
        <v>93</v>
      </c>
      <c r="CX42" s="12">
        <v>94</v>
      </c>
      <c r="CY42" s="12">
        <v>95</v>
      </c>
      <c r="CZ42" s="12">
        <v>96</v>
      </c>
      <c r="DA42" s="12">
        <v>97</v>
      </c>
      <c r="DB42" s="12">
        <v>98</v>
      </c>
      <c r="DC42" s="12">
        <v>99</v>
      </c>
    </row>
    <row r="43" spans="2:107" s="25" customFormat="1" ht="15" hidden="1" customHeight="1">
      <c r="B43" s="12" t="s">
        <v>5</v>
      </c>
      <c r="C43" s="763" t="s">
        <v>9</v>
      </c>
      <c r="D43" s="764"/>
      <c r="E43" s="765"/>
      <c r="F43" s="13" t="s">
        <v>33</v>
      </c>
      <c r="G43" s="12" t="s">
        <v>32</v>
      </c>
      <c r="H43" s="12" t="str">
        <f ca="1">IF(PVP="",TEXT(TODAY(),"yyyy"),TEXT(PVP,"yyyy"))</f>
        <v>2022</v>
      </c>
      <c r="I43" s="12">
        <f ca="1">$H$7+I42</f>
        <v>2023</v>
      </c>
      <c r="J43" s="12">
        <f t="shared" ref="J43:BU43" ca="1" si="14">$H$7+J42</f>
        <v>2024</v>
      </c>
      <c r="K43" s="12">
        <f t="shared" ca="1" si="14"/>
        <v>2025</v>
      </c>
      <c r="L43" s="12">
        <f t="shared" ca="1" si="14"/>
        <v>2026</v>
      </c>
      <c r="M43" s="12">
        <f t="shared" ca="1" si="14"/>
        <v>2027</v>
      </c>
      <c r="N43" s="12">
        <f t="shared" ca="1" si="14"/>
        <v>2028</v>
      </c>
      <c r="O43" s="12">
        <f t="shared" ca="1" si="14"/>
        <v>2029</v>
      </c>
      <c r="P43" s="12">
        <f t="shared" ca="1" si="14"/>
        <v>2030</v>
      </c>
      <c r="Q43" s="12">
        <f t="shared" ca="1" si="14"/>
        <v>2031</v>
      </c>
      <c r="R43" s="12">
        <f t="shared" ca="1" si="14"/>
        <v>2032</v>
      </c>
      <c r="S43" s="12">
        <f t="shared" ca="1" si="14"/>
        <v>2033</v>
      </c>
      <c r="T43" s="12">
        <f t="shared" ca="1" si="14"/>
        <v>2034</v>
      </c>
      <c r="U43" s="12">
        <f t="shared" ca="1" si="14"/>
        <v>2035</v>
      </c>
      <c r="V43" s="12">
        <f t="shared" ca="1" si="14"/>
        <v>2036</v>
      </c>
      <c r="W43" s="12">
        <f t="shared" ca="1" si="14"/>
        <v>2037</v>
      </c>
      <c r="X43" s="12">
        <f t="shared" ca="1" si="14"/>
        <v>2038</v>
      </c>
      <c r="Y43" s="12">
        <f t="shared" ca="1" si="14"/>
        <v>2039</v>
      </c>
      <c r="Z43" s="12">
        <f t="shared" ca="1" si="14"/>
        <v>2040</v>
      </c>
      <c r="AA43" s="12">
        <f t="shared" ca="1" si="14"/>
        <v>2041</v>
      </c>
      <c r="AB43" s="12">
        <f t="shared" ca="1" si="14"/>
        <v>2042</v>
      </c>
      <c r="AC43" s="12">
        <f t="shared" ca="1" si="14"/>
        <v>2043</v>
      </c>
      <c r="AD43" s="12">
        <f t="shared" ca="1" si="14"/>
        <v>2044</v>
      </c>
      <c r="AE43" s="12">
        <f t="shared" ca="1" si="14"/>
        <v>2045</v>
      </c>
      <c r="AF43" s="12">
        <f t="shared" ca="1" si="14"/>
        <v>2046</v>
      </c>
      <c r="AG43" s="12">
        <f t="shared" ca="1" si="14"/>
        <v>2047</v>
      </c>
      <c r="AH43" s="12">
        <f t="shared" ca="1" si="14"/>
        <v>2048</v>
      </c>
      <c r="AI43" s="12">
        <f t="shared" ca="1" si="14"/>
        <v>2049</v>
      </c>
      <c r="AJ43" s="12">
        <f t="shared" ca="1" si="14"/>
        <v>2050</v>
      </c>
      <c r="AK43" s="12">
        <f t="shared" ca="1" si="14"/>
        <v>2051</v>
      </c>
      <c r="AL43" s="12">
        <f t="shared" ca="1" si="14"/>
        <v>2052</v>
      </c>
      <c r="AM43" s="12">
        <f t="shared" ca="1" si="14"/>
        <v>2053</v>
      </c>
      <c r="AN43" s="12">
        <f t="shared" ca="1" si="14"/>
        <v>2054</v>
      </c>
      <c r="AO43" s="12">
        <f t="shared" ca="1" si="14"/>
        <v>2055</v>
      </c>
      <c r="AP43" s="12">
        <f t="shared" ca="1" si="14"/>
        <v>2056</v>
      </c>
      <c r="AQ43" s="12">
        <f t="shared" ca="1" si="14"/>
        <v>2057</v>
      </c>
      <c r="AR43" s="12">
        <f t="shared" ca="1" si="14"/>
        <v>2058</v>
      </c>
      <c r="AS43" s="12">
        <f t="shared" ca="1" si="14"/>
        <v>2059</v>
      </c>
      <c r="AT43" s="12">
        <f t="shared" ca="1" si="14"/>
        <v>2060</v>
      </c>
      <c r="AU43" s="12">
        <f t="shared" ca="1" si="14"/>
        <v>2061</v>
      </c>
      <c r="AV43" s="12">
        <f t="shared" ca="1" si="14"/>
        <v>2062</v>
      </c>
      <c r="AW43" s="12">
        <f t="shared" ca="1" si="14"/>
        <v>2063</v>
      </c>
      <c r="AX43" s="12">
        <f t="shared" ca="1" si="14"/>
        <v>2064</v>
      </c>
      <c r="AY43" s="12">
        <f t="shared" ca="1" si="14"/>
        <v>2065</v>
      </c>
      <c r="AZ43" s="12">
        <f t="shared" ca="1" si="14"/>
        <v>2066</v>
      </c>
      <c r="BA43" s="12">
        <f t="shared" ca="1" si="14"/>
        <v>2067</v>
      </c>
      <c r="BB43" s="12">
        <f t="shared" ca="1" si="14"/>
        <v>2068</v>
      </c>
      <c r="BC43" s="12">
        <f t="shared" ca="1" si="14"/>
        <v>2069</v>
      </c>
      <c r="BD43" s="12">
        <f t="shared" ca="1" si="14"/>
        <v>2070</v>
      </c>
      <c r="BE43" s="12">
        <f t="shared" ca="1" si="14"/>
        <v>2071</v>
      </c>
      <c r="BF43" s="12">
        <f t="shared" ca="1" si="14"/>
        <v>2072</v>
      </c>
      <c r="BG43" s="12">
        <f t="shared" ca="1" si="14"/>
        <v>2073</v>
      </c>
      <c r="BH43" s="12">
        <f t="shared" ca="1" si="14"/>
        <v>2074</v>
      </c>
      <c r="BI43" s="12">
        <f t="shared" ca="1" si="14"/>
        <v>2075</v>
      </c>
      <c r="BJ43" s="12">
        <f t="shared" ca="1" si="14"/>
        <v>2076</v>
      </c>
      <c r="BK43" s="12">
        <f t="shared" ca="1" si="14"/>
        <v>2077</v>
      </c>
      <c r="BL43" s="12">
        <f t="shared" ca="1" si="14"/>
        <v>2078</v>
      </c>
      <c r="BM43" s="12">
        <f t="shared" ca="1" si="14"/>
        <v>2079</v>
      </c>
      <c r="BN43" s="12">
        <f t="shared" ca="1" si="14"/>
        <v>2080</v>
      </c>
      <c r="BO43" s="12">
        <f t="shared" ca="1" si="14"/>
        <v>2081</v>
      </c>
      <c r="BP43" s="12">
        <f t="shared" ca="1" si="14"/>
        <v>2082</v>
      </c>
      <c r="BQ43" s="12">
        <f t="shared" ca="1" si="14"/>
        <v>2083</v>
      </c>
      <c r="BR43" s="12">
        <f t="shared" ca="1" si="14"/>
        <v>2084</v>
      </c>
      <c r="BS43" s="12">
        <f t="shared" ca="1" si="14"/>
        <v>2085</v>
      </c>
      <c r="BT43" s="12">
        <f t="shared" ca="1" si="14"/>
        <v>2086</v>
      </c>
      <c r="BU43" s="12">
        <f t="shared" ca="1" si="14"/>
        <v>2087</v>
      </c>
      <c r="BV43" s="12">
        <f t="shared" ref="BV43:DC43" ca="1" si="15">$H$7+BV42</f>
        <v>2088</v>
      </c>
      <c r="BW43" s="12">
        <f t="shared" ca="1" si="15"/>
        <v>2089</v>
      </c>
      <c r="BX43" s="12">
        <f t="shared" ca="1" si="15"/>
        <v>2090</v>
      </c>
      <c r="BY43" s="12">
        <f t="shared" ca="1" si="15"/>
        <v>2091</v>
      </c>
      <c r="BZ43" s="12">
        <f t="shared" ca="1" si="15"/>
        <v>2092</v>
      </c>
      <c r="CA43" s="12">
        <f t="shared" ca="1" si="15"/>
        <v>2093</v>
      </c>
      <c r="CB43" s="12">
        <f t="shared" ca="1" si="15"/>
        <v>2094</v>
      </c>
      <c r="CC43" s="12">
        <f t="shared" ca="1" si="15"/>
        <v>2095</v>
      </c>
      <c r="CD43" s="12">
        <f t="shared" ca="1" si="15"/>
        <v>2096</v>
      </c>
      <c r="CE43" s="12">
        <f t="shared" ca="1" si="15"/>
        <v>2097</v>
      </c>
      <c r="CF43" s="12">
        <f t="shared" ca="1" si="15"/>
        <v>2098</v>
      </c>
      <c r="CG43" s="12">
        <f t="shared" ca="1" si="15"/>
        <v>2099</v>
      </c>
      <c r="CH43" s="12">
        <f t="shared" ca="1" si="15"/>
        <v>2100</v>
      </c>
      <c r="CI43" s="12">
        <f t="shared" ca="1" si="15"/>
        <v>2101</v>
      </c>
      <c r="CJ43" s="12">
        <f t="shared" ca="1" si="15"/>
        <v>2102</v>
      </c>
      <c r="CK43" s="12">
        <f t="shared" ca="1" si="15"/>
        <v>2103</v>
      </c>
      <c r="CL43" s="12">
        <f t="shared" ca="1" si="15"/>
        <v>2104</v>
      </c>
      <c r="CM43" s="12">
        <f t="shared" ca="1" si="15"/>
        <v>2105</v>
      </c>
      <c r="CN43" s="12">
        <f t="shared" ca="1" si="15"/>
        <v>2106</v>
      </c>
      <c r="CO43" s="12">
        <f t="shared" ca="1" si="15"/>
        <v>2107</v>
      </c>
      <c r="CP43" s="12">
        <f t="shared" ca="1" si="15"/>
        <v>2108</v>
      </c>
      <c r="CQ43" s="12">
        <f t="shared" ca="1" si="15"/>
        <v>2109</v>
      </c>
      <c r="CR43" s="12">
        <f t="shared" ca="1" si="15"/>
        <v>2110</v>
      </c>
      <c r="CS43" s="12">
        <f t="shared" ca="1" si="15"/>
        <v>2111</v>
      </c>
      <c r="CT43" s="12">
        <f t="shared" ca="1" si="15"/>
        <v>2112</v>
      </c>
      <c r="CU43" s="12">
        <f t="shared" ca="1" si="15"/>
        <v>2113</v>
      </c>
      <c r="CV43" s="12">
        <f t="shared" ca="1" si="15"/>
        <v>2114</v>
      </c>
      <c r="CW43" s="12">
        <f t="shared" ca="1" si="15"/>
        <v>2115</v>
      </c>
      <c r="CX43" s="12">
        <f t="shared" ca="1" si="15"/>
        <v>2116</v>
      </c>
      <c r="CY43" s="12">
        <f t="shared" ca="1" si="15"/>
        <v>2117</v>
      </c>
      <c r="CZ43" s="12">
        <f t="shared" ca="1" si="15"/>
        <v>2118</v>
      </c>
      <c r="DA43" s="12">
        <f t="shared" ca="1" si="15"/>
        <v>2119</v>
      </c>
      <c r="DB43" s="12">
        <f t="shared" ca="1" si="15"/>
        <v>2120</v>
      </c>
      <c r="DC43" s="12">
        <f t="shared" ca="1" si="15"/>
        <v>2121</v>
      </c>
    </row>
    <row r="44" spans="2:107" ht="15" hidden="1" customHeight="1">
      <c r="B44" s="5" t="s">
        <v>17</v>
      </c>
      <c r="C44" s="754" t="s">
        <v>273</v>
      </c>
      <c r="D44" s="755"/>
      <c r="E44" s="756"/>
      <c r="F44" s="48">
        <f>H44+NPV(SD,I44:INDEX(I44:DC44,PAL))</f>
        <v>0</v>
      </c>
      <c r="G44" s="42">
        <f>SUMIF($H$6:$DC$6,"&lt;="&amp;PAL,$H44:$DC44)</f>
        <v>0</v>
      </c>
      <c r="H44" s="42">
        <f>'Alternatyva 3'!H$117</f>
        <v>0</v>
      </c>
      <c r="I44" s="42">
        <f>'Alternatyva 3'!I$117</f>
        <v>0</v>
      </c>
      <c r="J44" s="42">
        <f>'Alternatyva 3'!J$117</f>
        <v>0</v>
      </c>
      <c r="K44" s="42">
        <f>'Alternatyva 3'!K$117</f>
        <v>0</v>
      </c>
      <c r="L44" s="42">
        <f>'Alternatyva 3'!L$117</f>
        <v>0</v>
      </c>
      <c r="M44" s="42">
        <f>'Alternatyva 3'!M$117</f>
        <v>0</v>
      </c>
      <c r="N44" s="42">
        <f>'Alternatyva 3'!N$117</f>
        <v>0</v>
      </c>
      <c r="O44" s="42">
        <f>'Alternatyva 3'!O$117</f>
        <v>0</v>
      </c>
      <c r="P44" s="42">
        <f>'Alternatyva 3'!P$117</f>
        <v>0</v>
      </c>
      <c r="Q44" s="42">
        <f>'Alternatyva 3'!Q$117</f>
        <v>0</v>
      </c>
      <c r="R44" s="42">
        <f>'Alternatyva 3'!R$117</f>
        <v>0</v>
      </c>
      <c r="S44" s="42">
        <f>'Alternatyva 3'!S$117</f>
        <v>0</v>
      </c>
      <c r="T44" s="42">
        <f>'Alternatyva 3'!T$117</f>
        <v>0</v>
      </c>
      <c r="U44" s="42">
        <f>'Alternatyva 3'!U$117</f>
        <v>0</v>
      </c>
      <c r="V44" s="42">
        <f>'Alternatyva 3'!V$117</f>
        <v>0</v>
      </c>
      <c r="W44" s="42">
        <f>'Alternatyva 3'!W$117</f>
        <v>0</v>
      </c>
      <c r="X44" s="42">
        <f>'Alternatyva 3'!X$117</f>
        <v>0</v>
      </c>
      <c r="Y44" s="42">
        <f>'Alternatyva 3'!Y$117</f>
        <v>0</v>
      </c>
      <c r="Z44" s="42">
        <f>'Alternatyva 3'!Z$117</f>
        <v>0</v>
      </c>
      <c r="AA44" s="42">
        <f>'Alternatyva 3'!AA$117</f>
        <v>0</v>
      </c>
      <c r="AB44" s="42">
        <f>'Alternatyva 3'!AB$117</f>
        <v>0</v>
      </c>
      <c r="AC44" s="42">
        <f>'Alternatyva 3'!AC$117</f>
        <v>0</v>
      </c>
      <c r="AD44" s="42">
        <f>'Alternatyva 3'!AD$117</f>
        <v>0</v>
      </c>
      <c r="AE44" s="42">
        <f>'Alternatyva 3'!AE$117</f>
        <v>0</v>
      </c>
      <c r="AF44" s="42">
        <f>'Alternatyva 3'!AF$117</f>
        <v>0</v>
      </c>
      <c r="AG44" s="42">
        <f>'Alternatyva 3'!AG$117</f>
        <v>0</v>
      </c>
      <c r="AH44" s="42">
        <f>'Alternatyva 3'!AH$117</f>
        <v>0</v>
      </c>
      <c r="AI44" s="42">
        <f>'Alternatyva 3'!AI$117</f>
        <v>0</v>
      </c>
      <c r="AJ44" s="42">
        <f>'Alternatyva 3'!AJ$117</f>
        <v>0</v>
      </c>
      <c r="AK44" s="42">
        <f>'Alternatyva 3'!AK$117</f>
        <v>0</v>
      </c>
      <c r="AL44" s="42">
        <f>'Alternatyva 3'!AL$117</f>
        <v>0</v>
      </c>
      <c r="AM44" s="42">
        <f>'Alternatyva 3'!AM$117</f>
        <v>0</v>
      </c>
      <c r="AN44" s="42">
        <f>'Alternatyva 3'!AN$117</f>
        <v>0</v>
      </c>
      <c r="AO44" s="42">
        <f>'Alternatyva 3'!AO$117</f>
        <v>0</v>
      </c>
      <c r="AP44" s="42">
        <f>'Alternatyva 3'!AP$117</f>
        <v>0</v>
      </c>
      <c r="AQ44" s="42">
        <f>'Alternatyva 3'!AQ$117</f>
        <v>0</v>
      </c>
      <c r="AR44" s="42">
        <f>'Alternatyva 3'!AR$117</f>
        <v>0</v>
      </c>
      <c r="AS44" s="42">
        <f>'Alternatyva 3'!AS$117</f>
        <v>0</v>
      </c>
      <c r="AT44" s="42">
        <f>'Alternatyva 3'!AT$117</f>
        <v>0</v>
      </c>
      <c r="AU44" s="42">
        <f>'Alternatyva 3'!AU$117</f>
        <v>0</v>
      </c>
      <c r="AV44" s="42">
        <f>'Alternatyva 3'!AV$117</f>
        <v>0</v>
      </c>
      <c r="AW44" s="42">
        <f>'Alternatyva 3'!AW$117</f>
        <v>0</v>
      </c>
      <c r="AX44" s="42">
        <f>'Alternatyva 3'!AX$117</f>
        <v>0</v>
      </c>
      <c r="AY44" s="42">
        <f>'Alternatyva 3'!AY$117</f>
        <v>0</v>
      </c>
      <c r="AZ44" s="42">
        <f>'Alternatyva 3'!AZ$117</f>
        <v>0</v>
      </c>
      <c r="BA44" s="42">
        <f>'Alternatyva 3'!BA$117</f>
        <v>0</v>
      </c>
      <c r="BB44" s="42">
        <f>'Alternatyva 3'!BB$117</f>
        <v>0</v>
      </c>
      <c r="BC44" s="42">
        <f>'Alternatyva 3'!BC$117</f>
        <v>0</v>
      </c>
      <c r="BD44" s="42">
        <f>'Alternatyva 3'!BD$117</f>
        <v>0</v>
      </c>
      <c r="BE44" s="42">
        <f>'Alternatyva 3'!BE$117</f>
        <v>0</v>
      </c>
      <c r="BF44" s="42">
        <f>'Alternatyva 3'!BF$117</f>
        <v>0</v>
      </c>
      <c r="BG44" s="42">
        <f>'Alternatyva 3'!BG$117</f>
        <v>0</v>
      </c>
      <c r="BH44" s="42">
        <f>'Alternatyva 3'!BH$117</f>
        <v>0</v>
      </c>
      <c r="BI44" s="42">
        <f>'Alternatyva 3'!BI$117</f>
        <v>0</v>
      </c>
      <c r="BJ44" s="42">
        <f>'Alternatyva 3'!BJ$117</f>
        <v>0</v>
      </c>
      <c r="BK44" s="42">
        <f>'Alternatyva 3'!BK$117</f>
        <v>0</v>
      </c>
      <c r="BL44" s="42">
        <f>'Alternatyva 3'!BL$117</f>
        <v>0</v>
      </c>
      <c r="BM44" s="42">
        <f>'Alternatyva 3'!BM$117</f>
        <v>0</v>
      </c>
      <c r="BN44" s="42">
        <f>'Alternatyva 3'!BN$117</f>
        <v>0</v>
      </c>
      <c r="BO44" s="42">
        <f>'Alternatyva 3'!BO$117</f>
        <v>0</v>
      </c>
      <c r="BP44" s="42">
        <f>'Alternatyva 3'!BP$117</f>
        <v>0</v>
      </c>
      <c r="BQ44" s="42">
        <f>'Alternatyva 3'!BQ$117</f>
        <v>0</v>
      </c>
      <c r="BR44" s="42">
        <f>'Alternatyva 3'!BR$117</f>
        <v>0</v>
      </c>
      <c r="BS44" s="42">
        <f>'Alternatyva 3'!BS$117</f>
        <v>0</v>
      </c>
      <c r="BT44" s="42">
        <f>'Alternatyva 3'!BT$117</f>
        <v>0</v>
      </c>
      <c r="BU44" s="42">
        <f>'Alternatyva 3'!BU$117</f>
        <v>0</v>
      </c>
      <c r="BV44" s="42">
        <f>'Alternatyva 3'!BV$117</f>
        <v>0</v>
      </c>
      <c r="BW44" s="42">
        <f>'Alternatyva 3'!BW$117</f>
        <v>0</v>
      </c>
      <c r="BX44" s="42">
        <f>'Alternatyva 3'!BX$117</f>
        <v>0</v>
      </c>
      <c r="BY44" s="42">
        <f>'Alternatyva 3'!BY$117</f>
        <v>0</v>
      </c>
      <c r="BZ44" s="42">
        <f>'Alternatyva 3'!BZ$117</f>
        <v>0</v>
      </c>
      <c r="CA44" s="42">
        <f>'Alternatyva 3'!CA$117</f>
        <v>0</v>
      </c>
      <c r="CB44" s="42">
        <f>'Alternatyva 3'!CB$117</f>
        <v>0</v>
      </c>
      <c r="CC44" s="42">
        <f>'Alternatyva 3'!CC$117</f>
        <v>0</v>
      </c>
      <c r="CD44" s="42">
        <f>'Alternatyva 3'!CD$117</f>
        <v>0</v>
      </c>
      <c r="CE44" s="42">
        <f>'Alternatyva 3'!CE$117</f>
        <v>0</v>
      </c>
      <c r="CF44" s="42">
        <f>'Alternatyva 3'!CF$117</f>
        <v>0</v>
      </c>
      <c r="CG44" s="42">
        <f>'Alternatyva 3'!CG$117</f>
        <v>0</v>
      </c>
      <c r="CH44" s="42">
        <f>'Alternatyva 3'!CH$117</f>
        <v>0</v>
      </c>
      <c r="CI44" s="42">
        <f>'Alternatyva 3'!CI$117</f>
        <v>0</v>
      </c>
      <c r="CJ44" s="42">
        <f>'Alternatyva 3'!CJ$117</f>
        <v>0</v>
      </c>
      <c r="CK44" s="42">
        <f>'Alternatyva 3'!CK$117</f>
        <v>0</v>
      </c>
      <c r="CL44" s="42">
        <f>'Alternatyva 3'!CL$117</f>
        <v>0</v>
      </c>
      <c r="CM44" s="42">
        <f>'Alternatyva 3'!CM$117</f>
        <v>0</v>
      </c>
      <c r="CN44" s="42">
        <f>'Alternatyva 3'!CN$117</f>
        <v>0</v>
      </c>
      <c r="CO44" s="42">
        <f>'Alternatyva 3'!CO$117</f>
        <v>0</v>
      </c>
      <c r="CP44" s="42">
        <f>'Alternatyva 3'!CP$117</f>
        <v>0</v>
      </c>
      <c r="CQ44" s="42">
        <f>'Alternatyva 3'!CQ$117</f>
        <v>0</v>
      </c>
      <c r="CR44" s="42">
        <f>'Alternatyva 3'!CR$117</f>
        <v>0</v>
      </c>
      <c r="CS44" s="42">
        <f>'Alternatyva 3'!CS$117</f>
        <v>0</v>
      </c>
      <c r="CT44" s="42">
        <f>'Alternatyva 3'!CT$117</f>
        <v>0</v>
      </c>
      <c r="CU44" s="42">
        <f>'Alternatyva 3'!CU$117</f>
        <v>0</v>
      </c>
      <c r="CV44" s="42">
        <f>'Alternatyva 3'!CV$117</f>
        <v>0</v>
      </c>
      <c r="CW44" s="42">
        <f>'Alternatyva 3'!CW$117</f>
        <v>0</v>
      </c>
      <c r="CX44" s="42">
        <f>'Alternatyva 3'!CX$117</f>
        <v>0</v>
      </c>
      <c r="CY44" s="42">
        <f>'Alternatyva 3'!CY$117</f>
        <v>0</v>
      </c>
      <c r="CZ44" s="42">
        <f>'Alternatyva 3'!CZ$117</f>
        <v>0</v>
      </c>
      <c r="DA44" s="42">
        <f>'Alternatyva 3'!DA$117</f>
        <v>0</v>
      </c>
      <c r="DB44" s="42">
        <f>'Alternatyva 3'!DB$117</f>
        <v>0</v>
      </c>
      <c r="DC44" s="42">
        <f>'Alternatyva 3'!DC$117</f>
        <v>0</v>
      </c>
    </row>
    <row r="45" spans="2:107" ht="15" hidden="1" customHeight="1">
      <c r="B45" s="5" t="s">
        <v>27</v>
      </c>
      <c r="C45" s="754" t="s">
        <v>253</v>
      </c>
      <c r="D45" s="755"/>
      <c r="E45" s="756"/>
      <c r="F45" s="48">
        <f>H45+NPV(SD,I45:INDEX(I45:DC45,PAL))</f>
        <v>0</v>
      </c>
      <c r="G45" s="42">
        <f>SUMIF($H$6:$DC$6,"&lt;="&amp;PAL,$H45:$DC45)</f>
        <v>0</v>
      </c>
      <c r="H45" s="42">
        <f>'Alternatyva 3'!H$8+'Alternatyva 3'!H$9-'Alternatyva 3'!H$113</f>
        <v>0</v>
      </c>
      <c r="I45" s="42">
        <f>'Alternatyva 3'!I$8+'Alternatyva 3'!I$9-'Alternatyva 3'!I$113</f>
        <v>0</v>
      </c>
      <c r="J45" s="42">
        <f>'Alternatyva 3'!J$8+'Alternatyva 3'!J$9-'Alternatyva 3'!J$113</f>
        <v>0</v>
      </c>
      <c r="K45" s="42">
        <f>'Alternatyva 3'!K$8+'Alternatyva 3'!K$9-'Alternatyva 3'!K$113</f>
        <v>0</v>
      </c>
      <c r="L45" s="42">
        <f>'Alternatyva 3'!L$8+'Alternatyva 3'!L$9-'Alternatyva 3'!L$113</f>
        <v>0</v>
      </c>
      <c r="M45" s="42">
        <f>'Alternatyva 3'!M$8+'Alternatyva 3'!M$9-'Alternatyva 3'!M$113</f>
        <v>0</v>
      </c>
      <c r="N45" s="42">
        <f>'Alternatyva 3'!N$8+'Alternatyva 3'!N$9-'Alternatyva 3'!N$113</f>
        <v>0</v>
      </c>
      <c r="O45" s="42">
        <f>'Alternatyva 3'!O$8+'Alternatyva 3'!O$9-'Alternatyva 3'!O$113</f>
        <v>0</v>
      </c>
      <c r="P45" s="42">
        <f>'Alternatyva 3'!P$8+'Alternatyva 3'!P$9-'Alternatyva 3'!P$113</f>
        <v>0</v>
      </c>
      <c r="Q45" s="42">
        <f>'Alternatyva 3'!Q$8+'Alternatyva 3'!Q$9-'Alternatyva 3'!Q$113</f>
        <v>0</v>
      </c>
      <c r="R45" s="42">
        <f>'Alternatyva 3'!R$8+'Alternatyva 3'!R$9-'Alternatyva 3'!R$113</f>
        <v>0</v>
      </c>
      <c r="S45" s="42">
        <f>'Alternatyva 3'!S$8+'Alternatyva 3'!S$9-'Alternatyva 3'!S$113</f>
        <v>0</v>
      </c>
      <c r="T45" s="42">
        <f>'Alternatyva 3'!T$8+'Alternatyva 3'!T$9-'Alternatyva 3'!T$113</f>
        <v>0</v>
      </c>
      <c r="U45" s="42">
        <f>'Alternatyva 3'!U$8+'Alternatyva 3'!U$9-'Alternatyva 3'!U$113</f>
        <v>0</v>
      </c>
      <c r="V45" s="42">
        <f>'Alternatyva 3'!V$8+'Alternatyva 3'!V$9-'Alternatyva 3'!V$113</f>
        <v>0</v>
      </c>
      <c r="W45" s="42">
        <f>'Alternatyva 3'!W$8+'Alternatyva 3'!W$9-'Alternatyva 3'!W$113</f>
        <v>0</v>
      </c>
      <c r="X45" s="42">
        <f>'Alternatyva 3'!X$8+'Alternatyva 3'!X$9-'Alternatyva 3'!X$113</f>
        <v>0</v>
      </c>
      <c r="Y45" s="42">
        <f>'Alternatyva 3'!Y$8+'Alternatyva 3'!Y$9-'Alternatyva 3'!Y$113</f>
        <v>0</v>
      </c>
      <c r="Z45" s="42">
        <f>'Alternatyva 3'!Z$8+'Alternatyva 3'!Z$9-'Alternatyva 3'!Z$113</f>
        <v>0</v>
      </c>
      <c r="AA45" s="42">
        <f>'Alternatyva 3'!AA$8+'Alternatyva 3'!AA$9-'Alternatyva 3'!AA$113</f>
        <v>0</v>
      </c>
      <c r="AB45" s="42">
        <f>'Alternatyva 3'!AB$8+'Alternatyva 3'!AB$9-'Alternatyva 3'!AB$113</f>
        <v>0</v>
      </c>
      <c r="AC45" s="42">
        <f>'Alternatyva 3'!AC$8+'Alternatyva 3'!AC$9-'Alternatyva 3'!AC$113</f>
        <v>0</v>
      </c>
      <c r="AD45" s="42">
        <f>'Alternatyva 3'!AD$8+'Alternatyva 3'!AD$9-'Alternatyva 3'!AD$113</f>
        <v>0</v>
      </c>
      <c r="AE45" s="42">
        <f>'Alternatyva 3'!AE$8+'Alternatyva 3'!AE$9-'Alternatyva 3'!AE$113</f>
        <v>0</v>
      </c>
      <c r="AF45" s="42">
        <f>'Alternatyva 3'!AF$8+'Alternatyva 3'!AF$9-'Alternatyva 3'!AF$113</f>
        <v>0</v>
      </c>
      <c r="AG45" s="42">
        <f>'Alternatyva 3'!AG$8+'Alternatyva 3'!AG$9-'Alternatyva 3'!AG$113</f>
        <v>0</v>
      </c>
      <c r="AH45" s="42">
        <f>'Alternatyva 3'!AH$8+'Alternatyva 3'!AH$9-'Alternatyva 3'!AH$113</f>
        <v>0</v>
      </c>
      <c r="AI45" s="42">
        <f>'Alternatyva 3'!AI$8+'Alternatyva 3'!AI$9-'Alternatyva 3'!AI$113</f>
        <v>0</v>
      </c>
      <c r="AJ45" s="42">
        <f>'Alternatyva 3'!AJ$8+'Alternatyva 3'!AJ$9-'Alternatyva 3'!AJ$113</f>
        <v>0</v>
      </c>
      <c r="AK45" s="42">
        <f>'Alternatyva 3'!AK$8+'Alternatyva 3'!AK$9-'Alternatyva 3'!AK$113</f>
        <v>0</v>
      </c>
      <c r="AL45" s="42">
        <f>'Alternatyva 3'!AL$8+'Alternatyva 3'!AL$9-'Alternatyva 3'!AL$113</f>
        <v>0</v>
      </c>
      <c r="AM45" s="42">
        <f>'Alternatyva 3'!AM$8+'Alternatyva 3'!AM$9-'Alternatyva 3'!AM$113</f>
        <v>0</v>
      </c>
      <c r="AN45" s="42">
        <f>'Alternatyva 3'!AN$8+'Alternatyva 3'!AN$9-'Alternatyva 3'!AN$113</f>
        <v>0</v>
      </c>
      <c r="AO45" s="42">
        <f>'Alternatyva 3'!AO$8+'Alternatyva 3'!AO$9-'Alternatyva 3'!AO$113</f>
        <v>0</v>
      </c>
      <c r="AP45" s="42">
        <f>'Alternatyva 3'!AP$8+'Alternatyva 3'!AP$9-'Alternatyva 3'!AP$113</f>
        <v>0</v>
      </c>
      <c r="AQ45" s="42">
        <f>'Alternatyva 3'!AQ$8+'Alternatyva 3'!AQ$9-'Alternatyva 3'!AQ$113</f>
        <v>0</v>
      </c>
      <c r="AR45" s="42">
        <f>'Alternatyva 3'!AR$8+'Alternatyva 3'!AR$9-'Alternatyva 3'!AR$113</f>
        <v>0</v>
      </c>
      <c r="AS45" s="42">
        <f>'Alternatyva 3'!AS$8+'Alternatyva 3'!AS$9-'Alternatyva 3'!AS$113</f>
        <v>0</v>
      </c>
      <c r="AT45" s="42">
        <f>'Alternatyva 3'!AT$8+'Alternatyva 3'!AT$9-'Alternatyva 3'!AT$113</f>
        <v>0</v>
      </c>
      <c r="AU45" s="42">
        <f>'Alternatyva 3'!AU$8+'Alternatyva 3'!AU$9-'Alternatyva 3'!AU$113</f>
        <v>0</v>
      </c>
      <c r="AV45" s="42">
        <f>'Alternatyva 3'!AV$8+'Alternatyva 3'!AV$9-'Alternatyva 3'!AV$113</f>
        <v>0</v>
      </c>
      <c r="AW45" s="42">
        <f>'Alternatyva 3'!AW$8+'Alternatyva 3'!AW$9-'Alternatyva 3'!AW$113</f>
        <v>0</v>
      </c>
      <c r="AX45" s="42">
        <f>'Alternatyva 3'!AX$8+'Alternatyva 3'!AX$9-'Alternatyva 3'!AX$113</f>
        <v>0</v>
      </c>
      <c r="AY45" s="42">
        <f>'Alternatyva 3'!AY$8+'Alternatyva 3'!AY$9-'Alternatyva 3'!AY$113</f>
        <v>0</v>
      </c>
      <c r="AZ45" s="42">
        <f>'Alternatyva 3'!AZ$8+'Alternatyva 3'!AZ$9-'Alternatyva 3'!AZ$113</f>
        <v>0</v>
      </c>
      <c r="BA45" s="42">
        <f>'Alternatyva 3'!BA$8+'Alternatyva 3'!BA$9-'Alternatyva 3'!BA$113</f>
        <v>0</v>
      </c>
      <c r="BB45" s="42">
        <f>'Alternatyva 3'!BB$8+'Alternatyva 3'!BB$9-'Alternatyva 3'!BB$113</f>
        <v>0</v>
      </c>
      <c r="BC45" s="42">
        <f>'Alternatyva 3'!BC$8+'Alternatyva 3'!BC$9-'Alternatyva 3'!BC$113</f>
        <v>0</v>
      </c>
      <c r="BD45" s="42">
        <f>'Alternatyva 3'!BD$8+'Alternatyva 3'!BD$9-'Alternatyva 3'!BD$113</f>
        <v>0</v>
      </c>
      <c r="BE45" s="42">
        <f>'Alternatyva 3'!BE$8+'Alternatyva 3'!BE$9-'Alternatyva 3'!BE$113</f>
        <v>0</v>
      </c>
      <c r="BF45" s="42">
        <f>'Alternatyva 3'!BF$8+'Alternatyva 3'!BF$9-'Alternatyva 3'!BF$113</f>
        <v>0</v>
      </c>
      <c r="BG45" s="42">
        <f>'Alternatyva 3'!BG$8+'Alternatyva 3'!BG$9-'Alternatyva 3'!BG$113</f>
        <v>0</v>
      </c>
      <c r="BH45" s="42">
        <f>'Alternatyva 3'!BH$8+'Alternatyva 3'!BH$9-'Alternatyva 3'!BH$113</f>
        <v>0</v>
      </c>
      <c r="BI45" s="42">
        <f>'Alternatyva 3'!BI$8+'Alternatyva 3'!BI$9-'Alternatyva 3'!BI$113</f>
        <v>0</v>
      </c>
      <c r="BJ45" s="42">
        <f>'Alternatyva 3'!BJ$8+'Alternatyva 3'!BJ$9-'Alternatyva 3'!BJ$113</f>
        <v>0</v>
      </c>
      <c r="BK45" s="42">
        <f>'Alternatyva 3'!BK$8+'Alternatyva 3'!BK$9-'Alternatyva 3'!BK$113</f>
        <v>0</v>
      </c>
      <c r="BL45" s="42">
        <f>'Alternatyva 3'!BL$8+'Alternatyva 3'!BL$9-'Alternatyva 3'!BL$113</f>
        <v>0</v>
      </c>
      <c r="BM45" s="42">
        <f>'Alternatyva 3'!BM$8+'Alternatyva 3'!BM$9-'Alternatyva 3'!BM$113</f>
        <v>0</v>
      </c>
      <c r="BN45" s="42">
        <f>'Alternatyva 3'!BN$8+'Alternatyva 3'!BN$9-'Alternatyva 3'!BN$113</f>
        <v>0</v>
      </c>
      <c r="BO45" s="42">
        <f>'Alternatyva 3'!BO$8+'Alternatyva 3'!BO$9-'Alternatyva 3'!BO$113</f>
        <v>0</v>
      </c>
      <c r="BP45" s="42">
        <f>'Alternatyva 3'!BP$8+'Alternatyva 3'!BP$9-'Alternatyva 3'!BP$113</f>
        <v>0</v>
      </c>
      <c r="BQ45" s="42">
        <f>'Alternatyva 3'!BQ$8+'Alternatyva 3'!BQ$9-'Alternatyva 3'!BQ$113</f>
        <v>0</v>
      </c>
      <c r="BR45" s="42">
        <f>'Alternatyva 3'!BR$8+'Alternatyva 3'!BR$9-'Alternatyva 3'!BR$113</f>
        <v>0</v>
      </c>
      <c r="BS45" s="42">
        <f>'Alternatyva 3'!BS$8+'Alternatyva 3'!BS$9-'Alternatyva 3'!BS$113</f>
        <v>0</v>
      </c>
      <c r="BT45" s="42">
        <f>'Alternatyva 3'!BT$8+'Alternatyva 3'!BT$9-'Alternatyva 3'!BT$113</f>
        <v>0</v>
      </c>
      <c r="BU45" s="42">
        <f>'Alternatyva 3'!BU$8+'Alternatyva 3'!BU$9-'Alternatyva 3'!BU$113</f>
        <v>0</v>
      </c>
      <c r="BV45" s="42">
        <f>'Alternatyva 3'!BV$8+'Alternatyva 3'!BV$9-'Alternatyva 3'!BV$113</f>
        <v>0</v>
      </c>
      <c r="BW45" s="42">
        <f>'Alternatyva 3'!BW$8+'Alternatyva 3'!BW$9-'Alternatyva 3'!BW$113</f>
        <v>0</v>
      </c>
      <c r="BX45" s="42">
        <f>'Alternatyva 3'!BX$8+'Alternatyva 3'!BX$9-'Alternatyva 3'!BX$113</f>
        <v>0</v>
      </c>
      <c r="BY45" s="42">
        <f>'Alternatyva 3'!BY$8+'Alternatyva 3'!BY$9-'Alternatyva 3'!BY$113</f>
        <v>0</v>
      </c>
      <c r="BZ45" s="42">
        <f>'Alternatyva 3'!BZ$8+'Alternatyva 3'!BZ$9-'Alternatyva 3'!BZ$113</f>
        <v>0</v>
      </c>
      <c r="CA45" s="42">
        <f>'Alternatyva 3'!CA$8+'Alternatyva 3'!CA$9-'Alternatyva 3'!CA$113</f>
        <v>0</v>
      </c>
      <c r="CB45" s="42">
        <f>'Alternatyva 3'!CB$8+'Alternatyva 3'!CB$9-'Alternatyva 3'!CB$113</f>
        <v>0</v>
      </c>
      <c r="CC45" s="42">
        <f>'Alternatyva 3'!CC$8+'Alternatyva 3'!CC$9-'Alternatyva 3'!CC$113</f>
        <v>0</v>
      </c>
      <c r="CD45" s="42">
        <f>'Alternatyva 3'!CD$8+'Alternatyva 3'!CD$9-'Alternatyva 3'!CD$113</f>
        <v>0</v>
      </c>
      <c r="CE45" s="42">
        <f>'Alternatyva 3'!CE$8+'Alternatyva 3'!CE$9-'Alternatyva 3'!CE$113</f>
        <v>0</v>
      </c>
      <c r="CF45" s="42">
        <f>'Alternatyva 3'!CF$8+'Alternatyva 3'!CF$9-'Alternatyva 3'!CF$113</f>
        <v>0</v>
      </c>
      <c r="CG45" s="42">
        <f>'Alternatyva 3'!CG$8+'Alternatyva 3'!CG$9-'Alternatyva 3'!CG$113</f>
        <v>0</v>
      </c>
      <c r="CH45" s="42">
        <f>'Alternatyva 3'!CH$8+'Alternatyva 3'!CH$9-'Alternatyva 3'!CH$113</f>
        <v>0</v>
      </c>
      <c r="CI45" s="42">
        <f>'Alternatyva 3'!CI$8+'Alternatyva 3'!CI$9-'Alternatyva 3'!CI$113</f>
        <v>0</v>
      </c>
      <c r="CJ45" s="42">
        <f>'Alternatyva 3'!CJ$8+'Alternatyva 3'!CJ$9-'Alternatyva 3'!CJ$113</f>
        <v>0</v>
      </c>
      <c r="CK45" s="42">
        <f>'Alternatyva 3'!CK$8+'Alternatyva 3'!CK$9-'Alternatyva 3'!CK$113</f>
        <v>0</v>
      </c>
      <c r="CL45" s="42">
        <f>'Alternatyva 3'!CL$8+'Alternatyva 3'!CL$9-'Alternatyva 3'!CL$113</f>
        <v>0</v>
      </c>
      <c r="CM45" s="42">
        <f>'Alternatyva 3'!CM$8+'Alternatyva 3'!CM$9-'Alternatyva 3'!CM$113</f>
        <v>0</v>
      </c>
      <c r="CN45" s="42">
        <f>'Alternatyva 3'!CN$8+'Alternatyva 3'!CN$9-'Alternatyva 3'!CN$113</f>
        <v>0</v>
      </c>
      <c r="CO45" s="42">
        <f>'Alternatyva 3'!CO$8+'Alternatyva 3'!CO$9-'Alternatyva 3'!CO$113</f>
        <v>0</v>
      </c>
      <c r="CP45" s="42">
        <f>'Alternatyva 3'!CP$8+'Alternatyva 3'!CP$9-'Alternatyva 3'!CP$113</f>
        <v>0</v>
      </c>
      <c r="CQ45" s="42">
        <f>'Alternatyva 3'!CQ$8+'Alternatyva 3'!CQ$9-'Alternatyva 3'!CQ$113</f>
        <v>0</v>
      </c>
      <c r="CR45" s="42">
        <f>'Alternatyva 3'!CR$8+'Alternatyva 3'!CR$9-'Alternatyva 3'!CR$113</f>
        <v>0</v>
      </c>
      <c r="CS45" s="42">
        <f>'Alternatyva 3'!CS$8+'Alternatyva 3'!CS$9-'Alternatyva 3'!CS$113</f>
        <v>0</v>
      </c>
      <c r="CT45" s="42">
        <f>'Alternatyva 3'!CT$8+'Alternatyva 3'!CT$9-'Alternatyva 3'!CT$113</f>
        <v>0</v>
      </c>
      <c r="CU45" s="42">
        <f>'Alternatyva 3'!CU$8+'Alternatyva 3'!CU$9-'Alternatyva 3'!CU$113</f>
        <v>0</v>
      </c>
      <c r="CV45" s="42">
        <f>'Alternatyva 3'!CV$8+'Alternatyva 3'!CV$9-'Alternatyva 3'!CV$113</f>
        <v>0</v>
      </c>
      <c r="CW45" s="42">
        <f>'Alternatyva 3'!CW$8+'Alternatyva 3'!CW$9-'Alternatyva 3'!CW$113</f>
        <v>0</v>
      </c>
      <c r="CX45" s="42">
        <f>'Alternatyva 3'!CX$8+'Alternatyva 3'!CX$9-'Alternatyva 3'!CX$113</f>
        <v>0</v>
      </c>
      <c r="CY45" s="42">
        <f>'Alternatyva 3'!CY$8+'Alternatyva 3'!CY$9-'Alternatyva 3'!CY$113</f>
        <v>0</v>
      </c>
      <c r="CZ45" s="42">
        <f>'Alternatyva 3'!CZ$8+'Alternatyva 3'!CZ$9-'Alternatyva 3'!CZ$113</f>
        <v>0</v>
      </c>
      <c r="DA45" s="42">
        <f>'Alternatyva 3'!DA$8+'Alternatyva 3'!DA$9-'Alternatyva 3'!DA$113</f>
        <v>0</v>
      </c>
      <c r="DB45" s="42">
        <f>'Alternatyva 3'!DB$8+'Alternatyva 3'!DB$9-'Alternatyva 3'!DB$113</f>
        <v>0</v>
      </c>
      <c r="DC45" s="42">
        <f>'Alternatyva 3'!DC$8+'Alternatyva 3'!DC$9-'Alternatyva 3'!DC$113</f>
        <v>0</v>
      </c>
    </row>
    <row r="46" spans="2:107" ht="15" hidden="1" customHeight="1">
      <c r="B46" s="5" t="s">
        <v>205</v>
      </c>
      <c r="C46" s="754" t="s">
        <v>259</v>
      </c>
      <c r="D46" s="755"/>
      <c r="E46" s="756"/>
      <c r="F46" s="42">
        <f>H46+NPV(SD,I46:INDEX(I46:DC46,PAL))</f>
        <v>0</v>
      </c>
      <c r="G46" s="42">
        <f>SUMIF($H$6:$DC$6,"&lt;="&amp;PAL,$H46:$DC46)</f>
        <v>0</v>
      </c>
      <c r="H46" s="42">
        <f>'Alternatyva 3'!H$89-'Alternatyva 3'!H$114</f>
        <v>0</v>
      </c>
      <c r="I46" s="42">
        <f>'Alternatyva 3'!I$89-'Alternatyva 3'!I$114</f>
        <v>0</v>
      </c>
      <c r="J46" s="42">
        <f>'Alternatyva 3'!J$89-'Alternatyva 3'!J$114</f>
        <v>0</v>
      </c>
      <c r="K46" s="42">
        <f>'Alternatyva 3'!K$89-'Alternatyva 3'!K$114</f>
        <v>0</v>
      </c>
      <c r="L46" s="42">
        <f>'Alternatyva 3'!L$89-'Alternatyva 3'!L$114</f>
        <v>0</v>
      </c>
      <c r="M46" s="42">
        <f>'Alternatyva 3'!M$89-'Alternatyva 3'!M$114</f>
        <v>0</v>
      </c>
      <c r="N46" s="42">
        <f>'Alternatyva 3'!N$89-'Alternatyva 3'!N$114</f>
        <v>0</v>
      </c>
      <c r="O46" s="42">
        <f>'Alternatyva 3'!O$89-'Alternatyva 3'!O$114</f>
        <v>0</v>
      </c>
      <c r="P46" s="42">
        <f>'Alternatyva 3'!P$89-'Alternatyva 3'!P$114</f>
        <v>0</v>
      </c>
      <c r="Q46" s="42">
        <f>'Alternatyva 3'!Q$89-'Alternatyva 3'!Q$114</f>
        <v>0</v>
      </c>
      <c r="R46" s="42">
        <f>'Alternatyva 3'!R$89-'Alternatyva 3'!R$114</f>
        <v>0</v>
      </c>
      <c r="S46" s="42">
        <f>'Alternatyva 3'!S$89-'Alternatyva 3'!S$114</f>
        <v>0</v>
      </c>
      <c r="T46" s="42">
        <f>'Alternatyva 3'!T$89-'Alternatyva 3'!T$114</f>
        <v>0</v>
      </c>
      <c r="U46" s="42">
        <f>'Alternatyva 3'!U$89-'Alternatyva 3'!U$114</f>
        <v>0</v>
      </c>
      <c r="V46" s="42">
        <f>'Alternatyva 3'!V$89-'Alternatyva 3'!V$114</f>
        <v>0</v>
      </c>
      <c r="W46" s="42">
        <f>'Alternatyva 3'!W$89-'Alternatyva 3'!W$114</f>
        <v>0</v>
      </c>
      <c r="X46" s="42">
        <f>'Alternatyva 3'!X$89-'Alternatyva 3'!X$114</f>
        <v>0</v>
      </c>
      <c r="Y46" s="42">
        <f>'Alternatyva 3'!Y$89-'Alternatyva 3'!Y$114</f>
        <v>0</v>
      </c>
      <c r="Z46" s="42">
        <f>'Alternatyva 3'!Z$89-'Alternatyva 3'!Z$114</f>
        <v>0</v>
      </c>
      <c r="AA46" s="42">
        <f>'Alternatyva 3'!AA$89-'Alternatyva 3'!AA$114</f>
        <v>0</v>
      </c>
      <c r="AB46" s="42">
        <f>'Alternatyva 3'!AB$89-'Alternatyva 3'!AB$114</f>
        <v>0</v>
      </c>
      <c r="AC46" s="42">
        <f>'Alternatyva 3'!AC$89-'Alternatyva 3'!AC$114</f>
        <v>0</v>
      </c>
      <c r="AD46" s="42">
        <f>'Alternatyva 3'!AD$89-'Alternatyva 3'!AD$114</f>
        <v>0</v>
      </c>
      <c r="AE46" s="42">
        <f>'Alternatyva 3'!AE$89-'Alternatyva 3'!AE$114</f>
        <v>0</v>
      </c>
      <c r="AF46" s="42">
        <f>'Alternatyva 3'!AF$89-'Alternatyva 3'!AF$114</f>
        <v>0</v>
      </c>
      <c r="AG46" s="42">
        <f>'Alternatyva 3'!AG$89-'Alternatyva 3'!AG$114</f>
        <v>0</v>
      </c>
      <c r="AH46" s="42">
        <f>'Alternatyva 3'!AH$89-'Alternatyva 3'!AH$114</f>
        <v>0</v>
      </c>
      <c r="AI46" s="42">
        <f>'Alternatyva 3'!AI$89-'Alternatyva 3'!AI$114</f>
        <v>0</v>
      </c>
      <c r="AJ46" s="42">
        <f>'Alternatyva 3'!AJ$89-'Alternatyva 3'!AJ$114</f>
        <v>0</v>
      </c>
      <c r="AK46" s="42">
        <f>'Alternatyva 3'!AK$89-'Alternatyva 3'!AK$114</f>
        <v>0</v>
      </c>
      <c r="AL46" s="42">
        <f>'Alternatyva 3'!AL$89-'Alternatyva 3'!AL$114</f>
        <v>0</v>
      </c>
      <c r="AM46" s="42">
        <f>'Alternatyva 3'!AM$89-'Alternatyva 3'!AM$114</f>
        <v>0</v>
      </c>
      <c r="AN46" s="42">
        <f>'Alternatyva 3'!AN$89-'Alternatyva 3'!AN$114</f>
        <v>0</v>
      </c>
      <c r="AO46" s="42">
        <f>'Alternatyva 3'!AO$89-'Alternatyva 3'!AO$114</f>
        <v>0</v>
      </c>
      <c r="AP46" s="42">
        <f>'Alternatyva 3'!AP$89-'Alternatyva 3'!AP$114</f>
        <v>0</v>
      </c>
      <c r="AQ46" s="42">
        <f>'Alternatyva 3'!AQ$89-'Alternatyva 3'!AQ$114</f>
        <v>0</v>
      </c>
      <c r="AR46" s="42">
        <f>'Alternatyva 3'!AR$89-'Alternatyva 3'!AR$114</f>
        <v>0</v>
      </c>
      <c r="AS46" s="42">
        <f>'Alternatyva 3'!AS$89-'Alternatyva 3'!AS$114</f>
        <v>0</v>
      </c>
      <c r="AT46" s="42">
        <f>'Alternatyva 3'!AT$89-'Alternatyva 3'!AT$114</f>
        <v>0</v>
      </c>
      <c r="AU46" s="42">
        <f>'Alternatyva 3'!AU$89-'Alternatyva 3'!AU$114</f>
        <v>0</v>
      </c>
      <c r="AV46" s="42">
        <f>'Alternatyva 3'!AV$89-'Alternatyva 3'!AV$114</f>
        <v>0</v>
      </c>
      <c r="AW46" s="42">
        <f>'Alternatyva 3'!AW$89-'Alternatyva 3'!AW$114</f>
        <v>0</v>
      </c>
      <c r="AX46" s="42">
        <f>'Alternatyva 3'!AX$89-'Alternatyva 3'!AX$114</f>
        <v>0</v>
      </c>
      <c r="AY46" s="42">
        <f>'Alternatyva 3'!AY$89-'Alternatyva 3'!AY$114</f>
        <v>0</v>
      </c>
      <c r="AZ46" s="42">
        <f>'Alternatyva 3'!AZ$89-'Alternatyva 3'!AZ$114</f>
        <v>0</v>
      </c>
      <c r="BA46" s="42">
        <f>'Alternatyva 3'!BA$89-'Alternatyva 3'!BA$114</f>
        <v>0</v>
      </c>
      <c r="BB46" s="42">
        <f>'Alternatyva 3'!BB$89-'Alternatyva 3'!BB$114</f>
        <v>0</v>
      </c>
      <c r="BC46" s="42">
        <f>'Alternatyva 3'!BC$89-'Alternatyva 3'!BC$114</f>
        <v>0</v>
      </c>
      <c r="BD46" s="42">
        <f>'Alternatyva 3'!BD$89-'Alternatyva 3'!BD$114</f>
        <v>0</v>
      </c>
      <c r="BE46" s="42">
        <f>'Alternatyva 3'!BE$89-'Alternatyva 3'!BE$114</f>
        <v>0</v>
      </c>
      <c r="BF46" s="42">
        <f>'Alternatyva 3'!BF$89-'Alternatyva 3'!BF$114</f>
        <v>0</v>
      </c>
      <c r="BG46" s="42">
        <f>'Alternatyva 3'!BG$89-'Alternatyva 3'!BG$114</f>
        <v>0</v>
      </c>
      <c r="BH46" s="42">
        <f>'Alternatyva 3'!BH$89-'Alternatyva 3'!BH$114</f>
        <v>0</v>
      </c>
      <c r="BI46" s="42">
        <f>'Alternatyva 3'!BI$89-'Alternatyva 3'!BI$114</f>
        <v>0</v>
      </c>
      <c r="BJ46" s="42">
        <f>'Alternatyva 3'!BJ$89-'Alternatyva 3'!BJ$114</f>
        <v>0</v>
      </c>
      <c r="BK46" s="42">
        <f>'Alternatyva 3'!BK$89-'Alternatyva 3'!BK$114</f>
        <v>0</v>
      </c>
      <c r="BL46" s="42">
        <f>'Alternatyva 3'!BL$89-'Alternatyva 3'!BL$114</f>
        <v>0</v>
      </c>
      <c r="BM46" s="42">
        <f>'Alternatyva 3'!BM$89-'Alternatyva 3'!BM$114</f>
        <v>0</v>
      </c>
      <c r="BN46" s="42">
        <f>'Alternatyva 3'!BN$89-'Alternatyva 3'!BN$114</f>
        <v>0</v>
      </c>
      <c r="BO46" s="42">
        <f>'Alternatyva 3'!BO$89-'Alternatyva 3'!BO$114</f>
        <v>0</v>
      </c>
      <c r="BP46" s="42">
        <f>'Alternatyva 3'!BP$89-'Alternatyva 3'!BP$114</f>
        <v>0</v>
      </c>
      <c r="BQ46" s="42">
        <f>'Alternatyva 3'!BQ$89-'Alternatyva 3'!BQ$114</f>
        <v>0</v>
      </c>
      <c r="BR46" s="42">
        <f>'Alternatyva 3'!BR$89-'Alternatyva 3'!BR$114</f>
        <v>0</v>
      </c>
      <c r="BS46" s="42">
        <f>'Alternatyva 3'!BS$89-'Alternatyva 3'!BS$114</f>
        <v>0</v>
      </c>
      <c r="BT46" s="42">
        <f>'Alternatyva 3'!BT$89-'Alternatyva 3'!BT$114</f>
        <v>0</v>
      </c>
      <c r="BU46" s="42">
        <f>'Alternatyva 3'!BU$89-'Alternatyva 3'!BU$114</f>
        <v>0</v>
      </c>
      <c r="BV46" s="42">
        <f>'Alternatyva 3'!BV$89-'Alternatyva 3'!BV$114</f>
        <v>0</v>
      </c>
      <c r="BW46" s="42">
        <f>'Alternatyva 3'!BW$89-'Alternatyva 3'!BW$114</f>
        <v>0</v>
      </c>
      <c r="BX46" s="42">
        <f>'Alternatyva 3'!BX$89-'Alternatyva 3'!BX$114</f>
        <v>0</v>
      </c>
      <c r="BY46" s="42">
        <f>'Alternatyva 3'!BY$89-'Alternatyva 3'!BY$114</f>
        <v>0</v>
      </c>
      <c r="BZ46" s="42">
        <f>'Alternatyva 3'!BZ$89-'Alternatyva 3'!BZ$114</f>
        <v>0</v>
      </c>
      <c r="CA46" s="42">
        <f>'Alternatyva 3'!CA$89-'Alternatyva 3'!CA$114</f>
        <v>0</v>
      </c>
      <c r="CB46" s="42">
        <f>'Alternatyva 3'!CB$89-'Alternatyva 3'!CB$114</f>
        <v>0</v>
      </c>
      <c r="CC46" s="42">
        <f>'Alternatyva 3'!CC$89-'Alternatyva 3'!CC$114</f>
        <v>0</v>
      </c>
      <c r="CD46" s="42">
        <f>'Alternatyva 3'!CD$89-'Alternatyva 3'!CD$114</f>
        <v>0</v>
      </c>
      <c r="CE46" s="42">
        <f>'Alternatyva 3'!CE$89-'Alternatyva 3'!CE$114</f>
        <v>0</v>
      </c>
      <c r="CF46" s="42">
        <f>'Alternatyva 3'!CF$89-'Alternatyva 3'!CF$114</f>
        <v>0</v>
      </c>
      <c r="CG46" s="42">
        <f>'Alternatyva 3'!CG$89-'Alternatyva 3'!CG$114</f>
        <v>0</v>
      </c>
      <c r="CH46" s="42">
        <f>'Alternatyva 3'!CH$89-'Alternatyva 3'!CH$114</f>
        <v>0</v>
      </c>
      <c r="CI46" s="42">
        <f>'Alternatyva 3'!CI$89-'Alternatyva 3'!CI$114</f>
        <v>0</v>
      </c>
      <c r="CJ46" s="42">
        <f>'Alternatyva 3'!CJ$89-'Alternatyva 3'!CJ$114</f>
        <v>0</v>
      </c>
      <c r="CK46" s="42">
        <f>'Alternatyva 3'!CK$89-'Alternatyva 3'!CK$114</f>
        <v>0</v>
      </c>
      <c r="CL46" s="42">
        <f>'Alternatyva 3'!CL$89-'Alternatyva 3'!CL$114</f>
        <v>0</v>
      </c>
      <c r="CM46" s="42">
        <f>'Alternatyva 3'!CM$89-'Alternatyva 3'!CM$114</f>
        <v>0</v>
      </c>
      <c r="CN46" s="42">
        <f>'Alternatyva 3'!CN$89-'Alternatyva 3'!CN$114</f>
        <v>0</v>
      </c>
      <c r="CO46" s="42">
        <f>'Alternatyva 3'!CO$89-'Alternatyva 3'!CO$114</f>
        <v>0</v>
      </c>
      <c r="CP46" s="42">
        <f>'Alternatyva 3'!CP$89-'Alternatyva 3'!CP$114</f>
        <v>0</v>
      </c>
      <c r="CQ46" s="42">
        <f>'Alternatyva 3'!CQ$89-'Alternatyva 3'!CQ$114</f>
        <v>0</v>
      </c>
      <c r="CR46" s="42">
        <f>'Alternatyva 3'!CR$89-'Alternatyva 3'!CR$114</f>
        <v>0</v>
      </c>
      <c r="CS46" s="42">
        <f>'Alternatyva 3'!CS$89-'Alternatyva 3'!CS$114</f>
        <v>0</v>
      </c>
      <c r="CT46" s="42">
        <f>'Alternatyva 3'!CT$89-'Alternatyva 3'!CT$114</f>
        <v>0</v>
      </c>
      <c r="CU46" s="42">
        <f>'Alternatyva 3'!CU$89-'Alternatyva 3'!CU$114</f>
        <v>0</v>
      </c>
      <c r="CV46" s="42">
        <f>'Alternatyva 3'!CV$89-'Alternatyva 3'!CV$114</f>
        <v>0</v>
      </c>
      <c r="CW46" s="42">
        <f>'Alternatyva 3'!CW$89-'Alternatyva 3'!CW$114</f>
        <v>0</v>
      </c>
      <c r="CX46" s="42">
        <f>'Alternatyva 3'!CX$89-'Alternatyva 3'!CX$114</f>
        <v>0</v>
      </c>
      <c r="CY46" s="42">
        <f>'Alternatyva 3'!CY$89-'Alternatyva 3'!CY$114</f>
        <v>0</v>
      </c>
      <c r="CZ46" s="42">
        <f>'Alternatyva 3'!CZ$89-'Alternatyva 3'!CZ$114</f>
        <v>0</v>
      </c>
      <c r="DA46" s="42">
        <f>'Alternatyva 3'!DA$89-'Alternatyva 3'!DA$114</f>
        <v>0</v>
      </c>
      <c r="DB46" s="42">
        <f>'Alternatyva 3'!DB$89-'Alternatyva 3'!DB$114</f>
        <v>0</v>
      </c>
      <c r="DC46" s="42">
        <f>'Alternatyva 3'!DC$89-'Alternatyva 3'!DC$114</f>
        <v>0</v>
      </c>
    </row>
    <row r="47" spans="2:107" ht="15" hidden="1" customHeight="1">
      <c r="B47" s="5" t="s">
        <v>190</v>
      </c>
      <c r="C47" s="754" t="s">
        <v>15</v>
      </c>
      <c r="D47" s="755"/>
      <c r="E47" s="756"/>
      <c r="F47" s="48">
        <f>H47+NPV(FD,I47:INDEX(I47:DC47,PAL))</f>
        <v>0</v>
      </c>
      <c r="G47" s="42">
        <f>SUMIF($H$6:$DC$6,"&lt;="&amp;PAL,$H47:$DC47)</f>
        <v>0</v>
      </c>
      <c r="H47" s="42">
        <f>SUM('Alternatyva 3'!H$21,'Alternatyva 3'!H$32,'Alternatyva 3'!H$43,'Alternatyva 3'!H$55,'Alternatyva 3'!H$66,'Alternatyva 3'!H$77,'Alternatyva 3'!H$88)</f>
        <v>0</v>
      </c>
      <c r="I47" s="42">
        <f>SUM('Alternatyva 3'!I$21,'Alternatyva 3'!I$32,'Alternatyva 3'!I$43,'Alternatyva 3'!I$55,'Alternatyva 3'!I$66,'Alternatyva 3'!I$77,'Alternatyva 3'!I$88)</f>
        <v>0</v>
      </c>
      <c r="J47" s="42">
        <f>SUM('Alternatyva 3'!J$21,'Alternatyva 3'!J$32,'Alternatyva 3'!J$43,'Alternatyva 3'!J$55,'Alternatyva 3'!J$66,'Alternatyva 3'!J$77,'Alternatyva 3'!J$88)</f>
        <v>0</v>
      </c>
      <c r="K47" s="42">
        <f>SUM('Alternatyva 3'!K$21,'Alternatyva 3'!K$32,'Alternatyva 3'!K$43,'Alternatyva 3'!K$55,'Alternatyva 3'!K$66,'Alternatyva 3'!K$77,'Alternatyva 3'!K$88)</f>
        <v>0</v>
      </c>
      <c r="L47" s="42">
        <f>SUM('Alternatyva 3'!L$21,'Alternatyva 3'!L$32,'Alternatyva 3'!L$43,'Alternatyva 3'!L$55,'Alternatyva 3'!L$66,'Alternatyva 3'!L$77,'Alternatyva 3'!L$88)</f>
        <v>0</v>
      </c>
      <c r="M47" s="42">
        <f>SUM('Alternatyva 3'!M$21,'Alternatyva 3'!M$32,'Alternatyva 3'!M$43,'Alternatyva 3'!M$55,'Alternatyva 3'!M$66,'Alternatyva 3'!M$77,'Alternatyva 3'!M$88)</f>
        <v>0</v>
      </c>
      <c r="N47" s="42">
        <f>SUM('Alternatyva 3'!N$21,'Alternatyva 3'!N$32,'Alternatyva 3'!N$43,'Alternatyva 3'!N$55,'Alternatyva 3'!N$66,'Alternatyva 3'!N$77,'Alternatyva 3'!N$88)</f>
        <v>0</v>
      </c>
      <c r="O47" s="42">
        <f>SUM('Alternatyva 3'!O$21,'Alternatyva 3'!O$32,'Alternatyva 3'!O$43,'Alternatyva 3'!O$55,'Alternatyva 3'!O$66,'Alternatyva 3'!O$77,'Alternatyva 3'!O$88)</f>
        <v>0</v>
      </c>
      <c r="P47" s="42">
        <f>SUM('Alternatyva 3'!P$21,'Alternatyva 3'!P$32,'Alternatyva 3'!P$43,'Alternatyva 3'!P$55,'Alternatyva 3'!P$66,'Alternatyva 3'!P$77,'Alternatyva 3'!P$88)</f>
        <v>0</v>
      </c>
      <c r="Q47" s="42">
        <f>SUM('Alternatyva 3'!Q$21,'Alternatyva 3'!Q$32,'Alternatyva 3'!Q$43,'Alternatyva 3'!Q$55,'Alternatyva 3'!Q$66,'Alternatyva 3'!Q$77,'Alternatyva 3'!Q$88)</f>
        <v>0</v>
      </c>
      <c r="R47" s="42">
        <f>SUM('Alternatyva 3'!R$21,'Alternatyva 3'!R$32,'Alternatyva 3'!R$43,'Alternatyva 3'!R$55,'Alternatyva 3'!R$66,'Alternatyva 3'!R$77,'Alternatyva 3'!R$88)</f>
        <v>0</v>
      </c>
      <c r="S47" s="42">
        <f>SUM('Alternatyva 3'!S$21,'Alternatyva 3'!S$32,'Alternatyva 3'!S$43,'Alternatyva 3'!S$55,'Alternatyva 3'!S$66,'Alternatyva 3'!S$77,'Alternatyva 3'!S$88)</f>
        <v>0</v>
      </c>
      <c r="T47" s="42">
        <f>SUM('Alternatyva 3'!T$21,'Alternatyva 3'!T$32,'Alternatyva 3'!T$43,'Alternatyva 3'!T$55,'Alternatyva 3'!T$66,'Alternatyva 3'!T$77,'Alternatyva 3'!T$88)</f>
        <v>0</v>
      </c>
      <c r="U47" s="42">
        <f>SUM('Alternatyva 3'!U$21,'Alternatyva 3'!U$32,'Alternatyva 3'!U$43,'Alternatyva 3'!U$55,'Alternatyva 3'!U$66,'Alternatyva 3'!U$77,'Alternatyva 3'!U$88)</f>
        <v>0</v>
      </c>
      <c r="V47" s="42">
        <f>SUM('Alternatyva 3'!V$21,'Alternatyva 3'!V$32,'Alternatyva 3'!V$43,'Alternatyva 3'!V$55,'Alternatyva 3'!V$66,'Alternatyva 3'!V$77,'Alternatyva 3'!V$88)</f>
        <v>0</v>
      </c>
      <c r="W47" s="42">
        <f>SUM('Alternatyva 3'!W$21,'Alternatyva 3'!W$32,'Alternatyva 3'!W$43,'Alternatyva 3'!W$55,'Alternatyva 3'!W$66,'Alternatyva 3'!W$77,'Alternatyva 3'!W$88)</f>
        <v>0</v>
      </c>
      <c r="X47" s="42">
        <f>SUM('Alternatyva 3'!X$21,'Alternatyva 3'!X$32,'Alternatyva 3'!X$43,'Alternatyva 3'!X$55,'Alternatyva 3'!X$66,'Alternatyva 3'!X$77,'Alternatyva 3'!X$88)</f>
        <v>0</v>
      </c>
      <c r="Y47" s="42">
        <f>SUM('Alternatyva 3'!Y$21,'Alternatyva 3'!Y$32,'Alternatyva 3'!Y$43,'Alternatyva 3'!Y$55,'Alternatyva 3'!Y$66,'Alternatyva 3'!Y$77,'Alternatyva 3'!Y$88)</f>
        <v>0</v>
      </c>
      <c r="Z47" s="42">
        <f>SUM('Alternatyva 3'!Z$21,'Alternatyva 3'!Z$32,'Alternatyva 3'!Z$43,'Alternatyva 3'!Z$55,'Alternatyva 3'!Z$66,'Alternatyva 3'!Z$77,'Alternatyva 3'!Z$88)</f>
        <v>0</v>
      </c>
      <c r="AA47" s="42">
        <f>SUM('Alternatyva 3'!AA$21,'Alternatyva 3'!AA$32,'Alternatyva 3'!AA$43,'Alternatyva 3'!AA$55,'Alternatyva 3'!AA$66,'Alternatyva 3'!AA$77,'Alternatyva 3'!AA$88)</f>
        <v>0</v>
      </c>
      <c r="AB47" s="42">
        <f>SUM('Alternatyva 3'!AB$21,'Alternatyva 3'!AB$32,'Alternatyva 3'!AB$43,'Alternatyva 3'!AB$55,'Alternatyva 3'!AB$66,'Alternatyva 3'!AB$77,'Alternatyva 3'!AB$88)</f>
        <v>0</v>
      </c>
      <c r="AC47" s="42">
        <f>SUM('Alternatyva 3'!AC$21,'Alternatyva 3'!AC$32,'Alternatyva 3'!AC$43,'Alternatyva 3'!AC$55,'Alternatyva 3'!AC$66,'Alternatyva 3'!AC$77,'Alternatyva 3'!AC$88)</f>
        <v>0</v>
      </c>
      <c r="AD47" s="42">
        <f>SUM('Alternatyva 3'!AD$21,'Alternatyva 3'!AD$32,'Alternatyva 3'!AD$43,'Alternatyva 3'!AD$55,'Alternatyva 3'!AD$66,'Alternatyva 3'!AD$77,'Alternatyva 3'!AD$88)</f>
        <v>0</v>
      </c>
      <c r="AE47" s="42">
        <f>SUM('Alternatyva 3'!AE$21,'Alternatyva 3'!AE$32,'Alternatyva 3'!AE$43,'Alternatyva 3'!AE$55,'Alternatyva 3'!AE$66,'Alternatyva 3'!AE$77,'Alternatyva 3'!AE$88)</f>
        <v>0</v>
      </c>
      <c r="AF47" s="42">
        <f>SUM('Alternatyva 3'!AF$21,'Alternatyva 3'!AF$32,'Alternatyva 3'!AF$43,'Alternatyva 3'!AF$55,'Alternatyva 3'!AF$66,'Alternatyva 3'!AF$77,'Alternatyva 3'!AF$88)</f>
        <v>0</v>
      </c>
      <c r="AG47" s="42">
        <f>SUM('Alternatyva 3'!AG$21,'Alternatyva 3'!AG$32,'Alternatyva 3'!AG$43,'Alternatyva 3'!AG$55,'Alternatyva 3'!AG$66,'Alternatyva 3'!AG$77,'Alternatyva 3'!AG$88)</f>
        <v>0</v>
      </c>
      <c r="AH47" s="42">
        <f>SUM('Alternatyva 3'!AH$21,'Alternatyva 3'!AH$32,'Alternatyva 3'!AH$43,'Alternatyva 3'!AH$55,'Alternatyva 3'!AH$66,'Alternatyva 3'!AH$77,'Alternatyva 3'!AH$88)</f>
        <v>0</v>
      </c>
      <c r="AI47" s="42">
        <f>SUM('Alternatyva 3'!AI$21,'Alternatyva 3'!AI$32,'Alternatyva 3'!AI$43,'Alternatyva 3'!AI$55,'Alternatyva 3'!AI$66,'Alternatyva 3'!AI$77,'Alternatyva 3'!AI$88)</f>
        <v>0</v>
      </c>
      <c r="AJ47" s="42">
        <f>SUM('Alternatyva 3'!AJ$21,'Alternatyva 3'!AJ$32,'Alternatyva 3'!AJ$43,'Alternatyva 3'!AJ$55,'Alternatyva 3'!AJ$66,'Alternatyva 3'!AJ$77,'Alternatyva 3'!AJ$88)</f>
        <v>0</v>
      </c>
      <c r="AK47" s="42">
        <f>SUM('Alternatyva 3'!AK$21,'Alternatyva 3'!AK$32,'Alternatyva 3'!AK$43,'Alternatyva 3'!AK$55,'Alternatyva 3'!AK$66,'Alternatyva 3'!AK$77,'Alternatyva 3'!AK$88)</f>
        <v>0</v>
      </c>
      <c r="AL47" s="42">
        <f>SUM('Alternatyva 3'!AL$21,'Alternatyva 3'!AL$32,'Alternatyva 3'!AL$43,'Alternatyva 3'!AL$55,'Alternatyva 3'!AL$66,'Alternatyva 3'!AL$77,'Alternatyva 3'!AL$88)</f>
        <v>0</v>
      </c>
      <c r="AM47" s="42">
        <f>SUM('Alternatyva 3'!AM$21,'Alternatyva 3'!AM$32,'Alternatyva 3'!AM$43,'Alternatyva 3'!AM$55,'Alternatyva 3'!AM$66,'Alternatyva 3'!AM$77,'Alternatyva 3'!AM$88)</f>
        <v>0</v>
      </c>
      <c r="AN47" s="42">
        <f>SUM('Alternatyva 3'!AN$21,'Alternatyva 3'!AN$32,'Alternatyva 3'!AN$43,'Alternatyva 3'!AN$55,'Alternatyva 3'!AN$66,'Alternatyva 3'!AN$77,'Alternatyva 3'!AN$88)</f>
        <v>0</v>
      </c>
      <c r="AO47" s="42">
        <f>SUM('Alternatyva 3'!AO$21,'Alternatyva 3'!AO$32,'Alternatyva 3'!AO$43,'Alternatyva 3'!AO$55,'Alternatyva 3'!AO$66,'Alternatyva 3'!AO$77,'Alternatyva 3'!AO$88)</f>
        <v>0</v>
      </c>
      <c r="AP47" s="42">
        <f>SUM('Alternatyva 3'!AP$21,'Alternatyva 3'!AP$32,'Alternatyva 3'!AP$43,'Alternatyva 3'!AP$55,'Alternatyva 3'!AP$66,'Alternatyva 3'!AP$77,'Alternatyva 3'!AP$88)</f>
        <v>0</v>
      </c>
      <c r="AQ47" s="42">
        <f>SUM('Alternatyva 3'!AQ$21,'Alternatyva 3'!AQ$32,'Alternatyva 3'!AQ$43,'Alternatyva 3'!AQ$55,'Alternatyva 3'!AQ$66,'Alternatyva 3'!AQ$77,'Alternatyva 3'!AQ$88)</f>
        <v>0</v>
      </c>
      <c r="AR47" s="42">
        <f>SUM('Alternatyva 3'!AR$21,'Alternatyva 3'!AR$32,'Alternatyva 3'!AR$43,'Alternatyva 3'!AR$55,'Alternatyva 3'!AR$66,'Alternatyva 3'!AR$77,'Alternatyva 3'!AR$88)</f>
        <v>0</v>
      </c>
      <c r="AS47" s="42">
        <f>SUM('Alternatyva 3'!AS$21,'Alternatyva 3'!AS$32,'Alternatyva 3'!AS$43,'Alternatyva 3'!AS$55,'Alternatyva 3'!AS$66,'Alternatyva 3'!AS$77,'Alternatyva 3'!AS$88)</f>
        <v>0</v>
      </c>
      <c r="AT47" s="42">
        <f>SUM('Alternatyva 3'!AT$21,'Alternatyva 3'!AT$32,'Alternatyva 3'!AT$43,'Alternatyva 3'!AT$55,'Alternatyva 3'!AT$66,'Alternatyva 3'!AT$77,'Alternatyva 3'!AT$88)</f>
        <v>0</v>
      </c>
      <c r="AU47" s="42">
        <f>SUM('Alternatyva 3'!AU$21,'Alternatyva 3'!AU$32,'Alternatyva 3'!AU$43,'Alternatyva 3'!AU$55,'Alternatyva 3'!AU$66,'Alternatyva 3'!AU$77,'Alternatyva 3'!AU$88)</f>
        <v>0</v>
      </c>
      <c r="AV47" s="42">
        <f>SUM('Alternatyva 3'!AV$21,'Alternatyva 3'!AV$32,'Alternatyva 3'!AV$43,'Alternatyva 3'!AV$55,'Alternatyva 3'!AV$66,'Alternatyva 3'!AV$77,'Alternatyva 3'!AV$88)</f>
        <v>0</v>
      </c>
      <c r="AW47" s="42">
        <f>SUM('Alternatyva 3'!AW$21,'Alternatyva 3'!AW$32,'Alternatyva 3'!AW$43,'Alternatyva 3'!AW$55,'Alternatyva 3'!AW$66,'Alternatyva 3'!AW$77,'Alternatyva 3'!AW$88)</f>
        <v>0</v>
      </c>
      <c r="AX47" s="42">
        <f>SUM('Alternatyva 3'!AX$21,'Alternatyva 3'!AX$32,'Alternatyva 3'!AX$43,'Alternatyva 3'!AX$55,'Alternatyva 3'!AX$66,'Alternatyva 3'!AX$77,'Alternatyva 3'!AX$88)</f>
        <v>0</v>
      </c>
      <c r="AY47" s="42">
        <f>SUM('Alternatyva 3'!AY$21,'Alternatyva 3'!AY$32,'Alternatyva 3'!AY$43,'Alternatyva 3'!AY$55,'Alternatyva 3'!AY$66,'Alternatyva 3'!AY$77,'Alternatyva 3'!AY$88)</f>
        <v>0</v>
      </c>
      <c r="AZ47" s="42">
        <f>SUM('Alternatyva 3'!AZ$21,'Alternatyva 3'!AZ$32,'Alternatyva 3'!AZ$43,'Alternatyva 3'!AZ$55,'Alternatyva 3'!AZ$66,'Alternatyva 3'!AZ$77,'Alternatyva 3'!AZ$88)</f>
        <v>0</v>
      </c>
      <c r="BA47" s="42">
        <f>SUM('Alternatyva 3'!BA$21,'Alternatyva 3'!BA$32,'Alternatyva 3'!BA$43,'Alternatyva 3'!BA$55,'Alternatyva 3'!BA$66,'Alternatyva 3'!BA$77,'Alternatyva 3'!BA$88)</f>
        <v>0</v>
      </c>
      <c r="BB47" s="42">
        <f>SUM('Alternatyva 3'!BB$21,'Alternatyva 3'!BB$32,'Alternatyva 3'!BB$43,'Alternatyva 3'!BB$55,'Alternatyva 3'!BB$66,'Alternatyva 3'!BB$77,'Alternatyva 3'!BB$88)</f>
        <v>0</v>
      </c>
      <c r="BC47" s="42">
        <f>SUM('Alternatyva 3'!BC$21,'Alternatyva 3'!BC$32,'Alternatyva 3'!BC$43,'Alternatyva 3'!BC$55,'Alternatyva 3'!BC$66,'Alternatyva 3'!BC$77,'Alternatyva 3'!BC$88)</f>
        <v>0</v>
      </c>
      <c r="BD47" s="42">
        <f>SUM('Alternatyva 3'!BD$21,'Alternatyva 3'!BD$32,'Alternatyva 3'!BD$43,'Alternatyva 3'!BD$55,'Alternatyva 3'!BD$66,'Alternatyva 3'!BD$77,'Alternatyva 3'!BD$88)</f>
        <v>0</v>
      </c>
      <c r="BE47" s="42">
        <f>SUM('Alternatyva 3'!BE$21,'Alternatyva 3'!BE$32,'Alternatyva 3'!BE$43,'Alternatyva 3'!BE$55,'Alternatyva 3'!BE$66,'Alternatyva 3'!BE$77,'Alternatyva 3'!BE$88)</f>
        <v>0</v>
      </c>
      <c r="BF47" s="42">
        <f>SUM('Alternatyva 3'!BF$21,'Alternatyva 3'!BF$32,'Alternatyva 3'!BF$43,'Alternatyva 3'!BF$55,'Alternatyva 3'!BF$66,'Alternatyva 3'!BF$77,'Alternatyva 3'!BF$88)</f>
        <v>0</v>
      </c>
      <c r="BG47" s="42">
        <f>SUM('Alternatyva 3'!BG$21,'Alternatyva 3'!BG$32,'Alternatyva 3'!BG$43,'Alternatyva 3'!BG$55,'Alternatyva 3'!BG$66,'Alternatyva 3'!BG$77,'Alternatyva 3'!BG$88)</f>
        <v>0</v>
      </c>
      <c r="BH47" s="42">
        <f>SUM('Alternatyva 3'!BH$21,'Alternatyva 3'!BH$32,'Alternatyva 3'!BH$43,'Alternatyva 3'!BH$55,'Alternatyva 3'!BH$66,'Alternatyva 3'!BH$77,'Alternatyva 3'!BH$88)</f>
        <v>0</v>
      </c>
      <c r="BI47" s="42">
        <f>SUM('Alternatyva 3'!BI$21,'Alternatyva 3'!BI$32,'Alternatyva 3'!BI$43,'Alternatyva 3'!BI$55,'Alternatyva 3'!BI$66,'Alternatyva 3'!BI$77,'Alternatyva 3'!BI$88)</f>
        <v>0</v>
      </c>
      <c r="BJ47" s="42">
        <f>SUM('Alternatyva 3'!BJ$21,'Alternatyva 3'!BJ$32,'Alternatyva 3'!BJ$43,'Alternatyva 3'!BJ$55,'Alternatyva 3'!BJ$66,'Alternatyva 3'!BJ$77,'Alternatyva 3'!BJ$88)</f>
        <v>0</v>
      </c>
      <c r="BK47" s="42">
        <f>SUM('Alternatyva 3'!BK$21,'Alternatyva 3'!BK$32,'Alternatyva 3'!BK$43,'Alternatyva 3'!BK$55,'Alternatyva 3'!BK$66,'Alternatyva 3'!BK$77,'Alternatyva 3'!BK$88)</f>
        <v>0</v>
      </c>
      <c r="BL47" s="42">
        <f>SUM('Alternatyva 3'!BL$21,'Alternatyva 3'!BL$32,'Alternatyva 3'!BL$43,'Alternatyva 3'!BL$55,'Alternatyva 3'!BL$66,'Alternatyva 3'!BL$77,'Alternatyva 3'!BL$88)</f>
        <v>0</v>
      </c>
      <c r="BM47" s="42">
        <f>SUM('Alternatyva 3'!BM$21,'Alternatyva 3'!BM$32,'Alternatyva 3'!BM$43,'Alternatyva 3'!BM$55,'Alternatyva 3'!BM$66,'Alternatyva 3'!BM$77,'Alternatyva 3'!BM$88)</f>
        <v>0</v>
      </c>
      <c r="BN47" s="42">
        <f>SUM('Alternatyva 3'!BN$21,'Alternatyva 3'!BN$32,'Alternatyva 3'!BN$43,'Alternatyva 3'!BN$55,'Alternatyva 3'!BN$66,'Alternatyva 3'!BN$77,'Alternatyva 3'!BN$88)</f>
        <v>0</v>
      </c>
      <c r="BO47" s="42">
        <f>SUM('Alternatyva 3'!BO$21,'Alternatyva 3'!BO$32,'Alternatyva 3'!BO$43,'Alternatyva 3'!BO$55,'Alternatyva 3'!BO$66,'Alternatyva 3'!BO$77,'Alternatyva 3'!BO$88)</f>
        <v>0</v>
      </c>
      <c r="BP47" s="42">
        <f>SUM('Alternatyva 3'!BP$21,'Alternatyva 3'!BP$32,'Alternatyva 3'!BP$43,'Alternatyva 3'!BP$55,'Alternatyva 3'!BP$66,'Alternatyva 3'!BP$77,'Alternatyva 3'!BP$88)</f>
        <v>0</v>
      </c>
      <c r="BQ47" s="42">
        <f>SUM('Alternatyva 3'!BQ$21,'Alternatyva 3'!BQ$32,'Alternatyva 3'!BQ$43,'Alternatyva 3'!BQ$55,'Alternatyva 3'!BQ$66,'Alternatyva 3'!BQ$77,'Alternatyva 3'!BQ$88)</f>
        <v>0</v>
      </c>
      <c r="BR47" s="42">
        <f>SUM('Alternatyva 3'!BR$21,'Alternatyva 3'!BR$32,'Alternatyva 3'!BR$43,'Alternatyva 3'!BR$55,'Alternatyva 3'!BR$66,'Alternatyva 3'!BR$77,'Alternatyva 3'!BR$88)</f>
        <v>0</v>
      </c>
      <c r="BS47" s="42">
        <f>SUM('Alternatyva 3'!BS$21,'Alternatyva 3'!BS$32,'Alternatyva 3'!BS$43,'Alternatyva 3'!BS$55,'Alternatyva 3'!BS$66,'Alternatyva 3'!BS$77,'Alternatyva 3'!BS$88)</f>
        <v>0</v>
      </c>
      <c r="BT47" s="42">
        <f>SUM('Alternatyva 3'!BT$21,'Alternatyva 3'!BT$32,'Alternatyva 3'!BT$43,'Alternatyva 3'!BT$55,'Alternatyva 3'!BT$66,'Alternatyva 3'!BT$77,'Alternatyva 3'!BT$88)</f>
        <v>0</v>
      </c>
      <c r="BU47" s="42">
        <f>SUM('Alternatyva 3'!BU$21,'Alternatyva 3'!BU$32,'Alternatyva 3'!BU$43,'Alternatyva 3'!BU$55,'Alternatyva 3'!BU$66,'Alternatyva 3'!BU$77,'Alternatyva 3'!BU$88)</f>
        <v>0</v>
      </c>
      <c r="BV47" s="42">
        <f>SUM('Alternatyva 3'!BV$21,'Alternatyva 3'!BV$32,'Alternatyva 3'!BV$43,'Alternatyva 3'!BV$55,'Alternatyva 3'!BV$66,'Alternatyva 3'!BV$77,'Alternatyva 3'!BV$88)</f>
        <v>0</v>
      </c>
      <c r="BW47" s="42">
        <f>SUM('Alternatyva 3'!BW$21,'Alternatyva 3'!BW$32,'Alternatyva 3'!BW$43,'Alternatyva 3'!BW$55,'Alternatyva 3'!BW$66,'Alternatyva 3'!BW$77,'Alternatyva 3'!BW$88)</f>
        <v>0</v>
      </c>
      <c r="BX47" s="42">
        <f>SUM('Alternatyva 3'!BX$21,'Alternatyva 3'!BX$32,'Alternatyva 3'!BX$43,'Alternatyva 3'!BX$55,'Alternatyva 3'!BX$66,'Alternatyva 3'!BX$77,'Alternatyva 3'!BX$88)</f>
        <v>0</v>
      </c>
      <c r="BY47" s="42">
        <f>SUM('Alternatyva 3'!BY$21,'Alternatyva 3'!BY$32,'Alternatyva 3'!BY$43,'Alternatyva 3'!BY$55,'Alternatyva 3'!BY$66,'Alternatyva 3'!BY$77,'Alternatyva 3'!BY$88)</f>
        <v>0</v>
      </c>
      <c r="BZ47" s="42">
        <f>SUM('Alternatyva 3'!BZ$21,'Alternatyva 3'!BZ$32,'Alternatyva 3'!BZ$43,'Alternatyva 3'!BZ$55,'Alternatyva 3'!BZ$66,'Alternatyva 3'!BZ$77,'Alternatyva 3'!BZ$88)</f>
        <v>0</v>
      </c>
      <c r="CA47" s="42">
        <f>SUM('Alternatyva 3'!CA$21,'Alternatyva 3'!CA$32,'Alternatyva 3'!CA$43,'Alternatyva 3'!CA$55,'Alternatyva 3'!CA$66,'Alternatyva 3'!CA$77,'Alternatyva 3'!CA$88)</f>
        <v>0</v>
      </c>
      <c r="CB47" s="42">
        <f>SUM('Alternatyva 3'!CB$21,'Alternatyva 3'!CB$32,'Alternatyva 3'!CB$43,'Alternatyva 3'!CB$55,'Alternatyva 3'!CB$66,'Alternatyva 3'!CB$77,'Alternatyva 3'!CB$88)</f>
        <v>0</v>
      </c>
      <c r="CC47" s="42">
        <f>SUM('Alternatyva 3'!CC$21,'Alternatyva 3'!CC$32,'Alternatyva 3'!CC$43,'Alternatyva 3'!CC$55,'Alternatyva 3'!CC$66,'Alternatyva 3'!CC$77,'Alternatyva 3'!CC$88)</f>
        <v>0</v>
      </c>
      <c r="CD47" s="42">
        <f>SUM('Alternatyva 3'!CD$21,'Alternatyva 3'!CD$32,'Alternatyva 3'!CD$43,'Alternatyva 3'!CD$55,'Alternatyva 3'!CD$66,'Alternatyva 3'!CD$77,'Alternatyva 3'!CD$88)</f>
        <v>0</v>
      </c>
      <c r="CE47" s="42">
        <f>SUM('Alternatyva 3'!CE$21,'Alternatyva 3'!CE$32,'Alternatyva 3'!CE$43,'Alternatyva 3'!CE$55,'Alternatyva 3'!CE$66,'Alternatyva 3'!CE$77,'Alternatyva 3'!CE$88)</f>
        <v>0</v>
      </c>
      <c r="CF47" s="42">
        <f>SUM('Alternatyva 3'!CF$21,'Alternatyva 3'!CF$32,'Alternatyva 3'!CF$43,'Alternatyva 3'!CF$55,'Alternatyva 3'!CF$66,'Alternatyva 3'!CF$77,'Alternatyva 3'!CF$88)</f>
        <v>0</v>
      </c>
      <c r="CG47" s="42">
        <f>SUM('Alternatyva 3'!CG$21,'Alternatyva 3'!CG$32,'Alternatyva 3'!CG$43,'Alternatyva 3'!CG$55,'Alternatyva 3'!CG$66,'Alternatyva 3'!CG$77,'Alternatyva 3'!CG$88)</f>
        <v>0</v>
      </c>
      <c r="CH47" s="42">
        <f>SUM('Alternatyva 3'!CH$21,'Alternatyva 3'!CH$32,'Alternatyva 3'!CH$43,'Alternatyva 3'!CH$55,'Alternatyva 3'!CH$66,'Alternatyva 3'!CH$77,'Alternatyva 3'!CH$88)</f>
        <v>0</v>
      </c>
      <c r="CI47" s="42">
        <f>SUM('Alternatyva 3'!CI$21,'Alternatyva 3'!CI$32,'Alternatyva 3'!CI$43,'Alternatyva 3'!CI$55,'Alternatyva 3'!CI$66,'Alternatyva 3'!CI$77,'Alternatyva 3'!CI$88)</f>
        <v>0</v>
      </c>
      <c r="CJ47" s="42">
        <f>SUM('Alternatyva 3'!CJ$21,'Alternatyva 3'!CJ$32,'Alternatyva 3'!CJ$43,'Alternatyva 3'!CJ$55,'Alternatyva 3'!CJ$66,'Alternatyva 3'!CJ$77,'Alternatyva 3'!CJ$88)</f>
        <v>0</v>
      </c>
      <c r="CK47" s="42">
        <f>SUM('Alternatyva 3'!CK$21,'Alternatyva 3'!CK$32,'Alternatyva 3'!CK$43,'Alternatyva 3'!CK$55,'Alternatyva 3'!CK$66,'Alternatyva 3'!CK$77,'Alternatyva 3'!CK$88)</f>
        <v>0</v>
      </c>
      <c r="CL47" s="42">
        <f>SUM('Alternatyva 3'!CL$21,'Alternatyva 3'!CL$32,'Alternatyva 3'!CL$43,'Alternatyva 3'!CL$55,'Alternatyva 3'!CL$66,'Alternatyva 3'!CL$77,'Alternatyva 3'!CL$88)</f>
        <v>0</v>
      </c>
      <c r="CM47" s="42">
        <f>SUM('Alternatyva 3'!CM$21,'Alternatyva 3'!CM$32,'Alternatyva 3'!CM$43,'Alternatyva 3'!CM$55,'Alternatyva 3'!CM$66,'Alternatyva 3'!CM$77,'Alternatyva 3'!CM$88)</f>
        <v>0</v>
      </c>
      <c r="CN47" s="42">
        <f>SUM('Alternatyva 3'!CN$21,'Alternatyva 3'!CN$32,'Alternatyva 3'!CN$43,'Alternatyva 3'!CN$55,'Alternatyva 3'!CN$66,'Alternatyva 3'!CN$77,'Alternatyva 3'!CN$88)</f>
        <v>0</v>
      </c>
      <c r="CO47" s="42">
        <f>SUM('Alternatyva 3'!CO$21,'Alternatyva 3'!CO$32,'Alternatyva 3'!CO$43,'Alternatyva 3'!CO$55,'Alternatyva 3'!CO$66,'Alternatyva 3'!CO$77,'Alternatyva 3'!CO$88)</f>
        <v>0</v>
      </c>
      <c r="CP47" s="42">
        <f>SUM('Alternatyva 3'!CP$21,'Alternatyva 3'!CP$32,'Alternatyva 3'!CP$43,'Alternatyva 3'!CP$55,'Alternatyva 3'!CP$66,'Alternatyva 3'!CP$77,'Alternatyva 3'!CP$88)</f>
        <v>0</v>
      </c>
      <c r="CQ47" s="42">
        <f>SUM('Alternatyva 3'!CQ$21,'Alternatyva 3'!CQ$32,'Alternatyva 3'!CQ$43,'Alternatyva 3'!CQ$55,'Alternatyva 3'!CQ$66,'Alternatyva 3'!CQ$77,'Alternatyva 3'!CQ$88)</f>
        <v>0</v>
      </c>
      <c r="CR47" s="42">
        <f>SUM('Alternatyva 3'!CR$21,'Alternatyva 3'!CR$32,'Alternatyva 3'!CR$43,'Alternatyva 3'!CR$55,'Alternatyva 3'!CR$66,'Alternatyva 3'!CR$77,'Alternatyva 3'!CR$88)</f>
        <v>0</v>
      </c>
      <c r="CS47" s="42">
        <f>SUM('Alternatyva 3'!CS$21,'Alternatyva 3'!CS$32,'Alternatyva 3'!CS$43,'Alternatyva 3'!CS$55,'Alternatyva 3'!CS$66,'Alternatyva 3'!CS$77,'Alternatyva 3'!CS$88)</f>
        <v>0</v>
      </c>
      <c r="CT47" s="42">
        <f>SUM('Alternatyva 3'!CT$21,'Alternatyva 3'!CT$32,'Alternatyva 3'!CT$43,'Alternatyva 3'!CT$55,'Alternatyva 3'!CT$66,'Alternatyva 3'!CT$77,'Alternatyva 3'!CT$88)</f>
        <v>0</v>
      </c>
      <c r="CU47" s="42">
        <f>SUM('Alternatyva 3'!CU$21,'Alternatyva 3'!CU$32,'Alternatyva 3'!CU$43,'Alternatyva 3'!CU$55,'Alternatyva 3'!CU$66,'Alternatyva 3'!CU$77,'Alternatyva 3'!CU$88)</f>
        <v>0</v>
      </c>
      <c r="CV47" s="42">
        <f>SUM('Alternatyva 3'!CV$21,'Alternatyva 3'!CV$32,'Alternatyva 3'!CV$43,'Alternatyva 3'!CV$55,'Alternatyva 3'!CV$66,'Alternatyva 3'!CV$77,'Alternatyva 3'!CV$88)</f>
        <v>0</v>
      </c>
      <c r="CW47" s="42">
        <f>SUM('Alternatyva 3'!CW$21,'Alternatyva 3'!CW$32,'Alternatyva 3'!CW$43,'Alternatyva 3'!CW$55,'Alternatyva 3'!CW$66,'Alternatyva 3'!CW$77,'Alternatyva 3'!CW$88)</f>
        <v>0</v>
      </c>
      <c r="CX47" s="42">
        <f>SUM('Alternatyva 3'!CX$21,'Alternatyva 3'!CX$32,'Alternatyva 3'!CX$43,'Alternatyva 3'!CX$55,'Alternatyva 3'!CX$66,'Alternatyva 3'!CX$77,'Alternatyva 3'!CX$88)</f>
        <v>0</v>
      </c>
      <c r="CY47" s="42">
        <f>SUM('Alternatyva 3'!CY$21,'Alternatyva 3'!CY$32,'Alternatyva 3'!CY$43,'Alternatyva 3'!CY$55,'Alternatyva 3'!CY$66,'Alternatyva 3'!CY$77,'Alternatyva 3'!CY$88)</f>
        <v>0</v>
      </c>
      <c r="CZ47" s="42">
        <f>SUM('Alternatyva 3'!CZ$21,'Alternatyva 3'!CZ$32,'Alternatyva 3'!CZ$43,'Alternatyva 3'!CZ$55,'Alternatyva 3'!CZ$66,'Alternatyva 3'!CZ$77,'Alternatyva 3'!CZ$88)</f>
        <v>0</v>
      </c>
      <c r="DA47" s="42">
        <f>SUM('Alternatyva 3'!DA$21,'Alternatyva 3'!DA$32,'Alternatyva 3'!DA$43,'Alternatyva 3'!DA$55,'Alternatyva 3'!DA$66,'Alternatyva 3'!DA$77,'Alternatyva 3'!DA$88)</f>
        <v>0</v>
      </c>
      <c r="DB47" s="42">
        <f>SUM('Alternatyva 3'!DB$21,'Alternatyva 3'!DB$32,'Alternatyva 3'!DB$43,'Alternatyva 3'!DB$55,'Alternatyva 3'!DB$66,'Alternatyva 3'!DB$77,'Alternatyva 3'!DB$88)</f>
        <v>0</v>
      </c>
      <c r="DC47" s="42">
        <f>SUM('Alternatyva 3'!DC$21,'Alternatyva 3'!DC$32,'Alternatyva 3'!DC$43,'Alternatyva 3'!DC$55,'Alternatyva 3'!DC$66,'Alternatyva 3'!DC$77,'Alternatyva 3'!DC$88)</f>
        <v>0</v>
      </c>
    </row>
    <row r="48" spans="2:107" ht="15" hidden="1" customHeight="1">
      <c r="B48" s="5" t="s">
        <v>191</v>
      </c>
      <c r="C48" s="754" t="s">
        <v>260</v>
      </c>
      <c r="D48" s="755"/>
      <c r="E48" s="756"/>
      <c r="F48" s="48">
        <f>H48+NPV(SD,I48:INDEX(I48:DC48,PAL))</f>
        <v>0</v>
      </c>
      <c r="G48" s="42">
        <f>SUMIF($H$6:$DC$6,"&lt;="&amp;PAL,$H48:$DC48)</f>
        <v>0</v>
      </c>
      <c r="H48" s="42">
        <f>H47-SUMPRODUCT('Alternatyva 3'!H$21:H$88,'Alternatyva 3'!$DH$21:$DH$88)</f>
        <v>0</v>
      </c>
      <c r="I48" s="42">
        <f>I47-SUMPRODUCT('Alternatyva 3'!I$21:I$88,'Alternatyva 3'!$DH$21:$DH$88)</f>
        <v>0</v>
      </c>
      <c r="J48" s="42">
        <f>J47-SUMPRODUCT('Alternatyva 3'!J$21:J$88,'Alternatyva 3'!$DH$21:$DH$88)</f>
        <v>0</v>
      </c>
      <c r="K48" s="42">
        <f>K47-SUMPRODUCT('Alternatyva 3'!K$21:K$88,'Alternatyva 3'!$DH$21:$DH$88)</f>
        <v>0</v>
      </c>
      <c r="L48" s="42">
        <f>L47-SUMPRODUCT('Alternatyva 3'!L$21:L$88,'Alternatyva 3'!$DH$21:$DH$88)</f>
        <v>0</v>
      </c>
      <c r="M48" s="42">
        <f>M47-SUMPRODUCT('Alternatyva 3'!M$21:M$88,'Alternatyva 3'!$DH$21:$DH$88)</f>
        <v>0</v>
      </c>
      <c r="N48" s="42">
        <f>N47-SUMPRODUCT('Alternatyva 3'!N$21:N$88,'Alternatyva 3'!$DH$21:$DH$88)</f>
        <v>0</v>
      </c>
      <c r="O48" s="42">
        <f>O47-SUMPRODUCT('Alternatyva 3'!O$21:O$88,'Alternatyva 3'!$DH$21:$DH$88)</f>
        <v>0</v>
      </c>
      <c r="P48" s="42">
        <f>P47-SUMPRODUCT('Alternatyva 3'!P$21:P$88,'Alternatyva 3'!$DH$21:$DH$88)</f>
        <v>0</v>
      </c>
      <c r="Q48" s="42">
        <f>Q47-SUMPRODUCT('Alternatyva 3'!Q$21:Q$88,'Alternatyva 3'!$DH$21:$DH$88)</f>
        <v>0</v>
      </c>
      <c r="R48" s="42">
        <f>R47-SUMPRODUCT('Alternatyva 3'!R$21:R$88,'Alternatyva 3'!$DH$21:$DH$88)</f>
        <v>0</v>
      </c>
      <c r="S48" s="42">
        <f>S47-SUMPRODUCT('Alternatyva 3'!S$21:S$88,'Alternatyva 3'!$DH$21:$DH$88)</f>
        <v>0</v>
      </c>
      <c r="T48" s="42">
        <f>T47-SUMPRODUCT('Alternatyva 3'!T$21:T$88,'Alternatyva 3'!$DH$21:$DH$88)</f>
        <v>0</v>
      </c>
      <c r="U48" s="42">
        <f>U47-SUMPRODUCT('Alternatyva 3'!U$21:U$88,'Alternatyva 3'!$DH$21:$DH$88)</f>
        <v>0</v>
      </c>
      <c r="V48" s="42">
        <f>V47-SUMPRODUCT('Alternatyva 3'!V$21:V$88,'Alternatyva 3'!$DH$21:$DH$88)</f>
        <v>0</v>
      </c>
      <c r="W48" s="42">
        <f>W47-SUMPRODUCT('Alternatyva 3'!W$21:W$88,'Alternatyva 3'!$DH$21:$DH$88)</f>
        <v>0</v>
      </c>
      <c r="X48" s="42">
        <f>X47-SUMPRODUCT('Alternatyva 3'!X$21:X$88,'Alternatyva 3'!$DH$21:$DH$88)</f>
        <v>0</v>
      </c>
      <c r="Y48" s="42">
        <f>Y47-SUMPRODUCT('Alternatyva 3'!Y$21:Y$88,'Alternatyva 3'!$DH$21:$DH$88)</f>
        <v>0</v>
      </c>
      <c r="Z48" s="42">
        <f>Z47-SUMPRODUCT('Alternatyva 3'!Z$21:Z$88,'Alternatyva 3'!$DH$21:$DH$88)</f>
        <v>0</v>
      </c>
      <c r="AA48" s="42">
        <f>AA47-SUMPRODUCT('Alternatyva 3'!AA$21:AA$88,'Alternatyva 3'!$DH$21:$DH$88)</f>
        <v>0</v>
      </c>
      <c r="AB48" s="42">
        <f>AB47-SUMPRODUCT('Alternatyva 3'!AB$21:AB$88,'Alternatyva 3'!$DH$21:$DH$88)</f>
        <v>0</v>
      </c>
      <c r="AC48" s="42">
        <f>AC47-SUMPRODUCT('Alternatyva 3'!AC$21:AC$88,'Alternatyva 3'!$DH$21:$DH$88)</f>
        <v>0</v>
      </c>
      <c r="AD48" s="42">
        <f>AD47-SUMPRODUCT('Alternatyva 3'!AD$21:AD$88,'Alternatyva 3'!$DH$21:$DH$88)</f>
        <v>0</v>
      </c>
      <c r="AE48" s="42">
        <f>AE47-SUMPRODUCT('Alternatyva 3'!AE$21:AE$88,'Alternatyva 3'!$DH$21:$DH$88)</f>
        <v>0</v>
      </c>
      <c r="AF48" s="42">
        <f>AF47-SUMPRODUCT('Alternatyva 3'!AF$21:AF$88,'Alternatyva 3'!$DH$21:$DH$88)</f>
        <v>0</v>
      </c>
      <c r="AG48" s="42">
        <f>AG47-SUMPRODUCT('Alternatyva 3'!AG$21:AG$88,'Alternatyva 3'!$DH$21:$DH$88)</f>
        <v>0</v>
      </c>
      <c r="AH48" s="42">
        <f>AH47-SUMPRODUCT('Alternatyva 3'!AH$21:AH$88,'Alternatyva 3'!$DH$21:$DH$88)</f>
        <v>0</v>
      </c>
      <c r="AI48" s="42">
        <f>AI47-SUMPRODUCT('Alternatyva 3'!AI$21:AI$88,'Alternatyva 3'!$DH$21:$DH$88)</f>
        <v>0</v>
      </c>
      <c r="AJ48" s="42">
        <f>AJ47-SUMPRODUCT('Alternatyva 3'!AJ$21:AJ$88,'Alternatyva 3'!$DH$21:$DH$88)</f>
        <v>0</v>
      </c>
      <c r="AK48" s="42">
        <f>AK47-SUMPRODUCT('Alternatyva 3'!AK$21:AK$88,'Alternatyva 3'!$DH$21:$DH$88)</f>
        <v>0</v>
      </c>
      <c r="AL48" s="42">
        <f>AL47-SUMPRODUCT('Alternatyva 3'!AL$21:AL$88,'Alternatyva 3'!$DH$21:$DH$88)</f>
        <v>0</v>
      </c>
      <c r="AM48" s="42">
        <f>AM47-SUMPRODUCT('Alternatyva 3'!AM$21:AM$88,'Alternatyva 3'!$DH$21:$DH$88)</f>
        <v>0</v>
      </c>
      <c r="AN48" s="42">
        <f>AN47-SUMPRODUCT('Alternatyva 3'!AN$21:AN$88,'Alternatyva 3'!$DH$21:$DH$88)</f>
        <v>0</v>
      </c>
      <c r="AO48" s="42">
        <f>AO47-SUMPRODUCT('Alternatyva 3'!AO$21:AO$88,'Alternatyva 3'!$DH$21:$DH$88)</f>
        <v>0</v>
      </c>
      <c r="AP48" s="42">
        <f>AP47-SUMPRODUCT('Alternatyva 3'!AP$21:AP$88,'Alternatyva 3'!$DH$21:$DH$88)</f>
        <v>0</v>
      </c>
      <c r="AQ48" s="42">
        <f>AQ47-SUMPRODUCT('Alternatyva 3'!AQ$21:AQ$88,'Alternatyva 3'!$DH$21:$DH$88)</f>
        <v>0</v>
      </c>
      <c r="AR48" s="42">
        <f>AR47-SUMPRODUCT('Alternatyva 3'!AR$21:AR$88,'Alternatyva 3'!$DH$21:$DH$88)</f>
        <v>0</v>
      </c>
      <c r="AS48" s="42">
        <f>AS47-SUMPRODUCT('Alternatyva 3'!AS$21:AS$88,'Alternatyva 3'!$DH$21:$DH$88)</f>
        <v>0</v>
      </c>
      <c r="AT48" s="42">
        <f>AT47-SUMPRODUCT('Alternatyva 3'!AT$21:AT$88,'Alternatyva 3'!$DH$21:$DH$88)</f>
        <v>0</v>
      </c>
      <c r="AU48" s="42">
        <f>AU47-SUMPRODUCT('Alternatyva 3'!AU$21:AU$88,'Alternatyva 3'!$DH$21:$DH$88)</f>
        <v>0</v>
      </c>
      <c r="AV48" s="42">
        <f>AV47-SUMPRODUCT('Alternatyva 3'!AV$21:AV$88,'Alternatyva 3'!$DH$21:$DH$88)</f>
        <v>0</v>
      </c>
      <c r="AW48" s="42">
        <f>AW47-SUMPRODUCT('Alternatyva 3'!AW$21:AW$88,'Alternatyva 3'!$DH$21:$DH$88)</f>
        <v>0</v>
      </c>
      <c r="AX48" s="42">
        <f>AX47-SUMPRODUCT('Alternatyva 3'!AX$21:AX$88,'Alternatyva 3'!$DH$21:$DH$88)</f>
        <v>0</v>
      </c>
      <c r="AY48" s="42">
        <f>AY47-SUMPRODUCT('Alternatyva 3'!AY$21:AY$88,'Alternatyva 3'!$DH$21:$DH$88)</f>
        <v>0</v>
      </c>
      <c r="AZ48" s="42">
        <f>AZ47-SUMPRODUCT('Alternatyva 3'!AZ$21:AZ$88,'Alternatyva 3'!$DH$21:$DH$88)</f>
        <v>0</v>
      </c>
      <c r="BA48" s="42">
        <f>BA47-SUMPRODUCT('Alternatyva 3'!BA$21:BA$88,'Alternatyva 3'!$DH$21:$DH$88)</f>
        <v>0</v>
      </c>
      <c r="BB48" s="42">
        <f>BB47-SUMPRODUCT('Alternatyva 3'!BB$21:BB$88,'Alternatyva 3'!$DH$21:$DH$88)</f>
        <v>0</v>
      </c>
      <c r="BC48" s="42">
        <f>BC47-SUMPRODUCT('Alternatyva 3'!BC$21:BC$88,'Alternatyva 3'!$DH$21:$DH$88)</f>
        <v>0</v>
      </c>
      <c r="BD48" s="42">
        <f>BD47-SUMPRODUCT('Alternatyva 3'!BD$21:BD$88,'Alternatyva 3'!$DH$21:$DH$88)</f>
        <v>0</v>
      </c>
      <c r="BE48" s="42">
        <f>BE47-SUMPRODUCT('Alternatyva 3'!BE$21:BE$88,'Alternatyva 3'!$DH$21:$DH$88)</f>
        <v>0</v>
      </c>
      <c r="BF48" s="42">
        <f>BF47-SUMPRODUCT('Alternatyva 3'!BF$21:BF$88,'Alternatyva 3'!$DH$21:$DH$88)</f>
        <v>0</v>
      </c>
      <c r="BG48" s="42">
        <f>BG47-SUMPRODUCT('Alternatyva 3'!BG$21:BG$88,'Alternatyva 3'!$DH$21:$DH$88)</f>
        <v>0</v>
      </c>
      <c r="BH48" s="42">
        <f>BH47-SUMPRODUCT('Alternatyva 3'!BH$21:BH$88,'Alternatyva 3'!$DH$21:$DH$88)</f>
        <v>0</v>
      </c>
      <c r="BI48" s="42">
        <f>BI47-SUMPRODUCT('Alternatyva 3'!BI$21:BI$88,'Alternatyva 3'!$DH$21:$DH$88)</f>
        <v>0</v>
      </c>
      <c r="BJ48" s="42">
        <f>BJ47-SUMPRODUCT('Alternatyva 3'!BJ$21:BJ$88,'Alternatyva 3'!$DH$21:$DH$88)</f>
        <v>0</v>
      </c>
      <c r="BK48" s="42">
        <f>BK47-SUMPRODUCT('Alternatyva 3'!BK$21:BK$88,'Alternatyva 3'!$DH$21:$DH$88)</f>
        <v>0</v>
      </c>
      <c r="BL48" s="42">
        <f>BL47-SUMPRODUCT('Alternatyva 3'!BL$21:BL$88,'Alternatyva 3'!$DH$21:$DH$88)</f>
        <v>0</v>
      </c>
      <c r="BM48" s="42">
        <f>BM47-SUMPRODUCT('Alternatyva 3'!BM$21:BM$88,'Alternatyva 3'!$DH$21:$DH$88)</f>
        <v>0</v>
      </c>
      <c r="BN48" s="42">
        <f>BN47-SUMPRODUCT('Alternatyva 3'!BN$21:BN$88,'Alternatyva 3'!$DH$21:$DH$88)</f>
        <v>0</v>
      </c>
      <c r="BO48" s="42">
        <f>BO47-SUMPRODUCT('Alternatyva 3'!BO$21:BO$88,'Alternatyva 3'!$DH$21:$DH$88)</f>
        <v>0</v>
      </c>
      <c r="BP48" s="42">
        <f>BP47-SUMPRODUCT('Alternatyva 3'!BP$21:BP$88,'Alternatyva 3'!$DH$21:$DH$88)</f>
        <v>0</v>
      </c>
      <c r="BQ48" s="42">
        <f>BQ47-SUMPRODUCT('Alternatyva 3'!BQ$21:BQ$88,'Alternatyva 3'!$DH$21:$DH$88)</f>
        <v>0</v>
      </c>
      <c r="BR48" s="42">
        <f>BR47-SUMPRODUCT('Alternatyva 3'!BR$21:BR$88,'Alternatyva 3'!$DH$21:$DH$88)</f>
        <v>0</v>
      </c>
      <c r="BS48" s="42">
        <f>BS47-SUMPRODUCT('Alternatyva 3'!BS$21:BS$88,'Alternatyva 3'!$DH$21:$DH$88)</f>
        <v>0</v>
      </c>
      <c r="BT48" s="42">
        <f>BT47-SUMPRODUCT('Alternatyva 3'!BT$21:BT$88,'Alternatyva 3'!$DH$21:$DH$88)</f>
        <v>0</v>
      </c>
      <c r="BU48" s="42">
        <f>BU47-SUMPRODUCT('Alternatyva 3'!BU$21:BU$88,'Alternatyva 3'!$DH$21:$DH$88)</f>
        <v>0</v>
      </c>
      <c r="BV48" s="42">
        <f>BV47-SUMPRODUCT('Alternatyva 3'!BV$21:BV$88,'Alternatyva 3'!$DH$21:$DH$88)</f>
        <v>0</v>
      </c>
      <c r="BW48" s="42">
        <f>BW47-SUMPRODUCT('Alternatyva 3'!BW$21:BW$88,'Alternatyva 3'!$DH$21:$DH$88)</f>
        <v>0</v>
      </c>
      <c r="BX48" s="42">
        <f>BX47-SUMPRODUCT('Alternatyva 3'!BX$21:BX$88,'Alternatyva 3'!$DH$21:$DH$88)</f>
        <v>0</v>
      </c>
      <c r="BY48" s="42">
        <f>BY47-SUMPRODUCT('Alternatyva 3'!BY$21:BY$88,'Alternatyva 3'!$DH$21:$DH$88)</f>
        <v>0</v>
      </c>
      <c r="BZ48" s="42">
        <f>BZ47-SUMPRODUCT('Alternatyva 3'!BZ$21:BZ$88,'Alternatyva 3'!$DH$21:$DH$88)</f>
        <v>0</v>
      </c>
      <c r="CA48" s="42">
        <f>CA47-SUMPRODUCT('Alternatyva 3'!CA$21:CA$88,'Alternatyva 3'!$DH$21:$DH$88)</f>
        <v>0</v>
      </c>
      <c r="CB48" s="42">
        <f>CB47-SUMPRODUCT('Alternatyva 3'!CB$21:CB$88,'Alternatyva 3'!$DH$21:$DH$88)</f>
        <v>0</v>
      </c>
      <c r="CC48" s="42">
        <f>CC47-SUMPRODUCT('Alternatyva 3'!CC$21:CC$88,'Alternatyva 3'!$DH$21:$DH$88)</f>
        <v>0</v>
      </c>
      <c r="CD48" s="42">
        <f>CD47-SUMPRODUCT('Alternatyva 3'!CD$21:CD$88,'Alternatyva 3'!$DH$21:$DH$88)</f>
        <v>0</v>
      </c>
      <c r="CE48" s="42">
        <f>CE47-SUMPRODUCT('Alternatyva 3'!CE$21:CE$88,'Alternatyva 3'!$DH$21:$DH$88)</f>
        <v>0</v>
      </c>
      <c r="CF48" s="42">
        <f>CF47-SUMPRODUCT('Alternatyva 3'!CF$21:CF$88,'Alternatyva 3'!$DH$21:$DH$88)</f>
        <v>0</v>
      </c>
      <c r="CG48" s="42">
        <f>CG47-SUMPRODUCT('Alternatyva 3'!CG$21:CG$88,'Alternatyva 3'!$DH$21:$DH$88)</f>
        <v>0</v>
      </c>
      <c r="CH48" s="42">
        <f>CH47-SUMPRODUCT('Alternatyva 3'!CH$21:CH$88,'Alternatyva 3'!$DH$21:$DH$88)</f>
        <v>0</v>
      </c>
      <c r="CI48" s="42">
        <f>CI47-SUMPRODUCT('Alternatyva 3'!CI$21:CI$88,'Alternatyva 3'!$DH$21:$DH$88)</f>
        <v>0</v>
      </c>
      <c r="CJ48" s="42">
        <f>CJ47-SUMPRODUCT('Alternatyva 3'!CJ$21:CJ$88,'Alternatyva 3'!$DH$21:$DH$88)</f>
        <v>0</v>
      </c>
      <c r="CK48" s="42">
        <f>CK47-SUMPRODUCT('Alternatyva 3'!CK$21:CK$88,'Alternatyva 3'!$DH$21:$DH$88)</f>
        <v>0</v>
      </c>
      <c r="CL48" s="42">
        <f>CL47-SUMPRODUCT('Alternatyva 3'!CL$21:CL$88,'Alternatyva 3'!$DH$21:$DH$88)</f>
        <v>0</v>
      </c>
      <c r="CM48" s="42">
        <f>CM47-SUMPRODUCT('Alternatyva 3'!CM$21:CM$88,'Alternatyva 3'!$DH$21:$DH$88)</f>
        <v>0</v>
      </c>
      <c r="CN48" s="42">
        <f>CN47-SUMPRODUCT('Alternatyva 3'!CN$21:CN$88,'Alternatyva 3'!$DH$21:$DH$88)</f>
        <v>0</v>
      </c>
      <c r="CO48" s="42">
        <f>CO47-SUMPRODUCT('Alternatyva 3'!CO$21:CO$88,'Alternatyva 3'!$DH$21:$DH$88)</f>
        <v>0</v>
      </c>
      <c r="CP48" s="42">
        <f>CP47-SUMPRODUCT('Alternatyva 3'!CP$21:CP$88,'Alternatyva 3'!$DH$21:$DH$88)</f>
        <v>0</v>
      </c>
      <c r="CQ48" s="42">
        <f>CQ47-SUMPRODUCT('Alternatyva 3'!CQ$21:CQ$88,'Alternatyva 3'!$DH$21:$DH$88)</f>
        <v>0</v>
      </c>
      <c r="CR48" s="42">
        <f>CR47-SUMPRODUCT('Alternatyva 3'!CR$21:CR$88,'Alternatyva 3'!$DH$21:$DH$88)</f>
        <v>0</v>
      </c>
      <c r="CS48" s="42">
        <f>CS47-SUMPRODUCT('Alternatyva 3'!CS$21:CS$88,'Alternatyva 3'!$DH$21:$DH$88)</f>
        <v>0</v>
      </c>
      <c r="CT48" s="42">
        <f>CT47-SUMPRODUCT('Alternatyva 3'!CT$21:CT$88,'Alternatyva 3'!$DH$21:$DH$88)</f>
        <v>0</v>
      </c>
      <c r="CU48" s="42">
        <f>CU47-SUMPRODUCT('Alternatyva 3'!CU$21:CU$88,'Alternatyva 3'!$DH$21:$DH$88)</f>
        <v>0</v>
      </c>
      <c r="CV48" s="42">
        <f>CV47-SUMPRODUCT('Alternatyva 3'!CV$21:CV$88,'Alternatyva 3'!$DH$21:$DH$88)</f>
        <v>0</v>
      </c>
      <c r="CW48" s="42">
        <f>CW47-SUMPRODUCT('Alternatyva 3'!CW$21:CW$88,'Alternatyva 3'!$DH$21:$DH$88)</f>
        <v>0</v>
      </c>
      <c r="CX48" s="42">
        <f>CX47-SUMPRODUCT('Alternatyva 3'!CX$21:CX$88,'Alternatyva 3'!$DH$21:$DH$88)</f>
        <v>0</v>
      </c>
      <c r="CY48" s="42">
        <f>CY47-SUMPRODUCT('Alternatyva 3'!CY$21:CY$88,'Alternatyva 3'!$DH$21:$DH$88)</f>
        <v>0</v>
      </c>
      <c r="CZ48" s="42">
        <f>CZ47-SUMPRODUCT('Alternatyva 3'!CZ$21:CZ$88,'Alternatyva 3'!$DH$21:$DH$88)</f>
        <v>0</v>
      </c>
      <c r="DA48" s="42">
        <f>DA47-SUMPRODUCT('Alternatyva 3'!DA$21:DA$88,'Alternatyva 3'!$DH$21:$DH$88)</f>
        <v>0</v>
      </c>
      <c r="DB48" s="42">
        <f>DB47-SUMPRODUCT('Alternatyva 3'!DB$21:DB$88,'Alternatyva 3'!$DH$21:$DH$88)</f>
        <v>0</v>
      </c>
      <c r="DC48" s="42">
        <f>DC47-SUMPRODUCT('Alternatyva 3'!DC$21:DC$88,'Alternatyva 3'!$DH$21:$DH$88)</f>
        <v>0</v>
      </c>
    </row>
    <row r="49" spans="2:107" ht="15" hidden="1" customHeight="1" thickBot="1">
      <c r="B49" s="5" t="s">
        <v>237</v>
      </c>
      <c r="C49" s="772" t="s">
        <v>160</v>
      </c>
      <c r="D49" s="773"/>
      <c r="E49" s="774"/>
      <c r="F49" s="48">
        <f>H49+NPV(SD,I49:INDEX(I49:DC49,PAL))</f>
        <v>0</v>
      </c>
      <c r="G49" s="42">
        <f>SUMIF($H$6:$DC$6,"&lt;="&amp;PAL,$H49:$DC49)</f>
        <v>0</v>
      </c>
      <c r="H49" s="14">
        <f>H44-H45-H46+H48</f>
        <v>0</v>
      </c>
      <c r="I49" s="14">
        <f t="shared" ref="I49:BT49" si="16">I44-I45-I46+I48</f>
        <v>0</v>
      </c>
      <c r="J49" s="14">
        <f>J44-J45-J46+J48</f>
        <v>0</v>
      </c>
      <c r="K49" s="14">
        <f t="shared" si="16"/>
        <v>0</v>
      </c>
      <c r="L49" s="14">
        <f t="shared" si="16"/>
        <v>0</v>
      </c>
      <c r="M49" s="14">
        <f t="shared" si="16"/>
        <v>0</v>
      </c>
      <c r="N49" s="14">
        <f t="shared" si="16"/>
        <v>0</v>
      </c>
      <c r="O49" s="14">
        <f t="shared" si="16"/>
        <v>0</v>
      </c>
      <c r="P49" s="14">
        <f t="shared" si="16"/>
        <v>0</v>
      </c>
      <c r="Q49" s="14">
        <f t="shared" si="16"/>
        <v>0</v>
      </c>
      <c r="R49" s="14">
        <f t="shared" si="16"/>
        <v>0</v>
      </c>
      <c r="S49" s="14">
        <f t="shared" si="16"/>
        <v>0</v>
      </c>
      <c r="T49" s="14">
        <f t="shared" si="16"/>
        <v>0</v>
      </c>
      <c r="U49" s="14">
        <f t="shared" si="16"/>
        <v>0</v>
      </c>
      <c r="V49" s="14">
        <f t="shared" si="16"/>
        <v>0</v>
      </c>
      <c r="W49" s="14">
        <f>W44-W45-W46+W48</f>
        <v>0</v>
      </c>
      <c r="X49" s="14">
        <f t="shared" si="16"/>
        <v>0</v>
      </c>
      <c r="Y49" s="14">
        <f t="shared" si="16"/>
        <v>0</v>
      </c>
      <c r="Z49" s="14">
        <f t="shared" si="16"/>
        <v>0</v>
      </c>
      <c r="AA49" s="14">
        <f t="shared" si="16"/>
        <v>0</v>
      </c>
      <c r="AB49" s="14">
        <f t="shared" si="16"/>
        <v>0</v>
      </c>
      <c r="AC49" s="14">
        <f t="shared" si="16"/>
        <v>0</v>
      </c>
      <c r="AD49" s="14">
        <f t="shared" si="16"/>
        <v>0</v>
      </c>
      <c r="AE49" s="14">
        <f t="shared" si="16"/>
        <v>0</v>
      </c>
      <c r="AF49" s="14">
        <f t="shared" si="16"/>
        <v>0</v>
      </c>
      <c r="AG49" s="14">
        <f t="shared" si="16"/>
        <v>0</v>
      </c>
      <c r="AH49" s="14">
        <f t="shared" si="16"/>
        <v>0</v>
      </c>
      <c r="AI49" s="14">
        <f t="shared" si="16"/>
        <v>0</v>
      </c>
      <c r="AJ49" s="14">
        <f t="shared" si="16"/>
        <v>0</v>
      </c>
      <c r="AK49" s="14">
        <f t="shared" si="16"/>
        <v>0</v>
      </c>
      <c r="AL49" s="14">
        <f t="shared" si="16"/>
        <v>0</v>
      </c>
      <c r="AM49" s="14">
        <f t="shared" si="16"/>
        <v>0</v>
      </c>
      <c r="AN49" s="14">
        <f t="shared" si="16"/>
        <v>0</v>
      </c>
      <c r="AO49" s="14">
        <f t="shared" si="16"/>
        <v>0</v>
      </c>
      <c r="AP49" s="14">
        <f t="shared" si="16"/>
        <v>0</v>
      </c>
      <c r="AQ49" s="14">
        <f t="shared" si="16"/>
        <v>0</v>
      </c>
      <c r="AR49" s="14">
        <f t="shared" si="16"/>
        <v>0</v>
      </c>
      <c r="AS49" s="14">
        <f t="shared" si="16"/>
        <v>0</v>
      </c>
      <c r="AT49" s="14">
        <f t="shared" si="16"/>
        <v>0</v>
      </c>
      <c r="AU49" s="14">
        <f t="shared" si="16"/>
        <v>0</v>
      </c>
      <c r="AV49" s="14">
        <f t="shared" si="16"/>
        <v>0</v>
      </c>
      <c r="AW49" s="14">
        <f t="shared" si="16"/>
        <v>0</v>
      </c>
      <c r="AX49" s="14">
        <f t="shared" si="16"/>
        <v>0</v>
      </c>
      <c r="AY49" s="14">
        <f t="shared" si="16"/>
        <v>0</v>
      </c>
      <c r="AZ49" s="14">
        <f t="shared" si="16"/>
        <v>0</v>
      </c>
      <c r="BA49" s="14">
        <f t="shared" si="16"/>
        <v>0</v>
      </c>
      <c r="BB49" s="14">
        <f t="shared" si="16"/>
        <v>0</v>
      </c>
      <c r="BC49" s="14">
        <f t="shared" si="16"/>
        <v>0</v>
      </c>
      <c r="BD49" s="14">
        <f t="shared" si="16"/>
        <v>0</v>
      </c>
      <c r="BE49" s="14">
        <f t="shared" si="16"/>
        <v>0</v>
      </c>
      <c r="BF49" s="14">
        <f t="shared" si="16"/>
        <v>0</v>
      </c>
      <c r="BG49" s="14">
        <f t="shared" si="16"/>
        <v>0</v>
      </c>
      <c r="BH49" s="14">
        <f t="shared" si="16"/>
        <v>0</v>
      </c>
      <c r="BI49" s="14">
        <f t="shared" si="16"/>
        <v>0</v>
      </c>
      <c r="BJ49" s="14">
        <f t="shared" si="16"/>
        <v>0</v>
      </c>
      <c r="BK49" s="14">
        <f t="shared" si="16"/>
        <v>0</v>
      </c>
      <c r="BL49" s="14">
        <f t="shared" si="16"/>
        <v>0</v>
      </c>
      <c r="BM49" s="14">
        <f t="shared" si="16"/>
        <v>0</v>
      </c>
      <c r="BN49" s="14">
        <f t="shared" si="16"/>
        <v>0</v>
      </c>
      <c r="BO49" s="14">
        <f t="shared" si="16"/>
        <v>0</v>
      </c>
      <c r="BP49" s="14">
        <f t="shared" si="16"/>
        <v>0</v>
      </c>
      <c r="BQ49" s="14">
        <f t="shared" si="16"/>
        <v>0</v>
      </c>
      <c r="BR49" s="14">
        <f t="shared" si="16"/>
        <v>0</v>
      </c>
      <c r="BS49" s="14">
        <f t="shared" si="16"/>
        <v>0</v>
      </c>
      <c r="BT49" s="14">
        <f t="shared" si="16"/>
        <v>0</v>
      </c>
      <c r="BU49" s="14">
        <f t="shared" ref="BU49:DC49" si="17">BU44-BU45-BU46+BU48</f>
        <v>0</v>
      </c>
      <c r="BV49" s="14">
        <f t="shared" si="17"/>
        <v>0</v>
      </c>
      <c r="BW49" s="14">
        <f t="shared" si="17"/>
        <v>0</v>
      </c>
      <c r="BX49" s="14">
        <f t="shared" si="17"/>
        <v>0</v>
      </c>
      <c r="BY49" s="14">
        <f t="shared" si="17"/>
        <v>0</v>
      </c>
      <c r="BZ49" s="14">
        <f t="shared" si="17"/>
        <v>0</v>
      </c>
      <c r="CA49" s="14">
        <f t="shared" si="17"/>
        <v>0</v>
      </c>
      <c r="CB49" s="14">
        <f t="shared" si="17"/>
        <v>0</v>
      </c>
      <c r="CC49" s="14">
        <f t="shared" si="17"/>
        <v>0</v>
      </c>
      <c r="CD49" s="14">
        <f t="shared" si="17"/>
        <v>0</v>
      </c>
      <c r="CE49" s="14">
        <f t="shared" si="17"/>
        <v>0</v>
      </c>
      <c r="CF49" s="14">
        <f t="shared" si="17"/>
        <v>0</v>
      </c>
      <c r="CG49" s="14">
        <f t="shared" si="17"/>
        <v>0</v>
      </c>
      <c r="CH49" s="14">
        <f t="shared" si="17"/>
        <v>0</v>
      </c>
      <c r="CI49" s="14">
        <f t="shared" si="17"/>
        <v>0</v>
      </c>
      <c r="CJ49" s="14">
        <f t="shared" si="17"/>
        <v>0</v>
      </c>
      <c r="CK49" s="14">
        <f t="shared" si="17"/>
        <v>0</v>
      </c>
      <c r="CL49" s="14">
        <f t="shared" si="17"/>
        <v>0</v>
      </c>
      <c r="CM49" s="14">
        <f t="shared" si="17"/>
        <v>0</v>
      </c>
      <c r="CN49" s="14">
        <f t="shared" si="17"/>
        <v>0</v>
      </c>
      <c r="CO49" s="14">
        <f t="shared" si="17"/>
        <v>0</v>
      </c>
      <c r="CP49" s="14">
        <f t="shared" si="17"/>
        <v>0</v>
      </c>
      <c r="CQ49" s="14">
        <f t="shared" si="17"/>
        <v>0</v>
      </c>
      <c r="CR49" s="14">
        <f t="shared" si="17"/>
        <v>0</v>
      </c>
      <c r="CS49" s="14">
        <f t="shared" si="17"/>
        <v>0</v>
      </c>
      <c r="CT49" s="14">
        <f t="shared" si="17"/>
        <v>0</v>
      </c>
      <c r="CU49" s="14">
        <f t="shared" si="17"/>
        <v>0</v>
      </c>
      <c r="CV49" s="14">
        <f t="shared" si="17"/>
        <v>0</v>
      </c>
      <c r="CW49" s="14">
        <f t="shared" si="17"/>
        <v>0</v>
      </c>
      <c r="CX49" s="14">
        <f t="shared" si="17"/>
        <v>0</v>
      </c>
      <c r="CY49" s="14">
        <f t="shared" si="17"/>
        <v>0</v>
      </c>
      <c r="CZ49" s="14">
        <f t="shared" si="17"/>
        <v>0</v>
      </c>
      <c r="DA49" s="14">
        <f t="shared" si="17"/>
        <v>0</v>
      </c>
      <c r="DB49" s="14">
        <f t="shared" si="17"/>
        <v>0</v>
      </c>
      <c r="DC49" s="14">
        <f t="shared" si="17"/>
        <v>0</v>
      </c>
    </row>
    <row r="50" spans="2:107" ht="15" hidden="1" customHeight="1" thickBot="1">
      <c r="C50" s="779" t="s">
        <v>201</v>
      </c>
      <c r="D50" s="780"/>
      <c r="E50" s="780"/>
      <c r="F50" s="781"/>
      <c r="G50" s="54"/>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c r="BR50" s="10"/>
      <c r="BS50" s="10"/>
      <c r="BT50" s="10"/>
      <c r="BU50" s="10"/>
      <c r="BV50" s="10"/>
      <c r="BW50" s="10"/>
      <c r="BX50" s="10"/>
      <c r="BY50" s="10"/>
      <c r="BZ50" s="10"/>
      <c r="CA50" s="10"/>
      <c r="CB50" s="10"/>
      <c r="CC50" s="10"/>
      <c r="CD50" s="10"/>
      <c r="CE50" s="10"/>
      <c r="CF50" s="10"/>
      <c r="CG50" s="10"/>
      <c r="CH50" s="10"/>
      <c r="CI50" s="10"/>
      <c r="CJ50" s="10"/>
      <c r="CK50" s="10"/>
      <c r="CL50" s="10"/>
      <c r="CM50" s="10"/>
      <c r="CN50" s="10"/>
      <c r="CO50" s="10"/>
      <c r="CP50" s="10"/>
      <c r="CQ50" s="10"/>
      <c r="CR50" s="10"/>
      <c r="CS50" s="10"/>
      <c r="CT50" s="10"/>
      <c r="CU50" s="10"/>
      <c r="CV50" s="10"/>
      <c r="CW50" s="10"/>
      <c r="CX50" s="10"/>
      <c r="CY50" s="10"/>
      <c r="CZ50" s="10"/>
      <c r="DA50" s="10"/>
      <c r="DB50" s="10"/>
      <c r="DC50" s="10"/>
    </row>
    <row r="51" spans="2:107" ht="15" hidden="1" customHeight="1">
      <c r="C51" s="776" t="s">
        <v>28</v>
      </c>
      <c r="D51" s="777"/>
      <c r="E51" s="778"/>
      <c r="F51" s="49">
        <f>F49</f>
        <v>0</v>
      </c>
      <c r="G51" s="43"/>
    </row>
    <row r="52" spans="2:107" ht="15" hidden="1" customHeight="1">
      <c r="C52" s="769" t="s">
        <v>29</v>
      </c>
      <c r="D52" s="770"/>
      <c r="E52" s="771"/>
      <c r="F52" s="50" t="str">
        <f>IFERROR(IF(F46&lt;0,(F44-F46)/(F45-F48),(F44)/(F45+F46-F48)),"")</f>
        <v/>
      </c>
      <c r="G52" s="52"/>
    </row>
    <row r="53" spans="2:107" ht="15" hidden="1" customHeight="1" thickBot="1">
      <c r="C53" s="766" t="s">
        <v>192</v>
      </c>
      <c r="D53" s="767"/>
      <c r="E53" s="768"/>
      <c r="F53" s="170" t="str">
        <f>IFERROR(IRR(H49:INDEX(H49:DC49,PAL+1)),"-")</f>
        <v>-</v>
      </c>
      <c r="G53" s="44"/>
    </row>
    <row r="54" spans="2:107" ht="15" hidden="1" customHeight="1" thickBot="1">
      <c r="C54" s="779" t="s">
        <v>193</v>
      </c>
      <c r="D54" s="780"/>
      <c r="E54" s="780"/>
      <c r="F54" s="781"/>
      <c r="G54" s="12" t="s">
        <v>32</v>
      </c>
      <c r="H54" s="12" t="str">
        <f t="shared" ref="H54:AM54" ca="1" si="18">H43</f>
        <v>2022</v>
      </c>
      <c r="I54" s="12">
        <f t="shared" ca="1" si="18"/>
        <v>2023</v>
      </c>
      <c r="J54" s="12">
        <f t="shared" ca="1" si="18"/>
        <v>2024</v>
      </c>
      <c r="K54" s="12">
        <f t="shared" ca="1" si="18"/>
        <v>2025</v>
      </c>
      <c r="L54" s="12">
        <f t="shared" ca="1" si="18"/>
        <v>2026</v>
      </c>
      <c r="M54" s="12">
        <f t="shared" ca="1" si="18"/>
        <v>2027</v>
      </c>
      <c r="N54" s="12">
        <f t="shared" ca="1" si="18"/>
        <v>2028</v>
      </c>
      <c r="O54" s="12">
        <f t="shared" ca="1" si="18"/>
        <v>2029</v>
      </c>
      <c r="P54" s="12">
        <f t="shared" ca="1" si="18"/>
        <v>2030</v>
      </c>
      <c r="Q54" s="12">
        <f t="shared" ca="1" si="18"/>
        <v>2031</v>
      </c>
      <c r="R54" s="12">
        <f t="shared" ca="1" si="18"/>
        <v>2032</v>
      </c>
      <c r="S54" s="12">
        <f t="shared" ca="1" si="18"/>
        <v>2033</v>
      </c>
      <c r="T54" s="12">
        <f t="shared" ca="1" si="18"/>
        <v>2034</v>
      </c>
      <c r="U54" s="12">
        <f t="shared" ca="1" si="18"/>
        <v>2035</v>
      </c>
      <c r="V54" s="12">
        <f t="shared" ca="1" si="18"/>
        <v>2036</v>
      </c>
      <c r="W54" s="12">
        <f t="shared" ca="1" si="18"/>
        <v>2037</v>
      </c>
      <c r="X54" s="12">
        <f t="shared" ca="1" si="18"/>
        <v>2038</v>
      </c>
      <c r="Y54" s="12">
        <f t="shared" ca="1" si="18"/>
        <v>2039</v>
      </c>
      <c r="Z54" s="12">
        <f t="shared" ca="1" si="18"/>
        <v>2040</v>
      </c>
      <c r="AA54" s="12">
        <f t="shared" ca="1" si="18"/>
        <v>2041</v>
      </c>
      <c r="AB54" s="12">
        <f t="shared" ca="1" si="18"/>
        <v>2042</v>
      </c>
      <c r="AC54" s="12">
        <f t="shared" ca="1" si="18"/>
        <v>2043</v>
      </c>
      <c r="AD54" s="12">
        <f t="shared" ca="1" si="18"/>
        <v>2044</v>
      </c>
      <c r="AE54" s="12">
        <f t="shared" ca="1" si="18"/>
        <v>2045</v>
      </c>
      <c r="AF54" s="12">
        <f t="shared" ca="1" si="18"/>
        <v>2046</v>
      </c>
      <c r="AG54" s="12">
        <f t="shared" ca="1" si="18"/>
        <v>2047</v>
      </c>
      <c r="AH54" s="12">
        <f t="shared" ca="1" si="18"/>
        <v>2048</v>
      </c>
      <c r="AI54" s="12">
        <f t="shared" ca="1" si="18"/>
        <v>2049</v>
      </c>
      <c r="AJ54" s="12">
        <f t="shared" ca="1" si="18"/>
        <v>2050</v>
      </c>
      <c r="AK54" s="12">
        <f t="shared" ca="1" si="18"/>
        <v>2051</v>
      </c>
      <c r="AL54" s="12">
        <f t="shared" ca="1" si="18"/>
        <v>2052</v>
      </c>
      <c r="AM54" s="12">
        <f t="shared" ca="1" si="18"/>
        <v>2053</v>
      </c>
      <c r="AN54" s="12">
        <f t="shared" ref="AN54:BS54" ca="1" si="19">AN43</f>
        <v>2054</v>
      </c>
      <c r="AO54" s="12">
        <f t="shared" ca="1" si="19"/>
        <v>2055</v>
      </c>
      <c r="AP54" s="12">
        <f t="shared" ca="1" si="19"/>
        <v>2056</v>
      </c>
      <c r="AQ54" s="12">
        <f t="shared" ca="1" si="19"/>
        <v>2057</v>
      </c>
      <c r="AR54" s="12">
        <f t="shared" ca="1" si="19"/>
        <v>2058</v>
      </c>
      <c r="AS54" s="12">
        <f t="shared" ca="1" si="19"/>
        <v>2059</v>
      </c>
      <c r="AT54" s="12">
        <f t="shared" ca="1" si="19"/>
        <v>2060</v>
      </c>
      <c r="AU54" s="12">
        <f t="shared" ca="1" si="19"/>
        <v>2061</v>
      </c>
      <c r="AV54" s="12">
        <f t="shared" ca="1" si="19"/>
        <v>2062</v>
      </c>
      <c r="AW54" s="12">
        <f t="shared" ca="1" si="19"/>
        <v>2063</v>
      </c>
      <c r="AX54" s="12">
        <f t="shared" ca="1" si="19"/>
        <v>2064</v>
      </c>
      <c r="AY54" s="12">
        <f t="shared" ca="1" si="19"/>
        <v>2065</v>
      </c>
      <c r="AZ54" s="12">
        <f t="shared" ca="1" si="19"/>
        <v>2066</v>
      </c>
      <c r="BA54" s="12">
        <f t="shared" ca="1" si="19"/>
        <v>2067</v>
      </c>
      <c r="BB54" s="12">
        <f t="shared" ca="1" si="19"/>
        <v>2068</v>
      </c>
      <c r="BC54" s="12">
        <f t="shared" ca="1" si="19"/>
        <v>2069</v>
      </c>
      <c r="BD54" s="12">
        <f t="shared" ca="1" si="19"/>
        <v>2070</v>
      </c>
      <c r="BE54" s="12">
        <f t="shared" ca="1" si="19"/>
        <v>2071</v>
      </c>
      <c r="BF54" s="12">
        <f t="shared" ca="1" si="19"/>
        <v>2072</v>
      </c>
      <c r="BG54" s="12">
        <f t="shared" ca="1" si="19"/>
        <v>2073</v>
      </c>
      <c r="BH54" s="12">
        <f t="shared" ca="1" si="19"/>
        <v>2074</v>
      </c>
      <c r="BI54" s="12">
        <f t="shared" ca="1" si="19"/>
        <v>2075</v>
      </c>
      <c r="BJ54" s="12">
        <f t="shared" ca="1" si="19"/>
        <v>2076</v>
      </c>
      <c r="BK54" s="12">
        <f t="shared" ca="1" si="19"/>
        <v>2077</v>
      </c>
      <c r="BL54" s="12">
        <f t="shared" ca="1" si="19"/>
        <v>2078</v>
      </c>
      <c r="BM54" s="12">
        <f t="shared" ca="1" si="19"/>
        <v>2079</v>
      </c>
      <c r="BN54" s="12">
        <f t="shared" ca="1" si="19"/>
        <v>2080</v>
      </c>
      <c r="BO54" s="12">
        <f t="shared" ca="1" si="19"/>
        <v>2081</v>
      </c>
      <c r="BP54" s="12">
        <f t="shared" ca="1" si="19"/>
        <v>2082</v>
      </c>
      <c r="BQ54" s="12">
        <f t="shared" ca="1" si="19"/>
        <v>2083</v>
      </c>
      <c r="BR54" s="12">
        <f t="shared" ca="1" si="19"/>
        <v>2084</v>
      </c>
      <c r="BS54" s="12">
        <f t="shared" ca="1" si="19"/>
        <v>2085</v>
      </c>
      <c r="BT54" s="12">
        <f t="shared" ref="BT54:DC54" ca="1" si="20">BT43</f>
        <v>2086</v>
      </c>
      <c r="BU54" s="12">
        <f t="shared" ca="1" si="20"/>
        <v>2087</v>
      </c>
      <c r="BV54" s="12">
        <f t="shared" ca="1" si="20"/>
        <v>2088</v>
      </c>
      <c r="BW54" s="12">
        <f t="shared" ca="1" si="20"/>
        <v>2089</v>
      </c>
      <c r="BX54" s="12">
        <f t="shared" ca="1" si="20"/>
        <v>2090</v>
      </c>
      <c r="BY54" s="12">
        <f t="shared" ca="1" si="20"/>
        <v>2091</v>
      </c>
      <c r="BZ54" s="12">
        <f t="shared" ca="1" si="20"/>
        <v>2092</v>
      </c>
      <c r="CA54" s="12">
        <f t="shared" ca="1" si="20"/>
        <v>2093</v>
      </c>
      <c r="CB54" s="12">
        <f t="shared" ca="1" si="20"/>
        <v>2094</v>
      </c>
      <c r="CC54" s="12">
        <f t="shared" ca="1" si="20"/>
        <v>2095</v>
      </c>
      <c r="CD54" s="12">
        <f t="shared" ca="1" si="20"/>
        <v>2096</v>
      </c>
      <c r="CE54" s="12">
        <f t="shared" ca="1" si="20"/>
        <v>2097</v>
      </c>
      <c r="CF54" s="12">
        <f t="shared" ca="1" si="20"/>
        <v>2098</v>
      </c>
      <c r="CG54" s="12">
        <f t="shared" ca="1" si="20"/>
        <v>2099</v>
      </c>
      <c r="CH54" s="12">
        <f t="shared" ca="1" si="20"/>
        <v>2100</v>
      </c>
      <c r="CI54" s="12">
        <f t="shared" ca="1" si="20"/>
        <v>2101</v>
      </c>
      <c r="CJ54" s="12">
        <f t="shared" ca="1" si="20"/>
        <v>2102</v>
      </c>
      <c r="CK54" s="12">
        <f t="shared" ca="1" si="20"/>
        <v>2103</v>
      </c>
      <c r="CL54" s="12">
        <f t="shared" ca="1" si="20"/>
        <v>2104</v>
      </c>
      <c r="CM54" s="12">
        <f t="shared" ca="1" si="20"/>
        <v>2105</v>
      </c>
      <c r="CN54" s="12">
        <f t="shared" ca="1" si="20"/>
        <v>2106</v>
      </c>
      <c r="CO54" s="12">
        <f t="shared" ca="1" si="20"/>
        <v>2107</v>
      </c>
      <c r="CP54" s="12">
        <f t="shared" ca="1" si="20"/>
        <v>2108</v>
      </c>
      <c r="CQ54" s="12">
        <f t="shared" ca="1" si="20"/>
        <v>2109</v>
      </c>
      <c r="CR54" s="12">
        <f t="shared" ca="1" si="20"/>
        <v>2110</v>
      </c>
      <c r="CS54" s="12">
        <f t="shared" ca="1" si="20"/>
        <v>2111</v>
      </c>
      <c r="CT54" s="12">
        <f t="shared" ca="1" si="20"/>
        <v>2112</v>
      </c>
      <c r="CU54" s="12">
        <f t="shared" ca="1" si="20"/>
        <v>2113</v>
      </c>
      <c r="CV54" s="12">
        <f t="shared" ca="1" si="20"/>
        <v>2114</v>
      </c>
      <c r="CW54" s="12">
        <f t="shared" ca="1" si="20"/>
        <v>2115</v>
      </c>
      <c r="CX54" s="12">
        <f t="shared" ca="1" si="20"/>
        <v>2116</v>
      </c>
      <c r="CY54" s="12">
        <f t="shared" ca="1" si="20"/>
        <v>2117</v>
      </c>
      <c r="CZ54" s="12">
        <f t="shared" ca="1" si="20"/>
        <v>2118</v>
      </c>
      <c r="DA54" s="12">
        <f t="shared" ca="1" si="20"/>
        <v>2119</v>
      </c>
      <c r="DB54" s="12">
        <f t="shared" ca="1" si="20"/>
        <v>2120</v>
      </c>
      <c r="DC54" s="12">
        <f t="shared" ca="1" si="20"/>
        <v>2121</v>
      </c>
    </row>
    <row r="55" spans="2:107" ht="15" hidden="1" customHeight="1">
      <c r="C55" s="757" t="s">
        <v>197</v>
      </c>
      <c r="D55" s="758"/>
      <c r="E55" s="759"/>
      <c r="F55" s="60"/>
      <c r="G55" s="58">
        <f>SUMIF($H$6:$DC$6,"&lt;="&amp;PAL,$H55:$DC55)</f>
        <v>0</v>
      </c>
      <c r="H55" s="14">
        <f>H47-'Alternatyva 3'!H$7+'Alternatyva 3'!H$115</f>
        <v>0</v>
      </c>
      <c r="I55" s="14">
        <f>I47-'Alternatyva 3'!I$7+'Alternatyva 3'!I$115</f>
        <v>0</v>
      </c>
      <c r="J55" s="14">
        <f>J47-'Alternatyva 3'!J$7+'Alternatyva 3'!J$115</f>
        <v>0</v>
      </c>
      <c r="K55" s="14">
        <f>K47-'Alternatyva 3'!K$7+'Alternatyva 3'!K$115</f>
        <v>0</v>
      </c>
      <c r="L55" s="14">
        <f>L47-'Alternatyva 3'!L$7+'Alternatyva 3'!L$115</f>
        <v>0</v>
      </c>
      <c r="M55" s="14">
        <f>M47-'Alternatyva 3'!M$7+'Alternatyva 3'!M$115</f>
        <v>0</v>
      </c>
      <c r="N55" s="14">
        <f>N47-'Alternatyva 3'!N$7+'Alternatyva 3'!N$115</f>
        <v>0</v>
      </c>
      <c r="O55" s="14">
        <f>O47-'Alternatyva 3'!O$7+'Alternatyva 3'!O$115</f>
        <v>0</v>
      </c>
      <c r="P55" s="14">
        <f>P47-'Alternatyva 3'!P$7+'Alternatyva 3'!P$115</f>
        <v>0</v>
      </c>
      <c r="Q55" s="14">
        <f>Q47-'Alternatyva 3'!Q$7+'Alternatyva 3'!Q$115</f>
        <v>0</v>
      </c>
      <c r="R55" s="14">
        <f>R47-'Alternatyva 3'!R$7+'Alternatyva 3'!R$115</f>
        <v>0</v>
      </c>
      <c r="S55" s="14">
        <f>S47-'Alternatyva 3'!S$7+'Alternatyva 3'!S$115</f>
        <v>0</v>
      </c>
      <c r="T55" s="14">
        <f>T47-'Alternatyva 3'!T$7+'Alternatyva 3'!T$115</f>
        <v>0</v>
      </c>
      <c r="U55" s="14">
        <f>U47-'Alternatyva 3'!U$7+'Alternatyva 3'!U$115</f>
        <v>0</v>
      </c>
      <c r="V55" s="14">
        <f>V47-'Alternatyva 3'!V$7+'Alternatyva 3'!V$115</f>
        <v>0</v>
      </c>
      <c r="W55" s="14">
        <f>W47-'Alternatyva 3'!W$7+'Alternatyva 3'!W$115</f>
        <v>0</v>
      </c>
      <c r="X55" s="14">
        <f>X47-'Alternatyva 3'!X$7+'Alternatyva 3'!X$115</f>
        <v>0</v>
      </c>
      <c r="Y55" s="14">
        <f>Y47-'Alternatyva 3'!Y$7+'Alternatyva 3'!Y$115</f>
        <v>0</v>
      </c>
      <c r="Z55" s="14">
        <f>Z47-'Alternatyva 3'!Z$7+'Alternatyva 3'!Z$115</f>
        <v>0</v>
      </c>
      <c r="AA55" s="14">
        <f>AA47-'Alternatyva 3'!AA$7+'Alternatyva 3'!AA$115</f>
        <v>0</v>
      </c>
      <c r="AB55" s="14">
        <f>AB47-'Alternatyva 3'!AB$7+'Alternatyva 3'!AB$115</f>
        <v>0</v>
      </c>
      <c r="AC55" s="14">
        <f>AC47-'Alternatyva 3'!AC$7+'Alternatyva 3'!AC$115</f>
        <v>0</v>
      </c>
      <c r="AD55" s="14">
        <f>AD47-'Alternatyva 3'!AD$7+'Alternatyva 3'!AD$115</f>
        <v>0</v>
      </c>
      <c r="AE55" s="14">
        <f>AE47-'Alternatyva 3'!AE$7+'Alternatyva 3'!AE$115</f>
        <v>0</v>
      </c>
      <c r="AF55" s="14">
        <f>AF47-'Alternatyva 3'!AF$7+'Alternatyva 3'!AF$115</f>
        <v>0</v>
      </c>
      <c r="AG55" s="14">
        <f>AG47-'Alternatyva 3'!AG$7+'Alternatyva 3'!AG$115</f>
        <v>0</v>
      </c>
      <c r="AH55" s="14">
        <f>AH47-'Alternatyva 3'!AH$7+'Alternatyva 3'!AH$115</f>
        <v>0</v>
      </c>
      <c r="AI55" s="14">
        <f>AI47-'Alternatyva 3'!AI$7+'Alternatyva 3'!AI$115</f>
        <v>0</v>
      </c>
      <c r="AJ55" s="14">
        <f>AJ47-'Alternatyva 3'!AJ$7+'Alternatyva 3'!AJ$115</f>
        <v>0</v>
      </c>
      <c r="AK55" s="14">
        <f>AK47-'Alternatyva 3'!AK$7+'Alternatyva 3'!AK$115</f>
        <v>0</v>
      </c>
      <c r="AL55" s="14">
        <f>AL47-'Alternatyva 3'!AL$7+'Alternatyva 3'!AL$115</f>
        <v>0</v>
      </c>
      <c r="AM55" s="14">
        <f>AM47-'Alternatyva 3'!AM$7+'Alternatyva 3'!AM$115</f>
        <v>0</v>
      </c>
      <c r="AN55" s="14">
        <f>AN47-'Alternatyva 3'!AN$7+'Alternatyva 3'!AN$115</f>
        <v>0</v>
      </c>
      <c r="AO55" s="14">
        <f>AO47-'Alternatyva 3'!AO$7+'Alternatyva 3'!AO$115</f>
        <v>0</v>
      </c>
      <c r="AP55" s="14">
        <f>AP47-'Alternatyva 3'!AP$7+'Alternatyva 3'!AP$115</f>
        <v>0</v>
      </c>
      <c r="AQ55" s="14">
        <f>AQ47-'Alternatyva 3'!AQ$7+'Alternatyva 3'!AQ$115</f>
        <v>0</v>
      </c>
      <c r="AR55" s="14">
        <f>AR47-'Alternatyva 3'!AR$7+'Alternatyva 3'!AR$115</f>
        <v>0</v>
      </c>
      <c r="AS55" s="14">
        <f>AS47-'Alternatyva 3'!AS$7+'Alternatyva 3'!AS$115</f>
        <v>0</v>
      </c>
      <c r="AT55" s="14">
        <f>AT47-'Alternatyva 3'!AT$7+'Alternatyva 3'!AT$115</f>
        <v>0</v>
      </c>
      <c r="AU55" s="14">
        <f>AU47-'Alternatyva 3'!AU$7+'Alternatyva 3'!AU$115</f>
        <v>0</v>
      </c>
      <c r="AV55" s="14">
        <f>AV47-'Alternatyva 3'!AV$7+'Alternatyva 3'!AV$115</f>
        <v>0</v>
      </c>
      <c r="AW55" s="14">
        <f>AW47-'Alternatyva 3'!AW$7+'Alternatyva 3'!AW$115</f>
        <v>0</v>
      </c>
      <c r="AX55" s="14">
        <f>AX47-'Alternatyva 3'!AX$7+'Alternatyva 3'!AX$115</f>
        <v>0</v>
      </c>
      <c r="AY55" s="14">
        <f>AY47-'Alternatyva 3'!AY$7+'Alternatyva 3'!AY$115</f>
        <v>0</v>
      </c>
      <c r="AZ55" s="14">
        <f>AZ47-'Alternatyva 3'!AZ$7+'Alternatyva 3'!AZ$115</f>
        <v>0</v>
      </c>
      <c r="BA55" s="14">
        <f>BA47-'Alternatyva 3'!BA$7+'Alternatyva 3'!BA$115</f>
        <v>0</v>
      </c>
      <c r="BB55" s="14">
        <f>BB47-'Alternatyva 3'!BB$7+'Alternatyva 3'!BB$115</f>
        <v>0</v>
      </c>
      <c r="BC55" s="14">
        <f>BC47-'Alternatyva 3'!BC$7+'Alternatyva 3'!BC$115</f>
        <v>0</v>
      </c>
      <c r="BD55" s="14">
        <f>BD47-'Alternatyva 3'!BD$7+'Alternatyva 3'!BD$115</f>
        <v>0</v>
      </c>
      <c r="BE55" s="14">
        <f>BE47-'Alternatyva 3'!BE$7+'Alternatyva 3'!BE$115</f>
        <v>0</v>
      </c>
      <c r="BF55" s="14">
        <f>BF47-'Alternatyva 3'!BF$7+'Alternatyva 3'!BF$115</f>
        <v>0</v>
      </c>
      <c r="BG55" s="14">
        <f>BG47-'Alternatyva 3'!BG$7+'Alternatyva 3'!BG$115</f>
        <v>0</v>
      </c>
      <c r="BH55" s="14">
        <f>BH47-'Alternatyva 3'!BH$7+'Alternatyva 3'!BH$115</f>
        <v>0</v>
      </c>
      <c r="BI55" s="14">
        <f>BI47-'Alternatyva 3'!BI$7+'Alternatyva 3'!BI$115</f>
        <v>0</v>
      </c>
      <c r="BJ55" s="14">
        <f>BJ47-'Alternatyva 3'!BJ$7+'Alternatyva 3'!BJ$115</f>
        <v>0</v>
      </c>
      <c r="BK55" s="14">
        <f>BK47-'Alternatyva 3'!BK$7+'Alternatyva 3'!BK$115</f>
        <v>0</v>
      </c>
      <c r="BL55" s="14">
        <f>BL47-'Alternatyva 3'!BL$7+'Alternatyva 3'!BL$115</f>
        <v>0</v>
      </c>
      <c r="BM55" s="14">
        <f>BM47-'Alternatyva 3'!BM$7+'Alternatyva 3'!BM$115</f>
        <v>0</v>
      </c>
      <c r="BN55" s="14">
        <f>BN47-'Alternatyva 3'!BN$7+'Alternatyva 3'!BN$115</f>
        <v>0</v>
      </c>
      <c r="BO55" s="14">
        <f>BO47-'Alternatyva 3'!BO$7+'Alternatyva 3'!BO$115</f>
        <v>0</v>
      </c>
      <c r="BP55" s="14">
        <f>BP47-'Alternatyva 3'!BP$7+'Alternatyva 3'!BP$115</f>
        <v>0</v>
      </c>
      <c r="BQ55" s="14">
        <f>BQ47-'Alternatyva 3'!BQ$7+'Alternatyva 3'!BQ$115</f>
        <v>0</v>
      </c>
      <c r="BR55" s="14">
        <f>BR47-'Alternatyva 3'!BR$7+'Alternatyva 3'!BR$115</f>
        <v>0</v>
      </c>
      <c r="BS55" s="14">
        <f>BS47-'Alternatyva 3'!BS$7+'Alternatyva 3'!BS$115</f>
        <v>0</v>
      </c>
      <c r="BT55" s="14">
        <f>BT47-'Alternatyva 3'!BT$7+'Alternatyva 3'!BT$115</f>
        <v>0</v>
      </c>
      <c r="BU55" s="14">
        <f>BU47-'Alternatyva 3'!BU$7+'Alternatyva 3'!BU$115</f>
        <v>0</v>
      </c>
      <c r="BV55" s="14">
        <f>BV47-'Alternatyva 3'!BV$7+'Alternatyva 3'!BV$115</f>
        <v>0</v>
      </c>
      <c r="BW55" s="14">
        <f>BW47-'Alternatyva 3'!BW$7+'Alternatyva 3'!BW$115</f>
        <v>0</v>
      </c>
      <c r="BX55" s="14">
        <f>BX47-'Alternatyva 3'!BX$7+'Alternatyva 3'!BX$115</f>
        <v>0</v>
      </c>
      <c r="BY55" s="14">
        <f>BY47-'Alternatyva 3'!BY$7+'Alternatyva 3'!BY$115</f>
        <v>0</v>
      </c>
      <c r="BZ55" s="14">
        <f>BZ47-'Alternatyva 3'!BZ$7+'Alternatyva 3'!BZ$115</f>
        <v>0</v>
      </c>
      <c r="CA55" s="14">
        <f>CA47-'Alternatyva 3'!CA$7+'Alternatyva 3'!CA$115</f>
        <v>0</v>
      </c>
      <c r="CB55" s="14">
        <f>CB47-'Alternatyva 3'!CB$7+'Alternatyva 3'!CB$115</f>
        <v>0</v>
      </c>
      <c r="CC55" s="14">
        <f>CC47-'Alternatyva 3'!CC$7+'Alternatyva 3'!CC$115</f>
        <v>0</v>
      </c>
      <c r="CD55" s="14">
        <f>CD47-'Alternatyva 3'!CD$7+'Alternatyva 3'!CD$115</f>
        <v>0</v>
      </c>
      <c r="CE55" s="14">
        <f>CE47-'Alternatyva 3'!CE$7+'Alternatyva 3'!CE$115</f>
        <v>0</v>
      </c>
      <c r="CF55" s="14">
        <f>CF47-'Alternatyva 3'!CF$7+'Alternatyva 3'!CF$115</f>
        <v>0</v>
      </c>
      <c r="CG55" s="14">
        <f>CG47-'Alternatyva 3'!CG$7+'Alternatyva 3'!CG$115</f>
        <v>0</v>
      </c>
      <c r="CH55" s="14">
        <f>CH47-'Alternatyva 3'!CH$7+'Alternatyva 3'!CH$115</f>
        <v>0</v>
      </c>
      <c r="CI55" s="14">
        <f>CI47-'Alternatyva 3'!CI$7+'Alternatyva 3'!CI$115</f>
        <v>0</v>
      </c>
      <c r="CJ55" s="14">
        <f>CJ47-'Alternatyva 3'!CJ$7+'Alternatyva 3'!CJ$115</f>
        <v>0</v>
      </c>
      <c r="CK55" s="14">
        <f>CK47-'Alternatyva 3'!CK$7+'Alternatyva 3'!CK$115</f>
        <v>0</v>
      </c>
      <c r="CL55" s="14">
        <f>CL47-'Alternatyva 3'!CL$7+'Alternatyva 3'!CL$115</f>
        <v>0</v>
      </c>
      <c r="CM55" s="14">
        <f>CM47-'Alternatyva 3'!CM$7+'Alternatyva 3'!CM$115</f>
        <v>0</v>
      </c>
      <c r="CN55" s="14">
        <f>CN47-'Alternatyva 3'!CN$7+'Alternatyva 3'!CN$115</f>
        <v>0</v>
      </c>
      <c r="CO55" s="14">
        <f>CO47-'Alternatyva 3'!CO$7+'Alternatyva 3'!CO$115</f>
        <v>0</v>
      </c>
      <c r="CP55" s="14">
        <f>CP47-'Alternatyva 3'!CP$7+'Alternatyva 3'!CP$115</f>
        <v>0</v>
      </c>
      <c r="CQ55" s="14">
        <f>CQ47-'Alternatyva 3'!CQ$7+'Alternatyva 3'!CQ$115</f>
        <v>0</v>
      </c>
      <c r="CR55" s="14">
        <f>CR47-'Alternatyva 3'!CR$7+'Alternatyva 3'!CR$115</f>
        <v>0</v>
      </c>
      <c r="CS55" s="14">
        <f>CS47-'Alternatyva 3'!CS$7+'Alternatyva 3'!CS$115</f>
        <v>0</v>
      </c>
      <c r="CT55" s="14">
        <f>CT47-'Alternatyva 3'!CT$7+'Alternatyva 3'!CT$115</f>
        <v>0</v>
      </c>
      <c r="CU55" s="14">
        <f>CU47-'Alternatyva 3'!CU$7+'Alternatyva 3'!CU$115</f>
        <v>0</v>
      </c>
      <c r="CV55" s="14">
        <f>CV47-'Alternatyva 3'!CV$7+'Alternatyva 3'!CV$115</f>
        <v>0</v>
      </c>
      <c r="CW55" s="14">
        <f>CW47-'Alternatyva 3'!CW$7+'Alternatyva 3'!CW$115</f>
        <v>0</v>
      </c>
      <c r="CX55" s="14">
        <f>CX47-'Alternatyva 3'!CX$7+'Alternatyva 3'!CX$115</f>
        <v>0</v>
      </c>
      <c r="CY55" s="14">
        <f>CY47-'Alternatyva 3'!CY$7+'Alternatyva 3'!CY$115</f>
        <v>0</v>
      </c>
      <c r="CZ55" s="14">
        <f>CZ47-'Alternatyva 3'!CZ$7+'Alternatyva 3'!CZ$115</f>
        <v>0</v>
      </c>
      <c r="DA55" s="14">
        <f>DA47-'Alternatyva 3'!DA$7+'Alternatyva 3'!DA$115</f>
        <v>0</v>
      </c>
      <c r="DB55" s="14">
        <f>DB47-'Alternatyva 3'!DB$7+'Alternatyva 3'!DB$115</f>
        <v>0</v>
      </c>
      <c r="DC55" s="14">
        <f>DC47-'Alternatyva 3'!DC$7+'Alternatyva 3'!DC$115</f>
        <v>0</v>
      </c>
    </row>
    <row r="56" spans="2:107" ht="15" hidden="1" customHeight="1">
      <c r="C56" s="760" t="s">
        <v>268</v>
      </c>
      <c r="D56" s="761"/>
      <c r="E56" s="762"/>
      <c r="F56" s="53">
        <f>H55+NPV(FD,I55:INDEX(I55:DC55,PAL))</f>
        <v>0</v>
      </c>
      <c r="G56" s="52"/>
      <c r="H56" s="10"/>
      <c r="I56" s="10"/>
      <c r="J56" s="10"/>
      <c r="K56" s="10"/>
      <c r="L56" s="10"/>
      <c r="M56" s="10"/>
      <c r="N56" s="10"/>
      <c r="O56" s="10"/>
      <c r="P56" s="10"/>
      <c r="Q56" s="10"/>
      <c r="R56" s="10"/>
      <c r="S56" s="10"/>
      <c r="T56" s="10"/>
      <c r="U56" s="10"/>
      <c r="V56" s="10"/>
      <c r="W56" s="10"/>
    </row>
    <row r="57" spans="2:107" ht="15" hidden="1" customHeight="1">
      <c r="C57" s="760" t="s">
        <v>269</v>
      </c>
      <c r="D57" s="761"/>
      <c r="E57" s="762"/>
      <c r="F57" s="173" t="str">
        <f>IFERROR(IRR(H55:INDEX(H55:DC55,PAL+1)),"-")</f>
        <v>-</v>
      </c>
      <c r="G57" s="44"/>
    </row>
    <row r="58" spans="2:107" ht="15" hidden="1" customHeight="1" thickBot="1">
      <c r="C58" s="766" t="s">
        <v>196</v>
      </c>
      <c r="D58" s="767"/>
      <c r="E58" s="768"/>
      <c r="F58" s="51" t="str">
        <f>IFERROR(IF('Alternatyva 3'!F$89&lt;0,SUM('Alternatyva 3'!F$100,-'Alternatyva 3'!F$115,-'Alternatyva 3'!F$89)/SUM('Alternatyva 3'!F$9,'Alternatyva 3'!F$8,-SNA!F47),SUM('Alternatyva 3'!F$100,-'Alternatyva 3'!F$115)/SUM('Alternatyva 3'!F$9,'Alternatyva 3'!F$8,-SNA!F47,'Alternatyva 3'!F$89)),"")</f>
        <v/>
      </c>
      <c r="G58" s="44"/>
    </row>
    <row r="59" spans="2:107" ht="15" hidden="1" customHeight="1"/>
    <row r="60" spans="2:107" ht="15" hidden="1" customHeight="1">
      <c r="B60" s="31" t="s">
        <v>10</v>
      </c>
      <c r="C60" s="31"/>
      <c r="D60" s="31"/>
      <c r="E60" s="31"/>
      <c r="F60" s="763" t="s">
        <v>31</v>
      </c>
      <c r="G60" s="775"/>
      <c r="H60" s="12">
        <v>0</v>
      </c>
      <c r="I60" s="12">
        <v>1</v>
      </c>
      <c r="J60" s="12">
        <v>2</v>
      </c>
      <c r="K60" s="12">
        <v>3</v>
      </c>
      <c r="L60" s="12">
        <v>4</v>
      </c>
      <c r="M60" s="12">
        <v>5</v>
      </c>
      <c r="N60" s="12">
        <v>6</v>
      </c>
      <c r="O60" s="12">
        <v>7</v>
      </c>
      <c r="P60" s="12">
        <v>8</v>
      </c>
      <c r="Q60" s="12">
        <v>9</v>
      </c>
      <c r="R60" s="12">
        <v>10</v>
      </c>
      <c r="S60" s="12">
        <v>11</v>
      </c>
      <c r="T60" s="12">
        <v>12</v>
      </c>
      <c r="U60" s="12">
        <v>13</v>
      </c>
      <c r="V60" s="12">
        <v>14</v>
      </c>
      <c r="W60" s="12">
        <v>15</v>
      </c>
      <c r="X60" s="12">
        <v>16</v>
      </c>
      <c r="Y60" s="12">
        <v>17</v>
      </c>
      <c r="Z60" s="12">
        <v>18</v>
      </c>
      <c r="AA60" s="12">
        <v>19</v>
      </c>
      <c r="AB60" s="12">
        <v>20</v>
      </c>
      <c r="AC60" s="12">
        <v>21</v>
      </c>
      <c r="AD60" s="12">
        <v>22</v>
      </c>
      <c r="AE60" s="12">
        <v>23</v>
      </c>
      <c r="AF60" s="12">
        <v>24</v>
      </c>
      <c r="AG60" s="12">
        <v>25</v>
      </c>
      <c r="AH60" s="12">
        <v>26</v>
      </c>
      <c r="AI60" s="12">
        <v>27</v>
      </c>
      <c r="AJ60" s="12">
        <v>28</v>
      </c>
      <c r="AK60" s="12">
        <v>29</v>
      </c>
      <c r="AL60" s="12">
        <v>30</v>
      </c>
      <c r="AM60" s="12">
        <v>31</v>
      </c>
      <c r="AN60" s="12">
        <v>32</v>
      </c>
      <c r="AO60" s="12">
        <v>33</v>
      </c>
      <c r="AP60" s="12">
        <v>34</v>
      </c>
      <c r="AQ60" s="12">
        <v>35</v>
      </c>
      <c r="AR60" s="12">
        <v>36</v>
      </c>
      <c r="AS60" s="12">
        <v>37</v>
      </c>
      <c r="AT60" s="12">
        <v>38</v>
      </c>
      <c r="AU60" s="12">
        <v>39</v>
      </c>
      <c r="AV60" s="12">
        <v>40</v>
      </c>
      <c r="AW60" s="12">
        <v>41</v>
      </c>
      <c r="AX60" s="12">
        <v>42</v>
      </c>
      <c r="AY60" s="12">
        <v>43</v>
      </c>
      <c r="AZ60" s="12">
        <v>44</v>
      </c>
      <c r="BA60" s="12">
        <v>45</v>
      </c>
      <c r="BB60" s="12">
        <v>46</v>
      </c>
      <c r="BC60" s="12">
        <v>47</v>
      </c>
      <c r="BD60" s="12">
        <v>48</v>
      </c>
      <c r="BE60" s="12">
        <v>49</v>
      </c>
      <c r="BF60" s="12">
        <v>50</v>
      </c>
      <c r="BG60" s="12">
        <v>51</v>
      </c>
      <c r="BH60" s="12">
        <v>52</v>
      </c>
      <c r="BI60" s="12">
        <v>53</v>
      </c>
      <c r="BJ60" s="12">
        <v>54</v>
      </c>
      <c r="BK60" s="12">
        <v>55</v>
      </c>
      <c r="BL60" s="12">
        <v>56</v>
      </c>
      <c r="BM60" s="12">
        <v>57</v>
      </c>
      <c r="BN60" s="12">
        <v>58</v>
      </c>
      <c r="BO60" s="12">
        <v>59</v>
      </c>
      <c r="BP60" s="12">
        <v>60</v>
      </c>
      <c r="BQ60" s="12">
        <v>61</v>
      </c>
      <c r="BR60" s="12">
        <v>62</v>
      </c>
      <c r="BS60" s="12">
        <v>63</v>
      </c>
      <c r="BT60" s="12">
        <v>64</v>
      </c>
      <c r="BU60" s="12">
        <v>65</v>
      </c>
      <c r="BV60" s="12">
        <v>66</v>
      </c>
      <c r="BW60" s="12">
        <v>67</v>
      </c>
      <c r="BX60" s="12">
        <v>68</v>
      </c>
      <c r="BY60" s="12">
        <v>69</v>
      </c>
      <c r="BZ60" s="12">
        <v>70</v>
      </c>
      <c r="CA60" s="12">
        <v>71</v>
      </c>
      <c r="CB60" s="12">
        <v>72</v>
      </c>
      <c r="CC60" s="12">
        <v>73</v>
      </c>
      <c r="CD60" s="12">
        <v>74</v>
      </c>
      <c r="CE60" s="12">
        <v>75</v>
      </c>
      <c r="CF60" s="12">
        <v>76</v>
      </c>
      <c r="CG60" s="12">
        <v>77</v>
      </c>
      <c r="CH60" s="12">
        <v>78</v>
      </c>
      <c r="CI60" s="12">
        <v>79</v>
      </c>
      <c r="CJ60" s="12">
        <v>80</v>
      </c>
      <c r="CK60" s="12">
        <v>81</v>
      </c>
      <c r="CL60" s="12">
        <v>82</v>
      </c>
      <c r="CM60" s="12">
        <v>83</v>
      </c>
      <c r="CN60" s="12">
        <v>84</v>
      </c>
      <c r="CO60" s="12">
        <v>85</v>
      </c>
      <c r="CP60" s="12">
        <v>86</v>
      </c>
      <c r="CQ60" s="12">
        <v>87</v>
      </c>
      <c r="CR60" s="12">
        <v>88</v>
      </c>
      <c r="CS60" s="12">
        <v>89</v>
      </c>
      <c r="CT60" s="12">
        <v>90</v>
      </c>
      <c r="CU60" s="12">
        <v>91</v>
      </c>
      <c r="CV60" s="12">
        <v>92</v>
      </c>
      <c r="CW60" s="12">
        <v>93</v>
      </c>
      <c r="CX60" s="12">
        <v>94</v>
      </c>
      <c r="CY60" s="12">
        <v>95</v>
      </c>
      <c r="CZ60" s="12">
        <v>96</v>
      </c>
      <c r="DA60" s="12">
        <v>97</v>
      </c>
      <c r="DB60" s="12">
        <v>98</v>
      </c>
      <c r="DC60" s="12">
        <v>99</v>
      </c>
    </row>
    <row r="61" spans="2:107" s="25" customFormat="1" ht="15" hidden="1" customHeight="1">
      <c r="B61" s="12" t="s">
        <v>5</v>
      </c>
      <c r="C61" s="763" t="s">
        <v>9</v>
      </c>
      <c r="D61" s="764"/>
      <c r="E61" s="765"/>
      <c r="F61" s="13" t="s">
        <v>33</v>
      </c>
      <c r="G61" s="12" t="s">
        <v>32</v>
      </c>
      <c r="H61" s="12" t="str">
        <f ca="1">IF(PVP="",TEXT(TODAY(),"yyyy"),TEXT(PVP,"yyyy"))</f>
        <v>2022</v>
      </c>
      <c r="I61" s="12">
        <f ca="1">$H$7+I60</f>
        <v>2023</v>
      </c>
      <c r="J61" s="12">
        <f t="shared" ref="J61:BU61" ca="1" si="21">$H$7+J60</f>
        <v>2024</v>
      </c>
      <c r="K61" s="12">
        <f t="shared" ca="1" si="21"/>
        <v>2025</v>
      </c>
      <c r="L61" s="12">
        <f t="shared" ca="1" si="21"/>
        <v>2026</v>
      </c>
      <c r="M61" s="12">
        <f t="shared" ca="1" si="21"/>
        <v>2027</v>
      </c>
      <c r="N61" s="12">
        <f t="shared" ca="1" si="21"/>
        <v>2028</v>
      </c>
      <c r="O61" s="12">
        <f t="shared" ca="1" si="21"/>
        <v>2029</v>
      </c>
      <c r="P61" s="12">
        <f t="shared" ca="1" si="21"/>
        <v>2030</v>
      </c>
      <c r="Q61" s="12">
        <f t="shared" ca="1" si="21"/>
        <v>2031</v>
      </c>
      <c r="R61" s="12">
        <f t="shared" ca="1" si="21"/>
        <v>2032</v>
      </c>
      <c r="S61" s="12">
        <f t="shared" ca="1" si="21"/>
        <v>2033</v>
      </c>
      <c r="T61" s="12">
        <f t="shared" ca="1" si="21"/>
        <v>2034</v>
      </c>
      <c r="U61" s="12">
        <f t="shared" ca="1" si="21"/>
        <v>2035</v>
      </c>
      <c r="V61" s="12">
        <f t="shared" ca="1" si="21"/>
        <v>2036</v>
      </c>
      <c r="W61" s="12">
        <f t="shared" ca="1" si="21"/>
        <v>2037</v>
      </c>
      <c r="X61" s="12">
        <f t="shared" ca="1" si="21"/>
        <v>2038</v>
      </c>
      <c r="Y61" s="12">
        <f t="shared" ca="1" si="21"/>
        <v>2039</v>
      </c>
      <c r="Z61" s="12">
        <f t="shared" ca="1" si="21"/>
        <v>2040</v>
      </c>
      <c r="AA61" s="12">
        <f t="shared" ca="1" si="21"/>
        <v>2041</v>
      </c>
      <c r="AB61" s="12">
        <f t="shared" ca="1" si="21"/>
        <v>2042</v>
      </c>
      <c r="AC61" s="12">
        <f t="shared" ca="1" si="21"/>
        <v>2043</v>
      </c>
      <c r="AD61" s="12">
        <f t="shared" ca="1" si="21"/>
        <v>2044</v>
      </c>
      <c r="AE61" s="12">
        <f t="shared" ca="1" si="21"/>
        <v>2045</v>
      </c>
      <c r="AF61" s="12">
        <f t="shared" ca="1" si="21"/>
        <v>2046</v>
      </c>
      <c r="AG61" s="12">
        <f t="shared" ca="1" si="21"/>
        <v>2047</v>
      </c>
      <c r="AH61" s="12">
        <f t="shared" ca="1" si="21"/>
        <v>2048</v>
      </c>
      <c r="AI61" s="12">
        <f t="shared" ca="1" si="21"/>
        <v>2049</v>
      </c>
      <c r="AJ61" s="12">
        <f t="shared" ca="1" si="21"/>
        <v>2050</v>
      </c>
      <c r="AK61" s="12">
        <f t="shared" ca="1" si="21"/>
        <v>2051</v>
      </c>
      <c r="AL61" s="12">
        <f t="shared" ca="1" si="21"/>
        <v>2052</v>
      </c>
      <c r="AM61" s="12">
        <f t="shared" ca="1" si="21"/>
        <v>2053</v>
      </c>
      <c r="AN61" s="12">
        <f t="shared" ca="1" si="21"/>
        <v>2054</v>
      </c>
      <c r="AO61" s="12">
        <f t="shared" ca="1" si="21"/>
        <v>2055</v>
      </c>
      <c r="AP61" s="12">
        <f t="shared" ca="1" si="21"/>
        <v>2056</v>
      </c>
      <c r="AQ61" s="12">
        <f t="shared" ca="1" si="21"/>
        <v>2057</v>
      </c>
      <c r="AR61" s="12">
        <f t="shared" ca="1" si="21"/>
        <v>2058</v>
      </c>
      <c r="AS61" s="12">
        <f t="shared" ca="1" si="21"/>
        <v>2059</v>
      </c>
      <c r="AT61" s="12">
        <f t="shared" ca="1" si="21"/>
        <v>2060</v>
      </c>
      <c r="AU61" s="12">
        <f t="shared" ca="1" si="21"/>
        <v>2061</v>
      </c>
      <c r="AV61" s="12">
        <f t="shared" ca="1" si="21"/>
        <v>2062</v>
      </c>
      <c r="AW61" s="12">
        <f t="shared" ca="1" si="21"/>
        <v>2063</v>
      </c>
      <c r="AX61" s="12">
        <f t="shared" ca="1" si="21"/>
        <v>2064</v>
      </c>
      <c r="AY61" s="12">
        <f t="shared" ca="1" si="21"/>
        <v>2065</v>
      </c>
      <c r="AZ61" s="12">
        <f t="shared" ca="1" si="21"/>
        <v>2066</v>
      </c>
      <c r="BA61" s="12">
        <f t="shared" ca="1" si="21"/>
        <v>2067</v>
      </c>
      <c r="BB61" s="12">
        <f t="shared" ca="1" si="21"/>
        <v>2068</v>
      </c>
      <c r="BC61" s="12">
        <f t="shared" ca="1" si="21"/>
        <v>2069</v>
      </c>
      <c r="BD61" s="12">
        <f t="shared" ca="1" si="21"/>
        <v>2070</v>
      </c>
      <c r="BE61" s="12">
        <f t="shared" ca="1" si="21"/>
        <v>2071</v>
      </c>
      <c r="BF61" s="12">
        <f t="shared" ca="1" si="21"/>
        <v>2072</v>
      </c>
      <c r="BG61" s="12">
        <f t="shared" ca="1" si="21"/>
        <v>2073</v>
      </c>
      <c r="BH61" s="12">
        <f t="shared" ca="1" si="21"/>
        <v>2074</v>
      </c>
      <c r="BI61" s="12">
        <f t="shared" ca="1" si="21"/>
        <v>2075</v>
      </c>
      <c r="BJ61" s="12">
        <f t="shared" ca="1" si="21"/>
        <v>2076</v>
      </c>
      <c r="BK61" s="12">
        <f t="shared" ca="1" si="21"/>
        <v>2077</v>
      </c>
      <c r="BL61" s="12">
        <f t="shared" ca="1" si="21"/>
        <v>2078</v>
      </c>
      <c r="BM61" s="12">
        <f t="shared" ca="1" si="21"/>
        <v>2079</v>
      </c>
      <c r="BN61" s="12">
        <f t="shared" ca="1" si="21"/>
        <v>2080</v>
      </c>
      <c r="BO61" s="12">
        <f t="shared" ca="1" si="21"/>
        <v>2081</v>
      </c>
      <c r="BP61" s="12">
        <f t="shared" ca="1" si="21"/>
        <v>2082</v>
      </c>
      <c r="BQ61" s="12">
        <f t="shared" ca="1" si="21"/>
        <v>2083</v>
      </c>
      <c r="BR61" s="12">
        <f t="shared" ca="1" si="21"/>
        <v>2084</v>
      </c>
      <c r="BS61" s="12">
        <f t="shared" ca="1" si="21"/>
        <v>2085</v>
      </c>
      <c r="BT61" s="12">
        <f t="shared" ca="1" si="21"/>
        <v>2086</v>
      </c>
      <c r="BU61" s="12">
        <f t="shared" ca="1" si="21"/>
        <v>2087</v>
      </c>
      <c r="BV61" s="12">
        <f t="shared" ref="BV61:DC61" ca="1" si="22">$H$7+BV60</f>
        <v>2088</v>
      </c>
      <c r="BW61" s="12">
        <f t="shared" ca="1" si="22"/>
        <v>2089</v>
      </c>
      <c r="BX61" s="12">
        <f t="shared" ca="1" si="22"/>
        <v>2090</v>
      </c>
      <c r="BY61" s="12">
        <f t="shared" ca="1" si="22"/>
        <v>2091</v>
      </c>
      <c r="BZ61" s="12">
        <f t="shared" ca="1" si="22"/>
        <v>2092</v>
      </c>
      <c r="CA61" s="12">
        <f t="shared" ca="1" si="22"/>
        <v>2093</v>
      </c>
      <c r="CB61" s="12">
        <f t="shared" ca="1" si="22"/>
        <v>2094</v>
      </c>
      <c r="CC61" s="12">
        <f t="shared" ca="1" si="22"/>
        <v>2095</v>
      </c>
      <c r="CD61" s="12">
        <f t="shared" ca="1" si="22"/>
        <v>2096</v>
      </c>
      <c r="CE61" s="12">
        <f t="shared" ca="1" si="22"/>
        <v>2097</v>
      </c>
      <c r="CF61" s="12">
        <f t="shared" ca="1" si="22"/>
        <v>2098</v>
      </c>
      <c r="CG61" s="12">
        <f t="shared" ca="1" si="22"/>
        <v>2099</v>
      </c>
      <c r="CH61" s="12">
        <f t="shared" ca="1" si="22"/>
        <v>2100</v>
      </c>
      <c r="CI61" s="12">
        <f t="shared" ca="1" si="22"/>
        <v>2101</v>
      </c>
      <c r="CJ61" s="12">
        <f t="shared" ca="1" si="22"/>
        <v>2102</v>
      </c>
      <c r="CK61" s="12">
        <f t="shared" ca="1" si="22"/>
        <v>2103</v>
      </c>
      <c r="CL61" s="12">
        <f t="shared" ca="1" si="22"/>
        <v>2104</v>
      </c>
      <c r="CM61" s="12">
        <f t="shared" ca="1" si="22"/>
        <v>2105</v>
      </c>
      <c r="CN61" s="12">
        <f t="shared" ca="1" si="22"/>
        <v>2106</v>
      </c>
      <c r="CO61" s="12">
        <f t="shared" ca="1" si="22"/>
        <v>2107</v>
      </c>
      <c r="CP61" s="12">
        <f t="shared" ca="1" si="22"/>
        <v>2108</v>
      </c>
      <c r="CQ61" s="12">
        <f t="shared" ca="1" si="22"/>
        <v>2109</v>
      </c>
      <c r="CR61" s="12">
        <f t="shared" ca="1" si="22"/>
        <v>2110</v>
      </c>
      <c r="CS61" s="12">
        <f t="shared" ca="1" si="22"/>
        <v>2111</v>
      </c>
      <c r="CT61" s="12">
        <f t="shared" ca="1" si="22"/>
        <v>2112</v>
      </c>
      <c r="CU61" s="12">
        <f t="shared" ca="1" si="22"/>
        <v>2113</v>
      </c>
      <c r="CV61" s="12">
        <f t="shared" ca="1" si="22"/>
        <v>2114</v>
      </c>
      <c r="CW61" s="12">
        <f t="shared" ca="1" si="22"/>
        <v>2115</v>
      </c>
      <c r="CX61" s="12">
        <f t="shared" ca="1" si="22"/>
        <v>2116</v>
      </c>
      <c r="CY61" s="12">
        <f t="shared" ca="1" si="22"/>
        <v>2117</v>
      </c>
      <c r="CZ61" s="12">
        <f t="shared" ca="1" si="22"/>
        <v>2118</v>
      </c>
      <c r="DA61" s="12">
        <f t="shared" ca="1" si="22"/>
        <v>2119</v>
      </c>
      <c r="DB61" s="12">
        <f t="shared" ca="1" si="22"/>
        <v>2120</v>
      </c>
      <c r="DC61" s="12">
        <f t="shared" ca="1" si="22"/>
        <v>2121</v>
      </c>
    </row>
    <row r="62" spans="2:107" ht="15" hidden="1" customHeight="1">
      <c r="B62" s="5" t="s">
        <v>17</v>
      </c>
      <c r="C62" s="754" t="s">
        <v>273</v>
      </c>
      <c r="D62" s="755"/>
      <c r="E62" s="756"/>
      <c r="F62" s="48">
        <f>H62+NPV(SD,I62:INDEX(I62:DC62,PAL))</f>
        <v>0</v>
      </c>
      <c r="G62" s="42">
        <f>SUMIF($H$6:$DC$6,"&lt;="&amp;PAL,$H62:$DC62)</f>
        <v>0</v>
      </c>
      <c r="H62" s="42">
        <f>'Alternatyva 4'!H$117</f>
        <v>0</v>
      </c>
      <c r="I62" s="42">
        <f>'Alternatyva 4'!I$117</f>
        <v>0</v>
      </c>
      <c r="J62" s="42">
        <f>'Alternatyva 4'!J$117</f>
        <v>0</v>
      </c>
      <c r="K62" s="42">
        <f>'Alternatyva 4'!K$117</f>
        <v>0</v>
      </c>
      <c r="L62" s="42">
        <f>'Alternatyva 4'!L$117</f>
        <v>0</v>
      </c>
      <c r="M62" s="42">
        <f>'Alternatyva 4'!M$117</f>
        <v>0</v>
      </c>
      <c r="N62" s="42">
        <f>'Alternatyva 4'!N$117</f>
        <v>0</v>
      </c>
      <c r="O62" s="42">
        <f>'Alternatyva 4'!O$117</f>
        <v>0</v>
      </c>
      <c r="P62" s="42">
        <f>'Alternatyva 4'!P$117</f>
        <v>0</v>
      </c>
      <c r="Q62" s="42">
        <f>'Alternatyva 4'!Q$117</f>
        <v>0</v>
      </c>
      <c r="R62" s="42">
        <f>'Alternatyva 4'!R$117</f>
        <v>0</v>
      </c>
      <c r="S62" s="42">
        <f>'Alternatyva 4'!S$117</f>
        <v>0</v>
      </c>
      <c r="T62" s="42">
        <f>'Alternatyva 4'!T$117</f>
        <v>0</v>
      </c>
      <c r="U62" s="42">
        <f>'Alternatyva 4'!U$117</f>
        <v>0</v>
      </c>
      <c r="V62" s="42">
        <f>'Alternatyva 4'!V$117</f>
        <v>0</v>
      </c>
      <c r="W62" s="42">
        <f>'Alternatyva 4'!W$117</f>
        <v>0</v>
      </c>
      <c r="X62" s="42">
        <f>'Alternatyva 4'!X$117</f>
        <v>0</v>
      </c>
      <c r="Y62" s="42">
        <f>'Alternatyva 4'!Y$117</f>
        <v>0</v>
      </c>
      <c r="Z62" s="42">
        <f>'Alternatyva 4'!Z$117</f>
        <v>0</v>
      </c>
      <c r="AA62" s="42">
        <f>'Alternatyva 4'!AA$117</f>
        <v>0</v>
      </c>
      <c r="AB62" s="42">
        <f>'Alternatyva 4'!AB$117</f>
        <v>0</v>
      </c>
      <c r="AC62" s="42">
        <f>'Alternatyva 4'!AC$117</f>
        <v>0</v>
      </c>
      <c r="AD62" s="42">
        <f>'Alternatyva 4'!AD$117</f>
        <v>0</v>
      </c>
      <c r="AE62" s="42">
        <f>'Alternatyva 4'!AE$117</f>
        <v>0</v>
      </c>
      <c r="AF62" s="42">
        <f>'Alternatyva 4'!AF$117</f>
        <v>0</v>
      </c>
      <c r="AG62" s="42">
        <f>'Alternatyva 4'!AG$117</f>
        <v>0</v>
      </c>
      <c r="AH62" s="42">
        <f>'Alternatyva 4'!AH$117</f>
        <v>0</v>
      </c>
      <c r="AI62" s="42">
        <f>'Alternatyva 4'!AI$117</f>
        <v>0</v>
      </c>
      <c r="AJ62" s="42">
        <f>'Alternatyva 4'!AJ$117</f>
        <v>0</v>
      </c>
      <c r="AK62" s="42">
        <f>'Alternatyva 4'!AK$117</f>
        <v>0</v>
      </c>
      <c r="AL62" s="42">
        <f>'Alternatyva 4'!AL$117</f>
        <v>0</v>
      </c>
      <c r="AM62" s="42">
        <f>'Alternatyva 4'!AM$117</f>
        <v>0</v>
      </c>
      <c r="AN62" s="42">
        <f>'Alternatyva 4'!AN$117</f>
        <v>0</v>
      </c>
      <c r="AO62" s="42">
        <f>'Alternatyva 4'!AO$117</f>
        <v>0</v>
      </c>
      <c r="AP62" s="42">
        <f>'Alternatyva 4'!AP$117</f>
        <v>0</v>
      </c>
      <c r="AQ62" s="42">
        <f>'Alternatyva 4'!AQ$117</f>
        <v>0</v>
      </c>
      <c r="AR62" s="42">
        <f>'Alternatyva 4'!AR$117</f>
        <v>0</v>
      </c>
      <c r="AS62" s="42">
        <f>'Alternatyva 4'!AS$117</f>
        <v>0</v>
      </c>
      <c r="AT62" s="42">
        <f>'Alternatyva 4'!AT$117</f>
        <v>0</v>
      </c>
      <c r="AU62" s="42">
        <f>'Alternatyva 4'!AU$117</f>
        <v>0</v>
      </c>
      <c r="AV62" s="42">
        <f>'Alternatyva 4'!AV$117</f>
        <v>0</v>
      </c>
      <c r="AW62" s="42">
        <f>'Alternatyva 4'!AW$117</f>
        <v>0</v>
      </c>
      <c r="AX62" s="42">
        <f>'Alternatyva 4'!AX$117</f>
        <v>0</v>
      </c>
      <c r="AY62" s="42">
        <f>'Alternatyva 4'!AY$117</f>
        <v>0</v>
      </c>
      <c r="AZ62" s="42">
        <f>'Alternatyva 4'!AZ$117</f>
        <v>0</v>
      </c>
      <c r="BA62" s="42">
        <f>'Alternatyva 4'!BA$117</f>
        <v>0</v>
      </c>
      <c r="BB62" s="42">
        <f>'Alternatyva 4'!BB$117</f>
        <v>0</v>
      </c>
      <c r="BC62" s="42">
        <f>'Alternatyva 4'!BC$117</f>
        <v>0</v>
      </c>
      <c r="BD62" s="42">
        <f>'Alternatyva 4'!BD$117</f>
        <v>0</v>
      </c>
      <c r="BE62" s="42">
        <f>'Alternatyva 4'!BE$117</f>
        <v>0</v>
      </c>
      <c r="BF62" s="42">
        <f>'Alternatyva 4'!BF$117</f>
        <v>0</v>
      </c>
      <c r="BG62" s="42">
        <f>'Alternatyva 4'!BG$117</f>
        <v>0</v>
      </c>
      <c r="BH62" s="42">
        <f>'Alternatyva 4'!BH$117</f>
        <v>0</v>
      </c>
      <c r="BI62" s="42">
        <f>'Alternatyva 4'!BI$117</f>
        <v>0</v>
      </c>
      <c r="BJ62" s="42">
        <f>'Alternatyva 4'!BJ$117</f>
        <v>0</v>
      </c>
      <c r="BK62" s="42">
        <f>'Alternatyva 4'!BK$117</f>
        <v>0</v>
      </c>
      <c r="BL62" s="42">
        <f>'Alternatyva 4'!BL$117</f>
        <v>0</v>
      </c>
      <c r="BM62" s="42">
        <f>'Alternatyva 4'!BM$117</f>
        <v>0</v>
      </c>
      <c r="BN62" s="42">
        <f>'Alternatyva 4'!BN$117</f>
        <v>0</v>
      </c>
      <c r="BO62" s="42">
        <f>'Alternatyva 4'!BO$117</f>
        <v>0</v>
      </c>
      <c r="BP62" s="42">
        <f>'Alternatyva 4'!BP$117</f>
        <v>0</v>
      </c>
      <c r="BQ62" s="42">
        <f>'Alternatyva 4'!BQ$117</f>
        <v>0</v>
      </c>
      <c r="BR62" s="42">
        <f>'Alternatyva 4'!BR$117</f>
        <v>0</v>
      </c>
      <c r="BS62" s="42">
        <f>'Alternatyva 4'!BS$117</f>
        <v>0</v>
      </c>
      <c r="BT62" s="42">
        <f>'Alternatyva 4'!BT$117</f>
        <v>0</v>
      </c>
      <c r="BU62" s="42">
        <f>'Alternatyva 4'!BU$117</f>
        <v>0</v>
      </c>
      <c r="BV62" s="42">
        <f>'Alternatyva 4'!BV$117</f>
        <v>0</v>
      </c>
      <c r="BW62" s="42">
        <f>'Alternatyva 4'!BW$117</f>
        <v>0</v>
      </c>
      <c r="BX62" s="42">
        <f>'Alternatyva 4'!BX$117</f>
        <v>0</v>
      </c>
      <c r="BY62" s="42">
        <f>'Alternatyva 4'!BY$117</f>
        <v>0</v>
      </c>
      <c r="BZ62" s="42">
        <f>'Alternatyva 4'!BZ$117</f>
        <v>0</v>
      </c>
      <c r="CA62" s="42">
        <f>'Alternatyva 4'!CA$117</f>
        <v>0</v>
      </c>
      <c r="CB62" s="42">
        <f>'Alternatyva 4'!CB$117</f>
        <v>0</v>
      </c>
      <c r="CC62" s="42">
        <f>'Alternatyva 4'!CC$117</f>
        <v>0</v>
      </c>
      <c r="CD62" s="42">
        <f>'Alternatyva 4'!CD$117</f>
        <v>0</v>
      </c>
      <c r="CE62" s="42">
        <f>'Alternatyva 4'!CE$117</f>
        <v>0</v>
      </c>
      <c r="CF62" s="42">
        <f>'Alternatyva 4'!CF$117</f>
        <v>0</v>
      </c>
      <c r="CG62" s="42">
        <f>'Alternatyva 4'!CG$117</f>
        <v>0</v>
      </c>
      <c r="CH62" s="42">
        <f>'Alternatyva 4'!CH$117</f>
        <v>0</v>
      </c>
      <c r="CI62" s="42">
        <f>'Alternatyva 4'!CI$117</f>
        <v>0</v>
      </c>
      <c r="CJ62" s="42">
        <f>'Alternatyva 4'!CJ$117</f>
        <v>0</v>
      </c>
      <c r="CK62" s="42">
        <f>'Alternatyva 4'!CK$117</f>
        <v>0</v>
      </c>
      <c r="CL62" s="42">
        <f>'Alternatyva 4'!CL$117</f>
        <v>0</v>
      </c>
      <c r="CM62" s="42">
        <f>'Alternatyva 4'!CM$117</f>
        <v>0</v>
      </c>
      <c r="CN62" s="42">
        <f>'Alternatyva 4'!CN$117</f>
        <v>0</v>
      </c>
      <c r="CO62" s="42">
        <f>'Alternatyva 4'!CO$117</f>
        <v>0</v>
      </c>
      <c r="CP62" s="42">
        <f>'Alternatyva 4'!CP$117</f>
        <v>0</v>
      </c>
      <c r="CQ62" s="42">
        <f>'Alternatyva 4'!CQ$117</f>
        <v>0</v>
      </c>
      <c r="CR62" s="42">
        <f>'Alternatyva 4'!CR$117</f>
        <v>0</v>
      </c>
      <c r="CS62" s="42">
        <f>'Alternatyva 4'!CS$117</f>
        <v>0</v>
      </c>
      <c r="CT62" s="42">
        <f>'Alternatyva 4'!CT$117</f>
        <v>0</v>
      </c>
      <c r="CU62" s="42">
        <f>'Alternatyva 4'!CU$117</f>
        <v>0</v>
      </c>
      <c r="CV62" s="42">
        <f>'Alternatyva 4'!CV$117</f>
        <v>0</v>
      </c>
      <c r="CW62" s="42">
        <f>'Alternatyva 4'!CW$117</f>
        <v>0</v>
      </c>
      <c r="CX62" s="42">
        <f>'Alternatyva 4'!CX$117</f>
        <v>0</v>
      </c>
      <c r="CY62" s="42">
        <f>'Alternatyva 4'!CY$117</f>
        <v>0</v>
      </c>
      <c r="CZ62" s="42">
        <f>'Alternatyva 4'!CZ$117</f>
        <v>0</v>
      </c>
      <c r="DA62" s="42">
        <f>'Alternatyva 4'!DA$117</f>
        <v>0</v>
      </c>
      <c r="DB62" s="42">
        <f>'Alternatyva 4'!DB$117</f>
        <v>0</v>
      </c>
      <c r="DC62" s="42">
        <f>'Alternatyva 4'!DC$117</f>
        <v>0</v>
      </c>
    </row>
    <row r="63" spans="2:107" ht="15" hidden="1" customHeight="1">
      <c r="B63" s="5" t="s">
        <v>27</v>
      </c>
      <c r="C63" s="754" t="s">
        <v>253</v>
      </c>
      <c r="D63" s="755"/>
      <c r="E63" s="756"/>
      <c r="F63" s="48">
        <f>H63+NPV(SD,I63:INDEX(I63:DC63,PAL))</f>
        <v>0</v>
      </c>
      <c r="G63" s="42">
        <f>SUMIF($H$6:$DC$6,"&lt;="&amp;PAL,$H63:$DC63)</f>
        <v>0</v>
      </c>
      <c r="H63" s="42">
        <f>'Alternatyva 4'!H$8+'Alternatyva 4'!H$9-'Alternatyva 4'!H$113</f>
        <v>0</v>
      </c>
      <c r="I63" s="42">
        <f>'Alternatyva 4'!I$8+'Alternatyva 4'!I$9-'Alternatyva 4'!I$113</f>
        <v>0</v>
      </c>
      <c r="J63" s="42">
        <f>'Alternatyva 4'!J$8+'Alternatyva 4'!J$9-'Alternatyva 4'!J$113</f>
        <v>0</v>
      </c>
      <c r="K63" s="42">
        <f>'Alternatyva 4'!K$8+'Alternatyva 4'!K$9-'Alternatyva 4'!K$113</f>
        <v>0</v>
      </c>
      <c r="L63" s="42">
        <f>'Alternatyva 4'!L$8+'Alternatyva 4'!L$9-'Alternatyva 4'!L$113</f>
        <v>0</v>
      </c>
      <c r="M63" s="42">
        <f>'Alternatyva 4'!M$8+'Alternatyva 4'!M$9-'Alternatyva 4'!M$113</f>
        <v>0</v>
      </c>
      <c r="N63" s="42">
        <f>'Alternatyva 4'!N$8+'Alternatyva 4'!N$9-'Alternatyva 4'!N$113</f>
        <v>0</v>
      </c>
      <c r="O63" s="42">
        <f>'Alternatyva 4'!O$8+'Alternatyva 4'!O$9-'Alternatyva 4'!O$113</f>
        <v>0</v>
      </c>
      <c r="P63" s="42">
        <f>'Alternatyva 4'!P$8+'Alternatyva 4'!P$9-'Alternatyva 4'!P$113</f>
        <v>0</v>
      </c>
      <c r="Q63" s="42">
        <f>'Alternatyva 4'!Q$8+'Alternatyva 4'!Q$9-'Alternatyva 4'!Q$113</f>
        <v>0</v>
      </c>
      <c r="R63" s="42">
        <f>'Alternatyva 4'!R$8+'Alternatyva 4'!R$9-'Alternatyva 4'!R$113</f>
        <v>0</v>
      </c>
      <c r="S63" s="42">
        <f>'Alternatyva 4'!S$8+'Alternatyva 4'!S$9-'Alternatyva 4'!S$113</f>
        <v>0</v>
      </c>
      <c r="T63" s="42">
        <f>'Alternatyva 4'!T$8+'Alternatyva 4'!T$9-'Alternatyva 4'!T$113</f>
        <v>0</v>
      </c>
      <c r="U63" s="42">
        <f>'Alternatyva 4'!U$8+'Alternatyva 4'!U$9-'Alternatyva 4'!U$113</f>
        <v>0</v>
      </c>
      <c r="V63" s="42">
        <f>'Alternatyva 4'!V$8+'Alternatyva 4'!V$9-'Alternatyva 4'!V$113</f>
        <v>0</v>
      </c>
      <c r="W63" s="42">
        <f>'Alternatyva 4'!W$8+'Alternatyva 4'!W$9-'Alternatyva 4'!W$113</f>
        <v>0</v>
      </c>
      <c r="X63" s="42">
        <f>'Alternatyva 4'!X$8+'Alternatyva 4'!X$9-'Alternatyva 4'!X$113</f>
        <v>0</v>
      </c>
      <c r="Y63" s="42">
        <f>'Alternatyva 4'!Y$8+'Alternatyva 4'!Y$9-'Alternatyva 4'!Y$113</f>
        <v>0</v>
      </c>
      <c r="Z63" s="42">
        <f>'Alternatyva 4'!Z$8+'Alternatyva 4'!Z$9-'Alternatyva 4'!Z$113</f>
        <v>0</v>
      </c>
      <c r="AA63" s="42">
        <f>'Alternatyva 4'!AA$8+'Alternatyva 4'!AA$9-'Alternatyva 4'!AA$113</f>
        <v>0</v>
      </c>
      <c r="AB63" s="42">
        <f>'Alternatyva 4'!AB$8+'Alternatyva 4'!AB$9-'Alternatyva 4'!AB$113</f>
        <v>0</v>
      </c>
      <c r="AC63" s="42">
        <f>'Alternatyva 4'!AC$8+'Alternatyva 4'!AC$9-'Alternatyva 4'!AC$113</f>
        <v>0</v>
      </c>
      <c r="AD63" s="42">
        <f>'Alternatyva 4'!AD$8+'Alternatyva 4'!AD$9-'Alternatyva 4'!AD$113</f>
        <v>0</v>
      </c>
      <c r="AE63" s="42">
        <f>'Alternatyva 4'!AE$8+'Alternatyva 4'!AE$9-'Alternatyva 4'!AE$113</f>
        <v>0</v>
      </c>
      <c r="AF63" s="42">
        <f>'Alternatyva 4'!AF$8+'Alternatyva 4'!AF$9-'Alternatyva 4'!AF$113</f>
        <v>0</v>
      </c>
      <c r="AG63" s="42">
        <f>'Alternatyva 4'!AG$8+'Alternatyva 4'!AG$9-'Alternatyva 4'!AG$113</f>
        <v>0</v>
      </c>
      <c r="AH63" s="42">
        <f>'Alternatyva 4'!AH$8+'Alternatyva 4'!AH$9-'Alternatyva 4'!AH$113</f>
        <v>0</v>
      </c>
      <c r="AI63" s="42">
        <f>'Alternatyva 4'!AI$8+'Alternatyva 4'!AI$9-'Alternatyva 4'!AI$113</f>
        <v>0</v>
      </c>
      <c r="AJ63" s="42">
        <f>'Alternatyva 4'!AJ$8+'Alternatyva 4'!AJ$9-'Alternatyva 4'!AJ$113</f>
        <v>0</v>
      </c>
      <c r="AK63" s="42">
        <f>'Alternatyva 4'!AK$8+'Alternatyva 4'!AK$9-'Alternatyva 4'!AK$113</f>
        <v>0</v>
      </c>
      <c r="AL63" s="42">
        <f>'Alternatyva 4'!AL$8+'Alternatyva 4'!AL$9-'Alternatyva 4'!AL$113</f>
        <v>0</v>
      </c>
      <c r="AM63" s="42">
        <f>'Alternatyva 4'!AM$8+'Alternatyva 4'!AM$9-'Alternatyva 4'!AM$113</f>
        <v>0</v>
      </c>
      <c r="AN63" s="42">
        <f>'Alternatyva 4'!AN$8+'Alternatyva 4'!AN$9-'Alternatyva 4'!AN$113</f>
        <v>0</v>
      </c>
      <c r="AO63" s="42">
        <f>'Alternatyva 4'!AO$8+'Alternatyva 4'!AO$9-'Alternatyva 4'!AO$113</f>
        <v>0</v>
      </c>
      <c r="AP63" s="42">
        <f>'Alternatyva 4'!AP$8+'Alternatyva 4'!AP$9-'Alternatyva 4'!AP$113</f>
        <v>0</v>
      </c>
      <c r="AQ63" s="42">
        <f>'Alternatyva 4'!AQ$8+'Alternatyva 4'!AQ$9-'Alternatyva 4'!AQ$113</f>
        <v>0</v>
      </c>
      <c r="AR63" s="42">
        <f>'Alternatyva 4'!AR$8+'Alternatyva 4'!AR$9-'Alternatyva 4'!AR$113</f>
        <v>0</v>
      </c>
      <c r="AS63" s="42">
        <f>'Alternatyva 4'!AS$8+'Alternatyva 4'!AS$9-'Alternatyva 4'!AS$113</f>
        <v>0</v>
      </c>
      <c r="AT63" s="42">
        <f>'Alternatyva 4'!AT$8+'Alternatyva 4'!AT$9-'Alternatyva 4'!AT$113</f>
        <v>0</v>
      </c>
      <c r="AU63" s="42">
        <f>'Alternatyva 4'!AU$8+'Alternatyva 4'!AU$9-'Alternatyva 4'!AU$113</f>
        <v>0</v>
      </c>
      <c r="AV63" s="42">
        <f>'Alternatyva 4'!AV$8+'Alternatyva 4'!AV$9-'Alternatyva 4'!AV$113</f>
        <v>0</v>
      </c>
      <c r="AW63" s="42">
        <f>'Alternatyva 4'!AW$8+'Alternatyva 4'!AW$9-'Alternatyva 4'!AW$113</f>
        <v>0</v>
      </c>
      <c r="AX63" s="42">
        <f>'Alternatyva 4'!AX$8+'Alternatyva 4'!AX$9-'Alternatyva 4'!AX$113</f>
        <v>0</v>
      </c>
      <c r="AY63" s="42">
        <f>'Alternatyva 4'!AY$8+'Alternatyva 4'!AY$9-'Alternatyva 4'!AY$113</f>
        <v>0</v>
      </c>
      <c r="AZ63" s="42">
        <f>'Alternatyva 4'!AZ$8+'Alternatyva 4'!AZ$9-'Alternatyva 4'!AZ$113</f>
        <v>0</v>
      </c>
      <c r="BA63" s="42">
        <f>'Alternatyva 4'!BA$8+'Alternatyva 4'!BA$9-'Alternatyva 4'!BA$113</f>
        <v>0</v>
      </c>
      <c r="BB63" s="42">
        <f>'Alternatyva 4'!BB$8+'Alternatyva 4'!BB$9-'Alternatyva 4'!BB$113</f>
        <v>0</v>
      </c>
      <c r="BC63" s="42">
        <f>'Alternatyva 4'!BC$8+'Alternatyva 4'!BC$9-'Alternatyva 4'!BC$113</f>
        <v>0</v>
      </c>
      <c r="BD63" s="42">
        <f>'Alternatyva 4'!BD$8+'Alternatyva 4'!BD$9-'Alternatyva 4'!BD$113</f>
        <v>0</v>
      </c>
      <c r="BE63" s="42">
        <f>'Alternatyva 4'!BE$8+'Alternatyva 4'!BE$9-'Alternatyva 4'!BE$113</f>
        <v>0</v>
      </c>
      <c r="BF63" s="42">
        <f>'Alternatyva 4'!BF$8+'Alternatyva 4'!BF$9-'Alternatyva 4'!BF$113</f>
        <v>0</v>
      </c>
      <c r="BG63" s="42">
        <f>'Alternatyva 4'!BG$8+'Alternatyva 4'!BG$9-'Alternatyva 4'!BG$113</f>
        <v>0</v>
      </c>
      <c r="BH63" s="42">
        <f>'Alternatyva 4'!BH$8+'Alternatyva 4'!BH$9-'Alternatyva 4'!BH$113</f>
        <v>0</v>
      </c>
      <c r="BI63" s="42">
        <f>'Alternatyva 4'!BI$8+'Alternatyva 4'!BI$9-'Alternatyva 4'!BI$113</f>
        <v>0</v>
      </c>
      <c r="BJ63" s="42">
        <f>'Alternatyva 4'!BJ$8+'Alternatyva 4'!BJ$9-'Alternatyva 4'!BJ$113</f>
        <v>0</v>
      </c>
      <c r="BK63" s="42">
        <f>'Alternatyva 4'!BK$8+'Alternatyva 4'!BK$9-'Alternatyva 4'!BK$113</f>
        <v>0</v>
      </c>
      <c r="BL63" s="42">
        <f>'Alternatyva 4'!BL$8+'Alternatyva 4'!BL$9-'Alternatyva 4'!BL$113</f>
        <v>0</v>
      </c>
      <c r="BM63" s="42">
        <f>'Alternatyva 4'!BM$8+'Alternatyva 4'!BM$9-'Alternatyva 4'!BM$113</f>
        <v>0</v>
      </c>
      <c r="BN63" s="42">
        <f>'Alternatyva 4'!BN$8+'Alternatyva 4'!BN$9-'Alternatyva 4'!BN$113</f>
        <v>0</v>
      </c>
      <c r="BO63" s="42">
        <f>'Alternatyva 4'!BO$8+'Alternatyva 4'!BO$9-'Alternatyva 4'!BO$113</f>
        <v>0</v>
      </c>
      <c r="BP63" s="42">
        <f>'Alternatyva 4'!BP$8+'Alternatyva 4'!BP$9-'Alternatyva 4'!BP$113</f>
        <v>0</v>
      </c>
      <c r="BQ63" s="42">
        <f>'Alternatyva 4'!BQ$8+'Alternatyva 4'!BQ$9-'Alternatyva 4'!BQ$113</f>
        <v>0</v>
      </c>
      <c r="BR63" s="42">
        <f>'Alternatyva 4'!BR$8+'Alternatyva 4'!BR$9-'Alternatyva 4'!BR$113</f>
        <v>0</v>
      </c>
      <c r="BS63" s="42">
        <f>'Alternatyva 4'!BS$8+'Alternatyva 4'!BS$9-'Alternatyva 4'!BS$113</f>
        <v>0</v>
      </c>
      <c r="BT63" s="42">
        <f>'Alternatyva 4'!BT$8+'Alternatyva 4'!BT$9-'Alternatyva 4'!BT$113</f>
        <v>0</v>
      </c>
      <c r="BU63" s="42">
        <f>'Alternatyva 4'!BU$8+'Alternatyva 4'!BU$9-'Alternatyva 4'!BU$113</f>
        <v>0</v>
      </c>
      <c r="BV63" s="42">
        <f>'Alternatyva 4'!BV$8+'Alternatyva 4'!BV$9-'Alternatyva 4'!BV$113</f>
        <v>0</v>
      </c>
      <c r="BW63" s="42">
        <f>'Alternatyva 4'!BW$8+'Alternatyva 4'!BW$9-'Alternatyva 4'!BW$113</f>
        <v>0</v>
      </c>
      <c r="BX63" s="42">
        <f>'Alternatyva 4'!BX$8+'Alternatyva 4'!BX$9-'Alternatyva 4'!BX$113</f>
        <v>0</v>
      </c>
      <c r="BY63" s="42">
        <f>'Alternatyva 4'!BY$8+'Alternatyva 4'!BY$9-'Alternatyva 4'!BY$113</f>
        <v>0</v>
      </c>
      <c r="BZ63" s="42">
        <f>'Alternatyva 4'!BZ$8+'Alternatyva 4'!BZ$9-'Alternatyva 4'!BZ$113</f>
        <v>0</v>
      </c>
      <c r="CA63" s="42">
        <f>'Alternatyva 4'!CA$8+'Alternatyva 4'!CA$9-'Alternatyva 4'!CA$113</f>
        <v>0</v>
      </c>
      <c r="CB63" s="42">
        <f>'Alternatyva 4'!CB$8+'Alternatyva 4'!CB$9-'Alternatyva 4'!CB$113</f>
        <v>0</v>
      </c>
      <c r="CC63" s="42">
        <f>'Alternatyva 4'!CC$8+'Alternatyva 4'!CC$9-'Alternatyva 4'!CC$113</f>
        <v>0</v>
      </c>
      <c r="CD63" s="42">
        <f>'Alternatyva 4'!CD$8+'Alternatyva 4'!CD$9-'Alternatyva 4'!CD$113</f>
        <v>0</v>
      </c>
      <c r="CE63" s="42">
        <f>'Alternatyva 4'!CE$8+'Alternatyva 4'!CE$9-'Alternatyva 4'!CE$113</f>
        <v>0</v>
      </c>
      <c r="CF63" s="42">
        <f>'Alternatyva 4'!CF$8+'Alternatyva 4'!CF$9-'Alternatyva 4'!CF$113</f>
        <v>0</v>
      </c>
      <c r="CG63" s="42">
        <f>'Alternatyva 4'!CG$8+'Alternatyva 4'!CG$9-'Alternatyva 4'!CG$113</f>
        <v>0</v>
      </c>
      <c r="CH63" s="42">
        <f>'Alternatyva 4'!CH$8+'Alternatyva 4'!CH$9-'Alternatyva 4'!CH$113</f>
        <v>0</v>
      </c>
      <c r="CI63" s="42">
        <f>'Alternatyva 4'!CI$8+'Alternatyva 4'!CI$9-'Alternatyva 4'!CI$113</f>
        <v>0</v>
      </c>
      <c r="CJ63" s="42">
        <f>'Alternatyva 4'!CJ$8+'Alternatyva 4'!CJ$9-'Alternatyva 4'!CJ$113</f>
        <v>0</v>
      </c>
      <c r="CK63" s="42">
        <f>'Alternatyva 4'!CK$8+'Alternatyva 4'!CK$9-'Alternatyva 4'!CK$113</f>
        <v>0</v>
      </c>
      <c r="CL63" s="42">
        <f>'Alternatyva 4'!CL$8+'Alternatyva 4'!CL$9-'Alternatyva 4'!CL$113</f>
        <v>0</v>
      </c>
      <c r="CM63" s="42">
        <f>'Alternatyva 4'!CM$8+'Alternatyva 4'!CM$9-'Alternatyva 4'!CM$113</f>
        <v>0</v>
      </c>
      <c r="CN63" s="42">
        <f>'Alternatyva 4'!CN$8+'Alternatyva 4'!CN$9-'Alternatyva 4'!CN$113</f>
        <v>0</v>
      </c>
      <c r="CO63" s="42">
        <f>'Alternatyva 4'!CO$8+'Alternatyva 4'!CO$9-'Alternatyva 4'!CO$113</f>
        <v>0</v>
      </c>
      <c r="CP63" s="42">
        <f>'Alternatyva 4'!CP$8+'Alternatyva 4'!CP$9-'Alternatyva 4'!CP$113</f>
        <v>0</v>
      </c>
      <c r="CQ63" s="42">
        <f>'Alternatyva 4'!CQ$8+'Alternatyva 4'!CQ$9-'Alternatyva 4'!CQ$113</f>
        <v>0</v>
      </c>
      <c r="CR63" s="42">
        <f>'Alternatyva 4'!CR$8+'Alternatyva 4'!CR$9-'Alternatyva 4'!CR$113</f>
        <v>0</v>
      </c>
      <c r="CS63" s="42">
        <f>'Alternatyva 4'!CS$8+'Alternatyva 4'!CS$9-'Alternatyva 4'!CS$113</f>
        <v>0</v>
      </c>
      <c r="CT63" s="42">
        <f>'Alternatyva 4'!CT$8+'Alternatyva 4'!CT$9-'Alternatyva 4'!CT$113</f>
        <v>0</v>
      </c>
      <c r="CU63" s="42">
        <f>'Alternatyva 4'!CU$8+'Alternatyva 4'!CU$9-'Alternatyva 4'!CU$113</f>
        <v>0</v>
      </c>
      <c r="CV63" s="42">
        <f>'Alternatyva 4'!CV$8+'Alternatyva 4'!CV$9-'Alternatyva 4'!CV$113</f>
        <v>0</v>
      </c>
      <c r="CW63" s="42">
        <f>'Alternatyva 4'!CW$8+'Alternatyva 4'!CW$9-'Alternatyva 4'!CW$113</f>
        <v>0</v>
      </c>
      <c r="CX63" s="42">
        <f>'Alternatyva 4'!CX$8+'Alternatyva 4'!CX$9-'Alternatyva 4'!CX$113</f>
        <v>0</v>
      </c>
      <c r="CY63" s="42">
        <f>'Alternatyva 4'!CY$8+'Alternatyva 4'!CY$9-'Alternatyva 4'!CY$113</f>
        <v>0</v>
      </c>
      <c r="CZ63" s="42">
        <f>'Alternatyva 4'!CZ$8+'Alternatyva 4'!CZ$9-'Alternatyva 4'!CZ$113</f>
        <v>0</v>
      </c>
      <c r="DA63" s="42">
        <f>'Alternatyva 4'!DA$8+'Alternatyva 4'!DA$9-'Alternatyva 4'!DA$113</f>
        <v>0</v>
      </c>
      <c r="DB63" s="42">
        <f>'Alternatyva 4'!DB$8+'Alternatyva 4'!DB$9-'Alternatyva 4'!DB$113</f>
        <v>0</v>
      </c>
      <c r="DC63" s="42">
        <f>'Alternatyva 4'!DC$8+'Alternatyva 4'!DC$9-'Alternatyva 4'!DC$113</f>
        <v>0</v>
      </c>
    </row>
    <row r="64" spans="2:107" ht="15" hidden="1" customHeight="1">
      <c r="B64" s="5" t="s">
        <v>205</v>
      </c>
      <c r="C64" s="754" t="s">
        <v>259</v>
      </c>
      <c r="D64" s="755"/>
      <c r="E64" s="756"/>
      <c r="F64" s="42">
        <f>H64+NPV(SD,I64:INDEX(I64:DC64,PAL))</f>
        <v>0</v>
      </c>
      <c r="G64" s="42">
        <f>SUMIF($H$6:$DC$6,"&lt;="&amp;PAL,$H64:$DC64)</f>
        <v>0</v>
      </c>
      <c r="H64" s="42">
        <f>'Alternatyva 4'!H$89-'Alternatyva 4'!H$114</f>
        <v>0</v>
      </c>
      <c r="I64" s="42">
        <f>'Alternatyva 4'!I$89-'Alternatyva 4'!I$114</f>
        <v>0</v>
      </c>
      <c r="J64" s="42">
        <f>'Alternatyva 4'!J$89-'Alternatyva 4'!J$114</f>
        <v>0</v>
      </c>
      <c r="K64" s="42">
        <f>'Alternatyva 4'!K$89-'Alternatyva 4'!K$114</f>
        <v>0</v>
      </c>
      <c r="L64" s="42">
        <f>'Alternatyva 4'!L$89-'Alternatyva 4'!L$114</f>
        <v>0</v>
      </c>
      <c r="M64" s="42">
        <f>'Alternatyva 4'!M$89-'Alternatyva 4'!M$114</f>
        <v>0</v>
      </c>
      <c r="N64" s="42">
        <f>'Alternatyva 4'!N$89-'Alternatyva 4'!N$114</f>
        <v>0</v>
      </c>
      <c r="O64" s="42">
        <f>'Alternatyva 4'!O$89-'Alternatyva 4'!O$114</f>
        <v>0</v>
      </c>
      <c r="P64" s="42">
        <f>'Alternatyva 4'!P$89-'Alternatyva 4'!P$114</f>
        <v>0</v>
      </c>
      <c r="Q64" s="42">
        <f>'Alternatyva 4'!Q$89-'Alternatyva 4'!Q$114</f>
        <v>0</v>
      </c>
      <c r="R64" s="42">
        <f>'Alternatyva 4'!R$89-'Alternatyva 4'!R$114</f>
        <v>0</v>
      </c>
      <c r="S64" s="42">
        <f>'Alternatyva 4'!S$89-'Alternatyva 4'!S$114</f>
        <v>0</v>
      </c>
      <c r="T64" s="42">
        <f>'Alternatyva 4'!T$89-'Alternatyva 4'!T$114</f>
        <v>0</v>
      </c>
      <c r="U64" s="42">
        <f>'Alternatyva 4'!U$89-'Alternatyva 4'!U$114</f>
        <v>0</v>
      </c>
      <c r="V64" s="42">
        <f>'Alternatyva 4'!V$89-'Alternatyva 4'!V$114</f>
        <v>0</v>
      </c>
      <c r="W64" s="42">
        <f>'Alternatyva 4'!W$89-'Alternatyva 4'!W$114</f>
        <v>0</v>
      </c>
      <c r="X64" s="42">
        <f>'Alternatyva 4'!X$89-'Alternatyva 4'!X$114</f>
        <v>0</v>
      </c>
      <c r="Y64" s="42">
        <f>'Alternatyva 4'!Y$89-'Alternatyva 4'!Y$114</f>
        <v>0</v>
      </c>
      <c r="Z64" s="42">
        <f>'Alternatyva 4'!Z$89-'Alternatyva 4'!Z$114</f>
        <v>0</v>
      </c>
      <c r="AA64" s="42">
        <f>'Alternatyva 4'!AA$89-'Alternatyva 4'!AA$114</f>
        <v>0</v>
      </c>
      <c r="AB64" s="42">
        <f>'Alternatyva 4'!AB$89-'Alternatyva 4'!AB$114</f>
        <v>0</v>
      </c>
      <c r="AC64" s="42">
        <f>'Alternatyva 4'!AC$89-'Alternatyva 4'!AC$114</f>
        <v>0</v>
      </c>
      <c r="AD64" s="42">
        <f>'Alternatyva 4'!AD$89-'Alternatyva 4'!AD$114</f>
        <v>0</v>
      </c>
      <c r="AE64" s="42">
        <f>'Alternatyva 4'!AE$89-'Alternatyva 4'!AE$114</f>
        <v>0</v>
      </c>
      <c r="AF64" s="42">
        <f>'Alternatyva 4'!AF$89-'Alternatyva 4'!AF$114</f>
        <v>0</v>
      </c>
      <c r="AG64" s="42">
        <f>'Alternatyva 4'!AG$89-'Alternatyva 4'!AG$114</f>
        <v>0</v>
      </c>
      <c r="AH64" s="42">
        <f>'Alternatyva 4'!AH$89-'Alternatyva 4'!AH$114</f>
        <v>0</v>
      </c>
      <c r="AI64" s="42">
        <f>'Alternatyva 4'!AI$89-'Alternatyva 4'!AI$114</f>
        <v>0</v>
      </c>
      <c r="AJ64" s="42">
        <f>'Alternatyva 4'!AJ$89-'Alternatyva 4'!AJ$114</f>
        <v>0</v>
      </c>
      <c r="AK64" s="42">
        <f>'Alternatyva 4'!AK$89-'Alternatyva 4'!AK$114</f>
        <v>0</v>
      </c>
      <c r="AL64" s="42">
        <f>'Alternatyva 4'!AL$89-'Alternatyva 4'!AL$114</f>
        <v>0</v>
      </c>
      <c r="AM64" s="42">
        <f>'Alternatyva 4'!AM$89-'Alternatyva 4'!AM$114</f>
        <v>0</v>
      </c>
      <c r="AN64" s="42">
        <f>'Alternatyva 4'!AN$89-'Alternatyva 4'!AN$114</f>
        <v>0</v>
      </c>
      <c r="AO64" s="42">
        <f>'Alternatyva 4'!AO$89-'Alternatyva 4'!AO$114</f>
        <v>0</v>
      </c>
      <c r="AP64" s="42">
        <f>'Alternatyva 4'!AP$89-'Alternatyva 4'!AP$114</f>
        <v>0</v>
      </c>
      <c r="AQ64" s="42">
        <f>'Alternatyva 4'!AQ$89-'Alternatyva 4'!AQ$114</f>
        <v>0</v>
      </c>
      <c r="AR64" s="42">
        <f>'Alternatyva 4'!AR$89-'Alternatyva 4'!AR$114</f>
        <v>0</v>
      </c>
      <c r="AS64" s="42">
        <f>'Alternatyva 4'!AS$89-'Alternatyva 4'!AS$114</f>
        <v>0</v>
      </c>
      <c r="AT64" s="42">
        <f>'Alternatyva 4'!AT$89-'Alternatyva 4'!AT$114</f>
        <v>0</v>
      </c>
      <c r="AU64" s="42">
        <f>'Alternatyva 4'!AU$89-'Alternatyva 4'!AU$114</f>
        <v>0</v>
      </c>
      <c r="AV64" s="42">
        <f>'Alternatyva 4'!AV$89-'Alternatyva 4'!AV$114</f>
        <v>0</v>
      </c>
      <c r="AW64" s="42">
        <f>'Alternatyva 4'!AW$89-'Alternatyva 4'!AW$114</f>
        <v>0</v>
      </c>
      <c r="AX64" s="42">
        <f>'Alternatyva 4'!AX$89-'Alternatyva 4'!AX$114</f>
        <v>0</v>
      </c>
      <c r="AY64" s="42">
        <f>'Alternatyva 4'!AY$89-'Alternatyva 4'!AY$114</f>
        <v>0</v>
      </c>
      <c r="AZ64" s="42">
        <f>'Alternatyva 4'!AZ$89-'Alternatyva 4'!AZ$114</f>
        <v>0</v>
      </c>
      <c r="BA64" s="42">
        <f>'Alternatyva 4'!BA$89-'Alternatyva 4'!BA$114</f>
        <v>0</v>
      </c>
      <c r="BB64" s="42">
        <f>'Alternatyva 4'!BB$89-'Alternatyva 4'!BB$114</f>
        <v>0</v>
      </c>
      <c r="BC64" s="42">
        <f>'Alternatyva 4'!BC$89-'Alternatyva 4'!BC$114</f>
        <v>0</v>
      </c>
      <c r="BD64" s="42">
        <f>'Alternatyva 4'!BD$89-'Alternatyva 4'!BD$114</f>
        <v>0</v>
      </c>
      <c r="BE64" s="42">
        <f>'Alternatyva 4'!BE$89-'Alternatyva 4'!BE$114</f>
        <v>0</v>
      </c>
      <c r="BF64" s="42">
        <f>'Alternatyva 4'!BF$89-'Alternatyva 4'!BF$114</f>
        <v>0</v>
      </c>
      <c r="BG64" s="42">
        <f>'Alternatyva 4'!BG$89-'Alternatyva 4'!BG$114</f>
        <v>0</v>
      </c>
      <c r="BH64" s="42">
        <f>'Alternatyva 4'!BH$89-'Alternatyva 4'!BH$114</f>
        <v>0</v>
      </c>
      <c r="BI64" s="42">
        <f>'Alternatyva 4'!BI$89-'Alternatyva 4'!BI$114</f>
        <v>0</v>
      </c>
      <c r="BJ64" s="42">
        <f>'Alternatyva 4'!BJ$89-'Alternatyva 4'!BJ$114</f>
        <v>0</v>
      </c>
      <c r="BK64" s="42">
        <f>'Alternatyva 4'!BK$89-'Alternatyva 4'!BK$114</f>
        <v>0</v>
      </c>
      <c r="BL64" s="42">
        <f>'Alternatyva 4'!BL$89-'Alternatyva 4'!BL$114</f>
        <v>0</v>
      </c>
      <c r="BM64" s="42">
        <f>'Alternatyva 4'!BM$89-'Alternatyva 4'!BM$114</f>
        <v>0</v>
      </c>
      <c r="BN64" s="42">
        <f>'Alternatyva 4'!BN$89-'Alternatyva 4'!BN$114</f>
        <v>0</v>
      </c>
      <c r="BO64" s="42">
        <f>'Alternatyva 4'!BO$89-'Alternatyva 4'!BO$114</f>
        <v>0</v>
      </c>
      <c r="BP64" s="42">
        <f>'Alternatyva 4'!BP$89-'Alternatyva 4'!BP$114</f>
        <v>0</v>
      </c>
      <c r="BQ64" s="42">
        <f>'Alternatyva 4'!BQ$89-'Alternatyva 4'!BQ$114</f>
        <v>0</v>
      </c>
      <c r="BR64" s="42">
        <f>'Alternatyva 4'!BR$89-'Alternatyva 4'!BR$114</f>
        <v>0</v>
      </c>
      <c r="BS64" s="42">
        <f>'Alternatyva 4'!BS$89-'Alternatyva 4'!BS$114</f>
        <v>0</v>
      </c>
      <c r="BT64" s="42">
        <f>'Alternatyva 4'!BT$89-'Alternatyva 4'!BT$114</f>
        <v>0</v>
      </c>
      <c r="BU64" s="42">
        <f>'Alternatyva 4'!BU$89-'Alternatyva 4'!BU$114</f>
        <v>0</v>
      </c>
      <c r="BV64" s="42">
        <f>'Alternatyva 4'!BV$89-'Alternatyva 4'!BV$114</f>
        <v>0</v>
      </c>
      <c r="BW64" s="42">
        <f>'Alternatyva 4'!BW$89-'Alternatyva 4'!BW$114</f>
        <v>0</v>
      </c>
      <c r="BX64" s="42">
        <f>'Alternatyva 4'!BX$89-'Alternatyva 4'!BX$114</f>
        <v>0</v>
      </c>
      <c r="BY64" s="42">
        <f>'Alternatyva 4'!BY$89-'Alternatyva 4'!BY$114</f>
        <v>0</v>
      </c>
      <c r="BZ64" s="42">
        <f>'Alternatyva 4'!BZ$89-'Alternatyva 4'!BZ$114</f>
        <v>0</v>
      </c>
      <c r="CA64" s="42">
        <f>'Alternatyva 4'!CA$89-'Alternatyva 4'!CA$114</f>
        <v>0</v>
      </c>
      <c r="CB64" s="42">
        <f>'Alternatyva 4'!CB$89-'Alternatyva 4'!CB$114</f>
        <v>0</v>
      </c>
      <c r="CC64" s="42">
        <f>'Alternatyva 4'!CC$89-'Alternatyva 4'!CC$114</f>
        <v>0</v>
      </c>
      <c r="CD64" s="42">
        <f>'Alternatyva 4'!CD$89-'Alternatyva 4'!CD$114</f>
        <v>0</v>
      </c>
      <c r="CE64" s="42">
        <f>'Alternatyva 4'!CE$89-'Alternatyva 4'!CE$114</f>
        <v>0</v>
      </c>
      <c r="CF64" s="42">
        <f>'Alternatyva 4'!CF$89-'Alternatyva 4'!CF$114</f>
        <v>0</v>
      </c>
      <c r="CG64" s="42">
        <f>'Alternatyva 4'!CG$89-'Alternatyva 4'!CG$114</f>
        <v>0</v>
      </c>
      <c r="CH64" s="42">
        <f>'Alternatyva 4'!CH$89-'Alternatyva 4'!CH$114</f>
        <v>0</v>
      </c>
      <c r="CI64" s="42">
        <f>'Alternatyva 4'!CI$89-'Alternatyva 4'!CI$114</f>
        <v>0</v>
      </c>
      <c r="CJ64" s="42">
        <f>'Alternatyva 4'!CJ$89-'Alternatyva 4'!CJ$114</f>
        <v>0</v>
      </c>
      <c r="CK64" s="42">
        <f>'Alternatyva 4'!CK$89-'Alternatyva 4'!CK$114</f>
        <v>0</v>
      </c>
      <c r="CL64" s="42">
        <f>'Alternatyva 4'!CL$89-'Alternatyva 4'!CL$114</f>
        <v>0</v>
      </c>
      <c r="CM64" s="42">
        <f>'Alternatyva 4'!CM$89-'Alternatyva 4'!CM$114</f>
        <v>0</v>
      </c>
      <c r="CN64" s="42">
        <f>'Alternatyva 4'!CN$89-'Alternatyva 4'!CN$114</f>
        <v>0</v>
      </c>
      <c r="CO64" s="42">
        <f>'Alternatyva 4'!CO$89-'Alternatyva 4'!CO$114</f>
        <v>0</v>
      </c>
      <c r="CP64" s="42">
        <f>'Alternatyva 4'!CP$89-'Alternatyva 4'!CP$114</f>
        <v>0</v>
      </c>
      <c r="CQ64" s="42">
        <f>'Alternatyva 4'!CQ$89-'Alternatyva 4'!CQ$114</f>
        <v>0</v>
      </c>
      <c r="CR64" s="42">
        <f>'Alternatyva 4'!CR$89-'Alternatyva 4'!CR$114</f>
        <v>0</v>
      </c>
      <c r="CS64" s="42">
        <f>'Alternatyva 4'!CS$89-'Alternatyva 4'!CS$114</f>
        <v>0</v>
      </c>
      <c r="CT64" s="42">
        <f>'Alternatyva 4'!CT$89-'Alternatyva 4'!CT$114</f>
        <v>0</v>
      </c>
      <c r="CU64" s="42">
        <f>'Alternatyva 4'!CU$89-'Alternatyva 4'!CU$114</f>
        <v>0</v>
      </c>
      <c r="CV64" s="42">
        <f>'Alternatyva 4'!CV$89-'Alternatyva 4'!CV$114</f>
        <v>0</v>
      </c>
      <c r="CW64" s="42">
        <f>'Alternatyva 4'!CW$89-'Alternatyva 4'!CW$114</f>
        <v>0</v>
      </c>
      <c r="CX64" s="42">
        <f>'Alternatyva 4'!CX$89-'Alternatyva 4'!CX$114</f>
        <v>0</v>
      </c>
      <c r="CY64" s="42">
        <f>'Alternatyva 4'!CY$89-'Alternatyva 4'!CY$114</f>
        <v>0</v>
      </c>
      <c r="CZ64" s="42">
        <f>'Alternatyva 4'!CZ$89-'Alternatyva 4'!CZ$114</f>
        <v>0</v>
      </c>
      <c r="DA64" s="42">
        <f>'Alternatyva 4'!DA$89-'Alternatyva 4'!DA$114</f>
        <v>0</v>
      </c>
      <c r="DB64" s="42">
        <f>'Alternatyva 4'!DB$89-'Alternatyva 4'!DB$114</f>
        <v>0</v>
      </c>
      <c r="DC64" s="42">
        <f>'Alternatyva 4'!DC$89-'Alternatyva 4'!DC$114</f>
        <v>0</v>
      </c>
    </row>
    <row r="65" spans="2:107" ht="15" hidden="1" customHeight="1">
      <c r="B65" s="5" t="s">
        <v>190</v>
      </c>
      <c r="C65" s="754" t="s">
        <v>15</v>
      </c>
      <c r="D65" s="755"/>
      <c r="E65" s="756"/>
      <c r="F65" s="48">
        <f>H65+NPV(FD,I65:INDEX(I65:DC65,PAL))</f>
        <v>0</v>
      </c>
      <c r="G65" s="42">
        <f>SUMIF($H$6:$DC$6,"&lt;="&amp;PAL,$H65:$DC65)</f>
        <v>0</v>
      </c>
      <c r="H65" s="42">
        <f>SUM('Alternatyva 4'!H$21,'Alternatyva 4'!H$32,'Alternatyva 4'!H$43,'Alternatyva 4'!H$55,'Alternatyva 4'!H$66,'Alternatyva 4'!H$77,'Alternatyva 4'!H$88)</f>
        <v>0</v>
      </c>
      <c r="I65" s="42">
        <f>SUM('Alternatyva 4'!I$21,'Alternatyva 4'!I$32,'Alternatyva 4'!I$43,'Alternatyva 4'!I$55,'Alternatyva 4'!I$66,'Alternatyva 4'!I$77,'Alternatyva 4'!I$88)</f>
        <v>0</v>
      </c>
      <c r="J65" s="42">
        <f>SUM('Alternatyva 4'!J$21,'Alternatyva 4'!J$32,'Alternatyva 4'!J$43,'Alternatyva 4'!J$55,'Alternatyva 4'!J$66,'Alternatyva 4'!J$77,'Alternatyva 4'!J$88)</f>
        <v>0</v>
      </c>
      <c r="K65" s="42">
        <f>SUM('Alternatyva 4'!K$21,'Alternatyva 4'!K$32,'Alternatyva 4'!K$43,'Alternatyva 4'!K$55,'Alternatyva 4'!K$66,'Alternatyva 4'!K$77,'Alternatyva 4'!K$88)</f>
        <v>0</v>
      </c>
      <c r="L65" s="42">
        <f>SUM('Alternatyva 4'!L$21,'Alternatyva 4'!L$32,'Alternatyva 4'!L$43,'Alternatyva 4'!L$55,'Alternatyva 4'!L$66,'Alternatyva 4'!L$77,'Alternatyva 4'!L$88)</f>
        <v>0</v>
      </c>
      <c r="M65" s="42">
        <f>SUM('Alternatyva 4'!M$21,'Alternatyva 4'!M$32,'Alternatyva 4'!M$43,'Alternatyva 4'!M$55,'Alternatyva 4'!M$66,'Alternatyva 4'!M$77,'Alternatyva 4'!M$88)</f>
        <v>0</v>
      </c>
      <c r="N65" s="42">
        <f>SUM('Alternatyva 4'!N$21,'Alternatyva 4'!N$32,'Alternatyva 4'!N$43,'Alternatyva 4'!N$55,'Alternatyva 4'!N$66,'Alternatyva 4'!N$77,'Alternatyva 4'!N$88)</f>
        <v>0</v>
      </c>
      <c r="O65" s="42">
        <f>SUM('Alternatyva 4'!O$21,'Alternatyva 4'!O$32,'Alternatyva 4'!O$43,'Alternatyva 4'!O$55,'Alternatyva 4'!O$66,'Alternatyva 4'!O$77,'Alternatyva 4'!O$88)</f>
        <v>0</v>
      </c>
      <c r="P65" s="42">
        <f>SUM('Alternatyva 4'!P$21,'Alternatyva 4'!P$32,'Alternatyva 4'!P$43,'Alternatyva 4'!P$55,'Alternatyva 4'!P$66,'Alternatyva 4'!P$77,'Alternatyva 4'!P$88)</f>
        <v>0</v>
      </c>
      <c r="Q65" s="42">
        <f>SUM('Alternatyva 4'!Q$21,'Alternatyva 4'!Q$32,'Alternatyva 4'!Q$43,'Alternatyva 4'!Q$55,'Alternatyva 4'!Q$66,'Alternatyva 4'!Q$77,'Alternatyva 4'!Q$88)</f>
        <v>0</v>
      </c>
      <c r="R65" s="42">
        <f>SUM('Alternatyva 4'!R$21,'Alternatyva 4'!R$32,'Alternatyva 4'!R$43,'Alternatyva 4'!R$55,'Alternatyva 4'!R$66,'Alternatyva 4'!R$77,'Alternatyva 4'!R$88)</f>
        <v>0</v>
      </c>
      <c r="S65" s="42">
        <f>SUM('Alternatyva 4'!S$21,'Alternatyva 4'!S$32,'Alternatyva 4'!S$43,'Alternatyva 4'!S$55,'Alternatyva 4'!S$66,'Alternatyva 4'!S$77,'Alternatyva 4'!S$88)</f>
        <v>0</v>
      </c>
      <c r="T65" s="42">
        <f>SUM('Alternatyva 4'!T$21,'Alternatyva 4'!T$32,'Alternatyva 4'!T$43,'Alternatyva 4'!T$55,'Alternatyva 4'!T$66,'Alternatyva 4'!T$77,'Alternatyva 4'!T$88)</f>
        <v>0</v>
      </c>
      <c r="U65" s="42">
        <f>SUM('Alternatyva 4'!U$21,'Alternatyva 4'!U$32,'Alternatyva 4'!U$43,'Alternatyva 4'!U$55,'Alternatyva 4'!U$66,'Alternatyva 4'!U$77,'Alternatyva 4'!U$88)</f>
        <v>0</v>
      </c>
      <c r="V65" s="42">
        <f>SUM('Alternatyva 4'!V$21,'Alternatyva 4'!V$32,'Alternatyva 4'!V$43,'Alternatyva 4'!V$55,'Alternatyva 4'!V$66,'Alternatyva 4'!V$77,'Alternatyva 4'!V$88)</f>
        <v>0</v>
      </c>
      <c r="W65" s="42">
        <f>SUM('Alternatyva 4'!W$21,'Alternatyva 4'!W$32,'Alternatyva 4'!W$43,'Alternatyva 4'!W$55,'Alternatyva 4'!W$66,'Alternatyva 4'!W$77,'Alternatyva 4'!W$88)</f>
        <v>0</v>
      </c>
      <c r="X65" s="42">
        <f>SUM('Alternatyva 4'!X$21,'Alternatyva 4'!X$32,'Alternatyva 4'!X$43,'Alternatyva 4'!X$55,'Alternatyva 4'!X$66,'Alternatyva 4'!X$77,'Alternatyva 4'!X$88)</f>
        <v>0</v>
      </c>
      <c r="Y65" s="42">
        <f>SUM('Alternatyva 4'!Y$21,'Alternatyva 4'!Y$32,'Alternatyva 4'!Y$43,'Alternatyva 4'!Y$55,'Alternatyva 4'!Y$66,'Alternatyva 4'!Y$77,'Alternatyva 4'!Y$88)</f>
        <v>0</v>
      </c>
      <c r="Z65" s="42">
        <f>SUM('Alternatyva 4'!Z$21,'Alternatyva 4'!Z$32,'Alternatyva 4'!Z$43,'Alternatyva 4'!Z$55,'Alternatyva 4'!Z$66,'Alternatyva 4'!Z$77,'Alternatyva 4'!Z$88)</f>
        <v>0</v>
      </c>
      <c r="AA65" s="42">
        <f>SUM('Alternatyva 4'!AA$21,'Alternatyva 4'!AA$32,'Alternatyva 4'!AA$43,'Alternatyva 4'!AA$55,'Alternatyva 4'!AA$66,'Alternatyva 4'!AA$77,'Alternatyva 4'!AA$88)</f>
        <v>0</v>
      </c>
      <c r="AB65" s="42">
        <f>SUM('Alternatyva 4'!AB$21,'Alternatyva 4'!AB$32,'Alternatyva 4'!AB$43,'Alternatyva 4'!AB$55,'Alternatyva 4'!AB$66,'Alternatyva 4'!AB$77,'Alternatyva 4'!AB$88)</f>
        <v>0</v>
      </c>
      <c r="AC65" s="42">
        <f>SUM('Alternatyva 4'!AC$21,'Alternatyva 4'!AC$32,'Alternatyva 4'!AC$43,'Alternatyva 4'!AC$55,'Alternatyva 4'!AC$66,'Alternatyva 4'!AC$77,'Alternatyva 4'!AC$88)</f>
        <v>0</v>
      </c>
      <c r="AD65" s="42">
        <f>SUM('Alternatyva 4'!AD$21,'Alternatyva 4'!AD$32,'Alternatyva 4'!AD$43,'Alternatyva 4'!AD$55,'Alternatyva 4'!AD$66,'Alternatyva 4'!AD$77,'Alternatyva 4'!AD$88)</f>
        <v>0</v>
      </c>
      <c r="AE65" s="42">
        <f>SUM('Alternatyva 4'!AE$21,'Alternatyva 4'!AE$32,'Alternatyva 4'!AE$43,'Alternatyva 4'!AE$55,'Alternatyva 4'!AE$66,'Alternatyva 4'!AE$77,'Alternatyva 4'!AE$88)</f>
        <v>0</v>
      </c>
      <c r="AF65" s="42">
        <f>SUM('Alternatyva 4'!AF$21,'Alternatyva 4'!AF$32,'Alternatyva 4'!AF$43,'Alternatyva 4'!AF$55,'Alternatyva 4'!AF$66,'Alternatyva 4'!AF$77,'Alternatyva 4'!AF$88)</f>
        <v>0</v>
      </c>
      <c r="AG65" s="42">
        <f>SUM('Alternatyva 4'!AG$21,'Alternatyva 4'!AG$32,'Alternatyva 4'!AG$43,'Alternatyva 4'!AG$55,'Alternatyva 4'!AG$66,'Alternatyva 4'!AG$77,'Alternatyva 4'!AG$88)</f>
        <v>0</v>
      </c>
      <c r="AH65" s="42">
        <f>SUM('Alternatyva 4'!AH$21,'Alternatyva 4'!AH$32,'Alternatyva 4'!AH$43,'Alternatyva 4'!AH$55,'Alternatyva 4'!AH$66,'Alternatyva 4'!AH$77,'Alternatyva 4'!AH$88)</f>
        <v>0</v>
      </c>
      <c r="AI65" s="42">
        <f>SUM('Alternatyva 4'!AI$21,'Alternatyva 4'!AI$32,'Alternatyva 4'!AI$43,'Alternatyva 4'!AI$55,'Alternatyva 4'!AI$66,'Alternatyva 4'!AI$77,'Alternatyva 4'!AI$88)</f>
        <v>0</v>
      </c>
      <c r="AJ65" s="42">
        <f>SUM('Alternatyva 4'!AJ$21,'Alternatyva 4'!AJ$32,'Alternatyva 4'!AJ$43,'Alternatyva 4'!AJ$55,'Alternatyva 4'!AJ$66,'Alternatyva 4'!AJ$77,'Alternatyva 4'!AJ$88)</f>
        <v>0</v>
      </c>
      <c r="AK65" s="42">
        <f>SUM('Alternatyva 4'!AK$21,'Alternatyva 4'!AK$32,'Alternatyva 4'!AK$43,'Alternatyva 4'!AK$55,'Alternatyva 4'!AK$66,'Alternatyva 4'!AK$77,'Alternatyva 4'!AK$88)</f>
        <v>0</v>
      </c>
      <c r="AL65" s="42">
        <f>SUM('Alternatyva 4'!AL$21,'Alternatyva 4'!AL$32,'Alternatyva 4'!AL$43,'Alternatyva 4'!AL$55,'Alternatyva 4'!AL$66,'Alternatyva 4'!AL$77,'Alternatyva 4'!AL$88)</f>
        <v>0</v>
      </c>
      <c r="AM65" s="42">
        <f>SUM('Alternatyva 4'!AM$21,'Alternatyva 4'!AM$32,'Alternatyva 4'!AM$43,'Alternatyva 4'!AM$55,'Alternatyva 4'!AM$66,'Alternatyva 4'!AM$77,'Alternatyva 4'!AM$88)</f>
        <v>0</v>
      </c>
      <c r="AN65" s="42">
        <f>SUM('Alternatyva 4'!AN$21,'Alternatyva 4'!AN$32,'Alternatyva 4'!AN$43,'Alternatyva 4'!AN$55,'Alternatyva 4'!AN$66,'Alternatyva 4'!AN$77,'Alternatyva 4'!AN$88)</f>
        <v>0</v>
      </c>
      <c r="AO65" s="42">
        <f>SUM('Alternatyva 4'!AO$21,'Alternatyva 4'!AO$32,'Alternatyva 4'!AO$43,'Alternatyva 4'!AO$55,'Alternatyva 4'!AO$66,'Alternatyva 4'!AO$77,'Alternatyva 4'!AO$88)</f>
        <v>0</v>
      </c>
      <c r="AP65" s="42">
        <f>SUM('Alternatyva 4'!AP$21,'Alternatyva 4'!AP$32,'Alternatyva 4'!AP$43,'Alternatyva 4'!AP$55,'Alternatyva 4'!AP$66,'Alternatyva 4'!AP$77,'Alternatyva 4'!AP$88)</f>
        <v>0</v>
      </c>
      <c r="AQ65" s="42">
        <f>SUM('Alternatyva 4'!AQ$21,'Alternatyva 4'!AQ$32,'Alternatyva 4'!AQ$43,'Alternatyva 4'!AQ$55,'Alternatyva 4'!AQ$66,'Alternatyva 4'!AQ$77,'Alternatyva 4'!AQ$88)</f>
        <v>0</v>
      </c>
      <c r="AR65" s="42">
        <f>SUM('Alternatyva 4'!AR$21,'Alternatyva 4'!AR$32,'Alternatyva 4'!AR$43,'Alternatyva 4'!AR$55,'Alternatyva 4'!AR$66,'Alternatyva 4'!AR$77,'Alternatyva 4'!AR$88)</f>
        <v>0</v>
      </c>
      <c r="AS65" s="42">
        <f>SUM('Alternatyva 4'!AS$21,'Alternatyva 4'!AS$32,'Alternatyva 4'!AS$43,'Alternatyva 4'!AS$55,'Alternatyva 4'!AS$66,'Alternatyva 4'!AS$77,'Alternatyva 4'!AS$88)</f>
        <v>0</v>
      </c>
      <c r="AT65" s="42">
        <f>SUM('Alternatyva 4'!AT$21,'Alternatyva 4'!AT$32,'Alternatyva 4'!AT$43,'Alternatyva 4'!AT$55,'Alternatyva 4'!AT$66,'Alternatyva 4'!AT$77,'Alternatyva 4'!AT$88)</f>
        <v>0</v>
      </c>
      <c r="AU65" s="42">
        <f>SUM('Alternatyva 4'!AU$21,'Alternatyva 4'!AU$32,'Alternatyva 4'!AU$43,'Alternatyva 4'!AU$55,'Alternatyva 4'!AU$66,'Alternatyva 4'!AU$77,'Alternatyva 4'!AU$88)</f>
        <v>0</v>
      </c>
      <c r="AV65" s="42">
        <f>SUM('Alternatyva 4'!AV$21,'Alternatyva 4'!AV$32,'Alternatyva 4'!AV$43,'Alternatyva 4'!AV$55,'Alternatyva 4'!AV$66,'Alternatyva 4'!AV$77,'Alternatyva 4'!AV$88)</f>
        <v>0</v>
      </c>
      <c r="AW65" s="42">
        <f>SUM('Alternatyva 4'!AW$21,'Alternatyva 4'!AW$32,'Alternatyva 4'!AW$43,'Alternatyva 4'!AW$55,'Alternatyva 4'!AW$66,'Alternatyva 4'!AW$77,'Alternatyva 4'!AW$88)</f>
        <v>0</v>
      </c>
      <c r="AX65" s="42">
        <f>SUM('Alternatyva 4'!AX$21,'Alternatyva 4'!AX$32,'Alternatyva 4'!AX$43,'Alternatyva 4'!AX$55,'Alternatyva 4'!AX$66,'Alternatyva 4'!AX$77,'Alternatyva 4'!AX$88)</f>
        <v>0</v>
      </c>
      <c r="AY65" s="42">
        <f>SUM('Alternatyva 4'!AY$21,'Alternatyva 4'!AY$32,'Alternatyva 4'!AY$43,'Alternatyva 4'!AY$55,'Alternatyva 4'!AY$66,'Alternatyva 4'!AY$77,'Alternatyva 4'!AY$88)</f>
        <v>0</v>
      </c>
      <c r="AZ65" s="42">
        <f>SUM('Alternatyva 4'!AZ$21,'Alternatyva 4'!AZ$32,'Alternatyva 4'!AZ$43,'Alternatyva 4'!AZ$55,'Alternatyva 4'!AZ$66,'Alternatyva 4'!AZ$77,'Alternatyva 4'!AZ$88)</f>
        <v>0</v>
      </c>
      <c r="BA65" s="42">
        <f>SUM('Alternatyva 4'!BA$21,'Alternatyva 4'!BA$32,'Alternatyva 4'!BA$43,'Alternatyva 4'!BA$55,'Alternatyva 4'!BA$66,'Alternatyva 4'!BA$77,'Alternatyva 4'!BA$88)</f>
        <v>0</v>
      </c>
      <c r="BB65" s="42">
        <f>SUM('Alternatyva 4'!BB$21,'Alternatyva 4'!BB$32,'Alternatyva 4'!BB$43,'Alternatyva 4'!BB$55,'Alternatyva 4'!BB$66,'Alternatyva 4'!BB$77,'Alternatyva 4'!BB$88)</f>
        <v>0</v>
      </c>
      <c r="BC65" s="42">
        <f>SUM('Alternatyva 4'!BC$21,'Alternatyva 4'!BC$32,'Alternatyva 4'!BC$43,'Alternatyva 4'!BC$55,'Alternatyva 4'!BC$66,'Alternatyva 4'!BC$77,'Alternatyva 4'!BC$88)</f>
        <v>0</v>
      </c>
      <c r="BD65" s="42">
        <f>SUM('Alternatyva 4'!BD$21,'Alternatyva 4'!BD$32,'Alternatyva 4'!BD$43,'Alternatyva 4'!BD$55,'Alternatyva 4'!BD$66,'Alternatyva 4'!BD$77,'Alternatyva 4'!BD$88)</f>
        <v>0</v>
      </c>
      <c r="BE65" s="42">
        <f>SUM('Alternatyva 4'!BE$21,'Alternatyva 4'!BE$32,'Alternatyva 4'!BE$43,'Alternatyva 4'!BE$55,'Alternatyva 4'!BE$66,'Alternatyva 4'!BE$77,'Alternatyva 4'!BE$88)</f>
        <v>0</v>
      </c>
      <c r="BF65" s="42">
        <f>SUM('Alternatyva 4'!BF$21,'Alternatyva 4'!BF$32,'Alternatyva 4'!BF$43,'Alternatyva 4'!BF$55,'Alternatyva 4'!BF$66,'Alternatyva 4'!BF$77,'Alternatyva 4'!BF$88)</f>
        <v>0</v>
      </c>
      <c r="BG65" s="42">
        <f>SUM('Alternatyva 4'!BG$21,'Alternatyva 4'!BG$32,'Alternatyva 4'!BG$43,'Alternatyva 4'!BG$55,'Alternatyva 4'!BG$66,'Alternatyva 4'!BG$77,'Alternatyva 4'!BG$88)</f>
        <v>0</v>
      </c>
      <c r="BH65" s="42">
        <f>SUM('Alternatyva 4'!BH$21,'Alternatyva 4'!BH$32,'Alternatyva 4'!BH$43,'Alternatyva 4'!BH$55,'Alternatyva 4'!BH$66,'Alternatyva 4'!BH$77,'Alternatyva 4'!BH$88)</f>
        <v>0</v>
      </c>
      <c r="BI65" s="42">
        <f>SUM('Alternatyva 4'!BI$21,'Alternatyva 4'!BI$32,'Alternatyva 4'!BI$43,'Alternatyva 4'!BI$55,'Alternatyva 4'!BI$66,'Alternatyva 4'!BI$77,'Alternatyva 4'!BI$88)</f>
        <v>0</v>
      </c>
      <c r="BJ65" s="42">
        <f>SUM('Alternatyva 4'!BJ$21,'Alternatyva 4'!BJ$32,'Alternatyva 4'!BJ$43,'Alternatyva 4'!BJ$55,'Alternatyva 4'!BJ$66,'Alternatyva 4'!BJ$77,'Alternatyva 4'!BJ$88)</f>
        <v>0</v>
      </c>
      <c r="BK65" s="42">
        <f>SUM('Alternatyva 4'!BK$21,'Alternatyva 4'!BK$32,'Alternatyva 4'!BK$43,'Alternatyva 4'!BK$55,'Alternatyva 4'!BK$66,'Alternatyva 4'!BK$77,'Alternatyva 4'!BK$88)</f>
        <v>0</v>
      </c>
      <c r="BL65" s="42">
        <f>SUM('Alternatyva 4'!BL$21,'Alternatyva 4'!BL$32,'Alternatyva 4'!BL$43,'Alternatyva 4'!BL$55,'Alternatyva 4'!BL$66,'Alternatyva 4'!BL$77,'Alternatyva 4'!BL$88)</f>
        <v>0</v>
      </c>
      <c r="BM65" s="42">
        <f>SUM('Alternatyva 4'!BM$21,'Alternatyva 4'!BM$32,'Alternatyva 4'!BM$43,'Alternatyva 4'!BM$55,'Alternatyva 4'!BM$66,'Alternatyva 4'!BM$77,'Alternatyva 4'!BM$88)</f>
        <v>0</v>
      </c>
      <c r="BN65" s="42">
        <f>SUM('Alternatyva 4'!BN$21,'Alternatyva 4'!BN$32,'Alternatyva 4'!BN$43,'Alternatyva 4'!BN$55,'Alternatyva 4'!BN$66,'Alternatyva 4'!BN$77,'Alternatyva 4'!BN$88)</f>
        <v>0</v>
      </c>
      <c r="BO65" s="42">
        <f>SUM('Alternatyva 4'!BO$21,'Alternatyva 4'!BO$32,'Alternatyva 4'!BO$43,'Alternatyva 4'!BO$55,'Alternatyva 4'!BO$66,'Alternatyva 4'!BO$77,'Alternatyva 4'!BO$88)</f>
        <v>0</v>
      </c>
      <c r="BP65" s="42">
        <f>SUM('Alternatyva 4'!BP$21,'Alternatyva 4'!BP$32,'Alternatyva 4'!BP$43,'Alternatyva 4'!BP$55,'Alternatyva 4'!BP$66,'Alternatyva 4'!BP$77,'Alternatyva 4'!BP$88)</f>
        <v>0</v>
      </c>
      <c r="BQ65" s="42">
        <f>SUM('Alternatyva 4'!BQ$21,'Alternatyva 4'!BQ$32,'Alternatyva 4'!BQ$43,'Alternatyva 4'!BQ$55,'Alternatyva 4'!BQ$66,'Alternatyva 4'!BQ$77,'Alternatyva 4'!BQ$88)</f>
        <v>0</v>
      </c>
      <c r="BR65" s="42">
        <f>SUM('Alternatyva 4'!BR$21,'Alternatyva 4'!BR$32,'Alternatyva 4'!BR$43,'Alternatyva 4'!BR$55,'Alternatyva 4'!BR$66,'Alternatyva 4'!BR$77,'Alternatyva 4'!BR$88)</f>
        <v>0</v>
      </c>
      <c r="BS65" s="42">
        <f>SUM('Alternatyva 4'!BS$21,'Alternatyva 4'!BS$32,'Alternatyva 4'!BS$43,'Alternatyva 4'!BS$55,'Alternatyva 4'!BS$66,'Alternatyva 4'!BS$77,'Alternatyva 4'!BS$88)</f>
        <v>0</v>
      </c>
      <c r="BT65" s="42">
        <f>SUM('Alternatyva 4'!BT$21,'Alternatyva 4'!BT$32,'Alternatyva 4'!BT$43,'Alternatyva 4'!BT$55,'Alternatyva 4'!BT$66,'Alternatyva 4'!BT$77,'Alternatyva 4'!BT$88)</f>
        <v>0</v>
      </c>
      <c r="BU65" s="42">
        <f>SUM('Alternatyva 4'!BU$21,'Alternatyva 4'!BU$32,'Alternatyva 4'!BU$43,'Alternatyva 4'!BU$55,'Alternatyva 4'!BU$66,'Alternatyva 4'!BU$77,'Alternatyva 4'!BU$88)</f>
        <v>0</v>
      </c>
      <c r="BV65" s="42">
        <f>SUM('Alternatyva 4'!BV$21,'Alternatyva 4'!BV$32,'Alternatyva 4'!BV$43,'Alternatyva 4'!BV$55,'Alternatyva 4'!BV$66,'Alternatyva 4'!BV$77,'Alternatyva 4'!BV$88)</f>
        <v>0</v>
      </c>
      <c r="BW65" s="42">
        <f>SUM('Alternatyva 4'!BW$21,'Alternatyva 4'!BW$32,'Alternatyva 4'!BW$43,'Alternatyva 4'!BW$55,'Alternatyva 4'!BW$66,'Alternatyva 4'!BW$77,'Alternatyva 4'!BW$88)</f>
        <v>0</v>
      </c>
      <c r="BX65" s="42">
        <f>SUM('Alternatyva 4'!BX$21,'Alternatyva 4'!BX$32,'Alternatyva 4'!BX$43,'Alternatyva 4'!BX$55,'Alternatyva 4'!BX$66,'Alternatyva 4'!BX$77,'Alternatyva 4'!BX$88)</f>
        <v>0</v>
      </c>
      <c r="BY65" s="42">
        <f>SUM('Alternatyva 4'!BY$21,'Alternatyva 4'!BY$32,'Alternatyva 4'!BY$43,'Alternatyva 4'!BY$55,'Alternatyva 4'!BY$66,'Alternatyva 4'!BY$77,'Alternatyva 4'!BY$88)</f>
        <v>0</v>
      </c>
      <c r="BZ65" s="42">
        <f>SUM('Alternatyva 4'!BZ$21,'Alternatyva 4'!BZ$32,'Alternatyva 4'!BZ$43,'Alternatyva 4'!BZ$55,'Alternatyva 4'!BZ$66,'Alternatyva 4'!BZ$77,'Alternatyva 4'!BZ$88)</f>
        <v>0</v>
      </c>
      <c r="CA65" s="42">
        <f>SUM('Alternatyva 4'!CA$21,'Alternatyva 4'!CA$32,'Alternatyva 4'!CA$43,'Alternatyva 4'!CA$55,'Alternatyva 4'!CA$66,'Alternatyva 4'!CA$77,'Alternatyva 4'!CA$88)</f>
        <v>0</v>
      </c>
      <c r="CB65" s="42">
        <f>SUM('Alternatyva 4'!CB$21,'Alternatyva 4'!CB$32,'Alternatyva 4'!CB$43,'Alternatyva 4'!CB$55,'Alternatyva 4'!CB$66,'Alternatyva 4'!CB$77,'Alternatyva 4'!CB$88)</f>
        <v>0</v>
      </c>
      <c r="CC65" s="42">
        <f>SUM('Alternatyva 4'!CC$21,'Alternatyva 4'!CC$32,'Alternatyva 4'!CC$43,'Alternatyva 4'!CC$55,'Alternatyva 4'!CC$66,'Alternatyva 4'!CC$77,'Alternatyva 4'!CC$88)</f>
        <v>0</v>
      </c>
      <c r="CD65" s="42">
        <f>SUM('Alternatyva 4'!CD$21,'Alternatyva 4'!CD$32,'Alternatyva 4'!CD$43,'Alternatyva 4'!CD$55,'Alternatyva 4'!CD$66,'Alternatyva 4'!CD$77,'Alternatyva 4'!CD$88)</f>
        <v>0</v>
      </c>
      <c r="CE65" s="42">
        <f>SUM('Alternatyva 4'!CE$21,'Alternatyva 4'!CE$32,'Alternatyva 4'!CE$43,'Alternatyva 4'!CE$55,'Alternatyva 4'!CE$66,'Alternatyva 4'!CE$77,'Alternatyva 4'!CE$88)</f>
        <v>0</v>
      </c>
      <c r="CF65" s="42">
        <f>SUM('Alternatyva 4'!CF$21,'Alternatyva 4'!CF$32,'Alternatyva 4'!CF$43,'Alternatyva 4'!CF$55,'Alternatyva 4'!CF$66,'Alternatyva 4'!CF$77,'Alternatyva 4'!CF$88)</f>
        <v>0</v>
      </c>
      <c r="CG65" s="42">
        <f>SUM('Alternatyva 4'!CG$21,'Alternatyva 4'!CG$32,'Alternatyva 4'!CG$43,'Alternatyva 4'!CG$55,'Alternatyva 4'!CG$66,'Alternatyva 4'!CG$77,'Alternatyva 4'!CG$88)</f>
        <v>0</v>
      </c>
      <c r="CH65" s="42">
        <f>SUM('Alternatyva 4'!CH$21,'Alternatyva 4'!CH$32,'Alternatyva 4'!CH$43,'Alternatyva 4'!CH$55,'Alternatyva 4'!CH$66,'Alternatyva 4'!CH$77,'Alternatyva 4'!CH$88)</f>
        <v>0</v>
      </c>
      <c r="CI65" s="42">
        <f>SUM('Alternatyva 4'!CI$21,'Alternatyva 4'!CI$32,'Alternatyva 4'!CI$43,'Alternatyva 4'!CI$55,'Alternatyva 4'!CI$66,'Alternatyva 4'!CI$77,'Alternatyva 4'!CI$88)</f>
        <v>0</v>
      </c>
      <c r="CJ65" s="42">
        <f>SUM('Alternatyva 4'!CJ$21,'Alternatyva 4'!CJ$32,'Alternatyva 4'!CJ$43,'Alternatyva 4'!CJ$55,'Alternatyva 4'!CJ$66,'Alternatyva 4'!CJ$77,'Alternatyva 4'!CJ$88)</f>
        <v>0</v>
      </c>
      <c r="CK65" s="42">
        <f>SUM('Alternatyva 4'!CK$21,'Alternatyva 4'!CK$32,'Alternatyva 4'!CK$43,'Alternatyva 4'!CK$55,'Alternatyva 4'!CK$66,'Alternatyva 4'!CK$77,'Alternatyva 4'!CK$88)</f>
        <v>0</v>
      </c>
      <c r="CL65" s="42">
        <f>SUM('Alternatyva 4'!CL$21,'Alternatyva 4'!CL$32,'Alternatyva 4'!CL$43,'Alternatyva 4'!CL$55,'Alternatyva 4'!CL$66,'Alternatyva 4'!CL$77,'Alternatyva 4'!CL$88)</f>
        <v>0</v>
      </c>
      <c r="CM65" s="42">
        <f>SUM('Alternatyva 4'!CM$21,'Alternatyva 4'!CM$32,'Alternatyva 4'!CM$43,'Alternatyva 4'!CM$55,'Alternatyva 4'!CM$66,'Alternatyva 4'!CM$77,'Alternatyva 4'!CM$88)</f>
        <v>0</v>
      </c>
      <c r="CN65" s="42">
        <f>SUM('Alternatyva 4'!CN$21,'Alternatyva 4'!CN$32,'Alternatyva 4'!CN$43,'Alternatyva 4'!CN$55,'Alternatyva 4'!CN$66,'Alternatyva 4'!CN$77,'Alternatyva 4'!CN$88)</f>
        <v>0</v>
      </c>
      <c r="CO65" s="42">
        <f>SUM('Alternatyva 4'!CO$21,'Alternatyva 4'!CO$32,'Alternatyva 4'!CO$43,'Alternatyva 4'!CO$55,'Alternatyva 4'!CO$66,'Alternatyva 4'!CO$77,'Alternatyva 4'!CO$88)</f>
        <v>0</v>
      </c>
      <c r="CP65" s="42">
        <f>SUM('Alternatyva 4'!CP$21,'Alternatyva 4'!CP$32,'Alternatyva 4'!CP$43,'Alternatyva 4'!CP$55,'Alternatyva 4'!CP$66,'Alternatyva 4'!CP$77,'Alternatyva 4'!CP$88)</f>
        <v>0</v>
      </c>
      <c r="CQ65" s="42">
        <f>SUM('Alternatyva 4'!CQ$21,'Alternatyva 4'!CQ$32,'Alternatyva 4'!CQ$43,'Alternatyva 4'!CQ$55,'Alternatyva 4'!CQ$66,'Alternatyva 4'!CQ$77,'Alternatyva 4'!CQ$88)</f>
        <v>0</v>
      </c>
      <c r="CR65" s="42">
        <f>SUM('Alternatyva 4'!CR$21,'Alternatyva 4'!CR$32,'Alternatyva 4'!CR$43,'Alternatyva 4'!CR$55,'Alternatyva 4'!CR$66,'Alternatyva 4'!CR$77,'Alternatyva 4'!CR$88)</f>
        <v>0</v>
      </c>
      <c r="CS65" s="42">
        <f>SUM('Alternatyva 4'!CS$21,'Alternatyva 4'!CS$32,'Alternatyva 4'!CS$43,'Alternatyva 4'!CS$55,'Alternatyva 4'!CS$66,'Alternatyva 4'!CS$77,'Alternatyva 4'!CS$88)</f>
        <v>0</v>
      </c>
      <c r="CT65" s="42">
        <f>SUM('Alternatyva 4'!CT$21,'Alternatyva 4'!CT$32,'Alternatyva 4'!CT$43,'Alternatyva 4'!CT$55,'Alternatyva 4'!CT$66,'Alternatyva 4'!CT$77,'Alternatyva 4'!CT$88)</f>
        <v>0</v>
      </c>
      <c r="CU65" s="42">
        <f>SUM('Alternatyva 4'!CU$21,'Alternatyva 4'!CU$32,'Alternatyva 4'!CU$43,'Alternatyva 4'!CU$55,'Alternatyva 4'!CU$66,'Alternatyva 4'!CU$77,'Alternatyva 4'!CU$88)</f>
        <v>0</v>
      </c>
      <c r="CV65" s="42">
        <f>SUM('Alternatyva 4'!CV$21,'Alternatyva 4'!CV$32,'Alternatyva 4'!CV$43,'Alternatyva 4'!CV$55,'Alternatyva 4'!CV$66,'Alternatyva 4'!CV$77,'Alternatyva 4'!CV$88)</f>
        <v>0</v>
      </c>
      <c r="CW65" s="42">
        <f>SUM('Alternatyva 4'!CW$21,'Alternatyva 4'!CW$32,'Alternatyva 4'!CW$43,'Alternatyva 4'!CW$55,'Alternatyva 4'!CW$66,'Alternatyva 4'!CW$77,'Alternatyva 4'!CW$88)</f>
        <v>0</v>
      </c>
      <c r="CX65" s="42">
        <f>SUM('Alternatyva 4'!CX$21,'Alternatyva 4'!CX$32,'Alternatyva 4'!CX$43,'Alternatyva 4'!CX$55,'Alternatyva 4'!CX$66,'Alternatyva 4'!CX$77,'Alternatyva 4'!CX$88)</f>
        <v>0</v>
      </c>
      <c r="CY65" s="42">
        <f>SUM('Alternatyva 4'!CY$21,'Alternatyva 4'!CY$32,'Alternatyva 4'!CY$43,'Alternatyva 4'!CY$55,'Alternatyva 4'!CY$66,'Alternatyva 4'!CY$77,'Alternatyva 4'!CY$88)</f>
        <v>0</v>
      </c>
      <c r="CZ65" s="42">
        <f>SUM('Alternatyva 4'!CZ$21,'Alternatyva 4'!CZ$32,'Alternatyva 4'!CZ$43,'Alternatyva 4'!CZ$55,'Alternatyva 4'!CZ$66,'Alternatyva 4'!CZ$77,'Alternatyva 4'!CZ$88)</f>
        <v>0</v>
      </c>
      <c r="DA65" s="42">
        <f>SUM('Alternatyva 4'!DA$21,'Alternatyva 4'!DA$32,'Alternatyva 4'!DA$43,'Alternatyva 4'!DA$55,'Alternatyva 4'!DA$66,'Alternatyva 4'!DA$77,'Alternatyva 4'!DA$88)</f>
        <v>0</v>
      </c>
      <c r="DB65" s="42">
        <f>SUM('Alternatyva 4'!DB$21,'Alternatyva 4'!DB$32,'Alternatyva 4'!DB$43,'Alternatyva 4'!DB$55,'Alternatyva 4'!DB$66,'Alternatyva 4'!DB$77,'Alternatyva 4'!DB$88)</f>
        <v>0</v>
      </c>
      <c r="DC65" s="42">
        <f>SUM('Alternatyva 4'!DC$21,'Alternatyva 4'!DC$32,'Alternatyva 4'!DC$43,'Alternatyva 4'!DC$55,'Alternatyva 4'!DC$66,'Alternatyva 4'!DC$77,'Alternatyva 4'!DC$88)</f>
        <v>0</v>
      </c>
    </row>
    <row r="66" spans="2:107" ht="15" hidden="1" customHeight="1">
      <c r="B66" s="5" t="s">
        <v>191</v>
      </c>
      <c r="C66" s="754" t="s">
        <v>260</v>
      </c>
      <c r="D66" s="755"/>
      <c r="E66" s="756"/>
      <c r="F66" s="48">
        <f>H66+NPV(SD,I66:INDEX(I66:DC66,PAL))</f>
        <v>0</v>
      </c>
      <c r="G66" s="42">
        <f>SUMIF($H$6:$DC$6,"&lt;="&amp;PAL,$H66:$DC66)</f>
        <v>0</v>
      </c>
      <c r="H66" s="42">
        <f>H65-SUMPRODUCT('Alternatyva 4'!H$21:H$88,'Alternatyva 4'!$DH$21:$DH$88)</f>
        <v>0</v>
      </c>
      <c r="I66" s="42">
        <f>I65-SUMPRODUCT('Alternatyva 4'!I$21:I$88,'Alternatyva 4'!$DH$21:$DH$88)</f>
        <v>0</v>
      </c>
      <c r="J66" s="42">
        <f>J65-SUMPRODUCT('Alternatyva 4'!J$21:J$88,'Alternatyva 4'!$DH$21:$DH$88)</f>
        <v>0</v>
      </c>
      <c r="K66" s="42">
        <f>K65-SUMPRODUCT('Alternatyva 4'!K$21:K$88,'Alternatyva 4'!$DH$21:$DH$88)</f>
        <v>0</v>
      </c>
      <c r="L66" s="42">
        <f>L65-SUMPRODUCT('Alternatyva 4'!L$21:L$88,'Alternatyva 4'!$DH$21:$DH$88)</f>
        <v>0</v>
      </c>
      <c r="M66" s="42">
        <f>M65-SUMPRODUCT('Alternatyva 4'!M$21:M$88,'Alternatyva 4'!$DH$21:$DH$88)</f>
        <v>0</v>
      </c>
      <c r="N66" s="42">
        <f>N65-SUMPRODUCT('Alternatyva 4'!N$21:N$88,'Alternatyva 4'!$DH$21:$DH$88)</f>
        <v>0</v>
      </c>
      <c r="O66" s="42">
        <f>O65-SUMPRODUCT('Alternatyva 4'!O$21:O$88,'Alternatyva 4'!$DH$21:$DH$88)</f>
        <v>0</v>
      </c>
      <c r="P66" s="42">
        <f>P65-SUMPRODUCT('Alternatyva 4'!P$21:P$88,'Alternatyva 4'!$DH$21:$DH$88)</f>
        <v>0</v>
      </c>
      <c r="Q66" s="42">
        <f>Q65-SUMPRODUCT('Alternatyva 4'!Q$21:Q$88,'Alternatyva 4'!$DH$21:$DH$88)</f>
        <v>0</v>
      </c>
      <c r="R66" s="42">
        <f>R65-SUMPRODUCT('Alternatyva 4'!R$21:R$88,'Alternatyva 4'!$DH$21:$DH$88)</f>
        <v>0</v>
      </c>
      <c r="S66" s="42">
        <f>S65-SUMPRODUCT('Alternatyva 4'!S$21:S$88,'Alternatyva 4'!$DH$21:$DH$88)</f>
        <v>0</v>
      </c>
      <c r="T66" s="42">
        <f>T65-SUMPRODUCT('Alternatyva 4'!T$21:T$88,'Alternatyva 4'!$DH$21:$DH$88)</f>
        <v>0</v>
      </c>
      <c r="U66" s="42">
        <f>U65-SUMPRODUCT('Alternatyva 4'!U$21:U$88,'Alternatyva 4'!$DH$21:$DH$88)</f>
        <v>0</v>
      </c>
      <c r="V66" s="42">
        <f>V65-SUMPRODUCT('Alternatyva 4'!V$21:V$88,'Alternatyva 4'!$DH$21:$DH$88)</f>
        <v>0</v>
      </c>
      <c r="W66" s="42">
        <f>W65-SUMPRODUCT('Alternatyva 4'!W$21:W$88,'Alternatyva 4'!$DH$21:$DH$88)</f>
        <v>0</v>
      </c>
      <c r="X66" s="42">
        <f>X65-SUMPRODUCT('Alternatyva 4'!X$21:X$88,'Alternatyva 4'!$DH$21:$DH$88)</f>
        <v>0</v>
      </c>
      <c r="Y66" s="42">
        <f>Y65-SUMPRODUCT('Alternatyva 4'!Y$21:Y$88,'Alternatyva 4'!$DH$21:$DH$88)</f>
        <v>0</v>
      </c>
      <c r="Z66" s="42">
        <f>Z65-SUMPRODUCT('Alternatyva 4'!Z$21:Z$88,'Alternatyva 4'!$DH$21:$DH$88)</f>
        <v>0</v>
      </c>
      <c r="AA66" s="42">
        <f>AA65-SUMPRODUCT('Alternatyva 4'!AA$21:AA$88,'Alternatyva 4'!$DH$21:$DH$88)</f>
        <v>0</v>
      </c>
      <c r="AB66" s="42">
        <f>AB65-SUMPRODUCT('Alternatyva 4'!AB$21:AB$88,'Alternatyva 4'!$DH$21:$DH$88)</f>
        <v>0</v>
      </c>
      <c r="AC66" s="42">
        <f>AC65-SUMPRODUCT('Alternatyva 4'!AC$21:AC$88,'Alternatyva 4'!$DH$21:$DH$88)</f>
        <v>0</v>
      </c>
      <c r="AD66" s="42">
        <f>AD65-SUMPRODUCT('Alternatyva 4'!AD$21:AD$88,'Alternatyva 4'!$DH$21:$DH$88)</f>
        <v>0</v>
      </c>
      <c r="AE66" s="42">
        <f>AE65-SUMPRODUCT('Alternatyva 4'!AE$21:AE$88,'Alternatyva 4'!$DH$21:$DH$88)</f>
        <v>0</v>
      </c>
      <c r="AF66" s="42">
        <f>AF65-SUMPRODUCT('Alternatyva 4'!AF$21:AF$88,'Alternatyva 4'!$DH$21:$DH$88)</f>
        <v>0</v>
      </c>
      <c r="AG66" s="42">
        <f>AG65-SUMPRODUCT('Alternatyva 4'!AG$21:AG$88,'Alternatyva 4'!$DH$21:$DH$88)</f>
        <v>0</v>
      </c>
      <c r="AH66" s="42">
        <f>AH65-SUMPRODUCT('Alternatyva 4'!AH$21:AH$88,'Alternatyva 4'!$DH$21:$DH$88)</f>
        <v>0</v>
      </c>
      <c r="AI66" s="42">
        <f>AI65-SUMPRODUCT('Alternatyva 4'!AI$21:AI$88,'Alternatyva 4'!$DH$21:$DH$88)</f>
        <v>0</v>
      </c>
      <c r="AJ66" s="42">
        <f>AJ65-SUMPRODUCT('Alternatyva 4'!AJ$21:AJ$88,'Alternatyva 4'!$DH$21:$DH$88)</f>
        <v>0</v>
      </c>
      <c r="AK66" s="42">
        <f>AK65-SUMPRODUCT('Alternatyva 4'!AK$21:AK$88,'Alternatyva 4'!$DH$21:$DH$88)</f>
        <v>0</v>
      </c>
      <c r="AL66" s="42">
        <f>AL65-SUMPRODUCT('Alternatyva 4'!AL$21:AL$88,'Alternatyva 4'!$DH$21:$DH$88)</f>
        <v>0</v>
      </c>
      <c r="AM66" s="42">
        <f>AM65-SUMPRODUCT('Alternatyva 4'!AM$21:AM$88,'Alternatyva 4'!$DH$21:$DH$88)</f>
        <v>0</v>
      </c>
      <c r="AN66" s="42">
        <f>AN65-SUMPRODUCT('Alternatyva 4'!AN$21:AN$88,'Alternatyva 4'!$DH$21:$DH$88)</f>
        <v>0</v>
      </c>
      <c r="AO66" s="42">
        <f>AO65-SUMPRODUCT('Alternatyva 4'!AO$21:AO$88,'Alternatyva 4'!$DH$21:$DH$88)</f>
        <v>0</v>
      </c>
      <c r="AP66" s="42">
        <f>AP65-SUMPRODUCT('Alternatyva 4'!AP$21:AP$88,'Alternatyva 4'!$DH$21:$DH$88)</f>
        <v>0</v>
      </c>
      <c r="AQ66" s="42">
        <f>AQ65-SUMPRODUCT('Alternatyva 4'!AQ$21:AQ$88,'Alternatyva 4'!$DH$21:$DH$88)</f>
        <v>0</v>
      </c>
      <c r="AR66" s="42">
        <f>AR65-SUMPRODUCT('Alternatyva 4'!AR$21:AR$88,'Alternatyva 4'!$DH$21:$DH$88)</f>
        <v>0</v>
      </c>
      <c r="AS66" s="42">
        <f>AS65-SUMPRODUCT('Alternatyva 4'!AS$21:AS$88,'Alternatyva 4'!$DH$21:$DH$88)</f>
        <v>0</v>
      </c>
      <c r="AT66" s="42">
        <f>AT65-SUMPRODUCT('Alternatyva 4'!AT$21:AT$88,'Alternatyva 4'!$DH$21:$DH$88)</f>
        <v>0</v>
      </c>
      <c r="AU66" s="42">
        <f>AU65-SUMPRODUCT('Alternatyva 4'!AU$21:AU$88,'Alternatyva 4'!$DH$21:$DH$88)</f>
        <v>0</v>
      </c>
      <c r="AV66" s="42">
        <f>AV65-SUMPRODUCT('Alternatyva 4'!AV$21:AV$88,'Alternatyva 4'!$DH$21:$DH$88)</f>
        <v>0</v>
      </c>
      <c r="AW66" s="42">
        <f>AW65-SUMPRODUCT('Alternatyva 4'!AW$21:AW$88,'Alternatyva 4'!$DH$21:$DH$88)</f>
        <v>0</v>
      </c>
      <c r="AX66" s="42">
        <f>AX65-SUMPRODUCT('Alternatyva 4'!AX$21:AX$88,'Alternatyva 4'!$DH$21:$DH$88)</f>
        <v>0</v>
      </c>
      <c r="AY66" s="42">
        <f>AY65-SUMPRODUCT('Alternatyva 4'!AY$21:AY$88,'Alternatyva 4'!$DH$21:$DH$88)</f>
        <v>0</v>
      </c>
      <c r="AZ66" s="42">
        <f>AZ65-SUMPRODUCT('Alternatyva 4'!AZ$21:AZ$88,'Alternatyva 4'!$DH$21:$DH$88)</f>
        <v>0</v>
      </c>
      <c r="BA66" s="42">
        <f>BA65-SUMPRODUCT('Alternatyva 4'!BA$21:BA$88,'Alternatyva 4'!$DH$21:$DH$88)</f>
        <v>0</v>
      </c>
      <c r="BB66" s="42">
        <f>BB65-SUMPRODUCT('Alternatyva 4'!BB$21:BB$88,'Alternatyva 4'!$DH$21:$DH$88)</f>
        <v>0</v>
      </c>
      <c r="BC66" s="42">
        <f>BC65-SUMPRODUCT('Alternatyva 4'!BC$21:BC$88,'Alternatyva 4'!$DH$21:$DH$88)</f>
        <v>0</v>
      </c>
      <c r="BD66" s="42">
        <f>BD65-SUMPRODUCT('Alternatyva 4'!BD$21:BD$88,'Alternatyva 4'!$DH$21:$DH$88)</f>
        <v>0</v>
      </c>
      <c r="BE66" s="42">
        <f>BE65-SUMPRODUCT('Alternatyva 4'!BE$21:BE$88,'Alternatyva 4'!$DH$21:$DH$88)</f>
        <v>0</v>
      </c>
      <c r="BF66" s="42">
        <f>BF65-SUMPRODUCT('Alternatyva 4'!BF$21:BF$88,'Alternatyva 4'!$DH$21:$DH$88)</f>
        <v>0</v>
      </c>
      <c r="BG66" s="42">
        <f>BG65-SUMPRODUCT('Alternatyva 4'!BG$21:BG$88,'Alternatyva 4'!$DH$21:$DH$88)</f>
        <v>0</v>
      </c>
      <c r="BH66" s="42">
        <f>BH65-SUMPRODUCT('Alternatyva 4'!BH$21:BH$88,'Alternatyva 4'!$DH$21:$DH$88)</f>
        <v>0</v>
      </c>
      <c r="BI66" s="42">
        <f>BI65-SUMPRODUCT('Alternatyva 4'!BI$21:BI$88,'Alternatyva 4'!$DH$21:$DH$88)</f>
        <v>0</v>
      </c>
      <c r="BJ66" s="42">
        <f>BJ65-SUMPRODUCT('Alternatyva 4'!BJ$21:BJ$88,'Alternatyva 4'!$DH$21:$DH$88)</f>
        <v>0</v>
      </c>
      <c r="BK66" s="42">
        <f>BK65-SUMPRODUCT('Alternatyva 4'!BK$21:BK$88,'Alternatyva 4'!$DH$21:$DH$88)</f>
        <v>0</v>
      </c>
      <c r="BL66" s="42">
        <f>BL65-SUMPRODUCT('Alternatyva 4'!BL$21:BL$88,'Alternatyva 4'!$DH$21:$DH$88)</f>
        <v>0</v>
      </c>
      <c r="BM66" s="42">
        <f>BM65-SUMPRODUCT('Alternatyva 4'!BM$21:BM$88,'Alternatyva 4'!$DH$21:$DH$88)</f>
        <v>0</v>
      </c>
      <c r="BN66" s="42">
        <f>BN65-SUMPRODUCT('Alternatyva 4'!BN$21:BN$88,'Alternatyva 4'!$DH$21:$DH$88)</f>
        <v>0</v>
      </c>
      <c r="BO66" s="42">
        <f>BO65-SUMPRODUCT('Alternatyva 4'!BO$21:BO$88,'Alternatyva 4'!$DH$21:$DH$88)</f>
        <v>0</v>
      </c>
      <c r="BP66" s="42">
        <f>BP65-SUMPRODUCT('Alternatyva 4'!BP$21:BP$88,'Alternatyva 4'!$DH$21:$DH$88)</f>
        <v>0</v>
      </c>
      <c r="BQ66" s="42">
        <f>BQ65-SUMPRODUCT('Alternatyva 4'!BQ$21:BQ$88,'Alternatyva 4'!$DH$21:$DH$88)</f>
        <v>0</v>
      </c>
      <c r="BR66" s="42">
        <f>BR65-SUMPRODUCT('Alternatyva 4'!BR$21:BR$88,'Alternatyva 4'!$DH$21:$DH$88)</f>
        <v>0</v>
      </c>
      <c r="BS66" s="42">
        <f>BS65-SUMPRODUCT('Alternatyva 4'!BS$21:BS$88,'Alternatyva 4'!$DH$21:$DH$88)</f>
        <v>0</v>
      </c>
      <c r="BT66" s="42">
        <f>BT65-SUMPRODUCT('Alternatyva 4'!BT$21:BT$88,'Alternatyva 4'!$DH$21:$DH$88)</f>
        <v>0</v>
      </c>
      <c r="BU66" s="42">
        <f>BU65-SUMPRODUCT('Alternatyva 4'!BU$21:BU$88,'Alternatyva 4'!$DH$21:$DH$88)</f>
        <v>0</v>
      </c>
      <c r="BV66" s="42">
        <f>BV65-SUMPRODUCT('Alternatyva 4'!BV$21:BV$88,'Alternatyva 4'!$DH$21:$DH$88)</f>
        <v>0</v>
      </c>
      <c r="BW66" s="42">
        <f>BW65-SUMPRODUCT('Alternatyva 4'!BW$21:BW$88,'Alternatyva 4'!$DH$21:$DH$88)</f>
        <v>0</v>
      </c>
      <c r="BX66" s="42">
        <f>BX65-SUMPRODUCT('Alternatyva 4'!BX$21:BX$88,'Alternatyva 4'!$DH$21:$DH$88)</f>
        <v>0</v>
      </c>
      <c r="BY66" s="42">
        <f>BY65-SUMPRODUCT('Alternatyva 4'!BY$21:BY$88,'Alternatyva 4'!$DH$21:$DH$88)</f>
        <v>0</v>
      </c>
      <c r="BZ66" s="42">
        <f>BZ65-SUMPRODUCT('Alternatyva 4'!BZ$21:BZ$88,'Alternatyva 4'!$DH$21:$DH$88)</f>
        <v>0</v>
      </c>
      <c r="CA66" s="42">
        <f>CA65-SUMPRODUCT('Alternatyva 4'!CA$21:CA$88,'Alternatyva 4'!$DH$21:$DH$88)</f>
        <v>0</v>
      </c>
      <c r="CB66" s="42">
        <f>CB65-SUMPRODUCT('Alternatyva 4'!CB$21:CB$88,'Alternatyva 4'!$DH$21:$DH$88)</f>
        <v>0</v>
      </c>
      <c r="CC66" s="42">
        <f>CC65-SUMPRODUCT('Alternatyva 4'!CC$21:CC$88,'Alternatyva 4'!$DH$21:$DH$88)</f>
        <v>0</v>
      </c>
      <c r="CD66" s="42">
        <f>CD65-SUMPRODUCT('Alternatyva 4'!CD$21:CD$88,'Alternatyva 4'!$DH$21:$DH$88)</f>
        <v>0</v>
      </c>
      <c r="CE66" s="42">
        <f>CE65-SUMPRODUCT('Alternatyva 4'!CE$21:CE$88,'Alternatyva 4'!$DH$21:$DH$88)</f>
        <v>0</v>
      </c>
      <c r="CF66" s="42">
        <f>CF65-SUMPRODUCT('Alternatyva 4'!CF$21:CF$88,'Alternatyva 4'!$DH$21:$DH$88)</f>
        <v>0</v>
      </c>
      <c r="CG66" s="42">
        <f>CG65-SUMPRODUCT('Alternatyva 4'!CG$21:CG$88,'Alternatyva 4'!$DH$21:$DH$88)</f>
        <v>0</v>
      </c>
      <c r="CH66" s="42">
        <f>CH65-SUMPRODUCT('Alternatyva 4'!CH$21:CH$88,'Alternatyva 4'!$DH$21:$DH$88)</f>
        <v>0</v>
      </c>
      <c r="CI66" s="42">
        <f>CI65-SUMPRODUCT('Alternatyva 4'!CI$21:CI$88,'Alternatyva 4'!$DH$21:$DH$88)</f>
        <v>0</v>
      </c>
      <c r="CJ66" s="42">
        <f>CJ65-SUMPRODUCT('Alternatyva 4'!CJ$21:CJ$88,'Alternatyva 4'!$DH$21:$DH$88)</f>
        <v>0</v>
      </c>
      <c r="CK66" s="42">
        <f>CK65-SUMPRODUCT('Alternatyva 4'!CK$21:CK$88,'Alternatyva 4'!$DH$21:$DH$88)</f>
        <v>0</v>
      </c>
      <c r="CL66" s="42">
        <f>CL65-SUMPRODUCT('Alternatyva 4'!CL$21:CL$88,'Alternatyva 4'!$DH$21:$DH$88)</f>
        <v>0</v>
      </c>
      <c r="CM66" s="42">
        <f>CM65-SUMPRODUCT('Alternatyva 4'!CM$21:CM$88,'Alternatyva 4'!$DH$21:$DH$88)</f>
        <v>0</v>
      </c>
      <c r="CN66" s="42">
        <f>CN65-SUMPRODUCT('Alternatyva 4'!CN$21:CN$88,'Alternatyva 4'!$DH$21:$DH$88)</f>
        <v>0</v>
      </c>
      <c r="CO66" s="42">
        <f>CO65-SUMPRODUCT('Alternatyva 4'!CO$21:CO$88,'Alternatyva 4'!$DH$21:$DH$88)</f>
        <v>0</v>
      </c>
      <c r="CP66" s="42">
        <f>CP65-SUMPRODUCT('Alternatyva 4'!CP$21:CP$88,'Alternatyva 4'!$DH$21:$DH$88)</f>
        <v>0</v>
      </c>
      <c r="CQ66" s="42">
        <f>CQ65-SUMPRODUCT('Alternatyva 4'!CQ$21:CQ$88,'Alternatyva 4'!$DH$21:$DH$88)</f>
        <v>0</v>
      </c>
      <c r="CR66" s="42">
        <f>CR65-SUMPRODUCT('Alternatyva 4'!CR$21:CR$88,'Alternatyva 4'!$DH$21:$DH$88)</f>
        <v>0</v>
      </c>
      <c r="CS66" s="42">
        <f>CS65-SUMPRODUCT('Alternatyva 4'!CS$21:CS$88,'Alternatyva 4'!$DH$21:$DH$88)</f>
        <v>0</v>
      </c>
      <c r="CT66" s="42">
        <f>CT65-SUMPRODUCT('Alternatyva 4'!CT$21:CT$88,'Alternatyva 4'!$DH$21:$DH$88)</f>
        <v>0</v>
      </c>
      <c r="CU66" s="42">
        <f>CU65-SUMPRODUCT('Alternatyva 4'!CU$21:CU$88,'Alternatyva 4'!$DH$21:$DH$88)</f>
        <v>0</v>
      </c>
      <c r="CV66" s="42">
        <f>CV65-SUMPRODUCT('Alternatyva 4'!CV$21:CV$88,'Alternatyva 4'!$DH$21:$DH$88)</f>
        <v>0</v>
      </c>
      <c r="CW66" s="42">
        <f>CW65-SUMPRODUCT('Alternatyva 4'!CW$21:CW$88,'Alternatyva 4'!$DH$21:$DH$88)</f>
        <v>0</v>
      </c>
      <c r="CX66" s="42">
        <f>CX65-SUMPRODUCT('Alternatyva 4'!CX$21:CX$88,'Alternatyva 4'!$DH$21:$DH$88)</f>
        <v>0</v>
      </c>
      <c r="CY66" s="42">
        <f>CY65-SUMPRODUCT('Alternatyva 4'!CY$21:CY$88,'Alternatyva 4'!$DH$21:$DH$88)</f>
        <v>0</v>
      </c>
      <c r="CZ66" s="42">
        <f>CZ65-SUMPRODUCT('Alternatyva 4'!CZ$21:CZ$88,'Alternatyva 4'!$DH$21:$DH$88)</f>
        <v>0</v>
      </c>
      <c r="DA66" s="42">
        <f>DA65-SUMPRODUCT('Alternatyva 4'!DA$21:DA$88,'Alternatyva 4'!$DH$21:$DH$88)</f>
        <v>0</v>
      </c>
      <c r="DB66" s="42">
        <f>DB65-SUMPRODUCT('Alternatyva 4'!DB$21:DB$88,'Alternatyva 4'!$DH$21:$DH$88)</f>
        <v>0</v>
      </c>
      <c r="DC66" s="42">
        <f>DC65-SUMPRODUCT('Alternatyva 4'!DC$21:DC$88,'Alternatyva 4'!$DH$21:$DH$88)</f>
        <v>0</v>
      </c>
    </row>
    <row r="67" spans="2:107" ht="15" hidden="1" customHeight="1" thickBot="1">
      <c r="B67" s="5" t="s">
        <v>237</v>
      </c>
      <c r="C67" s="772" t="s">
        <v>160</v>
      </c>
      <c r="D67" s="773"/>
      <c r="E67" s="774"/>
      <c r="F67" s="14">
        <f>H67+NPV(SD,I67:INDEX(I67:DC67,PAL))</f>
        <v>0</v>
      </c>
      <c r="G67" s="42">
        <f>SUMIF($H$6:$DC$6,"&lt;="&amp;PAL,$H67:$DC67)</f>
        <v>0</v>
      </c>
      <c r="H67" s="14">
        <f>H62-H63-H64+H66</f>
        <v>0</v>
      </c>
      <c r="I67" s="14">
        <f t="shared" ref="I67:BT67" si="23">I62-I63-I64+I66</f>
        <v>0</v>
      </c>
      <c r="J67" s="14">
        <f t="shared" si="23"/>
        <v>0</v>
      </c>
      <c r="K67" s="14">
        <f t="shared" si="23"/>
        <v>0</v>
      </c>
      <c r="L67" s="14">
        <f t="shared" si="23"/>
        <v>0</v>
      </c>
      <c r="M67" s="14">
        <f t="shared" si="23"/>
        <v>0</v>
      </c>
      <c r="N67" s="14">
        <f t="shared" si="23"/>
        <v>0</v>
      </c>
      <c r="O67" s="14">
        <f t="shared" si="23"/>
        <v>0</v>
      </c>
      <c r="P67" s="14">
        <f t="shared" si="23"/>
        <v>0</v>
      </c>
      <c r="Q67" s="14">
        <f t="shared" si="23"/>
        <v>0</v>
      </c>
      <c r="R67" s="14">
        <f t="shared" si="23"/>
        <v>0</v>
      </c>
      <c r="S67" s="14">
        <f t="shared" si="23"/>
        <v>0</v>
      </c>
      <c r="T67" s="14">
        <f t="shared" si="23"/>
        <v>0</v>
      </c>
      <c r="U67" s="14">
        <f t="shared" si="23"/>
        <v>0</v>
      </c>
      <c r="V67" s="14">
        <f t="shared" si="23"/>
        <v>0</v>
      </c>
      <c r="W67" s="14">
        <f t="shared" si="23"/>
        <v>0</v>
      </c>
      <c r="X67" s="14">
        <f t="shared" si="23"/>
        <v>0</v>
      </c>
      <c r="Y67" s="14">
        <f t="shared" si="23"/>
        <v>0</v>
      </c>
      <c r="Z67" s="14">
        <f t="shared" si="23"/>
        <v>0</v>
      </c>
      <c r="AA67" s="14">
        <f t="shared" si="23"/>
        <v>0</v>
      </c>
      <c r="AB67" s="14">
        <f t="shared" si="23"/>
        <v>0</v>
      </c>
      <c r="AC67" s="14">
        <f t="shared" si="23"/>
        <v>0</v>
      </c>
      <c r="AD67" s="14">
        <f t="shared" si="23"/>
        <v>0</v>
      </c>
      <c r="AE67" s="14">
        <f t="shared" si="23"/>
        <v>0</v>
      </c>
      <c r="AF67" s="14">
        <f t="shared" si="23"/>
        <v>0</v>
      </c>
      <c r="AG67" s="14">
        <f t="shared" si="23"/>
        <v>0</v>
      </c>
      <c r="AH67" s="14">
        <f t="shared" si="23"/>
        <v>0</v>
      </c>
      <c r="AI67" s="14">
        <f t="shared" si="23"/>
        <v>0</v>
      </c>
      <c r="AJ67" s="14">
        <f t="shared" si="23"/>
        <v>0</v>
      </c>
      <c r="AK67" s="14">
        <f t="shared" si="23"/>
        <v>0</v>
      </c>
      <c r="AL67" s="14">
        <f t="shared" si="23"/>
        <v>0</v>
      </c>
      <c r="AM67" s="14">
        <f t="shared" si="23"/>
        <v>0</v>
      </c>
      <c r="AN67" s="14">
        <f t="shared" si="23"/>
        <v>0</v>
      </c>
      <c r="AO67" s="14">
        <f t="shared" si="23"/>
        <v>0</v>
      </c>
      <c r="AP67" s="14">
        <f t="shared" si="23"/>
        <v>0</v>
      </c>
      <c r="AQ67" s="14">
        <f t="shared" si="23"/>
        <v>0</v>
      </c>
      <c r="AR67" s="14">
        <f t="shared" si="23"/>
        <v>0</v>
      </c>
      <c r="AS67" s="14">
        <f t="shared" si="23"/>
        <v>0</v>
      </c>
      <c r="AT67" s="14">
        <f t="shared" si="23"/>
        <v>0</v>
      </c>
      <c r="AU67" s="14">
        <f t="shared" si="23"/>
        <v>0</v>
      </c>
      <c r="AV67" s="14">
        <f t="shared" si="23"/>
        <v>0</v>
      </c>
      <c r="AW67" s="14">
        <f t="shared" si="23"/>
        <v>0</v>
      </c>
      <c r="AX67" s="14">
        <f t="shared" si="23"/>
        <v>0</v>
      </c>
      <c r="AY67" s="14">
        <f t="shared" si="23"/>
        <v>0</v>
      </c>
      <c r="AZ67" s="14">
        <f t="shared" si="23"/>
        <v>0</v>
      </c>
      <c r="BA67" s="14">
        <f t="shared" si="23"/>
        <v>0</v>
      </c>
      <c r="BB67" s="14">
        <f t="shared" si="23"/>
        <v>0</v>
      </c>
      <c r="BC67" s="14">
        <f t="shared" si="23"/>
        <v>0</v>
      </c>
      <c r="BD67" s="14">
        <f t="shared" si="23"/>
        <v>0</v>
      </c>
      <c r="BE67" s="14">
        <f t="shared" si="23"/>
        <v>0</v>
      </c>
      <c r="BF67" s="14">
        <f t="shared" si="23"/>
        <v>0</v>
      </c>
      <c r="BG67" s="14">
        <f t="shared" si="23"/>
        <v>0</v>
      </c>
      <c r="BH67" s="14">
        <f t="shared" si="23"/>
        <v>0</v>
      </c>
      <c r="BI67" s="14">
        <f t="shared" si="23"/>
        <v>0</v>
      </c>
      <c r="BJ67" s="14">
        <f t="shared" si="23"/>
        <v>0</v>
      </c>
      <c r="BK67" s="14">
        <f t="shared" si="23"/>
        <v>0</v>
      </c>
      <c r="BL67" s="14">
        <f t="shared" si="23"/>
        <v>0</v>
      </c>
      <c r="BM67" s="14">
        <f t="shared" si="23"/>
        <v>0</v>
      </c>
      <c r="BN67" s="14">
        <f t="shared" si="23"/>
        <v>0</v>
      </c>
      <c r="BO67" s="14">
        <f t="shared" si="23"/>
        <v>0</v>
      </c>
      <c r="BP67" s="14">
        <f t="shared" si="23"/>
        <v>0</v>
      </c>
      <c r="BQ67" s="14">
        <f t="shared" si="23"/>
        <v>0</v>
      </c>
      <c r="BR67" s="14">
        <f t="shared" si="23"/>
        <v>0</v>
      </c>
      <c r="BS67" s="14">
        <f t="shared" si="23"/>
        <v>0</v>
      </c>
      <c r="BT67" s="14">
        <f t="shared" si="23"/>
        <v>0</v>
      </c>
      <c r="BU67" s="14">
        <f t="shared" ref="BU67:DC67" si="24">BU62-BU63-BU64+BU66</f>
        <v>0</v>
      </c>
      <c r="BV67" s="14">
        <f t="shared" si="24"/>
        <v>0</v>
      </c>
      <c r="BW67" s="14">
        <f t="shared" si="24"/>
        <v>0</v>
      </c>
      <c r="BX67" s="14">
        <f t="shared" si="24"/>
        <v>0</v>
      </c>
      <c r="BY67" s="14">
        <f t="shared" si="24"/>
        <v>0</v>
      </c>
      <c r="BZ67" s="14">
        <f t="shared" si="24"/>
        <v>0</v>
      </c>
      <c r="CA67" s="14">
        <f t="shared" si="24"/>
        <v>0</v>
      </c>
      <c r="CB67" s="14">
        <f t="shared" si="24"/>
        <v>0</v>
      </c>
      <c r="CC67" s="14">
        <f t="shared" si="24"/>
        <v>0</v>
      </c>
      <c r="CD67" s="14">
        <f t="shared" si="24"/>
        <v>0</v>
      </c>
      <c r="CE67" s="14">
        <f t="shared" si="24"/>
        <v>0</v>
      </c>
      <c r="CF67" s="14">
        <f t="shared" si="24"/>
        <v>0</v>
      </c>
      <c r="CG67" s="14">
        <f t="shared" si="24"/>
        <v>0</v>
      </c>
      <c r="CH67" s="14">
        <f t="shared" si="24"/>
        <v>0</v>
      </c>
      <c r="CI67" s="14">
        <f t="shared" si="24"/>
        <v>0</v>
      </c>
      <c r="CJ67" s="14">
        <f t="shared" si="24"/>
        <v>0</v>
      </c>
      <c r="CK67" s="14">
        <f t="shared" si="24"/>
        <v>0</v>
      </c>
      <c r="CL67" s="14">
        <f t="shared" si="24"/>
        <v>0</v>
      </c>
      <c r="CM67" s="14">
        <f t="shared" si="24"/>
        <v>0</v>
      </c>
      <c r="CN67" s="14">
        <f t="shared" si="24"/>
        <v>0</v>
      </c>
      <c r="CO67" s="14">
        <f t="shared" si="24"/>
        <v>0</v>
      </c>
      <c r="CP67" s="14">
        <f t="shared" si="24"/>
        <v>0</v>
      </c>
      <c r="CQ67" s="14">
        <f t="shared" si="24"/>
        <v>0</v>
      </c>
      <c r="CR67" s="14">
        <f t="shared" si="24"/>
        <v>0</v>
      </c>
      <c r="CS67" s="14">
        <f t="shared" si="24"/>
        <v>0</v>
      </c>
      <c r="CT67" s="14">
        <f t="shared" si="24"/>
        <v>0</v>
      </c>
      <c r="CU67" s="14">
        <f t="shared" si="24"/>
        <v>0</v>
      </c>
      <c r="CV67" s="14">
        <f t="shared" si="24"/>
        <v>0</v>
      </c>
      <c r="CW67" s="14">
        <f t="shared" si="24"/>
        <v>0</v>
      </c>
      <c r="CX67" s="14">
        <f t="shared" si="24"/>
        <v>0</v>
      </c>
      <c r="CY67" s="14">
        <f t="shared" si="24"/>
        <v>0</v>
      </c>
      <c r="CZ67" s="14">
        <f t="shared" si="24"/>
        <v>0</v>
      </c>
      <c r="DA67" s="14">
        <f t="shared" si="24"/>
        <v>0</v>
      </c>
      <c r="DB67" s="14">
        <f t="shared" si="24"/>
        <v>0</v>
      </c>
      <c r="DC67" s="14">
        <f t="shared" si="24"/>
        <v>0</v>
      </c>
    </row>
    <row r="68" spans="2:107" ht="15" hidden="1" customHeight="1" thickBot="1">
      <c r="C68" s="779" t="s">
        <v>201</v>
      </c>
      <c r="D68" s="780"/>
      <c r="E68" s="780"/>
      <c r="F68" s="781"/>
      <c r="G68" s="54"/>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c r="BO68" s="10"/>
      <c r="BP68" s="10"/>
      <c r="BQ68" s="10"/>
      <c r="BR68" s="10"/>
      <c r="BS68" s="10"/>
      <c r="BT68" s="10"/>
      <c r="BU68" s="10"/>
      <c r="BV68" s="10"/>
      <c r="BW68" s="10"/>
      <c r="BX68" s="10"/>
      <c r="BY68" s="10"/>
      <c r="BZ68" s="10"/>
      <c r="CA68" s="10"/>
      <c r="CB68" s="10"/>
      <c r="CC68" s="10"/>
      <c r="CD68" s="10"/>
      <c r="CE68" s="10"/>
      <c r="CF68" s="10"/>
      <c r="CG68" s="10"/>
      <c r="CH68" s="10"/>
      <c r="CI68" s="10"/>
      <c r="CJ68" s="10"/>
      <c r="CK68" s="10"/>
      <c r="CL68" s="10"/>
      <c r="CM68" s="10"/>
      <c r="CN68" s="10"/>
      <c r="CO68" s="10"/>
      <c r="CP68" s="10"/>
      <c r="CQ68" s="10"/>
      <c r="CR68" s="10"/>
      <c r="CS68" s="10"/>
      <c r="CT68" s="10"/>
      <c r="CU68" s="10"/>
      <c r="CV68" s="10"/>
      <c r="CW68" s="10"/>
      <c r="CX68" s="10"/>
      <c r="CY68" s="10"/>
      <c r="CZ68" s="10"/>
      <c r="DA68" s="10"/>
      <c r="DB68" s="10"/>
      <c r="DC68" s="10"/>
    </row>
    <row r="69" spans="2:107" ht="15" hidden="1" customHeight="1">
      <c r="C69" s="776" t="s">
        <v>28</v>
      </c>
      <c r="D69" s="777"/>
      <c r="E69" s="778"/>
      <c r="F69" s="49">
        <f>F67</f>
        <v>0</v>
      </c>
      <c r="G69" s="43"/>
    </row>
    <row r="70" spans="2:107" ht="15" hidden="1" customHeight="1">
      <c r="C70" s="769" t="s">
        <v>29</v>
      </c>
      <c r="D70" s="770"/>
      <c r="E70" s="771"/>
      <c r="F70" s="50" t="str">
        <f>IFERROR(IF(F64&lt;0,(F62-F64)/(F63-F66),(F62)/(F63+F64-F66)),"")</f>
        <v/>
      </c>
      <c r="G70" s="52"/>
    </row>
    <row r="71" spans="2:107" ht="15" hidden="1" customHeight="1" thickBot="1">
      <c r="C71" s="766" t="s">
        <v>192</v>
      </c>
      <c r="D71" s="767"/>
      <c r="E71" s="768"/>
      <c r="F71" s="170" t="str">
        <f>IFERROR(IRR(H67:INDEX(H67:DC67,PAL+1)),"-")</f>
        <v>-</v>
      </c>
      <c r="G71" s="44"/>
    </row>
    <row r="72" spans="2:107" ht="15" hidden="1" customHeight="1" thickBot="1">
      <c r="C72" s="779" t="s">
        <v>193</v>
      </c>
      <c r="D72" s="780"/>
      <c r="E72" s="780"/>
      <c r="F72" s="781"/>
      <c r="G72" s="12" t="s">
        <v>32</v>
      </c>
      <c r="H72" s="12" t="str">
        <f t="shared" ref="H72:AM72" ca="1" si="25">H61</f>
        <v>2022</v>
      </c>
      <c r="I72" s="12">
        <f t="shared" ca="1" si="25"/>
        <v>2023</v>
      </c>
      <c r="J72" s="12">
        <f t="shared" ca="1" si="25"/>
        <v>2024</v>
      </c>
      <c r="K72" s="12">
        <f t="shared" ca="1" si="25"/>
        <v>2025</v>
      </c>
      <c r="L72" s="12">
        <f t="shared" ca="1" si="25"/>
        <v>2026</v>
      </c>
      <c r="M72" s="12">
        <f t="shared" ca="1" si="25"/>
        <v>2027</v>
      </c>
      <c r="N72" s="12">
        <f t="shared" ca="1" si="25"/>
        <v>2028</v>
      </c>
      <c r="O72" s="12">
        <f t="shared" ca="1" si="25"/>
        <v>2029</v>
      </c>
      <c r="P72" s="12">
        <f t="shared" ca="1" si="25"/>
        <v>2030</v>
      </c>
      <c r="Q72" s="12">
        <f t="shared" ca="1" si="25"/>
        <v>2031</v>
      </c>
      <c r="R72" s="12">
        <f t="shared" ca="1" si="25"/>
        <v>2032</v>
      </c>
      <c r="S72" s="12">
        <f t="shared" ca="1" si="25"/>
        <v>2033</v>
      </c>
      <c r="T72" s="12">
        <f t="shared" ca="1" si="25"/>
        <v>2034</v>
      </c>
      <c r="U72" s="12">
        <f t="shared" ca="1" si="25"/>
        <v>2035</v>
      </c>
      <c r="V72" s="12">
        <f t="shared" ca="1" si="25"/>
        <v>2036</v>
      </c>
      <c r="W72" s="12">
        <f t="shared" ca="1" si="25"/>
        <v>2037</v>
      </c>
      <c r="X72" s="12">
        <f t="shared" ca="1" si="25"/>
        <v>2038</v>
      </c>
      <c r="Y72" s="12">
        <f t="shared" ca="1" si="25"/>
        <v>2039</v>
      </c>
      <c r="Z72" s="12">
        <f t="shared" ca="1" si="25"/>
        <v>2040</v>
      </c>
      <c r="AA72" s="12">
        <f t="shared" ca="1" si="25"/>
        <v>2041</v>
      </c>
      <c r="AB72" s="12">
        <f t="shared" ca="1" si="25"/>
        <v>2042</v>
      </c>
      <c r="AC72" s="12">
        <f t="shared" ca="1" si="25"/>
        <v>2043</v>
      </c>
      <c r="AD72" s="12">
        <f t="shared" ca="1" si="25"/>
        <v>2044</v>
      </c>
      <c r="AE72" s="12">
        <f t="shared" ca="1" si="25"/>
        <v>2045</v>
      </c>
      <c r="AF72" s="12">
        <f t="shared" ca="1" si="25"/>
        <v>2046</v>
      </c>
      <c r="AG72" s="12">
        <f t="shared" ca="1" si="25"/>
        <v>2047</v>
      </c>
      <c r="AH72" s="12">
        <f t="shared" ca="1" si="25"/>
        <v>2048</v>
      </c>
      <c r="AI72" s="12">
        <f t="shared" ca="1" si="25"/>
        <v>2049</v>
      </c>
      <c r="AJ72" s="12">
        <f t="shared" ca="1" si="25"/>
        <v>2050</v>
      </c>
      <c r="AK72" s="12">
        <f t="shared" ca="1" si="25"/>
        <v>2051</v>
      </c>
      <c r="AL72" s="12">
        <f t="shared" ca="1" si="25"/>
        <v>2052</v>
      </c>
      <c r="AM72" s="12">
        <f t="shared" ca="1" si="25"/>
        <v>2053</v>
      </c>
      <c r="AN72" s="12">
        <f t="shared" ref="AN72:BS72" ca="1" si="26">AN61</f>
        <v>2054</v>
      </c>
      <c r="AO72" s="12">
        <f t="shared" ca="1" si="26"/>
        <v>2055</v>
      </c>
      <c r="AP72" s="12">
        <f t="shared" ca="1" si="26"/>
        <v>2056</v>
      </c>
      <c r="AQ72" s="12">
        <f t="shared" ca="1" si="26"/>
        <v>2057</v>
      </c>
      <c r="AR72" s="12">
        <f t="shared" ca="1" si="26"/>
        <v>2058</v>
      </c>
      <c r="AS72" s="12">
        <f t="shared" ca="1" si="26"/>
        <v>2059</v>
      </c>
      <c r="AT72" s="12">
        <f t="shared" ca="1" si="26"/>
        <v>2060</v>
      </c>
      <c r="AU72" s="12">
        <f t="shared" ca="1" si="26"/>
        <v>2061</v>
      </c>
      <c r="AV72" s="12">
        <f t="shared" ca="1" si="26"/>
        <v>2062</v>
      </c>
      <c r="AW72" s="12">
        <f t="shared" ca="1" si="26"/>
        <v>2063</v>
      </c>
      <c r="AX72" s="12">
        <f t="shared" ca="1" si="26"/>
        <v>2064</v>
      </c>
      <c r="AY72" s="12">
        <f t="shared" ca="1" si="26"/>
        <v>2065</v>
      </c>
      <c r="AZ72" s="12">
        <f t="shared" ca="1" si="26"/>
        <v>2066</v>
      </c>
      <c r="BA72" s="12">
        <f t="shared" ca="1" si="26"/>
        <v>2067</v>
      </c>
      <c r="BB72" s="12">
        <f t="shared" ca="1" si="26"/>
        <v>2068</v>
      </c>
      <c r="BC72" s="12">
        <f t="shared" ca="1" si="26"/>
        <v>2069</v>
      </c>
      <c r="BD72" s="12">
        <f t="shared" ca="1" si="26"/>
        <v>2070</v>
      </c>
      <c r="BE72" s="12">
        <f t="shared" ca="1" si="26"/>
        <v>2071</v>
      </c>
      <c r="BF72" s="12">
        <f t="shared" ca="1" si="26"/>
        <v>2072</v>
      </c>
      <c r="BG72" s="12">
        <f t="shared" ca="1" si="26"/>
        <v>2073</v>
      </c>
      <c r="BH72" s="12">
        <f t="shared" ca="1" si="26"/>
        <v>2074</v>
      </c>
      <c r="BI72" s="12">
        <f t="shared" ca="1" si="26"/>
        <v>2075</v>
      </c>
      <c r="BJ72" s="12">
        <f t="shared" ca="1" si="26"/>
        <v>2076</v>
      </c>
      <c r="BK72" s="12">
        <f t="shared" ca="1" si="26"/>
        <v>2077</v>
      </c>
      <c r="BL72" s="12">
        <f t="shared" ca="1" si="26"/>
        <v>2078</v>
      </c>
      <c r="BM72" s="12">
        <f t="shared" ca="1" si="26"/>
        <v>2079</v>
      </c>
      <c r="BN72" s="12">
        <f t="shared" ca="1" si="26"/>
        <v>2080</v>
      </c>
      <c r="BO72" s="12">
        <f t="shared" ca="1" si="26"/>
        <v>2081</v>
      </c>
      <c r="BP72" s="12">
        <f t="shared" ca="1" si="26"/>
        <v>2082</v>
      </c>
      <c r="BQ72" s="12">
        <f t="shared" ca="1" si="26"/>
        <v>2083</v>
      </c>
      <c r="BR72" s="12">
        <f t="shared" ca="1" si="26"/>
        <v>2084</v>
      </c>
      <c r="BS72" s="12">
        <f t="shared" ca="1" si="26"/>
        <v>2085</v>
      </c>
      <c r="BT72" s="12">
        <f t="shared" ref="BT72:DC72" ca="1" si="27">BT61</f>
        <v>2086</v>
      </c>
      <c r="BU72" s="12">
        <f t="shared" ca="1" si="27"/>
        <v>2087</v>
      </c>
      <c r="BV72" s="12">
        <f t="shared" ca="1" si="27"/>
        <v>2088</v>
      </c>
      <c r="BW72" s="12">
        <f t="shared" ca="1" si="27"/>
        <v>2089</v>
      </c>
      <c r="BX72" s="12">
        <f t="shared" ca="1" si="27"/>
        <v>2090</v>
      </c>
      <c r="BY72" s="12">
        <f t="shared" ca="1" si="27"/>
        <v>2091</v>
      </c>
      <c r="BZ72" s="12">
        <f t="shared" ca="1" si="27"/>
        <v>2092</v>
      </c>
      <c r="CA72" s="12">
        <f t="shared" ca="1" si="27"/>
        <v>2093</v>
      </c>
      <c r="CB72" s="12">
        <f t="shared" ca="1" si="27"/>
        <v>2094</v>
      </c>
      <c r="CC72" s="12">
        <f t="shared" ca="1" si="27"/>
        <v>2095</v>
      </c>
      <c r="CD72" s="12">
        <f t="shared" ca="1" si="27"/>
        <v>2096</v>
      </c>
      <c r="CE72" s="12">
        <f t="shared" ca="1" si="27"/>
        <v>2097</v>
      </c>
      <c r="CF72" s="12">
        <f t="shared" ca="1" si="27"/>
        <v>2098</v>
      </c>
      <c r="CG72" s="12">
        <f t="shared" ca="1" si="27"/>
        <v>2099</v>
      </c>
      <c r="CH72" s="12">
        <f t="shared" ca="1" si="27"/>
        <v>2100</v>
      </c>
      <c r="CI72" s="12">
        <f t="shared" ca="1" si="27"/>
        <v>2101</v>
      </c>
      <c r="CJ72" s="12">
        <f t="shared" ca="1" si="27"/>
        <v>2102</v>
      </c>
      <c r="CK72" s="12">
        <f t="shared" ca="1" si="27"/>
        <v>2103</v>
      </c>
      <c r="CL72" s="12">
        <f t="shared" ca="1" si="27"/>
        <v>2104</v>
      </c>
      <c r="CM72" s="12">
        <f t="shared" ca="1" si="27"/>
        <v>2105</v>
      </c>
      <c r="CN72" s="12">
        <f t="shared" ca="1" si="27"/>
        <v>2106</v>
      </c>
      <c r="CO72" s="12">
        <f t="shared" ca="1" si="27"/>
        <v>2107</v>
      </c>
      <c r="CP72" s="12">
        <f t="shared" ca="1" si="27"/>
        <v>2108</v>
      </c>
      <c r="CQ72" s="12">
        <f t="shared" ca="1" si="27"/>
        <v>2109</v>
      </c>
      <c r="CR72" s="12">
        <f t="shared" ca="1" si="27"/>
        <v>2110</v>
      </c>
      <c r="CS72" s="12">
        <f t="shared" ca="1" si="27"/>
        <v>2111</v>
      </c>
      <c r="CT72" s="12">
        <f t="shared" ca="1" si="27"/>
        <v>2112</v>
      </c>
      <c r="CU72" s="12">
        <f t="shared" ca="1" si="27"/>
        <v>2113</v>
      </c>
      <c r="CV72" s="12">
        <f t="shared" ca="1" si="27"/>
        <v>2114</v>
      </c>
      <c r="CW72" s="12">
        <f t="shared" ca="1" si="27"/>
        <v>2115</v>
      </c>
      <c r="CX72" s="12">
        <f t="shared" ca="1" si="27"/>
        <v>2116</v>
      </c>
      <c r="CY72" s="12">
        <f t="shared" ca="1" si="27"/>
        <v>2117</v>
      </c>
      <c r="CZ72" s="12">
        <f t="shared" ca="1" si="27"/>
        <v>2118</v>
      </c>
      <c r="DA72" s="12">
        <f t="shared" ca="1" si="27"/>
        <v>2119</v>
      </c>
      <c r="DB72" s="12">
        <f t="shared" ca="1" si="27"/>
        <v>2120</v>
      </c>
      <c r="DC72" s="12">
        <f t="shared" ca="1" si="27"/>
        <v>2121</v>
      </c>
    </row>
    <row r="73" spans="2:107" ht="15" hidden="1" customHeight="1">
      <c r="C73" s="757" t="s">
        <v>197</v>
      </c>
      <c r="D73" s="758"/>
      <c r="E73" s="759"/>
      <c r="F73" s="60"/>
      <c r="G73" s="58">
        <f>SUMIF($H$6:$DC$6,"&lt;="&amp;PAL,$H73:$DC73)</f>
        <v>0</v>
      </c>
      <c r="H73" s="14">
        <f>H65-'Alternatyva 4'!H$7+'Alternatyva 4'!H$115</f>
        <v>0</v>
      </c>
      <c r="I73" s="14">
        <f>I65-'Alternatyva 4'!I$7+'Alternatyva 4'!I$115</f>
        <v>0</v>
      </c>
      <c r="J73" s="14">
        <f>J65-'Alternatyva 4'!J$7+'Alternatyva 4'!J$115</f>
        <v>0</v>
      </c>
      <c r="K73" s="14">
        <f>K65-'Alternatyva 4'!K$7+'Alternatyva 4'!K$115</f>
        <v>0</v>
      </c>
      <c r="L73" s="14">
        <f>L65-'Alternatyva 4'!L$7+'Alternatyva 4'!L$115</f>
        <v>0</v>
      </c>
      <c r="M73" s="14">
        <f>M65-'Alternatyva 4'!M$7+'Alternatyva 4'!M$115</f>
        <v>0</v>
      </c>
      <c r="N73" s="14">
        <f>N65-'Alternatyva 4'!N$7+'Alternatyva 4'!N$115</f>
        <v>0</v>
      </c>
      <c r="O73" s="14">
        <f>O65-'Alternatyva 4'!O$7+'Alternatyva 4'!O$115</f>
        <v>0</v>
      </c>
      <c r="P73" s="14">
        <f>P65-'Alternatyva 4'!P$7+'Alternatyva 4'!P$115</f>
        <v>0</v>
      </c>
      <c r="Q73" s="14">
        <f>Q65-'Alternatyva 4'!Q$7+'Alternatyva 4'!Q$115</f>
        <v>0</v>
      </c>
      <c r="R73" s="14">
        <f>R65-'Alternatyva 4'!R$7+'Alternatyva 4'!R$115</f>
        <v>0</v>
      </c>
      <c r="S73" s="14">
        <f>S65-'Alternatyva 4'!S$7+'Alternatyva 4'!S$115</f>
        <v>0</v>
      </c>
      <c r="T73" s="14">
        <f>T65-'Alternatyva 4'!T$7+'Alternatyva 4'!T$115</f>
        <v>0</v>
      </c>
      <c r="U73" s="14">
        <f>U65-'Alternatyva 4'!U$7+'Alternatyva 4'!U$115</f>
        <v>0</v>
      </c>
      <c r="V73" s="14">
        <f>V65-'Alternatyva 4'!V$7+'Alternatyva 4'!V$115</f>
        <v>0</v>
      </c>
      <c r="W73" s="14">
        <f>W65-'Alternatyva 4'!W$7+'Alternatyva 4'!W$115</f>
        <v>0</v>
      </c>
      <c r="X73" s="14">
        <f>X65-'Alternatyva 4'!X$7+'Alternatyva 4'!X$115</f>
        <v>0</v>
      </c>
      <c r="Y73" s="14">
        <f>Y65-'Alternatyva 4'!Y$7+'Alternatyva 4'!Y$115</f>
        <v>0</v>
      </c>
      <c r="Z73" s="14">
        <f>Z65-'Alternatyva 4'!Z$7+'Alternatyva 4'!Z$115</f>
        <v>0</v>
      </c>
      <c r="AA73" s="14">
        <f>AA65-'Alternatyva 4'!AA$7+'Alternatyva 4'!AA$115</f>
        <v>0</v>
      </c>
      <c r="AB73" s="14">
        <f>AB65-'Alternatyva 4'!AB$7+'Alternatyva 4'!AB$115</f>
        <v>0</v>
      </c>
      <c r="AC73" s="14">
        <f>AC65-'Alternatyva 4'!AC$7+'Alternatyva 4'!AC$115</f>
        <v>0</v>
      </c>
      <c r="AD73" s="14">
        <f>AD65-'Alternatyva 4'!AD$7+'Alternatyva 4'!AD$115</f>
        <v>0</v>
      </c>
      <c r="AE73" s="14">
        <f>AE65-'Alternatyva 4'!AE$7+'Alternatyva 4'!AE$115</f>
        <v>0</v>
      </c>
      <c r="AF73" s="14">
        <f>AF65-'Alternatyva 4'!AF$7+'Alternatyva 4'!AF$115</f>
        <v>0</v>
      </c>
      <c r="AG73" s="14">
        <f>AG65-'Alternatyva 4'!AG$7+'Alternatyva 4'!AG$115</f>
        <v>0</v>
      </c>
      <c r="AH73" s="14">
        <f>AH65-'Alternatyva 4'!AH$7+'Alternatyva 4'!AH$115</f>
        <v>0</v>
      </c>
      <c r="AI73" s="14">
        <f>AI65-'Alternatyva 4'!AI$7+'Alternatyva 4'!AI$115</f>
        <v>0</v>
      </c>
      <c r="AJ73" s="14">
        <f>AJ65-'Alternatyva 4'!AJ$7+'Alternatyva 4'!AJ$115</f>
        <v>0</v>
      </c>
      <c r="AK73" s="14">
        <f>AK65-'Alternatyva 4'!AK$7+'Alternatyva 4'!AK$115</f>
        <v>0</v>
      </c>
      <c r="AL73" s="14">
        <f>AL65-'Alternatyva 4'!AL$7+'Alternatyva 4'!AL$115</f>
        <v>0</v>
      </c>
      <c r="AM73" s="14">
        <f>AM65-'Alternatyva 4'!AM$7+'Alternatyva 4'!AM$115</f>
        <v>0</v>
      </c>
      <c r="AN73" s="14">
        <f>AN65-'Alternatyva 4'!AN$7+'Alternatyva 4'!AN$115</f>
        <v>0</v>
      </c>
      <c r="AO73" s="14">
        <f>AO65-'Alternatyva 4'!AO$7+'Alternatyva 4'!AO$115</f>
        <v>0</v>
      </c>
      <c r="AP73" s="14">
        <f>AP65-'Alternatyva 4'!AP$7+'Alternatyva 4'!AP$115</f>
        <v>0</v>
      </c>
      <c r="AQ73" s="14">
        <f>AQ65-'Alternatyva 4'!AQ$7+'Alternatyva 4'!AQ$115</f>
        <v>0</v>
      </c>
      <c r="AR73" s="14">
        <f>AR65-'Alternatyva 4'!AR$7+'Alternatyva 4'!AR$115</f>
        <v>0</v>
      </c>
      <c r="AS73" s="14">
        <f>AS65-'Alternatyva 4'!AS$7+'Alternatyva 4'!AS$115</f>
        <v>0</v>
      </c>
      <c r="AT73" s="14">
        <f>AT65-'Alternatyva 4'!AT$7+'Alternatyva 4'!AT$115</f>
        <v>0</v>
      </c>
      <c r="AU73" s="14">
        <f>AU65-'Alternatyva 4'!AU$7+'Alternatyva 4'!AU$115</f>
        <v>0</v>
      </c>
      <c r="AV73" s="14">
        <f>AV65-'Alternatyva 4'!AV$7+'Alternatyva 4'!AV$115</f>
        <v>0</v>
      </c>
      <c r="AW73" s="14">
        <f>AW65-'Alternatyva 4'!AW$7+'Alternatyva 4'!AW$115</f>
        <v>0</v>
      </c>
      <c r="AX73" s="14">
        <f>AX65-'Alternatyva 4'!AX$7+'Alternatyva 4'!AX$115</f>
        <v>0</v>
      </c>
      <c r="AY73" s="14">
        <f>AY65-'Alternatyva 4'!AY$7+'Alternatyva 4'!AY$115</f>
        <v>0</v>
      </c>
      <c r="AZ73" s="14">
        <f>AZ65-'Alternatyva 4'!AZ$7+'Alternatyva 4'!AZ$115</f>
        <v>0</v>
      </c>
      <c r="BA73" s="14">
        <f>BA65-'Alternatyva 4'!BA$7+'Alternatyva 4'!BA$115</f>
        <v>0</v>
      </c>
      <c r="BB73" s="14">
        <f>BB65-'Alternatyva 4'!BB$7+'Alternatyva 4'!BB$115</f>
        <v>0</v>
      </c>
      <c r="BC73" s="14">
        <f>BC65-'Alternatyva 4'!BC$7+'Alternatyva 4'!BC$115</f>
        <v>0</v>
      </c>
      <c r="BD73" s="14">
        <f>BD65-'Alternatyva 4'!BD$7+'Alternatyva 4'!BD$115</f>
        <v>0</v>
      </c>
      <c r="BE73" s="14">
        <f>BE65-'Alternatyva 4'!BE$7+'Alternatyva 4'!BE$115</f>
        <v>0</v>
      </c>
      <c r="BF73" s="14">
        <f>BF65-'Alternatyva 4'!BF$7+'Alternatyva 4'!BF$115</f>
        <v>0</v>
      </c>
      <c r="BG73" s="14">
        <f>BG65-'Alternatyva 4'!BG$7+'Alternatyva 4'!BG$115</f>
        <v>0</v>
      </c>
      <c r="BH73" s="14">
        <f>BH65-'Alternatyva 4'!BH$7+'Alternatyva 4'!BH$115</f>
        <v>0</v>
      </c>
      <c r="BI73" s="14">
        <f>BI65-'Alternatyva 4'!BI$7+'Alternatyva 4'!BI$115</f>
        <v>0</v>
      </c>
      <c r="BJ73" s="14">
        <f>BJ65-'Alternatyva 4'!BJ$7+'Alternatyva 4'!BJ$115</f>
        <v>0</v>
      </c>
      <c r="BK73" s="14">
        <f>BK65-'Alternatyva 4'!BK$7+'Alternatyva 4'!BK$115</f>
        <v>0</v>
      </c>
      <c r="BL73" s="14">
        <f>BL65-'Alternatyva 4'!BL$7+'Alternatyva 4'!BL$115</f>
        <v>0</v>
      </c>
      <c r="BM73" s="14">
        <f>BM65-'Alternatyva 4'!BM$7+'Alternatyva 4'!BM$115</f>
        <v>0</v>
      </c>
      <c r="BN73" s="14">
        <f>BN65-'Alternatyva 4'!BN$7+'Alternatyva 4'!BN$115</f>
        <v>0</v>
      </c>
      <c r="BO73" s="14">
        <f>BO65-'Alternatyva 4'!BO$7+'Alternatyva 4'!BO$115</f>
        <v>0</v>
      </c>
      <c r="BP73" s="14">
        <f>BP65-'Alternatyva 4'!BP$7+'Alternatyva 4'!BP$115</f>
        <v>0</v>
      </c>
      <c r="BQ73" s="14">
        <f>BQ65-'Alternatyva 4'!BQ$7+'Alternatyva 4'!BQ$115</f>
        <v>0</v>
      </c>
      <c r="BR73" s="14">
        <f>BR65-'Alternatyva 4'!BR$7+'Alternatyva 4'!BR$115</f>
        <v>0</v>
      </c>
      <c r="BS73" s="14">
        <f>BS65-'Alternatyva 4'!BS$7+'Alternatyva 4'!BS$115</f>
        <v>0</v>
      </c>
      <c r="BT73" s="14">
        <f>BT65-'Alternatyva 4'!BT$7+'Alternatyva 4'!BT$115</f>
        <v>0</v>
      </c>
      <c r="BU73" s="14">
        <f>BU65-'Alternatyva 4'!BU$7+'Alternatyva 4'!BU$115</f>
        <v>0</v>
      </c>
      <c r="BV73" s="14">
        <f>BV65-'Alternatyva 4'!BV$7+'Alternatyva 4'!BV$115</f>
        <v>0</v>
      </c>
      <c r="BW73" s="14">
        <f>BW65-'Alternatyva 4'!BW$7+'Alternatyva 4'!BW$115</f>
        <v>0</v>
      </c>
      <c r="BX73" s="14">
        <f>BX65-'Alternatyva 4'!BX$7+'Alternatyva 4'!BX$115</f>
        <v>0</v>
      </c>
      <c r="BY73" s="14">
        <f>BY65-'Alternatyva 4'!BY$7+'Alternatyva 4'!BY$115</f>
        <v>0</v>
      </c>
      <c r="BZ73" s="14">
        <f>BZ65-'Alternatyva 4'!BZ$7+'Alternatyva 4'!BZ$115</f>
        <v>0</v>
      </c>
      <c r="CA73" s="14">
        <f>CA65-'Alternatyva 4'!CA$7+'Alternatyva 4'!CA$115</f>
        <v>0</v>
      </c>
      <c r="CB73" s="14">
        <f>CB65-'Alternatyva 4'!CB$7+'Alternatyva 4'!CB$115</f>
        <v>0</v>
      </c>
      <c r="CC73" s="14">
        <f>CC65-'Alternatyva 4'!CC$7+'Alternatyva 4'!CC$115</f>
        <v>0</v>
      </c>
      <c r="CD73" s="14">
        <f>CD65-'Alternatyva 4'!CD$7+'Alternatyva 4'!CD$115</f>
        <v>0</v>
      </c>
      <c r="CE73" s="14">
        <f>CE65-'Alternatyva 4'!CE$7+'Alternatyva 4'!CE$115</f>
        <v>0</v>
      </c>
      <c r="CF73" s="14">
        <f>CF65-'Alternatyva 4'!CF$7+'Alternatyva 4'!CF$115</f>
        <v>0</v>
      </c>
      <c r="CG73" s="14">
        <f>CG65-'Alternatyva 4'!CG$7+'Alternatyva 4'!CG$115</f>
        <v>0</v>
      </c>
      <c r="CH73" s="14">
        <f>CH65-'Alternatyva 4'!CH$7+'Alternatyva 4'!CH$115</f>
        <v>0</v>
      </c>
      <c r="CI73" s="14">
        <f>CI65-'Alternatyva 4'!CI$7+'Alternatyva 4'!CI$115</f>
        <v>0</v>
      </c>
      <c r="CJ73" s="14">
        <f>CJ65-'Alternatyva 4'!CJ$7+'Alternatyva 4'!CJ$115</f>
        <v>0</v>
      </c>
      <c r="CK73" s="14">
        <f>CK65-'Alternatyva 4'!CK$7+'Alternatyva 4'!CK$115</f>
        <v>0</v>
      </c>
      <c r="CL73" s="14">
        <f>CL65-'Alternatyva 4'!CL$7+'Alternatyva 4'!CL$115</f>
        <v>0</v>
      </c>
      <c r="CM73" s="14">
        <f>CM65-'Alternatyva 4'!CM$7+'Alternatyva 4'!CM$115</f>
        <v>0</v>
      </c>
      <c r="CN73" s="14">
        <f>CN65-'Alternatyva 4'!CN$7+'Alternatyva 4'!CN$115</f>
        <v>0</v>
      </c>
      <c r="CO73" s="14">
        <f>CO65-'Alternatyva 4'!CO$7+'Alternatyva 4'!CO$115</f>
        <v>0</v>
      </c>
      <c r="CP73" s="14">
        <f>CP65-'Alternatyva 4'!CP$7+'Alternatyva 4'!CP$115</f>
        <v>0</v>
      </c>
      <c r="CQ73" s="14">
        <f>CQ65-'Alternatyva 4'!CQ$7+'Alternatyva 4'!CQ$115</f>
        <v>0</v>
      </c>
      <c r="CR73" s="14">
        <f>CR65-'Alternatyva 4'!CR$7+'Alternatyva 4'!CR$115</f>
        <v>0</v>
      </c>
      <c r="CS73" s="14">
        <f>CS65-'Alternatyva 4'!CS$7+'Alternatyva 4'!CS$115</f>
        <v>0</v>
      </c>
      <c r="CT73" s="14">
        <f>CT65-'Alternatyva 4'!CT$7+'Alternatyva 4'!CT$115</f>
        <v>0</v>
      </c>
      <c r="CU73" s="14">
        <f>CU65-'Alternatyva 4'!CU$7+'Alternatyva 4'!CU$115</f>
        <v>0</v>
      </c>
      <c r="CV73" s="14">
        <f>CV65-'Alternatyva 4'!CV$7+'Alternatyva 4'!CV$115</f>
        <v>0</v>
      </c>
      <c r="CW73" s="14">
        <f>CW65-'Alternatyva 4'!CW$7+'Alternatyva 4'!CW$115</f>
        <v>0</v>
      </c>
      <c r="CX73" s="14">
        <f>CX65-'Alternatyva 4'!CX$7+'Alternatyva 4'!CX$115</f>
        <v>0</v>
      </c>
      <c r="CY73" s="14">
        <f>CY65-'Alternatyva 4'!CY$7+'Alternatyva 4'!CY$115</f>
        <v>0</v>
      </c>
      <c r="CZ73" s="14">
        <f>CZ65-'Alternatyva 4'!CZ$7+'Alternatyva 4'!CZ$115</f>
        <v>0</v>
      </c>
      <c r="DA73" s="14">
        <f>DA65-'Alternatyva 4'!DA$7+'Alternatyva 4'!DA$115</f>
        <v>0</v>
      </c>
      <c r="DB73" s="14">
        <f>DB65-'Alternatyva 4'!DB$7+'Alternatyva 4'!DB$115</f>
        <v>0</v>
      </c>
      <c r="DC73" s="14">
        <f>DC65-'Alternatyva 4'!DC$7+'Alternatyva 4'!DC$115</f>
        <v>0</v>
      </c>
    </row>
    <row r="74" spans="2:107" ht="15" hidden="1" customHeight="1">
      <c r="C74" s="760" t="s">
        <v>268</v>
      </c>
      <c r="D74" s="761"/>
      <c r="E74" s="762"/>
      <c r="F74" s="53">
        <f>H73+NPV(FD,I73:INDEX(I73:DC73,PAL))</f>
        <v>0</v>
      </c>
      <c r="G74" s="52"/>
    </row>
    <row r="75" spans="2:107" ht="15" hidden="1" customHeight="1">
      <c r="C75" s="760" t="s">
        <v>269</v>
      </c>
      <c r="D75" s="761"/>
      <c r="E75" s="762"/>
      <c r="F75" s="174" t="str">
        <f>IFERROR(IRR(H73:INDEX(H73:DC73,PAL+1)),"-")</f>
        <v>-</v>
      </c>
      <c r="G75" s="44"/>
    </row>
    <row r="76" spans="2:107" ht="15" hidden="1" customHeight="1" thickBot="1">
      <c r="C76" s="766" t="s">
        <v>196</v>
      </c>
      <c r="D76" s="767"/>
      <c r="E76" s="768"/>
      <c r="F76" s="51" t="str">
        <f>IFERROR(IF('Alternatyva 4'!F$89&lt;0,SUM('Alternatyva 4'!F$100,-'Alternatyva 4'!F$115,-'Alternatyva 4'!F$89)/SUM('Alternatyva 4'!F$9,'Alternatyva 4'!F$8,-SNA!F65),SUM('Alternatyva 4'!F$100,-'Alternatyva 4'!F$115)/SUM('Alternatyva 4'!F$9,'Alternatyva 4'!F$8,-SNA!F65,'Alternatyva 4'!F$89)),"")</f>
        <v/>
      </c>
      <c r="G76" s="44"/>
    </row>
    <row r="77" spans="2:107" ht="15" hidden="1" customHeight="1"/>
    <row r="78" spans="2:107" ht="15" hidden="1" customHeight="1">
      <c r="B78" s="31" t="s">
        <v>12</v>
      </c>
      <c r="C78" s="31"/>
      <c r="D78" s="31"/>
      <c r="E78" s="31"/>
      <c r="F78" s="763" t="s">
        <v>31</v>
      </c>
      <c r="G78" s="775"/>
      <c r="H78" s="12">
        <v>0</v>
      </c>
      <c r="I78" s="12">
        <v>1</v>
      </c>
      <c r="J78" s="12">
        <v>2</v>
      </c>
      <c r="K78" s="12">
        <v>3</v>
      </c>
      <c r="L78" s="12">
        <v>4</v>
      </c>
      <c r="M78" s="12">
        <v>5</v>
      </c>
      <c r="N78" s="12">
        <v>6</v>
      </c>
      <c r="O78" s="12">
        <v>7</v>
      </c>
      <c r="P78" s="12">
        <v>8</v>
      </c>
      <c r="Q78" s="12">
        <v>9</v>
      </c>
      <c r="R78" s="12">
        <v>10</v>
      </c>
      <c r="S78" s="12">
        <v>11</v>
      </c>
      <c r="T78" s="12">
        <v>12</v>
      </c>
      <c r="U78" s="12">
        <v>13</v>
      </c>
      <c r="V78" s="12">
        <v>14</v>
      </c>
      <c r="W78" s="12">
        <v>15</v>
      </c>
      <c r="X78" s="12">
        <v>16</v>
      </c>
      <c r="Y78" s="12">
        <v>17</v>
      </c>
      <c r="Z78" s="12">
        <v>18</v>
      </c>
      <c r="AA78" s="12">
        <v>19</v>
      </c>
      <c r="AB78" s="12">
        <v>20</v>
      </c>
      <c r="AC78" s="12">
        <v>21</v>
      </c>
      <c r="AD78" s="12">
        <v>22</v>
      </c>
      <c r="AE78" s="12">
        <v>23</v>
      </c>
      <c r="AF78" s="12">
        <v>24</v>
      </c>
      <c r="AG78" s="12">
        <v>25</v>
      </c>
      <c r="AH78" s="12">
        <v>26</v>
      </c>
      <c r="AI78" s="12">
        <v>27</v>
      </c>
      <c r="AJ78" s="12">
        <v>28</v>
      </c>
      <c r="AK78" s="12">
        <v>29</v>
      </c>
      <c r="AL78" s="12">
        <v>30</v>
      </c>
      <c r="AM78" s="12">
        <v>31</v>
      </c>
      <c r="AN78" s="12">
        <v>32</v>
      </c>
      <c r="AO78" s="12">
        <v>33</v>
      </c>
      <c r="AP78" s="12">
        <v>34</v>
      </c>
      <c r="AQ78" s="12">
        <v>35</v>
      </c>
      <c r="AR78" s="12">
        <v>36</v>
      </c>
      <c r="AS78" s="12">
        <v>37</v>
      </c>
      <c r="AT78" s="12">
        <v>38</v>
      </c>
      <c r="AU78" s="12">
        <v>39</v>
      </c>
      <c r="AV78" s="12">
        <v>40</v>
      </c>
      <c r="AW78" s="12">
        <v>41</v>
      </c>
      <c r="AX78" s="12">
        <v>42</v>
      </c>
      <c r="AY78" s="12">
        <v>43</v>
      </c>
      <c r="AZ78" s="12">
        <v>44</v>
      </c>
      <c r="BA78" s="12">
        <v>45</v>
      </c>
      <c r="BB78" s="12">
        <v>46</v>
      </c>
      <c r="BC78" s="12">
        <v>47</v>
      </c>
      <c r="BD78" s="12">
        <v>48</v>
      </c>
      <c r="BE78" s="12">
        <v>49</v>
      </c>
      <c r="BF78" s="12">
        <v>50</v>
      </c>
      <c r="BG78" s="12">
        <v>51</v>
      </c>
      <c r="BH78" s="12">
        <v>52</v>
      </c>
      <c r="BI78" s="12">
        <v>53</v>
      </c>
      <c r="BJ78" s="12">
        <v>54</v>
      </c>
      <c r="BK78" s="12">
        <v>55</v>
      </c>
      <c r="BL78" s="12">
        <v>56</v>
      </c>
      <c r="BM78" s="12">
        <v>57</v>
      </c>
      <c r="BN78" s="12">
        <v>58</v>
      </c>
      <c r="BO78" s="12">
        <v>59</v>
      </c>
      <c r="BP78" s="12">
        <v>60</v>
      </c>
      <c r="BQ78" s="12">
        <v>61</v>
      </c>
      <c r="BR78" s="12">
        <v>62</v>
      </c>
      <c r="BS78" s="12">
        <v>63</v>
      </c>
      <c r="BT78" s="12">
        <v>64</v>
      </c>
      <c r="BU78" s="12">
        <v>65</v>
      </c>
      <c r="BV78" s="12">
        <v>66</v>
      </c>
      <c r="BW78" s="12">
        <v>67</v>
      </c>
      <c r="BX78" s="12">
        <v>68</v>
      </c>
      <c r="BY78" s="12">
        <v>69</v>
      </c>
      <c r="BZ78" s="12">
        <v>70</v>
      </c>
      <c r="CA78" s="12">
        <v>71</v>
      </c>
      <c r="CB78" s="12">
        <v>72</v>
      </c>
      <c r="CC78" s="12">
        <v>73</v>
      </c>
      <c r="CD78" s="12">
        <v>74</v>
      </c>
      <c r="CE78" s="12">
        <v>75</v>
      </c>
      <c r="CF78" s="12">
        <v>76</v>
      </c>
      <c r="CG78" s="12">
        <v>77</v>
      </c>
      <c r="CH78" s="12">
        <v>78</v>
      </c>
      <c r="CI78" s="12">
        <v>79</v>
      </c>
      <c r="CJ78" s="12">
        <v>80</v>
      </c>
      <c r="CK78" s="12">
        <v>81</v>
      </c>
      <c r="CL78" s="12">
        <v>82</v>
      </c>
      <c r="CM78" s="12">
        <v>83</v>
      </c>
      <c r="CN78" s="12">
        <v>84</v>
      </c>
      <c r="CO78" s="12">
        <v>85</v>
      </c>
      <c r="CP78" s="12">
        <v>86</v>
      </c>
      <c r="CQ78" s="12">
        <v>87</v>
      </c>
      <c r="CR78" s="12">
        <v>88</v>
      </c>
      <c r="CS78" s="12">
        <v>89</v>
      </c>
      <c r="CT78" s="12">
        <v>90</v>
      </c>
      <c r="CU78" s="12">
        <v>91</v>
      </c>
      <c r="CV78" s="12">
        <v>92</v>
      </c>
      <c r="CW78" s="12">
        <v>93</v>
      </c>
      <c r="CX78" s="12">
        <v>94</v>
      </c>
      <c r="CY78" s="12">
        <v>95</v>
      </c>
      <c r="CZ78" s="12">
        <v>96</v>
      </c>
      <c r="DA78" s="12">
        <v>97</v>
      </c>
      <c r="DB78" s="12">
        <v>98</v>
      </c>
      <c r="DC78" s="12">
        <v>99</v>
      </c>
    </row>
    <row r="79" spans="2:107" s="25" customFormat="1" ht="15" hidden="1" customHeight="1">
      <c r="B79" s="12" t="s">
        <v>5</v>
      </c>
      <c r="C79" s="763" t="s">
        <v>9</v>
      </c>
      <c r="D79" s="764"/>
      <c r="E79" s="765"/>
      <c r="F79" s="13" t="s">
        <v>33</v>
      </c>
      <c r="G79" s="12" t="s">
        <v>32</v>
      </c>
      <c r="H79" s="12" t="str">
        <f ca="1">IF(PVP="",TEXT(TODAY(),"yyyy"),TEXT(PVP,"yyyy"))</f>
        <v>2022</v>
      </c>
      <c r="I79" s="12">
        <f ca="1">$H$7+I78</f>
        <v>2023</v>
      </c>
      <c r="J79" s="12">
        <f t="shared" ref="J79:BU79" ca="1" si="28">$H$7+J78</f>
        <v>2024</v>
      </c>
      <c r="K79" s="12">
        <f t="shared" ca="1" si="28"/>
        <v>2025</v>
      </c>
      <c r="L79" s="12">
        <f t="shared" ca="1" si="28"/>
        <v>2026</v>
      </c>
      <c r="M79" s="12">
        <f t="shared" ca="1" si="28"/>
        <v>2027</v>
      </c>
      <c r="N79" s="12">
        <f t="shared" ca="1" si="28"/>
        <v>2028</v>
      </c>
      <c r="O79" s="12">
        <f t="shared" ca="1" si="28"/>
        <v>2029</v>
      </c>
      <c r="P79" s="12">
        <f t="shared" ca="1" si="28"/>
        <v>2030</v>
      </c>
      <c r="Q79" s="12">
        <f t="shared" ca="1" si="28"/>
        <v>2031</v>
      </c>
      <c r="R79" s="12">
        <f t="shared" ca="1" si="28"/>
        <v>2032</v>
      </c>
      <c r="S79" s="12">
        <f t="shared" ca="1" si="28"/>
        <v>2033</v>
      </c>
      <c r="T79" s="12">
        <f t="shared" ca="1" si="28"/>
        <v>2034</v>
      </c>
      <c r="U79" s="12">
        <f t="shared" ca="1" si="28"/>
        <v>2035</v>
      </c>
      <c r="V79" s="12">
        <f t="shared" ca="1" si="28"/>
        <v>2036</v>
      </c>
      <c r="W79" s="12">
        <f t="shared" ca="1" si="28"/>
        <v>2037</v>
      </c>
      <c r="X79" s="12">
        <f t="shared" ca="1" si="28"/>
        <v>2038</v>
      </c>
      <c r="Y79" s="12">
        <f t="shared" ca="1" si="28"/>
        <v>2039</v>
      </c>
      <c r="Z79" s="12">
        <f t="shared" ca="1" si="28"/>
        <v>2040</v>
      </c>
      <c r="AA79" s="12">
        <f t="shared" ca="1" si="28"/>
        <v>2041</v>
      </c>
      <c r="AB79" s="12">
        <f t="shared" ca="1" si="28"/>
        <v>2042</v>
      </c>
      <c r="AC79" s="12">
        <f t="shared" ca="1" si="28"/>
        <v>2043</v>
      </c>
      <c r="AD79" s="12">
        <f t="shared" ca="1" si="28"/>
        <v>2044</v>
      </c>
      <c r="AE79" s="12">
        <f t="shared" ca="1" si="28"/>
        <v>2045</v>
      </c>
      <c r="AF79" s="12">
        <f t="shared" ca="1" si="28"/>
        <v>2046</v>
      </c>
      <c r="AG79" s="12">
        <f t="shared" ca="1" si="28"/>
        <v>2047</v>
      </c>
      <c r="AH79" s="12">
        <f t="shared" ca="1" si="28"/>
        <v>2048</v>
      </c>
      <c r="AI79" s="12">
        <f t="shared" ca="1" si="28"/>
        <v>2049</v>
      </c>
      <c r="AJ79" s="12">
        <f t="shared" ca="1" si="28"/>
        <v>2050</v>
      </c>
      <c r="AK79" s="12">
        <f t="shared" ca="1" si="28"/>
        <v>2051</v>
      </c>
      <c r="AL79" s="12">
        <f t="shared" ca="1" si="28"/>
        <v>2052</v>
      </c>
      <c r="AM79" s="12">
        <f t="shared" ca="1" si="28"/>
        <v>2053</v>
      </c>
      <c r="AN79" s="12">
        <f t="shared" ca="1" si="28"/>
        <v>2054</v>
      </c>
      <c r="AO79" s="12">
        <f t="shared" ca="1" si="28"/>
        <v>2055</v>
      </c>
      <c r="AP79" s="12">
        <f t="shared" ca="1" si="28"/>
        <v>2056</v>
      </c>
      <c r="AQ79" s="12">
        <f t="shared" ca="1" si="28"/>
        <v>2057</v>
      </c>
      <c r="AR79" s="12">
        <f t="shared" ca="1" si="28"/>
        <v>2058</v>
      </c>
      <c r="AS79" s="12">
        <f t="shared" ca="1" si="28"/>
        <v>2059</v>
      </c>
      <c r="AT79" s="12">
        <f t="shared" ca="1" si="28"/>
        <v>2060</v>
      </c>
      <c r="AU79" s="12">
        <f t="shared" ca="1" si="28"/>
        <v>2061</v>
      </c>
      <c r="AV79" s="12">
        <f t="shared" ca="1" si="28"/>
        <v>2062</v>
      </c>
      <c r="AW79" s="12">
        <f t="shared" ca="1" si="28"/>
        <v>2063</v>
      </c>
      <c r="AX79" s="12">
        <f t="shared" ca="1" si="28"/>
        <v>2064</v>
      </c>
      <c r="AY79" s="12">
        <f t="shared" ca="1" si="28"/>
        <v>2065</v>
      </c>
      <c r="AZ79" s="12">
        <f t="shared" ca="1" si="28"/>
        <v>2066</v>
      </c>
      <c r="BA79" s="12">
        <f t="shared" ca="1" si="28"/>
        <v>2067</v>
      </c>
      <c r="BB79" s="12">
        <f t="shared" ca="1" si="28"/>
        <v>2068</v>
      </c>
      <c r="BC79" s="12">
        <f t="shared" ca="1" si="28"/>
        <v>2069</v>
      </c>
      <c r="BD79" s="12">
        <f t="shared" ca="1" si="28"/>
        <v>2070</v>
      </c>
      <c r="BE79" s="12">
        <f t="shared" ca="1" si="28"/>
        <v>2071</v>
      </c>
      <c r="BF79" s="12">
        <f t="shared" ca="1" si="28"/>
        <v>2072</v>
      </c>
      <c r="BG79" s="12">
        <f t="shared" ca="1" si="28"/>
        <v>2073</v>
      </c>
      <c r="BH79" s="12">
        <f t="shared" ca="1" si="28"/>
        <v>2074</v>
      </c>
      <c r="BI79" s="12">
        <f t="shared" ca="1" si="28"/>
        <v>2075</v>
      </c>
      <c r="BJ79" s="12">
        <f t="shared" ca="1" si="28"/>
        <v>2076</v>
      </c>
      <c r="BK79" s="12">
        <f t="shared" ca="1" si="28"/>
        <v>2077</v>
      </c>
      <c r="BL79" s="12">
        <f t="shared" ca="1" si="28"/>
        <v>2078</v>
      </c>
      <c r="BM79" s="12">
        <f t="shared" ca="1" si="28"/>
        <v>2079</v>
      </c>
      <c r="BN79" s="12">
        <f t="shared" ca="1" si="28"/>
        <v>2080</v>
      </c>
      <c r="BO79" s="12">
        <f t="shared" ca="1" si="28"/>
        <v>2081</v>
      </c>
      <c r="BP79" s="12">
        <f t="shared" ca="1" si="28"/>
        <v>2082</v>
      </c>
      <c r="BQ79" s="12">
        <f t="shared" ca="1" si="28"/>
        <v>2083</v>
      </c>
      <c r="BR79" s="12">
        <f t="shared" ca="1" si="28"/>
        <v>2084</v>
      </c>
      <c r="BS79" s="12">
        <f t="shared" ca="1" si="28"/>
        <v>2085</v>
      </c>
      <c r="BT79" s="12">
        <f t="shared" ca="1" si="28"/>
        <v>2086</v>
      </c>
      <c r="BU79" s="12">
        <f t="shared" ca="1" si="28"/>
        <v>2087</v>
      </c>
      <c r="BV79" s="12">
        <f t="shared" ref="BV79:DC79" ca="1" si="29">$H$7+BV78</f>
        <v>2088</v>
      </c>
      <c r="BW79" s="12">
        <f t="shared" ca="1" si="29"/>
        <v>2089</v>
      </c>
      <c r="BX79" s="12">
        <f t="shared" ca="1" si="29"/>
        <v>2090</v>
      </c>
      <c r="BY79" s="12">
        <f t="shared" ca="1" si="29"/>
        <v>2091</v>
      </c>
      <c r="BZ79" s="12">
        <f t="shared" ca="1" si="29"/>
        <v>2092</v>
      </c>
      <c r="CA79" s="12">
        <f t="shared" ca="1" si="29"/>
        <v>2093</v>
      </c>
      <c r="CB79" s="12">
        <f t="shared" ca="1" si="29"/>
        <v>2094</v>
      </c>
      <c r="CC79" s="12">
        <f t="shared" ca="1" si="29"/>
        <v>2095</v>
      </c>
      <c r="CD79" s="12">
        <f t="shared" ca="1" si="29"/>
        <v>2096</v>
      </c>
      <c r="CE79" s="12">
        <f t="shared" ca="1" si="29"/>
        <v>2097</v>
      </c>
      <c r="CF79" s="12">
        <f t="shared" ca="1" si="29"/>
        <v>2098</v>
      </c>
      <c r="CG79" s="12">
        <f t="shared" ca="1" si="29"/>
        <v>2099</v>
      </c>
      <c r="CH79" s="12">
        <f t="shared" ca="1" si="29"/>
        <v>2100</v>
      </c>
      <c r="CI79" s="12">
        <f t="shared" ca="1" si="29"/>
        <v>2101</v>
      </c>
      <c r="CJ79" s="12">
        <f t="shared" ca="1" si="29"/>
        <v>2102</v>
      </c>
      <c r="CK79" s="12">
        <f t="shared" ca="1" si="29"/>
        <v>2103</v>
      </c>
      <c r="CL79" s="12">
        <f t="shared" ca="1" si="29"/>
        <v>2104</v>
      </c>
      <c r="CM79" s="12">
        <f t="shared" ca="1" si="29"/>
        <v>2105</v>
      </c>
      <c r="CN79" s="12">
        <f t="shared" ca="1" si="29"/>
        <v>2106</v>
      </c>
      <c r="CO79" s="12">
        <f t="shared" ca="1" si="29"/>
        <v>2107</v>
      </c>
      <c r="CP79" s="12">
        <f t="shared" ca="1" si="29"/>
        <v>2108</v>
      </c>
      <c r="CQ79" s="12">
        <f t="shared" ca="1" si="29"/>
        <v>2109</v>
      </c>
      <c r="CR79" s="12">
        <f t="shared" ca="1" si="29"/>
        <v>2110</v>
      </c>
      <c r="CS79" s="12">
        <f t="shared" ca="1" si="29"/>
        <v>2111</v>
      </c>
      <c r="CT79" s="12">
        <f t="shared" ca="1" si="29"/>
        <v>2112</v>
      </c>
      <c r="CU79" s="12">
        <f t="shared" ca="1" si="29"/>
        <v>2113</v>
      </c>
      <c r="CV79" s="12">
        <f t="shared" ca="1" si="29"/>
        <v>2114</v>
      </c>
      <c r="CW79" s="12">
        <f t="shared" ca="1" si="29"/>
        <v>2115</v>
      </c>
      <c r="CX79" s="12">
        <f t="shared" ca="1" si="29"/>
        <v>2116</v>
      </c>
      <c r="CY79" s="12">
        <f t="shared" ca="1" si="29"/>
        <v>2117</v>
      </c>
      <c r="CZ79" s="12">
        <f t="shared" ca="1" si="29"/>
        <v>2118</v>
      </c>
      <c r="DA79" s="12">
        <f t="shared" ca="1" si="29"/>
        <v>2119</v>
      </c>
      <c r="DB79" s="12">
        <f t="shared" ca="1" si="29"/>
        <v>2120</v>
      </c>
      <c r="DC79" s="12">
        <f t="shared" ca="1" si="29"/>
        <v>2121</v>
      </c>
    </row>
    <row r="80" spans="2:107" ht="15" hidden="1" customHeight="1">
      <c r="B80" s="5" t="s">
        <v>17</v>
      </c>
      <c r="C80" s="754" t="s">
        <v>273</v>
      </c>
      <c r="D80" s="755"/>
      <c r="E80" s="756"/>
      <c r="F80" s="48">
        <f>H80+NPV(SD,I80:INDEX(I80:DC80,PAL))</f>
        <v>0</v>
      </c>
      <c r="G80" s="42">
        <f>SUMIF($H$6:$DC$6,"&lt;="&amp;PAL,$H80:$DC80)</f>
        <v>0</v>
      </c>
      <c r="H80" s="42">
        <f>'Alternatyva 5'!H$117</f>
        <v>0</v>
      </c>
      <c r="I80" s="42">
        <f>'Alternatyva 5'!I$117</f>
        <v>0</v>
      </c>
      <c r="J80" s="42">
        <f>'Alternatyva 5'!J$117</f>
        <v>0</v>
      </c>
      <c r="K80" s="42">
        <f>'Alternatyva 5'!K$117</f>
        <v>0</v>
      </c>
      <c r="L80" s="42">
        <f>'Alternatyva 5'!L$117</f>
        <v>0</v>
      </c>
      <c r="M80" s="42">
        <f>'Alternatyva 5'!M$117</f>
        <v>0</v>
      </c>
      <c r="N80" s="42">
        <f>'Alternatyva 5'!N$117</f>
        <v>0</v>
      </c>
      <c r="O80" s="42">
        <f>'Alternatyva 5'!O$117</f>
        <v>0</v>
      </c>
      <c r="P80" s="42">
        <f>'Alternatyva 5'!P$117</f>
        <v>0</v>
      </c>
      <c r="Q80" s="42">
        <f>'Alternatyva 5'!Q$117</f>
        <v>0</v>
      </c>
      <c r="R80" s="42">
        <f>'Alternatyva 5'!R$117</f>
        <v>0</v>
      </c>
      <c r="S80" s="42">
        <f>'Alternatyva 5'!S$117</f>
        <v>0</v>
      </c>
      <c r="T80" s="42">
        <f>'Alternatyva 5'!T$117</f>
        <v>0</v>
      </c>
      <c r="U80" s="42">
        <f>'Alternatyva 5'!U$117</f>
        <v>0</v>
      </c>
      <c r="V80" s="42">
        <f>'Alternatyva 5'!V$117</f>
        <v>0</v>
      </c>
      <c r="W80" s="42">
        <f>'Alternatyva 5'!W$117</f>
        <v>0</v>
      </c>
      <c r="X80" s="42">
        <f>'Alternatyva 5'!X$117</f>
        <v>0</v>
      </c>
      <c r="Y80" s="42">
        <f>'Alternatyva 5'!Y$117</f>
        <v>0</v>
      </c>
      <c r="Z80" s="42">
        <f>'Alternatyva 5'!Z$117</f>
        <v>0</v>
      </c>
      <c r="AA80" s="42">
        <f>'Alternatyva 5'!AA$117</f>
        <v>0</v>
      </c>
      <c r="AB80" s="42">
        <f>'Alternatyva 5'!AB$117</f>
        <v>0</v>
      </c>
      <c r="AC80" s="42">
        <f>'Alternatyva 5'!AC$117</f>
        <v>0</v>
      </c>
      <c r="AD80" s="42">
        <f>'Alternatyva 5'!AD$117</f>
        <v>0</v>
      </c>
      <c r="AE80" s="42">
        <f>'Alternatyva 5'!AE$117</f>
        <v>0</v>
      </c>
      <c r="AF80" s="42">
        <f>'Alternatyva 5'!AF$117</f>
        <v>0</v>
      </c>
      <c r="AG80" s="42">
        <f>'Alternatyva 5'!AG$117</f>
        <v>0</v>
      </c>
      <c r="AH80" s="42">
        <f>'Alternatyva 5'!AH$117</f>
        <v>0</v>
      </c>
      <c r="AI80" s="42">
        <f>'Alternatyva 5'!AI$117</f>
        <v>0</v>
      </c>
      <c r="AJ80" s="42">
        <f>'Alternatyva 5'!AJ$117</f>
        <v>0</v>
      </c>
      <c r="AK80" s="42">
        <f>'Alternatyva 5'!AK$117</f>
        <v>0</v>
      </c>
      <c r="AL80" s="42">
        <f>'Alternatyva 5'!AL$117</f>
        <v>0</v>
      </c>
      <c r="AM80" s="42">
        <f>'Alternatyva 5'!AM$117</f>
        <v>0</v>
      </c>
      <c r="AN80" s="42">
        <f>'Alternatyva 5'!AN$117</f>
        <v>0</v>
      </c>
      <c r="AO80" s="42">
        <f>'Alternatyva 5'!AO$117</f>
        <v>0</v>
      </c>
      <c r="AP80" s="42">
        <f>'Alternatyva 5'!AP$117</f>
        <v>0</v>
      </c>
      <c r="AQ80" s="42">
        <f>'Alternatyva 5'!AQ$117</f>
        <v>0</v>
      </c>
      <c r="AR80" s="42">
        <f>'Alternatyva 5'!AR$117</f>
        <v>0</v>
      </c>
      <c r="AS80" s="42">
        <f>'Alternatyva 5'!AS$117</f>
        <v>0</v>
      </c>
      <c r="AT80" s="42">
        <f>'Alternatyva 5'!AT$117</f>
        <v>0</v>
      </c>
      <c r="AU80" s="42">
        <f>'Alternatyva 5'!AU$117</f>
        <v>0</v>
      </c>
      <c r="AV80" s="42">
        <f>'Alternatyva 5'!AV$117</f>
        <v>0</v>
      </c>
      <c r="AW80" s="42">
        <f>'Alternatyva 5'!AW$117</f>
        <v>0</v>
      </c>
      <c r="AX80" s="42">
        <f>'Alternatyva 5'!AX$117</f>
        <v>0</v>
      </c>
      <c r="AY80" s="42">
        <f>'Alternatyva 5'!AY$117</f>
        <v>0</v>
      </c>
      <c r="AZ80" s="42">
        <f>'Alternatyva 5'!AZ$117</f>
        <v>0</v>
      </c>
      <c r="BA80" s="42">
        <f>'Alternatyva 5'!BA$117</f>
        <v>0</v>
      </c>
      <c r="BB80" s="42">
        <f>'Alternatyva 5'!BB$117</f>
        <v>0</v>
      </c>
      <c r="BC80" s="42">
        <f>'Alternatyva 5'!BC$117</f>
        <v>0</v>
      </c>
      <c r="BD80" s="42">
        <f>'Alternatyva 5'!BD$117</f>
        <v>0</v>
      </c>
      <c r="BE80" s="42">
        <f>'Alternatyva 5'!BE$117</f>
        <v>0</v>
      </c>
      <c r="BF80" s="42">
        <f>'Alternatyva 5'!BF$117</f>
        <v>0</v>
      </c>
      <c r="BG80" s="42">
        <f>'Alternatyva 5'!BG$117</f>
        <v>0</v>
      </c>
      <c r="BH80" s="42">
        <f>'Alternatyva 5'!BH$117</f>
        <v>0</v>
      </c>
      <c r="BI80" s="42">
        <f>'Alternatyva 5'!BI$117</f>
        <v>0</v>
      </c>
      <c r="BJ80" s="42">
        <f>'Alternatyva 5'!BJ$117</f>
        <v>0</v>
      </c>
      <c r="BK80" s="42">
        <f>'Alternatyva 5'!BK$117</f>
        <v>0</v>
      </c>
      <c r="BL80" s="42">
        <f>'Alternatyva 5'!BL$117</f>
        <v>0</v>
      </c>
      <c r="BM80" s="42">
        <f>'Alternatyva 5'!BM$117</f>
        <v>0</v>
      </c>
      <c r="BN80" s="42">
        <f>'Alternatyva 5'!BN$117</f>
        <v>0</v>
      </c>
      <c r="BO80" s="42">
        <f>'Alternatyva 5'!BO$117</f>
        <v>0</v>
      </c>
      <c r="BP80" s="42">
        <f>'Alternatyva 5'!BP$117</f>
        <v>0</v>
      </c>
      <c r="BQ80" s="42">
        <f>'Alternatyva 5'!BQ$117</f>
        <v>0</v>
      </c>
      <c r="BR80" s="42">
        <f>'Alternatyva 5'!BR$117</f>
        <v>0</v>
      </c>
      <c r="BS80" s="42">
        <f>'Alternatyva 5'!BS$117</f>
        <v>0</v>
      </c>
      <c r="BT80" s="42">
        <f>'Alternatyva 5'!BT$117</f>
        <v>0</v>
      </c>
      <c r="BU80" s="42">
        <f>'Alternatyva 5'!BU$117</f>
        <v>0</v>
      </c>
      <c r="BV80" s="42">
        <f>'Alternatyva 5'!BV$117</f>
        <v>0</v>
      </c>
      <c r="BW80" s="42">
        <f>'Alternatyva 5'!BW$117</f>
        <v>0</v>
      </c>
      <c r="BX80" s="42">
        <f>'Alternatyva 5'!BX$117</f>
        <v>0</v>
      </c>
      <c r="BY80" s="42">
        <f>'Alternatyva 5'!BY$117</f>
        <v>0</v>
      </c>
      <c r="BZ80" s="42">
        <f>'Alternatyva 5'!BZ$117</f>
        <v>0</v>
      </c>
      <c r="CA80" s="42">
        <f>'Alternatyva 5'!CA$117</f>
        <v>0</v>
      </c>
      <c r="CB80" s="42">
        <f>'Alternatyva 5'!CB$117</f>
        <v>0</v>
      </c>
      <c r="CC80" s="42">
        <f>'Alternatyva 5'!CC$117</f>
        <v>0</v>
      </c>
      <c r="CD80" s="42">
        <f>'Alternatyva 5'!CD$117</f>
        <v>0</v>
      </c>
      <c r="CE80" s="42">
        <f>'Alternatyva 5'!CE$117</f>
        <v>0</v>
      </c>
      <c r="CF80" s="42">
        <f>'Alternatyva 5'!CF$117</f>
        <v>0</v>
      </c>
      <c r="CG80" s="42">
        <f>'Alternatyva 5'!CG$117</f>
        <v>0</v>
      </c>
      <c r="CH80" s="42">
        <f>'Alternatyva 5'!CH$117</f>
        <v>0</v>
      </c>
      <c r="CI80" s="42">
        <f>'Alternatyva 5'!CI$117</f>
        <v>0</v>
      </c>
      <c r="CJ80" s="42">
        <f>'Alternatyva 5'!CJ$117</f>
        <v>0</v>
      </c>
      <c r="CK80" s="42">
        <f>'Alternatyva 5'!CK$117</f>
        <v>0</v>
      </c>
      <c r="CL80" s="42">
        <f>'Alternatyva 5'!CL$117</f>
        <v>0</v>
      </c>
      <c r="CM80" s="42">
        <f>'Alternatyva 5'!CM$117</f>
        <v>0</v>
      </c>
      <c r="CN80" s="42">
        <f>'Alternatyva 5'!CN$117</f>
        <v>0</v>
      </c>
      <c r="CO80" s="42">
        <f>'Alternatyva 5'!CO$117</f>
        <v>0</v>
      </c>
      <c r="CP80" s="42">
        <f>'Alternatyva 5'!CP$117</f>
        <v>0</v>
      </c>
      <c r="CQ80" s="42">
        <f>'Alternatyva 5'!CQ$117</f>
        <v>0</v>
      </c>
      <c r="CR80" s="42">
        <f>'Alternatyva 5'!CR$117</f>
        <v>0</v>
      </c>
      <c r="CS80" s="42">
        <f>'Alternatyva 5'!CS$117</f>
        <v>0</v>
      </c>
      <c r="CT80" s="42">
        <f>'Alternatyva 5'!CT$117</f>
        <v>0</v>
      </c>
      <c r="CU80" s="42">
        <f>'Alternatyva 5'!CU$117</f>
        <v>0</v>
      </c>
      <c r="CV80" s="42">
        <f>'Alternatyva 5'!CV$117</f>
        <v>0</v>
      </c>
      <c r="CW80" s="42">
        <f>'Alternatyva 5'!CW$117</f>
        <v>0</v>
      </c>
      <c r="CX80" s="42">
        <f>'Alternatyva 5'!CX$117</f>
        <v>0</v>
      </c>
      <c r="CY80" s="42">
        <f>'Alternatyva 5'!CY$117</f>
        <v>0</v>
      </c>
      <c r="CZ80" s="42">
        <f>'Alternatyva 5'!CZ$117</f>
        <v>0</v>
      </c>
      <c r="DA80" s="42">
        <f>'Alternatyva 5'!DA$117</f>
        <v>0</v>
      </c>
      <c r="DB80" s="42">
        <f>'Alternatyva 5'!DB$117</f>
        <v>0</v>
      </c>
      <c r="DC80" s="42">
        <f>'Alternatyva 5'!DC$117</f>
        <v>0</v>
      </c>
    </row>
    <row r="81" spans="2:107" ht="15" hidden="1" customHeight="1">
      <c r="B81" s="5" t="s">
        <v>27</v>
      </c>
      <c r="C81" s="754" t="s">
        <v>253</v>
      </c>
      <c r="D81" s="755"/>
      <c r="E81" s="756"/>
      <c r="F81" s="48">
        <f>H81+NPV(SD,I81:INDEX(I81:DC81,PAL))</f>
        <v>0</v>
      </c>
      <c r="G81" s="42">
        <f>SUMIF($H$6:$DC$6,"&lt;="&amp;PAL,$H81:$DC81)</f>
        <v>0</v>
      </c>
      <c r="H81" s="42">
        <f>'Alternatyva 5'!H$8+'Alternatyva 5'!H$9-'Alternatyva 5'!H$113</f>
        <v>0</v>
      </c>
      <c r="I81" s="42">
        <f>'Alternatyva 5'!I$8+'Alternatyva 5'!I$9-'Alternatyva 5'!I$113</f>
        <v>0</v>
      </c>
      <c r="J81" s="42">
        <f>'Alternatyva 5'!J$8+'Alternatyva 5'!J$9-'Alternatyva 5'!J$113</f>
        <v>0</v>
      </c>
      <c r="K81" s="42">
        <f>'Alternatyva 5'!K$8+'Alternatyva 5'!K$9-'Alternatyva 5'!K$113</f>
        <v>0</v>
      </c>
      <c r="L81" s="42">
        <f>'Alternatyva 5'!L$8+'Alternatyva 5'!L$9-'Alternatyva 5'!L$113</f>
        <v>0</v>
      </c>
      <c r="M81" s="42">
        <f>'Alternatyva 5'!M$8+'Alternatyva 5'!M$9-'Alternatyva 5'!M$113</f>
        <v>0</v>
      </c>
      <c r="N81" s="42">
        <f>'Alternatyva 5'!N$8+'Alternatyva 5'!N$9-'Alternatyva 5'!N$113</f>
        <v>0</v>
      </c>
      <c r="O81" s="42">
        <f>'Alternatyva 5'!O$8+'Alternatyva 5'!O$9-'Alternatyva 5'!O$113</f>
        <v>0</v>
      </c>
      <c r="P81" s="42">
        <f>'Alternatyva 5'!P$8+'Alternatyva 5'!P$9-'Alternatyva 5'!P$113</f>
        <v>0</v>
      </c>
      <c r="Q81" s="42">
        <f>'Alternatyva 5'!Q$8+'Alternatyva 5'!Q$9-'Alternatyva 5'!Q$113</f>
        <v>0</v>
      </c>
      <c r="R81" s="42">
        <f>'Alternatyva 5'!R$8+'Alternatyva 5'!R$9-'Alternatyva 5'!R$113</f>
        <v>0</v>
      </c>
      <c r="S81" s="42">
        <f>'Alternatyva 5'!S$8+'Alternatyva 5'!S$9-'Alternatyva 5'!S$113</f>
        <v>0</v>
      </c>
      <c r="T81" s="42">
        <f>'Alternatyva 5'!T$8+'Alternatyva 5'!T$9-'Alternatyva 5'!T$113</f>
        <v>0</v>
      </c>
      <c r="U81" s="42">
        <f>'Alternatyva 5'!U$8+'Alternatyva 5'!U$9-'Alternatyva 5'!U$113</f>
        <v>0</v>
      </c>
      <c r="V81" s="42">
        <f>'Alternatyva 5'!V$8+'Alternatyva 5'!V$9-'Alternatyva 5'!V$113</f>
        <v>0</v>
      </c>
      <c r="W81" s="42">
        <f>'Alternatyva 5'!W$8+'Alternatyva 5'!W$9-'Alternatyva 5'!W$113</f>
        <v>0</v>
      </c>
      <c r="X81" s="42">
        <f>'Alternatyva 5'!X$8+'Alternatyva 5'!X$9-'Alternatyva 5'!X$113</f>
        <v>0</v>
      </c>
      <c r="Y81" s="42">
        <f>'Alternatyva 5'!Y$8+'Alternatyva 5'!Y$9-'Alternatyva 5'!Y$113</f>
        <v>0</v>
      </c>
      <c r="Z81" s="42">
        <f>'Alternatyva 5'!Z$8+'Alternatyva 5'!Z$9-'Alternatyva 5'!Z$113</f>
        <v>0</v>
      </c>
      <c r="AA81" s="42">
        <f>'Alternatyva 5'!AA$8+'Alternatyva 5'!AA$9-'Alternatyva 5'!AA$113</f>
        <v>0</v>
      </c>
      <c r="AB81" s="42">
        <f>'Alternatyva 5'!AB$8+'Alternatyva 5'!AB$9-'Alternatyva 5'!AB$113</f>
        <v>0</v>
      </c>
      <c r="AC81" s="42">
        <f>'Alternatyva 5'!AC$8+'Alternatyva 5'!AC$9-'Alternatyva 5'!AC$113</f>
        <v>0</v>
      </c>
      <c r="AD81" s="42">
        <f>'Alternatyva 5'!AD$8+'Alternatyva 5'!AD$9-'Alternatyva 5'!AD$113</f>
        <v>0</v>
      </c>
      <c r="AE81" s="42">
        <f>'Alternatyva 5'!AE$8+'Alternatyva 5'!AE$9-'Alternatyva 5'!AE$113</f>
        <v>0</v>
      </c>
      <c r="AF81" s="42">
        <f>'Alternatyva 5'!AF$8+'Alternatyva 5'!AF$9-'Alternatyva 5'!AF$113</f>
        <v>0</v>
      </c>
      <c r="AG81" s="42">
        <f>'Alternatyva 5'!AG$8+'Alternatyva 5'!AG$9-'Alternatyva 5'!AG$113</f>
        <v>0</v>
      </c>
      <c r="AH81" s="42">
        <f>'Alternatyva 5'!AH$8+'Alternatyva 5'!AH$9-'Alternatyva 5'!AH$113</f>
        <v>0</v>
      </c>
      <c r="AI81" s="42">
        <f>'Alternatyva 5'!AI$8+'Alternatyva 5'!AI$9-'Alternatyva 5'!AI$113</f>
        <v>0</v>
      </c>
      <c r="AJ81" s="42">
        <f>'Alternatyva 5'!AJ$8+'Alternatyva 5'!AJ$9-'Alternatyva 5'!AJ$113</f>
        <v>0</v>
      </c>
      <c r="AK81" s="42">
        <f>'Alternatyva 5'!AK$8+'Alternatyva 5'!AK$9-'Alternatyva 5'!AK$113</f>
        <v>0</v>
      </c>
      <c r="AL81" s="42">
        <f>'Alternatyva 5'!AL$8+'Alternatyva 5'!AL$9-'Alternatyva 5'!AL$113</f>
        <v>0</v>
      </c>
      <c r="AM81" s="42">
        <f>'Alternatyva 5'!AM$8+'Alternatyva 5'!AM$9-'Alternatyva 5'!AM$113</f>
        <v>0</v>
      </c>
      <c r="AN81" s="42">
        <f>'Alternatyva 5'!AN$8+'Alternatyva 5'!AN$9-'Alternatyva 5'!AN$113</f>
        <v>0</v>
      </c>
      <c r="AO81" s="42">
        <f>'Alternatyva 5'!AO$8+'Alternatyva 5'!AO$9-'Alternatyva 5'!AO$113</f>
        <v>0</v>
      </c>
      <c r="AP81" s="42">
        <f>'Alternatyva 5'!AP$8+'Alternatyva 5'!AP$9-'Alternatyva 5'!AP$113</f>
        <v>0</v>
      </c>
      <c r="AQ81" s="42">
        <f>'Alternatyva 5'!AQ$8+'Alternatyva 5'!AQ$9-'Alternatyva 5'!AQ$113</f>
        <v>0</v>
      </c>
      <c r="AR81" s="42">
        <f>'Alternatyva 5'!AR$8+'Alternatyva 5'!AR$9-'Alternatyva 5'!AR$113</f>
        <v>0</v>
      </c>
      <c r="AS81" s="42">
        <f>'Alternatyva 5'!AS$8+'Alternatyva 5'!AS$9-'Alternatyva 5'!AS$113</f>
        <v>0</v>
      </c>
      <c r="AT81" s="42">
        <f>'Alternatyva 5'!AT$8+'Alternatyva 5'!AT$9-'Alternatyva 5'!AT$113</f>
        <v>0</v>
      </c>
      <c r="AU81" s="42">
        <f>'Alternatyva 5'!AU$8+'Alternatyva 5'!AU$9-'Alternatyva 5'!AU$113</f>
        <v>0</v>
      </c>
      <c r="AV81" s="42">
        <f>'Alternatyva 5'!AV$8+'Alternatyva 5'!AV$9-'Alternatyva 5'!AV$113</f>
        <v>0</v>
      </c>
      <c r="AW81" s="42">
        <f>'Alternatyva 5'!AW$8+'Alternatyva 5'!AW$9-'Alternatyva 5'!AW$113</f>
        <v>0</v>
      </c>
      <c r="AX81" s="42">
        <f>'Alternatyva 5'!AX$8+'Alternatyva 5'!AX$9-'Alternatyva 5'!AX$113</f>
        <v>0</v>
      </c>
      <c r="AY81" s="42">
        <f>'Alternatyva 5'!AY$8+'Alternatyva 5'!AY$9-'Alternatyva 5'!AY$113</f>
        <v>0</v>
      </c>
      <c r="AZ81" s="42">
        <f>'Alternatyva 5'!AZ$8+'Alternatyva 5'!AZ$9-'Alternatyva 5'!AZ$113</f>
        <v>0</v>
      </c>
      <c r="BA81" s="42">
        <f>'Alternatyva 5'!BA$8+'Alternatyva 5'!BA$9-'Alternatyva 5'!BA$113</f>
        <v>0</v>
      </c>
      <c r="BB81" s="42">
        <f>'Alternatyva 5'!BB$8+'Alternatyva 5'!BB$9-'Alternatyva 5'!BB$113</f>
        <v>0</v>
      </c>
      <c r="BC81" s="42">
        <f>'Alternatyva 5'!BC$8+'Alternatyva 5'!BC$9-'Alternatyva 5'!BC$113</f>
        <v>0</v>
      </c>
      <c r="BD81" s="42">
        <f>'Alternatyva 5'!BD$8+'Alternatyva 5'!BD$9-'Alternatyva 5'!BD$113</f>
        <v>0</v>
      </c>
      <c r="BE81" s="42">
        <f>'Alternatyva 5'!BE$8+'Alternatyva 5'!BE$9-'Alternatyva 5'!BE$113</f>
        <v>0</v>
      </c>
      <c r="BF81" s="42">
        <f>'Alternatyva 5'!BF$8+'Alternatyva 5'!BF$9-'Alternatyva 5'!BF$113</f>
        <v>0</v>
      </c>
      <c r="BG81" s="42">
        <f>'Alternatyva 5'!BG$8+'Alternatyva 5'!BG$9-'Alternatyva 5'!BG$113</f>
        <v>0</v>
      </c>
      <c r="BH81" s="42">
        <f>'Alternatyva 5'!BH$8+'Alternatyva 5'!BH$9-'Alternatyva 5'!BH$113</f>
        <v>0</v>
      </c>
      <c r="BI81" s="42">
        <f>'Alternatyva 5'!BI$8+'Alternatyva 5'!BI$9-'Alternatyva 5'!BI$113</f>
        <v>0</v>
      </c>
      <c r="BJ81" s="42">
        <f>'Alternatyva 5'!BJ$8+'Alternatyva 5'!BJ$9-'Alternatyva 5'!BJ$113</f>
        <v>0</v>
      </c>
      <c r="BK81" s="42">
        <f>'Alternatyva 5'!BK$8+'Alternatyva 5'!BK$9-'Alternatyva 5'!BK$113</f>
        <v>0</v>
      </c>
      <c r="BL81" s="42">
        <f>'Alternatyva 5'!BL$8+'Alternatyva 5'!BL$9-'Alternatyva 5'!BL$113</f>
        <v>0</v>
      </c>
      <c r="BM81" s="42">
        <f>'Alternatyva 5'!BM$8+'Alternatyva 5'!BM$9-'Alternatyva 5'!BM$113</f>
        <v>0</v>
      </c>
      <c r="BN81" s="42">
        <f>'Alternatyva 5'!BN$8+'Alternatyva 5'!BN$9-'Alternatyva 5'!BN$113</f>
        <v>0</v>
      </c>
      <c r="BO81" s="42">
        <f>'Alternatyva 5'!BO$8+'Alternatyva 5'!BO$9-'Alternatyva 5'!BO$113</f>
        <v>0</v>
      </c>
      <c r="BP81" s="42">
        <f>'Alternatyva 5'!BP$8+'Alternatyva 5'!BP$9-'Alternatyva 5'!BP$113</f>
        <v>0</v>
      </c>
      <c r="BQ81" s="42">
        <f>'Alternatyva 5'!BQ$8+'Alternatyva 5'!BQ$9-'Alternatyva 5'!BQ$113</f>
        <v>0</v>
      </c>
      <c r="BR81" s="42">
        <f>'Alternatyva 5'!BR$8+'Alternatyva 5'!BR$9-'Alternatyva 5'!BR$113</f>
        <v>0</v>
      </c>
      <c r="BS81" s="42">
        <f>'Alternatyva 5'!BS$8+'Alternatyva 5'!BS$9-'Alternatyva 5'!BS$113</f>
        <v>0</v>
      </c>
      <c r="BT81" s="42">
        <f>'Alternatyva 5'!BT$8+'Alternatyva 5'!BT$9-'Alternatyva 5'!BT$113</f>
        <v>0</v>
      </c>
      <c r="BU81" s="42">
        <f>'Alternatyva 5'!BU$8+'Alternatyva 5'!BU$9-'Alternatyva 5'!BU$113</f>
        <v>0</v>
      </c>
      <c r="BV81" s="42">
        <f>'Alternatyva 5'!BV$8+'Alternatyva 5'!BV$9-'Alternatyva 5'!BV$113</f>
        <v>0</v>
      </c>
      <c r="BW81" s="42">
        <f>'Alternatyva 5'!BW$8+'Alternatyva 5'!BW$9-'Alternatyva 5'!BW$113</f>
        <v>0</v>
      </c>
      <c r="BX81" s="42">
        <f>'Alternatyva 5'!BX$8+'Alternatyva 5'!BX$9-'Alternatyva 5'!BX$113</f>
        <v>0</v>
      </c>
      <c r="BY81" s="42">
        <f>'Alternatyva 5'!BY$8+'Alternatyva 5'!BY$9-'Alternatyva 5'!BY$113</f>
        <v>0</v>
      </c>
      <c r="BZ81" s="42">
        <f>'Alternatyva 5'!BZ$8+'Alternatyva 5'!BZ$9-'Alternatyva 5'!BZ$113</f>
        <v>0</v>
      </c>
      <c r="CA81" s="42">
        <f>'Alternatyva 5'!CA$8+'Alternatyva 5'!CA$9-'Alternatyva 5'!CA$113</f>
        <v>0</v>
      </c>
      <c r="CB81" s="42">
        <f>'Alternatyva 5'!CB$8+'Alternatyva 5'!CB$9-'Alternatyva 5'!CB$113</f>
        <v>0</v>
      </c>
      <c r="CC81" s="42">
        <f>'Alternatyva 5'!CC$8+'Alternatyva 5'!CC$9-'Alternatyva 5'!CC$113</f>
        <v>0</v>
      </c>
      <c r="CD81" s="42">
        <f>'Alternatyva 5'!CD$8+'Alternatyva 5'!CD$9-'Alternatyva 5'!CD$113</f>
        <v>0</v>
      </c>
      <c r="CE81" s="42">
        <f>'Alternatyva 5'!CE$8+'Alternatyva 5'!CE$9-'Alternatyva 5'!CE$113</f>
        <v>0</v>
      </c>
      <c r="CF81" s="42">
        <f>'Alternatyva 5'!CF$8+'Alternatyva 5'!CF$9-'Alternatyva 5'!CF$113</f>
        <v>0</v>
      </c>
      <c r="CG81" s="42">
        <f>'Alternatyva 5'!CG$8+'Alternatyva 5'!CG$9-'Alternatyva 5'!CG$113</f>
        <v>0</v>
      </c>
      <c r="CH81" s="42">
        <f>'Alternatyva 5'!CH$8+'Alternatyva 5'!CH$9-'Alternatyva 5'!CH$113</f>
        <v>0</v>
      </c>
      <c r="CI81" s="42">
        <f>'Alternatyva 5'!CI$8+'Alternatyva 5'!CI$9-'Alternatyva 5'!CI$113</f>
        <v>0</v>
      </c>
      <c r="CJ81" s="42">
        <f>'Alternatyva 5'!CJ$8+'Alternatyva 5'!CJ$9-'Alternatyva 5'!CJ$113</f>
        <v>0</v>
      </c>
      <c r="CK81" s="42">
        <f>'Alternatyva 5'!CK$8+'Alternatyva 5'!CK$9-'Alternatyva 5'!CK$113</f>
        <v>0</v>
      </c>
      <c r="CL81" s="42">
        <f>'Alternatyva 5'!CL$8+'Alternatyva 5'!CL$9-'Alternatyva 5'!CL$113</f>
        <v>0</v>
      </c>
      <c r="CM81" s="42">
        <f>'Alternatyva 5'!CM$8+'Alternatyva 5'!CM$9-'Alternatyva 5'!CM$113</f>
        <v>0</v>
      </c>
      <c r="CN81" s="42">
        <f>'Alternatyva 5'!CN$8+'Alternatyva 5'!CN$9-'Alternatyva 5'!CN$113</f>
        <v>0</v>
      </c>
      <c r="CO81" s="42">
        <f>'Alternatyva 5'!CO$8+'Alternatyva 5'!CO$9-'Alternatyva 5'!CO$113</f>
        <v>0</v>
      </c>
      <c r="CP81" s="42">
        <f>'Alternatyva 5'!CP$8+'Alternatyva 5'!CP$9-'Alternatyva 5'!CP$113</f>
        <v>0</v>
      </c>
      <c r="CQ81" s="42">
        <f>'Alternatyva 5'!CQ$8+'Alternatyva 5'!CQ$9-'Alternatyva 5'!CQ$113</f>
        <v>0</v>
      </c>
      <c r="CR81" s="42">
        <f>'Alternatyva 5'!CR$8+'Alternatyva 5'!CR$9-'Alternatyva 5'!CR$113</f>
        <v>0</v>
      </c>
      <c r="CS81" s="42">
        <f>'Alternatyva 5'!CS$8+'Alternatyva 5'!CS$9-'Alternatyva 5'!CS$113</f>
        <v>0</v>
      </c>
      <c r="CT81" s="42">
        <f>'Alternatyva 5'!CT$8+'Alternatyva 5'!CT$9-'Alternatyva 5'!CT$113</f>
        <v>0</v>
      </c>
      <c r="CU81" s="42">
        <f>'Alternatyva 5'!CU$8+'Alternatyva 5'!CU$9-'Alternatyva 5'!CU$113</f>
        <v>0</v>
      </c>
      <c r="CV81" s="42">
        <f>'Alternatyva 5'!CV$8+'Alternatyva 5'!CV$9-'Alternatyva 5'!CV$113</f>
        <v>0</v>
      </c>
      <c r="CW81" s="42">
        <f>'Alternatyva 5'!CW$8+'Alternatyva 5'!CW$9-'Alternatyva 5'!CW$113</f>
        <v>0</v>
      </c>
      <c r="CX81" s="42">
        <f>'Alternatyva 5'!CX$8+'Alternatyva 5'!CX$9-'Alternatyva 5'!CX$113</f>
        <v>0</v>
      </c>
      <c r="CY81" s="42">
        <f>'Alternatyva 5'!CY$8+'Alternatyva 5'!CY$9-'Alternatyva 5'!CY$113</f>
        <v>0</v>
      </c>
      <c r="CZ81" s="42">
        <f>'Alternatyva 5'!CZ$8+'Alternatyva 5'!CZ$9-'Alternatyva 5'!CZ$113</f>
        <v>0</v>
      </c>
      <c r="DA81" s="42">
        <f>'Alternatyva 5'!DA$8+'Alternatyva 5'!DA$9-'Alternatyva 5'!DA$113</f>
        <v>0</v>
      </c>
      <c r="DB81" s="42">
        <f>'Alternatyva 5'!DB$8+'Alternatyva 5'!DB$9-'Alternatyva 5'!DB$113</f>
        <v>0</v>
      </c>
      <c r="DC81" s="42">
        <f>'Alternatyva 5'!DC$8+'Alternatyva 5'!DC$9-'Alternatyva 5'!DC$113</f>
        <v>0</v>
      </c>
    </row>
    <row r="82" spans="2:107" ht="15" hidden="1" customHeight="1">
      <c r="B82" s="5" t="s">
        <v>205</v>
      </c>
      <c r="C82" s="754" t="s">
        <v>259</v>
      </c>
      <c r="D82" s="755"/>
      <c r="E82" s="756"/>
      <c r="F82" s="42">
        <f>H82+NPV(SD,I82:INDEX(I82:DC82,PAL))</f>
        <v>0</v>
      </c>
      <c r="G82" s="42">
        <f>SUMIF($H$6:$DC$6,"&lt;="&amp;PAL,$H82:$DC82)</f>
        <v>0</v>
      </c>
      <c r="H82" s="42">
        <f>'Alternatyva 5'!H$89-'Alternatyva 5'!H$114</f>
        <v>0</v>
      </c>
      <c r="I82" s="42">
        <f>'Alternatyva 5'!I$89-'Alternatyva 5'!I$114</f>
        <v>0</v>
      </c>
      <c r="J82" s="42">
        <f>'Alternatyva 5'!J$89-'Alternatyva 5'!J$114</f>
        <v>0</v>
      </c>
      <c r="K82" s="42">
        <f>'Alternatyva 5'!K$89-'Alternatyva 5'!K$114</f>
        <v>0</v>
      </c>
      <c r="L82" s="42">
        <f>'Alternatyva 5'!L$89-'Alternatyva 5'!L$114</f>
        <v>0</v>
      </c>
      <c r="M82" s="42">
        <f>'Alternatyva 5'!M$89-'Alternatyva 5'!M$114</f>
        <v>0</v>
      </c>
      <c r="N82" s="42">
        <f>'Alternatyva 5'!N$89-'Alternatyva 5'!N$114</f>
        <v>0</v>
      </c>
      <c r="O82" s="42">
        <f>'Alternatyva 5'!O$89-'Alternatyva 5'!O$114</f>
        <v>0</v>
      </c>
      <c r="P82" s="42">
        <f>'Alternatyva 5'!P$89-'Alternatyva 5'!P$114</f>
        <v>0</v>
      </c>
      <c r="Q82" s="42">
        <f>'Alternatyva 5'!Q$89-'Alternatyva 5'!Q$114</f>
        <v>0</v>
      </c>
      <c r="R82" s="42">
        <f>'Alternatyva 5'!R$89-'Alternatyva 5'!R$114</f>
        <v>0</v>
      </c>
      <c r="S82" s="42">
        <f>'Alternatyva 5'!S$89-'Alternatyva 5'!S$114</f>
        <v>0</v>
      </c>
      <c r="T82" s="42">
        <f>'Alternatyva 5'!T$89-'Alternatyva 5'!T$114</f>
        <v>0</v>
      </c>
      <c r="U82" s="42">
        <f>'Alternatyva 5'!U$89-'Alternatyva 5'!U$114</f>
        <v>0</v>
      </c>
      <c r="V82" s="42">
        <f>'Alternatyva 5'!V$89-'Alternatyva 5'!V$114</f>
        <v>0</v>
      </c>
      <c r="W82" s="42">
        <f>'Alternatyva 5'!W$89-'Alternatyva 5'!W$114</f>
        <v>0</v>
      </c>
      <c r="X82" s="42">
        <f>'Alternatyva 5'!X$89-'Alternatyva 5'!X$114</f>
        <v>0</v>
      </c>
      <c r="Y82" s="42">
        <f>'Alternatyva 5'!Y$89-'Alternatyva 5'!Y$114</f>
        <v>0</v>
      </c>
      <c r="Z82" s="42">
        <f>'Alternatyva 5'!Z$89-'Alternatyva 5'!Z$114</f>
        <v>0</v>
      </c>
      <c r="AA82" s="42">
        <f>'Alternatyva 5'!AA$89-'Alternatyva 5'!AA$114</f>
        <v>0</v>
      </c>
      <c r="AB82" s="42">
        <f>'Alternatyva 5'!AB$89-'Alternatyva 5'!AB$114</f>
        <v>0</v>
      </c>
      <c r="AC82" s="42">
        <f>'Alternatyva 5'!AC$89-'Alternatyva 5'!AC$114</f>
        <v>0</v>
      </c>
      <c r="AD82" s="42">
        <f>'Alternatyva 5'!AD$89-'Alternatyva 5'!AD$114</f>
        <v>0</v>
      </c>
      <c r="AE82" s="42">
        <f>'Alternatyva 5'!AE$89-'Alternatyva 5'!AE$114</f>
        <v>0</v>
      </c>
      <c r="AF82" s="42">
        <f>'Alternatyva 5'!AF$89-'Alternatyva 5'!AF$114</f>
        <v>0</v>
      </c>
      <c r="AG82" s="42">
        <f>'Alternatyva 5'!AG$89-'Alternatyva 5'!AG$114</f>
        <v>0</v>
      </c>
      <c r="AH82" s="42">
        <f>'Alternatyva 5'!AH$89-'Alternatyva 5'!AH$114</f>
        <v>0</v>
      </c>
      <c r="AI82" s="42">
        <f>'Alternatyva 5'!AI$89-'Alternatyva 5'!AI$114</f>
        <v>0</v>
      </c>
      <c r="AJ82" s="42">
        <f>'Alternatyva 5'!AJ$89-'Alternatyva 5'!AJ$114</f>
        <v>0</v>
      </c>
      <c r="AK82" s="42">
        <f>'Alternatyva 5'!AK$89-'Alternatyva 5'!AK$114</f>
        <v>0</v>
      </c>
      <c r="AL82" s="42">
        <f>'Alternatyva 5'!AL$89-'Alternatyva 5'!AL$114</f>
        <v>0</v>
      </c>
      <c r="AM82" s="42">
        <f>'Alternatyva 5'!AM$89-'Alternatyva 5'!AM$114</f>
        <v>0</v>
      </c>
      <c r="AN82" s="42">
        <f>'Alternatyva 5'!AN$89-'Alternatyva 5'!AN$114</f>
        <v>0</v>
      </c>
      <c r="AO82" s="42">
        <f>'Alternatyva 5'!AO$89-'Alternatyva 5'!AO$114</f>
        <v>0</v>
      </c>
      <c r="AP82" s="42">
        <f>'Alternatyva 5'!AP$89-'Alternatyva 5'!AP$114</f>
        <v>0</v>
      </c>
      <c r="AQ82" s="42">
        <f>'Alternatyva 5'!AQ$89-'Alternatyva 5'!AQ$114</f>
        <v>0</v>
      </c>
      <c r="AR82" s="42">
        <f>'Alternatyva 5'!AR$89-'Alternatyva 5'!AR$114</f>
        <v>0</v>
      </c>
      <c r="AS82" s="42">
        <f>'Alternatyva 5'!AS$89-'Alternatyva 5'!AS$114</f>
        <v>0</v>
      </c>
      <c r="AT82" s="42">
        <f>'Alternatyva 5'!AT$89-'Alternatyva 5'!AT$114</f>
        <v>0</v>
      </c>
      <c r="AU82" s="42">
        <f>'Alternatyva 5'!AU$89-'Alternatyva 5'!AU$114</f>
        <v>0</v>
      </c>
      <c r="AV82" s="42">
        <f>'Alternatyva 5'!AV$89-'Alternatyva 5'!AV$114</f>
        <v>0</v>
      </c>
      <c r="AW82" s="42">
        <f>'Alternatyva 5'!AW$89-'Alternatyva 5'!AW$114</f>
        <v>0</v>
      </c>
      <c r="AX82" s="42">
        <f>'Alternatyva 5'!AX$89-'Alternatyva 5'!AX$114</f>
        <v>0</v>
      </c>
      <c r="AY82" s="42">
        <f>'Alternatyva 5'!AY$89-'Alternatyva 5'!AY$114</f>
        <v>0</v>
      </c>
      <c r="AZ82" s="42">
        <f>'Alternatyva 5'!AZ$89-'Alternatyva 5'!AZ$114</f>
        <v>0</v>
      </c>
      <c r="BA82" s="42">
        <f>'Alternatyva 5'!BA$89-'Alternatyva 5'!BA$114</f>
        <v>0</v>
      </c>
      <c r="BB82" s="42">
        <f>'Alternatyva 5'!BB$89-'Alternatyva 5'!BB$114</f>
        <v>0</v>
      </c>
      <c r="BC82" s="42">
        <f>'Alternatyva 5'!BC$89-'Alternatyva 5'!BC$114</f>
        <v>0</v>
      </c>
      <c r="BD82" s="42">
        <f>'Alternatyva 5'!BD$89-'Alternatyva 5'!BD$114</f>
        <v>0</v>
      </c>
      <c r="BE82" s="42">
        <f>'Alternatyva 5'!BE$89-'Alternatyva 5'!BE$114</f>
        <v>0</v>
      </c>
      <c r="BF82" s="42">
        <f>'Alternatyva 5'!BF$89-'Alternatyva 5'!BF$114</f>
        <v>0</v>
      </c>
      <c r="BG82" s="42">
        <f>'Alternatyva 5'!BG$89-'Alternatyva 5'!BG$114</f>
        <v>0</v>
      </c>
      <c r="BH82" s="42">
        <f>'Alternatyva 5'!BH$89-'Alternatyva 5'!BH$114</f>
        <v>0</v>
      </c>
      <c r="BI82" s="42">
        <f>'Alternatyva 5'!BI$89-'Alternatyva 5'!BI$114</f>
        <v>0</v>
      </c>
      <c r="BJ82" s="42">
        <f>'Alternatyva 5'!BJ$89-'Alternatyva 5'!BJ$114</f>
        <v>0</v>
      </c>
      <c r="BK82" s="42">
        <f>'Alternatyva 5'!BK$89-'Alternatyva 5'!BK$114</f>
        <v>0</v>
      </c>
      <c r="BL82" s="42">
        <f>'Alternatyva 5'!BL$89-'Alternatyva 5'!BL$114</f>
        <v>0</v>
      </c>
      <c r="BM82" s="42">
        <f>'Alternatyva 5'!BM$89-'Alternatyva 5'!BM$114</f>
        <v>0</v>
      </c>
      <c r="BN82" s="42">
        <f>'Alternatyva 5'!BN$89-'Alternatyva 5'!BN$114</f>
        <v>0</v>
      </c>
      <c r="BO82" s="42">
        <f>'Alternatyva 5'!BO$89-'Alternatyva 5'!BO$114</f>
        <v>0</v>
      </c>
      <c r="BP82" s="42">
        <f>'Alternatyva 5'!BP$89-'Alternatyva 5'!BP$114</f>
        <v>0</v>
      </c>
      <c r="BQ82" s="42">
        <f>'Alternatyva 5'!BQ$89-'Alternatyva 5'!BQ$114</f>
        <v>0</v>
      </c>
      <c r="BR82" s="42">
        <f>'Alternatyva 5'!BR$89-'Alternatyva 5'!BR$114</f>
        <v>0</v>
      </c>
      <c r="BS82" s="42">
        <f>'Alternatyva 5'!BS$89-'Alternatyva 5'!BS$114</f>
        <v>0</v>
      </c>
      <c r="BT82" s="42">
        <f>'Alternatyva 5'!BT$89-'Alternatyva 5'!BT$114</f>
        <v>0</v>
      </c>
      <c r="BU82" s="42">
        <f>'Alternatyva 5'!BU$89-'Alternatyva 5'!BU$114</f>
        <v>0</v>
      </c>
      <c r="BV82" s="42">
        <f>'Alternatyva 5'!BV$89-'Alternatyva 5'!BV$114</f>
        <v>0</v>
      </c>
      <c r="BW82" s="42">
        <f>'Alternatyva 5'!BW$89-'Alternatyva 5'!BW$114</f>
        <v>0</v>
      </c>
      <c r="BX82" s="42">
        <f>'Alternatyva 5'!BX$89-'Alternatyva 5'!BX$114</f>
        <v>0</v>
      </c>
      <c r="BY82" s="42">
        <f>'Alternatyva 5'!BY$89-'Alternatyva 5'!BY$114</f>
        <v>0</v>
      </c>
      <c r="BZ82" s="42">
        <f>'Alternatyva 5'!BZ$89-'Alternatyva 5'!BZ$114</f>
        <v>0</v>
      </c>
      <c r="CA82" s="42">
        <f>'Alternatyva 5'!CA$89-'Alternatyva 5'!CA$114</f>
        <v>0</v>
      </c>
      <c r="CB82" s="42">
        <f>'Alternatyva 5'!CB$89-'Alternatyva 5'!CB$114</f>
        <v>0</v>
      </c>
      <c r="CC82" s="42">
        <f>'Alternatyva 5'!CC$89-'Alternatyva 5'!CC$114</f>
        <v>0</v>
      </c>
      <c r="CD82" s="42">
        <f>'Alternatyva 5'!CD$89-'Alternatyva 5'!CD$114</f>
        <v>0</v>
      </c>
      <c r="CE82" s="42">
        <f>'Alternatyva 5'!CE$89-'Alternatyva 5'!CE$114</f>
        <v>0</v>
      </c>
      <c r="CF82" s="42">
        <f>'Alternatyva 5'!CF$89-'Alternatyva 5'!CF$114</f>
        <v>0</v>
      </c>
      <c r="CG82" s="42">
        <f>'Alternatyva 5'!CG$89-'Alternatyva 5'!CG$114</f>
        <v>0</v>
      </c>
      <c r="CH82" s="42">
        <f>'Alternatyva 5'!CH$89-'Alternatyva 5'!CH$114</f>
        <v>0</v>
      </c>
      <c r="CI82" s="42">
        <f>'Alternatyva 5'!CI$89-'Alternatyva 5'!CI$114</f>
        <v>0</v>
      </c>
      <c r="CJ82" s="42">
        <f>'Alternatyva 5'!CJ$89-'Alternatyva 5'!CJ$114</f>
        <v>0</v>
      </c>
      <c r="CK82" s="42">
        <f>'Alternatyva 5'!CK$89-'Alternatyva 5'!CK$114</f>
        <v>0</v>
      </c>
      <c r="CL82" s="42">
        <f>'Alternatyva 5'!CL$89-'Alternatyva 5'!CL$114</f>
        <v>0</v>
      </c>
      <c r="CM82" s="42">
        <f>'Alternatyva 5'!CM$89-'Alternatyva 5'!CM$114</f>
        <v>0</v>
      </c>
      <c r="CN82" s="42">
        <f>'Alternatyva 5'!CN$89-'Alternatyva 5'!CN$114</f>
        <v>0</v>
      </c>
      <c r="CO82" s="42">
        <f>'Alternatyva 5'!CO$89-'Alternatyva 5'!CO$114</f>
        <v>0</v>
      </c>
      <c r="CP82" s="42">
        <f>'Alternatyva 5'!CP$89-'Alternatyva 5'!CP$114</f>
        <v>0</v>
      </c>
      <c r="CQ82" s="42">
        <f>'Alternatyva 5'!CQ$89-'Alternatyva 5'!CQ$114</f>
        <v>0</v>
      </c>
      <c r="CR82" s="42">
        <f>'Alternatyva 5'!CR$89-'Alternatyva 5'!CR$114</f>
        <v>0</v>
      </c>
      <c r="CS82" s="42">
        <f>'Alternatyva 5'!CS$89-'Alternatyva 5'!CS$114</f>
        <v>0</v>
      </c>
      <c r="CT82" s="42">
        <f>'Alternatyva 5'!CT$89-'Alternatyva 5'!CT$114</f>
        <v>0</v>
      </c>
      <c r="CU82" s="42">
        <f>'Alternatyva 5'!CU$89-'Alternatyva 5'!CU$114</f>
        <v>0</v>
      </c>
      <c r="CV82" s="42">
        <f>'Alternatyva 5'!CV$89-'Alternatyva 5'!CV$114</f>
        <v>0</v>
      </c>
      <c r="CW82" s="42">
        <f>'Alternatyva 5'!CW$89-'Alternatyva 5'!CW$114</f>
        <v>0</v>
      </c>
      <c r="CX82" s="42">
        <f>'Alternatyva 5'!CX$89-'Alternatyva 5'!CX$114</f>
        <v>0</v>
      </c>
      <c r="CY82" s="42">
        <f>'Alternatyva 5'!CY$89-'Alternatyva 5'!CY$114</f>
        <v>0</v>
      </c>
      <c r="CZ82" s="42">
        <f>'Alternatyva 5'!CZ$89-'Alternatyva 5'!CZ$114</f>
        <v>0</v>
      </c>
      <c r="DA82" s="42">
        <f>'Alternatyva 5'!DA$89-'Alternatyva 5'!DA$114</f>
        <v>0</v>
      </c>
      <c r="DB82" s="42">
        <f>'Alternatyva 5'!DB$89-'Alternatyva 5'!DB$114</f>
        <v>0</v>
      </c>
      <c r="DC82" s="42">
        <f>'Alternatyva 5'!DC$89-'Alternatyva 5'!DC$114</f>
        <v>0</v>
      </c>
    </row>
    <row r="83" spans="2:107" ht="15" hidden="1" customHeight="1">
      <c r="B83" s="5" t="s">
        <v>190</v>
      </c>
      <c r="C83" s="754" t="s">
        <v>15</v>
      </c>
      <c r="D83" s="755"/>
      <c r="E83" s="756"/>
      <c r="F83" s="48">
        <f>H83+NPV(FD,I83:INDEX(I83:DC83,PAL))</f>
        <v>0</v>
      </c>
      <c r="G83" s="42">
        <f>SUMIF($H$6:$DC$6,"&lt;="&amp;PAL,$H83:$DC83)</f>
        <v>0</v>
      </c>
      <c r="H83" s="42">
        <f>SUM('Alternatyva 5'!H$21,'Alternatyva 5'!H$32,'Alternatyva 5'!H$43,'Alternatyva 5'!H$55,'Alternatyva 5'!H$66,'Alternatyva 5'!H$77,'Alternatyva 5'!H$88)</f>
        <v>0</v>
      </c>
      <c r="I83" s="42">
        <f>SUM('Alternatyva 5'!I$21,'Alternatyva 5'!I$32,'Alternatyva 5'!I$43,'Alternatyva 5'!I$55,'Alternatyva 5'!I$66,'Alternatyva 5'!I$77,'Alternatyva 5'!I$88)</f>
        <v>0</v>
      </c>
      <c r="J83" s="42">
        <f>SUM('Alternatyva 5'!J$21,'Alternatyva 5'!J$32,'Alternatyva 5'!J$43,'Alternatyva 5'!J$55,'Alternatyva 5'!J$66,'Alternatyva 5'!J$77,'Alternatyva 5'!J$88)</f>
        <v>0</v>
      </c>
      <c r="K83" s="42">
        <f>SUM('Alternatyva 5'!K$21,'Alternatyva 5'!K$32,'Alternatyva 5'!K$43,'Alternatyva 5'!K$55,'Alternatyva 5'!K$66,'Alternatyva 5'!K$77,'Alternatyva 5'!K$88)</f>
        <v>0</v>
      </c>
      <c r="L83" s="42">
        <f>SUM('Alternatyva 5'!L$21,'Alternatyva 5'!L$32,'Alternatyva 5'!L$43,'Alternatyva 5'!L$55,'Alternatyva 5'!L$66,'Alternatyva 5'!L$77,'Alternatyva 5'!L$88)</f>
        <v>0</v>
      </c>
      <c r="M83" s="42">
        <f>SUM('Alternatyva 5'!M$21,'Alternatyva 5'!M$32,'Alternatyva 5'!M$43,'Alternatyva 5'!M$55,'Alternatyva 5'!M$66,'Alternatyva 5'!M$77,'Alternatyva 5'!M$88)</f>
        <v>0</v>
      </c>
      <c r="N83" s="42">
        <f>SUM('Alternatyva 5'!N$21,'Alternatyva 5'!N$32,'Alternatyva 5'!N$43,'Alternatyva 5'!N$55,'Alternatyva 5'!N$66,'Alternatyva 5'!N$77,'Alternatyva 5'!N$88)</f>
        <v>0</v>
      </c>
      <c r="O83" s="42">
        <f>SUM('Alternatyva 5'!O$21,'Alternatyva 5'!O$32,'Alternatyva 5'!O$43,'Alternatyva 5'!O$55,'Alternatyva 5'!O$66,'Alternatyva 5'!O$77,'Alternatyva 5'!O$88)</f>
        <v>0</v>
      </c>
      <c r="P83" s="42">
        <f>SUM('Alternatyva 5'!P$21,'Alternatyva 5'!P$32,'Alternatyva 5'!P$43,'Alternatyva 5'!P$55,'Alternatyva 5'!P$66,'Alternatyva 5'!P$77,'Alternatyva 5'!P$88)</f>
        <v>0</v>
      </c>
      <c r="Q83" s="42">
        <f>SUM('Alternatyva 5'!Q$21,'Alternatyva 5'!Q$32,'Alternatyva 5'!Q$43,'Alternatyva 5'!Q$55,'Alternatyva 5'!Q$66,'Alternatyva 5'!Q$77,'Alternatyva 5'!Q$88)</f>
        <v>0</v>
      </c>
      <c r="R83" s="42">
        <f>SUM('Alternatyva 5'!R$21,'Alternatyva 5'!R$32,'Alternatyva 5'!R$43,'Alternatyva 5'!R$55,'Alternatyva 5'!R$66,'Alternatyva 5'!R$77,'Alternatyva 5'!R$88)</f>
        <v>0</v>
      </c>
      <c r="S83" s="42">
        <f>SUM('Alternatyva 5'!S$21,'Alternatyva 5'!S$32,'Alternatyva 5'!S$43,'Alternatyva 5'!S$55,'Alternatyva 5'!S$66,'Alternatyva 5'!S$77,'Alternatyva 5'!S$88)</f>
        <v>0</v>
      </c>
      <c r="T83" s="42">
        <f>SUM('Alternatyva 5'!T$21,'Alternatyva 5'!T$32,'Alternatyva 5'!T$43,'Alternatyva 5'!T$55,'Alternatyva 5'!T$66,'Alternatyva 5'!T$77,'Alternatyva 5'!T$88)</f>
        <v>0</v>
      </c>
      <c r="U83" s="42">
        <f>SUM('Alternatyva 5'!U$21,'Alternatyva 5'!U$32,'Alternatyva 5'!U$43,'Alternatyva 5'!U$55,'Alternatyva 5'!U$66,'Alternatyva 5'!U$77,'Alternatyva 5'!U$88)</f>
        <v>0</v>
      </c>
      <c r="V83" s="42">
        <f>SUM('Alternatyva 5'!V$21,'Alternatyva 5'!V$32,'Alternatyva 5'!V$43,'Alternatyva 5'!V$55,'Alternatyva 5'!V$66,'Alternatyva 5'!V$77,'Alternatyva 5'!V$88)</f>
        <v>0</v>
      </c>
      <c r="W83" s="42">
        <f>SUM('Alternatyva 5'!W$21,'Alternatyva 5'!W$32,'Alternatyva 5'!W$43,'Alternatyva 5'!W$55,'Alternatyva 5'!W$66,'Alternatyva 5'!W$77,'Alternatyva 5'!W$88)</f>
        <v>0</v>
      </c>
      <c r="X83" s="42">
        <f>SUM('Alternatyva 5'!X$21,'Alternatyva 5'!X$32,'Alternatyva 5'!X$43,'Alternatyva 5'!X$55,'Alternatyva 5'!X$66,'Alternatyva 5'!X$77,'Alternatyva 5'!X$88)</f>
        <v>0</v>
      </c>
      <c r="Y83" s="42">
        <f>SUM('Alternatyva 5'!Y$21,'Alternatyva 5'!Y$32,'Alternatyva 5'!Y$43,'Alternatyva 5'!Y$55,'Alternatyva 5'!Y$66,'Alternatyva 5'!Y$77,'Alternatyva 5'!Y$88)</f>
        <v>0</v>
      </c>
      <c r="Z83" s="42">
        <f>SUM('Alternatyva 5'!Z$21,'Alternatyva 5'!Z$32,'Alternatyva 5'!Z$43,'Alternatyva 5'!Z$55,'Alternatyva 5'!Z$66,'Alternatyva 5'!Z$77,'Alternatyva 5'!Z$88)</f>
        <v>0</v>
      </c>
      <c r="AA83" s="42">
        <f>SUM('Alternatyva 5'!AA$21,'Alternatyva 5'!AA$32,'Alternatyva 5'!AA$43,'Alternatyva 5'!AA$55,'Alternatyva 5'!AA$66,'Alternatyva 5'!AA$77,'Alternatyva 5'!AA$88)</f>
        <v>0</v>
      </c>
      <c r="AB83" s="42">
        <f>SUM('Alternatyva 5'!AB$21,'Alternatyva 5'!AB$32,'Alternatyva 5'!AB$43,'Alternatyva 5'!AB$55,'Alternatyva 5'!AB$66,'Alternatyva 5'!AB$77,'Alternatyva 5'!AB$88)</f>
        <v>0</v>
      </c>
      <c r="AC83" s="42">
        <f>SUM('Alternatyva 5'!AC$21,'Alternatyva 5'!AC$32,'Alternatyva 5'!AC$43,'Alternatyva 5'!AC$55,'Alternatyva 5'!AC$66,'Alternatyva 5'!AC$77,'Alternatyva 5'!AC$88)</f>
        <v>0</v>
      </c>
      <c r="AD83" s="42">
        <f>SUM('Alternatyva 5'!AD$21,'Alternatyva 5'!AD$32,'Alternatyva 5'!AD$43,'Alternatyva 5'!AD$55,'Alternatyva 5'!AD$66,'Alternatyva 5'!AD$77,'Alternatyva 5'!AD$88)</f>
        <v>0</v>
      </c>
      <c r="AE83" s="42">
        <f>SUM('Alternatyva 5'!AE$21,'Alternatyva 5'!AE$32,'Alternatyva 5'!AE$43,'Alternatyva 5'!AE$55,'Alternatyva 5'!AE$66,'Alternatyva 5'!AE$77,'Alternatyva 5'!AE$88)</f>
        <v>0</v>
      </c>
      <c r="AF83" s="42">
        <f>SUM('Alternatyva 5'!AF$21,'Alternatyva 5'!AF$32,'Alternatyva 5'!AF$43,'Alternatyva 5'!AF$55,'Alternatyva 5'!AF$66,'Alternatyva 5'!AF$77,'Alternatyva 5'!AF$88)</f>
        <v>0</v>
      </c>
      <c r="AG83" s="42">
        <f>SUM('Alternatyva 5'!AG$21,'Alternatyva 5'!AG$32,'Alternatyva 5'!AG$43,'Alternatyva 5'!AG$55,'Alternatyva 5'!AG$66,'Alternatyva 5'!AG$77,'Alternatyva 5'!AG$88)</f>
        <v>0</v>
      </c>
      <c r="AH83" s="42">
        <f>SUM('Alternatyva 5'!AH$21,'Alternatyva 5'!AH$32,'Alternatyva 5'!AH$43,'Alternatyva 5'!AH$55,'Alternatyva 5'!AH$66,'Alternatyva 5'!AH$77,'Alternatyva 5'!AH$88)</f>
        <v>0</v>
      </c>
      <c r="AI83" s="42">
        <f>SUM('Alternatyva 5'!AI$21,'Alternatyva 5'!AI$32,'Alternatyva 5'!AI$43,'Alternatyva 5'!AI$55,'Alternatyva 5'!AI$66,'Alternatyva 5'!AI$77,'Alternatyva 5'!AI$88)</f>
        <v>0</v>
      </c>
      <c r="AJ83" s="42">
        <f>SUM('Alternatyva 5'!AJ$21,'Alternatyva 5'!AJ$32,'Alternatyva 5'!AJ$43,'Alternatyva 5'!AJ$55,'Alternatyva 5'!AJ$66,'Alternatyva 5'!AJ$77,'Alternatyva 5'!AJ$88)</f>
        <v>0</v>
      </c>
      <c r="AK83" s="42">
        <f>SUM('Alternatyva 5'!AK$21,'Alternatyva 5'!AK$32,'Alternatyva 5'!AK$43,'Alternatyva 5'!AK$55,'Alternatyva 5'!AK$66,'Alternatyva 5'!AK$77,'Alternatyva 5'!AK$88)</f>
        <v>0</v>
      </c>
      <c r="AL83" s="42">
        <f>SUM('Alternatyva 5'!AL$21,'Alternatyva 5'!AL$32,'Alternatyva 5'!AL$43,'Alternatyva 5'!AL$55,'Alternatyva 5'!AL$66,'Alternatyva 5'!AL$77,'Alternatyva 5'!AL$88)</f>
        <v>0</v>
      </c>
      <c r="AM83" s="42">
        <f>SUM('Alternatyva 5'!AM$21,'Alternatyva 5'!AM$32,'Alternatyva 5'!AM$43,'Alternatyva 5'!AM$55,'Alternatyva 5'!AM$66,'Alternatyva 5'!AM$77,'Alternatyva 5'!AM$88)</f>
        <v>0</v>
      </c>
      <c r="AN83" s="42">
        <f>SUM('Alternatyva 5'!AN$21,'Alternatyva 5'!AN$32,'Alternatyva 5'!AN$43,'Alternatyva 5'!AN$55,'Alternatyva 5'!AN$66,'Alternatyva 5'!AN$77,'Alternatyva 5'!AN$88)</f>
        <v>0</v>
      </c>
      <c r="AO83" s="42">
        <f>SUM('Alternatyva 5'!AO$21,'Alternatyva 5'!AO$32,'Alternatyva 5'!AO$43,'Alternatyva 5'!AO$55,'Alternatyva 5'!AO$66,'Alternatyva 5'!AO$77,'Alternatyva 5'!AO$88)</f>
        <v>0</v>
      </c>
      <c r="AP83" s="42">
        <f>SUM('Alternatyva 5'!AP$21,'Alternatyva 5'!AP$32,'Alternatyva 5'!AP$43,'Alternatyva 5'!AP$55,'Alternatyva 5'!AP$66,'Alternatyva 5'!AP$77,'Alternatyva 5'!AP$88)</f>
        <v>0</v>
      </c>
      <c r="AQ83" s="42">
        <f>SUM('Alternatyva 5'!AQ$21,'Alternatyva 5'!AQ$32,'Alternatyva 5'!AQ$43,'Alternatyva 5'!AQ$55,'Alternatyva 5'!AQ$66,'Alternatyva 5'!AQ$77,'Alternatyva 5'!AQ$88)</f>
        <v>0</v>
      </c>
      <c r="AR83" s="42">
        <f>SUM('Alternatyva 5'!AR$21,'Alternatyva 5'!AR$32,'Alternatyva 5'!AR$43,'Alternatyva 5'!AR$55,'Alternatyva 5'!AR$66,'Alternatyva 5'!AR$77,'Alternatyva 5'!AR$88)</f>
        <v>0</v>
      </c>
      <c r="AS83" s="42">
        <f>SUM('Alternatyva 5'!AS$21,'Alternatyva 5'!AS$32,'Alternatyva 5'!AS$43,'Alternatyva 5'!AS$55,'Alternatyva 5'!AS$66,'Alternatyva 5'!AS$77,'Alternatyva 5'!AS$88)</f>
        <v>0</v>
      </c>
      <c r="AT83" s="42">
        <f>SUM('Alternatyva 5'!AT$21,'Alternatyva 5'!AT$32,'Alternatyva 5'!AT$43,'Alternatyva 5'!AT$55,'Alternatyva 5'!AT$66,'Alternatyva 5'!AT$77,'Alternatyva 5'!AT$88)</f>
        <v>0</v>
      </c>
      <c r="AU83" s="42">
        <f>SUM('Alternatyva 5'!AU$21,'Alternatyva 5'!AU$32,'Alternatyva 5'!AU$43,'Alternatyva 5'!AU$55,'Alternatyva 5'!AU$66,'Alternatyva 5'!AU$77,'Alternatyva 5'!AU$88)</f>
        <v>0</v>
      </c>
      <c r="AV83" s="42">
        <f>SUM('Alternatyva 5'!AV$21,'Alternatyva 5'!AV$32,'Alternatyva 5'!AV$43,'Alternatyva 5'!AV$55,'Alternatyva 5'!AV$66,'Alternatyva 5'!AV$77,'Alternatyva 5'!AV$88)</f>
        <v>0</v>
      </c>
      <c r="AW83" s="42">
        <f>SUM('Alternatyva 5'!AW$21,'Alternatyva 5'!AW$32,'Alternatyva 5'!AW$43,'Alternatyva 5'!AW$55,'Alternatyva 5'!AW$66,'Alternatyva 5'!AW$77,'Alternatyva 5'!AW$88)</f>
        <v>0</v>
      </c>
      <c r="AX83" s="42">
        <f>SUM('Alternatyva 5'!AX$21,'Alternatyva 5'!AX$32,'Alternatyva 5'!AX$43,'Alternatyva 5'!AX$55,'Alternatyva 5'!AX$66,'Alternatyva 5'!AX$77,'Alternatyva 5'!AX$88)</f>
        <v>0</v>
      </c>
      <c r="AY83" s="42">
        <f>SUM('Alternatyva 5'!AY$21,'Alternatyva 5'!AY$32,'Alternatyva 5'!AY$43,'Alternatyva 5'!AY$55,'Alternatyva 5'!AY$66,'Alternatyva 5'!AY$77,'Alternatyva 5'!AY$88)</f>
        <v>0</v>
      </c>
      <c r="AZ83" s="42">
        <f>SUM('Alternatyva 5'!AZ$21,'Alternatyva 5'!AZ$32,'Alternatyva 5'!AZ$43,'Alternatyva 5'!AZ$55,'Alternatyva 5'!AZ$66,'Alternatyva 5'!AZ$77,'Alternatyva 5'!AZ$88)</f>
        <v>0</v>
      </c>
      <c r="BA83" s="42">
        <f>SUM('Alternatyva 5'!BA$21,'Alternatyva 5'!BA$32,'Alternatyva 5'!BA$43,'Alternatyva 5'!BA$55,'Alternatyva 5'!BA$66,'Alternatyva 5'!BA$77,'Alternatyva 5'!BA$88)</f>
        <v>0</v>
      </c>
      <c r="BB83" s="42">
        <f>SUM('Alternatyva 5'!BB$21,'Alternatyva 5'!BB$32,'Alternatyva 5'!BB$43,'Alternatyva 5'!BB$55,'Alternatyva 5'!BB$66,'Alternatyva 5'!BB$77,'Alternatyva 5'!BB$88)</f>
        <v>0</v>
      </c>
      <c r="BC83" s="42">
        <f>SUM('Alternatyva 5'!BC$21,'Alternatyva 5'!BC$32,'Alternatyva 5'!BC$43,'Alternatyva 5'!BC$55,'Alternatyva 5'!BC$66,'Alternatyva 5'!BC$77,'Alternatyva 5'!BC$88)</f>
        <v>0</v>
      </c>
      <c r="BD83" s="42">
        <f>SUM('Alternatyva 5'!BD$21,'Alternatyva 5'!BD$32,'Alternatyva 5'!BD$43,'Alternatyva 5'!BD$55,'Alternatyva 5'!BD$66,'Alternatyva 5'!BD$77,'Alternatyva 5'!BD$88)</f>
        <v>0</v>
      </c>
      <c r="BE83" s="42">
        <f>SUM('Alternatyva 5'!BE$21,'Alternatyva 5'!BE$32,'Alternatyva 5'!BE$43,'Alternatyva 5'!BE$55,'Alternatyva 5'!BE$66,'Alternatyva 5'!BE$77,'Alternatyva 5'!BE$88)</f>
        <v>0</v>
      </c>
      <c r="BF83" s="42">
        <f>SUM('Alternatyva 5'!BF$21,'Alternatyva 5'!BF$32,'Alternatyva 5'!BF$43,'Alternatyva 5'!BF$55,'Alternatyva 5'!BF$66,'Alternatyva 5'!BF$77,'Alternatyva 5'!BF$88)</f>
        <v>0</v>
      </c>
      <c r="BG83" s="42">
        <f>SUM('Alternatyva 5'!BG$21,'Alternatyva 5'!BG$32,'Alternatyva 5'!BG$43,'Alternatyva 5'!BG$55,'Alternatyva 5'!BG$66,'Alternatyva 5'!BG$77,'Alternatyva 5'!BG$88)</f>
        <v>0</v>
      </c>
      <c r="BH83" s="42">
        <f>SUM('Alternatyva 5'!BH$21,'Alternatyva 5'!BH$32,'Alternatyva 5'!BH$43,'Alternatyva 5'!BH$55,'Alternatyva 5'!BH$66,'Alternatyva 5'!BH$77,'Alternatyva 5'!BH$88)</f>
        <v>0</v>
      </c>
      <c r="BI83" s="42">
        <f>SUM('Alternatyva 5'!BI$21,'Alternatyva 5'!BI$32,'Alternatyva 5'!BI$43,'Alternatyva 5'!BI$55,'Alternatyva 5'!BI$66,'Alternatyva 5'!BI$77,'Alternatyva 5'!BI$88)</f>
        <v>0</v>
      </c>
      <c r="BJ83" s="42">
        <f>SUM('Alternatyva 5'!BJ$21,'Alternatyva 5'!BJ$32,'Alternatyva 5'!BJ$43,'Alternatyva 5'!BJ$55,'Alternatyva 5'!BJ$66,'Alternatyva 5'!BJ$77,'Alternatyva 5'!BJ$88)</f>
        <v>0</v>
      </c>
      <c r="BK83" s="42">
        <f>SUM('Alternatyva 5'!BK$21,'Alternatyva 5'!BK$32,'Alternatyva 5'!BK$43,'Alternatyva 5'!BK$55,'Alternatyva 5'!BK$66,'Alternatyva 5'!BK$77,'Alternatyva 5'!BK$88)</f>
        <v>0</v>
      </c>
      <c r="BL83" s="42">
        <f>SUM('Alternatyva 5'!BL$21,'Alternatyva 5'!BL$32,'Alternatyva 5'!BL$43,'Alternatyva 5'!BL$55,'Alternatyva 5'!BL$66,'Alternatyva 5'!BL$77,'Alternatyva 5'!BL$88)</f>
        <v>0</v>
      </c>
      <c r="BM83" s="42">
        <f>SUM('Alternatyva 5'!BM$21,'Alternatyva 5'!BM$32,'Alternatyva 5'!BM$43,'Alternatyva 5'!BM$55,'Alternatyva 5'!BM$66,'Alternatyva 5'!BM$77,'Alternatyva 5'!BM$88)</f>
        <v>0</v>
      </c>
      <c r="BN83" s="42">
        <f>SUM('Alternatyva 5'!BN$21,'Alternatyva 5'!BN$32,'Alternatyva 5'!BN$43,'Alternatyva 5'!BN$55,'Alternatyva 5'!BN$66,'Alternatyva 5'!BN$77,'Alternatyva 5'!BN$88)</f>
        <v>0</v>
      </c>
      <c r="BO83" s="42">
        <f>SUM('Alternatyva 5'!BO$21,'Alternatyva 5'!BO$32,'Alternatyva 5'!BO$43,'Alternatyva 5'!BO$55,'Alternatyva 5'!BO$66,'Alternatyva 5'!BO$77,'Alternatyva 5'!BO$88)</f>
        <v>0</v>
      </c>
      <c r="BP83" s="42">
        <f>SUM('Alternatyva 5'!BP$21,'Alternatyva 5'!BP$32,'Alternatyva 5'!BP$43,'Alternatyva 5'!BP$55,'Alternatyva 5'!BP$66,'Alternatyva 5'!BP$77,'Alternatyva 5'!BP$88)</f>
        <v>0</v>
      </c>
      <c r="BQ83" s="42">
        <f>SUM('Alternatyva 5'!BQ$21,'Alternatyva 5'!BQ$32,'Alternatyva 5'!BQ$43,'Alternatyva 5'!BQ$55,'Alternatyva 5'!BQ$66,'Alternatyva 5'!BQ$77,'Alternatyva 5'!BQ$88)</f>
        <v>0</v>
      </c>
      <c r="BR83" s="42">
        <f>SUM('Alternatyva 5'!BR$21,'Alternatyva 5'!BR$32,'Alternatyva 5'!BR$43,'Alternatyva 5'!BR$55,'Alternatyva 5'!BR$66,'Alternatyva 5'!BR$77,'Alternatyva 5'!BR$88)</f>
        <v>0</v>
      </c>
      <c r="BS83" s="42">
        <f>SUM('Alternatyva 5'!BS$21,'Alternatyva 5'!BS$32,'Alternatyva 5'!BS$43,'Alternatyva 5'!BS$55,'Alternatyva 5'!BS$66,'Alternatyva 5'!BS$77,'Alternatyva 5'!BS$88)</f>
        <v>0</v>
      </c>
      <c r="BT83" s="42">
        <f>SUM('Alternatyva 5'!BT$21,'Alternatyva 5'!BT$32,'Alternatyva 5'!BT$43,'Alternatyva 5'!BT$55,'Alternatyva 5'!BT$66,'Alternatyva 5'!BT$77,'Alternatyva 5'!BT$88)</f>
        <v>0</v>
      </c>
      <c r="BU83" s="42">
        <f>SUM('Alternatyva 5'!BU$21,'Alternatyva 5'!BU$32,'Alternatyva 5'!BU$43,'Alternatyva 5'!BU$55,'Alternatyva 5'!BU$66,'Alternatyva 5'!BU$77,'Alternatyva 5'!BU$88)</f>
        <v>0</v>
      </c>
      <c r="BV83" s="42">
        <f>SUM('Alternatyva 5'!BV$21,'Alternatyva 5'!BV$32,'Alternatyva 5'!BV$43,'Alternatyva 5'!BV$55,'Alternatyva 5'!BV$66,'Alternatyva 5'!BV$77,'Alternatyva 5'!BV$88)</f>
        <v>0</v>
      </c>
      <c r="BW83" s="42">
        <f>SUM('Alternatyva 5'!BW$21,'Alternatyva 5'!BW$32,'Alternatyva 5'!BW$43,'Alternatyva 5'!BW$55,'Alternatyva 5'!BW$66,'Alternatyva 5'!BW$77,'Alternatyva 5'!BW$88)</f>
        <v>0</v>
      </c>
      <c r="BX83" s="42">
        <f>SUM('Alternatyva 5'!BX$21,'Alternatyva 5'!BX$32,'Alternatyva 5'!BX$43,'Alternatyva 5'!BX$55,'Alternatyva 5'!BX$66,'Alternatyva 5'!BX$77,'Alternatyva 5'!BX$88)</f>
        <v>0</v>
      </c>
      <c r="BY83" s="42">
        <f>SUM('Alternatyva 5'!BY$21,'Alternatyva 5'!BY$32,'Alternatyva 5'!BY$43,'Alternatyva 5'!BY$55,'Alternatyva 5'!BY$66,'Alternatyva 5'!BY$77,'Alternatyva 5'!BY$88)</f>
        <v>0</v>
      </c>
      <c r="BZ83" s="42">
        <f>SUM('Alternatyva 5'!BZ$21,'Alternatyva 5'!BZ$32,'Alternatyva 5'!BZ$43,'Alternatyva 5'!BZ$55,'Alternatyva 5'!BZ$66,'Alternatyva 5'!BZ$77,'Alternatyva 5'!BZ$88)</f>
        <v>0</v>
      </c>
      <c r="CA83" s="42">
        <f>SUM('Alternatyva 5'!CA$21,'Alternatyva 5'!CA$32,'Alternatyva 5'!CA$43,'Alternatyva 5'!CA$55,'Alternatyva 5'!CA$66,'Alternatyva 5'!CA$77,'Alternatyva 5'!CA$88)</f>
        <v>0</v>
      </c>
      <c r="CB83" s="42">
        <f>SUM('Alternatyva 5'!CB$21,'Alternatyva 5'!CB$32,'Alternatyva 5'!CB$43,'Alternatyva 5'!CB$55,'Alternatyva 5'!CB$66,'Alternatyva 5'!CB$77,'Alternatyva 5'!CB$88)</f>
        <v>0</v>
      </c>
      <c r="CC83" s="42">
        <f>SUM('Alternatyva 5'!CC$21,'Alternatyva 5'!CC$32,'Alternatyva 5'!CC$43,'Alternatyva 5'!CC$55,'Alternatyva 5'!CC$66,'Alternatyva 5'!CC$77,'Alternatyva 5'!CC$88)</f>
        <v>0</v>
      </c>
      <c r="CD83" s="42">
        <f>SUM('Alternatyva 5'!CD$21,'Alternatyva 5'!CD$32,'Alternatyva 5'!CD$43,'Alternatyva 5'!CD$55,'Alternatyva 5'!CD$66,'Alternatyva 5'!CD$77,'Alternatyva 5'!CD$88)</f>
        <v>0</v>
      </c>
      <c r="CE83" s="42">
        <f>SUM('Alternatyva 5'!CE$21,'Alternatyva 5'!CE$32,'Alternatyva 5'!CE$43,'Alternatyva 5'!CE$55,'Alternatyva 5'!CE$66,'Alternatyva 5'!CE$77,'Alternatyva 5'!CE$88)</f>
        <v>0</v>
      </c>
      <c r="CF83" s="42">
        <f>SUM('Alternatyva 5'!CF$21,'Alternatyva 5'!CF$32,'Alternatyva 5'!CF$43,'Alternatyva 5'!CF$55,'Alternatyva 5'!CF$66,'Alternatyva 5'!CF$77,'Alternatyva 5'!CF$88)</f>
        <v>0</v>
      </c>
      <c r="CG83" s="42">
        <f>SUM('Alternatyva 5'!CG$21,'Alternatyva 5'!CG$32,'Alternatyva 5'!CG$43,'Alternatyva 5'!CG$55,'Alternatyva 5'!CG$66,'Alternatyva 5'!CG$77,'Alternatyva 5'!CG$88)</f>
        <v>0</v>
      </c>
      <c r="CH83" s="42">
        <f>SUM('Alternatyva 5'!CH$21,'Alternatyva 5'!CH$32,'Alternatyva 5'!CH$43,'Alternatyva 5'!CH$55,'Alternatyva 5'!CH$66,'Alternatyva 5'!CH$77,'Alternatyva 5'!CH$88)</f>
        <v>0</v>
      </c>
      <c r="CI83" s="42">
        <f>SUM('Alternatyva 5'!CI$21,'Alternatyva 5'!CI$32,'Alternatyva 5'!CI$43,'Alternatyva 5'!CI$55,'Alternatyva 5'!CI$66,'Alternatyva 5'!CI$77,'Alternatyva 5'!CI$88)</f>
        <v>0</v>
      </c>
      <c r="CJ83" s="42">
        <f>SUM('Alternatyva 5'!CJ$21,'Alternatyva 5'!CJ$32,'Alternatyva 5'!CJ$43,'Alternatyva 5'!CJ$55,'Alternatyva 5'!CJ$66,'Alternatyva 5'!CJ$77,'Alternatyva 5'!CJ$88)</f>
        <v>0</v>
      </c>
      <c r="CK83" s="42">
        <f>SUM('Alternatyva 5'!CK$21,'Alternatyva 5'!CK$32,'Alternatyva 5'!CK$43,'Alternatyva 5'!CK$55,'Alternatyva 5'!CK$66,'Alternatyva 5'!CK$77,'Alternatyva 5'!CK$88)</f>
        <v>0</v>
      </c>
      <c r="CL83" s="42">
        <f>SUM('Alternatyva 5'!CL$21,'Alternatyva 5'!CL$32,'Alternatyva 5'!CL$43,'Alternatyva 5'!CL$55,'Alternatyva 5'!CL$66,'Alternatyva 5'!CL$77,'Alternatyva 5'!CL$88)</f>
        <v>0</v>
      </c>
      <c r="CM83" s="42">
        <f>SUM('Alternatyva 5'!CM$21,'Alternatyva 5'!CM$32,'Alternatyva 5'!CM$43,'Alternatyva 5'!CM$55,'Alternatyva 5'!CM$66,'Alternatyva 5'!CM$77,'Alternatyva 5'!CM$88)</f>
        <v>0</v>
      </c>
      <c r="CN83" s="42">
        <f>SUM('Alternatyva 5'!CN$21,'Alternatyva 5'!CN$32,'Alternatyva 5'!CN$43,'Alternatyva 5'!CN$55,'Alternatyva 5'!CN$66,'Alternatyva 5'!CN$77,'Alternatyva 5'!CN$88)</f>
        <v>0</v>
      </c>
      <c r="CO83" s="42">
        <f>SUM('Alternatyva 5'!CO$21,'Alternatyva 5'!CO$32,'Alternatyva 5'!CO$43,'Alternatyva 5'!CO$55,'Alternatyva 5'!CO$66,'Alternatyva 5'!CO$77,'Alternatyva 5'!CO$88)</f>
        <v>0</v>
      </c>
      <c r="CP83" s="42">
        <f>SUM('Alternatyva 5'!CP$21,'Alternatyva 5'!CP$32,'Alternatyva 5'!CP$43,'Alternatyva 5'!CP$55,'Alternatyva 5'!CP$66,'Alternatyva 5'!CP$77,'Alternatyva 5'!CP$88)</f>
        <v>0</v>
      </c>
      <c r="CQ83" s="42">
        <f>SUM('Alternatyva 5'!CQ$21,'Alternatyva 5'!CQ$32,'Alternatyva 5'!CQ$43,'Alternatyva 5'!CQ$55,'Alternatyva 5'!CQ$66,'Alternatyva 5'!CQ$77,'Alternatyva 5'!CQ$88)</f>
        <v>0</v>
      </c>
      <c r="CR83" s="42">
        <f>SUM('Alternatyva 5'!CR$21,'Alternatyva 5'!CR$32,'Alternatyva 5'!CR$43,'Alternatyva 5'!CR$55,'Alternatyva 5'!CR$66,'Alternatyva 5'!CR$77,'Alternatyva 5'!CR$88)</f>
        <v>0</v>
      </c>
      <c r="CS83" s="42">
        <f>SUM('Alternatyva 5'!CS$21,'Alternatyva 5'!CS$32,'Alternatyva 5'!CS$43,'Alternatyva 5'!CS$55,'Alternatyva 5'!CS$66,'Alternatyva 5'!CS$77,'Alternatyva 5'!CS$88)</f>
        <v>0</v>
      </c>
      <c r="CT83" s="42">
        <f>SUM('Alternatyva 5'!CT$21,'Alternatyva 5'!CT$32,'Alternatyva 5'!CT$43,'Alternatyva 5'!CT$55,'Alternatyva 5'!CT$66,'Alternatyva 5'!CT$77,'Alternatyva 5'!CT$88)</f>
        <v>0</v>
      </c>
      <c r="CU83" s="42">
        <f>SUM('Alternatyva 5'!CU$21,'Alternatyva 5'!CU$32,'Alternatyva 5'!CU$43,'Alternatyva 5'!CU$55,'Alternatyva 5'!CU$66,'Alternatyva 5'!CU$77,'Alternatyva 5'!CU$88)</f>
        <v>0</v>
      </c>
      <c r="CV83" s="42">
        <f>SUM('Alternatyva 5'!CV$21,'Alternatyva 5'!CV$32,'Alternatyva 5'!CV$43,'Alternatyva 5'!CV$55,'Alternatyva 5'!CV$66,'Alternatyva 5'!CV$77,'Alternatyva 5'!CV$88)</f>
        <v>0</v>
      </c>
      <c r="CW83" s="42">
        <f>SUM('Alternatyva 5'!CW$21,'Alternatyva 5'!CW$32,'Alternatyva 5'!CW$43,'Alternatyva 5'!CW$55,'Alternatyva 5'!CW$66,'Alternatyva 5'!CW$77,'Alternatyva 5'!CW$88)</f>
        <v>0</v>
      </c>
      <c r="CX83" s="42">
        <f>SUM('Alternatyva 5'!CX$21,'Alternatyva 5'!CX$32,'Alternatyva 5'!CX$43,'Alternatyva 5'!CX$55,'Alternatyva 5'!CX$66,'Alternatyva 5'!CX$77,'Alternatyva 5'!CX$88)</f>
        <v>0</v>
      </c>
      <c r="CY83" s="42">
        <f>SUM('Alternatyva 5'!CY$21,'Alternatyva 5'!CY$32,'Alternatyva 5'!CY$43,'Alternatyva 5'!CY$55,'Alternatyva 5'!CY$66,'Alternatyva 5'!CY$77,'Alternatyva 5'!CY$88)</f>
        <v>0</v>
      </c>
      <c r="CZ83" s="42">
        <f>SUM('Alternatyva 5'!CZ$21,'Alternatyva 5'!CZ$32,'Alternatyva 5'!CZ$43,'Alternatyva 5'!CZ$55,'Alternatyva 5'!CZ$66,'Alternatyva 5'!CZ$77,'Alternatyva 5'!CZ$88)</f>
        <v>0</v>
      </c>
      <c r="DA83" s="42">
        <f>SUM('Alternatyva 5'!DA$21,'Alternatyva 5'!DA$32,'Alternatyva 5'!DA$43,'Alternatyva 5'!DA$55,'Alternatyva 5'!DA$66,'Alternatyva 5'!DA$77,'Alternatyva 5'!DA$88)</f>
        <v>0</v>
      </c>
      <c r="DB83" s="42">
        <f>SUM('Alternatyva 5'!DB$21,'Alternatyva 5'!DB$32,'Alternatyva 5'!DB$43,'Alternatyva 5'!DB$55,'Alternatyva 5'!DB$66,'Alternatyva 5'!DB$77,'Alternatyva 5'!DB$88)</f>
        <v>0</v>
      </c>
      <c r="DC83" s="42">
        <f>SUM('Alternatyva 5'!DC$21,'Alternatyva 5'!DC$32,'Alternatyva 5'!DC$43,'Alternatyva 5'!DC$55,'Alternatyva 5'!DC$66,'Alternatyva 5'!DC$77,'Alternatyva 5'!DC$88)</f>
        <v>0</v>
      </c>
    </row>
    <row r="84" spans="2:107" ht="15" hidden="1" customHeight="1">
      <c r="B84" s="5" t="s">
        <v>191</v>
      </c>
      <c r="C84" s="754" t="s">
        <v>260</v>
      </c>
      <c r="D84" s="755"/>
      <c r="E84" s="756"/>
      <c r="F84" s="48">
        <f>H84+NPV(SD,I84:INDEX(I84:DC84,PAL))</f>
        <v>0</v>
      </c>
      <c r="G84" s="42">
        <f>SUMIF($H$6:$DC$6,"&lt;="&amp;PAL,$H84:$DC84)</f>
        <v>0</v>
      </c>
      <c r="H84" s="42">
        <f>H83-SUMPRODUCT('Alternatyva 5'!H$21:H$88,'Alternatyva 5'!$DH$21:$DH$88)</f>
        <v>0</v>
      </c>
      <c r="I84" s="42">
        <f>I83-SUMPRODUCT('Alternatyva 5'!I$21:I$88,'Alternatyva 5'!$DH$21:$DH$88)</f>
        <v>0</v>
      </c>
      <c r="J84" s="42">
        <f>J83-SUMPRODUCT('Alternatyva 5'!J$21:J$88,'Alternatyva 5'!$DH$21:$DH$88)</f>
        <v>0</v>
      </c>
      <c r="K84" s="42">
        <f>K83-SUMPRODUCT('Alternatyva 5'!K$21:K$88,'Alternatyva 5'!$DH$21:$DH$88)</f>
        <v>0</v>
      </c>
      <c r="L84" s="42">
        <f>L83-SUMPRODUCT('Alternatyva 5'!L$21:L$88,'Alternatyva 5'!$DH$21:$DH$88)</f>
        <v>0</v>
      </c>
      <c r="M84" s="42">
        <f>M83-SUMPRODUCT('Alternatyva 5'!M$21:M$88,'Alternatyva 5'!$DH$21:$DH$88)</f>
        <v>0</v>
      </c>
      <c r="N84" s="42">
        <f>N83-SUMPRODUCT('Alternatyva 5'!N$21:N$88,'Alternatyva 5'!$DH$21:$DH$88)</f>
        <v>0</v>
      </c>
      <c r="O84" s="42">
        <f>O83-SUMPRODUCT('Alternatyva 5'!O$21:O$88,'Alternatyva 5'!$DH$21:$DH$88)</f>
        <v>0</v>
      </c>
      <c r="P84" s="42">
        <f>P83-SUMPRODUCT('Alternatyva 5'!P$21:P$88,'Alternatyva 5'!$DH$21:$DH$88)</f>
        <v>0</v>
      </c>
      <c r="Q84" s="42">
        <f>Q83-SUMPRODUCT('Alternatyva 5'!Q$21:Q$88,'Alternatyva 5'!$DH$21:$DH$88)</f>
        <v>0</v>
      </c>
      <c r="R84" s="42">
        <f>R83-SUMPRODUCT('Alternatyva 5'!R$21:R$88,'Alternatyva 5'!$DH$21:$DH$88)</f>
        <v>0</v>
      </c>
      <c r="S84" s="42">
        <f>S83-SUMPRODUCT('Alternatyva 5'!S$21:S$88,'Alternatyva 5'!$DH$21:$DH$88)</f>
        <v>0</v>
      </c>
      <c r="T84" s="42">
        <f>T83-SUMPRODUCT('Alternatyva 5'!T$21:T$88,'Alternatyva 5'!$DH$21:$DH$88)</f>
        <v>0</v>
      </c>
      <c r="U84" s="42">
        <f>U83-SUMPRODUCT('Alternatyva 5'!U$21:U$88,'Alternatyva 5'!$DH$21:$DH$88)</f>
        <v>0</v>
      </c>
      <c r="V84" s="42">
        <f>V83-SUMPRODUCT('Alternatyva 5'!V$21:V$88,'Alternatyva 5'!$DH$21:$DH$88)</f>
        <v>0</v>
      </c>
      <c r="W84" s="42">
        <f>W83-SUMPRODUCT('Alternatyva 5'!W$21:W$88,'Alternatyva 5'!$DH$21:$DH$88)</f>
        <v>0</v>
      </c>
      <c r="X84" s="42">
        <f>X83-SUMPRODUCT('Alternatyva 5'!X$21:X$88,'Alternatyva 5'!$DH$21:$DH$88)</f>
        <v>0</v>
      </c>
      <c r="Y84" s="42">
        <f>Y83-SUMPRODUCT('Alternatyva 5'!Y$21:Y$88,'Alternatyva 5'!$DH$21:$DH$88)</f>
        <v>0</v>
      </c>
      <c r="Z84" s="42">
        <f>Z83-SUMPRODUCT('Alternatyva 5'!Z$21:Z$88,'Alternatyva 5'!$DH$21:$DH$88)</f>
        <v>0</v>
      </c>
      <c r="AA84" s="42">
        <f>AA83-SUMPRODUCT('Alternatyva 5'!AA$21:AA$88,'Alternatyva 5'!$DH$21:$DH$88)</f>
        <v>0</v>
      </c>
      <c r="AB84" s="42">
        <f>AB83-SUMPRODUCT('Alternatyva 5'!AB$21:AB$88,'Alternatyva 5'!$DH$21:$DH$88)</f>
        <v>0</v>
      </c>
      <c r="AC84" s="42">
        <f>AC83-SUMPRODUCT('Alternatyva 5'!AC$21:AC$88,'Alternatyva 5'!$DH$21:$DH$88)</f>
        <v>0</v>
      </c>
      <c r="AD84" s="42">
        <f>AD83-SUMPRODUCT('Alternatyva 5'!AD$21:AD$88,'Alternatyva 5'!$DH$21:$DH$88)</f>
        <v>0</v>
      </c>
      <c r="AE84" s="42">
        <f>AE83-SUMPRODUCT('Alternatyva 5'!AE$21:AE$88,'Alternatyva 5'!$DH$21:$DH$88)</f>
        <v>0</v>
      </c>
      <c r="AF84" s="42">
        <f>AF83-SUMPRODUCT('Alternatyva 5'!AF$21:AF$88,'Alternatyva 5'!$DH$21:$DH$88)</f>
        <v>0</v>
      </c>
      <c r="AG84" s="42">
        <f>AG83-SUMPRODUCT('Alternatyva 5'!AG$21:AG$88,'Alternatyva 5'!$DH$21:$DH$88)</f>
        <v>0</v>
      </c>
      <c r="AH84" s="42">
        <f>AH83-SUMPRODUCT('Alternatyva 5'!AH$21:AH$88,'Alternatyva 5'!$DH$21:$DH$88)</f>
        <v>0</v>
      </c>
      <c r="AI84" s="42">
        <f>AI83-SUMPRODUCT('Alternatyva 5'!AI$21:AI$88,'Alternatyva 5'!$DH$21:$DH$88)</f>
        <v>0</v>
      </c>
      <c r="AJ84" s="42">
        <f>AJ83-SUMPRODUCT('Alternatyva 5'!AJ$21:AJ$88,'Alternatyva 5'!$DH$21:$DH$88)</f>
        <v>0</v>
      </c>
      <c r="AK84" s="42">
        <f>AK83-SUMPRODUCT('Alternatyva 5'!AK$21:AK$88,'Alternatyva 5'!$DH$21:$DH$88)</f>
        <v>0</v>
      </c>
      <c r="AL84" s="42">
        <f>AL83-SUMPRODUCT('Alternatyva 5'!AL$21:AL$88,'Alternatyva 5'!$DH$21:$DH$88)</f>
        <v>0</v>
      </c>
      <c r="AM84" s="42">
        <f>AM83-SUMPRODUCT('Alternatyva 5'!AM$21:AM$88,'Alternatyva 5'!$DH$21:$DH$88)</f>
        <v>0</v>
      </c>
      <c r="AN84" s="42">
        <f>AN83-SUMPRODUCT('Alternatyva 5'!AN$21:AN$88,'Alternatyva 5'!$DH$21:$DH$88)</f>
        <v>0</v>
      </c>
      <c r="AO84" s="42">
        <f>AO83-SUMPRODUCT('Alternatyva 5'!AO$21:AO$88,'Alternatyva 5'!$DH$21:$DH$88)</f>
        <v>0</v>
      </c>
      <c r="AP84" s="42">
        <f>AP83-SUMPRODUCT('Alternatyva 5'!AP$21:AP$88,'Alternatyva 5'!$DH$21:$DH$88)</f>
        <v>0</v>
      </c>
      <c r="AQ84" s="42">
        <f>AQ83-SUMPRODUCT('Alternatyva 5'!AQ$21:AQ$88,'Alternatyva 5'!$DH$21:$DH$88)</f>
        <v>0</v>
      </c>
      <c r="AR84" s="42">
        <f>AR83-SUMPRODUCT('Alternatyva 5'!AR$21:AR$88,'Alternatyva 5'!$DH$21:$DH$88)</f>
        <v>0</v>
      </c>
      <c r="AS84" s="42">
        <f>AS83-SUMPRODUCT('Alternatyva 5'!AS$21:AS$88,'Alternatyva 5'!$DH$21:$DH$88)</f>
        <v>0</v>
      </c>
      <c r="AT84" s="42">
        <f>AT83-SUMPRODUCT('Alternatyva 5'!AT$21:AT$88,'Alternatyva 5'!$DH$21:$DH$88)</f>
        <v>0</v>
      </c>
      <c r="AU84" s="42">
        <f>AU83-SUMPRODUCT('Alternatyva 5'!AU$21:AU$88,'Alternatyva 5'!$DH$21:$DH$88)</f>
        <v>0</v>
      </c>
      <c r="AV84" s="42">
        <f>AV83-SUMPRODUCT('Alternatyva 5'!AV$21:AV$88,'Alternatyva 5'!$DH$21:$DH$88)</f>
        <v>0</v>
      </c>
      <c r="AW84" s="42">
        <f>AW83-SUMPRODUCT('Alternatyva 5'!AW$21:AW$88,'Alternatyva 5'!$DH$21:$DH$88)</f>
        <v>0</v>
      </c>
      <c r="AX84" s="42">
        <f>AX83-SUMPRODUCT('Alternatyva 5'!AX$21:AX$88,'Alternatyva 5'!$DH$21:$DH$88)</f>
        <v>0</v>
      </c>
      <c r="AY84" s="42">
        <f>AY83-SUMPRODUCT('Alternatyva 5'!AY$21:AY$88,'Alternatyva 5'!$DH$21:$DH$88)</f>
        <v>0</v>
      </c>
      <c r="AZ84" s="42">
        <f>AZ83-SUMPRODUCT('Alternatyva 5'!AZ$21:AZ$88,'Alternatyva 5'!$DH$21:$DH$88)</f>
        <v>0</v>
      </c>
      <c r="BA84" s="42">
        <f>BA83-SUMPRODUCT('Alternatyva 5'!BA$21:BA$88,'Alternatyva 5'!$DH$21:$DH$88)</f>
        <v>0</v>
      </c>
      <c r="BB84" s="42">
        <f>BB83-SUMPRODUCT('Alternatyva 5'!BB$21:BB$88,'Alternatyva 5'!$DH$21:$DH$88)</f>
        <v>0</v>
      </c>
      <c r="BC84" s="42">
        <f>BC83-SUMPRODUCT('Alternatyva 5'!BC$21:BC$88,'Alternatyva 5'!$DH$21:$DH$88)</f>
        <v>0</v>
      </c>
      <c r="BD84" s="42">
        <f>BD83-SUMPRODUCT('Alternatyva 5'!BD$21:BD$88,'Alternatyva 5'!$DH$21:$DH$88)</f>
        <v>0</v>
      </c>
      <c r="BE84" s="42">
        <f>BE83-SUMPRODUCT('Alternatyva 5'!BE$21:BE$88,'Alternatyva 5'!$DH$21:$DH$88)</f>
        <v>0</v>
      </c>
      <c r="BF84" s="42">
        <f>BF83-SUMPRODUCT('Alternatyva 5'!BF$21:BF$88,'Alternatyva 5'!$DH$21:$DH$88)</f>
        <v>0</v>
      </c>
      <c r="BG84" s="42">
        <f>BG83-SUMPRODUCT('Alternatyva 5'!BG$21:BG$88,'Alternatyva 5'!$DH$21:$DH$88)</f>
        <v>0</v>
      </c>
      <c r="BH84" s="42">
        <f>BH83-SUMPRODUCT('Alternatyva 5'!BH$21:BH$88,'Alternatyva 5'!$DH$21:$DH$88)</f>
        <v>0</v>
      </c>
      <c r="BI84" s="42">
        <f>BI83-SUMPRODUCT('Alternatyva 5'!BI$21:BI$88,'Alternatyva 5'!$DH$21:$DH$88)</f>
        <v>0</v>
      </c>
      <c r="BJ84" s="42">
        <f>BJ83-SUMPRODUCT('Alternatyva 5'!BJ$21:BJ$88,'Alternatyva 5'!$DH$21:$DH$88)</f>
        <v>0</v>
      </c>
      <c r="BK84" s="42">
        <f>BK83-SUMPRODUCT('Alternatyva 5'!BK$21:BK$88,'Alternatyva 5'!$DH$21:$DH$88)</f>
        <v>0</v>
      </c>
      <c r="BL84" s="42">
        <f>BL83-SUMPRODUCT('Alternatyva 5'!BL$21:BL$88,'Alternatyva 5'!$DH$21:$DH$88)</f>
        <v>0</v>
      </c>
      <c r="BM84" s="42">
        <f>BM83-SUMPRODUCT('Alternatyva 5'!BM$21:BM$88,'Alternatyva 5'!$DH$21:$DH$88)</f>
        <v>0</v>
      </c>
      <c r="BN84" s="42">
        <f>BN83-SUMPRODUCT('Alternatyva 5'!BN$21:BN$88,'Alternatyva 5'!$DH$21:$DH$88)</f>
        <v>0</v>
      </c>
      <c r="BO84" s="42">
        <f>BO83-SUMPRODUCT('Alternatyva 5'!BO$21:BO$88,'Alternatyva 5'!$DH$21:$DH$88)</f>
        <v>0</v>
      </c>
      <c r="BP84" s="42">
        <f>BP83-SUMPRODUCT('Alternatyva 5'!BP$21:BP$88,'Alternatyva 5'!$DH$21:$DH$88)</f>
        <v>0</v>
      </c>
      <c r="BQ84" s="42">
        <f>BQ83-SUMPRODUCT('Alternatyva 5'!BQ$21:BQ$88,'Alternatyva 5'!$DH$21:$DH$88)</f>
        <v>0</v>
      </c>
      <c r="BR84" s="42">
        <f>BR83-SUMPRODUCT('Alternatyva 5'!BR$21:BR$88,'Alternatyva 5'!$DH$21:$DH$88)</f>
        <v>0</v>
      </c>
      <c r="BS84" s="42">
        <f>BS83-SUMPRODUCT('Alternatyva 5'!BS$21:BS$88,'Alternatyva 5'!$DH$21:$DH$88)</f>
        <v>0</v>
      </c>
      <c r="BT84" s="42">
        <f>BT83-SUMPRODUCT('Alternatyva 5'!BT$21:BT$88,'Alternatyva 5'!$DH$21:$DH$88)</f>
        <v>0</v>
      </c>
      <c r="BU84" s="42">
        <f>BU83-SUMPRODUCT('Alternatyva 5'!BU$21:BU$88,'Alternatyva 5'!$DH$21:$DH$88)</f>
        <v>0</v>
      </c>
      <c r="BV84" s="42">
        <f>BV83-SUMPRODUCT('Alternatyva 5'!BV$21:BV$88,'Alternatyva 5'!$DH$21:$DH$88)</f>
        <v>0</v>
      </c>
      <c r="BW84" s="42">
        <f>BW83-SUMPRODUCT('Alternatyva 5'!BW$21:BW$88,'Alternatyva 5'!$DH$21:$DH$88)</f>
        <v>0</v>
      </c>
      <c r="BX84" s="42">
        <f>BX83-SUMPRODUCT('Alternatyva 5'!BX$21:BX$88,'Alternatyva 5'!$DH$21:$DH$88)</f>
        <v>0</v>
      </c>
      <c r="BY84" s="42">
        <f>BY83-SUMPRODUCT('Alternatyva 5'!BY$21:BY$88,'Alternatyva 5'!$DH$21:$DH$88)</f>
        <v>0</v>
      </c>
      <c r="BZ84" s="42">
        <f>BZ83-SUMPRODUCT('Alternatyva 5'!BZ$21:BZ$88,'Alternatyva 5'!$DH$21:$DH$88)</f>
        <v>0</v>
      </c>
      <c r="CA84" s="42">
        <f>CA83-SUMPRODUCT('Alternatyva 5'!CA$21:CA$88,'Alternatyva 5'!$DH$21:$DH$88)</f>
        <v>0</v>
      </c>
      <c r="CB84" s="42">
        <f>CB83-SUMPRODUCT('Alternatyva 5'!CB$21:CB$88,'Alternatyva 5'!$DH$21:$DH$88)</f>
        <v>0</v>
      </c>
      <c r="CC84" s="42">
        <f>CC83-SUMPRODUCT('Alternatyva 5'!CC$21:CC$88,'Alternatyva 5'!$DH$21:$DH$88)</f>
        <v>0</v>
      </c>
      <c r="CD84" s="42">
        <f>CD83-SUMPRODUCT('Alternatyva 5'!CD$21:CD$88,'Alternatyva 5'!$DH$21:$DH$88)</f>
        <v>0</v>
      </c>
      <c r="CE84" s="42">
        <f>CE83-SUMPRODUCT('Alternatyva 5'!CE$21:CE$88,'Alternatyva 5'!$DH$21:$DH$88)</f>
        <v>0</v>
      </c>
      <c r="CF84" s="42">
        <f>CF83-SUMPRODUCT('Alternatyva 5'!CF$21:CF$88,'Alternatyva 5'!$DH$21:$DH$88)</f>
        <v>0</v>
      </c>
      <c r="CG84" s="42">
        <f>CG83-SUMPRODUCT('Alternatyva 5'!CG$21:CG$88,'Alternatyva 5'!$DH$21:$DH$88)</f>
        <v>0</v>
      </c>
      <c r="CH84" s="42">
        <f>CH83-SUMPRODUCT('Alternatyva 5'!CH$21:CH$88,'Alternatyva 5'!$DH$21:$DH$88)</f>
        <v>0</v>
      </c>
      <c r="CI84" s="42">
        <f>CI83-SUMPRODUCT('Alternatyva 5'!CI$21:CI$88,'Alternatyva 5'!$DH$21:$DH$88)</f>
        <v>0</v>
      </c>
      <c r="CJ84" s="42">
        <f>CJ83-SUMPRODUCT('Alternatyva 5'!CJ$21:CJ$88,'Alternatyva 5'!$DH$21:$DH$88)</f>
        <v>0</v>
      </c>
      <c r="CK84" s="42">
        <f>CK83-SUMPRODUCT('Alternatyva 5'!CK$21:CK$88,'Alternatyva 5'!$DH$21:$DH$88)</f>
        <v>0</v>
      </c>
      <c r="CL84" s="42">
        <f>CL83-SUMPRODUCT('Alternatyva 5'!CL$21:CL$88,'Alternatyva 5'!$DH$21:$DH$88)</f>
        <v>0</v>
      </c>
      <c r="CM84" s="42">
        <f>CM83-SUMPRODUCT('Alternatyva 5'!CM$21:CM$88,'Alternatyva 5'!$DH$21:$DH$88)</f>
        <v>0</v>
      </c>
      <c r="CN84" s="42">
        <f>CN83-SUMPRODUCT('Alternatyva 5'!CN$21:CN$88,'Alternatyva 5'!$DH$21:$DH$88)</f>
        <v>0</v>
      </c>
      <c r="CO84" s="42">
        <f>CO83-SUMPRODUCT('Alternatyva 5'!CO$21:CO$88,'Alternatyva 5'!$DH$21:$DH$88)</f>
        <v>0</v>
      </c>
      <c r="CP84" s="42">
        <f>CP83-SUMPRODUCT('Alternatyva 5'!CP$21:CP$88,'Alternatyva 5'!$DH$21:$DH$88)</f>
        <v>0</v>
      </c>
      <c r="CQ84" s="42">
        <f>CQ83-SUMPRODUCT('Alternatyva 5'!CQ$21:CQ$88,'Alternatyva 5'!$DH$21:$DH$88)</f>
        <v>0</v>
      </c>
      <c r="CR84" s="42">
        <f>CR83-SUMPRODUCT('Alternatyva 5'!CR$21:CR$88,'Alternatyva 5'!$DH$21:$DH$88)</f>
        <v>0</v>
      </c>
      <c r="CS84" s="42">
        <f>CS83-SUMPRODUCT('Alternatyva 5'!CS$21:CS$88,'Alternatyva 5'!$DH$21:$DH$88)</f>
        <v>0</v>
      </c>
      <c r="CT84" s="42">
        <f>CT83-SUMPRODUCT('Alternatyva 5'!CT$21:CT$88,'Alternatyva 5'!$DH$21:$DH$88)</f>
        <v>0</v>
      </c>
      <c r="CU84" s="42">
        <f>CU83-SUMPRODUCT('Alternatyva 5'!CU$21:CU$88,'Alternatyva 5'!$DH$21:$DH$88)</f>
        <v>0</v>
      </c>
      <c r="CV84" s="42">
        <f>CV83-SUMPRODUCT('Alternatyva 5'!CV$21:CV$88,'Alternatyva 5'!$DH$21:$DH$88)</f>
        <v>0</v>
      </c>
      <c r="CW84" s="42">
        <f>CW83-SUMPRODUCT('Alternatyva 5'!CW$21:CW$88,'Alternatyva 5'!$DH$21:$DH$88)</f>
        <v>0</v>
      </c>
      <c r="CX84" s="42">
        <f>CX83-SUMPRODUCT('Alternatyva 5'!CX$21:CX$88,'Alternatyva 5'!$DH$21:$DH$88)</f>
        <v>0</v>
      </c>
      <c r="CY84" s="42">
        <f>CY83-SUMPRODUCT('Alternatyva 5'!CY$21:CY$88,'Alternatyva 5'!$DH$21:$DH$88)</f>
        <v>0</v>
      </c>
      <c r="CZ84" s="42">
        <f>CZ83-SUMPRODUCT('Alternatyva 5'!CZ$21:CZ$88,'Alternatyva 5'!$DH$21:$DH$88)</f>
        <v>0</v>
      </c>
      <c r="DA84" s="42">
        <f>DA83-SUMPRODUCT('Alternatyva 5'!DA$21:DA$88,'Alternatyva 5'!$DH$21:$DH$88)</f>
        <v>0</v>
      </c>
      <c r="DB84" s="42">
        <f>DB83-SUMPRODUCT('Alternatyva 5'!DB$21:DB$88,'Alternatyva 5'!$DH$21:$DH$88)</f>
        <v>0</v>
      </c>
      <c r="DC84" s="42">
        <f>DC83-SUMPRODUCT('Alternatyva 5'!DC$21:DC$88,'Alternatyva 5'!$DH$21:$DH$88)</f>
        <v>0</v>
      </c>
    </row>
    <row r="85" spans="2:107" ht="15" hidden="1" customHeight="1" thickBot="1">
      <c r="B85" s="5" t="s">
        <v>237</v>
      </c>
      <c r="C85" s="772" t="s">
        <v>160</v>
      </c>
      <c r="D85" s="773"/>
      <c r="E85" s="774"/>
      <c r="F85" s="14">
        <f>H85+NPV(SD,I85:INDEX(I85:DC85,PAL))</f>
        <v>0</v>
      </c>
      <c r="G85" s="42">
        <f>SUMIF($H$6:$DC$6,"&lt;="&amp;PAL,$H85:$DC85)</f>
        <v>0</v>
      </c>
      <c r="H85" s="14">
        <f>H80-H81-H82+H84</f>
        <v>0</v>
      </c>
      <c r="I85" s="14">
        <f t="shared" ref="I85:BT85" si="30">I80-I81-I82+I84</f>
        <v>0</v>
      </c>
      <c r="J85" s="14">
        <f t="shared" si="30"/>
        <v>0</v>
      </c>
      <c r="K85" s="14">
        <f t="shared" si="30"/>
        <v>0</v>
      </c>
      <c r="L85" s="14">
        <f t="shared" si="30"/>
        <v>0</v>
      </c>
      <c r="M85" s="14">
        <f t="shared" si="30"/>
        <v>0</v>
      </c>
      <c r="N85" s="14">
        <f t="shared" si="30"/>
        <v>0</v>
      </c>
      <c r="O85" s="14">
        <f t="shared" si="30"/>
        <v>0</v>
      </c>
      <c r="P85" s="14">
        <f t="shared" si="30"/>
        <v>0</v>
      </c>
      <c r="Q85" s="14">
        <f t="shared" si="30"/>
        <v>0</v>
      </c>
      <c r="R85" s="14">
        <f t="shared" si="30"/>
        <v>0</v>
      </c>
      <c r="S85" s="14">
        <f t="shared" si="30"/>
        <v>0</v>
      </c>
      <c r="T85" s="14">
        <f t="shared" si="30"/>
        <v>0</v>
      </c>
      <c r="U85" s="14">
        <f t="shared" si="30"/>
        <v>0</v>
      </c>
      <c r="V85" s="14">
        <f t="shared" si="30"/>
        <v>0</v>
      </c>
      <c r="W85" s="14">
        <f t="shared" si="30"/>
        <v>0</v>
      </c>
      <c r="X85" s="14">
        <f t="shared" si="30"/>
        <v>0</v>
      </c>
      <c r="Y85" s="14">
        <f t="shared" si="30"/>
        <v>0</v>
      </c>
      <c r="Z85" s="14">
        <f t="shared" si="30"/>
        <v>0</v>
      </c>
      <c r="AA85" s="14">
        <f t="shared" si="30"/>
        <v>0</v>
      </c>
      <c r="AB85" s="14">
        <f t="shared" si="30"/>
        <v>0</v>
      </c>
      <c r="AC85" s="14">
        <f t="shared" si="30"/>
        <v>0</v>
      </c>
      <c r="AD85" s="14">
        <f t="shared" si="30"/>
        <v>0</v>
      </c>
      <c r="AE85" s="14">
        <f t="shared" si="30"/>
        <v>0</v>
      </c>
      <c r="AF85" s="14">
        <f t="shared" si="30"/>
        <v>0</v>
      </c>
      <c r="AG85" s="14">
        <f t="shared" si="30"/>
        <v>0</v>
      </c>
      <c r="AH85" s="14">
        <f t="shared" si="30"/>
        <v>0</v>
      </c>
      <c r="AI85" s="14">
        <f t="shared" si="30"/>
        <v>0</v>
      </c>
      <c r="AJ85" s="14">
        <f t="shared" si="30"/>
        <v>0</v>
      </c>
      <c r="AK85" s="14">
        <f t="shared" si="30"/>
        <v>0</v>
      </c>
      <c r="AL85" s="14">
        <f t="shared" si="30"/>
        <v>0</v>
      </c>
      <c r="AM85" s="14">
        <f t="shared" si="30"/>
        <v>0</v>
      </c>
      <c r="AN85" s="14">
        <f t="shared" si="30"/>
        <v>0</v>
      </c>
      <c r="AO85" s="14">
        <f t="shared" si="30"/>
        <v>0</v>
      </c>
      <c r="AP85" s="14">
        <f t="shared" si="30"/>
        <v>0</v>
      </c>
      <c r="AQ85" s="14">
        <f t="shared" si="30"/>
        <v>0</v>
      </c>
      <c r="AR85" s="14">
        <f t="shared" si="30"/>
        <v>0</v>
      </c>
      <c r="AS85" s="14">
        <f t="shared" si="30"/>
        <v>0</v>
      </c>
      <c r="AT85" s="14">
        <f t="shared" si="30"/>
        <v>0</v>
      </c>
      <c r="AU85" s="14">
        <f t="shared" si="30"/>
        <v>0</v>
      </c>
      <c r="AV85" s="14">
        <f t="shared" si="30"/>
        <v>0</v>
      </c>
      <c r="AW85" s="14">
        <f t="shared" si="30"/>
        <v>0</v>
      </c>
      <c r="AX85" s="14">
        <f t="shared" si="30"/>
        <v>0</v>
      </c>
      <c r="AY85" s="14">
        <f t="shared" si="30"/>
        <v>0</v>
      </c>
      <c r="AZ85" s="14">
        <f t="shared" si="30"/>
        <v>0</v>
      </c>
      <c r="BA85" s="14">
        <f t="shared" si="30"/>
        <v>0</v>
      </c>
      <c r="BB85" s="14">
        <f t="shared" si="30"/>
        <v>0</v>
      </c>
      <c r="BC85" s="14">
        <f t="shared" si="30"/>
        <v>0</v>
      </c>
      <c r="BD85" s="14">
        <f t="shared" si="30"/>
        <v>0</v>
      </c>
      <c r="BE85" s="14">
        <f t="shared" si="30"/>
        <v>0</v>
      </c>
      <c r="BF85" s="14">
        <f t="shared" si="30"/>
        <v>0</v>
      </c>
      <c r="BG85" s="14">
        <f t="shared" si="30"/>
        <v>0</v>
      </c>
      <c r="BH85" s="14">
        <f t="shared" si="30"/>
        <v>0</v>
      </c>
      <c r="BI85" s="14">
        <f t="shared" si="30"/>
        <v>0</v>
      </c>
      <c r="BJ85" s="14">
        <f t="shared" si="30"/>
        <v>0</v>
      </c>
      <c r="BK85" s="14">
        <f t="shared" si="30"/>
        <v>0</v>
      </c>
      <c r="BL85" s="14">
        <f t="shared" si="30"/>
        <v>0</v>
      </c>
      <c r="BM85" s="14">
        <f t="shared" si="30"/>
        <v>0</v>
      </c>
      <c r="BN85" s="14">
        <f t="shared" si="30"/>
        <v>0</v>
      </c>
      <c r="BO85" s="14">
        <f t="shared" si="30"/>
        <v>0</v>
      </c>
      <c r="BP85" s="14">
        <f t="shared" si="30"/>
        <v>0</v>
      </c>
      <c r="BQ85" s="14">
        <f t="shared" si="30"/>
        <v>0</v>
      </c>
      <c r="BR85" s="14">
        <f t="shared" si="30"/>
        <v>0</v>
      </c>
      <c r="BS85" s="14">
        <f t="shared" si="30"/>
        <v>0</v>
      </c>
      <c r="BT85" s="14">
        <f t="shared" si="30"/>
        <v>0</v>
      </c>
      <c r="BU85" s="14">
        <f t="shared" ref="BU85:DC85" si="31">BU80-BU81-BU82+BU84</f>
        <v>0</v>
      </c>
      <c r="BV85" s="14">
        <f t="shared" si="31"/>
        <v>0</v>
      </c>
      <c r="BW85" s="14">
        <f t="shared" si="31"/>
        <v>0</v>
      </c>
      <c r="BX85" s="14">
        <f t="shared" si="31"/>
        <v>0</v>
      </c>
      <c r="BY85" s="14">
        <f t="shared" si="31"/>
        <v>0</v>
      </c>
      <c r="BZ85" s="14">
        <f t="shared" si="31"/>
        <v>0</v>
      </c>
      <c r="CA85" s="14">
        <f t="shared" si="31"/>
        <v>0</v>
      </c>
      <c r="CB85" s="14">
        <f t="shared" si="31"/>
        <v>0</v>
      </c>
      <c r="CC85" s="14">
        <f t="shared" si="31"/>
        <v>0</v>
      </c>
      <c r="CD85" s="14">
        <f t="shared" si="31"/>
        <v>0</v>
      </c>
      <c r="CE85" s="14">
        <f t="shared" si="31"/>
        <v>0</v>
      </c>
      <c r="CF85" s="14">
        <f t="shared" si="31"/>
        <v>0</v>
      </c>
      <c r="CG85" s="14">
        <f t="shared" si="31"/>
        <v>0</v>
      </c>
      <c r="CH85" s="14">
        <f t="shared" si="31"/>
        <v>0</v>
      </c>
      <c r="CI85" s="14">
        <f t="shared" si="31"/>
        <v>0</v>
      </c>
      <c r="CJ85" s="14">
        <f t="shared" si="31"/>
        <v>0</v>
      </c>
      <c r="CK85" s="14">
        <f t="shared" si="31"/>
        <v>0</v>
      </c>
      <c r="CL85" s="14">
        <f t="shared" si="31"/>
        <v>0</v>
      </c>
      <c r="CM85" s="14">
        <f t="shared" si="31"/>
        <v>0</v>
      </c>
      <c r="CN85" s="14">
        <f t="shared" si="31"/>
        <v>0</v>
      </c>
      <c r="CO85" s="14">
        <f t="shared" si="31"/>
        <v>0</v>
      </c>
      <c r="CP85" s="14">
        <f t="shared" si="31"/>
        <v>0</v>
      </c>
      <c r="CQ85" s="14">
        <f t="shared" si="31"/>
        <v>0</v>
      </c>
      <c r="CR85" s="14">
        <f t="shared" si="31"/>
        <v>0</v>
      </c>
      <c r="CS85" s="14">
        <f t="shared" si="31"/>
        <v>0</v>
      </c>
      <c r="CT85" s="14">
        <f t="shared" si="31"/>
        <v>0</v>
      </c>
      <c r="CU85" s="14">
        <f t="shared" si="31"/>
        <v>0</v>
      </c>
      <c r="CV85" s="14">
        <f t="shared" si="31"/>
        <v>0</v>
      </c>
      <c r="CW85" s="14">
        <f t="shared" si="31"/>
        <v>0</v>
      </c>
      <c r="CX85" s="14">
        <f t="shared" si="31"/>
        <v>0</v>
      </c>
      <c r="CY85" s="14">
        <f t="shared" si="31"/>
        <v>0</v>
      </c>
      <c r="CZ85" s="14">
        <f t="shared" si="31"/>
        <v>0</v>
      </c>
      <c r="DA85" s="14">
        <f t="shared" si="31"/>
        <v>0</v>
      </c>
      <c r="DB85" s="14">
        <f t="shared" si="31"/>
        <v>0</v>
      </c>
      <c r="DC85" s="14">
        <f t="shared" si="31"/>
        <v>0</v>
      </c>
    </row>
    <row r="86" spans="2:107" ht="15" hidden="1" customHeight="1" thickBot="1">
      <c r="C86" s="779" t="s">
        <v>201</v>
      </c>
      <c r="D86" s="780"/>
      <c r="E86" s="780"/>
      <c r="F86" s="781"/>
      <c r="G86" s="54"/>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0"/>
      <c r="AX86" s="10"/>
      <c r="AY86" s="10"/>
      <c r="AZ86" s="10"/>
      <c r="BA86" s="10"/>
      <c r="BB86" s="10"/>
      <c r="BC86" s="10"/>
      <c r="BD86" s="10"/>
      <c r="BE86" s="10"/>
      <c r="BF86" s="10"/>
      <c r="BG86" s="10"/>
      <c r="BH86" s="10"/>
      <c r="BI86" s="10"/>
      <c r="BJ86" s="10"/>
      <c r="BK86" s="10"/>
      <c r="BL86" s="10"/>
      <c r="BM86" s="10"/>
      <c r="BN86" s="10"/>
      <c r="BO86" s="10"/>
      <c r="BP86" s="10"/>
      <c r="BQ86" s="10"/>
      <c r="BR86" s="10"/>
      <c r="BS86" s="10"/>
      <c r="BT86" s="10"/>
      <c r="BU86" s="10"/>
      <c r="BV86" s="10"/>
      <c r="BW86" s="10"/>
      <c r="BX86" s="10"/>
      <c r="BY86" s="10"/>
      <c r="BZ86" s="10"/>
      <c r="CA86" s="10"/>
      <c r="CB86" s="10"/>
      <c r="CC86" s="10"/>
      <c r="CD86" s="10"/>
      <c r="CE86" s="10"/>
      <c r="CF86" s="10"/>
      <c r="CG86" s="10"/>
      <c r="CH86" s="10"/>
      <c r="CI86" s="10"/>
      <c r="CJ86" s="10"/>
      <c r="CK86" s="10"/>
      <c r="CL86" s="10"/>
      <c r="CM86" s="10"/>
      <c r="CN86" s="10"/>
      <c r="CO86" s="10"/>
      <c r="CP86" s="10"/>
      <c r="CQ86" s="10"/>
      <c r="CR86" s="10"/>
      <c r="CS86" s="10"/>
      <c r="CT86" s="10"/>
      <c r="CU86" s="10"/>
      <c r="CV86" s="10"/>
      <c r="CW86" s="10"/>
      <c r="CX86" s="10"/>
      <c r="CY86" s="10"/>
      <c r="CZ86" s="10"/>
      <c r="DA86" s="10"/>
      <c r="DB86" s="10"/>
      <c r="DC86" s="10"/>
    </row>
    <row r="87" spans="2:107" ht="15" hidden="1" customHeight="1">
      <c r="C87" s="776" t="s">
        <v>28</v>
      </c>
      <c r="D87" s="777"/>
      <c r="E87" s="778"/>
      <c r="F87" s="49">
        <f>F85</f>
        <v>0</v>
      </c>
      <c r="G87" s="43"/>
    </row>
    <row r="88" spans="2:107" ht="15" hidden="1" customHeight="1">
      <c r="C88" s="769" t="s">
        <v>29</v>
      </c>
      <c r="D88" s="770"/>
      <c r="E88" s="771"/>
      <c r="F88" s="50" t="str">
        <f>IFERROR(IF(F82&lt;0,(F80-F82)/(F81-F84),(F80)/(F81+F82-F84)),"")</f>
        <v/>
      </c>
      <c r="G88" s="52"/>
    </row>
    <row r="89" spans="2:107" ht="15" hidden="1" customHeight="1" thickBot="1">
      <c r="C89" s="766" t="s">
        <v>192</v>
      </c>
      <c r="D89" s="767"/>
      <c r="E89" s="768"/>
      <c r="F89" s="170" t="str">
        <f>IFERROR(IRR(H85:INDEX(H85:DC85,PAL+1)),"-")</f>
        <v>-</v>
      </c>
      <c r="G89" s="44"/>
    </row>
    <row r="90" spans="2:107" ht="15" hidden="1" customHeight="1" thickBot="1">
      <c r="C90" s="779" t="s">
        <v>193</v>
      </c>
      <c r="D90" s="780"/>
      <c r="E90" s="780"/>
      <c r="F90" s="781"/>
      <c r="G90" s="12" t="s">
        <v>32</v>
      </c>
      <c r="H90" s="12" t="str">
        <f t="shared" ref="H90:AM90" ca="1" si="32">H79</f>
        <v>2022</v>
      </c>
      <c r="I90" s="12">
        <f t="shared" ca="1" si="32"/>
        <v>2023</v>
      </c>
      <c r="J90" s="12">
        <f t="shared" ca="1" si="32"/>
        <v>2024</v>
      </c>
      <c r="K90" s="12">
        <f t="shared" ca="1" si="32"/>
        <v>2025</v>
      </c>
      <c r="L90" s="12">
        <f t="shared" ca="1" si="32"/>
        <v>2026</v>
      </c>
      <c r="M90" s="12">
        <f t="shared" ca="1" si="32"/>
        <v>2027</v>
      </c>
      <c r="N90" s="12">
        <f t="shared" ca="1" si="32"/>
        <v>2028</v>
      </c>
      <c r="O90" s="12">
        <f t="shared" ca="1" si="32"/>
        <v>2029</v>
      </c>
      <c r="P90" s="12">
        <f t="shared" ca="1" si="32"/>
        <v>2030</v>
      </c>
      <c r="Q90" s="12">
        <f t="shared" ca="1" si="32"/>
        <v>2031</v>
      </c>
      <c r="R90" s="12">
        <f t="shared" ca="1" si="32"/>
        <v>2032</v>
      </c>
      <c r="S90" s="12">
        <f t="shared" ca="1" si="32"/>
        <v>2033</v>
      </c>
      <c r="T90" s="12">
        <f t="shared" ca="1" si="32"/>
        <v>2034</v>
      </c>
      <c r="U90" s="12">
        <f t="shared" ca="1" si="32"/>
        <v>2035</v>
      </c>
      <c r="V90" s="12">
        <f t="shared" ca="1" si="32"/>
        <v>2036</v>
      </c>
      <c r="W90" s="12">
        <f t="shared" ca="1" si="32"/>
        <v>2037</v>
      </c>
      <c r="X90" s="12">
        <f t="shared" ca="1" si="32"/>
        <v>2038</v>
      </c>
      <c r="Y90" s="12">
        <f t="shared" ca="1" si="32"/>
        <v>2039</v>
      </c>
      <c r="Z90" s="12">
        <f t="shared" ca="1" si="32"/>
        <v>2040</v>
      </c>
      <c r="AA90" s="12">
        <f t="shared" ca="1" si="32"/>
        <v>2041</v>
      </c>
      <c r="AB90" s="12">
        <f t="shared" ca="1" si="32"/>
        <v>2042</v>
      </c>
      <c r="AC90" s="12">
        <f t="shared" ca="1" si="32"/>
        <v>2043</v>
      </c>
      <c r="AD90" s="12">
        <f t="shared" ca="1" si="32"/>
        <v>2044</v>
      </c>
      <c r="AE90" s="12">
        <f t="shared" ca="1" si="32"/>
        <v>2045</v>
      </c>
      <c r="AF90" s="12">
        <f t="shared" ca="1" si="32"/>
        <v>2046</v>
      </c>
      <c r="AG90" s="12">
        <f t="shared" ca="1" si="32"/>
        <v>2047</v>
      </c>
      <c r="AH90" s="12">
        <f t="shared" ca="1" si="32"/>
        <v>2048</v>
      </c>
      <c r="AI90" s="12">
        <f t="shared" ca="1" si="32"/>
        <v>2049</v>
      </c>
      <c r="AJ90" s="12">
        <f t="shared" ca="1" si="32"/>
        <v>2050</v>
      </c>
      <c r="AK90" s="12">
        <f t="shared" ca="1" si="32"/>
        <v>2051</v>
      </c>
      <c r="AL90" s="12">
        <f t="shared" ca="1" si="32"/>
        <v>2052</v>
      </c>
      <c r="AM90" s="12">
        <f t="shared" ca="1" si="32"/>
        <v>2053</v>
      </c>
      <c r="AN90" s="12">
        <f t="shared" ref="AN90:BS90" ca="1" si="33">AN79</f>
        <v>2054</v>
      </c>
      <c r="AO90" s="12">
        <f t="shared" ca="1" si="33"/>
        <v>2055</v>
      </c>
      <c r="AP90" s="12">
        <f t="shared" ca="1" si="33"/>
        <v>2056</v>
      </c>
      <c r="AQ90" s="12">
        <f t="shared" ca="1" si="33"/>
        <v>2057</v>
      </c>
      <c r="AR90" s="12">
        <f t="shared" ca="1" si="33"/>
        <v>2058</v>
      </c>
      <c r="AS90" s="12">
        <f t="shared" ca="1" si="33"/>
        <v>2059</v>
      </c>
      <c r="AT90" s="12">
        <f t="shared" ca="1" si="33"/>
        <v>2060</v>
      </c>
      <c r="AU90" s="12">
        <f t="shared" ca="1" si="33"/>
        <v>2061</v>
      </c>
      <c r="AV90" s="12">
        <f t="shared" ca="1" si="33"/>
        <v>2062</v>
      </c>
      <c r="AW90" s="12">
        <f t="shared" ca="1" si="33"/>
        <v>2063</v>
      </c>
      <c r="AX90" s="12">
        <f t="shared" ca="1" si="33"/>
        <v>2064</v>
      </c>
      <c r="AY90" s="12">
        <f t="shared" ca="1" si="33"/>
        <v>2065</v>
      </c>
      <c r="AZ90" s="12">
        <f t="shared" ca="1" si="33"/>
        <v>2066</v>
      </c>
      <c r="BA90" s="12">
        <f t="shared" ca="1" si="33"/>
        <v>2067</v>
      </c>
      <c r="BB90" s="12">
        <f t="shared" ca="1" si="33"/>
        <v>2068</v>
      </c>
      <c r="BC90" s="12">
        <f t="shared" ca="1" si="33"/>
        <v>2069</v>
      </c>
      <c r="BD90" s="12">
        <f t="shared" ca="1" si="33"/>
        <v>2070</v>
      </c>
      <c r="BE90" s="12">
        <f t="shared" ca="1" si="33"/>
        <v>2071</v>
      </c>
      <c r="BF90" s="12">
        <f t="shared" ca="1" si="33"/>
        <v>2072</v>
      </c>
      <c r="BG90" s="12">
        <f t="shared" ca="1" si="33"/>
        <v>2073</v>
      </c>
      <c r="BH90" s="12">
        <f t="shared" ca="1" si="33"/>
        <v>2074</v>
      </c>
      <c r="BI90" s="12">
        <f t="shared" ca="1" si="33"/>
        <v>2075</v>
      </c>
      <c r="BJ90" s="12">
        <f t="shared" ca="1" si="33"/>
        <v>2076</v>
      </c>
      <c r="BK90" s="12">
        <f t="shared" ca="1" si="33"/>
        <v>2077</v>
      </c>
      <c r="BL90" s="12">
        <f t="shared" ca="1" si="33"/>
        <v>2078</v>
      </c>
      <c r="BM90" s="12">
        <f t="shared" ca="1" si="33"/>
        <v>2079</v>
      </c>
      <c r="BN90" s="12">
        <f t="shared" ca="1" si="33"/>
        <v>2080</v>
      </c>
      <c r="BO90" s="12">
        <f t="shared" ca="1" si="33"/>
        <v>2081</v>
      </c>
      <c r="BP90" s="12">
        <f t="shared" ca="1" si="33"/>
        <v>2082</v>
      </c>
      <c r="BQ90" s="12">
        <f t="shared" ca="1" si="33"/>
        <v>2083</v>
      </c>
      <c r="BR90" s="12">
        <f t="shared" ca="1" si="33"/>
        <v>2084</v>
      </c>
      <c r="BS90" s="12">
        <f t="shared" ca="1" si="33"/>
        <v>2085</v>
      </c>
      <c r="BT90" s="12">
        <f t="shared" ref="BT90:DC90" ca="1" si="34">BT79</f>
        <v>2086</v>
      </c>
      <c r="BU90" s="12">
        <f t="shared" ca="1" si="34"/>
        <v>2087</v>
      </c>
      <c r="BV90" s="12">
        <f t="shared" ca="1" si="34"/>
        <v>2088</v>
      </c>
      <c r="BW90" s="12">
        <f t="shared" ca="1" si="34"/>
        <v>2089</v>
      </c>
      <c r="BX90" s="12">
        <f t="shared" ca="1" si="34"/>
        <v>2090</v>
      </c>
      <c r="BY90" s="12">
        <f t="shared" ca="1" si="34"/>
        <v>2091</v>
      </c>
      <c r="BZ90" s="12">
        <f t="shared" ca="1" si="34"/>
        <v>2092</v>
      </c>
      <c r="CA90" s="12">
        <f t="shared" ca="1" si="34"/>
        <v>2093</v>
      </c>
      <c r="CB90" s="12">
        <f t="shared" ca="1" si="34"/>
        <v>2094</v>
      </c>
      <c r="CC90" s="12">
        <f t="shared" ca="1" si="34"/>
        <v>2095</v>
      </c>
      <c r="CD90" s="12">
        <f t="shared" ca="1" si="34"/>
        <v>2096</v>
      </c>
      <c r="CE90" s="12">
        <f t="shared" ca="1" si="34"/>
        <v>2097</v>
      </c>
      <c r="CF90" s="12">
        <f t="shared" ca="1" si="34"/>
        <v>2098</v>
      </c>
      <c r="CG90" s="12">
        <f t="shared" ca="1" si="34"/>
        <v>2099</v>
      </c>
      <c r="CH90" s="12">
        <f t="shared" ca="1" si="34"/>
        <v>2100</v>
      </c>
      <c r="CI90" s="12">
        <f t="shared" ca="1" si="34"/>
        <v>2101</v>
      </c>
      <c r="CJ90" s="12">
        <f t="shared" ca="1" si="34"/>
        <v>2102</v>
      </c>
      <c r="CK90" s="12">
        <f t="shared" ca="1" si="34"/>
        <v>2103</v>
      </c>
      <c r="CL90" s="12">
        <f t="shared" ca="1" si="34"/>
        <v>2104</v>
      </c>
      <c r="CM90" s="12">
        <f t="shared" ca="1" si="34"/>
        <v>2105</v>
      </c>
      <c r="CN90" s="12">
        <f t="shared" ca="1" si="34"/>
        <v>2106</v>
      </c>
      <c r="CO90" s="12">
        <f t="shared" ca="1" si="34"/>
        <v>2107</v>
      </c>
      <c r="CP90" s="12">
        <f t="shared" ca="1" si="34"/>
        <v>2108</v>
      </c>
      <c r="CQ90" s="12">
        <f t="shared" ca="1" si="34"/>
        <v>2109</v>
      </c>
      <c r="CR90" s="12">
        <f t="shared" ca="1" si="34"/>
        <v>2110</v>
      </c>
      <c r="CS90" s="12">
        <f t="shared" ca="1" si="34"/>
        <v>2111</v>
      </c>
      <c r="CT90" s="12">
        <f t="shared" ca="1" si="34"/>
        <v>2112</v>
      </c>
      <c r="CU90" s="12">
        <f t="shared" ca="1" si="34"/>
        <v>2113</v>
      </c>
      <c r="CV90" s="12">
        <f t="shared" ca="1" si="34"/>
        <v>2114</v>
      </c>
      <c r="CW90" s="12">
        <f t="shared" ca="1" si="34"/>
        <v>2115</v>
      </c>
      <c r="CX90" s="12">
        <f t="shared" ca="1" si="34"/>
        <v>2116</v>
      </c>
      <c r="CY90" s="12">
        <f t="shared" ca="1" si="34"/>
        <v>2117</v>
      </c>
      <c r="CZ90" s="12">
        <f t="shared" ca="1" si="34"/>
        <v>2118</v>
      </c>
      <c r="DA90" s="12">
        <f t="shared" ca="1" si="34"/>
        <v>2119</v>
      </c>
      <c r="DB90" s="12">
        <f t="shared" ca="1" si="34"/>
        <v>2120</v>
      </c>
      <c r="DC90" s="12">
        <f t="shared" ca="1" si="34"/>
        <v>2121</v>
      </c>
    </row>
    <row r="91" spans="2:107" ht="15" hidden="1" customHeight="1">
      <c r="C91" s="757" t="s">
        <v>197</v>
      </c>
      <c r="D91" s="758"/>
      <c r="E91" s="759"/>
      <c r="F91" s="60"/>
      <c r="G91" s="58">
        <f>SUMIF($H$6:$DC$6,"&lt;="&amp;PAL,$H91:$DC91)</f>
        <v>0</v>
      </c>
      <c r="H91" s="14">
        <f>H83-'Alternatyva 5'!H$7+'Alternatyva 5'!H$115</f>
        <v>0</v>
      </c>
      <c r="I91" s="14">
        <f>I83-'Alternatyva 5'!I$7+'Alternatyva 5'!I$115</f>
        <v>0</v>
      </c>
      <c r="J91" s="14">
        <f>J83-'Alternatyva 5'!J$7+'Alternatyva 5'!J$115</f>
        <v>0</v>
      </c>
      <c r="K91" s="14">
        <f>K83-'Alternatyva 5'!K$7+'Alternatyva 5'!K$115</f>
        <v>0</v>
      </c>
      <c r="L91" s="14">
        <f>L83-'Alternatyva 5'!L$7+'Alternatyva 5'!L$115</f>
        <v>0</v>
      </c>
      <c r="M91" s="14">
        <f>M83-'Alternatyva 5'!M$7+'Alternatyva 5'!M$115</f>
        <v>0</v>
      </c>
      <c r="N91" s="14">
        <f>N83-'Alternatyva 5'!N$7+'Alternatyva 5'!N$115</f>
        <v>0</v>
      </c>
      <c r="O91" s="14">
        <f>O83-'Alternatyva 5'!O$7+'Alternatyva 5'!O$115</f>
        <v>0</v>
      </c>
      <c r="P91" s="14">
        <f>P83-'Alternatyva 5'!P$7+'Alternatyva 5'!P$115</f>
        <v>0</v>
      </c>
      <c r="Q91" s="14">
        <f>Q83-'Alternatyva 5'!Q$7+'Alternatyva 5'!Q$115</f>
        <v>0</v>
      </c>
      <c r="R91" s="14">
        <f>R83-'Alternatyva 5'!R$7+'Alternatyva 5'!R$115</f>
        <v>0</v>
      </c>
      <c r="S91" s="14">
        <f>S83-'Alternatyva 5'!S$7+'Alternatyva 5'!S$115</f>
        <v>0</v>
      </c>
      <c r="T91" s="14">
        <f>T83-'Alternatyva 5'!T$7+'Alternatyva 5'!T$115</f>
        <v>0</v>
      </c>
      <c r="U91" s="14">
        <f>U83-'Alternatyva 5'!U$7+'Alternatyva 5'!U$115</f>
        <v>0</v>
      </c>
      <c r="V91" s="14">
        <f>V83-'Alternatyva 5'!V$7+'Alternatyva 5'!V$115</f>
        <v>0</v>
      </c>
      <c r="W91" s="14">
        <f>W83-'Alternatyva 5'!W$7+'Alternatyva 5'!W$115</f>
        <v>0</v>
      </c>
      <c r="X91" s="14">
        <f>X83-'Alternatyva 5'!X$7+'Alternatyva 5'!X$115</f>
        <v>0</v>
      </c>
      <c r="Y91" s="14">
        <f>Y83-'Alternatyva 5'!Y$7+'Alternatyva 5'!Y$115</f>
        <v>0</v>
      </c>
      <c r="Z91" s="14">
        <f>Z83-'Alternatyva 5'!Z$7+'Alternatyva 5'!Z$115</f>
        <v>0</v>
      </c>
      <c r="AA91" s="14">
        <f>AA83-'Alternatyva 5'!AA$7+'Alternatyva 5'!AA$115</f>
        <v>0</v>
      </c>
      <c r="AB91" s="14">
        <f>AB83-'Alternatyva 5'!AB$7+'Alternatyva 5'!AB$115</f>
        <v>0</v>
      </c>
      <c r="AC91" s="14">
        <f>AC83-'Alternatyva 5'!AC$7+'Alternatyva 5'!AC$115</f>
        <v>0</v>
      </c>
      <c r="AD91" s="14">
        <f>AD83-'Alternatyva 5'!AD$7+'Alternatyva 5'!AD$115</f>
        <v>0</v>
      </c>
      <c r="AE91" s="14">
        <f>AE83-'Alternatyva 5'!AE$7+'Alternatyva 5'!AE$115</f>
        <v>0</v>
      </c>
      <c r="AF91" s="14">
        <f>AF83-'Alternatyva 5'!AF$7+'Alternatyva 5'!AF$115</f>
        <v>0</v>
      </c>
      <c r="AG91" s="14">
        <f>AG83-'Alternatyva 5'!AG$7+'Alternatyva 5'!AG$115</f>
        <v>0</v>
      </c>
      <c r="AH91" s="14">
        <f>AH83-'Alternatyva 5'!AH$7+'Alternatyva 5'!AH$115</f>
        <v>0</v>
      </c>
      <c r="AI91" s="14">
        <f>AI83-'Alternatyva 5'!AI$7+'Alternatyva 5'!AI$115</f>
        <v>0</v>
      </c>
      <c r="AJ91" s="14">
        <f>AJ83-'Alternatyva 5'!AJ$7+'Alternatyva 5'!AJ$115</f>
        <v>0</v>
      </c>
      <c r="AK91" s="14">
        <f>AK83-'Alternatyva 5'!AK$7+'Alternatyva 5'!AK$115</f>
        <v>0</v>
      </c>
      <c r="AL91" s="14">
        <f>AL83-'Alternatyva 5'!AL$7+'Alternatyva 5'!AL$115</f>
        <v>0</v>
      </c>
      <c r="AM91" s="14">
        <f>AM83-'Alternatyva 5'!AM$7+'Alternatyva 5'!AM$115</f>
        <v>0</v>
      </c>
      <c r="AN91" s="14">
        <f>AN83-'Alternatyva 5'!AN$7+'Alternatyva 5'!AN$115</f>
        <v>0</v>
      </c>
      <c r="AO91" s="14">
        <f>AO83-'Alternatyva 5'!AO$7+'Alternatyva 5'!AO$115</f>
        <v>0</v>
      </c>
      <c r="AP91" s="14">
        <f>AP83-'Alternatyva 5'!AP$7+'Alternatyva 5'!AP$115</f>
        <v>0</v>
      </c>
      <c r="AQ91" s="14">
        <f>AQ83-'Alternatyva 5'!AQ$7+'Alternatyva 5'!AQ$115</f>
        <v>0</v>
      </c>
      <c r="AR91" s="14">
        <f>AR83-'Alternatyva 5'!AR$7+'Alternatyva 5'!AR$115</f>
        <v>0</v>
      </c>
      <c r="AS91" s="14">
        <f>AS83-'Alternatyva 5'!AS$7+'Alternatyva 5'!AS$115</f>
        <v>0</v>
      </c>
      <c r="AT91" s="14">
        <f>AT83-'Alternatyva 5'!AT$7+'Alternatyva 5'!AT$115</f>
        <v>0</v>
      </c>
      <c r="AU91" s="14">
        <f>AU83-'Alternatyva 5'!AU$7+'Alternatyva 5'!AU$115</f>
        <v>0</v>
      </c>
      <c r="AV91" s="14">
        <f>AV83-'Alternatyva 5'!AV$7+'Alternatyva 5'!AV$115</f>
        <v>0</v>
      </c>
      <c r="AW91" s="14">
        <f>AW83-'Alternatyva 5'!AW$7+'Alternatyva 5'!AW$115</f>
        <v>0</v>
      </c>
      <c r="AX91" s="14">
        <f>AX83-'Alternatyva 5'!AX$7+'Alternatyva 5'!AX$115</f>
        <v>0</v>
      </c>
      <c r="AY91" s="14">
        <f>AY83-'Alternatyva 5'!AY$7+'Alternatyva 5'!AY$115</f>
        <v>0</v>
      </c>
      <c r="AZ91" s="14">
        <f>AZ83-'Alternatyva 5'!AZ$7+'Alternatyva 5'!AZ$115</f>
        <v>0</v>
      </c>
      <c r="BA91" s="14">
        <f>BA83-'Alternatyva 5'!BA$7+'Alternatyva 5'!BA$115</f>
        <v>0</v>
      </c>
      <c r="BB91" s="14">
        <f>BB83-'Alternatyva 5'!BB$7+'Alternatyva 5'!BB$115</f>
        <v>0</v>
      </c>
      <c r="BC91" s="14">
        <f>BC83-'Alternatyva 5'!BC$7+'Alternatyva 5'!BC$115</f>
        <v>0</v>
      </c>
      <c r="BD91" s="14">
        <f>BD83-'Alternatyva 5'!BD$7+'Alternatyva 5'!BD$115</f>
        <v>0</v>
      </c>
      <c r="BE91" s="14">
        <f>BE83-'Alternatyva 5'!BE$7+'Alternatyva 5'!BE$115</f>
        <v>0</v>
      </c>
      <c r="BF91" s="14">
        <f>BF83-'Alternatyva 5'!BF$7+'Alternatyva 5'!BF$115</f>
        <v>0</v>
      </c>
      <c r="BG91" s="14">
        <f>BG83-'Alternatyva 5'!BG$7+'Alternatyva 5'!BG$115</f>
        <v>0</v>
      </c>
      <c r="BH91" s="14">
        <f>BH83-'Alternatyva 5'!BH$7+'Alternatyva 5'!BH$115</f>
        <v>0</v>
      </c>
      <c r="BI91" s="14">
        <f>BI83-'Alternatyva 5'!BI$7+'Alternatyva 5'!BI$115</f>
        <v>0</v>
      </c>
      <c r="BJ91" s="14">
        <f>BJ83-'Alternatyva 5'!BJ$7+'Alternatyva 5'!BJ$115</f>
        <v>0</v>
      </c>
      <c r="BK91" s="14">
        <f>BK83-'Alternatyva 5'!BK$7+'Alternatyva 5'!BK$115</f>
        <v>0</v>
      </c>
      <c r="BL91" s="14">
        <f>BL83-'Alternatyva 5'!BL$7+'Alternatyva 5'!BL$115</f>
        <v>0</v>
      </c>
      <c r="BM91" s="14">
        <f>BM83-'Alternatyva 5'!BM$7+'Alternatyva 5'!BM$115</f>
        <v>0</v>
      </c>
      <c r="BN91" s="14">
        <f>BN83-'Alternatyva 5'!BN$7+'Alternatyva 5'!BN$115</f>
        <v>0</v>
      </c>
      <c r="BO91" s="14">
        <f>BO83-'Alternatyva 5'!BO$7+'Alternatyva 5'!BO$115</f>
        <v>0</v>
      </c>
      <c r="BP91" s="14">
        <f>BP83-'Alternatyva 5'!BP$7+'Alternatyva 5'!BP$115</f>
        <v>0</v>
      </c>
      <c r="BQ91" s="14">
        <f>BQ83-'Alternatyva 5'!BQ$7+'Alternatyva 5'!BQ$115</f>
        <v>0</v>
      </c>
      <c r="BR91" s="14">
        <f>BR83-'Alternatyva 5'!BR$7+'Alternatyva 5'!BR$115</f>
        <v>0</v>
      </c>
      <c r="BS91" s="14">
        <f>BS83-'Alternatyva 5'!BS$7+'Alternatyva 5'!BS$115</f>
        <v>0</v>
      </c>
      <c r="BT91" s="14">
        <f>BT83-'Alternatyva 5'!BT$7+'Alternatyva 5'!BT$115</f>
        <v>0</v>
      </c>
      <c r="BU91" s="14">
        <f>BU83-'Alternatyva 5'!BU$7+'Alternatyva 5'!BU$115</f>
        <v>0</v>
      </c>
      <c r="BV91" s="14">
        <f>BV83-'Alternatyva 5'!BV$7+'Alternatyva 5'!BV$115</f>
        <v>0</v>
      </c>
      <c r="BW91" s="14">
        <f>BW83-'Alternatyva 5'!BW$7+'Alternatyva 5'!BW$115</f>
        <v>0</v>
      </c>
      <c r="BX91" s="14">
        <f>BX83-'Alternatyva 5'!BX$7+'Alternatyva 5'!BX$115</f>
        <v>0</v>
      </c>
      <c r="BY91" s="14">
        <f>BY83-'Alternatyva 5'!BY$7+'Alternatyva 5'!BY$115</f>
        <v>0</v>
      </c>
      <c r="BZ91" s="14">
        <f>BZ83-'Alternatyva 5'!BZ$7+'Alternatyva 5'!BZ$115</f>
        <v>0</v>
      </c>
      <c r="CA91" s="14">
        <f>CA83-'Alternatyva 5'!CA$7+'Alternatyva 5'!CA$115</f>
        <v>0</v>
      </c>
      <c r="CB91" s="14">
        <f>CB83-'Alternatyva 5'!CB$7+'Alternatyva 5'!CB$115</f>
        <v>0</v>
      </c>
      <c r="CC91" s="14">
        <f>CC83-'Alternatyva 5'!CC$7+'Alternatyva 5'!CC$115</f>
        <v>0</v>
      </c>
      <c r="CD91" s="14">
        <f>CD83-'Alternatyva 5'!CD$7+'Alternatyva 5'!CD$115</f>
        <v>0</v>
      </c>
      <c r="CE91" s="14">
        <f>CE83-'Alternatyva 5'!CE$7+'Alternatyva 5'!CE$115</f>
        <v>0</v>
      </c>
      <c r="CF91" s="14">
        <f>CF83-'Alternatyva 5'!CF$7+'Alternatyva 5'!CF$115</f>
        <v>0</v>
      </c>
      <c r="CG91" s="14">
        <f>CG83-'Alternatyva 5'!CG$7+'Alternatyva 5'!CG$115</f>
        <v>0</v>
      </c>
      <c r="CH91" s="14">
        <f>CH83-'Alternatyva 5'!CH$7+'Alternatyva 5'!CH$115</f>
        <v>0</v>
      </c>
      <c r="CI91" s="14">
        <f>CI83-'Alternatyva 5'!CI$7+'Alternatyva 5'!CI$115</f>
        <v>0</v>
      </c>
      <c r="CJ91" s="14">
        <f>CJ83-'Alternatyva 5'!CJ$7+'Alternatyva 5'!CJ$115</f>
        <v>0</v>
      </c>
      <c r="CK91" s="14">
        <f>CK83-'Alternatyva 5'!CK$7+'Alternatyva 5'!CK$115</f>
        <v>0</v>
      </c>
      <c r="CL91" s="14">
        <f>CL83-'Alternatyva 5'!CL$7+'Alternatyva 5'!CL$115</f>
        <v>0</v>
      </c>
      <c r="CM91" s="14">
        <f>CM83-'Alternatyva 5'!CM$7+'Alternatyva 5'!CM$115</f>
        <v>0</v>
      </c>
      <c r="CN91" s="14">
        <f>CN83-'Alternatyva 5'!CN$7+'Alternatyva 5'!CN$115</f>
        <v>0</v>
      </c>
      <c r="CO91" s="14">
        <f>CO83-'Alternatyva 5'!CO$7+'Alternatyva 5'!CO$115</f>
        <v>0</v>
      </c>
      <c r="CP91" s="14">
        <f>CP83-'Alternatyva 5'!CP$7+'Alternatyva 5'!CP$115</f>
        <v>0</v>
      </c>
      <c r="CQ91" s="14">
        <f>CQ83-'Alternatyva 5'!CQ$7+'Alternatyva 5'!CQ$115</f>
        <v>0</v>
      </c>
      <c r="CR91" s="14">
        <f>CR83-'Alternatyva 5'!CR$7+'Alternatyva 5'!CR$115</f>
        <v>0</v>
      </c>
      <c r="CS91" s="14">
        <f>CS83-'Alternatyva 5'!CS$7+'Alternatyva 5'!CS$115</f>
        <v>0</v>
      </c>
      <c r="CT91" s="14">
        <f>CT83-'Alternatyva 5'!CT$7+'Alternatyva 5'!CT$115</f>
        <v>0</v>
      </c>
      <c r="CU91" s="14">
        <f>CU83-'Alternatyva 5'!CU$7+'Alternatyva 5'!CU$115</f>
        <v>0</v>
      </c>
      <c r="CV91" s="14">
        <f>CV83-'Alternatyva 5'!CV$7+'Alternatyva 5'!CV$115</f>
        <v>0</v>
      </c>
      <c r="CW91" s="14">
        <f>CW83-'Alternatyva 5'!CW$7+'Alternatyva 5'!CW$115</f>
        <v>0</v>
      </c>
      <c r="CX91" s="14">
        <f>CX83-'Alternatyva 5'!CX$7+'Alternatyva 5'!CX$115</f>
        <v>0</v>
      </c>
      <c r="CY91" s="14">
        <f>CY83-'Alternatyva 5'!CY$7+'Alternatyva 5'!CY$115</f>
        <v>0</v>
      </c>
      <c r="CZ91" s="14">
        <f>CZ83-'Alternatyva 5'!CZ$7+'Alternatyva 5'!CZ$115</f>
        <v>0</v>
      </c>
      <c r="DA91" s="14">
        <f>DA83-'Alternatyva 5'!DA$7+'Alternatyva 5'!DA$115</f>
        <v>0</v>
      </c>
      <c r="DB91" s="14">
        <f>DB83-'Alternatyva 5'!DB$7+'Alternatyva 5'!DB$115</f>
        <v>0</v>
      </c>
      <c r="DC91" s="14">
        <f>DC83-'Alternatyva 5'!DC$7+'Alternatyva 5'!DC$115</f>
        <v>0</v>
      </c>
    </row>
    <row r="92" spans="2:107" ht="15" hidden="1" customHeight="1">
      <c r="C92" s="760" t="s">
        <v>268</v>
      </c>
      <c r="D92" s="761"/>
      <c r="E92" s="762"/>
      <c r="F92" s="53">
        <f>H91+NPV(FD,I91:INDEX(I91:DC91,PAL))</f>
        <v>0</v>
      </c>
      <c r="G92" s="52"/>
    </row>
    <row r="93" spans="2:107" ht="15" hidden="1" customHeight="1">
      <c r="C93" s="760" t="s">
        <v>269</v>
      </c>
      <c r="D93" s="761"/>
      <c r="E93" s="762"/>
      <c r="F93" s="173" t="str">
        <f>IFERROR(IRR(H91:INDEX(H91:DC91,PAL+1)),"-")</f>
        <v>-</v>
      </c>
      <c r="G93" s="44"/>
    </row>
    <row r="94" spans="2:107" ht="15" hidden="1" customHeight="1" thickBot="1">
      <c r="C94" s="766" t="s">
        <v>196</v>
      </c>
      <c r="D94" s="767"/>
      <c r="E94" s="768"/>
      <c r="F94" s="51" t="str">
        <f>IFERROR(IF('Alternatyva 5'!F$89&lt;0,SUM('Alternatyva 5'!F$100,-'Alternatyva 5'!F$115,-'Alternatyva 5'!F$89)/SUM('Alternatyva 5'!F$9,'Alternatyva 5'!F$8,-SNA!F83),SUM('Alternatyva 5'!F$100,-'Alternatyva 5'!F$115)/SUM('Alternatyva 5'!F$9,'Alternatyva 5'!F$8,-SNA!F83,'Alternatyva 5'!F$89)),"")</f>
        <v/>
      </c>
      <c r="G94" s="44"/>
    </row>
  </sheetData>
  <sheetProtection algorithmName="SHA-512" hashValue="/G7cFzDHCidkrkVigyzTCybJcEhSjj1rTV3VhglImmy5UrP4BrzUAXdFSZ/YLHTPhS+u8aOik9kHB+qjj652Tg==" saltValue="/GFEVQoHYdCPVs7eyV0znA==" spinCount="100000" sheet="1" objects="1" scenarios="1"/>
  <customSheetViews>
    <customSheetView guid="{B7831A28-C714-4DC9-BB36-A1304866CBB0}" showPageBreaks="1" fitToPage="1" hiddenColumns="1">
      <pane xSplit="6" ySplit="4" topLeftCell="G74" activePane="bottomRight" state="frozenSplit"/>
      <selection pane="bottomRight" activeCell="A88" sqref="A88:XFD88"/>
      <pageMargins left="0.7" right="0.7" top="0.75" bottom="0.75" header="0.3" footer="0.3"/>
      <pageSetup paperSize="9" scale="15" fitToWidth="2" orientation="landscape" r:id="rId1"/>
    </customSheetView>
  </customSheetViews>
  <mergeCells count="86">
    <mergeCell ref="B1:C1"/>
    <mergeCell ref="F6:G6"/>
    <mergeCell ref="F42:G42"/>
    <mergeCell ref="F60:G60"/>
    <mergeCell ref="F24:G24"/>
    <mergeCell ref="C18:F18"/>
    <mergeCell ref="C7:E7"/>
    <mergeCell ref="C8:E8"/>
    <mergeCell ref="C9:E9"/>
    <mergeCell ref="C10:E10"/>
    <mergeCell ref="C11:E11"/>
    <mergeCell ref="C13:E13"/>
    <mergeCell ref="C15:E15"/>
    <mergeCell ref="C16:E16"/>
    <mergeCell ref="C14:F14"/>
    <mergeCell ref="C53:E53"/>
    <mergeCell ref="C83:E83"/>
    <mergeCell ref="C82:E82"/>
    <mergeCell ref="C81:E81"/>
    <mergeCell ref="C80:E80"/>
    <mergeCell ref="C58:E58"/>
    <mergeCell ref="C79:E79"/>
    <mergeCell ref="C64:E64"/>
    <mergeCell ref="C63:E63"/>
    <mergeCell ref="C62:E62"/>
    <mergeCell ref="C61:E61"/>
    <mergeCell ref="C89:E89"/>
    <mergeCell ref="C88:E88"/>
    <mergeCell ref="C85:E85"/>
    <mergeCell ref="C86:F86"/>
    <mergeCell ref="C87:E87"/>
    <mergeCell ref="C94:E94"/>
    <mergeCell ref="C93:E93"/>
    <mergeCell ref="C92:E92"/>
    <mergeCell ref="C90:F90"/>
    <mergeCell ref="C91:E91"/>
    <mergeCell ref="C29:E29"/>
    <mergeCell ref="C28:E28"/>
    <mergeCell ref="C17:E17"/>
    <mergeCell ref="C19:E19"/>
    <mergeCell ref="C20:E20"/>
    <mergeCell ref="C22:E22"/>
    <mergeCell ref="C21:E21"/>
    <mergeCell ref="C26:E26"/>
    <mergeCell ref="C27:E27"/>
    <mergeCell ref="C31:E31"/>
    <mergeCell ref="C52:E52"/>
    <mergeCell ref="C49:E49"/>
    <mergeCell ref="C40:E40"/>
    <mergeCell ref="C32:F32"/>
    <mergeCell ref="C39:E39"/>
    <mergeCell ref="C38:E38"/>
    <mergeCell ref="C35:E35"/>
    <mergeCell ref="C34:E34"/>
    <mergeCell ref="F78:G78"/>
    <mergeCell ref="C33:E33"/>
    <mergeCell ref="C36:F36"/>
    <mergeCell ref="C37:E37"/>
    <mergeCell ref="C50:F50"/>
    <mergeCell ref="C51:E51"/>
    <mergeCell ref="C47:E47"/>
    <mergeCell ref="C46:E46"/>
    <mergeCell ref="C45:E45"/>
    <mergeCell ref="C44:E44"/>
    <mergeCell ref="C54:F54"/>
    <mergeCell ref="C55:E55"/>
    <mergeCell ref="C68:F68"/>
    <mergeCell ref="C69:E69"/>
    <mergeCell ref="C72:F72"/>
    <mergeCell ref="C43:E43"/>
    <mergeCell ref="C12:E12"/>
    <mergeCell ref="C30:E30"/>
    <mergeCell ref="C48:E48"/>
    <mergeCell ref="C66:E66"/>
    <mergeCell ref="C84:E84"/>
    <mergeCell ref="C73:E73"/>
    <mergeCell ref="C57:E57"/>
    <mergeCell ref="C56:E56"/>
    <mergeCell ref="C25:E25"/>
    <mergeCell ref="C76:E76"/>
    <mergeCell ref="C75:E75"/>
    <mergeCell ref="C74:E74"/>
    <mergeCell ref="C71:E71"/>
    <mergeCell ref="C70:E70"/>
    <mergeCell ref="C67:E67"/>
    <mergeCell ref="C65:E65"/>
  </mergeCells>
  <pageMargins left="0.7" right="0.7" top="0.75" bottom="0.75" header="0.3" footer="0.3"/>
  <pageSetup paperSize="9" scale="14" fitToWidth="2" orientation="landscape" r:id="rId2"/>
  <drawing r:id="rId3"/>
  <legacyDrawing r:id="rId4"/>
  <mc:AlternateContent xmlns:mc="http://schemas.openxmlformats.org/markup-compatibility/2006">
    <mc:Choice Requires="x14">
      <controls>
        <mc:AlternateContent xmlns:mc="http://schemas.openxmlformats.org/markup-compatibility/2006">
          <mc:Choice Requires="x14">
            <control shapeId="22529" r:id="rId5" name="Button 20">
              <controlPr defaultSize="0" print="0" autoFill="0" autoPict="0" macro="[0]!SNA_Finansiniai_Button1_Click" altText="Rodyti/nerodyti finansinės analizės rodiklius_x000a_">
                <anchor moveWithCells="1" sizeWithCells="1">
                  <from>
                    <xdr:col>3</xdr:col>
                    <xdr:colOff>266700</xdr:colOff>
                    <xdr:row>1</xdr:row>
                    <xdr:rowOff>144780</xdr:rowOff>
                  </from>
                  <to>
                    <xdr:col>6</xdr:col>
                    <xdr:colOff>975360</xdr:colOff>
                    <xdr:row>3</xdr:row>
                    <xdr:rowOff>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01">
    <tabColor theme="5" tint="0.59999389629810485"/>
    <pageSetUpPr fitToPage="1"/>
  </sheetPr>
  <dimension ref="B1:DC64"/>
  <sheetViews>
    <sheetView workbookViewId="0"/>
  </sheetViews>
  <sheetFormatPr defaultRowHeight="14.4"/>
  <cols>
    <col min="1" max="1" width="3.6640625" customWidth="1"/>
    <col min="2" max="2" width="58.6640625" customWidth="1"/>
    <col min="3" max="3" width="15" customWidth="1"/>
    <col min="4" max="4" width="13.6640625" customWidth="1"/>
    <col min="5" max="5" width="11" customWidth="1"/>
    <col min="6" max="7" width="16.6640625" customWidth="1"/>
    <col min="8" max="43" width="14.6640625" customWidth="1"/>
    <col min="44" max="107" width="14.6640625" hidden="1" customWidth="1"/>
    <col min="108" max="109" width="9.33203125" customWidth="1"/>
  </cols>
  <sheetData>
    <row r="1" spans="2:107" ht="9" customHeight="1">
      <c r="E1" s="16"/>
      <c r="F1" s="2"/>
      <c r="G1" s="2"/>
      <c r="K1" s="2"/>
    </row>
    <row r="2" spans="2:107">
      <c r="B2" s="18" t="s">
        <v>40</v>
      </c>
      <c r="C2" s="18"/>
      <c r="D2" s="18"/>
    </row>
    <row r="3" spans="2:107">
      <c r="B3" t="s">
        <v>582</v>
      </c>
    </row>
    <row r="5" spans="2:107">
      <c r="B5" t="s">
        <v>255</v>
      </c>
    </row>
    <row r="6" spans="2:107" ht="29.25" customHeight="1">
      <c r="B6" s="188" t="str">
        <f>IF(Result=0,"",Result)</f>
        <v>Žuvusių ir (ar) sunkiai sužeistų pervažų naudotojų skaičius</v>
      </c>
      <c r="C6" s="188"/>
      <c r="D6" s="188"/>
      <c r="E6" s="2"/>
    </row>
    <row r="7" spans="2:107">
      <c r="B7" s="10"/>
      <c r="C7" s="10"/>
      <c r="D7" s="10"/>
    </row>
    <row r="8" spans="2:107">
      <c r="B8" s="18" t="str">
        <f>IF(Result_mat&lt;&gt;"",Result_mat,"-")</f>
        <v>asmenys</v>
      </c>
      <c r="C8" s="18"/>
      <c r="D8" s="18"/>
      <c r="F8" s="763" t="s">
        <v>232</v>
      </c>
      <c r="G8" s="765"/>
      <c r="H8" s="12">
        <v>0</v>
      </c>
      <c r="I8" s="12">
        <v>1</v>
      </c>
      <c r="J8" s="12">
        <v>2</v>
      </c>
      <c r="K8" s="12">
        <v>3</v>
      </c>
      <c r="L8" s="12">
        <v>4</v>
      </c>
      <c r="M8" s="12">
        <v>5</v>
      </c>
      <c r="N8" s="12">
        <v>6</v>
      </c>
      <c r="O8" s="12">
        <v>7</v>
      </c>
      <c r="P8" s="12">
        <v>8</v>
      </c>
      <c r="Q8" s="12">
        <v>9</v>
      </c>
      <c r="R8" s="12">
        <v>10</v>
      </c>
      <c r="S8" s="12">
        <v>11</v>
      </c>
      <c r="T8" s="12">
        <v>12</v>
      </c>
      <c r="U8" s="12">
        <v>13</v>
      </c>
      <c r="V8" s="12">
        <v>14</v>
      </c>
      <c r="W8" s="12">
        <v>15</v>
      </c>
      <c r="X8" s="12">
        <v>16</v>
      </c>
      <c r="Y8" s="12">
        <v>17</v>
      </c>
      <c r="Z8" s="12">
        <v>18</v>
      </c>
      <c r="AA8" s="12">
        <v>19</v>
      </c>
      <c r="AB8" s="12">
        <v>20</v>
      </c>
      <c r="AC8" s="12">
        <v>21</v>
      </c>
      <c r="AD8" s="12">
        <v>22</v>
      </c>
      <c r="AE8" s="12">
        <v>23</v>
      </c>
      <c r="AF8" s="12">
        <v>24</v>
      </c>
      <c r="AG8" s="12">
        <v>25</v>
      </c>
      <c r="AH8" s="12">
        <v>26</v>
      </c>
      <c r="AI8" s="12">
        <v>27</v>
      </c>
      <c r="AJ8" s="12">
        <v>28</v>
      </c>
      <c r="AK8" s="12">
        <v>29</v>
      </c>
      <c r="AL8" s="12">
        <v>30</v>
      </c>
      <c r="AM8" s="12">
        <v>31</v>
      </c>
      <c r="AN8" s="12">
        <v>32</v>
      </c>
      <c r="AO8" s="12">
        <v>33</v>
      </c>
      <c r="AP8" s="12">
        <v>34</v>
      </c>
      <c r="AQ8" s="12">
        <v>35</v>
      </c>
      <c r="AR8" s="12">
        <v>36</v>
      </c>
      <c r="AS8" s="12">
        <v>37</v>
      </c>
      <c r="AT8" s="12">
        <v>38</v>
      </c>
      <c r="AU8" s="12">
        <v>39</v>
      </c>
      <c r="AV8" s="12">
        <v>40</v>
      </c>
      <c r="AW8" s="12">
        <v>41</v>
      </c>
      <c r="AX8" s="12">
        <v>42</v>
      </c>
      <c r="AY8" s="12">
        <v>43</v>
      </c>
      <c r="AZ8" s="12">
        <v>44</v>
      </c>
      <c r="BA8" s="12">
        <v>45</v>
      </c>
      <c r="BB8" s="12">
        <v>46</v>
      </c>
      <c r="BC8" s="12">
        <v>47</v>
      </c>
      <c r="BD8" s="12">
        <v>48</v>
      </c>
      <c r="BE8" s="12">
        <v>49</v>
      </c>
      <c r="BF8" s="12">
        <v>50</v>
      </c>
      <c r="BG8" s="12">
        <v>51</v>
      </c>
      <c r="BH8" s="12">
        <v>52</v>
      </c>
      <c r="BI8" s="12">
        <v>53</v>
      </c>
      <c r="BJ8" s="12">
        <v>54</v>
      </c>
      <c r="BK8" s="12">
        <v>55</v>
      </c>
      <c r="BL8" s="12">
        <v>56</v>
      </c>
      <c r="BM8" s="12">
        <v>57</v>
      </c>
      <c r="BN8" s="12">
        <v>58</v>
      </c>
      <c r="BO8" s="12">
        <v>59</v>
      </c>
      <c r="BP8" s="12">
        <v>60</v>
      </c>
      <c r="BQ8" s="12">
        <v>61</v>
      </c>
      <c r="BR8" s="12">
        <v>62</v>
      </c>
      <c r="BS8" s="12">
        <v>63</v>
      </c>
      <c r="BT8" s="12">
        <v>64</v>
      </c>
      <c r="BU8" s="12">
        <v>65</v>
      </c>
      <c r="BV8" s="12">
        <v>66</v>
      </c>
      <c r="BW8" s="12">
        <v>67</v>
      </c>
      <c r="BX8" s="12">
        <v>68</v>
      </c>
      <c r="BY8" s="12">
        <v>69</v>
      </c>
      <c r="BZ8" s="12">
        <v>70</v>
      </c>
      <c r="CA8" s="12">
        <v>71</v>
      </c>
      <c r="CB8" s="12">
        <v>72</v>
      </c>
      <c r="CC8" s="12">
        <v>73</v>
      </c>
      <c r="CD8" s="12">
        <v>74</v>
      </c>
      <c r="CE8" s="12">
        <v>75</v>
      </c>
      <c r="CF8" s="12">
        <v>76</v>
      </c>
      <c r="CG8" s="12">
        <v>77</v>
      </c>
      <c r="CH8" s="12">
        <v>78</v>
      </c>
      <c r="CI8" s="12">
        <v>79</v>
      </c>
      <c r="CJ8" s="12">
        <v>80</v>
      </c>
      <c r="CK8" s="12">
        <v>81</v>
      </c>
      <c r="CL8" s="12">
        <v>82</v>
      </c>
      <c r="CM8" s="12">
        <v>83</v>
      </c>
      <c r="CN8" s="12">
        <v>84</v>
      </c>
      <c r="CO8" s="12">
        <v>85</v>
      </c>
      <c r="CP8" s="12">
        <v>86</v>
      </c>
      <c r="CQ8" s="12">
        <v>87</v>
      </c>
      <c r="CR8" s="12">
        <v>88</v>
      </c>
      <c r="CS8" s="12">
        <v>89</v>
      </c>
      <c r="CT8" s="12">
        <v>90</v>
      </c>
      <c r="CU8" s="12">
        <v>91</v>
      </c>
      <c r="CV8" s="12">
        <v>92</v>
      </c>
      <c r="CW8" s="12">
        <v>93</v>
      </c>
      <c r="CX8" s="12">
        <v>94</v>
      </c>
      <c r="CY8" s="12">
        <v>95</v>
      </c>
      <c r="CZ8" s="12">
        <v>96</v>
      </c>
      <c r="DA8" s="12">
        <v>97</v>
      </c>
      <c r="DB8" s="12">
        <v>98</v>
      </c>
      <c r="DC8" s="12">
        <v>99</v>
      </c>
    </row>
    <row r="9" spans="2:107" s="25" customFormat="1" ht="29.25" customHeight="1">
      <c r="B9" s="784" t="s">
        <v>141</v>
      </c>
      <c r="C9" s="784"/>
      <c r="D9" s="784"/>
      <c r="E9" s="784"/>
      <c r="F9" s="13" t="s">
        <v>33</v>
      </c>
      <c r="G9" s="12" t="s">
        <v>32</v>
      </c>
      <c r="H9" s="12" t="str">
        <f ca="1">IF(PVP="",TEXT(TODAY(),"yyyy"),TEXT(PVP,"yyyy"))</f>
        <v>2022</v>
      </c>
      <c r="I9" s="12">
        <f t="shared" ref="I9:AN9" ca="1" si="0">$H$9+I8</f>
        <v>2023</v>
      </c>
      <c r="J9" s="12">
        <f t="shared" ca="1" si="0"/>
        <v>2024</v>
      </c>
      <c r="K9" s="12">
        <f t="shared" ca="1" si="0"/>
        <v>2025</v>
      </c>
      <c r="L9" s="12">
        <f t="shared" ca="1" si="0"/>
        <v>2026</v>
      </c>
      <c r="M9" s="12">
        <f t="shared" ca="1" si="0"/>
        <v>2027</v>
      </c>
      <c r="N9" s="12">
        <f t="shared" ca="1" si="0"/>
        <v>2028</v>
      </c>
      <c r="O9" s="12">
        <f t="shared" ca="1" si="0"/>
        <v>2029</v>
      </c>
      <c r="P9" s="12">
        <f t="shared" ca="1" si="0"/>
        <v>2030</v>
      </c>
      <c r="Q9" s="12">
        <f t="shared" ca="1" si="0"/>
        <v>2031</v>
      </c>
      <c r="R9" s="12">
        <f t="shared" ca="1" si="0"/>
        <v>2032</v>
      </c>
      <c r="S9" s="12">
        <f t="shared" ca="1" si="0"/>
        <v>2033</v>
      </c>
      <c r="T9" s="12">
        <f t="shared" ca="1" si="0"/>
        <v>2034</v>
      </c>
      <c r="U9" s="12">
        <f t="shared" ca="1" si="0"/>
        <v>2035</v>
      </c>
      <c r="V9" s="12">
        <f t="shared" ca="1" si="0"/>
        <v>2036</v>
      </c>
      <c r="W9" s="12">
        <f t="shared" ca="1" si="0"/>
        <v>2037</v>
      </c>
      <c r="X9" s="12">
        <f t="shared" ca="1" si="0"/>
        <v>2038</v>
      </c>
      <c r="Y9" s="12">
        <f t="shared" ca="1" si="0"/>
        <v>2039</v>
      </c>
      <c r="Z9" s="12">
        <f t="shared" ca="1" si="0"/>
        <v>2040</v>
      </c>
      <c r="AA9" s="12">
        <f t="shared" ca="1" si="0"/>
        <v>2041</v>
      </c>
      <c r="AB9" s="12">
        <f t="shared" ca="1" si="0"/>
        <v>2042</v>
      </c>
      <c r="AC9" s="12">
        <f t="shared" ca="1" si="0"/>
        <v>2043</v>
      </c>
      <c r="AD9" s="12">
        <f t="shared" ca="1" si="0"/>
        <v>2044</v>
      </c>
      <c r="AE9" s="12">
        <f t="shared" ca="1" si="0"/>
        <v>2045</v>
      </c>
      <c r="AF9" s="12">
        <f t="shared" ca="1" si="0"/>
        <v>2046</v>
      </c>
      <c r="AG9" s="12">
        <f t="shared" ca="1" si="0"/>
        <v>2047</v>
      </c>
      <c r="AH9" s="12">
        <f t="shared" ca="1" si="0"/>
        <v>2048</v>
      </c>
      <c r="AI9" s="12">
        <f t="shared" ca="1" si="0"/>
        <v>2049</v>
      </c>
      <c r="AJ9" s="12">
        <f t="shared" ca="1" si="0"/>
        <v>2050</v>
      </c>
      <c r="AK9" s="12">
        <f t="shared" ca="1" si="0"/>
        <v>2051</v>
      </c>
      <c r="AL9" s="12">
        <f t="shared" ca="1" si="0"/>
        <v>2052</v>
      </c>
      <c r="AM9" s="12">
        <f t="shared" ca="1" si="0"/>
        <v>2053</v>
      </c>
      <c r="AN9" s="12">
        <f t="shared" ca="1" si="0"/>
        <v>2054</v>
      </c>
      <c r="AO9" s="12">
        <f t="shared" ref="AO9:BT9" ca="1" si="1">$H$9+AO8</f>
        <v>2055</v>
      </c>
      <c r="AP9" s="12">
        <f t="shared" ca="1" si="1"/>
        <v>2056</v>
      </c>
      <c r="AQ9" s="12">
        <f t="shared" ca="1" si="1"/>
        <v>2057</v>
      </c>
      <c r="AR9" s="12">
        <f t="shared" ca="1" si="1"/>
        <v>2058</v>
      </c>
      <c r="AS9" s="12">
        <f t="shared" ca="1" si="1"/>
        <v>2059</v>
      </c>
      <c r="AT9" s="12">
        <f t="shared" ca="1" si="1"/>
        <v>2060</v>
      </c>
      <c r="AU9" s="12">
        <f t="shared" ca="1" si="1"/>
        <v>2061</v>
      </c>
      <c r="AV9" s="12">
        <f t="shared" ca="1" si="1"/>
        <v>2062</v>
      </c>
      <c r="AW9" s="12">
        <f t="shared" ca="1" si="1"/>
        <v>2063</v>
      </c>
      <c r="AX9" s="12">
        <f t="shared" ca="1" si="1"/>
        <v>2064</v>
      </c>
      <c r="AY9" s="12">
        <f t="shared" ca="1" si="1"/>
        <v>2065</v>
      </c>
      <c r="AZ9" s="12">
        <f t="shared" ca="1" si="1"/>
        <v>2066</v>
      </c>
      <c r="BA9" s="12">
        <f t="shared" ca="1" si="1"/>
        <v>2067</v>
      </c>
      <c r="BB9" s="12">
        <f t="shared" ca="1" si="1"/>
        <v>2068</v>
      </c>
      <c r="BC9" s="12">
        <f t="shared" ca="1" si="1"/>
        <v>2069</v>
      </c>
      <c r="BD9" s="12">
        <f t="shared" ca="1" si="1"/>
        <v>2070</v>
      </c>
      <c r="BE9" s="12">
        <f t="shared" ca="1" si="1"/>
        <v>2071</v>
      </c>
      <c r="BF9" s="12">
        <f t="shared" ca="1" si="1"/>
        <v>2072</v>
      </c>
      <c r="BG9" s="12">
        <f t="shared" ca="1" si="1"/>
        <v>2073</v>
      </c>
      <c r="BH9" s="12">
        <f t="shared" ca="1" si="1"/>
        <v>2074</v>
      </c>
      <c r="BI9" s="12">
        <f t="shared" ca="1" si="1"/>
        <v>2075</v>
      </c>
      <c r="BJ9" s="12">
        <f t="shared" ca="1" si="1"/>
        <v>2076</v>
      </c>
      <c r="BK9" s="12">
        <f t="shared" ca="1" si="1"/>
        <v>2077</v>
      </c>
      <c r="BL9" s="12">
        <f t="shared" ca="1" si="1"/>
        <v>2078</v>
      </c>
      <c r="BM9" s="12">
        <f t="shared" ca="1" si="1"/>
        <v>2079</v>
      </c>
      <c r="BN9" s="12">
        <f t="shared" ca="1" si="1"/>
        <v>2080</v>
      </c>
      <c r="BO9" s="12">
        <f t="shared" ca="1" si="1"/>
        <v>2081</v>
      </c>
      <c r="BP9" s="12">
        <f t="shared" ca="1" si="1"/>
        <v>2082</v>
      </c>
      <c r="BQ9" s="12">
        <f t="shared" ca="1" si="1"/>
        <v>2083</v>
      </c>
      <c r="BR9" s="12">
        <f t="shared" ca="1" si="1"/>
        <v>2084</v>
      </c>
      <c r="BS9" s="12">
        <f t="shared" ca="1" si="1"/>
        <v>2085</v>
      </c>
      <c r="BT9" s="12">
        <f t="shared" ca="1" si="1"/>
        <v>2086</v>
      </c>
      <c r="BU9" s="12">
        <f t="shared" ref="BU9:CZ9" ca="1" si="2">$H$9+BU8</f>
        <v>2087</v>
      </c>
      <c r="BV9" s="12">
        <f t="shared" ca="1" si="2"/>
        <v>2088</v>
      </c>
      <c r="BW9" s="12">
        <f t="shared" ca="1" si="2"/>
        <v>2089</v>
      </c>
      <c r="BX9" s="12">
        <f t="shared" ca="1" si="2"/>
        <v>2090</v>
      </c>
      <c r="BY9" s="12">
        <f t="shared" ca="1" si="2"/>
        <v>2091</v>
      </c>
      <c r="BZ9" s="12">
        <f t="shared" ca="1" si="2"/>
        <v>2092</v>
      </c>
      <c r="CA9" s="12">
        <f t="shared" ca="1" si="2"/>
        <v>2093</v>
      </c>
      <c r="CB9" s="12">
        <f t="shared" ca="1" si="2"/>
        <v>2094</v>
      </c>
      <c r="CC9" s="12">
        <f t="shared" ca="1" si="2"/>
        <v>2095</v>
      </c>
      <c r="CD9" s="12">
        <f t="shared" ca="1" si="2"/>
        <v>2096</v>
      </c>
      <c r="CE9" s="12">
        <f t="shared" ca="1" si="2"/>
        <v>2097</v>
      </c>
      <c r="CF9" s="12">
        <f t="shared" ca="1" si="2"/>
        <v>2098</v>
      </c>
      <c r="CG9" s="12">
        <f t="shared" ca="1" si="2"/>
        <v>2099</v>
      </c>
      <c r="CH9" s="12">
        <f t="shared" ca="1" si="2"/>
        <v>2100</v>
      </c>
      <c r="CI9" s="12">
        <f t="shared" ca="1" si="2"/>
        <v>2101</v>
      </c>
      <c r="CJ9" s="12">
        <f t="shared" ca="1" si="2"/>
        <v>2102</v>
      </c>
      <c r="CK9" s="12">
        <f t="shared" ca="1" si="2"/>
        <v>2103</v>
      </c>
      <c r="CL9" s="12">
        <f t="shared" ca="1" si="2"/>
        <v>2104</v>
      </c>
      <c r="CM9" s="12">
        <f t="shared" ca="1" si="2"/>
        <v>2105</v>
      </c>
      <c r="CN9" s="12">
        <f t="shared" ca="1" si="2"/>
        <v>2106</v>
      </c>
      <c r="CO9" s="12">
        <f t="shared" ca="1" si="2"/>
        <v>2107</v>
      </c>
      <c r="CP9" s="12">
        <f t="shared" ca="1" si="2"/>
        <v>2108</v>
      </c>
      <c r="CQ9" s="12">
        <f t="shared" ca="1" si="2"/>
        <v>2109</v>
      </c>
      <c r="CR9" s="12">
        <f t="shared" ca="1" si="2"/>
        <v>2110</v>
      </c>
      <c r="CS9" s="12">
        <f t="shared" ca="1" si="2"/>
        <v>2111</v>
      </c>
      <c r="CT9" s="12">
        <f t="shared" ca="1" si="2"/>
        <v>2112</v>
      </c>
      <c r="CU9" s="12">
        <f t="shared" ca="1" si="2"/>
        <v>2113</v>
      </c>
      <c r="CV9" s="12">
        <f t="shared" ca="1" si="2"/>
        <v>2114</v>
      </c>
      <c r="CW9" s="12">
        <f t="shared" ca="1" si="2"/>
        <v>2115</v>
      </c>
      <c r="CX9" s="12">
        <f t="shared" ca="1" si="2"/>
        <v>2116</v>
      </c>
      <c r="CY9" s="12">
        <f t="shared" ca="1" si="2"/>
        <v>2117</v>
      </c>
      <c r="CZ9" s="12">
        <f t="shared" ca="1" si="2"/>
        <v>2118</v>
      </c>
      <c r="DA9" s="12">
        <f ca="1">$H$9+DA8</f>
        <v>2119</v>
      </c>
      <c r="DB9" s="12">
        <f ca="1">$H$9+DB8</f>
        <v>2120</v>
      </c>
      <c r="DC9" s="12">
        <f ca="1">$H$9+DC8</f>
        <v>2121</v>
      </c>
    </row>
    <row r="10" spans="2:107">
      <c r="B10" s="786" t="str">
        <f>IF(A1_pav="","",A1_pav)</f>
        <v>Eismo kontrolės sistemų diegimas;
Eismo saugumo priemonių diegimas susikirtimo su geležinkeliu vietose: a) vieno lygio geležinkelio pervažų modernizavimas, diegiant eismo saugumo priemones (25 pervažos); b) dviejų lygių pėsčiųjų perėjų įrengimas panaikinant vieno lygio susikirtimus (2 tuneliai); c) dviejų lygių pėsčiųjų perėjų (viadukų) modernizavimas (3 viadukai);
Sankryžų rekonstravimas;
Saugaus eismo priemonių, mažinančių arba visiškai šalinančių juodųjų dėmių riziką, įdiegimas (AB „Via Lietuva“);
Jūrų transporto eismo sąlygų gerinimas Šventosios jūrų uoste; 
Saugų eismą gerinančių priemonių diegimas TEN-T keliuose (SaF, 3.1.2 veikla)</v>
      </c>
      <c r="C10" s="786"/>
      <c r="D10" s="786"/>
      <c r="E10" s="786"/>
      <c r="F10" s="34">
        <f>H10+NPV(FD,I10:INDEX(I10:DC10,PAL))</f>
        <v>0</v>
      </c>
      <c r="G10" s="34">
        <f>SUMIF($H$8:$DC$8,"&lt;="&amp;PAL,$H10:$DC10)</f>
        <v>0</v>
      </c>
      <c r="H10" s="14">
        <f>'Alternatyva 1'!H$115</f>
        <v>0</v>
      </c>
      <c r="I10" s="14">
        <f>'Alternatyva 1'!I$115</f>
        <v>0</v>
      </c>
      <c r="J10" s="14">
        <f>'Alternatyva 1'!J$115</f>
        <v>0</v>
      </c>
      <c r="K10" s="14">
        <f>'Alternatyva 1'!K$115</f>
        <v>0</v>
      </c>
      <c r="L10" s="14">
        <f>'Alternatyva 1'!L$115</f>
        <v>0</v>
      </c>
      <c r="M10" s="14">
        <f>'Alternatyva 1'!M$115</f>
        <v>0</v>
      </c>
      <c r="N10" s="14">
        <f>'Alternatyva 1'!N$115</f>
        <v>0</v>
      </c>
      <c r="O10" s="14">
        <f>'Alternatyva 1'!O$115</f>
        <v>0</v>
      </c>
      <c r="P10" s="14">
        <f>'Alternatyva 1'!P$115</f>
        <v>0</v>
      </c>
      <c r="Q10" s="14">
        <f>'Alternatyva 1'!Q$115</f>
        <v>0</v>
      </c>
      <c r="R10" s="14">
        <f>'Alternatyva 1'!R$115</f>
        <v>0</v>
      </c>
      <c r="S10" s="14">
        <f>'Alternatyva 1'!S$115</f>
        <v>0</v>
      </c>
      <c r="T10" s="14">
        <f>'Alternatyva 1'!T$115</f>
        <v>0</v>
      </c>
      <c r="U10" s="14">
        <f>'Alternatyva 1'!U$115</f>
        <v>0</v>
      </c>
      <c r="V10" s="14">
        <f>'Alternatyva 1'!V$115</f>
        <v>0</v>
      </c>
      <c r="W10" s="14">
        <f>'Alternatyva 1'!W$115</f>
        <v>0</v>
      </c>
      <c r="X10" s="14">
        <f>'Alternatyva 1'!X$115</f>
        <v>0</v>
      </c>
      <c r="Y10" s="14">
        <f>'Alternatyva 1'!Y$115</f>
        <v>0</v>
      </c>
      <c r="Z10" s="14">
        <f>'Alternatyva 1'!Z$115</f>
        <v>0</v>
      </c>
      <c r="AA10" s="14">
        <f>'Alternatyva 1'!AA$115</f>
        <v>0</v>
      </c>
      <c r="AB10" s="14">
        <f>'Alternatyva 1'!AB$115</f>
        <v>0</v>
      </c>
      <c r="AC10" s="14">
        <f>'Alternatyva 1'!AC$115</f>
        <v>0</v>
      </c>
      <c r="AD10" s="14">
        <f>'Alternatyva 1'!AD$115</f>
        <v>0</v>
      </c>
      <c r="AE10" s="14">
        <f>'Alternatyva 1'!AE$115</f>
        <v>0</v>
      </c>
      <c r="AF10" s="14">
        <f>'Alternatyva 1'!AF$115</f>
        <v>0</v>
      </c>
      <c r="AG10" s="14">
        <f>'Alternatyva 1'!AG$115</f>
        <v>0</v>
      </c>
      <c r="AH10" s="14">
        <f>'Alternatyva 1'!AH$115</f>
        <v>0</v>
      </c>
      <c r="AI10" s="14">
        <f>'Alternatyva 1'!AI$115</f>
        <v>0</v>
      </c>
      <c r="AJ10" s="14">
        <f>'Alternatyva 1'!AJ$115</f>
        <v>0</v>
      </c>
      <c r="AK10" s="14">
        <f>'Alternatyva 1'!AK$115</f>
        <v>0</v>
      </c>
      <c r="AL10" s="14">
        <f>'Alternatyva 1'!AL$115</f>
        <v>0</v>
      </c>
      <c r="AM10" s="14">
        <f>'Alternatyva 1'!AM$115</f>
        <v>0</v>
      </c>
      <c r="AN10" s="14">
        <f>'Alternatyva 1'!AN$115</f>
        <v>0</v>
      </c>
      <c r="AO10" s="14">
        <f>'Alternatyva 1'!AO$115</f>
        <v>0</v>
      </c>
      <c r="AP10" s="14">
        <f>'Alternatyva 1'!AP$115</f>
        <v>0</v>
      </c>
      <c r="AQ10" s="14">
        <f>'Alternatyva 1'!AQ$115</f>
        <v>0</v>
      </c>
      <c r="AR10" s="14">
        <f>'Alternatyva 1'!AR$115</f>
        <v>0</v>
      </c>
      <c r="AS10" s="14">
        <f>'Alternatyva 1'!AS$115</f>
        <v>0</v>
      </c>
      <c r="AT10" s="14">
        <f>'Alternatyva 1'!AT$115</f>
        <v>0</v>
      </c>
      <c r="AU10" s="14">
        <f>'Alternatyva 1'!AU$115</f>
        <v>0</v>
      </c>
      <c r="AV10" s="14">
        <f>'Alternatyva 1'!AV$115</f>
        <v>0</v>
      </c>
      <c r="AW10" s="14">
        <f>'Alternatyva 1'!AW$115</f>
        <v>0</v>
      </c>
      <c r="AX10" s="14">
        <f>'Alternatyva 1'!AX$115</f>
        <v>0</v>
      </c>
      <c r="AY10" s="14">
        <f>'Alternatyva 1'!AY$115</f>
        <v>0</v>
      </c>
      <c r="AZ10" s="14">
        <f>'Alternatyva 1'!AZ$115</f>
        <v>0</v>
      </c>
      <c r="BA10" s="14">
        <f>'Alternatyva 1'!BA$115</f>
        <v>0</v>
      </c>
      <c r="BB10" s="14">
        <f>'Alternatyva 1'!BB$115</f>
        <v>0</v>
      </c>
      <c r="BC10" s="14">
        <f>'Alternatyva 1'!BC$115</f>
        <v>0</v>
      </c>
      <c r="BD10" s="14">
        <f>'Alternatyva 1'!BD$115</f>
        <v>0</v>
      </c>
      <c r="BE10" s="14">
        <f>'Alternatyva 1'!BE$115</f>
        <v>0</v>
      </c>
      <c r="BF10" s="14">
        <f>'Alternatyva 1'!BF$115</f>
        <v>0</v>
      </c>
      <c r="BG10" s="14">
        <f>'Alternatyva 1'!BG$115</f>
        <v>0</v>
      </c>
      <c r="BH10" s="14">
        <f>'Alternatyva 1'!BH$115</f>
        <v>0</v>
      </c>
      <c r="BI10" s="14">
        <f>'Alternatyva 1'!BI$115</f>
        <v>0</v>
      </c>
      <c r="BJ10" s="14">
        <f>'Alternatyva 1'!BJ$115</f>
        <v>0</v>
      </c>
      <c r="BK10" s="14">
        <f>'Alternatyva 1'!BK$115</f>
        <v>0</v>
      </c>
      <c r="BL10" s="14">
        <f>'Alternatyva 1'!BL$115</f>
        <v>0</v>
      </c>
      <c r="BM10" s="14">
        <f>'Alternatyva 1'!BM$115</f>
        <v>0</v>
      </c>
      <c r="BN10" s="14">
        <f>'Alternatyva 1'!BN$115</f>
        <v>0</v>
      </c>
      <c r="BO10" s="14">
        <f>'Alternatyva 1'!BO$115</f>
        <v>0</v>
      </c>
      <c r="BP10" s="14">
        <f>'Alternatyva 1'!BP$115</f>
        <v>0</v>
      </c>
      <c r="BQ10" s="14">
        <f>'Alternatyva 1'!BQ$115</f>
        <v>0</v>
      </c>
      <c r="BR10" s="14">
        <f>'Alternatyva 1'!BR$115</f>
        <v>0</v>
      </c>
      <c r="BS10" s="14">
        <f>'Alternatyva 1'!BS$115</f>
        <v>0</v>
      </c>
      <c r="BT10" s="14">
        <f>'Alternatyva 1'!BT$115</f>
        <v>0</v>
      </c>
      <c r="BU10" s="14">
        <f>'Alternatyva 1'!BU$115</f>
        <v>0</v>
      </c>
      <c r="BV10" s="14">
        <f>'Alternatyva 1'!BV$115</f>
        <v>0</v>
      </c>
      <c r="BW10" s="14">
        <f>'Alternatyva 1'!BW$115</f>
        <v>0</v>
      </c>
      <c r="BX10" s="14">
        <f>'Alternatyva 1'!BX$115</f>
        <v>0</v>
      </c>
      <c r="BY10" s="14">
        <f>'Alternatyva 1'!BY$115</f>
        <v>0</v>
      </c>
      <c r="BZ10" s="14">
        <f>'Alternatyva 1'!BZ$115</f>
        <v>0</v>
      </c>
      <c r="CA10" s="14">
        <f>'Alternatyva 1'!CA$115</f>
        <v>0</v>
      </c>
      <c r="CB10" s="14">
        <f>'Alternatyva 1'!CB$115</f>
        <v>0</v>
      </c>
      <c r="CC10" s="14">
        <f>'Alternatyva 1'!CC$115</f>
        <v>0</v>
      </c>
      <c r="CD10" s="14">
        <f>'Alternatyva 1'!CD$115</f>
        <v>0</v>
      </c>
      <c r="CE10" s="14">
        <f>'Alternatyva 1'!CE$115</f>
        <v>0</v>
      </c>
      <c r="CF10" s="14">
        <f>'Alternatyva 1'!CF$115</f>
        <v>0</v>
      </c>
      <c r="CG10" s="14">
        <f>'Alternatyva 1'!CG$115</f>
        <v>0</v>
      </c>
      <c r="CH10" s="14">
        <f>'Alternatyva 1'!CH$115</f>
        <v>0</v>
      </c>
      <c r="CI10" s="14">
        <f>'Alternatyva 1'!CI$115</f>
        <v>0</v>
      </c>
      <c r="CJ10" s="14">
        <f>'Alternatyva 1'!CJ$115</f>
        <v>0</v>
      </c>
      <c r="CK10" s="14">
        <f>'Alternatyva 1'!CK$115</f>
        <v>0</v>
      </c>
      <c r="CL10" s="14">
        <f>'Alternatyva 1'!CL$115</f>
        <v>0</v>
      </c>
      <c r="CM10" s="14">
        <f>'Alternatyva 1'!CM$115</f>
        <v>0</v>
      </c>
      <c r="CN10" s="14">
        <f>'Alternatyva 1'!CN$115</f>
        <v>0</v>
      </c>
      <c r="CO10" s="14">
        <f>'Alternatyva 1'!CO$115</f>
        <v>0</v>
      </c>
      <c r="CP10" s="14">
        <f>'Alternatyva 1'!CP$115</f>
        <v>0</v>
      </c>
      <c r="CQ10" s="14">
        <f>'Alternatyva 1'!CQ$115</f>
        <v>0</v>
      </c>
      <c r="CR10" s="14">
        <f>'Alternatyva 1'!CR$115</f>
        <v>0</v>
      </c>
      <c r="CS10" s="14">
        <f>'Alternatyva 1'!CS$115</f>
        <v>0</v>
      </c>
      <c r="CT10" s="14">
        <f>'Alternatyva 1'!CT$115</f>
        <v>0</v>
      </c>
      <c r="CU10" s="14">
        <f>'Alternatyva 1'!CU$115</f>
        <v>0</v>
      </c>
      <c r="CV10" s="14">
        <f>'Alternatyva 1'!CV$115</f>
        <v>0</v>
      </c>
      <c r="CW10" s="14">
        <f>'Alternatyva 1'!CW$115</f>
        <v>0</v>
      </c>
      <c r="CX10" s="14">
        <f>'Alternatyva 1'!CX$115</f>
        <v>0</v>
      </c>
      <c r="CY10" s="14">
        <f>'Alternatyva 1'!CY$115</f>
        <v>0</v>
      </c>
      <c r="CZ10" s="14">
        <f>'Alternatyva 1'!CZ$115</f>
        <v>0</v>
      </c>
      <c r="DA10" s="14">
        <f>'Alternatyva 1'!DA$115</f>
        <v>0</v>
      </c>
      <c r="DB10" s="14">
        <f>'Alternatyva 1'!DB$115</f>
        <v>0</v>
      </c>
      <c r="DC10" s="14">
        <f>'Alternatyva 1'!DC$115</f>
        <v>0</v>
      </c>
    </row>
    <row r="11" spans="2:107">
      <c r="B11" s="786" t="str">
        <f>IF(A2_pav="","",A2_pav)</f>
        <v>Greičio kontrolės sistemų diegimas;
Eismo saugumo priemonių diegimas susikirtimo su geležinkeliu vietose: a) dviejų lygių pėsčiųjų perėjų įrengimas panaikinant vieno lygio susikirtimus (27 viadukai); c) dviejų lygių pėsčiųjų perėjų (viadukų) modernizavimas (3 viadukai);
Sankryžų rekonstravimas;
Saugaus eismo priemonių, mažinančių arba visiškai šalinančių juodųjų dėmių riziką, įdiegimas (AB „Via Lietuva“);
Jūrų transporto eismo sąlygų gerinimas Šventosios jūrų uoste;
Saugų eismą gerinančių priemonių diegimas TEN-T keliuose (SaF, 3.1.2 veikla)</v>
      </c>
      <c r="C11" s="786"/>
      <c r="D11" s="786"/>
      <c r="E11" s="786"/>
      <c r="F11" s="34">
        <f>H11+NPV(FD,I11:INDEX(I11:DC11,PAL))</f>
        <v>56.851163603206039</v>
      </c>
      <c r="G11" s="34">
        <f>SUMIF($H$8:$DC$8,"&lt;="&amp;PAL,$H11:$DC11)</f>
        <v>120</v>
      </c>
      <c r="H11" s="14">
        <f>'Alternatyva 2'!H$115</f>
        <v>0</v>
      </c>
      <c r="I11" s="14">
        <f>'Alternatyva 2'!I$115</f>
        <v>0</v>
      </c>
      <c r="J11" s="14">
        <f>'Alternatyva 2'!J$115</f>
        <v>0</v>
      </c>
      <c r="K11" s="14">
        <f>'Alternatyva 2'!K$115</f>
        <v>0</v>
      </c>
      <c r="L11" s="14">
        <f>'Alternatyva 2'!L$115</f>
        <v>0</v>
      </c>
      <c r="M11" s="14">
        <f>'Alternatyva 2'!M$115</f>
        <v>0</v>
      </c>
      <c r="N11" s="14">
        <f>'Alternatyva 2'!N$115</f>
        <v>4</v>
      </c>
      <c r="O11" s="14">
        <f>'Alternatyva 2'!O$115</f>
        <v>4</v>
      </c>
      <c r="P11" s="14">
        <f>'Alternatyva 2'!P$115</f>
        <v>4</v>
      </c>
      <c r="Q11" s="14">
        <f>'Alternatyva 2'!Q$115</f>
        <v>4</v>
      </c>
      <c r="R11" s="14">
        <f>'Alternatyva 2'!R$115</f>
        <v>4</v>
      </c>
      <c r="S11" s="14">
        <f>'Alternatyva 2'!S$115</f>
        <v>4</v>
      </c>
      <c r="T11" s="14">
        <f>'Alternatyva 2'!T$115</f>
        <v>4</v>
      </c>
      <c r="U11" s="14">
        <f>'Alternatyva 2'!U$115</f>
        <v>4</v>
      </c>
      <c r="V11" s="14">
        <f>'Alternatyva 2'!V$115</f>
        <v>4</v>
      </c>
      <c r="W11" s="14">
        <f>'Alternatyva 2'!W$115</f>
        <v>4</v>
      </c>
      <c r="X11" s="14">
        <f>'Alternatyva 2'!X$115</f>
        <v>4</v>
      </c>
      <c r="Y11" s="14">
        <f>'Alternatyva 2'!Y$115</f>
        <v>4</v>
      </c>
      <c r="Z11" s="14">
        <f>'Alternatyva 2'!Z$115</f>
        <v>4</v>
      </c>
      <c r="AA11" s="14">
        <f>'Alternatyva 2'!AA$115</f>
        <v>4</v>
      </c>
      <c r="AB11" s="14">
        <f>'Alternatyva 2'!AB$115</f>
        <v>4</v>
      </c>
      <c r="AC11" s="14">
        <f>'Alternatyva 2'!AC$115</f>
        <v>4</v>
      </c>
      <c r="AD11" s="14">
        <f>'Alternatyva 2'!AD$115</f>
        <v>4</v>
      </c>
      <c r="AE11" s="14">
        <f>'Alternatyva 2'!AE$115</f>
        <v>4</v>
      </c>
      <c r="AF11" s="14">
        <f>'Alternatyva 2'!AF$115</f>
        <v>4</v>
      </c>
      <c r="AG11" s="14">
        <f>'Alternatyva 2'!AG$115</f>
        <v>4</v>
      </c>
      <c r="AH11" s="14">
        <f>'Alternatyva 2'!AH$115</f>
        <v>4</v>
      </c>
      <c r="AI11" s="14">
        <f>'Alternatyva 2'!AI$115</f>
        <v>4</v>
      </c>
      <c r="AJ11" s="14">
        <f>'Alternatyva 2'!AJ$115</f>
        <v>4</v>
      </c>
      <c r="AK11" s="14">
        <f>'Alternatyva 2'!AK$115</f>
        <v>4</v>
      </c>
      <c r="AL11" s="14">
        <f>'Alternatyva 2'!AL$115</f>
        <v>4</v>
      </c>
      <c r="AM11" s="14">
        <f>'Alternatyva 2'!AM$115</f>
        <v>4</v>
      </c>
      <c r="AN11" s="14">
        <f>'Alternatyva 2'!AN$115</f>
        <v>4</v>
      </c>
      <c r="AO11" s="14">
        <f>'Alternatyva 2'!AO$115</f>
        <v>4</v>
      </c>
      <c r="AP11" s="14">
        <f>'Alternatyva 2'!AP$115</f>
        <v>4</v>
      </c>
      <c r="AQ11" s="14">
        <f>'Alternatyva 2'!AQ$115</f>
        <v>4</v>
      </c>
      <c r="AR11" s="14">
        <f>'Alternatyva 2'!AR$115</f>
        <v>0</v>
      </c>
      <c r="AS11" s="14">
        <f>'Alternatyva 2'!AS$115</f>
        <v>0</v>
      </c>
      <c r="AT11" s="14">
        <f>'Alternatyva 2'!AT$115</f>
        <v>0</v>
      </c>
      <c r="AU11" s="14">
        <f>'Alternatyva 2'!AU$115</f>
        <v>0</v>
      </c>
      <c r="AV11" s="14">
        <f>'Alternatyva 2'!AV$115</f>
        <v>0</v>
      </c>
      <c r="AW11" s="14">
        <f>'Alternatyva 2'!AW$115</f>
        <v>0</v>
      </c>
      <c r="AX11" s="14">
        <f>'Alternatyva 2'!AX$115</f>
        <v>0</v>
      </c>
      <c r="AY11" s="14">
        <f>'Alternatyva 2'!AY$115</f>
        <v>0</v>
      </c>
      <c r="AZ11" s="14">
        <f>'Alternatyva 2'!AZ$115</f>
        <v>0</v>
      </c>
      <c r="BA11" s="14">
        <f>'Alternatyva 2'!BA$115</f>
        <v>0</v>
      </c>
      <c r="BB11" s="14">
        <f>'Alternatyva 2'!BB$115</f>
        <v>0</v>
      </c>
      <c r="BC11" s="14">
        <f>'Alternatyva 2'!BC$115</f>
        <v>0</v>
      </c>
      <c r="BD11" s="14">
        <f>'Alternatyva 2'!BD$115</f>
        <v>0</v>
      </c>
      <c r="BE11" s="14">
        <f>'Alternatyva 2'!BE$115</f>
        <v>0</v>
      </c>
      <c r="BF11" s="14">
        <f>'Alternatyva 2'!BF$115</f>
        <v>0</v>
      </c>
      <c r="BG11" s="14">
        <f>'Alternatyva 2'!BG$115</f>
        <v>0</v>
      </c>
      <c r="BH11" s="14">
        <f>'Alternatyva 2'!BH$115</f>
        <v>0</v>
      </c>
      <c r="BI11" s="14">
        <f>'Alternatyva 2'!BI$115</f>
        <v>0</v>
      </c>
      <c r="BJ11" s="14">
        <f>'Alternatyva 2'!BJ$115</f>
        <v>0</v>
      </c>
      <c r="BK11" s="14">
        <f>'Alternatyva 2'!BK$115</f>
        <v>0</v>
      </c>
      <c r="BL11" s="14">
        <f>'Alternatyva 2'!BL$115</f>
        <v>0</v>
      </c>
      <c r="BM11" s="14">
        <f>'Alternatyva 2'!BM$115</f>
        <v>0</v>
      </c>
      <c r="BN11" s="14">
        <f>'Alternatyva 2'!BN$115</f>
        <v>0</v>
      </c>
      <c r="BO11" s="14">
        <f>'Alternatyva 2'!BO$115</f>
        <v>0</v>
      </c>
      <c r="BP11" s="14">
        <f>'Alternatyva 2'!BP$115</f>
        <v>0</v>
      </c>
      <c r="BQ11" s="14">
        <f>'Alternatyva 2'!BQ$115</f>
        <v>0</v>
      </c>
      <c r="BR11" s="14">
        <f>'Alternatyva 2'!BR$115</f>
        <v>0</v>
      </c>
      <c r="BS11" s="14">
        <f>'Alternatyva 2'!BS$115</f>
        <v>0</v>
      </c>
      <c r="BT11" s="14">
        <f>'Alternatyva 2'!BT$115</f>
        <v>0</v>
      </c>
      <c r="BU11" s="14">
        <f>'Alternatyva 2'!BU$115</f>
        <v>0</v>
      </c>
      <c r="BV11" s="14">
        <f>'Alternatyva 2'!BV$115</f>
        <v>0</v>
      </c>
      <c r="BW11" s="14">
        <f>'Alternatyva 2'!BW$115</f>
        <v>0</v>
      </c>
      <c r="BX11" s="14">
        <f>'Alternatyva 2'!BX$115</f>
        <v>0</v>
      </c>
      <c r="BY11" s="14">
        <f>'Alternatyva 2'!BY$115</f>
        <v>0</v>
      </c>
      <c r="BZ11" s="14">
        <f>'Alternatyva 2'!BZ$115</f>
        <v>0</v>
      </c>
      <c r="CA11" s="14">
        <f>'Alternatyva 2'!CA$115</f>
        <v>0</v>
      </c>
      <c r="CB11" s="14">
        <f>'Alternatyva 2'!CB$115</f>
        <v>0</v>
      </c>
      <c r="CC11" s="14">
        <f>'Alternatyva 2'!CC$115</f>
        <v>0</v>
      </c>
      <c r="CD11" s="14">
        <f>'Alternatyva 2'!CD$115</f>
        <v>0</v>
      </c>
      <c r="CE11" s="14">
        <f>'Alternatyva 2'!CE$115</f>
        <v>0</v>
      </c>
      <c r="CF11" s="14">
        <f>'Alternatyva 2'!CF$115</f>
        <v>0</v>
      </c>
      <c r="CG11" s="14">
        <f>'Alternatyva 2'!CG$115</f>
        <v>0</v>
      </c>
      <c r="CH11" s="14">
        <f>'Alternatyva 2'!CH$115</f>
        <v>0</v>
      </c>
      <c r="CI11" s="14">
        <f>'Alternatyva 2'!CI$115</f>
        <v>0</v>
      </c>
      <c r="CJ11" s="14">
        <f>'Alternatyva 2'!CJ$115</f>
        <v>0</v>
      </c>
      <c r="CK11" s="14">
        <f>'Alternatyva 2'!CK$115</f>
        <v>0</v>
      </c>
      <c r="CL11" s="14">
        <f>'Alternatyva 2'!CL$115</f>
        <v>0</v>
      </c>
      <c r="CM11" s="14">
        <f>'Alternatyva 2'!CM$115</f>
        <v>0</v>
      </c>
      <c r="CN11" s="14">
        <f>'Alternatyva 2'!CN$115</f>
        <v>0</v>
      </c>
      <c r="CO11" s="14">
        <f>'Alternatyva 2'!CO$115</f>
        <v>0</v>
      </c>
      <c r="CP11" s="14">
        <f>'Alternatyva 2'!CP$115</f>
        <v>0</v>
      </c>
      <c r="CQ11" s="14">
        <f>'Alternatyva 2'!CQ$115</f>
        <v>0</v>
      </c>
      <c r="CR11" s="14">
        <f>'Alternatyva 2'!CR$115</f>
        <v>0</v>
      </c>
      <c r="CS11" s="14">
        <f>'Alternatyva 2'!CS$115</f>
        <v>0</v>
      </c>
      <c r="CT11" s="14">
        <f>'Alternatyva 2'!CT$115</f>
        <v>0</v>
      </c>
      <c r="CU11" s="14">
        <f>'Alternatyva 2'!CU$115</f>
        <v>0</v>
      </c>
      <c r="CV11" s="14">
        <f>'Alternatyva 2'!CV$115</f>
        <v>0</v>
      </c>
      <c r="CW11" s="14">
        <f>'Alternatyva 2'!CW$115</f>
        <v>0</v>
      </c>
      <c r="CX11" s="14">
        <f>'Alternatyva 2'!CX$115</f>
        <v>0</v>
      </c>
      <c r="CY11" s="14">
        <f>'Alternatyva 2'!CY$115</f>
        <v>0</v>
      </c>
      <c r="CZ11" s="14">
        <f>'Alternatyva 2'!CZ$115</f>
        <v>0</v>
      </c>
      <c r="DA11" s="14">
        <f>'Alternatyva 2'!DA$115</f>
        <v>0</v>
      </c>
      <c r="DB11" s="14">
        <f>'Alternatyva 2'!DB$115</f>
        <v>0</v>
      </c>
      <c r="DC11" s="14">
        <f>'Alternatyva 2'!DC$115</f>
        <v>0</v>
      </c>
    </row>
    <row r="12" spans="2:107" hidden="1">
      <c r="B12" s="786" t="str">
        <f>IF(A3_pav="","",A3_pav)</f>
        <v/>
      </c>
      <c r="C12" s="786"/>
      <c r="D12" s="786"/>
      <c r="E12" s="786"/>
      <c r="F12" s="34">
        <f>H12+NPV(FD,I12:INDEX(I12:DC12,PAL))</f>
        <v>0</v>
      </c>
      <c r="G12" s="34">
        <f>SUMIF($H$8:$DC$8,"&lt;="&amp;PAL,$H12:$DC12)</f>
        <v>0</v>
      </c>
      <c r="H12" s="14">
        <f>'Alternatyva 3'!H$116</f>
        <v>0</v>
      </c>
      <c r="I12" s="14">
        <f>'Alternatyva 3'!I$116</f>
        <v>0</v>
      </c>
      <c r="J12" s="14">
        <f>'Alternatyva 3'!J$116</f>
        <v>0</v>
      </c>
      <c r="K12" s="14">
        <f>'Alternatyva 3'!K$116</f>
        <v>0</v>
      </c>
      <c r="L12" s="14">
        <f>'Alternatyva 3'!L$116</f>
        <v>0</v>
      </c>
      <c r="M12" s="14">
        <f>'Alternatyva 3'!M$116</f>
        <v>0</v>
      </c>
      <c r="N12" s="14">
        <f>'Alternatyva 3'!N$116</f>
        <v>0</v>
      </c>
      <c r="O12" s="14">
        <f>'Alternatyva 3'!O$116</f>
        <v>0</v>
      </c>
      <c r="P12" s="14">
        <f>'Alternatyva 3'!P$116</f>
        <v>0</v>
      </c>
      <c r="Q12" s="14">
        <f>'Alternatyva 3'!Q$116</f>
        <v>0</v>
      </c>
      <c r="R12" s="14">
        <f>'Alternatyva 3'!R$116</f>
        <v>0</v>
      </c>
      <c r="S12" s="14">
        <f>'Alternatyva 3'!S$116</f>
        <v>0</v>
      </c>
      <c r="T12" s="14">
        <f>'Alternatyva 3'!T$116</f>
        <v>0</v>
      </c>
      <c r="U12" s="14">
        <f>'Alternatyva 3'!U$116</f>
        <v>0</v>
      </c>
      <c r="V12" s="14">
        <f>'Alternatyva 3'!V$116</f>
        <v>0</v>
      </c>
      <c r="W12" s="14">
        <f>'Alternatyva 3'!W$116</f>
        <v>0</v>
      </c>
      <c r="X12" s="14">
        <f>'Alternatyva 3'!X$116</f>
        <v>0</v>
      </c>
      <c r="Y12" s="14">
        <f>'Alternatyva 3'!Y$116</f>
        <v>0</v>
      </c>
      <c r="Z12" s="14">
        <f>'Alternatyva 3'!Z$116</f>
        <v>0</v>
      </c>
      <c r="AA12" s="14">
        <f>'Alternatyva 3'!AA$116</f>
        <v>0</v>
      </c>
      <c r="AB12" s="14">
        <f>'Alternatyva 3'!AB$116</f>
        <v>0</v>
      </c>
      <c r="AC12" s="14">
        <f>'Alternatyva 3'!AC$116</f>
        <v>0</v>
      </c>
      <c r="AD12" s="14">
        <f>'Alternatyva 3'!AD$116</f>
        <v>0</v>
      </c>
      <c r="AE12" s="14">
        <f>'Alternatyva 3'!AE$116</f>
        <v>0</v>
      </c>
      <c r="AF12" s="14">
        <f>'Alternatyva 3'!AF$116</f>
        <v>0</v>
      </c>
      <c r="AG12" s="14">
        <f>'Alternatyva 3'!AG$116</f>
        <v>0</v>
      </c>
      <c r="AH12" s="14">
        <f>'Alternatyva 3'!AH$116</f>
        <v>0</v>
      </c>
      <c r="AI12" s="14">
        <f>'Alternatyva 3'!AI$116</f>
        <v>0</v>
      </c>
      <c r="AJ12" s="14">
        <f>'Alternatyva 3'!AJ$116</f>
        <v>0</v>
      </c>
      <c r="AK12" s="14">
        <f>'Alternatyva 3'!AK$116</f>
        <v>0</v>
      </c>
      <c r="AL12" s="14">
        <f>'Alternatyva 3'!AL$116</f>
        <v>0</v>
      </c>
      <c r="AM12" s="14">
        <f>'Alternatyva 3'!AM$116</f>
        <v>0</v>
      </c>
      <c r="AN12" s="14">
        <f>'Alternatyva 3'!AN$116</f>
        <v>0</v>
      </c>
      <c r="AO12" s="14">
        <f>'Alternatyva 3'!AO$116</f>
        <v>0</v>
      </c>
      <c r="AP12" s="14">
        <f>'Alternatyva 3'!AP$116</f>
        <v>0</v>
      </c>
      <c r="AQ12" s="14">
        <f>'Alternatyva 3'!AQ$116</f>
        <v>0</v>
      </c>
      <c r="AR12" s="14">
        <f>'Alternatyva 3'!AR$116</f>
        <v>0</v>
      </c>
      <c r="AS12" s="14">
        <f>'Alternatyva 3'!AS$116</f>
        <v>0</v>
      </c>
      <c r="AT12" s="14">
        <f>'Alternatyva 3'!AT$116</f>
        <v>0</v>
      </c>
      <c r="AU12" s="14">
        <f>'Alternatyva 3'!AU$116</f>
        <v>0</v>
      </c>
      <c r="AV12" s="14">
        <f>'Alternatyva 3'!AV$116</f>
        <v>0</v>
      </c>
      <c r="AW12" s="14">
        <f>'Alternatyva 3'!AW$116</f>
        <v>0</v>
      </c>
      <c r="AX12" s="14">
        <f>'Alternatyva 3'!AX$116</f>
        <v>0</v>
      </c>
      <c r="AY12" s="14">
        <f>'Alternatyva 3'!AY$116</f>
        <v>0</v>
      </c>
      <c r="AZ12" s="14">
        <f>'Alternatyva 3'!AZ$116</f>
        <v>0</v>
      </c>
      <c r="BA12" s="14">
        <f>'Alternatyva 3'!BA$116</f>
        <v>0</v>
      </c>
      <c r="BB12" s="14">
        <f>'Alternatyva 3'!BB$116</f>
        <v>0</v>
      </c>
      <c r="BC12" s="14">
        <f>'Alternatyva 3'!BC$116</f>
        <v>0</v>
      </c>
      <c r="BD12" s="14">
        <f>'Alternatyva 3'!BD$116</f>
        <v>0</v>
      </c>
      <c r="BE12" s="14">
        <f>'Alternatyva 3'!BE$116</f>
        <v>0</v>
      </c>
      <c r="BF12" s="14">
        <f>'Alternatyva 3'!BF$116</f>
        <v>0</v>
      </c>
      <c r="BG12" s="14">
        <f>'Alternatyva 3'!BG$116</f>
        <v>0</v>
      </c>
      <c r="BH12" s="14">
        <f>'Alternatyva 3'!BH$116</f>
        <v>0</v>
      </c>
      <c r="BI12" s="14">
        <f>'Alternatyva 3'!BI$116</f>
        <v>0</v>
      </c>
      <c r="BJ12" s="14">
        <f>'Alternatyva 3'!BJ$116</f>
        <v>0</v>
      </c>
      <c r="BK12" s="14">
        <f>'Alternatyva 3'!BK$116</f>
        <v>0</v>
      </c>
      <c r="BL12" s="14">
        <f>'Alternatyva 3'!BL$116</f>
        <v>0</v>
      </c>
      <c r="BM12" s="14">
        <f>'Alternatyva 3'!BM$116</f>
        <v>0</v>
      </c>
      <c r="BN12" s="14">
        <f>'Alternatyva 3'!BN$116</f>
        <v>0</v>
      </c>
      <c r="BO12" s="14">
        <f>'Alternatyva 3'!BO$116</f>
        <v>0</v>
      </c>
      <c r="BP12" s="14">
        <f>'Alternatyva 3'!BP$116</f>
        <v>0</v>
      </c>
      <c r="BQ12" s="14">
        <f>'Alternatyva 3'!BQ$116</f>
        <v>0</v>
      </c>
      <c r="BR12" s="14">
        <f>'Alternatyva 3'!BR$116</f>
        <v>0</v>
      </c>
      <c r="BS12" s="14">
        <f>'Alternatyva 3'!BS$116</f>
        <v>0</v>
      </c>
      <c r="BT12" s="14">
        <f>'Alternatyva 3'!BT$116</f>
        <v>0</v>
      </c>
      <c r="BU12" s="14">
        <f>'Alternatyva 3'!BU$116</f>
        <v>0</v>
      </c>
      <c r="BV12" s="14">
        <f>'Alternatyva 3'!BV$116</f>
        <v>0</v>
      </c>
      <c r="BW12" s="14">
        <f>'Alternatyva 3'!BW$116</f>
        <v>0</v>
      </c>
      <c r="BX12" s="14">
        <f>'Alternatyva 3'!BX$116</f>
        <v>0</v>
      </c>
      <c r="BY12" s="14">
        <f>'Alternatyva 3'!BY$116</f>
        <v>0</v>
      </c>
      <c r="BZ12" s="14">
        <f>'Alternatyva 3'!BZ$116</f>
        <v>0</v>
      </c>
      <c r="CA12" s="14">
        <f>'Alternatyva 3'!CA$116</f>
        <v>0</v>
      </c>
      <c r="CB12" s="14">
        <f>'Alternatyva 3'!CB$116</f>
        <v>0</v>
      </c>
      <c r="CC12" s="14">
        <f>'Alternatyva 3'!CC$116</f>
        <v>0</v>
      </c>
      <c r="CD12" s="14">
        <f>'Alternatyva 3'!CD$116</f>
        <v>0</v>
      </c>
      <c r="CE12" s="14">
        <f>'Alternatyva 3'!CE$116</f>
        <v>0</v>
      </c>
      <c r="CF12" s="14">
        <f>'Alternatyva 3'!CF$116</f>
        <v>0</v>
      </c>
      <c r="CG12" s="14">
        <f>'Alternatyva 3'!CG$116</f>
        <v>0</v>
      </c>
      <c r="CH12" s="14">
        <f>'Alternatyva 3'!CH$116</f>
        <v>0</v>
      </c>
      <c r="CI12" s="14">
        <f>'Alternatyva 3'!CI$116</f>
        <v>0</v>
      </c>
      <c r="CJ12" s="14">
        <f>'Alternatyva 3'!CJ$116</f>
        <v>0</v>
      </c>
      <c r="CK12" s="14">
        <f>'Alternatyva 3'!CK$116</f>
        <v>0</v>
      </c>
      <c r="CL12" s="14">
        <f>'Alternatyva 3'!CL$116</f>
        <v>0</v>
      </c>
      <c r="CM12" s="14">
        <f>'Alternatyva 3'!CM$116</f>
        <v>0</v>
      </c>
      <c r="CN12" s="14">
        <f>'Alternatyva 3'!CN$116</f>
        <v>0</v>
      </c>
      <c r="CO12" s="14">
        <f>'Alternatyva 3'!CO$116</f>
        <v>0</v>
      </c>
      <c r="CP12" s="14">
        <f>'Alternatyva 3'!CP$116</f>
        <v>0</v>
      </c>
      <c r="CQ12" s="14">
        <f>'Alternatyva 3'!CQ$116</f>
        <v>0</v>
      </c>
      <c r="CR12" s="14">
        <f>'Alternatyva 3'!CR$116</f>
        <v>0</v>
      </c>
      <c r="CS12" s="14">
        <f>'Alternatyva 3'!CS$116</f>
        <v>0</v>
      </c>
      <c r="CT12" s="14">
        <f>'Alternatyva 3'!CT$116</f>
        <v>0</v>
      </c>
      <c r="CU12" s="14">
        <f>'Alternatyva 3'!CU$116</f>
        <v>0</v>
      </c>
      <c r="CV12" s="14">
        <f>'Alternatyva 3'!CV$116</f>
        <v>0</v>
      </c>
      <c r="CW12" s="14">
        <f>'Alternatyva 3'!CW$116</f>
        <v>0</v>
      </c>
      <c r="CX12" s="14">
        <f>'Alternatyva 3'!CX$116</f>
        <v>0</v>
      </c>
      <c r="CY12" s="14">
        <f>'Alternatyva 3'!CY$116</f>
        <v>0</v>
      </c>
      <c r="CZ12" s="14">
        <f>'Alternatyva 3'!CZ$116</f>
        <v>0</v>
      </c>
      <c r="DA12" s="14">
        <f>'Alternatyva 3'!DA$116</f>
        <v>0</v>
      </c>
      <c r="DB12" s="14">
        <f>'Alternatyva 3'!DB$116</f>
        <v>0</v>
      </c>
      <c r="DC12" s="14">
        <f>'Alternatyva 3'!DC$116</f>
        <v>0</v>
      </c>
    </row>
    <row r="13" spans="2:107" hidden="1">
      <c r="B13" s="786" t="str">
        <f>IF(A4_pav="","",A4_pav)</f>
        <v/>
      </c>
      <c r="C13" s="786"/>
      <c r="D13" s="786"/>
      <c r="E13" s="786"/>
      <c r="F13" s="34">
        <f>H13+NPV(FD,I13:INDEX(I13:DC13,PAL))</f>
        <v>0</v>
      </c>
      <c r="G13" s="34">
        <f>SUMIF($H$8:$DC$8,"&lt;="&amp;PAL,$H13:$DC13)</f>
        <v>0</v>
      </c>
      <c r="H13" s="14">
        <f>'Alternatyva 4'!H$116</f>
        <v>0</v>
      </c>
      <c r="I13" s="14">
        <f>'Alternatyva 4'!I$116</f>
        <v>0</v>
      </c>
      <c r="J13" s="14">
        <f>'Alternatyva 4'!J$116</f>
        <v>0</v>
      </c>
      <c r="K13" s="14">
        <f>'Alternatyva 4'!K$116</f>
        <v>0</v>
      </c>
      <c r="L13" s="14">
        <f>'Alternatyva 4'!L$116</f>
        <v>0</v>
      </c>
      <c r="M13" s="14">
        <f>'Alternatyva 4'!M$116</f>
        <v>0</v>
      </c>
      <c r="N13" s="14">
        <f>'Alternatyva 4'!N$116</f>
        <v>0</v>
      </c>
      <c r="O13" s="14">
        <f>'Alternatyva 4'!O$116</f>
        <v>0</v>
      </c>
      <c r="P13" s="14">
        <f>'Alternatyva 4'!P$116</f>
        <v>0</v>
      </c>
      <c r="Q13" s="14">
        <f>'Alternatyva 4'!Q$116</f>
        <v>0</v>
      </c>
      <c r="R13" s="14">
        <f>'Alternatyva 4'!R$116</f>
        <v>0</v>
      </c>
      <c r="S13" s="14">
        <f>'Alternatyva 4'!S$116</f>
        <v>0</v>
      </c>
      <c r="T13" s="14">
        <f>'Alternatyva 4'!T$116</f>
        <v>0</v>
      </c>
      <c r="U13" s="14">
        <f>'Alternatyva 4'!U$116</f>
        <v>0</v>
      </c>
      <c r="V13" s="14">
        <f>'Alternatyva 4'!V$116</f>
        <v>0</v>
      </c>
      <c r="W13" s="14">
        <f>'Alternatyva 4'!W$116</f>
        <v>0</v>
      </c>
      <c r="X13" s="14">
        <f>'Alternatyva 4'!X$116</f>
        <v>0</v>
      </c>
      <c r="Y13" s="14">
        <f>'Alternatyva 4'!Y$116</f>
        <v>0</v>
      </c>
      <c r="Z13" s="14">
        <f>'Alternatyva 4'!Z$116</f>
        <v>0</v>
      </c>
      <c r="AA13" s="14">
        <f>'Alternatyva 4'!AA$116</f>
        <v>0</v>
      </c>
      <c r="AB13" s="14">
        <f>'Alternatyva 4'!AB$116</f>
        <v>0</v>
      </c>
      <c r="AC13" s="14">
        <f>'Alternatyva 4'!AC$116</f>
        <v>0</v>
      </c>
      <c r="AD13" s="14">
        <f>'Alternatyva 4'!AD$116</f>
        <v>0</v>
      </c>
      <c r="AE13" s="14">
        <f>'Alternatyva 4'!AE$116</f>
        <v>0</v>
      </c>
      <c r="AF13" s="14">
        <f>'Alternatyva 4'!AF$116</f>
        <v>0</v>
      </c>
      <c r="AG13" s="14">
        <f>'Alternatyva 4'!AG$116</f>
        <v>0</v>
      </c>
      <c r="AH13" s="14">
        <f>'Alternatyva 4'!AH$116</f>
        <v>0</v>
      </c>
      <c r="AI13" s="14">
        <f>'Alternatyva 4'!AI$116</f>
        <v>0</v>
      </c>
      <c r="AJ13" s="14">
        <f>'Alternatyva 4'!AJ$116</f>
        <v>0</v>
      </c>
      <c r="AK13" s="14">
        <f>'Alternatyva 4'!AK$116</f>
        <v>0</v>
      </c>
      <c r="AL13" s="14">
        <f>'Alternatyva 4'!AL$116</f>
        <v>0</v>
      </c>
      <c r="AM13" s="14">
        <f>'Alternatyva 4'!AM$116</f>
        <v>0</v>
      </c>
      <c r="AN13" s="14">
        <f>'Alternatyva 4'!AN$116</f>
        <v>0</v>
      </c>
      <c r="AO13" s="14">
        <f>'Alternatyva 4'!AO$116</f>
        <v>0</v>
      </c>
      <c r="AP13" s="14">
        <f>'Alternatyva 4'!AP$116</f>
        <v>0</v>
      </c>
      <c r="AQ13" s="14">
        <f>'Alternatyva 4'!AQ$116</f>
        <v>0</v>
      </c>
      <c r="AR13" s="14">
        <f>'Alternatyva 4'!AR$116</f>
        <v>0</v>
      </c>
      <c r="AS13" s="14">
        <f>'Alternatyva 4'!AS$116</f>
        <v>0</v>
      </c>
      <c r="AT13" s="14">
        <f>'Alternatyva 4'!AT$116</f>
        <v>0</v>
      </c>
      <c r="AU13" s="14">
        <f>'Alternatyva 4'!AU$116</f>
        <v>0</v>
      </c>
      <c r="AV13" s="14">
        <f>'Alternatyva 4'!AV$116</f>
        <v>0</v>
      </c>
      <c r="AW13" s="14">
        <f>'Alternatyva 4'!AW$116</f>
        <v>0</v>
      </c>
      <c r="AX13" s="14">
        <f>'Alternatyva 4'!AX$116</f>
        <v>0</v>
      </c>
      <c r="AY13" s="14">
        <f>'Alternatyva 4'!AY$116</f>
        <v>0</v>
      </c>
      <c r="AZ13" s="14">
        <f>'Alternatyva 4'!AZ$116</f>
        <v>0</v>
      </c>
      <c r="BA13" s="14">
        <f>'Alternatyva 4'!BA$116</f>
        <v>0</v>
      </c>
      <c r="BB13" s="14">
        <f>'Alternatyva 4'!BB$116</f>
        <v>0</v>
      </c>
      <c r="BC13" s="14">
        <f>'Alternatyva 4'!BC$116</f>
        <v>0</v>
      </c>
      <c r="BD13" s="14">
        <f>'Alternatyva 4'!BD$116</f>
        <v>0</v>
      </c>
      <c r="BE13" s="14">
        <f>'Alternatyva 4'!BE$116</f>
        <v>0</v>
      </c>
      <c r="BF13" s="14">
        <f>'Alternatyva 4'!BF$116</f>
        <v>0</v>
      </c>
      <c r="BG13" s="14">
        <f>'Alternatyva 4'!BG$116</f>
        <v>0</v>
      </c>
      <c r="BH13" s="14">
        <f>'Alternatyva 4'!BH$116</f>
        <v>0</v>
      </c>
      <c r="BI13" s="14">
        <f>'Alternatyva 4'!BI$116</f>
        <v>0</v>
      </c>
      <c r="BJ13" s="14">
        <f>'Alternatyva 4'!BJ$116</f>
        <v>0</v>
      </c>
      <c r="BK13" s="14">
        <f>'Alternatyva 4'!BK$116</f>
        <v>0</v>
      </c>
      <c r="BL13" s="14">
        <f>'Alternatyva 4'!BL$116</f>
        <v>0</v>
      </c>
      <c r="BM13" s="14">
        <f>'Alternatyva 4'!BM$116</f>
        <v>0</v>
      </c>
      <c r="BN13" s="14">
        <f>'Alternatyva 4'!BN$116</f>
        <v>0</v>
      </c>
      <c r="BO13" s="14">
        <f>'Alternatyva 4'!BO$116</f>
        <v>0</v>
      </c>
      <c r="BP13" s="14">
        <f>'Alternatyva 4'!BP$116</f>
        <v>0</v>
      </c>
      <c r="BQ13" s="14">
        <f>'Alternatyva 4'!BQ$116</f>
        <v>0</v>
      </c>
      <c r="BR13" s="14">
        <f>'Alternatyva 4'!BR$116</f>
        <v>0</v>
      </c>
      <c r="BS13" s="14">
        <f>'Alternatyva 4'!BS$116</f>
        <v>0</v>
      </c>
      <c r="BT13" s="14">
        <f>'Alternatyva 4'!BT$116</f>
        <v>0</v>
      </c>
      <c r="BU13" s="14">
        <f>'Alternatyva 4'!BU$116</f>
        <v>0</v>
      </c>
      <c r="BV13" s="14">
        <f>'Alternatyva 4'!BV$116</f>
        <v>0</v>
      </c>
      <c r="BW13" s="14">
        <f>'Alternatyva 4'!BW$116</f>
        <v>0</v>
      </c>
      <c r="BX13" s="14">
        <f>'Alternatyva 4'!BX$116</f>
        <v>0</v>
      </c>
      <c r="BY13" s="14">
        <f>'Alternatyva 4'!BY$116</f>
        <v>0</v>
      </c>
      <c r="BZ13" s="14">
        <f>'Alternatyva 4'!BZ$116</f>
        <v>0</v>
      </c>
      <c r="CA13" s="14">
        <f>'Alternatyva 4'!CA$116</f>
        <v>0</v>
      </c>
      <c r="CB13" s="14">
        <f>'Alternatyva 4'!CB$116</f>
        <v>0</v>
      </c>
      <c r="CC13" s="14">
        <f>'Alternatyva 4'!CC$116</f>
        <v>0</v>
      </c>
      <c r="CD13" s="14">
        <f>'Alternatyva 4'!CD$116</f>
        <v>0</v>
      </c>
      <c r="CE13" s="14">
        <f>'Alternatyva 4'!CE$116</f>
        <v>0</v>
      </c>
      <c r="CF13" s="14">
        <f>'Alternatyva 4'!CF$116</f>
        <v>0</v>
      </c>
      <c r="CG13" s="14">
        <f>'Alternatyva 4'!CG$116</f>
        <v>0</v>
      </c>
      <c r="CH13" s="14">
        <f>'Alternatyva 4'!CH$116</f>
        <v>0</v>
      </c>
      <c r="CI13" s="14">
        <f>'Alternatyva 4'!CI$116</f>
        <v>0</v>
      </c>
      <c r="CJ13" s="14">
        <f>'Alternatyva 4'!CJ$116</f>
        <v>0</v>
      </c>
      <c r="CK13" s="14">
        <f>'Alternatyva 4'!CK$116</f>
        <v>0</v>
      </c>
      <c r="CL13" s="14">
        <f>'Alternatyva 4'!CL$116</f>
        <v>0</v>
      </c>
      <c r="CM13" s="14">
        <f>'Alternatyva 4'!CM$116</f>
        <v>0</v>
      </c>
      <c r="CN13" s="14">
        <f>'Alternatyva 4'!CN$116</f>
        <v>0</v>
      </c>
      <c r="CO13" s="14">
        <f>'Alternatyva 4'!CO$116</f>
        <v>0</v>
      </c>
      <c r="CP13" s="14">
        <f>'Alternatyva 4'!CP$116</f>
        <v>0</v>
      </c>
      <c r="CQ13" s="14">
        <f>'Alternatyva 4'!CQ$116</f>
        <v>0</v>
      </c>
      <c r="CR13" s="14">
        <f>'Alternatyva 4'!CR$116</f>
        <v>0</v>
      </c>
      <c r="CS13" s="14">
        <f>'Alternatyva 4'!CS$116</f>
        <v>0</v>
      </c>
      <c r="CT13" s="14">
        <f>'Alternatyva 4'!CT$116</f>
        <v>0</v>
      </c>
      <c r="CU13" s="14">
        <f>'Alternatyva 4'!CU$116</f>
        <v>0</v>
      </c>
      <c r="CV13" s="14">
        <f>'Alternatyva 4'!CV$116</f>
        <v>0</v>
      </c>
      <c r="CW13" s="14">
        <f>'Alternatyva 4'!CW$116</f>
        <v>0</v>
      </c>
      <c r="CX13" s="14">
        <f>'Alternatyva 4'!CX$116</f>
        <v>0</v>
      </c>
      <c r="CY13" s="14">
        <f>'Alternatyva 4'!CY$116</f>
        <v>0</v>
      </c>
      <c r="CZ13" s="14">
        <f>'Alternatyva 4'!CZ$116</f>
        <v>0</v>
      </c>
      <c r="DA13" s="14">
        <f>'Alternatyva 4'!DA$116</f>
        <v>0</v>
      </c>
      <c r="DB13" s="14">
        <f>'Alternatyva 4'!DB$116</f>
        <v>0</v>
      </c>
      <c r="DC13" s="14">
        <f>'Alternatyva 4'!DC$116</f>
        <v>0</v>
      </c>
    </row>
    <row r="14" spans="2:107" hidden="1">
      <c r="B14" s="786" t="str">
        <f>IF(A5_pav="","",A5_pav)</f>
        <v/>
      </c>
      <c r="C14" s="786"/>
      <c r="D14" s="786"/>
      <c r="E14" s="786"/>
      <c r="F14" s="34">
        <f>H14+NPV(FD,I14:INDEX(I14:DC14,PAL))</f>
        <v>0</v>
      </c>
      <c r="G14" s="34">
        <f>SUMIF($H$8:$DC$8,"&lt;="&amp;PAL,$H14:$DC14)</f>
        <v>0</v>
      </c>
      <c r="H14" s="14">
        <f>'Alternatyva 5'!H$116</f>
        <v>0</v>
      </c>
      <c r="I14" s="14">
        <f>'Alternatyva 5'!I$116</f>
        <v>0</v>
      </c>
      <c r="J14" s="14">
        <f>'Alternatyva 5'!J$116</f>
        <v>0</v>
      </c>
      <c r="K14" s="14">
        <f>'Alternatyva 5'!K$116</f>
        <v>0</v>
      </c>
      <c r="L14" s="14">
        <f>'Alternatyva 5'!L$116</f>
        <v>0</v>
      </c>
      <c r="M14" s="14">
        <f>'Alternatyva 5'!M$116</f>
        <v>0</v>
      </c>
      <c r="N14" s="14">
        <f>'Alternatyva 5'!N$116</f>
        <v>0</v>
      </c>
      <c r="O14" s="14">
        <f>'Alternatyva 5'!O$116</f>
        <v>0</v>
      </c>
      <c r="P14" s="14">
        <f>'Alternatyva 5'!P$116</f>
        <v>0</v>
      </c>
      <c r="Q14" s="14">
        <f>'Alternatyva 5'!Q$116</f>
        <v>0</v>
      </c>
      <c r="R14" s="14">
        <f>'Alternatyva 5'!R$116</f>
        <v>0</v>
      </c>
      <c r="S14" s="14">
        <f>'Alternatyva 5'!S$116</f>
        <v>0</v>
      </c>
      <c r="T14" s="14">
        <f>'Alternatyva 5'!T$116</f>
        <v>0</v>
      </c>
      <c r="U14" s="14">
        <f>'Alternatyva 5'!U$116</f>
        <v>0</v>
      </c>
      <c r="V14" s="14">
        <f>'Alternatyva 5'!V$116</f>
        <v>0</v>
      </c>
      <c r="W14" s="14">
        <f>'Alternatyva 5'!W$116</f>
        <v>0</v>
      </c>
      <c r="X14" s="14">
        <f>'Alternatyva 5'!X$116</f>
        <v>0</v>
      </c>
      <c r="Y14" s="14">
        <f>'Alternatyva 5'!Y$116</f>
        <v>0</v>
      </c>
      <c r="Z14" s="14">
        <f>'Alternatyva 5'!Z$116</f>
        <v>0</v>
      </c>
      <c r="AA14" s="14">
        <f>'Alternatyva 5'!AA$116</f>
        <v>0</v>
      </c>
      <c r="AB14" s="14">
        <f>'Alternatyva 5'!AB$116</f>
        <v>0</v>
      </c>
      <c r="AC14" s="14">
        <f>'Alternatyva 5'!AC$116</f>
        <v>0</v>
      </c>
      <c r="AD14" s="14">
        <f>'Alternatyva 5'!AD$116</f>
        <v>0</v>
      </c>
      <c r="AE14" s="14">
        <f>'Alternatyva 5'!AE$116</f>
        <v>0</v>
      </c>
      <c r="AF14" s="14">
        <f>'Alternatyva 5'!AF$116</f>
        <v>0</v>
      </c>
      <c r="AG14" s="14">
        <f>'Alternatyva 5'!AG$116</f>
        <v>0</v>
      </c>
      <c r="AH14" s="14">
        <f>'Alternatyva 5'!AH$116</f>
        <v>0</v>
      </c>
      <c r="AI14" s="14">
        <f>'Alternatyva 5'!AI$116</f>
        <v>0</v>
      </c>
      <c r="AJ14" s="14">
        <f>'Alternatyva 5'!AJ$116</f>
        <v>0</v>
      </c>
      <c r="AK14" s="14">
        <f>'Alternatyva 5'!AK$116</f>
        <v>0</v>
      </c>
      <c r="AL14" s="14">
        <f>'Alternatyva 5'!AL$116</f>
        <v>0</v>
      </c>
      <c r="AM14" s="14">
        <f>'Alternatyva 5'!AM$116</f>
        <v>0</v>
      </c>
      <c r="AN14" s="14">
        <f>'Alternatyva 5'!AN$116</f>
        <v>0</v>
      </c>
      <c r="AO14" s="14">
        <f>'Alternatyva 5'!AO$116</f>
        <v>0</v>
      </c>
      <c r="AP14" s="14">
        <f>'Alternatyva 5'!AP$116</f>
        <v>0</v>
      </c>
      <c r="AQ14" s="14">
        <f>'Alternatyva 5'!AQ$116</f>
        <v>0</v>
      </c>
      <c r="AR14" s="14">
        <f>'Alternatyva 5'!AR$116</f>
        <v>0</v>
      </c>
      <c r="AS14" s="14">
        <f>'Alternatyva 5'!AS$116</f>
        <v>0</v>
      </c>
      <c r="AT14" s="14">
        <f>'Alternatyva 5'!AT$116</f>
        <v>0</v>
      </c>
      <c r="AU14" s="14">
        <f>'Alternatyva 5'!AU$116</f>
        <v>0</v>
      </c>
      <c r="AV14" s="14">
        <f>'Alternatyva 5'!AV$116</f>
        <v>0</v>
      </c>
      <c r="AW14" s="14">
        <f>'Alternatyva 5'!AW$116</f>
        <v>0</v>
      </c>
      <c r="AX14" s="14">
        <f>'Alternatyva 5'!AX$116</f>
        <v>0</v>
      </c>
      <c r="AY14" s="14">
        <f>'Alternatyva 5'!AY$116</f>
        <v>0</v>
      </c>
      <c r="AZ14" s="14">
        <f>'Alternatyva 5'!AZ$116</f>
        <v>0</v>
      </c>
      <c r="BA14" s="14">
        <f>'Alternatyva 5'!BA$116</f>
        <v>0</v>
      </c>
      <c r="BB14" s="14">
        <f>'Alternatyva 5'!BB$116</f>
        <v>0</v>
      </c>
      <c r="BC14" s="14">
        <f>'Alternatyva 5'!BC$116</f>
        <v>0</v>
      </c>
      <c r="BD14" s="14">
        <f>'Alternatyva 5'!BD$116</f>
        <v>0</v>
      </c>
      <c r="BE14" s="14">
        <f>'Alternatyva 5'!BE$116</f>
        <v>0</v>
      </c>
      <c r="BF14" s="14">
        <f>'Alternatyva 5'!BF$116</f>
        <v>0</v>
      </c>
      <c r="BG14" s="14">
        <f>'Alternatyva 5'!BG$116</f>
        <v>0</v>
      </c>
      <c r="BH14" s="14">
        <f>'Alternatyva 5'!BH$116</f>
        <v>0</v>
      </c>
      <c r="BI14" s="14">
        <f>'Alternatyva 5'!BI$116</f>
        <v>0</v>
      </c>
      <c r="BJ14" s="14">
        <f>'Alternatyva 5'!BJ$116</f>
        <v>0</v>
      </c>
      <c r="BK14" s="14">
        <f>'Alternatyva 5'!BK$116</f>
        <v>0</v>
      </c>
      <c r="BL14" s="14">
        <f>'Alternatyva 5'!BL$116</f>
        <v>0</v>
      </c>
      <c r="BM14" s="14">
        <f>'Alternatyva 5'!BM$116</f>
        <v>0</v>
      </c>
      <c r="BN14" s="14">
        <f>'Alternatyva 5'!BN$116</f>
        <v>0</v>
      </c>
      <c r="BO14" s="14">
        <f>'Alternatyva 5'!BO$116</f>
        <v>0</v>
      </c>
      <c r="BP14" s="14">
        <f>'Alternatyva 5'!BP$116</f>
        <v>0</v>
      </c>
      <c r="BQ14" s="14">
        <f>'Alternatyva 5'!BQ$116</f>
        <v>0</v>
      </c>
      <c r="BR14" s="14">
        <f>'Alternatyva 5'!BR$116</f>
        <v>0</v>
      </c>
      <c r="BS14" s="14">
        <f>'Alternatyva 5'!BS$116</f>
        <v>0</v>
      </c>
      <c r="BT14" s="14">
        <f>'Alternatyva 5'!BT$116</f>
        <v>0</v>
      </c>
      <c r="BU14" s="14">
        <f>'Alternatyva 5'!BU$116</f>
        <v>0</v>
      </c>
      <c r="BV14" s="14">
        <f>'Alternatyva 5'!BV$116</f>
        <v>0</v>
      </c>
      <c r="BW14" s="14">
        <f>'Alternatyva 5'!BW$116</f>
        <v>0</v>
      </c>
      <c r="BX14" s="14">
        <f>'Alternatyva 5'!BX$116</f>
        <v>0</v>
      </c>
      <c r="BY14" s="14">
        <f>'Alternatyva 5'!BY$116</f>
        <v>0</v>
      </c>
      <c r="BZ14" s="14">
        <f>'Alternatyva 5'!BZ$116</f>
        <v>0</v>
      </c>
      <c r="CA14" s="14">
        <f>'Alternatyva 5'!CA$116</f>
        <v>0</v>
      </c>
      <c r="CB14" s="14">
        <f>'Alternatyva 5'!CB$116</f>
        <v>0</v>
      </c>
      <c r="CC14" s="14">
        <f>'Alternatyva 5'!CC$116</f>
        <v>0</v>
      </c>
      <c r="CD14" s="14">
        <f>'Alternatyva 5'!CD$116</f>
        <v>0</v>
      </c>
      <c r="CE14" s="14">
        <f>'Alternatyva 5'!CE$116</f>
        <v>0</v>
      </c>
      <c r="CF14" s="14">
        <f>'Alternatyva 5'!CF$116</f>
        <v>0</v>
      </c>
      <c r="CG14" s="14">
        <f>'Alternatyva 5'!CG$116</f>
        <v>0</v>
      </c>
      <c r="CH14" s="14">
        <f>'Alternatyva 5'!CH$116</f>
        <v>0</v>
      </c>
      <c r="CI14" s="14">
        <f>'Alternatyva 5'!CI$116</f>
        <v>0</v>
      </c>
      <c r="CJ14" s="14">
        <f>'Alternatyva 5'!CJ$116</f>
        <v>0</v>
      </c>
      <c r="CK14" s="14">
        <f>'Alternatyva 5'!CK$116</f>
        <v>0</v>
      </c>
      <c r="CL14" s="14">
        <f>'Alternatyva 5'!CL$116</f>
        <v>0</v>
      </c>
      <c r="CM14" s="14">
        <f>'Alternatyva 5'!CM$116</f>
        <v>0</v>
      </c>
      <c r="CN14" s="14">
        <f>'Alternatyva 5'!CN$116</f>
        <v>0</v>
      </c>
      <c r="CO14" s="14">
        <f>'Alternatyva 5'!CO$116</f>
        <v>0</v>
      </c>
      <c r="CP14" s="14">
        <f>'Alternatyva 5'!CP$116</f>
        <v>0</v>
      </c>
      <c r="CQ14" s="14">
        <f>'Alternatyva 5'!CQ$116</f>
        <v>0</v>
      </c>
      <c r="CR14" s="14">
        <f>'Alternatyva 5'!CR$116</f>
        <v>0</v>
      </c>
      <c r="CS14" s="14">
        <f>'Alternatyva 5'!CS$116</f>
        <v>0</v>
      </c>
      <c r="CT14" s="14">
        <f>'Alternatyva 5'!CT$116</f>
        <v>0</v>
      </c>
      <c r="CU14" s="14">
        <f>'Alternatyva 5'!CU$116</f>
        <v>0</v>
      </c>
      <c r="CV14" s="14">
        <f>'Alternatyva 5'!CV$116</f>
        <v>0</v>
      </c>
      <c r="CW14" s="14">
        <f>'Alternatyva 5'!CW$116</f>
        <v>0</v>
      </c>
      <c r="CX14" s="14">
        <f>'Alternatyva 5'!CX$116</f>
        <v>0</v>
      </c>
      <c r="CY14" s="14">
        <f>'Alternatyva 5'!CY$116</f>
        <v>0</v>
      </c>
      <c r="CZ14" s="14">
        <f>'Alternatyva 5'!CZ$116</f>
        <v>0</v>
      </c>
      <c r="DA14" s="14">
        <f>'Alternatyva 5'!DA$116</f>
        <v>0</v>
      </c>
      <c r="DB14" s="14">
        <f>'Alternatyva 5'!DB$116</f>
        <v>0</v>
      </c>
      <c r="DC14" s="14">
        <f>'Alternatyva 5'!DC$116</f>
        <v>0</v>
      </c>
    </row>
    <row r="15" spans="2:107">
      <c r="E15" s="10"/>
      <c r="F15" s="28"/>
      <c r="G15" s="10"/>
      <c r="H15" s="10"/>
      <c r="I15" s="10"/>
      <c r="J15" s="10"/>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c r="BR15" s="10"/>
      <c r="BS15" s="10"/>
      <c r="BT15" s="10"/>
      <c r="BU15" s="10"/>
      <c r="BV15" s="10"/>
      <c r="BW15" s="10"/>
      <c r="BX15" s="10"/>
      <c r="BY15" s="10"/>
      <c r="BZ15" s="10"/>
      <c r="CA15" s="10"/>
      <c r="CB15" s="10"/>
      <c r="CC15" s="10"/>
      <c r="CD15" s="10"/>
      <c r="CE15" s="10"/>
      <c r="CF15" s="10"/>
      <c r="CG15" s="10"/>
      <c r="CH15" s="10"/>
      <c r="CI15" s="10"/>
      <c r="CJ15" s="10"/>
      <c r="CK15" s="10"/>
      <c r="CL15" s="10"/>
      <c r="CM15" s="10"/>
      <c r="CN15" s="10"/>
      <c r="CO15" s="10"/>
      <c r="CP15" s="10"/>
      <c r="CQ15" s="10"/>
      <c r="CR15" s="10"/>
      <c r="CS15" s="10"/>
      <c r="CT15" s="10"/>
      <c r="CU15" s="10"/>
      <c r="CV15" s="10"/>
      <c r="CW15" s="10"/>
      <c r="CX15" s="10"/>
      <c r="CY15" s="10"/>
      <c r="CZ15" s="10"/>
      <c r="DA15" s="10"/>
      <c r="DB15" s="10"/>
      <c r="DC15" s="10"/>
    </row>
    <row r="16" spans="2:107">
      <c r="B16" s="18" t="str">
        <f>IF(Result_mat&lt;&gt;"",CONCATENATE("eur / ",Result_mat),"-")</f>
        <v>eur / asmenys</v>
      </c>
      <c r="C16" s="18"/>
      <c r="D16" s="18"/>
      <c r="E16" s="10"/>
      <c r="F16" s="28"/>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c r="BR16" s="10"/>
      <c r="BS16" s="10"/>
      <c r="BT16" s="10"/>
      <c r="BU16" s="10"/>
      <c r="BV16" s="10"/>
      <c r="BW16" s="10"/>
      <c r="BX16" s="10"/>
      <c r="BY16" s="10"/>
      <c r="BZ16" s="10"/>
      <c r="CA16" s="10"/>
      <c r="CB16" s="10"/>
      <c r="CC16" s="10"/>
      <c r="CD16" s="10"/>
      <c r="CE16" s="10"/>
      <c r="CF16" s="10"/>
      <c r="CG16" s="10"/>
      <c r="CH16" s="10"/>
      <c r="CI16" s="10"/>
      <c r="CJ16" s="10"/>
      <c r="CK16" s="10"/>
      <c r="CL16" s="10"/>
      <c r="CM16" s="10"/>
      <c r="CN16" s="10"/>
      <c r="CO16" s="10"/>
      <c r="CP16" s="10"/>
      <c r="CQ16" s="10"/>
      <c r="CR16" s="10"/>
      <c r="CS16" s="10"/>
      <c r="CT16" s="10"/>
      <c r="CU16" s="10"/>
      <c r="CV16" s="10"/>
      <c r="CW16" s="10"/>
      <c r="CX16" s="10"/>
      <c r="CY16" s="10"/>
      <c r="CZ16" s="10"/>
      <c r="DA16" s="10"/>
      <c r="DB16" s="10"/>
      <c r="DC16" s="10"/>
    </row>
    <row r="17" spans="2:107" ht="28.5" customHeight="1">
      <c r="B17" s="787" t="s">
        <v>141</v>
      </c>
      <c r="C17" s="787"/>
      <c r="D17" s="787"/>
      <c r="E17" s="787"/>
      <c r="F17" s="13" t="s">
        <v>257</v>
      </c>
      <c r="G17" s="25"/>
      <c r="H17" s="25"/>
      <c r="J17" s="19"/>
      <c r="K17" s="19"/>
      <c r="L17" s="19"/>
      <c r="M17" s="19"/>
      <c r="N17" s="19"/>
      <c r="O17" s="19"/>
      <c r="P17" s="19"/>
    </row>
    <row r="18" spans="2:107">
      <c r="B18" s="786" t="str">
        <f>IF(A1_pav="","",A1_pav)</f>
        <v>Eismo kontrolės sistemų diegimas;
Eismo saugumo priemonių diegimas susikirtimo su geležinkeliu vietose: a) vieno lygio geležinkelio pervažų modernizavimas, diegiant eismo saugumo priemones (25 pervažos); b) dviejų lygių pėsčiųjų perėjų įrengimas panaikinant vieno lygio susikirtimus (2 tuneliai); c) dviejų lygių pėsčiųjų perėjų (viadukų) modernizavimas (3 viadukai);
Sankryžų rekonstravimas;
Saugaus eismo priemonių, mažinančių arba visiškai šalinančių juodųjų dėmių riziką, įdiegimas (AB „Via Lietuva“);
Jūrų transporto eismo sąlygų gerinimas Šventosios jūrų uoste; 
Saugų eismą gerinančių priemonių diegimas TEN-T keliuose (SaF, 3.1.2 veikla)</v>
      </c>
      <c r="C18" s="786"/>
      <c r="D18" s="786"/>
      <c r="E18" s="786"/>
      <c r="F18" s="176" t="str">
        <f>IFERROR(('Alternatyva 1'!$F$7+'Alternatyva 1'!F$114-F28)/$F10,"-")</f>
        <v>-</v>
      </c>
      <c r="G18" s="26"/>
      <c r="H18" s="2"/>
      <c r="M18" s="2"/>
      <c r="N18" s="27"/>
      <c r="P18" s="2"/>
    </row>
    <row r="19" spans="2:107">
      <c r="B19" s="786" t="str">
        <f>IF(A2_pav="","",A2_pav)</f>
        <v>Greičio kontrolės sistemų diegimas;
Eismo saugumo priemonių diegimas susikirtimo su geležinkeliu vietose: a) dviejų lygių pėsčiųjų perėjų įrengimas panaikinant vieno lygio susikirtimus (27 viadukai); c) dviejų lygių pėsčiųjų perėjų (viadukų) modernizavimas (3 viadukai);
Sankryžų rekonstravimas;
Saugaus eismo priemonių, mažinančių arba visiškai šalinančių juodųjų dėmių riziką, įdiegimas (AB „Via Lietuva“);
Jūrų transporto eismo sąlygų gerinimas Šventosios jūrų uoste;
Saugų eismą gerinančių priemonių diegimas TEN-T keliuose (SaF, 3.1.2 veikla)</v>
      </c>
      <c r="C19" s="786"/>
      <c r="D19" s="786"/>
      <c r="E19" s="786"/>
      <c r="F19" s="176">
        <f>IFERROR(('Alternatyva 2'!$F$7+'Alternatyva 2'!F$114-F36)/$F11,"-")</f>
        <v>1475067.4255899666</v>
      </c>
      <c r="G19" s="26"/>
      <c r="H19" s="26"/>
      <c r="M19" s="2"/>
      <c r="N19" s="27"/>
      <c r="P19" s="2"/>
    </row>
    <row r="20" spans="2:107" hidden="1">
      <c r="B20" s="786" t="str">
        <f>IF(A3_pav="","",A3_pav)</f>
        <v/>
      </c>
      <c r="C20" s="786"/>
      <c r="D20" s="786"/>
      <c r="E20" s="786"/>
      <c r="F20" s="176" t="str">
        <f>IFERROR(('Alternatyva 3'!$F$7+'Alternatyva 3'!F$115-F44)/$F12,"-")</f>
        <v>-</v>
      </c>
      <c r="G20" s="26"/>
      <c r="H20" s="26"/>
      <c r="M20" s="2"/>
      <c r="N20" s="27"/>
      <c r="P20" s="2"/>
    </row>
    <row r="21" spans="2:107" hidden="1">
      <c r="B21" s="786" t="str">
        <f>IF(A4_pav="","",A4_pav)</f>
        <v/>
      </c>
      <c r="C21" s="786"/>
      <c r="D21" s="786"/>
      <c r="E21" s="786"/>
      <c r="F21" s="176" t="str">
        <f>IFERROR(('Alternatyva 4'!$F$7+'Alternatyva 4'!F$115-F52)/$F13,"-")</f>
        <v>-</v>
      </c>
      <c r="G21" s="26"/>
      <c r="H21" s="26"/>
      <c r="M21" s="2"/>
      <c r="N21" s="27"/>
      <c r="P21" s="2"/>
    </row>
    <row r="22" spans="2:107" hidden="1">
      <c r="B22" s="786" t="str">
        <f>IF(A5_pav="","",A5_pav)</f>
        <v/>
      </c>
      <c r="C22" s="786"/>
      <c r="D22" s="786"/>
      <c r="E22" s="786"/>
      <c r="F22" s="176" t="str">
        <f>IFERROR(('Alternatyva 5'!$F$7++'Alternatyva 5'!F$115-F60)/$F14,"-")</f>
        <v>-</v>
      </c>
      <c r="G22" s="26"/>
      <c r="H22" s="26"/>
      <c r="M22" s="2"/>
      <c r="N22" s="27"/>
      <c r="P22" s="2"/>
    </row>
    <row r="23" spans="2:107">
      <c r="B23" s="2"/>
      <c r="C23" s="2"/>
      <c r="D23" s="2"/>
      <c r="E23" s="55"/>
      <c r="F23" s="10"/>
      <c r="G23" s="26"/>
      <c r="H23" s="26"/>
      <c r="M23" s="2"/>
      <c r="N23" s="27"/>
      <c r="P23" s="2"/>
    </row>
    <row r="24" spans="2:107">
      <c r="B24" s="2"/>
      <c r="C24" s="2"/>
      <c r="D24" s="2"/>
      <c r="E24" s="55"/>
      <c r="F24" s="10"/>
      <c r="G24" s="26"/>
      <c r="H24" s="26"/>
      <c r="M24" s="2"/>
      <c r="N24" s="27"/>
      <c r="P24" s="2"/>
    </row>
    <row r="25" spans="2:107">
      <c r="B25" s="2"/>
      <c r="C25" s="2"/>
      <c r="D25" s="2"/>
      <c r="E25" s="55"/>
      <c r="F25" s="10"/>
      <c r="G25" s="26"/>
      <c r="H25" s="26"/>
      <c r="M25" s="2"/>
      <c r="N25" s="27"/>
      <c r="P25" s="2"/>
    </row>
    <row r="26" spans="2:107" hidden="1">
      <c r="B26" s="31" t="s">
        <v>6</v>
      </c>
      <c r="C26" s="31"/>
      <c r="D26" s="31"/>
      <c r="G26" s="19"/>
      <c r="H26" s="19"/>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9"/>
      <c r="AO26" s="19"/>
      <c r="AP26" s="19"/>
      <c r="AQ26" s="19"/>
      <c r="AR26" s="19"/>
      <c r="AS26" s="19"/>
      <c r="AT26" s="19"/>
      <c r="AU26" s="19"/>
      <c r="AV26" s="19"/>
      <c r="AW26" s="19"/>
      <c r="AX26" s="19"/>
      <c r="AY26" s="19"/>
      <c r="AZ26" s="19"/>
      <c r="BA26" s="19"/>
      <c r="BB26" s="19"/>
      <c r="BC26" s="19"/>
      <c r="BD26" s="19"/>
      <c r="BE26" s="19"/>
      <c r="BF26" s="19"/>
      <c r="BG26" s="19"/>
      <c r="BH26" s="19"/>
      <c r="BI26" s="19"/>
      <c r="BJ26" s="19"/>
      <c r="BK26" s="19"/>
      <c r="BL26" s="19"/>
      <c r="BM26" s="19"/>
      <c r="BN26" s="19"/>
      <c r="BO26" s="19"/>
      <c r="BP26" s="19"/>
      <c r="BQ26" s="19"/>
      <c r="BR26" s="19"/>
      <c r="BS26" s="19"/>
      <c r="BT26" s="19"/>
      <c r="BU26" s="19"/>
      <c r="BV26" s="19"/>
      <c r="BW26" s="19"/>
      <c r="BX26" s="19"/>
      <c r="BY26" s="19"/>
      <c r="BZ26" s="19"/>
      <c r="CA26" s="19"/>
      <c r="CB26" s="19"/>
      <c r="CC26" s="19"/>
      <c r="CD26" s="19"/>
      <c r="CE26" s="19"/>
      <c r="CF26" s="19"/>
      <c r="CG26" s="19"/>
      <c r="CH26" s="19"/>
      <c r="CI26" s="19"/>
      <c r="CJ26" s="19"/>
      <c r="CK26" s="19"/>
      <c r="CL26" s="19"/>
      <c r="CM26" s="19"/>
      <c r="CN26" s="19"/>
      <c r="CO26" s="19"/>
      <c r="CP26" s="19"/>
      <c r="CQ26" s="19"/>
      <c r="CR26" s="19"/>
      <c r="CS26" s="19"/>
      <c r="CT26" s="19"/>
      <c r="CU26" s="19"/>
      <c r="CV26" s="19"/>
      <c r="CW26" s="19"/>
      <c r="CX26" s="19"/>
      <c r="CY26" s="19"/>
      <c r="CZ26" s="19"/>
      <c r="DA26" s="19"/>
      <c r="DB26" s="19"/>
      <c r="DC26" s="19"/>
    </row>
    <row r="27" spans="2:107" hidden="1">
      <c r="B27" s="784" t="s">
        <v>193</v>
      </c>
      <c r="C27" s="784"/>
      <c r="D27" s="784"/>
      <c r="E27" s="784"/>
      <c r="F27" s="1"/>
      <c r="G27" s="12" t="s">
        <v>32</v>
      </c>
      <c r="H27" s="12" t="str">
        <f ca="1">H9</f>
        <v>2022</v>
      </c>
      <c r="I27" s="12">
        <f t="shared" ref="I27:BT27" ca="1" si="3">I9</f>
        <v>2023</v>
      </c>
      <c r="J27" s="12">
        <f t="shared" ca="1" si="3"/>
        <v>2024</v>
      </c>
      <c r="K27" s="12">
        <f t="shared" ca="1" si="3"/>
        <v>2025</v>
      </c>
      <c r="L27" s="12">
        <f t="shared" ca="1" si="3"/>
        <v>2026</v>
      </c>
      <c r="M27" s="12">
        <f t="shared" ca="1" si="3"/>
        <v>2027</v>
      </c>
      <c r="N27" s="12">
        <f t="shared" ca="1" si="3"/>
        <v>2028</v>
      </c>
      <c r="O27" s="12">
        <f t="shared" ca="1" si="3"/>
        <v>2029</v>
      </c>
      <c r="P27" s="12">
        <f t="shared" ca="1" si="3"/>
        <v>2030</v>
      </c>
      <c r="Q27" s="12">
        <f t="shared" ca="1" si="3"/>
        <v>2031</v>
      </c>
      <c r="R27" s="12">
        <f t="shared" ca="1" si="3"/>
        <v>2032</v>
      </c>
      <c r="S27" s="12">
        <f t="shared" ca="1" si="3"/>
        <v>2033</v>
      </c>
      <c r="T27" s="12">
        <f t="shared" ca="1" si="3"/>
        <v>2034</v>
      </c>
      <c r="U27" s="12">
        <f t="shared" ca="1" si="3"/>
        <v>2035</v>
      </c>
      <c r="V27" s="12">
        <f t="shared" ca="1" si="3"/>
        <v>2036</v>
      </c>
      <c r="W27" s="12">
        <f t="shared" ca="1" si="3"/>
        <v>2037</v>
      </c>
      <c r="X27" s="12">
        <f t="shared" ca="1" si="3"/>
        <v>2038</v>
      </c>
      <c r="Y27" s="12">
        <f t="shared" ca="1" si="3"/>
        <v>2039</v>
      </c>
      <c r="Z27" s="12">
        <f t="shared" ca="1" si="3"/>
        <v>2040</v>
      </c>
      <c r="AA27" s="12">
        <f t="shared" ca="1" si="3"/>
        <v>2041</v>
      </c>
      <c r="AB27" s="12">
        <f t="shared" ca="1" si="3"/>
        <v>2042</v>
      </c>
      <c r="AC27" s="12">
        <f t="shared" ca="1" si="3"/>
        <v>2043</v>
      </c>
      <c r="AD27" s="12">
        <f t="shared" ca="1" si="3"/>
        <v>2044</v>
      </c>
      <c r="AE27" s="12">
        <f t="shared" ca="1" si="3"/>
        <v>2045</v>
      </c>
      <c r="AF27" s="12">
        <f t="shared" ca="1" si="3"/>
        <v>2046</v>
      </c>
      <c r="AG27" s="12">
        <f t="shared" ca="1" si="3"/>
        <v>2047</v>
      </c>
      <c r="AH27" s="12">
        <f t="shared" ca="1" si="3"/>
        <v>2048</v>
      </c>
      <c r="AI27" s="12">
        <f t="shared" ca="1" si="3"/>
        <v>2049</v>
      </c>
      <c r="AJ27" s="12">
        <f t="shared" ca="1" si="3"/>
        <v>2050</v>
      </c>
      <c r="AK27" s="12">
        <f t="shared" ca="1" si="3"/>
        <v>2051</v>
      </c>
      <c r="AL27" s="12">
        <f t="shared" ca="1" si="3"/>
        <v>2052</v>
      </c>
      <c r="AM27" s="12">
        <f t="shared" ca="1" si="3"/>
        <v>2053</v>
      </c>
      <c r="AN27" s="12">
        <f t="shared" ca="1" si="3"/>
        <v>2054</v>
      </c>
      <c r="AO27" s="12">
        <f t="shared" ca="1" si="3"/>
        <v>2055</v>
      </c>
      <c r="AP27" s="12">
        <f t="shared" ca="1" si="3"/>
        <v>2056</v>
      </c>
      <c r="AQ27" s="12">
        <f t="shared" ca="1" si="3"/>
        <v>2057</v>
      </c>
      <c r="AR27" s="12">
        <f t="shared" ca="1" si="3"/>
        <v>2058</v>
      </c>
      <c r="AS27" s="12">
        <f t="shared" ca="1" si="3"/>
        <v>2059</v>
      </c>
      <c r="AT27" s="12">
        <f t="shared" ca="1" si="3"/>
        <v>2060</v>
      </c>
      <c r="AU27" s="12">
        <f t="shared" ca="1" si="3"/>
        <v>2061</v>
      </c>
      <c r="AV27" s="12">
        <f t="shared" ca="1" si="3"/>
        <v>2062</v>
      </c>
      <c r="AW27" s="12">
        <f t="shared" ca="1" si="3"/>
        <v>2063</v>
      </c>
      <c r="AX27" s="12">
        <f t="shared" ca="1" si="3"/>
        <v>2064</v>
      </c>
      <c r="AY27" s="12">
        <f t="shared" ca="1" si="3"/>
        <v>2065</v>
      </c>
      <c r="AZ27" s="12">
        <f t="shared" ca="1" si="3"/>
        <v>2066</v>
      </c>
      <c r="BA27" s="12">
        <f t="shared" ca="1" si="3"/>
        <v>2067</v>
      </c>
      <c r="BB27" s="12">
        <f t="shared" ca="1" si="3"/>
        <v>2068</v>
      </c>
      <c r="BC27" s="12">
        <f t="shared" ca="1" si="3"/>
        <v>2069</v>
      </c>
      <c r="BD27" s="12">
        <f t="shared" ca="1" si="3"/>
        <v>2070</v>
      </c>
      <c r="BE27" s="12">
        <f t="shared" ca="1" si="3"/>
        <v>2071</v>
      </c>
      <c r="BF27" s="12">
        <f t="shared" ca="1" si="3"/>
        <v>2072</v>
      </c>
      <c r="BG27" s="12">
        <f t="shared" ca="1" si="3"/>
        <v>2073</v>
      </c>
      <c r="BH27" s="12">
        <f t="shared" ca="1" si="3"/>
        <v>2074</v>
      </c>
      <c r="BI27" s="12">
        <f t="shared" ca="1" si="3"/>
        <v>2075</v>
      </c>
      <c r="BJ27" s="12">
        <f t="shared" ca="1" si="3"/>
        <v>2076</v>
      </c>
      <c r="BK27" s="12">
        <f t="shared" ca="1" si="3"/>
        <v>2077</v>
      </c>
      <c r="BL27" s="12">
        <f t="shared" ca="1" si="3"/>
        <v>2078</v>
      </c>
      <c r="BM27" s="12">
        <f t="shared" ca="1" si="3"/>
        <v>2079</v>
      </c>
      <c r="BN27" s="12">
        <f t="shared" ca="1" si="3"/>
        <v>2080</v>
      </c>
      <c r="BO27" s="12">
        <f t="shared" ca="1" si="3"/>
        <v>2081</v>
      </c>
      <c r="BP27" s="12">
        <f t="shared" ca="1" si="3"/>
        <v>2082</v>
      </c>
      <c r="BQ27" s="12">
        <f t="shared" ca="1" si="3"/>
        <v>2083</v>
      </c>
      <c r="BR27" s="12">
        <f t="shared" ca="1" si="3"/>
        <v>2084</v>
      </c>
      <c r="BS27" s="12">
        <f t="shared" ca="1" si="3"/>
        <v>2085</v>
      </c>
      <c r="BT27" s="12">
        <f t="shared" ca="1" si="3"/>
        <v>2086</v>
      </c>
      <c r="BU27" s="12">
        <f t="shared" ref="BU27:DC27" ca="1" si="4">BU9</f>
        <v>2087</v>
      </c>
      <c r="BV27" s="12">
        <f t="shared" ca="1" si="4"/>
        <v>2088</v>
      </c>
      <c r="BW27" s="12">
        <f t="shared" ca="1" si="4"/>
        <v>2089</v>
      </c>
      <c r="BX27" s="12">
        <f t="shared" ca="1" si="4"/>
        <v>2090</v>
      </c>
      <c r="BY27" s="12">
        <f t="shared" ca="1" si="4"/>
        <v>2091</v>
      </c>
      <c r="BZ27" s="12">
        <f t="shared" ca="1" si="4"/>
        <v>2092</v>
      </c>
      <c r="CA27" s="12">
        <f t="shared" ca="1" si="4"/>
        <v>2093</v>
      </c>
      <c r="CB27" s="12">
        <f t="shared" ca="1" si="4"/>
        <v>2094</v>
      </c>
      <c r="CC27" s="12">
        <f t="shared" ca="1" si="4"/>
        <v>2095</v>
      </c>
      <c r="CD27" s="12">
        <f t="shared" ca="1" si="4"/>
        <v>2096</v>
      </c>
      <c r="CE27" s="12">
        <f t="shared" ca="1" si="4"/>
        <v>2097</v>
      </c>
      <c r="CF27" s="12">
        <f t="shared" ca="1" si="4"/>
        <v>2098</v>
      </c>
      <c r="CG27" s="12">
        <f t="shared" ca="1" si="4"/>
        <v>2099</v>
      </c>
      <c r="CH27" s="12">
        <f t="shared" ca="1" si="4"/>
        <v>2100</v>
      </c>
      <c r="CI27" s="12">
        <f t="shared" ca="1" si="4"/>
        <v>2101</v>
      </c>
      <c r="CJ27" s="12">
        <f t="shared" ca="1" si="4"/>
        <v>2102</v>
      </c>
      <c r="CK27" s="12">
        <f t="shared" ca="1" si="4"/>
        <v>2103</v>
      </c>
      <c r="CL27" s="12">
        <f t="shared" ca="1" si="4"/>
        <v>2104</v>
      </c>
      <c r="CM27" s="12">
        <f t="shared" ca="1" si="4"/>
        <v>2105</v>
      </c>
      <c r="CN27" s="12">
        <f t="shared" ca="1" si="4"/>
        <v>2106</v>
      </c>
      <c r="CO27" s="12">
        <f t="shared" ca="1" si="4"/>
        <v>2107</v>
      </c>
      <c r="CP27" s="12">
        <f t="shared" ca="1" si="4"/>
        <v>2108</v>
      </c>
      <c r="CQ27" s="12">
        <f t="shared" ca="1" si="4"/>
        <v>2109</v>
      </c>
      <c r="CR27" s="12">
        <f t="shared" ca="1" si="4"/>
        <v>2110</v>
      </c>
      <c r="CS27" s="12">
        <f t="shared" ca="1" si="4"/>
        <v>2111</v>
      </c>
      <c r="CT27" s="12">
        <f t="shared" ca="1" si="4"/>
        <v>2112</v>
      </c>
      <c r="CU27" s="12">
        <f t="shared" ca="1" si="4"/>
        <v>2113</v>
      </c>
      <c r="CV27" s="12">
        <f t="shared" ca="1" si="4"/>
        <v>2114</v>
      </c>
      <c r="CW27" s="12">
        <f t="shared" ca="1" si="4"/>
        <v>2115</v>
      </c>
      <c r="CX27" s="12">
        <f t="shared" ca="1" si="4"/>
        <v>2116</v>
      </c>
      <c r="CY27" s="12">
        <f t="shared" ca="1" si="4"/>
        <v>2117</v>
      </c>
      <c r="CZ27" s="12">
        <f t="shared" ca="1" si="4"/>
        <v>2118</v>
      </c>
      <c r="DA27" s="12">
        <f t="shared" ca="1" si="4"/>
        <v>2119</v>
      </c>
      <c r="DB27" s="12">
        <f t="shared" ca="1" si="4"/>
        <v>2120</v>
      </c>
      <c r="DC27" s="12">
        <f t="shared" ca="1" si="4"/>
        <v>2121</v>
      </c>
    </row>
    <row r="28" spans="2:107" hidden="1">
      <c r="B28" s="783" t="s">
        <v>15</v>
      </c>
      <c r="C28" s="783"/>
      <c r="D28" s="783"/>
      <c r="E28" s="783"/>
      <c r="F28" s="42">
        <f>H28+NPV(FD,I28:INDEX(I28:DC28,PAL))</f>
        <v>4142738.5481050755</v>
      </c>
      <c r="G28" s="58">
        <f>SUMIF($H$8:$DC$8,"&lt;="&amp;PAL,$H28:$DC28)</f>
        <v>16347614.990575001</v>
      </c>
      <c r="H28" s="68">
        <f>SUM('Alternatyva 1'!H$21,'Alternatyva 1'!H$32,'Alternatyva 1'!H$43,'Alternatyva 1'!H$54,'Alternatyva 1'!H$65,'Alternatyva 1'!H$76,'Alternatyva 1'!H$87)</f>
        <v>0</v>
      </c>
      <c r="I28" s="68">
        <f>SUM('Alternatyva 1'!I$21,'Alternatyva 1'!I$32,'Alternatyva 1'!I$43,'Alternatyva 1'!I$54,'Alternatyva 1'!I$65,'Alternatyva 1'!I$76,'Alternatyva 1'!I$87)</f>
        <v>0</v>
      </c>
      <c r="J28" s="68">
        <f>SUM('Alternatyva 1'!J$21,'Alternatyva 1'!J$32,'Alternatyva 1'!J$43,'Alternatyva 1'!J$54,'Alternatyva 1'!J$65,'Alternatyva 1'!J$76,'Alternatyva 1'!J$87)</f>
        <v>0</v>
      </c>
      <c r="K28" s="68">
        <f>SUM('Alternatyva 1'!K$21,'Alternatyva 1'!K$32,'Alternatyva 1'!K$43,'Alternatyva 1'!K$54,'Alternatyva 1'!K$65,'Alternatyva 1'!K$76,'Alternatyva 1'!K$87)</f>
        <v>0</v>
      </c>
      <c r="L28" s="68">
        <f>SUM('Alternatyva 1'!L$21,'Alternatyva 1'!L$32,'Alternatyva 1'!L$43,'Alternatyva 1'!L$54,'Alternatyva 1'!L$65,'Alternatyva 1'!L$76,'Alternatyva 1'!L$87)</f>
        <v>0</v>
      </c>
      <c r="M28" s="68">
        <f>SUM('Alternatyva 1'!M$21,'Alternatyva 1'!M$32,'Alternatyva 1'!M$43,'Alternatyva 1'!M$54,'Alternatyva 1'!M$65,'Alternatyva 1'!M$76,'Alternatyva 1'!M$87)</f>
        <v>0</v>
      </c>
      <c r="N28" s="68">
        <f>SUM('Alternatyva 1'!N$21,'Alternatyva 1'!N$32,'Alternatyva 1'!N$43,'Alternatyva 1'!N$54,'Alternatyva 1'!N$65,'Alternatyva 1'!N$76,'Alternatyva 1'!N$87)</f>
        <v>0</v>
      </c>
      <c r="O28" s="68">
        <f>SUM('Alternatyva 1'!O$21,'Alternatyva 1'!O$32,'Alternatyva 1'!O$43,'Alternatyva 1'!O$54,'Alternatyva 1'!O$65,'Alternatyva 1'!O$76,'Alternatyva 1'!O$87)</f>
        <v>0</v>
      </c>
      <c r="P28" s="68">
        <f>SUM('Alternatyva 1'!P$21,'Alternatyva 1'!P$32,'Alternatyva 1'!P$43,'Alternatyva 1'!P$54,'Alternatyva 1'!P$65,'Alternatyva 1'!P$76,'Alternatyva 1'!P$87)</f>
        <v>0</v>
      </c>
      <c r="Q28" s="68">
        <f>SUM('Alternatyva 1'!Q$21,'Alternatyva 1'!Q$32,'Alternatyva 1'!Q$43,'Alternatyva 1'!Q$54,'Alternatyva 1'!Q$65,'Alternatyva 1'!Q$76,'Alternatyva 1'!Q$87)</f>
        <v>0</v>
      </c>
      <c r="R28" s="68">
        <f>SUM('Alternatyva 1'!R$21,'Alternatyva 1'!R$32,'Alternatyva 1'!R$43,'Alternatyva 1'!R$54,'Alternatyva 1'!R$65,'Alternatyva 1'!R$76,'Alternatyva 1'!R$87)</f>
        <v>0</v>
      </c>
      <c r="S28" s="68">
        <f>SUM('Alternatyva 1'!S$21,'Alternatyva 1'!S$32,'Alternatyva 1'!S$43,'Alternatyva 1'!S$54,'Alternatyva 1'!S$65,'Alternatyva 1'!S$76,'Alternatyva 1'!S$87)</f>
        <v>0</v>
      </c>
      <c r="T28" s="68">
        <f>SUM('Alternatyva 1'!T$21,'Alternatyva 1'!T$32,'Alternatyva 1'!T$43,'Alternatyva 1'!T$54,'Alternatyva 1'!T$65,'Alternatyva 1'!T$76,'Alternatyva 1'!T$87)</f>
        <v>0</v>
      </c>
      <c r="U28" s="68">
        <f>SUM('Alternatyva 1'!U$21,'Alternatyva 1'!U$32,'Alternatyva 1'!U$43,'Alternatyva 1'!U$54,'Alternatyva 1'!U$65,'Alternatyva 1'!U$76,'Alternatyva 1'!U$87)</f>
        <v>0</v>
      </c>
      <c r="V28" s="68">
        <f>SUM('Alternatyva 1'!V$21,'Alternatyva 1'!V$32,'Alternatyva 1'!V$43,'Alternatyva 1'!V$54,'Alternatyva 1'!V$65,'Alternatyva 1'!V$76,'Alternatyva 1'!V$87)</f>
        <v>0</v>
      </c>
      <c r="W28" s="68">
        <f>SUM('Alternatyva 1'!W$21,'Alternatyva 1'!W$32,'Alternatyva 1'!W$43,'Alternatyva 1'!W$54,'Alternatyva 1'!W$65,'Alternatyva 1'!W$76,'Alternatyva 1'!W$87)</f>
        <v>0</v>
      </c>
      <c r="X28" s="68">
        <f>SUM('Alternatyva 1'!X$21,'Alternatyva 1'!X$32,'Alternatyva 1'!X$43,'Alternatyva 1'!X$54,'Alternatyva 1'!X$65,'Alternatyva 1'!X$76,'Alternatyva 1'!X$87)</f>
        <v>0</v>
      </c>
      <c r="Y28" s="68">
        <f>SUM('Alternatyva 1'!Y$21,'Alternatyva 1'!Y$32,'Alternatyva 1'!Y$43,'Alternatyva 1'!Y$54,'Alternatyva 1'!Y$65,'Alternatyva 1'!Y$76,'Alternatyva 1'!Y$87)</f>
        <v>0</v>
      </c>
      <c r="Z28" s="68">
        <f>SUM('Alternatyva 1'!Z$21,'Alternatyva 1'!Z$32,'Alternatyva 1'!Z$43,'Alternatyva 1'!Z$54,'Alternatyva 1'!Z$65,'Alternatyva 1'!Z$76,'Alternatyva 1'!Z$87)</f>
        <v>0</v>
      </c>
      <c r="AA28" s="68">
        <f>SUM('Alternatyva 1'!AA$21,'Alternatyva 1'!AA$32,'Alternatyva 1'!AA$43,'Alternatyva 1'!AA$54,'Alternatyva 1'!AA$65,'Alternatyva 1'!AA$76,'Alternatyva 1'!AA$87)</f>
        <v>0</v>
      </c>
      <c r="AB28" s="68">
        <f>SUM('Alternatyva 1'!AB$21,'Alternatyva 1'!AB$32,'Alternatyva 1'!AB$43,'Alternatyva 1'!AB$54,'Alternatyva 1'!AB$65,'Alternatyva 1'!AB$76,'Alternatyva 1'!AB$87)</f>
        <v>0</v>
      </c>
      <c r="AC28" s="68">
        <f>SUM('Alternatyva 1'!AC$21,'Alternatyva 1'!AC$32,'Alternatyva 1'!AC$43,'Alternatyva 1'!AC$54,'Alternatyva 1'!AC$65,'Alternatyva 1'!AC$76,'Alternatyva 1'!AC$87)</f>
        <v>0</v>
      </c>
      <c r="AD28" s="68">
        <f>SUM('Alternatyva 1'!AD$21,'Alternatyva 1'!AD$32,'Alternatyva 1'!AD$43,'Alternatyva 1'!AD$54,'Alternatyva 1'!AD$65,'Alternatyva 1'!AD$76,'Alternatyva 1'!AD$87)</f>
        <v>0</v>
      </c>
      <c r="AE28" s="68">
        <f>SUM('Alternatyva 1'!AE$21,'Alternatyva 1'!AE$32,'Alternatyva 1'!AE$43,'Alternatyva 1'!AE$54,'Alternatyva 1'!AE$65,'Alternatyva 1'!AE$76,'Alternatyva 1'!AE$87)</f>
        <v>0</v>
      </c>
      <c r="AF28" s="68">
        <f>SUM('Alternatyva 1'!AF$21,'Alternatyva 1'!AF$32,'Alternatyva 1'!AF$43,'Alternatyva 1'!AF$54,'Alternatyva 1'!AF$65,'Alternatyva 1'!AF$76,'Alternatyva 1'!AF$87)</f>
        <v>0</v>
      </c>
      <c r="AG28" s="68">
        <f>SUM('Alternatyva 1'!AG$21,'Alternatyva 1'!AG$32,'Alternatyva 1'!AG$43,'Alternatyva 1'!AG$54,'Alternatyva 1'!AG$65,'Alternatyva 1'!AG$76,'Alternatyva 1'!AG$87)</f>
        <v>0</v>
      </c>
      <c r="AH28" s="68">
        <f>SUM('Alternatyva 1'!AH$21,'Alternatyva 1'!AH$32,'Alternatyva 1'!AH$43,'Alternatyva 1'!AH$54,'Alternatyva 1'!AH$65,'Alternatyva 1'!AH$76,'Alternatyva 1'!AH$87)</f>
        <v>0</v>
      </c>
      <c r="AI28" s="68">
        <f>SUM('Alternatyva 1'!AI$21,'Alternatyva 1'!AI$32,'Alternatyva 1'!AI$43,'Alternatyva 1'!AI$54,'Alternatyva 1'!AI$65,'Alternatyva 1'!AI$76,'Alternatyva 1'!AI$87)</f>
        <v>0</v>
      </c>
      <c r="AJ28" s="68">
        <f>SUM('Alternatyva 1'!AJ$21,'Alternatyva 1'!AJ$32,'Alternatyva 1'!AJ$43,'Alternatyva 1'!AJ$54,'Alternatyva 1'!AJ$65,'Alternatyva 1'!AJ$76,'Alternatyva 1'!AJ$87)</f>
        <v>0</v>
      </c>
      <c r="AK28" s="68">
        <f>SUM('Alternatyva 1'!AK$21,'Alternatyva 1'!AK$32,'Alternatyva 1'!AK$43,'Alternatyva 1'!AK$54,'Alternatyva 1'!AK$65,'Alternatyva 1'!AK$76,'Alternatyva 1'!AK$87)</f>
        <v>0</v>
      </c>
      <c r="AL28" s="68">
        <f>SUM('Alternatyva 1'!AL$21,'Alternatyva 1'!AL$32,'Alternatyva 1'!AL$43,'Alternatyva 1'!AL$54,'Alternatyva 1'!AL$65,'Alternatyva 1'!AL$76,'Alternatyva 1'!AL$87)</f>
        <v>0</v>
      </c>
      <c r="AM28" s="68">
        <f>SUM('Alternatyva 1'!AM$21,'Alternatyva 1'!AM$32,'Alternatyva 1'!AM$43,'Alternatyva 1'!AM$54,'Alternatyva 1'!AM$65,'Alternatyva 1'!AM$76,'Alternatyva 1'!AM$87)</f>
        <v>0</v>
      </c>
      <c r="AN28" s="68">
        <f>SUM('Alternatyva 1'!AN$21,'Alternatyva 1'!AN$32,'Alternatyva 1'!AN$43,'Alternatyva 1'!AN$54,'Alternatyva 1'!AN$65,'Alternatyva 1'!AN$76,'Alternatyva 1'!AN$87)</f>
        <v>0</v>
      </c>
      <c r="AO28" s="68">
        <f>SUM('Alternatyva 1'!AO$21,'Alternatyva 1'!AO$32,'Alternatyva 1'!AO$43,'Alternatyva 1'!AO$54,'Alternatyva 1'!AO$65,'Alternatyva 1'!AO$76,'Alternatyva 1'!AO$87)</f>
        <v>0</v>
      </c>
      <c r="AP28" s="68">
        <f>SUM('Alternatyva 1'!AP$21,'Alternatyva 1'!AP$32,'Alternatyva 1'!AP$43,'Alternatyva 1'!AP$54,'Alternatyva 1'!AP$65,'Alternatyva 1'!AP$76,'Alternatyva 1'!AP$87)</f>
        <v>0</v>
      </c>
      <c r="AQ28" s="68">
        <f>SUM('Alternatyva 1'!AQ$21,'Alternatyva 1'!AQ$32,'Alternatyva 1'!AQ$43,'Alternatyva 1'!AQ$54,'Alternatyva 1'!AQ$65,'Alternatyva 1'!AQ$76,'Alternatyva 1'!AQ$87)</f>
        <v>16347614.990575001</v>
      </c>
      <c r="AR28" s="68">
        <f>SUM('Alternatyva 1'!AR$21,'Alternatyva 1'!AR$32,'Alternatyva 1'!AR$43,'Alternatyva 1'!AR$54,'Alternatyva 1'!AR$65,'Alternatyva 1'!AR$76,'Alternatyva 1'!AR$87)</f>
        <v>0</v>
      </c>
      <c r="AS28" s="68">
        <f>SUM('Alternatyva 1'!AS$21,'Alternatyva 1'!AS$32,'Alternatyva 1'!AS$43,'Alternatyva 1'!AS$54,'Alternatyva 1'!AS$65,'Alternatyva 1'!AS$76,'Alternatyva 1'!AS$87)</f>
        <v>0</v>
      </c>
      <c r="AT28" s="68">
        <f>SUM('Alternatyva 1'!AT$21,'Alternatyva 1'!AT$32,'Alternatyva 1'!AT$43,'Alternatyva 1'!AT$54,'Alternatyva 1'!AT$65,'Alternatyva 1'!AT$76,'Alternatyva 1'!AT$87)</f>
        <v>0</v>
      </c>
      <c r="AU28" s="68">
        <f>SUM('Alternatyva 1'!AU$21,'Alternatyva 1'!AU$32,'Alternatyva 1'!AU$43,'Alternatyva 1'!AU$54,'Alternatyva 1'!AU$65,'Alternatyva 1'!AU$76,'Alternatyva 1'!AU$87)</f>
        <v>0</v>
      </c>
      <c r="AV28" s="68">
        <f>SUM('Alternatyva 1'!AV$21,'Alternatyva 1'!AV$32,'Alternatyva 1'!AV$43,'Alternatyva 1'!AV$54,'Alternatyva 1'!AV$65,'Alternatyva 1'!AV$76,'Alternatyva 1'!AV$87)</f>
        <v>0</v>
      </c>
      <c r="AW28" s="68">
        <f>SUM('Alternatyva 1'!AW$21,'Alternatyva 1'!AW$32,'Alternatyva 1'!AW$43,'Alternatyva 1'!AW$54,'Alternatyva 1'!AW$65,'Alternatyva 1'!AW$76,'Alternatyva 1'!AW$87)</f>
        <v>0</v>
      </c>
      <c r="AX28" s="68">
        <f>SUM('Alternatyva 1'!AX$21,'Alternatyva 1'!AX$32,'Alternatyva 1'!AX$43,'Alternatyva 1'!AX$54,'Alternatyva 1'!AX$65,'Alternatyva 1'!AX$76,'Alternatyva 1'!AX$87)</f>
        <v>0</v>
      </c>
      <c r="AY28" s="68">
        <f>SUM('Alternatyva 1'!AY$21,'Alternatyva 1'!AY$32,'Alternatyva 1'!AY$43,'Alternatyva 1'!AY$54,'Alternatyva 1'!AY$65,'Alternatyva 1'!AY$76,'Alternatyva 1'!AY$87)</f>
        <v>0</v>
      </c>
      <c r="AZ28" s="68">
        <f>SUM('Alternatyva 1'!AZ$21,'Alternatyva 1'!AZ$32,'Alternatyva 1'!AZ$43,'Alternatyva 1'!AZ$54,'Alternatyva 1'!AZ$65,'Alternatyva 1'!AZ$76,'Alternatyva 1'!AZ$87)</f>
        <v>0</v>
      </c>
      <c r="BA28" s="68">
        <f>SUM('Alternatyva 1'!BA$21,'Alternatyva 1'!BA$32,'Alternatyva 1'!BA$43,'Alternatyva 1'!BA$54,'Alternatyva 1'!BA$65,'Alternatyva 1'!BA$76,'Alternatyva 1'!BA$87)</f>
        <v>0</v>
      </c>
      <c r="BB28" s="68">
        <f>SUM('Alternatyva 1'!BB$21,'Alternatyva 1'!BB$32,'Alternatyva 1'!BB$43,'Alternatyva 1'!BB$54,'Alternatyva 1'!BB$65,'Alternatyva 1'!BB$76,'Alternatyva 1'!BB$87)</f>
        <v>0</v>
      </c>
      <c r="BC28" s="68">
        <f>SUM('Alternatyva 1'!BC$21,'Alternatyva 1'!BC$32,'Alternatyva 1'!BC$43,'Alternatyva 1'!BC$54,'Alternatyva 1'!BC$65,'Alternatyva 1'!BC$76,'Alternatyva 1'!BC$87)</f>
        <v>0</v>
      </c>
      <c r="BD28" s="68">
        <f>SUM('Alternatyva 1'!BD$21,'Alternatyva 1'!BD$32,'Alternatyva 1'!BD$43,'Alternatyva 1'!BD$54,'Alternatyva 1'!BD$65,'Alternatyva 1'!BD$76,'Alternatyva 1'!BD$87)</f>
        <v>0</v>
      </c>
      <c r="BE28" s="68">
        <f>SUM('Alternatyva 1'!BE$21,'Alternatyva 1'!BE$32,'Alternatyva 1'!BE$43,'Alternatyva 1'!BE$54,'Alternatyva 1'!BE$65,'Alternatyva 1'!BE$76,'Alternatyva 1'!BE$87)</f>
        <v>0</v>
      </c>
      <c r="BF28" s="68">
        <f>SUM('Alternatyva 1'!BF$21,'Alternatyva 1'!BF$32,'Alternatyva 1'!BF$43,'Alternatyva 1'!BF$54,'Alternatyva 1'!BF$65,'Alternatyva 1'!BF$76,'Alternatyva 1'!BF$87)</f>
        <v>0</v>
      </c>
      <c r="BG28" s="68">
        <f>SUM('Alternatyva 1'!BG$21,'Alternatyva 1'!BG$32,'Alternatyva 1'!BG$43,'Alternatyva 1'!BG$54,'Alternatyva 1'!BG$65,'Alternatyva 1'!BG$76,'Alternatyva 1'!BG$87)</f>
        <v>0</v>
      </c>
      <c r="BH28" s="68">
        <f>SUM('Alternatyva 1'!BH$21,'Alternatyva 1'!BH$32,'Alternatyva 1'!BH$43,'Alternatyva 1'!BH$54,'Alternatyva 1'!BH$65,'Alternatyva 1'!BH$76,'Alternatyva 1'!BH$87)</f>
        <v>0</v>
      </c>
      <c r="BI28" s="68">
        <f>SUM('Alternatyva 1'!BI$21,'Alternatyva 1'!BI$32,'Alternatyva 1'!BI$43,'Alternatyva 1'!BI$54,'Alternatyva 1'!BI$65,'Alternatyva 1'!BI$76,'Alternatyva 1'!BI$87)</f>
        <v>0</v>
      </c>
      <c r="BJ28" s="68">
        <f>SUM('Alternatyva 1'!BJ$21,'Alternatyva 1'!BJ$32,'Alternatyva 1'!BJ$43,'Alternatyva 1'!BJ$54,'Alternatyva 1'!BJ$65,'Alternatyva 1'!BJ$76,'Alternatyva 1'!BJ$87)</f>
        <v>0</v>
      </c>
      <c r="BK28" s="68">
        <f>SUM('Alternatyva 1'!BK$21,'Alternatyva 1'!BK$32,'Alternatyva 1'!BK$43,'Alternatyva 1'!BK$54,'Alternatyva 1'!BK$65,'Alternatyva 1'!BK$76,'Alternatyva 1'!BK$87)</f>
        <v>0</v>
      </c>
      <c r="BL28" s="68">
        <f>SUM('Alternatyva 1'!BL$21,'Alternatyva 1'!BL$32,'Alternatyva 1'!BL$43,'Alternatyva 1'!BL$54,'Alternatyva 1'!BL$65,'Alternatyva 1'!BL$76,'Alternatyva 1'!BL$87)</f>
        <v>0</v>
      </c>
      <c r="BM28" s="68">
        <f>SUM('Alternatyva 1'!BM$21,'Alternatyva 1'!BM$32,'Alternatyva 1'!BM$43,'Alternatyva 1'!BM$54,'Alternatyva 1'!BM$65,'Alternatyva 1'!BM$76,'Alternatyva 1'!BM$87)</f>
        <v>0</v>
      </c>
      <c r="BN28" s="68">
        <f>SUM('Alternatyva 1'!BN$21,'Alternatyva 1'!BN$32,'Alternatyva 1'!BN$43,'Alternatyva 1'!BN$54,'Alternatyva 1'!BN$65,'Alternatyva 1'!BN$76,'Alternatyva 1'!BN$87)</f>
        <v>0</v>
      </c>
      <c r="BO28" s="68">
        <f>SUM('Alternatyva 1'!BO$21,'Alternatyva 1'!BO$32,'Alternatyva 1'!BO$43,'Alternatyva 1'!BO$54,'Alternatyva 1'!BO$65,'Alternatyva 1'!BO$76,'Alternatyva 1'!BO$87)</f>
        <v>0</v>
      </c>
      <c r="BP28" s="68">
        <f>SUM('Alternatyva 1'!BP$21,'Alternatyva 1'!BP$32,'Alternatyva 1'!BP$43,'Alternatyva 1'!BP$54,'Alternatyva 1'!BP$65,'Alternatyva 1'!BP$76,'Alternatyva 1'!BP$87)</f>
        <v>0</v>
      </c>
      <c r="BQ28" s="68">
        <f>SUM('Alternatyva 1'!BQ$21,'Alternatyva 1'!BQ$32,'Alternatyva 1'!BQ$43,'Alternatyva 1'!BQ$54,'Alternatyva 1'!BQ$65,'Alternatyva 1'!BQ$76,'Alternatyva 1'!BQ$87)</f>
        <v>0</v>
      </c>
      <c r="BR28" s="68">
        <f>SUM('Alternatyva 1'!BR$21,'Alternatyva 1'!BR$32,'Alternatyva 1'!BR$43,'Alternatyva 1'!BR$54,'Alternatyva 1'!BR$65,'Alternatyva 1'!BR$76,'Alternatyva 1'!BR$87)</f>
        <v>0</v>
      </c>
      <c r="BS28" s="68">
        <f>SUM('Alternatyva 1'!BS$21,'Alternatyva 1'!BS$32,'Alternatyva 1'!BS$43,'Alternatyva 1'!BS$54,'Alternatyva 1'!BS$65,'Alternatyva 1'!BS$76,'Alternatyva 1'!BS$87)</f>
        <v>0</v>
      </c>
      <c r="BT28" s="68">
        <f>SUM('Alternatyva 1'!BT$21,'Alternatyva 1'!BT$32,'Alternatyva 1'!BT$43,'Alternatyva 1'!BT$54,'Alternatyva 1'!BT$65,'Alternatyva 1'!BT$76,'Alternatyva 1'!BT$87)</f>
        <v>0</v>
      </c>
      <c r="BU28" s="68">
        <f>SUM('Alternatyva 1'!BU$21,'Alternatyva 1'!BU$32,'Alternatyva 1'!BU$43,'Alternatyva 1'!BU$54,'Alternatyva 1'!BU$65,'Alternatyva 1'!BU$76,'Alternatyva 1'!BU$87)</f>
        <v>0</v>
      </c>
      <c r="BV28" s="68">
        <f>SUM('Alternatyva 1'!BV$21,'Alternatyva 1'!BV$32,'Alternatyva 1'!BV$43,'Alternatyva 1'!BV$54,'Alternatyva 1'!BV$65,'Alternatyva 1'!BV$76,'Alternatyva 1'!BV$87)</f>
        <v>0</v>
      </c>
      <c r="BW28" s="68">
        <f>SUM('Alternatyva 1'!BW$21,'Alternatyva 1'!BW$32,'Alternatyva 1'!BW$43,'Alternatyva 1'!BW$54,'Alternatyva 1'!BW$65,'Alternatyva 1'!BW$76,'Alternatyva 1'!BW$87)</f>
        <v>0</v>
      </c>
      <c r="BX28" s="68">
        <f>SUM('Alternatyva 1'!BX$21,'Alternatyva 1'!BX$32,'Alternatyva 1'!BX$43,'Alternatyva 1'!BX$54,'Alternatyva 1'!BX$65,'Alternatyva 1'!BX$76,'Alternatyva 1'!BX$87)</f>
        <v>0</v>
      </c>
      <c r="BY28" s="68">
        <f>SUM('Alternatyva 1'!BY$21,'Alternatyva 1'!BY$32,'Alternatyva 1'!BY$43,'Alternatyva 1'!BY$54,'Alternatyva 1'!BY$65,'Alternatyva 1'!BY$76,'Alternatyva 1'!BY$87)</f>
        <v>0</v>
      </c>
      <c r="BZ28" s="68">
        <f>SUM('Alternatyva 1'!BZ$21,'Alternatyva 1'!BZ$32,'Alternatyva 1'!BZ$43,'Alternatyva 1'!BZ$54,'Alternatyva 1'!BZ$65,'Alternatyva 1'!BZ$76,'Alternatyva 1'!BZ$87)</f>
        <v>0</v>
      </c>
      <c r="CA28" s="68">
        <f>SUM('Alternatyva 1'!CA$21,'Alternatyva 1'!CA$32,'Alternatyva 1'!CA$43,'Alternatyva 1'!CA$54,'Alternatyva 1'!CA$65,'Alternatyva 1'!CA$76,'Alternatyva 1'!CA$87)</f>
        <v>0</v>
      </c>
      <c r="CB28" s="68">
        <f>SUM('Alternatyva 1'!CB$21,'Alternatyva 1'!CB$32,'Alternatyva 1'!CB$43,'Alternatyva 1'!CB$54,'Alternatyva 1'!CB$65,'Alternatyva 1'!CB$76,'Alternatyva 1'!CB$87)</f>
        <v>0</v>
      </c>
      <c r="CC28" s="68">
        <f>SUM('Alternatyva 1'!CC$21,'Alternatyva 1'!CC$32,'Alternatyva 1'!CC$43,'Alternatyva 1'!CC$54,'Alternatyva 1'!CC$65,'Alternatyva 1'!CC$76,'Alternatyva 1'!CC$87)</f>
        <v>0</v>
      </c>
      <c r="CD28" s="68">
        <f>SUM('Alternatyva 1'!CD$21,'Alternatyva 1'!CD$32,'Alternatyva 1'!CD$43,'Alternatyva 1'!CD$54,'Alternatyva 1'!CD$65,'Alternatyva 1'!CD$76,'Alternatyva 1'!CD$87)</f>
        <v>0</v>
      </c>
      <c r="CE28" s="68">
        <f>SUM('Alternatyva 1'!CE$21,'Alternatyva 1'!CE$32,'Alternatyva 1'!CE$43,'Alternatyva 1'!CE$54,'Alternatyva 1'!CE$65,'Alternatyva 1'!CE$76,'Alternatyva 1'!CE$87)</f>
        <v>0</v>
      </c>
      <c r="CF28" s="68">
        <f>SUM('Alternatyva 1'!CF$21,'Alternatyva 1'!CF$32,'Alternatyva 1'!CF$43,'Alternatyva 1'!CF$54,'Alternatyva 1'!CF$65,'Alternatyva 1'!CF$76,'Alternatyva 1'!CF$87)</f>
        <v>0</v>
      </c>
      <c r="CG28" s="68">
        <f>SUM('Alternatyva 1'!CG$21,'Alternatyva 1'!CG$32,'Alternatyva 1'!CG$43,'Alternatyva 1'!CG$54,'Alternatyva 1'!CG$65,'Alternatyva 1'!CG$76,'Alternatyva 1'!CG$87)</f>
        <v>0</v>
      </c>
      <c r="CH28" s="68">
        <f>SUM('Alternatyva 1'!CH$21,'Alternatyva 1'!CH$32,'Alternatyva 1'!CH$43,'Alternatyva 1'!CH$54,'Alternatyva 1'!CH$65,'Alternatyva 1'!CH$76,'Alternatyva 1'!CH$87)</f>
        <v>0</v>
      </c>
      <c r="CI28" s="68">
        <f>SUM('Alternatyva 1'!CI$21,'Alternatyva 1'!CI$32,'Alternatyva 1'!CI$43,'Alternatyva 1'!CI$54,'Alternatyva 1'!CI$65,'Alternatyva 1'!CI$76,'Alternatyva 1'!CI$87)</f>
        <v>0</v>
      </c>
      <c r="CJ28" s="68">
        <f>SUM('Alternatyva 1'!CJ$21,'Alternatyva 1'!CJ$32,'Alternatyva 1'!CJ$43,'Alternatyva 1'!CJ$54,'Alternatyva 1'!CJ$65,'Alternatyva 1'!CJ$76,'Alternatyva 1'!CJ$87)</f>
        <v>0</v>
      </c>
      <c r="CK28" s="68">
        <f>SUM('Alternatyva 1'!CK$21,'Alternatyva 1'!CK$32,'Alternatyva 1'!CK$43,'Alternatyva 1'!CK$54,'Alternatyva 1'!CK$65,'Alternatyva 1'!CK$76,'Alternatyva 1'!CK$87)</f>
        <v>0</v>
      </c>
      <c r="CL28" s="68">
        <f>SUM('Alternatyva 1'!CL$21,'Alternatyva 1'!CL$32,'Alternatyva 1'!CL$43,'Alternatyva 1'!CL$54,'Alternatyva 1'!CL$65,'Alternatyva 1'!CL$76,'Alternatyva 1'!CL$87)</f>
        <v>0</v>
      </c>
      <c r="CM28" s="68">
        <f>SUM('Alternatyva 1'!CM$21,'Alternatyva 1'!CM$32,'Alternatyva 1'!CM$43,'Alternatyva 1'!CM$54,'Alternatyva 1'!CM$65,'Alternatyva 1'!CM$76,'Alternatyva 1'!CM$87)</f>
        <v>0</v>
      </c>
      <c r="CN28" s="68">
        <f>SUM('Alternatyva 1'!CN$21,'Alternatyva 1'!CN$32,'Alternatyva 1'!CN$43,'Alternatyva 1'!CN$54,'Alternatyva 1'!CN$65,'Alternatyva 1'!CN$76,'Alternatyva 1'!CN$87)</f>
        <v>0</v>
      </c>
      <c r="CO28" s="68">
        <f>SUM('Alternatyva 1'!CO$21,'Alternatyva 1'!CO$32,'Alternatyva 1'!CO$43,'Alternatyva 1'!CO$54,'Alternatyva 1'!CO$65,'Alternatyva 1'!CO$76,'Alternatyva 1'!CO$87)</f>
        <v>0</v>
      </c>
      <c r="CP28" s="68">
        <f>SUM('Alternatyva 1'!CP$21,'Alternatyva 1'!CP$32,'Alternatyva 1'!CP$43,'Alternatyva 1'!CP$54,'Alternatyva 1'!CP$65,'Alternatyva 1'!CP$76,'Alternatyva 1'!CP$87)</f>
        <v>0</v>
      </c>
      <c r="CQ28" s="68">
        <f>SUM('Alternatyva 1'!CQ$21,'Alternatyva 1'!CQ$32,'Alternatyva 1'!CQ$43,'Alternatyva 1'!CQ$54,'Alternatyva 1'!CQ$65,'Alternatyva 1'!CQ$76,'Alternatyva 1'!CQ$87)</f>
        <v>0</v>
      </c>
      <c r="CR28" s="68">
        <f>SUM('Alternatyva 1'!CR$21,'Alternatyva 1'!CR$32,'Alternatyva 1'!CR$43,'Alternatyva 1'!CR$54,'Alternatyva 1'!CR$65,'Alternatyva 1'!CR$76,'Alternatyva 1'!CR$87)</f>
        <v>0</v>
      </c>
      <c r="CS28" s="68">
        <f>SUM('Alternatyva 1'!CS$21,'Alternatyva 1'!CS$32,'Alternatyva 1'!CS$43,'Alternatyva 1'!CS$54,'Alternatyva 1'!CS$65,'Alternatyva 1'!CS$76,'Alternatyva 1'!CS$87)</f>
        <v>0</v>
      </c>
      <c r="CT28" s="68">
        <f>SUM('Alternatyva 1'!CT$21,'Alternatyva 1'!CT$32,'Alternatyva 1'!CT$43,'Alternatyva 1'!CT$54,'Alternatyva 1'!CT$65,'Alternatyva 1'!CT$76,'Alternatyva 1'!CT$87)</f>
        <v>0</v>
      </c>
      <c r="CU28" s="68">
        <f>SUM('Alternatyva 1'!CU$21,'Alternatyva 1'!CU$32,'Alternatyva 1'!CU$43,'Alternatyva 1'!CU$54,'Alternatyva 1'!CU$65,'Alternatyva 1'!CU$76,'Alternatyva 1'!CU$87)</f>
        <v>0</v>
      </c>
      <c r="CV28" s="68">
        <f>SUM('Alternatyva 1'!CV$21,'Alternatyva 1'!CV$32,'Alternatyva 1'!CV$43,'Alternatyva 1'!CV$54,'Alternatyva 1'!CV$65,'Alternatyva 1'!CV$76,'Alternatyva 1'!CV$87)</f>
        <v>0</v>
      </c>
      <c r="CW28" s="68">
        <f>SUM('Alternatyva 1'!CW$21,'Alternatyva 1'!CW$32,'Alternatyva 1'!CW$43,'Alternatyva 1'!CW$54,'Alternatyva 1'!CW$65,'Alternatyva 1'!CW$76,'Alternatyva 1'!CW$87)</f>
        <v>0</v>
      </c>
      <c r="CX28" s="68">
        <f>SUM('Alternatyva 1'!CX$21,'Alternatyva 1'!CX$32,'Alternatyva 1'!CX$43,'Alternatyva 1'!CX$54,'Alternatyva 1'!CX$65,'Alternatyva 1'!CX$76,'Alternatyva 1'!CX$87)</f>
        <v>0</v>
      </c>
      <c r="CY28" s="68">
        <f>SUM('Alternatyva 1'!CY$21,'Alternatyva 1'!CY$32,'Alternatyva 1'!CY$43,'Alternatyva 1'!CY$54,'Alternatyva 1'!CY$65,'Alternatyva 1'!CY$76,'Alternatyva 1'!CY$87)</f>
        <v>0</v>
      </c>
      <c r="CZ28" s="68">
        <f>SUM('Alternatyva 1'!CZ$21,'Alternatyva 1'!CZ$32,'Alternatyva 1'!CZ$43,'Alternatyva 1'!CZ$54,'Alternatyva 1'!CZ$65,'Alternatyva 1'!CZ$76,'Alternatyva 1'!CZ$87)</f>
        <v>0</v>
      </c>
      <c r="DA28" s="68">
        <f>SUM('Alternatyva 1'!DA$21,'Alternatyva 1'!DA$32,'Alternatyva 1'!DA$43,'Alternatyva 1'!DA$54,'Alternatyva 1'!DA$65,'Alternatyva 1'!DA$76,'Alternatyva 1'!DA$87)</f>
        <v>0</v>
      </c>
      <c r="DB28" s="68">
        <f>SUM('Alternatyva 1'!DB$21,'Alternatyva 1'!DB$32,'Alternatyva 1'!DB$43,'Alternatyva 1'!DB$54,'Alternatyva 1'!DB$65,'Alternatyva 1'!DB$76,'Alternatyva 1'!DB$87)</f>
        <v>0</v>
      </c>
      <c r="DC28" s="68">
        <f>SUM('Alternatyva 1'!DC$21,'Alternatyva 1'!DC$32,'Alternatyva 1'!DC$43,'Alternatyva 1'!DC$54,'Alternatyva 1'!DC$65,'Alternatyva 1'!DC$76,'Alternatyva 1'!DC$87)</f>
        <v>0</v>
      </c>
    </row>
    <row r="29" spans="2:107" ht="14.25" hidden="1" customHeight="1">
      <c r="B29" s="785" t="s">
        <v>197</v>
      </c>
      <c r="C29" s="785"/>
      <c r="D29" s="785"/>
      <c r="E29" s="785"/>
      <c r="F29" s="66"/>
      <c r="G29" s="58">
        <f>SUMIF($H$8:$DC$8,"&lt;="&amp;PAL,$H29:$DC29)</f>
        <v>-96376663.342234552</v>
      </c>
      <c r="H29" s="14">
        <f>H28-'Alternatyva 1'!H$7+'Alternatyva 1'!H$114</f>
        <v>0</v>
      </c>
      <c r="I29" s="14">
        <f>I28-'Alternatyva 1'!I$7+'Alternatyva 1'!I$114</f>
        <v>-5244384.9000000004</v>
      </c>
      <c r="J29" s="14">
        <f>J28-'Alternatyva 1'!J$7+'Alternatyva 1'!J$114</f>
        <v>-1813453.1035238095</v>
      </c>
      <c r="K29" s="14">
        <f>K28-'Alternatyva 1'!K$7+'Alternatyva 1'!K$114</f>
        <v>-3356278.3200238096</v>
      </c>
      <c r="L29" s="14">
        <f>L28-'Alternatyva 1'!L$7+'Alternatyva 1'!L$114</f>
        <v>-5913389.0335238101</v>
      </c>
      <c r="M29" s="14">
        <f>M28-'Alternatyva 1'!M$7+'Alternatyva 1'!M$114</f>
        <v>-14413538.103523809</v>
      </c>
      <c r="N29" s="14">
        <f>N28-'Alternatyva 1'!N$7+'Alternatyva 1'!N$114</f>
        <v>-16577422.103523809</v>
      </c>
      <c r="O29" s="14">
        <f>O28-'Alternatyva 1'!O$7+'Alternatyva 1'!O$114</f>
        <v>-9430037.1035238095</v>
      </c>
      <c r="P29" s="14">
        <f>P28-'Alternatyva 1'!P$7+'Alternatyva 1'!P$114</f>
        <v>-171237.10352380952</v>
      </c>
      <c r="Q29" s="14">
        <f>Q28-'Alternatyva 1'!Q$7+'Alternatyva 1'!Q$114</f>
        <v>-171237.10352380952</v>
      </c>
      <c r="R29" s="14">
        <f>R28-'Alternatyva 1'!R$7+'Alternatyva 1'!R$114</f>
        <v>-171237.10352380952</v>
      </c>
      <c r="S29" s="14">
        <f>S28-'Alternatyva 1'!S$7+'Alternatyva 1'!S$114</f>
        <v>-171237.10352380952</v>
      </c>
      <c r="T29" s="14">
        <f>T28-'Alternatyva 1'!T$7+'Alternatyva 1'!T$114</f>
        <v>-2333.5835238095387</v>
      </c>
      <c r="U29" s="14">
        <f>U28-'Alternatyva 1'!U$7+'Alternatyva 1'!U$114</f>
        <v>3016072.8164761905</v>
      </c>
      <c r="V29" s="14">
        <f>V28-'Alternatyva 1'!V$7+'Alternatyva 1'!V$114</f>
        <v>-166567.18352380954</v>
      </c>
      <c r="W29" s="14">
        <f>W28-'Alternatyva 1'!W$7+'Alternatyva 1'!W$114</f>
        <v>700398.31647619046</v>
      </c>
      <c r="X29" s="14">
        <f>X28-'Alternatyva 1'!X$7+'Alternatyva 1'!X$114</f>
        <v>-166567.18352380954</v>
      </c>
      <c r="Y29" s="14">
        <f>Y28-'Alternatyva 1'!Y$7+'Alternatyva 1'!Y$114</f>
        <v>-347516.68352380954</v>
      </c>
      <c r="Z29" s="14">
        <f>Z28-'Alternatyva 1'!Z$7+'Alternatyva 1'!Z$114</f>
        <v>-3349207.1835238095</v>
      </c>
      <c r="AA29" s="14">
        <f>AA28-'Alternatyva 1'!AA$7+'Alternatyva 1'!AA$114</f>
        <v>-166567.18352380954</v>
      </c>
      <c r="AB29" s="14">
        <f>AB28-'Alternatyva 1'!AB$7+'Alternatyva 1'!AB$114</f>
        <v>-1033532.6835238095</v>
      </c>
      <c r="AC29" s="14">
        <f>AC28-'Alternatyva 1'!AC$7+'Alternatyva 1'!AC$114</f>
        <v>-166567.18352380954</v>
      </c>
      <c r="AD29" s="14">
        <f>AD28-'Alternatyva 1'!AD$7+'Alternatyva 1'!AD$114</f>
        <v>-4052841.6835238095</v>
      </c>
      <c r="AE29" s="14">
        <f>AE28-'Alternatyva 1'!AE$7+'Alternatyva 1'!AE$114</f>
        <v>5121116.9164761901</v>
      </c>
      <c r="AF29" s="14">
        <f>AF28-'Alternatyva 1'!AF$7+'Alternatyva 1'!AF$114</f>
        <v>-166567.18352380954</v>
      </c>
      <c r="AG29" s="14">
        <f>AG28-'Alternatyva 1'!AG$7+'Alternatyva 1'!AG$114</f>
        <v>1278375.3164761905</v>
      </c>
      <c r="AH29" s="14">
        <f>AH28-'Alternatyva 1'!AH$7+'Alternatyva 1'!AH$114</f>
        <v>-27197150.33002381</v>
      </c>
      <c r="AI29" s="14">
        <f>AI28-'Alternatyva 1'!AI$7+'Alternatyva 1'!AI$114</f>
        <v>-359579.98352380953</v>
      </c>
      <c r="AJ29" s="14">
        <f>AJ28-'Alternatyva 1'!AJ$7+'Alternatyva 1'!AJ$114</f>
        <v>-3561383.1835238095</v>
      </c>
      <c r="AK29" s="14">
        <f>AK28-'Alternatyva 1'!AK$7+'Alternatyva 1'!AK$114</f>
        <v>-1372897.1835238095</v>
      </c>
      <c r="AL29" s="14">
        <f>AL28-'Alternatyva 1'!AL$7+'Alternatyva 1'!AL$114</f>
        <v>-1091330.3835238095</v>
      </c>
      <c r="AM29" s="14">
        <f>AM28-'Alternatyva 1'!AM$7+'Alternatyva 1'!AM$114</f>
        <v>-166567.18352380954</v>
      </c>
      <c r="AN29" s="14">
        <f>AN28-'Alternatyva 1'!AN$7+'Alternatyva 1'!AN$114</f>
        <v>-5705071.1835238095</v>
      </c>
      <c r="AO29" s="14">
        <f>AO28-'Alternatyva 1'!AO$7+'Alternatyva 1'!AO$114</f>
        <v>-17140647.183523811</v>
      </c>
      <c r="AP29" s="14">
        <f>AP28-'Alternatyva 1'!AP$7+'Alternatyva 1'!AP$114</f>
        <v>-183283.08352380953</v>
      </c>
      <c r="AQ29" s="14">
        <f>AQ28-'Alternatyva 1'!AQ$7+'Alternatyva 1'!AQ$114</f>
        <v>17337001.807051189</v>
      </c>
      <c r="AR29" s="14">
        <f>AR28-'Alternatyva 1'!AR$7+'Alternatyva 1'!AR$114</f>
        <v>0</v>
      </c>
      <c r="AS29" s="14">
        <f>AS28-'Alternatyva 1'!AS$7+'Alternatyva 1'!AS$114</f>
        <v>0</v>
      </c>
      <c r="AT29" s="14">
        <f>AT28-'Alternatyva 1'!AT$7+'Alternatyva 1'!AT$114</f>
        <v>0</v>
      </c>
      <c r="AU29" s="14">
        <f>AU28-'Alternatyva 1'!AU$7+'Alternatyva 1'!AU$114</f>
        <v>0</v>
      </c>
      <c r="AV29" s="14">
        <f>AV28-'Alternatyva 1'!AV$7+'Alternatyva 1'!AV$114</f>
        <v>0</v>
      </c>
      <c r="AW29" s="14">
        <f>AW28-'Alternatyva 1'!AW$7+'Alternatyva 1'!AW$114</f>
        <v>0</v>
      </c>
      <c r="AX29" s="14">
        <f>AX28-'Alternatyva 1'!AX$7+'Alternatyva 1'!AX$114</f>
        <v>0</v>
      </c>
      <c r="AY29" s="14">
        <f>AY28-'Alternatyva 1'!AY$7+'Alternatyva 1'!AY$114</f>
        <v>0</v>
      </c>
      <c r="AZ29" s="14">
        <f>AZ28-'Alternatyva 1'!AZ$7+'Alternatyva 1'!AZ$114</f>
        <v>0</v>
      </c>
      <c r="BA29" s="14">
        <f>BA28-'Alternatyva 1'!BA$7+'Alternatyva 1'!BA$114</f>
        <v>0</v>
      </c>
      <c r="BB29" s="14">
        <f>BB28-'Alternatyva 1'!BB$7+'Alternatyva 1'!BB$114</f>
        <v>0</v>
      </c>
      <c r="BC29" s="14">
        <f>BC28-'Alternatyva 1'!BC$7+'Alternatyva 1'!BC$114</f>
        <v>0</v>
      </c>
      <c r="BD29" s="14">
        <f>BD28-'Alternatyva 1'!BD$7+'Alternatyva 1'!BD$114</f>
        <v>0</v>
      </c>
      <c r="BE29" s="14">
        <f>BE28-'Alternatyva 1'!BE$7+'Alternatyva 1'!BE$114</f>
        <v>0</v>
      </c>
      <c r="BF29" s="14">
        <f>BF28-'Alternatyva 1'!BF$7+'Alternatyva 1'!BF$114</f>
        <v>0</v>
      </c>
      <c r="BG29" s="14">
        <f>BG28-'Alternatyva 1'!BG$7+'Alternatyva 1'!BG$114</f>
        <v>0</v>
      </c>
      <c r="BH29" s="14">
        <f>BH28-'Alternatyva 1'!BH$7+'Alternatyva 1'!BH$114</f>
        <v>0</v>
      </c>
      <c r="BI29" s="14">
        <f>BI28-'Alternatyva 1'!BI$7+'Alternatyva 1'!BI$114</f>
        <v>0</v>
      </c>
      <c r="BJ29" s="14">
        <f>BJ28-'Alternatyva 1'!BJ$7+'Alternatyva 1'!BJ$114</f>
        <v>0</v>
      </c>
      <c r="BK29" s="14">
        <f>BK28-'Alternatyva 1'!BK$7+'Alternatyva 1'!BK$114</f>
        <v>0</v>
      </c>
      <c r="BL29" s="14">
        <f>BL28-'Alternatyva 1'!BL$7+'Alternatyva 1'!BL$114</f>
        <v>0</v>
      </c>
      <c r="BM29" s="14">
        <f>BM28-'Alternatyva 1'!BM$7+'Alternatyva 1'!BM$114</f>
        <v>0</v>
      </c>
      <c r="BN29" s="14">
        <f>BN28-'Alternatyva 1'!BN$7+'Alternatyva 1'!BN$114</f>
        <v>0</v>
      </c>
      <c r="BO29" s="14">
        <f>BO28-'Alternatyva 1'!BO$7+'Alternatyva 1'!BO$114</f>
        <v>0</v>
      </c>
      <c r="BP29" s="14">
        <f>BP28-'Alternatyva 1'!BP$7+'Alternatyva 1'!BP$114</f>
        <v>0</v>
      </c>
      <c r="BQ29" s="14">
        <f>BQ28-'Alternatyva 1'!BQ$7+'Alternatyva 1'!BQ$114</f>
        <v>0</v>
      </c>
      <c r="BR29" s="14">
        <f>BR28-'Alternatyva 1'!BR$7+'Alternatyva 1'!BR$114</f>
        <v>0</v>
      </c>
      <c r="BS29" s="14">
        <f>BS28-'Alternatyva 1'!BS$7+'Alternatyva 1'!BS$114</f>
        <v>0</v>
      </c>
      <c r="BT29" s="14">
        <f>BT28-'Alternatyva 1'!BT$7+'Alternatyva 1'!BT$114</f>
        <v>0</v>
      </c>
      <c r="BU29" s="14">
        <f>BU28-'Alternatyva 1'!BU$7+'Alternatyva 1'!BU$114</f>
        <v>0</v>
      </c>
      <c r="BV29" s="14">
        <f>BV28-'Alternatyva 1'!BV$7+'Alternatyva 1'!BV$114</f>
        <v>0</v>
      </c>
      <c r="BW29" s="14">
        <f>BW28-'Alternatyva 1'!BW$7+'Alternatyva 1'!BW$114</f>
        <v>0</v>
      </c>
      <c r="BX29" s="14">
        <f>BX28-'Alternatyva 1'!BX$7+'Alternatyva 1'!BX$114</f>
        <v>0</v>
      </c>
      <c r="BY29" s="14">
        <f>BY28-'Alternatyva 1'!BY$7+'Alternatyva 1'!BY$114</f>
        <v>0</v>
      </c>
      <c r="BZ29" s="14">
        <f>BZ28-'Alternatyva 1'!BZ$7+'Alternatyva 1'!BZ$114</f>
        <v>0</v>
      </c>
      <c r="CA29" s="14">
        <f>CA28-'Alternatyva 1'!CA$7+'Alternatyva 1'!CA$114</f>
        <v>0</v>
      </c>
      <c r="CB29" s="14">
        <f>CB28-'Alternatyva 1'!CB$7+'Alternatyva 1'!CB$114</f>
        <v>0</v>
      </c>
      <c r="CC29" s="14">
        <f>CC28-'Alternatyva 1'!CC$7+'Alternatyva 1'!CC$114</f>
        <v>0</v>
      </c>
      <c r="CD29" s="14">
        <f>CD28-'Alternatyva 1'!CD$7+'Alternatyva 1'!CD$114</f>
        <v>0</v>
      </c>
      <c r="CE29" s="14">
        <f>CE28-'Alternatyva 1'!CE$7+'Alternatyva 1'!CE$114</f>
        <v>0</v>
      </c>
      <c r="CF29" s="14">
        <f>CF28-'Alternatyva 1'!CF$7+'Alternatyva 1'!CF$114</f>
        <v>0</v>
      </c>
      <c r="CG29" s="14">
        <f>CG28-'Alternatyva 1'!CG$7+'Alternatyva 1'!CG$114</f>
        <v>0</v>
      </c>
      <c r="CH29" s="14">
        <f>CH28-'Alternatyva 1'!CH$7+'Alternatyva 1'!CH$114</f>
        <v>0</v>
      </c>
      <c r="CI29" s="14">
        <f>CI28-'Alternatyva 1'!CI$7+'Alternatyva 1'!CI$114</f>
        <v>0</v>
      </c>
      <c r="CJ29" s="14">
        <f>CJ28-'Alternatyva 1'!CJ$7+'Alternatyva 1'!CJ$114</f>
        <v>0</v>
      </c>
      <c r="CK29" s="14">
        <f>CK28-'Alternatyva 1'!CK$7+'Alternatyva 1'!CK$114</f>
        <v>0</v>
      </c>
      <c r="CL29" s="14">
        <f>CL28-'Alternatyva 1'!CL$7+'Alternatyva 1'!CL$114</f>
        <v>0</v>
      </c>
      <c r="CM29" s="14">
        <f>CM28-'Alternatyva 1'!CM$7+'Alternatyva 1'!CM$114</f>
        <v>0</v>
      </c>
      <c r="CN29" s="14">
        <f>CN28-'Alternatyva 1'!CN$7+'Alternatyva 1'!CN$114</f>
        <v>0</v>
      </c>
      <c r="CO29" s="14">
        <f>CO28-'Alternatyva 1'!CO$7+'Alternatyva 1'!CO$114</f>
        <v>0</v>
      </c>
      <c r="CP29" s="14">
        <f>CP28-'Alternatyva 1'!CP$7+'Alternatyva 1'!CP$114</f>
        <v>0</v>
      </c>
      <c r="CQ29" s="14">
        <f>CQ28-'Alternatyva 1'!CQ$7+'Alternatyva 1'!CQ$114</f>
        <v>0</v>
      </c>
      <c r="CR29" s="14">
        <f>CR28-'Alternatyva 1'!CR$7+'Alternatyva 1'!CR$114</f>
        <v>0</v>
      </c>
      <c r="CS29" s="14">
        <f>CS28-'Alternatyva 1'!CS$7+'Alternatyva 1'!CS$114</f>
        <v>0</v>
      </c>
      <c r="CT29" s="14">
        <f>CT28-'Alternatyva 1'!CT$7+'Alternatyva 1'!CT$114</f>
        <v>0</v>
      </c>
      <c r="CU29" s="14">
        <f>CU28-'Alternatyva 1'!CU$7+'Alternatyva 1'!CU$114</f>
        <v>0</v>
      </c>
      <c r="CV29" s="14">
        <f>CV28-'Alternatyva 1'!CV$7+'Alternatyva 1'!CV$114</f>
        <v>0</v>
      </c>
      <c r="CW29" s="14">
        <f>CW28-'Alternatyva 1'!CW$7+'Alternatyva 1'!CW$114</f>
        <v>0</v>
      </c>
      <c r="CX29" s="14">
        <f>CX28-'Alternatyva 1'!CX$7+'Alternatyva 1'!CX$114</f>
        <v>0</v>
      </c>
      <c r="CY29" s="14">
        <f>CY28-'Alternatyva 1'!CY$7+'Alternatyva 1'!CY$114</f>
        <v>0</v>
      </c>
      <c r="CZ29" s="14">
        <f>CZ28-'Alternatyva 1'!CZ$7+'Alternatyva 1'!CZ$114</f>
        <v>0</v>
      </c>
      <c r="DA29" s="14">
        <f>DA28-'Alternatyva 1'!DA$7+'Alternatyva 1'!DA$114</f>
        <v>0</v>
      </c>
      <c r="DB29" s="14">
        <f>DB28-'Alternatyva 1'!DB$7+'Alternatyva 1'!DB$114</f>
        <v>0</v>
      </c>
      <c r="DC29" s="14">
        <f>DC28-'Alternatyva 1'!DC$7+'Alternatyva 1'!DC$114</f>
        <v>0</v>
      </c>
    </row>
    <row r="30" spans="2:107" ht="14.25" hidden="1" customHeight="1">
      <c r="B30" s="783" t="s">
        <v>268</v>
      </c>
      <c r="C30" s="783"/>
      <c r="D30" s="783"/>
      <c r="E30" s="783"/>
      <c r="F30" s="42">
        <f>H29+NPV(FD,I29:INDEX(I29:DC29,PAL))</f>
        <v>-60931492.628422186</v>
      </c>
      <c r="G30" s="52"/>
    </row>
    <row r="31" spans="2:107" hidden="1">
      <c r="B31" s="783" t="s">
        <v>269</v>
      </c>
      <c r="C31" s="783"/>
      <c r="D31" s="783"/>
      <c r="E31" s="783"/>
      <c r="F31" s="172" t="str">
        <f>IFERROR(IRR(H29:INDEX(H29:DC29,PAL+1)),"-")</f>
        <v>-</v>
      </c>
      <c r="G31" s="44"/>
    </row>
    <row r="32" spans="2:107" hidden="1">
      <c r="B32" s="783" t="s">
        <v>196</v>
      </c>
      <c r="C32" s="783"/>
      <c r="D32" s="783"/>
      <c r="E32" s="783"/>
      <c r="F32" s="67">
        <f>IFERROR(IF('Alternatyva 1'!H$88&lt;0,SUM('Alternatyva 1'!F$99,-'Alternatyva 1'!H$114,-'Alternatyva 1'!F$88)/SUM('Alternatyva 1'!F$9,'Alternatyva 1'!F$8,-F28),SUM('Alternatyva 1'!F$99,-'Alternatyva 1'!H$114)/SUM('Alternatyva 1'!F$9,'Alternatyva 1'!F$8,-F28,'Alternatyva 1'!F$88)),"")</f>
        <v>0</v>
      </c>
      <c r="G32" s="44"/>
    </row>
    <row r="33" spans="2:107" hidden="1"/>
    <row r="34" spans="2:107" hidden="1">
      <c r="B34" s="31" t="s">
        <v>7</v>
      </c>
      <c r="C34" s="31"/>
      <c r="D34" s="31"/>
      <c r="G34" s="19"/>
      <c r="H34" s="19"/>
      <c r="I34" s="19"/>
      <c r="J34" s="19"/>
      <c r="K34" s="19"/>
      <c r="L34" s="19"/>
      <c r="M34" s="19"/>
      <c r="N34" s="19"/>
      <c r="O34" s="19"/>
      <c r="P34" s="19"/>
      <c r="Q34" s="19"/>
      <c r="R34" s="19"/>
      <c r="S34" s="19"/>
      <c r="T34" s="19"/>
      <c r="U34" s="19"/>
      <c r="V34" s="19"/>
      <c r="W34" s="19"/>
      <c r="X34" s="19"/>
      <c r="Y34" s="19"/>
      <c r="Z34" s="19"/>
      <c r="AA34" s="19"/>
      <c r="AB34" s="19"/>
      <c r="AC34" s="19"/>
      <c r="AD34" s="19"/>
      <c r="AE34" s="19"/>
      <c r="AF34" s="19"/>
      <c r="AG34" s="19"/>
      <c r="AH34" s="19"/>
      <c r="AI34" s="19"/>
      <c r="AJ34" s="19"/>
      <c r="AK34" s="19"/>
      <c r="AL34" s="19"/>
      <c r="AM34" s="19"/>
      <c r="AN34" s="19"/>
      <c r="AO34" s="19"/>
      <c r="AP34" s="19"/>
      <c r="AQ34" s="19"/>
      <c r="AR34" s="19"/>
      <c r="AS34" s="19"/>
      <c r="AT34" s="19"/>
      <c r="AU34" s="19"/>
      <c r="AV34" s="19"/>
      <c r="AW34" s="19"/>
      <c r="AX34" s="19"/>
      <c r="AY34" s="19"/>
      <c r="AZ34" s="19"/>
      <c r="BA34" s="19"/>
      <c r="BB34" s="19"/>
      <c r="BC34" s="19"/>
      <c r="BD34" s="19"/>
      <c r="BE34" s="19"/>
      <c r="BF34" s="19"/>
      <c r="BG34" s="19"/>
      <c r="BH34" s="19"/>
      <c r="BI34" s="19"/>
      <c r="BJ34" s="19"/>
      <c r="BK34" s="19"/>
      <c r="BL34" s="19"/>
      <c r="BM34" s="19"/>
      <c r="BN34" s="19"/>
      <c r="BO34" s="19"/>
      <c r="BP34" s="19"/>
      <c r="BQ34" s="19"/>
      <c r="BR34" s="19"/>
      <c r="BS34" s="19"/>
      <c r="BT34" s="19"/>
      <c r="BU34" s="19"/>
      <c r="BV34" s="19"/>
      <c r="BW34" s="19"/>
      <c r="BX34" s="19"/>
      <c r="BY34" s="19"/>
      <c r="BZ34" s="19"/>
      <c r="CA34" s="19"/>
      <c r="CB34" s="19"/>
      <c r="CC34" s="19"/>
      <c r="CD34" s="19"/>
      <c r="CE34" s="19"/>
      <c r="CF34" s="19"/>
      <c r="CG34" s="19"/>
      <c r="CH34" s="19"/>
      <c r="CI34" s="19"/>
      <c r="CJ34" s="19"/>
      <c r="CK34" s="19"/>
      <c r="CL34" s="19"/>
      <c r="CM34" s="19"/>
      <c r="CN34" s="19"/>
      <c r="CO34" s="19"/>
      <c r="CP34" s="19"/>
      <c r="CQ34" s="19"/>
      <c r="CR34" s="19"/>
      <c r="CS34" s="19"/>
      <c r="CT34" s="19"/>
      <c r="CU34" s="19"/>
      <c r="CV34" s="19"/>
      <c r="CW34" s="19"/>
      <c r="CX34" s="19"/>
      <c r="CY34" s="19"/>
      <c r="CZ34" s="19"/>
      <c r="DA34" s="19"/>
      <c r="DB34" s="19"/>
      <c r="DC34" s="19"/>
    </row>
    <row r="35" spans="2:107" hidden="1">
      <c r="B35" s="784" t="s">
        <v>193</v>
      </c>
      <c r="C35" s="784"/>
      <c r="D35" s="784"/>
      <c r="E35" s="784"/>
      <c r="F35" s="1"/>
      <c r="G35" s="12" t="s">
        <v>32</v>
      </c>
      <c r="H35" s="12" t="str">
        <f ca="1">H9</f>
        <v>2022</v>
      </c>
      <c r="I35" s="12">
        <f t="shared" ref="I35:BT35" ca="1" si="5">I9</f>
        <v>2023</v>
      </c>
      <c r="J35" s="12">
        <f t="shared" ca="1" si="5"/>
        <v>2024</v>
      </c>
      <c r="K35" s="12">
        <f t="shared" ca="1" si="5"/>
        <v>2025</v>
      </c>
      <c r="L35" s="12">
        <f t="shared" ca="1" si="5"/>
        <v>2026</v>
      </c>
      <c r="M35" s="12">
        <f t="shared" ca="1" si="5"/>
        <v>2027</v>
      </c>
      <c r="N35" s="12">
        <f t="shared" ca="1" si="5"/>
        <v>2028</v>
      </c>
      <c r="O35" s="12">
        <f t="shared" ca="1" si="5"/>
        <v>2029</v>
      </c>
      <c r="P35" s="12">
        <f t="shared" ca="1" si="5"/>
        <v>2030</v>
      </c>
      <c r="Q35" s="12">
        <f t="shared" ca="1" si="5"/>
        <v>2031</v>
      </c>
      <c r="R35" s="12">
        <f t="shared" ca="1" si="5"/>
        <v>2032</v>
      </c>
      <c r="S35" s="12">
        <f t="shared" ca="1" si="5"/>
        <v>2033</v>
      </c>
      <c r="T35" s="12">
        <f t="shared" ca="1" si="5"/>
        <v>2034</v>
      </c>
      <c r="U35" s="12">
        <f t="shared" ca="1" si="5"/>
        <v>2035</v>
      </c>
      <c r="V35" s="12">
        <f t="shared" ca="1" si="5"/>
        <v>2036</v>
      </c>
      <c r="W35" s="12">
        <f t="shared" ca="1" si="5"/>
        <v>2037</v>
      </c>
      <c r="X35" s="12">
        <f t="shared" ca="1" si="5"/>
        <v>2038</v>
      </c>
      <c r="Y35" s="12">
        <f t="shared" ca="1" si="5"/>
        <v>2039</v>
      </c>
      <c r="Z35" s="12">
        <f t="shared" ca="1" si="5"/>
        <v>2040</v>
      </c>
      <c r="AA35" s="12">
        <f t="shared" ca="1" si="5"/>
        <v>2041</v>
      </c>
      <c r="AB35" s="12">
        <f t="shared" ca="1" si="5"/>
        <v>2042</v>
      </c>
      <c r="AC35" s="12">
        <f t="shared" ca="1" si="5"/>
        <v>2043</v>
      </c>
      <c r="AD35" s="12">
        <f t="shared" ca="1" si="5"/>
        <v>2044</v>
      </c>
      <c r="AE35" s="12">
        <f t="shared" ca="1" si="5"/>
        <v>2045</v>
      </c>
      <c r="AF35" s="12">
        <f t="shared" ca="1" si="5"/>
        <v>2046</v>
      </c>
      <c r="AG35" s="12">
        <f t="shared" ca="1" si="5"/>
        <v>2047</v>
      </c>
      <c r="AH35" s="12">
        <f t="shared" ca="1" si="5"/>
        <v>2048</v>
      </c>
      <c r="AI35" s="12">
        <f t="shared" ca="1" si="5"/>
        <v>2049</v>
      </c>
      <c r="AJ35" s="12">
        <f t="shared" ca="1" si="5"/>
        <v>2050</v>
      </c>
      <c r="AK35" s="12">
        <f t="shared" ca="1" si="5"/>
        <v>2051</v>
      </c>
      <c r="AL35" s="12">
        <f t="shared" ca="1" si="5"/>
        <v>2052</v>
      </c>
      <c r="AM35" s="12">
        <f t="shared" ca="1" si="5"/>
        <v>2053</v>
      </c>
      <c r="AN35" s="12">
        <f t="shared" ca="1" si="5"/>
        <v>2054</v>
      </c>
      <c r="AO35" s="12">
        <f t="shared" ca="1" si="5"/>
        <v>2055</v>
      </c>
      <c r="AP35" s="12">
        <f t="shared" ca="1" si="5"/>
        <v>2056</v>
      </c>
      <c r="AQ35" s="12">
        <f t="shared" ca="1" si="5"/>
        <v>2057</v>
      </c>
      <c r="AR35" s="12">
        <f t="shared" ca="1" si="5"/>
        <v>2058</v>
      </c>
      <c r="AS35" s="12">
        <f t="shared" ca="1" si="5"/>
        <v>2059</v>
      </c>
      <c r="AT35" s="12">
        <f t="shared" ca="1" si="5"/>
        <v>2060</v>
      </c>
      <c r="AU35" s="12">
        <f t="shared" ca="1" si="5"/>
        <v>2061</v>
      </c>
      <c r="AV35" s="12">
        <f t="shared" ca="1" si="5"/>
        <v>2062</v>
      </c>
      <c r="AW35" s="12">
        <f t="shared" ca="1" si="5"/>
        <v>2063</v>
      </c>
      <c r="AX35" s="12">
        <f t="shared" ca="1" si="5"/>
        <v>2064</v>
      </c>
      <c r="AY35" s="12">
        <f t="shared" ca="1" si="5"/>
        <v>2065</v>
      </c>
      <c r="AZ35" s="12">
        <f t="shared" ca="1" si="5"/>
        <v>2066</v>
      </c>
      <c r="BA35" s="12">
        <f t="shared" ca="1" si="5"/>
        <v>2067</v>
      </c>
      <c r="BB35" s="12">
        <f t="shared" ca="1" si="5"/>
        <v>2068</v>
      </c>
      <c r="BC35" s="12">
        <f t="shared" ca="1" si="5"/>
        <v>2069</v>
      </c>
      <c r="BD35" s="12">
        <f t="shared" ca="1" si="5"/>
        <v>2070</v>
      </c>
      <c r="BE35" s="12">
        <f t="shared" ca="1" si="5"/>
        <v>2071</v>
      </c>
      <c r="BF35" s="12">
        <f t="shared" ca="1" si="5"/>
        <v>2072</v>
      </c>
      <c r="BG35" s="12">
        <f t="shared" ca="1" si="5"/>
        <v>2073</v>
      </c>
      <c r="BH35" s="12">
        <f t="shared" ca="1" si="5"/>
        <v>2074</v>
      </c>
      <c r="BI35" s="12">
        <f t="shared" ca="1" si="5"/>
        <v>2075</v>
      </c>
      <c r="BJ35" s="12">
        <f t="shared" ca="1" si="5"/>
        <v>2076</v>
      </c>
      <c r="BK35" s="12">
        <f t="shared" ca="1" si="5"/>
        <v>2077</v>
      </c>
      <c r="BL35" s="12">
        <f t="shared" ca="1" si="5"/>
        <v>2078</v>
      </c>
      <c r="BM35" s="12">
        <f t="shared" ca="1" si="5"/>
        <v>2079</v>
      </c>
      <c r="BN35" s="12">
        <f t="shared" ca="1" si="5"/>
        <v>2080</v>
      </c>
      <c r="BO35" s="12">
        <f t="shared" ca="1" si="5"/>
        <v>2081</v>
      </c>
      <c r="BP35" s="12">
        <f t="shared" ca="1" si="5"/>
        <v>2082</v>
      </c>
      <c r="BQ35" s="12">
        <f t="shared" ca="1" si="5"/>
        <v>2083</v>
      </c>
      <c r="BR35" s="12">
        <f t="shared" ca="1" si="5"/>
        <v>2084</v>
      </c>
      <c r="BS35" s="12">
        <f t="shared" ca="1" si="5"/>
        <v>2085</v>
      </c>
      <c r="BT35" s="12">
        <f t="shared" ca="1" si="5"/>
        <v>2086</v>
      </c>
      <c r="BU35" s="12">
        <f t="shared" ref="BU35:DC35" ca="1" si="6">BU9</f>
        <v>2087</v>
      </c>
      <c r="BV35" s="12">
        <f t="shared" ca="1" si="6"/>
        <v>2088</v>
      </c>
      <c r="BW35" s="12">
        <f t="shared" ca="1" si="6"/>
        <v>2089</v>
      </c>
      <c r="BX35" s="12">
        <f t="shared" ca="1" si="6"/>
        <v>2090</v>
      </c>
      <c r="BY35" s="12">
        <f t="shared" ca="1" si="6"/>
        <v>2091</v>
      </c>
      <c r="BZ35" s="12">
        <f t="shared" ca="1" si="6"/>
        <v>2092</v>
      </c>
      <c r="CA35" s="12">
        <f t="shared" ca="1" si="6"/>
        <v>2093</v>
      </c>
      <c r="CB35" s="12">
        <f t="shared" ca="1" si="6"/>
        <v>2094</v>
      </c>
      <c r="CC35" s="12">
        <f t="shared" ca="1" si="6"/>
        <v>2095</v>
      </c>
      <c r="CD35" s="12">
        <f t="shared" ca="1" si="6"/>
        <v>2096</v>
      </c>
      <c r="CE35" s="12">
        <f t="shared" ca="1" si="6"/>
        <v>2097</v>
      </c>
      <c r="CF35" s="12">
        <f t="shared" ca="1" si="6"/>
        <v>2098</v>
      </c>
      <c r="CG35" s="12">
        <f t="shared" ca="1" si="6"/>
        <v>2099</v>
      </c>
      <c r="CH35" s="12">
        <f t="shared" ca="1" si="6"/>
        <v>2100</v>
      </c>
      <c r="CI35" s="12">
        <f t="shared" ca="1" si="6"/>
        <v>2101</v>
      </c>
      <c r="CJ35" s="12">
        <f t="shared" ca="1" si="6"/>
        <v>2102</v>
      </c>
      <c r="CK35" s="12">
        <f t="shared" ca="1" si="6"/>
        <v>2103</v>
      </c>
      <c r="CL35" s="12">
        <f t="shared" ca="1" si="6"/>
        <v>2104</v>
      </c>
      <c r="CM35" s="12">
        <f t="shared" ca="1" si="6"/>
        <v>2105</v>
      </c>
      <c r="CN35" s="12">
        <f t="shared" ca="1" si="6"/>
        <v>2106</v>
      </c>
      <c r="CO35" s="12">
        <f t="shared" ca="1" si="6"/>
        <v>2107</v>
      </c>
      <c r="CP35" s="12">
        <f t="shared" ca="1" si="6"/>
        <v>2108</v>
      </c>
      <c r="CQ35" s="12">
        <f t="shared" ca="1" si="6"/>
        <v>2109</v>
      </c>
      <c r="CR35" s="12">
        <f t="shared" ca="1" si="6"/>
        <v>2110</v>
      </c>
      <c r="CS35" s="12">
        <f t="shared" ca="1" si="6"/>
        <v>2111</v>
      </c>
      <c r="CT35" s="12">
        <f t="shared" ca="1" si="6"/>
        <v>2112</v>
      </c>
      <c r="CU35" s="12">
        <f t="shared" ca="1" si="6"/>
        <v>2113</v>
      </c>
      <c r="CV35" s="12">
        <f t="shared" ca="1" si="6"/>
        <v>2114</v>
      </c>
      <c r="CW35" s="12">
        <f t="shared" ca="1" si="6"/>
        <v>2115</v>
      </c>
      <c r="CX35" s="12">
        <f t="shared" ca="1" si="6"/>
        <v>2116</v>
      </c>
      <c r="CY35" s="12">
        <f t="shared" ca="1" si="6"/>
        <v>2117</v>
      </c>
      <c r="CZ35" s="12">
        <f t="shared" ca="1" si="6"/>
        <v>2118</v>
      </c>
      <c r="DA35" s="12">
        <f t="shared" ca="1" si="6"/>
        <v>2119</v>
      </c>
      <c r="DB35" s="12">
        <f t="shared" ca="1" si="6"/>
        <v>2120</v>
      </c>
      <c r="DC35" s="12">
        <f t="shared" ca="1" si="6"/>
        <v>2121</v>
      </c>
    </row>
    <row r="36" spans="2:107" hidden="1">
      <c r="B36" s="783" t="s">
        <v>15</v>
      </c>
      <c r="C36" s="783"/>
      <c r="D36" s="783"/>
      <c r="E36" s="783"/>
      <c r="F36" s="42">
        <f>H36+NPV(FD,I36:INDEX(I36:DC36,PAL))</f>
        <v>14358772.715882173</v>
      </c>
      <c r="G36" s="58">
        <f>SUMIF($H$8:$DC$8,"&lt;="&amp;PAL,$H36:$DC36)</f>
        <v>56660994.984533355</v>
      </c>
      <c r="H36" s="68">
        <f>SUM('Alternatyva 2'!H$21,'Alternatyva 2'!H$32,'Alternatyva 2'!H$43,'Alternatyva 2'!H$54,'Alternatyva 2'!H$65,'Alternatyva 2'!H$76,'Alternatyva 2'!H$87)</f>
        <v>0</v>
      </c>
      <c r="I36" s="68">
        <f>SUM('Alternatyva 2'!I$21,'Alternatyva 2'!I$32,'Alternatyva 2'!I$43,'Alternatyva 2'!I$54,'Alternatyva 2'!I$65,'Alternatyva 2'!I$76,'Alternatyva 2'!I$87)</f>
        <v>0</v>
      </c>
      <c r="J36" s="68">
        <f>SUM('Alternatyva 2'!J$21,'Alternatyva 2'!J$32,'Alternatyva 2'!J$43,'Alternatyva 2'!J$54,'Alternatyva 2'!J$65,'Alternatyva 2'!J$76,'Alternatyva 2'!J$87)</f>
        <v>0</v>
      </c>
      <c r="K36" s="68">
        <f>SUM('Alternatyva 2'!K$21,'Alternatyva 2'!K$32,'Alternatyva 2'!K$43,'Alternatyva 2'!K$54,'Alternatyva 2'!K$65,'Alternatyva 2'!K$76,'Alternatyva 2'!K$87)</f>
        <v>0</v>
      </c>
      <c r="L36" s="68">
        <f>SUM('Alternatyva 2'!L$21,'Alternatyva 2'!L$32,'Alternatyva 2'!L$43,'Alternatyva 2'!L$54,'Alternatyva 2'!L$65,'Alternatyva 2'!L$76,'Alternatyva 2'!L$87)</f>
        <v>0</v>
      </c>
      <c r="M36" s="68">
        <f>SUM('Alternatyva 2'!M$21,'Alternatyva 2'!M$32,'Alternatyva 2'!M$43,'Alternatyva 2'!M$54,'Alternatyva 2'!M$65,'Alternatyva 2'!M$76,'Alternatyva 2'!M$87)</f>
        <v>0</v>
      </c>
      <c r="N36" s="68">
        <f>SUM('Alternatyva 2'!N$21,'Alternatyva 2'!N$32,'Alternatyva 2'!N$43,'Alternatyva 2'!N$54,'Alternatyva 2'!N$65,'Alternatyva 2'!N$76,'Alternatyva 2'!N$87)</f>
        <v>0</v>
      </c>
      <c r="O36" s="68">
        <f>SUM('Alternatyva 2'!O$21,'Alternatyva 2'!O$32,'Alternatyva 2'!O$43,'Alternatyva 2'!O$54,'Alternatyva 2'!O$65,'Alternatyva 2'!O$76,'Alternatyva 2'!O$87)</f>
        <v>0</v>
      </c>
      <c r="P36" s="68">
        <f>SUM('Alternatyva 2'!P$21,'Alternatyva 2'!P$32,'Alternatyva 2'!P$43,'Alternatyva 2'!P$54,'Alternatyva 2'!P$65,'Alternatyva 2'!P$76,'Alternatyva 2'!P$87)</f>
        <v>0</v>
      </c>
      <c r="Q36" s="68">
        <f>SUM('Alternatyva 2'!Q$21,'Alternatyva 2'!Q$32,'Alternatyva 2'!Q$43,'Alternatyva 2'!Q$54,'Alternatyva 2'!Q$65,'Alternatyva 2'!Q$76,'Alternatyva 2'!Q$87)</f>
        <v>0</v>
      </c>
      <c r="R36" s="68">
        <f>SUM('Alternatyva 2'!R$21,'Alternatyva 2'!R$32,'Alternatyva 2'!R$43,'Alternatyva 2'!R$54,'Alternatyva 2'!R$65,'Alternatyva 2'!R$76,'Alternatyva 2'!R$87)</f>
        <v>0</v>
      </c>
      <c r="S36" s="68">
        <f>SUM('Alternatyva 2'!S$21,'Alternatyva 2'!S$32,'Alternatyva 2'!S$43,'Alternatyva 2'!S$54,'Alternatyva 2'!S$65,'Alternatyva 2'!S$76,'Alternatyva 2'!S$87)</f>
        <v>0</v>
      </c>
      <c r="T36" s="68">
        <f>SUM('Alternatyva 2'!T$21,'Alternatyva 2'!T$32,'Alternatyva 2'!T$43,'Alternatyva 2'!T$54,'Alternatyva 2'!T$65,'Alternatyva 2'!T$76,'Alternatyva 2'!T$87)</f>
        <v>0</v>
      </c>
      <c r="U36" s="68">
        <f>SUM('Alternatyva 2'!U$21,'Alternatyva 2'!U$32,'Alternatyva 2'!U$43,'Alternatyva 2'!U$54,'Alternatyva 2'!U$65,'Alternatyva 2'!U$76,'Alternatyva 2'!U$87)</f>
        <v>0</v>
      </c>
      <c r="V36" s="68">
        <f>SUM('Alternatyva 2'!V$21,'Alternatyva 2'!V$32,'Alternatyva 2'!V$43,'Alternatyva 2'!V$54,'Alternatyva 2'!V$65,'Alternatyva 2'!V$76,'Alternatyva 2'!V$87)</f>
        <v>0</v>
      </c>
      <c r="W36" s="68">
        <f>SUM('Alternatyva 2'!W$21,'Alternatyva 2'!W$32,'Alternatyva 2'!W$43,'Alternatyva 2'!W$54,'Alternatyva 2'!W$65,'Alternatyva 2'!W$76,'Alternatyva 2'!W$87)</f>
        <v>0</v>
      </c>
      <c r="X36" s="68">
        <f>SUM('Alternatyva 2'!X$21,'Alternatyva 2'!X$32,'Alternatyva 2'!X$43,'Alternatyva 2'!X$54,'Alternatyva 2'!X$65,'Alternatyva 2'!X$76,'Alternatyva 2'!X$87)</f>
        <v>0</v>
      </c>
      <c r="Y36" s="68">
        <f>SUM('Alternatyva 2'!Y$21,'Alternatyva 2'!Y$32,'Alternatyva 2'!Y$43,'Alternatyva 2'!Y$54,'Alternatyva 2'!Y$65,'Alternatyva 2'!Y$76,'Alternatyva 2'!Y$87)</f>
        <v>0</v>
      </c>
      <c r="Z36" s="68">
        <f>SUM('Alternatyva 2'!Z$21,'Alternatyva 2'!Z$32,'Alternatyva 2'!Z$43,'Alternatyva 2'!Z$54,'Alternatyva 2'!Z$65,'Alternatyva 2'!Z$76,'Alternatyva 2'!Z$87)</f>
        <v>0</v>
      </c>
      <c r="AA36" s="68">
        <f>SUM('Alternatyva 2'!AA$21,'Alternatyva 2'!AA$32,'Alternatyva 2'!AA$43,'Alternatyva 2'!AA$54,'Alternatyva 2'!AA$65,'Alternatyva 2'!AA$76,'Alternatyva 2'!AA$87)</f>
        <v>0</v>
      </c>
      <c r="AB36" s="68">
        <f>SUM('Alternatyva 2'!AB$21,'Alternatyva 2'!AB$32,'Alternatyva 2'!AB$43,'Alternatyva 2'!AB$54,'Alternatyva 2'!AB$65,'Alternatyva 2'!AB$76,'Alternatyva 2'!AB$87)</f>
        <v>0</v>
      </c>
      <c r="AC36" s="68">
        <f>SUM('Alternatyva 2'!AC$21,'Alternatyva 2'!AC$32,'Alternatyva 2'!AC$43,'Alternatyva 2'!AC$54,'Alternatyva 2'!AC$65,'Alternatyva 2'!AC$76,'Alternatyva 2'!AC$87)</f>
        <v>0</v>
      </c>
      <c r="AD36" s="68">
        <f>SUM('Alternatyva 2'!AD$21,'Alternatyva 2'!AD$32,'Alternatyva 2'!AD$43,'Alternatyva 2'!AD$54,'Alternatyva 2'!AD$65,'Alternatyva 2'!AD$76,'Alternatyva 2'!AD$87)</f>
        <v>0</v>
      </c>
      <c r="AE36" s="68">
        <f>SUM('Alternatyva 2'!AE$21,'Alternatyva 2'!AE$32,'Alternatyva 2'!AE$43,'Alternatyva 2'!AE$54,'Alternatyva 2'!AE$65,'Alternatyva 2'!AE$76,'Alternatyva 2'!AE$87)</f>
        <v>0</v>
      </c>
      <c r="AF36" s="68">
        <f>SUM('Alternatyva 2'!AF$21,'Alternatyva 2'!AF$32,'Alternatyva 2'!AF$43,'Alternatyva 2'!AF$54,'Alternatyva 2'!AF$65,'Alternatyva 2'!AF$76,'Alternatyva 2'!AF$87)</f>
        <v>0</v>
      </c>
      <c r="AG36" s="68">
        <f>SUM('Alternatyva 2'!AG$21,'Alternatyva 2'!AG$32,'Alternatyva 2'!AG$43,'Alternatyva 2'!AG$54,'Alternatyva 2'!AG$65,'Alternatyva 2'!AG$76,'Alternatyva 2'!AG$87)</f>
        <v>0</v>
      </c>
      <c r="AH36" s="68">
        <f>SUM('Alternatyva 2'!AH$21,'Alternatyva 2'!AH$32,'Alternatyva 2'!AH$43,'Alternatyva 2'!AH$54,'Alternatyva 2'!AH$65,'Alternatyva 2'!AH$76,'Alternatyva 2'!AH$87)</f>
        <v>0</v>
      </c>
      <c r="AI36" s="68">
        <f>SUM('Alternatyva 2'!AI$21,'Alternatyva 2'!AI$32,'Alternatyva 2'!AI$43,'Alternatyva 2'!AI$54,'Alternatyva 2'!AI$65,'Alternatyva 2'!AI$76,'Alternatyva 2'!AI$87)</f>
        <v>0</v>
      </c>
      <c r="AJ36" s="68">
        <f>SUM('Alternatyva 2'!AJ$21,'Alternatyva 2'!AJ$32,'Alternatyva 2'!AJ$43,'Alternatyva 2'!AJ$54,'Alternatyva 2'!AJ$65,'Alternatyva 2'!AJ$76,'Alternatyva 2'!AJ$87)</f>
        <v>0</v>
      </c>
      <c r="AK36" s="68">
        <f>SUM('Alternatyva 2'!AK$21,'Alternatyva 2'!AK$32,'Alternatyva 2'!AK$43,'Alternatyva 2'!AK$54,'Alternatyva 2'!AK$65,'Alternatyva 2'!AK$76,'Alternatyva 2'!AK$87)</f>
        <v>0</v>
      </c>
      <c r="AL36" s="68">
        <f>SUM('Alternatyva 2'!AL$21,'Alternatyva 2'!AL$32,'Alternatyva 2'!AL$43,'Alternatyva 2'!AL$54,'Alternatyva 2'!AL$65,'Alternatyva 2'!AL$76,'Alternatyva 2'!AL$87)</f>
        <v>0</v>
      </c>
      <c r="AM36" s="68">
        <f>SUM('Alternatyva 2'!AM$21,'Alternatyva 2'!AM$32,'Alternatyva 2'!AM$43,'Alternatyva 2'!AM$54,'Alternatyva 2'!AM$65,'Alternatyva 2'!AM$76,'Alternatyva 2'!AM$87)</f>
        <v>0</v>
      </c>
      <c r="AN36" s="68">
        <f>SUM('Alternatyva 2'!AN$21,'Alternatyva 2'!AN$32,'Alternatyva 2'!AN$43,'Alternatyva 2'!AN$54,'Alternatyva 2'!AN$65,'Alternatyva 2'!AN$76,'Alternatyva 2'!AN$87)</f>
        <v>0</v>
      </c>
      <c r="AO36" s="68">
        <f>SUM('Alternatyva 2'!AO$21,'Alternatyva 2'!AO$32,'Alternatyva 2'!AO$43,'Alternatyva 2'!AO$54,'Alternatyva 2'!AO$65,'Alternatyva 2'!AO$76,'Alternatyva 2'!AO$87)</f>
        <v>0</v>
      </c>
      <c r="AP36" s="68">
        <f>SUM('Alternatyva 2'!AP$21,'Alternatyva 2'!AP$32,'Alternatyva 2'!AP$43,'Alternatyva 2'!AP$54,'Alternatyva 2'!AP$65,'Alternatyva 2'!AP$76,'Alternatyva 2'!AP$87)</f>
        <v>0</v>
      </c>
      <c r="AQ36" s="68">
        <f>SUM('Alternatyva 2'!AQ$21,'Alternatyva 2'!AQ$32,'Alternatyva 2'!AQ$43,'Alternatyva 2'!AQ$54,'Alternatyva 2'!AQ$65,'Alternatyva 2'!AQ$76,'Alternatyva 2'!AQ$87)</f>
        <v>56660994.984533355</v>
      </c>
      <c r="AR36" s="68">
        <f>SUM('Alternatyva 2'!AR$21,'Alternatyva 2'!AR$32,'Alternatyva 2'!AR$43,'Alternatyva 2'!AR$54,'Alternatyva 2'!AR$65,'Alternatyva 2'!AR$76,'Alternatyva 2'!AR$87)</f>
        <v>0</v>
      </c>
      <c r="AS36" s="68">
        <f>SUM('Alternatyva 2'!AS$21,'Alternatyva 2'!AS$32,'Alternatyva 2'!AS$43,'Alternatyva 2'!AS$54,'Alternatyva 2'!AS$65,'Alternatyva 2'!AS$76,'Alternatyva 2'!AS$87)</f>
        <v>0</v>
      </c>
      <c r="AT36" s="68">
        <f>SUM('Alternatyva 2'!AT$21,'Alternatyva 2'!AT$32,'Alternatyva 2'!AT$43,'Alternatyva 2'!AT$54,'Alternatyva 2'!AT$65,'Alternatyva 2'!AT$76,'Alternatyva 2'!AT$87)</f>
        <v>0</v>
      </c>
      <c r="AU36" s="68">
        <f>SUM('Alternatyva 2'!AU$21,'Alternatyva 2'!AU$32,'Alternatyva 2'!AU$43,'Alternatyva 2'!AU$54,'Alternatyva 2'!AU$65,'Alternatyva 2'!AU$76,'Alternatyva 2'!AU$87)</f>
        <v>0</v>
      </c>
      <c r="AV36" s="68">
        <f>SUM('Alternatyva 2'!AV$21,'Alternatyva 2'!AV$32,'Alternatyva 2'!AV$43,'Alternatyva 2'!AV$54,'Alternatyva 2'!AV$65,'Alternatyva 2'!AV$76,'Alternatyva 2'!AV$87)</f>
        <v>0</v>
      </c>
      <c r="AW36" s="68">
        <f>SUM('Alternatyva 2'!AW$21,'Alternatyva 2'!AW$32,'Alternatyva 2'!AW$43,'Alternatyva 2'!AW$54,'Alternatyva 2'!AW$65,'Alternatyva 2'!AW$76,'Alternatyva 2'!AW$87)</f>
        <v>0</v>
      </c>
      <c r="AX36" s="68">
        <f>SUM('Alternatyva 2'!AX$21,'Alternatyva 2'!AX$32,'Alternatyva 2'!AX$43,'Alternatyva 2'!AX$54,'Alternatyva 2'!AX$65,'Alternatyva 2'!AX$76,'Alternatyva 2'!AX$87)</f>
        <v>0</v>
      </c>
      <c r="AY36" s="68">
        <f>SUM('Alternatyva 2'!AY$21,'Alternatyva 2'!AY$32,'Alternatyva 2'!AY$43,'Alternatyva 2'!AY$54,'Alternatyva 2'!AY$65,'Alternatyva 2'!AY$76,'Alternatyva 2'!AY$87)</f>
        <v>0</v>
      </c>
      <c r="AZ36" s="68">
        <f>SUM('Alternatyva 2'!AZ$21,'Alternatyva 2'!AZ$32,'Alternatyva 2'!AZ$43,'Alternatyva 2'!AZ$54,'Alternatyva 2'!AZ$65,'Alternatyva 2'!AZ$76,'Alternatyva 2'!AZ$87)</f>
        <v>0</v>
      </c>
      <c r="BA36" s="68">
        <f>SUM('Alternatyva 2'!BA$21,'Alternatyva 2'!BA$32,'Alternatyva 2'!BA$43,'Alternatyva 2'!BA$54,'Alternatyva 2'!BA$65,'Alternatyva 2'!BA$76,'Alternatyva 2'!BA$87)</f>
        <v>0</v>
      </c>
      <c r="BB36" s="68">
        <f>SUM('Alternatyva 2'!BB$21,'Alternatyva 2'!BB$32,'Alternatyva 2'!BB$43,'Alternatyva 2'!BB$54,'Alternatyva 2'!BB$65,'Alternatyva 2'!BB$76,'Alternatyva 2'!BB$87)</f>
        <v>0</v>
      </c>
      <c r="BC36" s="68">
        <f>SUM('Alternatyva 2'!BC$21,'Alternatyva 2'!BC$32,'Alternatyva 2'!BC$43,'Alternatyva 2'!BC$54,'Alternatyva 2'!BC$65,'Alternatyva 2'!BC$76,'Alternatyva 2'!BC$87)</f>
        <v>0</v>
      </c>
      <c r="BD36" s="68">
        <f>SUM('Alternatyva 2'!BD$21,'Alternatyva 2'!BD$32,'Alternatyva 2'!BD$43,'Alternatyva 2'!BD$54,'Alternatyva 2'!BD$65,'Alternatyva 2'!BD$76,'Alternatyva 2'!BD$87)</f>
        <v>0</v>
      </c>
      <c r="BE36" s="68">
        <f>SUM('Alternatyva 2'!BE$21,'Alternatyva 2'!BE$32,'Alternatyva 2'!BE$43,'Alternatyva 2'!BE$54,'Alternatyva 2'!BE$65,'Alternatyva 2'!BE$76,'Alternatyva 2'!BE$87)</f>
        <v>0</v>
      </c>
      <c r="BF36" s="68">
        <f>SUM('Alternatyva 2'!BF$21,'Alternatyva 2'!BF$32,'Alternatyva 2'!BF$43,'Alternatyva 2'!BF$54,'Alternatyva 2'!BF$65,'Alternatyva 2'!BF$76,'Alternatyva 2'!BF$87)</f>
        <v>0</v>
      </c>
      <c r="BG36" s="68">
        <f>SUM('Alternatyva 2'!BG$21,'Alternatyva 2'!BG$32,'Alternatyva 2'!BG$43,'Alternatyva 2'!BG$54,'Alternatyva 2'!BG$65,'Alternatyva 2'!BG$76,'Alternatyva 2'!BG$87)</f>
        <v>0</v>
      </c>
      <c r="BH36" s="68">
        <f>SUM('Alternatyva 2'!BH$21,'Alternatyva 2'!BH$32,'Alternatyva 2'!BH$43,'Alternatyva 2'!BH$54,'Alternatyva 2'!BH$65,'Alternatyva 2'!BH$76,'Alternatyva 2'!BH$87)</f>
        <v>0</v>
      </c>
      <c r="BI36" s="68">
        <f>SUM('Alternatyva 2'!BI$21,'Alternatyva 2'!BI$32,'Alternatyva 2'!BI$43,'Alternatyva 2'!BI$54,'Alternatyva 2'!BI$65,'Alternatyva 2'!BI$76,'Alternatyva 2'!BI$87)</f>
        <v>0</v>
      </c>
      <c r="BJ36" s="68">
        <f>SUM('Alternatyva 2'!BJ$21,'Alternatyva 2'!BJ$32,'Alternatyva 2'!BJ$43,'Alternatyva 2'!BJ$54,'Alternatyva 2'!BJ$65,'Alternatyva 2'!BJ$76,'Alternatyva 2'!BJ$87)</f>
        <v>0</v>
      </c>
      <c r="BK36" s="68">
        <f>SUM('Alternatyva 2'!BK$21,'Alternatyva 2'!BK$32,'Alternatyva 2'!BK$43,'Alternatyva 2'!BK$54,'Alternatyva 2'!BK$65,'Alternatyva 2'!BK$76,'Alternatyva 2'!BK$87)</f>
        <v>0</v>
      </c>
      <c r="BL36" s="68">
        <f>SUM('Alternatyva 2'!BL$21,'Alternatyva 2'!BL$32,'Alternatyva 2'!BL$43,'Alternatyva 2'!BL$54,'Alternatyva 2'!BL$65,'Alternatyva 2'!BL$76,'Alternatyva 2'!BL$87)</f>
        <v>0</v>
      </c>
      <c r="BM36" s="68">
        <f>SUM('Alternatyva 2'!BM$21,'Alternatyva 2'!BM$32,'Alternatyva 2'!BM$43,'Alternatyva 2'!BM$54,'Alternatyva 2'!BM$65,'Alternatyva 2'!BM$76,'Alternatyva 2'!BM$87)</f>
        <v>0</v>
      </c>
      <c r="BN36" s="68">
        <f>SUM('Alternatyva 2'!BN$21,'Alternatyva 2'!BN$32,'Alternatyva 2'!BN$43,'Alternatyva 2'!BN$54,'Alternatyva 2'!BN$65,'Alternatyva 2'!BN$76,'Alternatyva 2'!BN$87)</f>
        <v>0</v>
      </c>
      <c r="BO36" s="68">
        <f>SUM('Alternatyva 2'!BO$21,'Alternatyva 2'!BO$32,'Alternatyva 2'!BO$43,'Alternatyva 2'!BO$54,'Alternatyva 2'!BO$65,'Alternatyva 2'!BO$76,'Alternatyva 2'!BO$87)</f>
        <v>0</v>
      </c>
      <c r="BP36" s="68">
        <f>SUM('Alternatyva 2'!BP$21,'Alternatyva 2'!BP$32,'Alternatyva 2'!BP$43,'Alternatyva 2'!BP$54,'Alternatyva 2'!BP$65,'Alternatyva 2'!BP$76,'Alternatyva 2'!BP$87)</f>
        <v>0</v>
      </c>
      <c r="BQ36" s="68">
        <f>SUM('Alternatyva 2'!BQ$21,'Alternatyva 2'!BQ$32,'Alternatyva 2'!BQ$43,'Alternatyva 2'!BQ$54,'Alternatyva 2'!BQ$65,'Alternatyva 2'!BQ$76,'Alternatyva 2'!BQ$87)</f>
        <v>0</v>
      </c>
      <c r="BR36" s="68">
        <f>SUM('Alternatyva 2'!BR$21,'Alternatyva 2'!BR$32,'Alternatyva 2'!BR$43,'Alternatyva 2'!BR$54,'Alternatyva 2'!BR$65,'Alternatyva 2'!BR$76,'Alternatyva 2'!BR$87)</f>
        <v>0</v>
      </c>
      <c r="BS36" s="68">
        <f>SUM('Alternatyva 2'!BS$21,'Alternatyva 2'!BS$32,'Alternatyva 2'!BS$43,'Alternatyva 2'!BS$54,'Alternatyva 2'!BS$65,'Alternatyva 2'!BS$76,'Alternatyva 2'!BS$87)</f>
        <v>0</v>
      </c>
      <c r="BT36" s="68">
        <f>SUM('Alternatyva 2'!BT$21,'Alternatyva 2'!BT$32,'Alternatyva 2'!BT$43,'Alternatyva 2'!BT$54,'Alternatyva 2'!BT$65,'Alternatyva 2'!BT$76,'Alternatyva 2'!BT$87)</f>
        <v>0</v>
      </c>
      <c r="BU36" s="68">
        <f>SUM('Alternatyva 2'!BU$21,'Alternatyva 2'!BU$32,'Alternatyva 2'!BU$43,'Alternatyva 2'!BU$54,'Alternatyva 2'!BU$65,'Alternatyva 2'!BU$76,'Alternatyva 2'!BU$87)</f>
        <v>0</v>
      </c>
      <c r="BV36" s="68">
        <f>SUM('Alternatyva 2'!BV$21,'Alternatyva 2'!BV$32,'Alternatyva 2'!BV$43,'Alternatyva 2'!BV$54,'Alternatyva 2'!BV$65,'Alternatyva 2'!BV$76,'Alternatyva 2'!BV$87)</f>
        <v>0</v>
      </c>
      <c r="BW36" s="68">
        <f>SUM('Alternatyva 2'!BW$21,'Alternatyva 2'!BW$32,'Alternatyva 2'!BW$43,'Alternatyva 2'!BW$54,'Alternatyva 2'!BW$65,'Alternatyva 2'!BW$76,'Alternatyva 2'!BW$87)</f>
        <v>0</v>
      </c>
      <c r="BX36" s="68">
        <f>SUM('Alternatyva 2'!BX$21,'Alternatyva 2'!BX$32,'Alternatyva 2'!BX$43,'Alternatyva 2'!BX$54,'Alternatyva 2'!BX$65,'Alternatyva 2'!BX$76,'Alternatyva 2'!BX$87)</f>
        <v>0</v>
      </c>
      <c r="BY36" s="68">
        <f>SUM('Alternatyva 2'!BY$21,'Alternatyva 2'!BY$32,'Alternatyva 2'!BY$43,'Alternatyva 2'!BY$54,'Alternatyva 2'!BY$65,'Alternatyva 2'!BY$76,'Alternatyva 2'!BY$87)</f>
        <v>0</v>
      </c>
      <c r="BZ36" s="68">
        <f>SUM('Alternatyva 2'!BZ$21,'Alternatyva 2'!BZ$32,'Alternatyva 2'!BZ$43,'Alternatyva 2'!BZ$54,'Alternatyva 2'!BZ$65,'Alternatyva 2'!BZ$76,'Alternatyva 2'!BZ$87)</f>
        <v>0</v>
      </c>
      <c r="CA36" s="68">
        <f>SUM('Alternatyva 2'!CA$21,'Alternatyva 2'!CA$32,'Alternatyva 2'!CA$43,'Alternatyva 2'!CA$54,'Alternatyva 2'!CA$65,'Alternatyva 2'!CA$76,'Alternatyva 2'!CA$87)</f>
        <v>0</v>
      </c>
      <c r="CB36" s="68">
        <f>SUM('Alternatyva 2'!CB$21,'Alternatyva 2'!CB$32,'Alternatyva 2'!CB$43,'Alternatyva 2'!CB$54,'Alternatyva 2'!CB$65,'Alternatyva 2'!CB$76,'Alternatyva 2'!CB$87)</f>
        <v>0</v>
      </c>
      <c r="CC36" s="68">
        <f>SUM('Alternatyva 2'!CC$21,'Alternatyva 2'!CC$32,'Alternatyva 2'!CC$43,'Alternatyva 2'!CC$54,'Alternatyva 2'!CC$65,'Alternatyva 2'!CC$76,'Alternatyva 2'!CC$87)</f>
        <v>0</v>
      </c>
      <c r="CD36" s="68">
        <f>SUM('Alternatyva 2'!CD$21,'Alternatyva 2'!CD$32,'Alternatyva 2'!CD$43,'Alternatyva 2'!CD$54,'Alternatyva 2'!CD$65,'Alternatyva 2'!CD$76,'Alternatyva 2'!CD$87)</f>
        <v>0</v>
      </c>
      <c r="CE36" s="68">
        <f>SUM('Alternatyva 2'!CE$21,'Alternatyva 2'!CE$32,'Alternatyva 2'!CE$43,'Alternatyva 2'!CE$54,'Alternatyva 2'!CE$65,'Alternatyva 2'!CE$76,'Alternatyva 2'!CE$87)</f>
        <v>0</v>
      </c>
      <c r="CF36" s="68">
        <f>SUM('Alternatyva 2'!CF$21,'Alternatyva 2'!CF$32,'Alternatyva 2'!CF$43,'Alternatyva 2'!CF$54,'Alternatyva 2'!CF$65,'Alternatyva 2'!CF$76,'Alternatyva 2'!CF$87)</f>
        <v>0</v>
      </c>
      <c r="CG36" s="68">
        <f>SUM('Alternatyva 2'!CG$21,'Alternatyva 2'!CG$32,'Alternatyva 2'!CG$43,'Alternatyva 2'!CG$54,'Alternatyva 2'!CG$65,'Alternatyva 2'!CG$76,'Alternatyva 2'!CG$87)</f>
        <v>0</v>
      </c>
      <c r="CH36" s="68">
        <f>SUM('Alternatyva 2'!CH$21,'Alternatyva 2'!CH$32,'Alternatyva 2'!CH$43,'Alternatyva 2'!CH$54,'Alternatyva 2'!CH$65,'Alternatyva 2'!CH$76,'Alternatyva 2'!CH$87)</f>
        <v>0</v>
      </c>
      <c r="CI36" s="68">
        <f>SUM('Alternatyva 2'!CI$21,'Alternatyva 2'!CI$32,'Alternatyva 2'!CI$43,'Alternatyva 2'!CI$54,'Alternatyva 2'!CI$65,'Alternatyva 2'!CI$76,'Alternatyva 2'!CI$87)</f>
        <v>0</v>
      </c>
      <c r="CJ36" s="68">
        <f>SUM('Alternatyva 2'!CJ$21,'Alternatyva 2'!CJ$32,'Alternatyva 2'!CJ$43,'Alternatyva 2'!CJ$54,'Alternatyva 2'!CJ$65,'Alternatyva 2'!CJ$76,'Alternatyva 2'!CJ$87)</f>
        <v>0</v>
      </c>
      <c r="CK36" s="68">
        <f>SUM('Alternatyva 2'!CK$21,'Alternatyva 2'!CK$32,'Alternatyva 2'!CK$43,'Alternatyva 2'!CK$54,'Alternatyva 2'!CK$65,'Alternatyva 2'!CK$76,'Alternatyva 2'!CK$87)</f>
        <v>0</v>
      </c>
      <c r="CL36" s="68">
        <f>SUM('Alternatyva 2'!CL$21,'Alternatyva 2'!CL$32,'Alternatyva 2'!CL$43,'Alternatyva 2'!CL$54,'Alternatyva 2'!CL$65,'Alternatyva 2'!CL$76,'Alternatyva 2'!CL$87)</f>
        <v>0</v>
      </c>
      <c r="CM36" s="68">
        <f>SUM('Alternatyva 2'!CM$21,'Alternatyva 2'!CM$32,'Alternatyva 2'!CM$43,'Alternatyva 2'!CM$54,'Alternatyva 2'!CM$65,'Alternatyva 2'!CM$76,'Alternatyva 2'!CM$87)</f>
        <v>0</v>
      </c>
      <c r="CN36" s="68">
        <f>SUM('Alternatyva 2'!CN$21,'Alternatyva 2'!CN$32,'Alternatyva 2'!CN$43,'Alternatyva 2'!CN$54,'Alternatyva 2'!CN$65,'Alternatyva 2'!CN$76,'Alternatyva 2'!CN$87)</f>
        <v>0</v>
      </c>
      <c r="CO36" s="68">
        <f>SUM('Alternatyva 2'!CO$21,'Alternatyva 2'!CO$32,'Alternatyva 2'!CO$43,'Alternatyva 2'!CO$54,'Alternatyva 2'!CO$65,'Alternatyva 2'!CO$76,'Alternatyva 2'!CO$87)</f>
        <v>0</v>
      </c>
      <c r="CP36" s="68">
        <f>SUM('Alternatyva 2'!CP$21,'Alternatyva 2'!CP$32,'Alternatyva 2'!CP$43,'Alternatyva 2'!CP$54,'Alternatyva 2'!CP$65,'Alternatyva 2'!CP$76,'Alternatyva 2'!CP$87)</f>
        <v>0</v>
      </c>
      <c r="CQ36" s="68">
        <f>SUM('Alternatyva 2'!CQ$21,'Alternatyva 2'!CQ$32,'Alternatyva 2'!CQ$43,'Alternatyva 2'!CQ$54,'Alternatyva 2'!CQ$65,'Alternatyva 2'!CQ$76,'Alternatyva 2'!CQ$87)</f>
        <v>0</v>
      </c>
      <c r="CR36" s="68">
        <f>SUM('Alternatyva 2'!CR$21,'Alternatyva 2'!CR$32,'Alternatyva 2'!CR$43,'Alternatyva 2'!CR$54,'Alternatyva 2'!CR$65,'Alternatyva 2'!CR$76,'Alternatyva 2'!CR$87)</f>
        <v>0</v>
      </c>
      <c r="CS36" s="68">
        <f>SUM('Alternatyva 2'!CS$21,'Alternatyva 2'!CS$32,'Alternatyva 2'!CS$43,'Alternatyva 2'!CS$54,'Alternatyva 2'!CS$65,'Alternatyva 2'!CS$76,'Alternatyva 2'!CS$87)</f>
        <v>0</v>
      </c>
      <c r="CT36" s="68">
        <f>SUM('Alternatyva 2'!CT$21,'Alternatyva 2'!CT$32,'Alternatyva 2'!CT$43,'Alternatyva 2'!CT$54,'Alternatyva 2'!CT$65,'Alternatyva 2'!CT$76,'Alternatyva 2'!CT$87)</f>
        <v>0</v>
      </c>
      <c r="CU36" s="68">
        <f>SUM('Alternatyva 2'!CU$21,'Alternatyva 2'!CU$32,'Alternatyva 2'!CU$43,'Alternatyva 2'!CU$54,'Alternatyva 2'!CU$65,'Alternatyva 2'!CU$76,'Alternatyva 2'!CU$87)</f>
        <v>0</v>
      </c>
      <c r="CV36" s="68">
        <f>SUM('Alternatyva 2'!CV$21,'Alternatyva 2'!CV$32,'Alternatyva 2'!CV$43,'Alternatyva 2'!CV$54,'Alternatyva 2'!CV$65,'Alternatyva 2'!CV$76,'Alternatyva 2'!CV$87)</f>
        <v>0</v>
      </c>
      <c r="CW36" s="68">
        <f>SUM('Alternatyva 2'!CW$21,'Alternatyva 2'!CW$32,'Alternatyva 2'!CW$43,'Alternatyva 2'!CW$54,'Alternatyva 2'!CW$65,'Alternatyva 2'!CW$76,'Alternatyva 2'!CW$87)</f>
        <v>0</v>
      </c>
      <c r="CX36" s="68">
        <f>SUM('Alternatyva 2'!CX$21,'Alternatyva 2'!CX$32,'Alternatyva 2'!CX$43,'Alternatyva 2'!CX$54,'Alternatyva 2'!CX$65,'Alternatyva 2'!CX$76,'Alternatyva 2'!CX$87)</f>
        <v>0</v>
      </c>
      <c r="CY36" s="68">
        <f>SUM('Alternatyva 2'!CY$21,'Alternatyva 2'!CY$32,'Alternatyva 2'!CY$43,'Alternatyva 2'!CY$54,'Alternatyva 2'!CY$65,'Alternatyva 2'!CY$76,'Alternatyva 2'!CY$87)</f>
        <v>0</v>
      </c>
      <c r="CZ36" s="68">
        <f>SUM('Alternatyva 2'!CZ$21,'Alternatyva 2'!CZ$32,'Alternatyva 2'!CZ$43,'Alternatyva 2'!CZ$54,'Alternatyva 2'!CZ$65,'Alternatyva 2'!CZ$76,'Alternatyva 2'!CZ$87)</f>
        <v>0</v>
      </c>
      <c r="DA36" s="68">
        <f>SUM('Alternatyva 2'!DA$21,'Alternatyva 2'!DA$32,'Alternatyva 2'!DA$43,'Alternatyva 2'!DA$54,'Alternatyva 2'!DA$65,'Alternatyva 2'!DA$76,'Alternatyva 2'!DA$87)</f>
        <v>0</v>
      </c>
      <c r="DB36" s="68">
        <f>SUM('Alternatyva 2'!DB$21,'Alternatyva 2'!DB$32,'Alternatyva 2'!DB$43,'Alternatyva 2'!DB$54,'Alternatyva 2'!DB$65,'Alternatyva 2'!DB$76,'Alternatyva 2'!DB$87)</f>
        <v>0</v>
      </c>
      <c r="DC36" s="68">
        <f>SUM('Alternatyva 2'!DC$21,'Alternatyva 2'!DC$32,'Alternatyva 2'!DC$43,'Alternatyva 2'!DC$54,'Alternatyva 2'!DC$65,'Alternatyva 2'!DC$76,'Alternatyva 2'!DC$87)</f>
        <v>0</v>
      </c>
    </row>
    <row r="37" spans="2:107" ht="14.25" hidden="1" customHeight="1">
      <c r="B37" s="785" t="s">
        <v>197</v>
      </c>
      <c r="C37" s="785"/>
      <c r="D37" s="785"/>
      <c r="E37" s="785"/>
      <c r="F37" s="66"/>
      <c r="G37" s="58">
        <f>SUMIF($H$8:$DC$8,"&lt;="&amp;PAL,$H37:$DC37)</f>
        <v>-74320415.488283634</v>
      </c>
      <c r="H37" s="14">
        <f>H36-'Alternatyva 2'!H$7+'Alternatyva 2'!H$114</f>
        <v>0</v>
      </c>
      <c r="I37" s="14">
        <f>I36-'Alternatyva 2'!I$7+'Alternatyva 2'!I$114</f>
        <v>-1827812</v>
      </c>
      <c r="J37" s="14">
        <f>J36-'Alternatyva 2'!J$7+'Alternatyva 2'!J$114</f>
        <v>-858885.92</v>
      </c>
      <c r="K37" s="14">
        <f>K36-'Alternatyva 2'!K$7+'Alternatyva 2'!K$114</f>
        <v>66340.406278274953</v>
      </c>
      <c r="L37" s="14">
        <f>L36-'Alternatyva 2'!L$7+'Alternatyva 2'!L$114</f>
        <v>-41652446.093721725</v>
      </c>
      <c r="M37" s="14">
        <f>M36-'Alternatyva 2'!M$7+'Alternatyva 2'!M$114</f>
        <v>-45762420.093721725</v>
      </c>
      <c r="N37" s="14">
        <f>N36-'Alternatyva 2'!N$7+'Alternatyva 2'!N$114</f>
        <v>-16875137.633721724</v>
      </c>
      <c r="O37" s="14">
        <f>O36-'Alternatyva 2'!O$7+'Alternatyva 2'!O$114</f>
        <v>-9082927.593721725</v>
      </c>
      <c r="P37" s="14">
        <f>P36-'Alternatyva 2'!P$7+'Alternatyva 2'!P$114</f>
        <v>175872.40627827524</v>
      </c>
      <c r="Q37" s="14">
        <f>Q36-'Alternatyva 2'!Q$7+'Alternatyva 2'!Q$114</f>
        <v>175872.40627827524</v>
      </c>
      <c r="R37" s="14">
        <f>R36-'Alternatyva 2'!R$7+'Alternatyva 2'!R$114</f>
        <v>175872.40627827524</v>
      </c>
      <c r="S37" s="14">
        <f>S36-'Alternatyva 2'!S$7+'Alternatyva 2'!S$114</f>
        <v>175872.40627827524</v>
      </c>
      <c r="T37" s="14">
        <f>T36-'Alternatyva 2'!T$7+'Alternatyva 2'!T$114</f>
        <v>361491.82627827523</v>
      </c>
      <c r="U37" s="14">
        <f>U36-'Alternatyva 2'!U$7+'Alternatyva 2'!U$114</f>
        <v>3363182.3262782753</v>
      </c>
      <c r="V37" s="14">
        <f>V36-'Alternatyva 2'!V$7+'Alternatyva 2'!V$114</f>
        <v>180542.32627827523</v>
      </c>
      <c r="W37" s="14">
        <f>W36-'Alternatyva 2'!W$7+'Alternatyva 2'!W$114</f>
        <v>1047507.8262782751</v>
      </c>
      <c r="X37" s="14">
        <f>X36-'Alternatyva 2'!X$7+'Alternatyva 2'!X$114</f>
        <v>180542.32627827523</v>
      </c>
      <c r="Y37" s="14">
        <f>Y36-'Alternatyva 2'!Y$7+'Alternatyva 2'!Y$114</f>
        <v>-407.17372172477189</v>
      </c>
      <c r="Z37" s="14">
        <f>Z36-'Alternatyva 2'!Z$7+'Alternatyva 2'!Z$114</f>
        <v>-3002097.6737217247</v>
      </c>
      <c r="AA37" s="14">
        <f>AA36-'Alternatyva 2'!AA$7+'Alternatyva 2'!AA$114</f>
        <v>180542.32627827523</v>
      </c>
      <c r="AB37" s="14">
        <f>AB36-'Alternatyva 2'!AB$7+'Alternatyva 2'!AB$114</f>
        <v>-686423.17372172489</v>
      </c>
      <c r="AC37" s="14">
        <f>AC36-'Alternatyva 2'!AC$7+'Alternatyva 2'!AC$114</f>
        <v>180542.32627827523</v>
      </c>
      <c r="AD37" s="14">
        <f>AD36-'Alternatyva 2'!AD$7+'Alternatyva 2'!AD$114</f>
        <v>482124.82627827529</v>
      </c>
      <c r="AE37" s="14">
        <f>AE36-'Alternatyva 2'!AE$7+'Alternatyva 2'!AE$114</f>
        <v>5484942.3262782749</v>
      </c>
      <c r="AF37" s="14">
        <f>AF36-'Alternatyva 2'!AF$7+'Alternatyva 2'!AF$114</f>
        <v>180542.32627827523</v>
      </c>
      <c r="AG37" s="14">
        <f>AG36-'Alternatyva 2'!AG$7+'Alternatyva 2'!AG$114</f>
        <v>1625484.8262782751</v>
      </c>
      <c r="AH37" s="14">
        <f>AH36-'Alternatyva 2'!AH$7+'Alternatyva 2'!AH$114</f>
        <v>180542.32627827523</v>
      </c>
      <c r="AI37" s="14">
        <f>AI36-'Alternatyva 2'!AI$7+'Alternatyva 2'!AI$114</f>
        <v>-12470.47372172476</v>
      </c>
      <c r="AJ37" s="14">
        <f>AJ36-'Alternatyva 2'!AJ$7+'Alternatyva 2'!AJ$114</f>
        <v>-3214273.6737217247</v>
      </c>
      <c r="AK37" s="14">
        <f>AK36-'Alternatyva 2'!AK$7+'Alternatyva 2'!AK$114</f>
        <v>-1025787.6737217248</v>
      </c>
      <c r="AL37" s="14">
        <f>AL36-'Alternatyva 2'!AL$7+'Alternatyva 2'!AL$114</f>
        <v>-744220.87372172484</v>
      </c>
      <c r="AM37" s="14">
        <f>AM36-'Alternatyva 2'!AM$7+'Alternatyva 2'!AM$114</f>
        <v>180542.32627827523</v>
      </c>
      <c r="AN37" s="14">
        <f>AN36-'Alternatyva 2'!AN$7+'Alternatyva 2'!AN$114</f>
        <v>-5357961.6737217251</v>
      </c>
      <c r="AO37" s="14">
        <f>AO36-'Alternatyva 2'!AO$7+'Alternatyva 2'!AO$114</f>
        <v>-16793537.673721723</v>
      </c>
      <c r="AP37" s="14">
        <f>AP36-'Alternatyva 2'!AP$7+'Alternatyva 2'!AP$114</f>
        <v>180542.32627827523</v>
      </c>
      <c r="AQ37" s="14">
        <f>AQ36-'Alternatyva 2'!AQ$7+'Alternatyva 2'!AQ$114</f>
        <v>57997491.310811631</v>
      </c>
      <c r="AR37" s="14">
        <f>AR36-'Alternatyva 2'!AR$7+'Alternatyva 2'!AR$114</f>
        <v>160179.64306398953</v>
      </c>
      <c r="AS37" s="14">
        <f>AS36-'Alternatyva 2'!AS$7+'Alternatyva 2'!AS$114</f>
        <v>160179.64306398953</v>
      </c>
      <c r="AT37" s="14">
        <f>AT36-'Alternatyva 2'!AT$7+'Alternatyva 2'!AT$114</f>
        <v>160179.64306398953</v>
      </c>
      <c r="AU37" s="14">
        <f>AU36-'Alternatyva 2'!AU$7+'Alternatyva 2'!AU$114</f>
        <v>160179.64306398953</v>
      </c>
      <c r="AV37" s="14">
        <f>AV36-'Alternatyva 2'!AV$7+'Alternatyva 2'!AV$114</f>
        <v>160179.64306398953</v>
      </c>
      <c r="AW37" s="14">
        <f>AW36-'Alternatyva 2'!AW$7+'Alternatyva 2'!AW$114</f>
        <v>160179.64306398953</v>
      </c>
      <c r="AX37" s="14">
        <f>AX36-'Alternatyva 2'!AX$7+'Alternatyva 2'!AX$114</f>
        <v>160179.64306398953</v>
      </c>
      <c r="AY37" s="14">
        <f>AY36-'Alternatyva 2'!AY$7+'Alternatyva 2'!AY$114</f>
        <v>160179.64306398953</v>
      </c>
      <c r="AZ37" s="14">
        <f>AZ36-'Alternatyva 2'!AZ$7+'Alternatyva 2'!AZ$114</f>
        <v>160179.64306398953</v>
      </c>
      <c r="BA37" s="14">
        <f>BA36-'Alternatyva 2'!BA$7+'Alternatyva 2'!BA$114</f>
        <v>160179.64306398953</v>
      </c>
      <c r="BB37" s="14">
        <f>BB36-'Alternatyva 2'!BB$7+'Alternatyva 2'!BB$114</f>
        <v>160179.64306398953</v>
      </c>
      <c r="BC37" s="14">
        <f>BC36-'Alternatyva 2'!BC$7+'Alternatyva 2'!BC$114</f>
        <v>160179.64306398953</v>
      </c>
      <c r="BD37" s="14">
        <f>BD36-'Alternatyva 2'!BD$7+'Alternatyva 2'!BD$114</f>
        <v>160179.64306398953</v>
      </c>
      <c r="BE37" s="14">
        <f>BE36-'Alternatyva 2'!BE$7+'Alternatyva 2'!BE$114</f>
        <v>160179.64306398953</v>
      </c>
      <c r="BF37" s="14">
        <f>BF36-'Alternatyva 2'!BF$7+'Alternatyva 2'!BF$114</f>
        <v>160179.64306398953</v>
      </c>
      <c r="BG37" s="14">
        <f>BG36-'Alternatyva 2'!BG$7+'Alternatyva 2'!BG$114</f>
        <v>160179.64306398953</v>
      </c>
      <c r="BH37" s="14">
        <f>BH36-'Alternatyva 2'!BH$7+'Alternatyva 2'!BH$114</f>
        <v>160179.64306398953</v>
      </c>
      <c r="BI37" s="14">
        <f>BI36-'Alternatyva 2'!BI$7+'Alternatyva 2'!BI$114</f>
        <v>160179.64306398953</v>
      </c>
      <c r="BJ37" s="14">
        <f>BJ36-'Alternatyva 2'!BJ$7+'Alternatyva 2'!BJ$114</f>
        <v>160179.64306398953</v>
      </c>
      <c r="BK37" s="14">
        <f>BK36-'Alternatyva 2'!BK$7+'Alternatyva 2'!BK$114</f>
        <v>160179.64306398953</v>
      </c>
      <c r="BL37" s="14">
        <f>BL36-'Alternatyva 2'!BL$7+'Alternatyva 2'!BL$114</f>
        <v>160179.64306398953</v>
      </c>
      <c r="BM37" s="14">
        <f>BM36-'Alternatyva 2'!BM$7+'Alternatyva 2'!BM$114</f>
        <v>160179.64306398953</v>
      </c>
      <c r="BN37" s="14">
        <f>BN36-'Alternatyva 2'!BN$7+'Alternatyva 2'!BN$114</f>
        <v>160179.64306398953</v>
      </c>
      <c r="BO37" s="14">
        <f>BO36-'Alternatyva 2'!BO$7+'Alternatyva 2'!BO$114</f>
        <v>160179.64306398953</v>
      </c>
      <c r="BP37" s="14">
        <f>BP36-'Alternatyva 2'!BP$7+'Alternatyva 2'!BP$114</f>
        <v>160179.64306398953</v>
      </c>
      <c r="BQ37" s="14">
        <f>BQ36-'Alternatyva 2'!BQ$7+'Alternatyva 2'!BQ$114</f>
        <v>160179.64306398953</v>
      </c>
      <c r="BR37" s="14">
        <f>BR36-'Alternatyva 2'!BR$7+'Alternatyva 2'!BR$114</f>
        <v>160179.64306398953</v>
      </c>
      <c r="BS37" s="14">
        <f>BS36-'Alternatyva 2'!BS$7+'Alternatyva 2'!BS$114</f>
        <v>160179.64306398953</v>
      </c>
      <c r="BT37" s="14">
        <f>BT36-'Alternatyva 2'!BT$7+'Alternatyva 2'!BT$114</f>
        <v>160179.64306398953</v>
      </c>
      <c r="BU37" s="14">
        <f>BU36-'Alternatyva 2'!BU$7+'Alternatyva 2'!BU$114</f>
        <v>160179.64306398953</v>
      </c>
      <c r="BV37" s="14">
        <f>BV36-'Alternatyva 2'!BV$7+'Alternatyva 2'!BV$114</f>
        <v>160179.64306398953</v>
      </c>
      <c r="BW37" s="14">
        <f>BW36-'Alternatyva 2'!BW$7+'Alternatyva 2'!BW$114</f>
        <v>160179.64306398953</v>
      </c>
      <c r="BX37" s="14">
        <f>BX36-'Alternatyva 2'!BX$7+'Alternatyva 2'!BX$114</f>
        <v>160179.64306398953</v>
      </c>
      <c r="BY37" s="14">
        <f>BY36-'Alternatyva 2'!BY$7+'Alternatyva 2'!BY$114</f>
        <v>160179.64306398953</v>
      </c>
      <c r="BZ37" s="14">
        <f>BZ36-'Alternatyva 2'!BZ$7+'Alternatyva 2'!BZ$114</f>
        <v>160179.64306398953</v>
      </c>
      <c r="CA37" s="14">
        <f>CA36-'Alternatyva 2'!CA$7+'Alternatyva 2'!CA$114</f>
        <v>160179.64306398953</v>
      </c>
      <c r="CB37" s="14">
        <f>CB36-'Alternatyva 2'!CB$7+'Alternatyva 2'!CB$114</f>
        <v>160179.64306398953</v>
      </c>
      <c r="CC37" s="14">
        <f>CC36-'Alternatyva 2'!CC$7+'Alternatyva 2'!CC$114</f>
        <v>160179.64306398953</v>
      </c>
      <c r="CD37" s="14">
        <f>CD36-'Alternatyva 2'!CD$7+'Alternatyva 2'!CD$114</f>
        <v>160179.64306398953</v>
      </c>
      <c r="CE37" s="14">
        <f>CE36-'Alternatyva 2'!CE$7+'Alternatyva 2'!CE$114</f>
        <v>160179.64306398953</v>
      </c>
      <c r="CF37" s="14">
        <f>CF36-'Alternatyva 2'!CF$7+'Alternatyva 2'!CF$114</f>
        <v>160179.64306398953</v>
      </c>
      <c r="CG37" s="14">
        <f>CG36-'Alternatyva 2'!CG$7+'Alternatyva 2'!CG$114</f>
        <v>160179.64306398953</v>
      </c>
      <c r="CH37" s="14">
        <f>CH36-'Alternatyva 2'!CH$7+'Alternatyva 2'!CH$114</f>
        <v>160179.64306398953</v>
      </c>
      <c r="CI37" s="14">
        <f>CI36-'Alternatyva 2'!CI$7+'Alternatyva 2'!CI$114</f>
        <v>160179.64306398953</v>
      </c>
      <c r="CJ37" s="14">
        <f>CJ36-'Alternatyva 2'!CJ$7+'Alternatyva 2'!CJ$114</f>
        <v>160179.64306398953</v>
      </c>
      <c r="CK37" s="14">
        <f>CK36-'Alternatyva 2'!CK$7+'Alternatyva 2'!CK$114</f>
        <v>160179.64306398953</v>
      </c>
      <c r="CL37" s="14">
        <f>CL36-'Alternatyva 2'!CL$7+'Alternatyva 2'!CL$114</f>
        <v>160179.64306398953</v>
      </c>
      <c r="CM37" s="14">
        <f>CM36-'Alternatyva 2'!CM$7+'Alternatyva 2'!CM$114</f>
        <v>160179.64306398953</v>
      </c>
      <c r="CN37" s="14">
        <f>CN36-'Alternatyva 2'!CN$7+'Alternatyva 2'!CN$114</f>
        <v>160179.64306398953</v>
      </c>
      <c r="CO37" s="14">
        <f>CO36-'Alternatyva 2'!CO$7+'Alternatyva 2'!CO$114</f>
        <v>160179.64306398953</v>
      </c>
      <c r="CP37" s="14">
        <f>CP36-'Alternatyva 2'!CP$7+'Alternatyva 2'!CP$114</f>
        <v>160179.64306398953</v>
      </c>
      <c r="CQ37" s="14">
        <f>CQ36-'Alternatyva 2'!CQ$7+'Alternatyva 2'!CQ$114</f>
        <v>160179.64306398953</v>
      </c>
      <c r="CR37" s="14">
        <f>CR36-'Alternatyva 2'!CR$7+'Alternatyva 2'!CR$114</f>
        <v>160179.64306398953</v>
      </c>
      <c r="CS37" s="14">
        <f>CS36-'Alternatyva 2'!CS$7+'Alternatyva 2'!CS$114</f>
        <v>160179.64306398953</v>
      </c>
      <c r="CT37" s="14">
        <f>CT36-'Alternatyva 2'!CT$7+'Alternatyva 2'!CT$114</f>
        <v>160179.64306398953</v>
      </c>
      <c r="CU37" s="14">
        <f>CU36-'Alternatyva 2'!CU$7+'Alternatyva 2'!CU$114</f>
        <v>160179.64306398953</v>
      </c>
      <c r="CV37" s="14">
        <f>CV36-'Alternatyva 2'!CV$7+'Alternatyva 2'!CV$114</f>
        <v>160179.64306398953</v>
      </c>
      <c r="CW37" s="14">
        <f>CW36-'Alternatyva 2'!CW$7+'Alternatyva 2'!CW$114</f>
        <v>160179.64306398953</v>
      </c>
      <c r="CX37" s="14">
        <f>CX36-'Alternatyva 2'!CX$7+'Alternatyva 2'!CX$114</f>
        <v>160179.64306398953</v>
      </c>
      <c r="CY37" s="14">
        <f>CY36-'Alternatyva 2'!CY$7+'Alternatyva 2'!CY$114</f>
        <v>160179.64306398953</v>
      </c>
      <c r="CZ37" s="14">
        <f>CZ36-'Alternatyva 2'!CZ$7+'Alternatyva 2'!CZ$114</f>
        <v>160179.64306398953</v>
      </c>
      <c r="DA37" s="14">
        <f>DA36-'Alternatyva 2'!DA$7+'Alternatyva 2'!DA$114</f>
        <v>160179.64306398953</v>
      </c>
      <c r="DB37" s="14">
        <f>DB36-'Alternatyva 2'!DB$7+'Alternatyva 2'!DB$114</f>
        <v>160179.64306398953</v>
      </c>
      <c r="DC37" s="14">
        <f>DC36-'Alternatyva 2'!DC$7+'Alternatyva 2'!DC$114</f>
        <v>160179.64306398953</v>
      </c>
    </row>
    <row r="38" spans="2:107" ht="14.25" hidden="1" customHeight="1">
      <c r="B38" s="783" t="s">
        <v>268</v>
      </c>
      <c r="C38" s="783"/>
      <c r="D38" s="783"/>
      <c r="E38" s="783"/>
      <c r="F38" s="42">
        <f>H37+NPV(FD,I37:INDEX(I37:DC37,PAL))</f>
        <v>-83859299.537975132</v>
      </c>
      <c r="G38" s="52"/>
    </row>
    <row r="39" spans="2:107" hidden="1">
      <c r="B39" s="783" t="s">
        <v>269</v>
      </c>
      <c r="C39" s="783"/>
      <c r="D39" s="783"/>
      <c r="E39" s="783"/>
      <c r="F39" s="172">
        <f>IFERROR(IRR(H37:INDEX(H37:DC37,PAL+1)),"-")</f>
        <v>-3.4705950529573593E-2</v>
      </c>
      <c r="G39" s="44"/>
    </row>
    <row r="40" spans="2:107" hidden="1">
      <c r="B40" s="783" t="s">
        <v>196</v>
      </c>
      <c r="C40" s="783"/>
      <c r="D40" s="783"/>
      <c r="E40" s="783"/>
      <c r="F40" s="67">
        <f>IFERROR(IF('Alternatyva 2'!H$88&lt;0,SUM('Alternatyva 2'!F$99,-'Alternatyva 2'!H$114,-'Alternatyva 2'!F$88)/SUM('Alternatyva 2'!F$9,'Alternatyva 2'!F$8,-F36),SUM('Alternatyva 2'!F$99,-'Alternatyva 2'!H$114)/SUM('Alternatyva 2'!F$9,'Alternatyva 2'!F$8,-F36,'Alternatyva 2'!F$88)),"")</f>
        <v>0</v>
      </c>
      <c r="G40" s="44"/>
    </row>
    <row r="41" spans="2:107" hidden="1"/>
    <row r="42" spans="2:107" hidden="1">
      <c r="B42" s="31" t="s">
        <v>8</v>
      </c>
      <c r="C42" s="31"/>
      <c r="D42" s="31"/>
      <c r="G42" s="19"/>
      <c r="H42" s="19"/>
      <c r="I42" s="19"/>
      <c r="J42" s="19"/>
      <c r="K42" s="19"/>
      <c r="L42" s="19"/>
      <c r="M42" s="19"/>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19"/>
      <c r="AM42" s="19"/>
      <c r="AN42" s="19"/>
      <c r="AO42" s="19"/>
      <c r="AP42" s="19"/>
      <c r="AQ42" s="19"/>
      <c r="AR42" s="19"/>
      <c r="AS42" s="19"/>
      <c r="AT42" s="19"/>
      <c r="AU42" s="19"/>
      <c r="AV42" s="19"/>
      <c r="AW42" s="19"/>
      <c r="AX42" s="19"/>
      <c r="AY42" s="19"/>
      <c r="AZ42" s="19"/>
      <c r="BA42" s="19"/>
      <c r="BB42" s="19"/>
      <c r="BC42" s="19"/>
      <c r="BD42" s="19"/>
      <c r="BE42" s="19"/>
      <c r="BF42" s="19"/>
      <c r="BG42" s="19"/>
      <c r="BH42" s="19"/>
      <c r="BI42" s="19"/>
      <c r="BJ42" s="19"/>
      <c r="BK42" s="19"/>
      <c r="BL42" s="19"/>
      <c r="BM42" s="19"/>
      <c r="BN42" s="19"/>
      <c r="BO42" s="19"/>
      <c r="BP42" s="19"/>
      <c r="BQ42" s="19"/>
      <c r="BR42" s="19"/>
      <c r="BS42" s="19"/>
      <c r="BT42" s="19"/>
      <c r="BU42" s="19"/>
      <c r="BV42" s="19"/>
      <c r="BW42" s="19"/>
      <c r="BX42" s="19"/>
      <c r="BY42" s="19"/>
      <c r="BZ42" s="19"/>
      <c r="CA42" s="19"/>
      <c r="CB42" s="19"/>
      <c r="CC42" s="19"/>
      <c r="CD42" s="19"/>
      <c r="CE42" s="19"/>
      <c r="CF42" s="19"/>
      <c r="CG42" s="19"/>
      <c r="CH42" s="19"/>
      <c r="CI42" s="19"/>
      <c r="CJ42" s="19"/>
      <c r="CK42" s="19"/>
      <c r="CL42" s="19"/>
      <c r="CM42" s="19"/>
      <c r="CN42" s="19"/>
      <c r="CO42" s="19"/>
      <c r="CP42" s="19"/>
      <c r="CQ42" s="19"/>
      <c r="CR42" s="19"/>
      <c r="CS42" s="19"/>
      <c r="CT42" s="19"/>
      <c r="CU42" s="19"/>
      <c r="CV42" s="19"/>
      <c r="CW42" s="19"/>
      <c r="CX42" s="19"/>
      <c r="CY42" s="19"/>
      <c r="CZ42" s="19"/>
      <c r="DA42" s="19"/>
      <c r="DB42" s="19"/>
      <c r="DC42" s="19"/>
    </row>
    <row r="43" spans="2:107" hidden="1">
      <c r="B43" s="784" t="s">
        <v>193</v>
      </c>
      <c r="C43" s="784"/>
      <c r="D43" s="784"/>
      <c r="E43" s="784"/>
      <c r="F43" s="1"/>
      <c r="G43" s="12" t="s">
        <v>32</v>
      </c>
      <c r="H43" s="12" t="str">
        <f ca="1">H9</f>
        <v>2022</v>
      </c>
      <c r="I43" s="12">
        <f t="shared" ref="I43:BT43" ca="1" si="7">I9</f>
        <v>2023</v>
      </c>
      <c r="J43" s="12">
        <f t="shared" ca="1" si="7"/>
        <v>2024</v>
      </c>
      <c r="K43" s="12">
        <f t="shared" ca="1" si="7"/>
        <v>2025</v>
      </c>
      <c r="L43" s="12">
        <f t="shared" ca="1" si="7"/>
        <v>2026</v>
      </c>
      <c r="M43" s="12">
        <f t="shared" ca="1" si="7"/>
        <v>2027</v>
      </c>
      <c r="N43" s="12">
        <f t="shared" ca="1" si="7"/>
        <v>2028</v>
      </c>
      <c r="O43" s="12">
        <f t="shared" ca="1" si="7"/>
        <v>2029</v>
      </c>
      <c r="P43" s="12">
        <f t="shared" ca="1" si="7"/>
        <v>2030</v>
      </c>
      <c r="Q43" s="12">
        <f t="shared" ca="1" si="7"/>
        <v>2031</v>
      </c>
      <c r="R43" s="12">
        <f t="shared" ca="1" si="7"/>
        <v>2032</v>
      </c>
      <c r="S43" s="12">
        <f t="shared" ca="1" si="7"/>
        <v>2033</v>
      </c>
      <c r="T43" s="12">
        <f t="shared" ca="1" si="7"/>
        <v>2034</v>
      </c>
      <c r="U43" s="12">
        <f t="shared" ca="1" si="7"/>
        <v>2035</v>
      </c>
      <c r="V43" s="12">
        <f t="shared" ca="1" si="7"/>
        <v>2036</v>
      </c>
      <c r="W43" s="12">
        <f t="shared" ca="1" si="7"/>
        <v>2037</v>
      </c>
      <c r="X43" s="12">
        <f t="shared" ca="1" si="7"/>
        <v>2038</v>
      </c>
      <c r="Y43" s="12">
        <f t="shared" ca="1" si="7"/>
        <v>2039</v>
      </c>
      <c r="Z43" s="12">
        <f t="shared" ca="1" si="7"/>
        <v>2040</v>
      </c>
      <c r="AA43" s="12">
        <f t="shared" ca="1" si="7"/>
        <v>2041</v>
      </c>
      <c r="AB43" s="12">
        <f t="shared" ca="1" si="7"/>
        <v>2042</v>
      </c>
      <c r="AC43" s="12">
        <f t="shared" ca="1" si="7"/>
        <v>2043</v>
      </c>
      <c r="AD43" s="12">
        <f t="shared" ca="1" si="7"/>
        <v>2044</v>
      </c>
      <c r="AE43" s="12">
        <f t="shared" ca="1" si="7"/>
        <v>2045</v>
      </c>
      <c r="AF43" s="12">
        <f t="shared" ca="1" si="7"/>
        <v>2046</v>
      </c>
      <c r="AG43" s="12">
        <f t="shared" ca="1" si="7"/>
        <v>2047</v>
      </c>
      <c r="AH43" s="12">
        <f t="shared" ca="1" si="7"/>
        <v>2048</v>
      </c>
      <c r="AI43" s="12">
        <f t="shared" ca="1" si="7"/>
        <v>2049</v>
      </c>
      <c r="AJ43" s="12">
        <f t="shared" ca="1" si="7"/>
        <v>2050</v>
      </c>
      <c r="AK43" s="12">
        <f t="shared" ca="1" si="7"/>
        <v>2051</v>
      </c>
      <c r="AL43" s="12">
        <f t="shared" ca="1" si="7"/>
        <v>2052</v>
      </c>
      <c r="AM43" s="12">
        <f t="shared" ca="1" si="7"/>
        <v>2053</v>
      </c>
      <c r="AN43" s="12">
        <f t="shared" ca="1" si="7"/>
        <v>2054</v>
      </c>
      <c r="AO43" s="12">
        <f t="shared" ca="1" si="7"/>
        <v>2055</v>
      </c>
      <c r="AP43" s="12">
        <f t="shared" ca="1" si="7"/>
        <v>2056</v>
      </c>
      <c r="AQ43" s="12">
        <f t="shared" ca="1" si="7"/>
        <v>2057</v>
      </c>
      <c r="AR43" s="12">
        <f t="shared" ca="1" si="7"/>
        <v>2058</v>
      </c>
      <c r="AS43" s="12">
        <f t="shared" ca="1" si="7"/>
        <v>2059</v>
      </c>
      <c r="AT43" s="12">
        <f t="shared" ca="1" si="7"/>
        <v>2060</v>
      </c>
      <c r="AU43" s="12">
        <f t="shared" ca="1" si="7"/>
        <v>2061</v>
      </c>
      <c r="AV43" s="12">
        <f t="shared" ca="1" si="7"/>
        <v>2062</v>
      </c>
      <c r="AW43" s="12">
        <f t="shared" ca="1" si="7"/>
        <v>2063</v>
      </c>
      <c r="AX43" s="12">
        <f t="shared" ca="1" si="7"/>
        <v>2064</v>
      </c>
      <c r="AY43" s="12">
        <f t="shared" ca="1" si="7"/>
        <v>2065</v>
      </c>
      <c r="AZ43" s="12">
        <f t="shared" ca="1" si="7"/>
        <v>2066</v>
      </c>
      <c r="BA43" s="12">
        <f t="shared" ca="1" si="7"/>
        <v>2067</v>
      </c>
      <c r="BB43" s="12">
        <f t="shared" ca="1" si="7"/>
        <v>2068</v>
      </c>
      <c r="BC43" s="12">
        <f t="shared" ca="1" si="7"/>
        <v>2069</v>
      </c>
      <c r="BD43" s="12">
        <f t="shared" ca="1" si="7"/>
        <v>2070</v>
      </c>
      <c r="BE43" s="12">
        <f t="shared" ca="1" si="7"/>
        <v>2071</v>
      </c>
      <c r="BF43" s="12">
        <f t="shared" ca="1" si="7"/>
        <v>2072</v>
      </c>
      <c r="BG43" s="12">
        <f t="shared" ca="1" si="7"/>
        <v>2073</v>
      </c>
      <c r="BH43" s="12">
        <f t="shared" ca="1" si="7"/>
        <v>2074</v>
      </c>
      <c r="BI43" s="12">
        <f t="shared" ca="1" si="7"/>
        <v>2075</v>
      </c>
      <c r="BJ43" s="12">
        <f t="shared" ca="1" si="7"/>
        <v>2076</v>
      </c>
      <c r="BK43" s="12">
        <f t="shared" ca="1" si="7"/>
        <v>2077</v>
      </c>
      <c r="BL43" s="12">
        <f t="shared" ca="1" si="7"/>
        <v>2078</v>
      </c>
      <c r="BM43" s="12">
        <f t="shared" ca="1" si="7"/>
        <v>2079</v>
      </c>
      <c r="BN43" s="12">
        <f t="shared" ca="1" si="7"/>
        <v>2080</v>
      </c>
      <c r="BO43" s="12">
        <f t="shared" ca="1" si="7"/>
        <v>2081</v>
      </c>
      <c r="BP43" s="12">
        <f t="shared" ca="1" si="7"/>
        <v>2082</v>
      </c>
      <c r="BQ43" s="12">
        <f t="shared" ca="1" si="7"/>
        <v>2083</v>
      </c>
      <c r="BR43" s="12">
        <f t="shared" ca="1" si="7"/>
        <v>2084</v>
      </c>
      <c r="BS43" s="12">
        <f t="shared" ca="1" si="7"/>
        <v>2085</v>
      </c>
      <c r="BT43" s="12">
        <f t="shared" ca="1" si="7"/>
        <v>2086</v>
      </c>
      <c r="BU43" s="12">
        <f t="shared" ref="BU43:DC43" ca="1" si="8">BU9</f>
        <v>2087</v>
      </c>
      <c r="BV43" s="12">
        <f t="shared" ca="1" si="8"/>
        <v>2088</v>
      </c>
      <c r="BW43" s="12">
        <f t="shared" ca="1" si="8"/>
        <v>2089</v>
      </c>
      <c r="BX43" s="12">
        <f t="shared" ca="1" si="8"/>
        <v>2090</v>
      </c>
      <c r="BY43" s="12">
        <f t="shared" ca="1" si="8"/>
        <v>2091</v>
      </c>
      <c r="BZ43" s="12">
        <f t="shared" ca="1" si="8"/>
        <v>2092</v>
      </c>
      <c r="CA43" s="12">
        <f t="shared" ca="1" si="8"/>
        <v>2093</v>
      </c>
      <c r="CB43" s="12">
        <f t="shared" ca="1" si="8"/>
        <v>2094</v>
      </c>
      <c r="CC43" s="12">
        <f t="shared" ca="1" si="8"/>
        <v>2095</v>
      </c>
      <c r="CD43" s="12">
        <f t="shared" ca="1" si="8"/>
        <v>2096</v>
      </c>
      <c r="CE43" s="12">
        <f t="shared" ca="1" si="8"/>
        <v>2097</v>
      </c>
      <c r="CF43" s="12">
        <f t="shared" ca="1" si="8"/>
        <v>2098</v>
      </c>
      <c r="CG43" s="12">
        <f t="shared" ca="1" si="8"/>
        <v>2099</v>
      </c>
      <c r="CH43" s="12">
        <f t="shared" ca="1" si="8"/>
        <v>2100</v>
      </c>
      <c r="CI43" s="12">
        <f t="shared" ca="1" si="8"/>
        <v>2101</v>
      </c>
      <c r="CJ43" s="12">
        <f t="shared" ca="1" si="8"/>
        <v>2102</v>
      </c>
      <c r="CK43" s="12">
        <f t="shared" ca="1" si="8"/>
        <v>2103</v>
      </c>
      <c r="CL43" s="12">
        <f t="shared" ca="1" si="8"/>
        <v>2104</v>
      </c>
      <c r="CM43" s="12">
        <f t="shared" ca="1" si="8"/>
        <v>2105</v>
      </c>
      <c r="CN43" s="12">
        <f t="shared" ca="1" si="8"/>
        <v>2106</v>
      </c>
      <c r="CO43" s="12">
        <f t="shared" ca="1" si="8"/>
        <v>2107</v>
      </c>
      <c r="CP43" s="12">
        <f t="shared" ca="1" si="8"/>
        <v>2108</v>
      </c>
      <c r="CQ43" s="12">
        <f t="shared" ca="1" si="8"/>
        <v>2109</v>
      </c>
      <c r="CR43" s="12">
        <f t="shared" ca="1" si="8"/>
        <v>2110</v>
      </c>
      <c r="CS43" s="12">
        <f t="shared" ca="1" si="8"/>
        <v>2111</v>
      </c>
      <c r="CT43" s="12">
        <f t="shared" ca="1" si="8"/>
        <v>2112</v>
      </c>
      <c r="CU43" s="12">
        <f t="shared" ca="1" si="8"/>
        <v>2113</v>
      </c>
      <c r="CV43" s="12">
        <f t="shared" ca="1" si="8"/>
        <v>2114</v>
      </c>
      <c r="CW43" s="12">
        <f t="shared" ca="1" si="8"/>
        <v>2115</v>
      </c>
      <c r="CX43" s="12">
        <f t="shared" ca="1" si="8"/>
        <v>2116</v>
      </c>
      <c r="CY43" s="12">
        <f t="shared" ca="1" si="8"/>
        <v>2117</v>
      </c>
      <c r="CZ43" s="12">
        <f t="shared" ca="1" si="8"/>
        <v>2118</v>
      </c>
      <c r="DA43" s="12">
        <f t="shared" ca="1" si="8"/>
        <v>2119</v>
      </c>
      <c r="DB43" s="12">
        <f t="shared" ca="1" si="8"/>
        <v>2120</v>
      </c>
      <c r="DC43" s="12">
        <f t="shared" ca="1" si="8"/>
        <v>2121</v>
      </c>
    </row>
    <row r="44" spans="2:107" hidden="1">
      <c r="B44" s="783" t="s">
        <v>15</v>
      </c>
      <c r="C44" s="783"/>
      <c r="D44" s="783"/>
      <c r="E44" s="783"/>
      <c r="F44" s="42">
        <f>H44+NPV(FD,I44:INDEX(I44:DC44,PAL))</f>
        <v>0</v>
      </c>
      <c r="G44" s="58">
        <f>SUMIF($H$8:$DC$8,"&lt;="&amp;PAL,$H44:$DC44)</f>
        <v>0</v>
      </c>
      <c r="H44" s="68">
        <f>SUM('Alternatyva 3'!H$21,'Alternatyva 3'!H$32,'Alternatyva 3'!H$43,'Alternatyva 3'!H$55,'Alternatyva 3'!H$66,'Alternatyva 3'!H$77,'Alternatyva 3'!H$88)</f>
        <v>0</v>
      </c>
      <c r="I44" s="68">
        <f>SUM('Alternatyva 3'!I$21,'Alternatyva 3'!I$32,'Alternatyva 3'!I$43,'Alternatyva 3'!I$55,'Alternatyva 3'!I$66,'Alternatyva 3'!I$77,'Alternatyva 3'!I$88)</f>
        <v>0</v>
      </c>
      <c r="J44" s="68">
        <f>SUM('Alternatyva 3'!J$21,'Alternatyva 3'!J$32,'Alternatyva 3'!J$43,'Alternatyva 3'!J$55,'Alternatyva 3'!J$66,'Alternatyva 3'!J$77,'Alternatyva 3'!J$88)</f>
        <v>0</v>
      </c>
      <c r="K44" s="68">
        <f>SUM('Alternatyva 3'!K$21,'Alternatyva 3'!K$32,'Alternatyva 3'!K$43,'Alternatyva 3'!K$55,'Alternatyva 3'!K$66,'Alternatyva 3'!K$77,'Alternatyva 3'!K$88)</f>
        <v>0</v>
      </c>
      <c r="L44" s="68">
        <f>SUM('Alternatyva 3'!L$21,'Alternatyva 3'!L$32,'Alternatyva 3'!L$43,'Alternatyva 3'!L$55,'Alternatyva 3'!L$66,'Alternatyva 3'!L$77,'Alternatyva 3'!L$88)</f>
        <v>0</v>
      </c>
      <c r="M44" s="68">
        <f>SUM('Alternatyva 3'!M$21,'Alternatyva 3'!M$32,'Alternatyva 3'!M$43,'Alternatyva 3'!M$55,'Alternatyva 3'!M$66,'Alternatyva 3'!M$77,'Alternatyva 3'!M$88)</f>
        <v>0</v>
      </c>
      <c r="N44" s="68">
        <f>SUM('Alternatyva 3'!N$21,'Alternatyva 3'!N$32,'Alternatyva 3'!N$43,'Alternatyva 3'!N$55,'Alternatyva 3'!N$66,'Alternatyva 3'!N$77,'Alternatyva 3'!N$88)</f>
        <v>0</v>
      </c>
      <c r="O44" s="68">
        <f>SUM('Alternatyva 3'!O$21,'Alternatyva 3'!O$32,'Alternatyva 3'!O$43,'Alternatyva 3'!O$55,'Alternatyva 3'!O$66,'Alternatyva 3'!O$77,'Alternatyva 3'!O$88)</f>
        <v>0</v>
      </c>
      <c r="P44" s="68">
        <f>SUM('Alternatyva 3'!P$21,'Alternatyva 3'!P$32,'Alternatyva 3'!P$43,'Alternatyva 3'!P$55,'Alternatyva 3'!P$66,'Alternatyva 3'!P$77,'Alternatyva 3'!P$88)</f>
        <v>0</v>
      </c>
      <c r="Q44" s="68">
        <f>SUM('Alternatyva 3'!Q$21,'Alternatyva 3'!Q$32,'Alternatyva 3'!Q$43,'Alternatyva 3'!Q$55,'Alternatyva 3'!Q$66,'Alternatyva 3'!Q$77,'Alternatyva 3'!Q$88)</f>
        <v>0</v>
      </c>
      <c r="R44" s="68">
        <f>SUM('Alternatyva 3'!R$21,'Alternatyva 3'!R$32,'Alternatyva 3'!R$43,'Alternatyva 3'!R$55,'Alternatyva 3'!R$66,'Alternatyva 3'!R$77,'Alternatyva 3'!R$88)</f>
        <v>0</v>
      </c>
      <c r="S44" s="68">
        <f>SUM('Alternatyva 3'!S$21,'Alternatyva 3'!S$32,'Alternatyva 3'!S$43,'Alternatyva 3'!S$55,'Alternatyva 3'!S$66,'Alternatyva 3'!S$77,'Alternatyva 3'!S$88)</f>
        <v>0</v>
      </c>
      <c r="T44" s="68">
        <f>SUM('Alternatyva 3'!T$21,'Alternatyva 3'!T$32,'Alternatyva 3'!T$43,'Alternatyva 3'!T$55,'Alternatyva 3'!T$66,'Alternatyva 3'!T$77,'Alternatyva 3'!T$88)</f>
        <v>0</v>
      </c>
      <c r="U44" s="68">
        <f>SUM('Alternatyva 3'!U$21,'Alternatyva 3'!U$32,'Alternatyva 3'!U$43,'Alternatyva 3'!U$55,'Alternatyva 3'!U$66,'Alternatyva 3'!U$77,'Alternatyva 3'!U$88)</f>
        <v>0</v>
      </c>
      <c r="V44" s="68">
        <f>SUM('Alternatyva 3'!V$21,'Alternatyva 3'!V$32,'Alternatyva 3'!V$43,'Alternatyva 3'!V$55,'Alternatyva 3'!V$66,'Alternatyva 3'!V$77,'Alternatyva 3'!V$88)</f>
        <v>0</v>
      </c>
      <c r="W44" s="68">
        <f>SUM('Alternatyva 3'!W$21,'Alternatyva 3'!W$32,'Alternatyva 3'!W$43,'Alternatyva 3'!W$55,'Alternatyva 3'!W$66,'Alternatyva 3'!W$77,'Alternatyva 3'!W$88)</f>
        <v>0</v>
      </c>
      <c r="X44" s="68">
        <f>SUM('Alternatyva 3'!X$21,'Alternatyva 3'!X$32,'Alternatyva 3'!X$43,'Alternatyva 3'!X$55,'Alternatyva 3'!X$66,'Alternatyva 3'!X$77,'Alternatyva 3'!X$88)</f>
        <v>0</v>
      </c>
      <c r="Y44" s="68">
        <f>SUM('Alternatyva 3'!Y$21,'Alternatyva 3'!Y$32,'Alternatyva 3'!Y$43,'Alternatyva 3'!Y$55,'Alternatyva 3'!Y$66,'Alternatyva 3'!Y$77,'Alternatyva 3'!Y$88)</f>
        <v>0</v>
      </c>
      <c r="Z44" s="68">
        <f>SUM('Alternatyva 3'!Z$21,'Alternatyva 3'!Z$32,'Alternatyva 3'!Z$43,'Alternatyva 3'!Z$55,'Alternatyva 3'!Z$66,'Alternatyva 3'!Z$77,'Alternatyva 3'!Z$88)</f>
        <v>0</v>
      </c>
      <c r="AA44" s="68">
        <f>SUM('Alternatyva 3'!AA$21,'Alternatyva 3'!AA$32,'Alternatyva 3'!AA$43,'Alternatyva 3'!AA$55,'Alternatyva 3'!AA$66,'Alternatyva 3'!AA$77,'Alternatyva 3'!AA$88)</f>
        <v>0</v>
      </c>
      <c r="AB44" s="68">
        <f>SUM('Alternatyva 3'!AB$21,'Alternatyva 3'!AB$32,'Alternatyva 3'!AB$43,'Alternatyva 3'!AB$55,'Alternatyva 3'!AB$66,'Alternatyva 3'!AB$77,'Alternatyva 3'!AB$88)</f>
        <v>0</v>
      </c>
      <c r="AC44" s="68">
        <f>SUM('Alternatyva 3'!AC$21,'Alternatyva 3'!AC$32,'Alternatyva 3'!AC$43,'Alternatyva 3'!AC$55,'Alternatyva 3'!AC$66,'Alternatyva 3'!AC$77,'Alternatyva 3'!AC$88)</f>
        <v>0</v>
      </c>
      <c r="AD44" s="68">
        <f>SUM('Alternatyva 3'!AD$21,'Alternatyva 3'!AD$32,'Alternatyva 3'!AD$43,'Alternatyva 3'!AD$55,'Alternatyva 3'!AD$66,'Alternatyva 3'!AD$77,'Alternatyva 3'!AD$88)</f>
        <v>0</v>
      </c>
      <c r="AE44" s="68">
        <f>SUM('Alternatyva 3'!AE$21,'Alternatyva 3'!AE$32,'Alternatyva 3'!AE$43,'Alternatyva 3'!AE$55,'Alternatyva 3'!AE$66,'Alternatyva 3'!AE$77,'Alternatyva 3'!AE$88)</f>
        <v>0</v>
      </c>
      <c r="AF44" s="68">
        <f>SUM('Alternatyva 3'!AF$21,'Alternatyva 3'!AF$32,'Alternatyva 3'!AF$43,'Alternatyva 3'!AF$55,'Alternatyva 3'!AF$66,'Alternatyva 3'!AF$77,'Alternatyva 3'!AF$88)</f>
        <v>0</v>
      </c>
      <c r="AG44" s="68">
        <f>SUM('Alternatyva 3'!AG$21,'Alternatyva 3'!AG$32,'Alternatyva 3'!AG$43,'Alternatyva 3'!AG$55,'Alternatyva 3'!AG$66,'Alternatyva 3'!AG$77,'Alternatyva 3'!AG$88)</f>
        <v>0</v>
      </c>
      <c r="AH44" s="68">
        <f>SUM('Alternatyva 3'!AH$21,'Alternatyva 3'!AH$32,'Alternatyva 3'!AH$43,'Alternatyva 3'!AH$55,'Alternatyva 3'!AH$66,'Alternatyva 3'!AH$77,'Alternatyva 3'!AH$88)</f>
        <v>0</v>
      </c>
      <c r="AI44" s="68">
        <f>SUM('Alternatyva 3'!AI$21,'Alternatyva 3'!AI$32,'Alternatyva 3'!AI$43,'Alternatyva 3'!AI$55,'Alternatyva 3'!AI$66,'Alternatyva 3'!AI$77,'Alternatyva 3'!AI$88)</f>
        <v>0</v>
      </c>
      <c r="AJ44" s="68">
        <f>SUM('Alternatyva 3'!AJ$21,'Alternatyva 3'!AJ$32,'Alternatyva 3'!AJ$43,'Alternatyva 3'!AJ$55,'Alternatyva 3'!AJ$66,'Alternatyva 3'!AJ$77,'Alternatyva 3'!AJ$88)</f>
        <v>0</v>
      </c>
      <c r="AK44" s="68">
        <f>SUM('Alternatyva 3'!AK$21,'Alternatyva 3'!AK$32,'Alternatyva 3'!AK$43,'Alternatyva 3'!AK$55,'Alternatyva 3'!AK$66,'Alternatyva 3'!AK$77,'Alternatyva 3'!AK$88)</f>
        <v>0</v>
      </c>
      <c r="AL44" s="68">
        <f>SUM('Alternatyva 3'!AL$21,'Alternatyva 3'!AL$32,'Alternatyva 3'!AL$43,'Alternatyva 3'!AL$55,'Alternatyva 3'!AL$66,'Alternatyva 3'!AL$77,'Alternatyva 3'!AL$88)</f>
        <v>0</v>
      </c>
      <c r="AM44" s="68">
        <f>SUM('Alternatyva 3'!AM$21,'Alternatyva 3'!AM$32,'Alternatyva 3'!AM$43,'Alternatyva 3'!AM$55,'Alternatyva 3'!AM$66,'Alternatyva 3'!AM$77,'Alternatyva 3'!AM$88)</f>
        <v>0</v>
      </c>
      <c r="AN44" s="68">
        <f>SUM('Alternatyva 3'!AN$21,'Alternatyva 3'!AN$32,'Alternatyva 3'!AN$43,'Alternatyva 3'!AN$55,'Alternatyva 3'!AN$66,'Alternatyva 3'!AN$77,'Alternatyva 3'!AN$88)</f>
        <v>0</v>
      </c>
      <c r="AO44" s="68">
        <f>SUM('Alternatyva 3'!AO$21,'Alternatyva 3'!AO$32,'Alternatyva 3'!AO$43,'Alternatyva 3'!AO$55,'Alternatyva 3'!AO$66,'Alternatyva 3'!AO$77,'Alternatyva 3'!AO$88)</f>
        <v>0</v>
      </c>
      <c r="AP44" s="68">
        <f>SUM('Alternatyva 3'!AP$21,'Alternatyva 3'!AP$32,'Alternatyva 3'!AP$43,'Alternatyva 3'!AP$55,'Alternatyva 3'!AP$66,'Alternatyva 3'!AP$77,'Alternatyva 3'!AP$88)</f>
        <v>0</v>
      </c>
      <c r="AQ44" s="68">
        <f>SUM('Alternatyva 3'!AQ$21,'Alternatyva 3'!AQ$32,'Alternatyva 3'!AQ$43,'Alternatyva 3'!AQ$55,'Alternatyva 3'!AQ$66,'Alternatyva 3'!AQ$77,'Alternatyva 3'!AQ$88)</f>
        <v>0</v>
      </c>
      <c r="AR44" s="68">
        <f>SUM('Alternatyva 3'!AR$21,'Alternatyva 3'!AR$32,'Alternatyva 3'!AR$43,'Alternatyva 3'!AR$55,'Alternatyva 3'!AR$66,'Alternatyva 3'!AR$77,'Alternatyva 3'!AR$88)</f>
        <v>0</v>
      </c>
      <c r="AS44" s="68">
        <f>SUM('Alternatyva 3'!AS$21,'Alternatyva 3'!AS$32,'Alternatyva 3'!AS$43,'Alternatyva 3'!AS$55,'Alternatyva 3'!AS$66,'Alternatyva 3'!AS$77,'Alternatyva 3'!AS$88)</f>
        <v>0</v>
      </c>
      <c r="AT44" s="68">
        <f>SUM('Alternatyva 3'!AT$21,'Alternatyva 3'!AT$32,'Alternatyva 3'!AT$43,'Alternatyva 3'!AT$55,'Alternatyva 3'!AT$66,'Alternatyva 3'!AT$77,'Alternatyva 3'!AT$88)</f>
        <v>0</v>
      </c>
      <c r="AU44" s="68">
        <f>SUM('Alternatyva 3'!AU$21,'Alternatyva 3'!AU$32,'Alternatyva 3'!AU$43,'Alternatyva 3'!AU$55,'Alternatyva 3'!AU$66,'Alternatyva 3'!AU$77,'Alternatyva 3'!AU$88)</f>
        <v>0</v>
      </c>
      <c r="AV44" s="68">
        <f>SUM('Alternatyva 3'!AV$21,'Alternatyva 3'!AV$32,'Alternatyva 3'!AV$43,'Alternatyva 3'!AV$55,'Alternatyva 3'!AV$66,'Alternatyva 3'!AV$77,'Alternatyva 3'!AV$88)</f>
        <v>0</v>
      </c>
      <c r="AW44" s="68">
        <f>SUM('Alternatyva 3'!AW$21,'Alternatyva 3'!AW$32,'Alternatyva 3'!AW$43,'Alternatyva 3'!AW$55,'Alternatyva 3'!AW$66,'Alternatyva 3'!AW$77,'Alternatyva 3'!AW$88)</f>
        <v>0</v>
      </c>
      <c r="AX44" s="68">
        <f>SUM('Alternatyva 3'!AX$21,'Alternatyva 3'!AX$32,'Alternatyva 3'!AX$43,'Alternatyva 3'!AX$55,'Alternatyva 3'!AX$66,'Alternatyva 3'!AX$77,'Alternatyva 3'!AX$88)</f>
        <v>0</v>
      </c>
      <c r="AY44" s="68">
        <f>SUM('Alternatyva 3'!AY$21,'Alternatyva 3'!AY$32,'Alternatyva 3'!AY$43,'Alternatyva 3'!AY$55,'Alternatyva 3'!AY$66,'Alternatyva 3'!AY$77,'Alternatyva 3'!AY$88)</f>
        <v>0</v>
      </c>
      <c r="AZ44" s="68">
        <f>SUM('Alternatyva 3'!AZ$21,'Alternatyva 3'!AZ$32,'Alternatyva 3'!AZ$43,'Alternatyva 3'!AZ$55,'Alternatyva 3'!AZ$66,'Alternatyva 3'!AZ$77,'Alternatyva 3'!AZ$88)</f>
        <v>0</v>
      </c>
      <c r="BA44" s="68">
        <f>SUM('Alternatyva 3'!BA$21,'Alternatyva 3'!BA$32,'Alternatyva 3'!BA$43,'Alternatyva 3'!BA$55,'Alternatyva 3'!BA$66,'Alternatyva 3'!BA$77,'Alternatyva 3'!BA$88)</f>
        <v>0</v>
      </c>
      <c r="BB44" s="68">
        <f>SUM('Alternatyva 3'!BB$21,'Alternatyva 3'!BB$32,'Alternatyva 3'!BB$43,'Alternatyva 3'!BB$55,'Alternatyva 3'!BB$66,'Alternatyva 3'!BB$77,'Alternatyva 3'!BB$88)</f>
        <v>0</v>
      </c>
      <c r="BC44" s="68">
        <f>SUM('Alternatyva 3'!BC$21,'Alternatyva 3'!BC$32,'Alternatyva 3'!BC$43,'Alternatyva 3'!BC$55,'Alternatyva 3'!BC$66,'Alternatyva 3'!BC$77,'Alternatyva 3'!BC$88)</f>
        <v>0</v>
      </c>
      <c r="BD44" s="68">
        <f>SUM('Alternatyva 3'!BD$21,'Alternatyva 3'!BD$32,'Alternatyva 3'!BD$43,'Alternatyva 3'!BD$55,'Alternatyva 3'!BD$66,'Alternatyva 3'!BD$77,'Alternatyva 3'!BD$88)</f>
        <v>0</v>
      </c>
      <c r="BE44" s="68">
        <f>SUM('Alternatyva 3'!BE$21,'Alternatyva 3'!BE$32,'Alternatyva 3'!BE$43,'Alternatyva 3'!BE$55,'Alternatyva 3'!BE$66,'Alternatyva 3'!BE$77,'Alternatyva 3'!BE$88)</f>
        <v>0</v>
      </c>
      <c r="BF44" s="68">
        <f>SUM('Alternatyva 3'!BF$21,'Alternatyva 3'!BF$32,'Alternatyva 3'!BF$43,'Alternatyva 3'!BF$55,'Alternatyva 3'!BF$66,'Alternatyva 3'!BF$77,'Alternatyva 3'!BF$88)</f>
        <v>0</v>
      </c>
      <c r="BG44" s="68">
        <f>SUM('Alternatyva 3'!BG$21,'Alternatyva 3'!BG$32,'Alternatyva 3'!BG$43,'Alternatyva 3'!BG$55,'Alternatyva 3'!BG$66,'Alternatyva 3'!BG$77,'Alternatyva 3'!BG$88)</f>
        <v>0</v>
      </c>
      <c r="BH44" s="68">
        <f>SUM('Alternatyva 3'!BH$21,'Alternatyva 3'!BH$32,'Alternatyva 3'!BH$43,'Alternatyva 3'!BH$55,'Alternatyva 3'!BH$66,'Alternatyva 3'!BH$77,'Alternatyva 3'!BH$88)</f>
        <v>0</v>
      </c>
      <c r="BI44" s="68">
        <f>SUM('Alternatyva 3'!BI$21,'Alternatyva 3'!BI$32,'Alternatyva 3'!BI$43,'Alternatyva 3'!BI$55,'Alternatyva 3'!BI$66,'Alternatyva 3'!BI$77,'Alternatyva 3'!BI$88)</f>
        <v>0</v>
      </c>
      <c r="BJ44" s="68">
        <f>SUM('Alternatyva 3'!BJ$21,'Alternatyva 3'!BJ$32,'Alternatyva 3'!BJ$43,'Alternatyva 3'!BJ$55,'Alternatyva 3'!BJ$66,'Alternatyva 3'!BJ$77,'Alternatyva 3'!BJ$88)</f>
        <v>0</v>
      </c>
      <c r="BK44" s="68">
        <f>SUM('Alternatyva 3'!BK$21,'Alternatyva 3'!BK$32,'Alternatyva 3'!BK$43,'Alternatyva 3'!BK$55,'Alternatyva 3'!BK$66,'Alternatyva 3'!BK$77,'Alternatyva 3'!BK$88)</f>
        <v>0</v>
      </c>
      <c r="BL44" s="68">
        <f>SUM('Alternatyva 3'!BL$21,'Alternatyva 3'!BL$32,'Alternatyva 3'!BL$43,'Alternatyva 3'!BL$55,'Alternatyva 3'!BL$66,'Alternatyva 3'!BL$77,'Alternatyva 3'!BL$88)</f>
        <v>0</v>
      </c>
      <c r="BM44" s="68">
        <f>SUM('Alternatyva 3'!BM$21,'Alternatyva 3'!BM$32,'Alternatyva 3'!BM$43,'Alternatyva 3'!BM$55,'Alternatyva 3'!BM$66,'Alternatyva 3'!BM$77,'Alternatyva 3'!BM$88)</f>
        <v>0</v>
      </c>
      <c r="BN44" s="68">
        <f>SUM('Alternatyva 3'!BN$21,'Alternatyva 3'!BN$32,'Alternatyva 3'!BN$43,'Alternatyva 3'!BN$55,'Alternatyva 3'!BN$66,'Alternatyva 3'!BN$77,'Alternatyva 3'!BN$88)</f>
        <v>0</v>
      </c>
      <c r="BO44" s="68">
        <f>SUM('Alternatyva 3'!BO$21,'Alternatyva 3'!BO$32,'Alternatyva 3'!BO$43,'Alternatyva 3'!BO$55,'Alternatyva 3'!BO$66,'Alternatyva 3'!BO$77,'Alternatyva 3'!BO$88)</f>
        <v>0</v>
      </c>
      <c r="BP44" s="68">
        <f>SUM('Alternatyva 3'!BP$21,'Alternatyva 3'!BP$32,'Alternatyva 3'!BP$43,'Alternatyva 3'!BP$55,'Alternatyva 3'!BP$66,'Alternatyva 3'!BP$77,'Alternatyva 3'!BP$88)</f>
        <v>0</v>
      </c>
      <c r="BQ44" s="68">
        <f>SUM('Alternatyva 3'!BQ$21,'Alternatyva 3'!BQ$32,'Alternatyva 3'!BQ$43,'Alternatyva 3'!BQ$55,'Alternatyva 3'!BQ$66,'Alternatyva 3'!BQ$77,'Alternatyva 3'!BQ$88)</f>
        <v>0</v>
      </c>
      <c r="BR44" s="68">
        <f>SUM('Alternatyva 3'!BR$21,'Alternatyva 3'!BR$32,'Alternatyva 3'!BR$43,'Alternatyva 3'!BR$55,'Alternatyva 3'!BR$66,'Alternatyva 3'!BR$77,'Alternatyva 3'!BR$88)</f>
        <v>0</v>
      </c>
      <c r="BS44" s="68">
        <f>SUM('Alternatyva 3'!BS$21,'Alternatyva 3'!BS$32,'Alternatyva 3'!BS$43,'Alternatyva 3'!BS$55,'Alternatyva 3'!BS$66,'Alternatyva 3'!BS$77,'Alternatyva 3'!BS$88)</f>
        <v>0</v>
      </c>
      <c r="BT44" s="68">
        <f>SUM('Alternatyva 3'!BT$21,'Alternatyva 3'!BT$32,'Alternatyva 3'!BT$43,'Alternatyva 3'!BT$55,'Alternatyva 3'!BT$66,'Alternatyva 3'!BT$77,'Alternatyva 3'!BT$88)</f>
        <v>0</v>
      </c>
      <c r="BU44" s="68">
        <f>SUM('Alternatyva 3'!BU$21,'Alternatyva 3'!BU$32,'Alternatyva 3'!BU$43,'Alternatyva 3'!BU$55,'Alternatyva 3'!BU$66,'Alternatyva 3'!BU$77,'Alternatyva 3'!BU$88)</f>
        <v>0</v>
      </c>
      <c r="BV44" s="68">
        <f>SUM('Alternatyva 3'!BV$21,'Alternatyva 3'!BV$32,'Alternatyva 3'!BV$43,'Alternatyva 3'!BV$55,'Alternatyva 3'!BV$66,'Alternatyva 3'!BV$77,'Alternatyva 3'!BV$88)</f>
        <v>0</v>
      </c>
      <c r="BW44" s="68">
        <f>SUM('Alternatyva 3'!BW$21,'Alternatyva 3'!BW$32,'Alternatyva 3'!BW$43,'Alternatyva 3'!BW$55,'Alternatyva 3'!BW$66,'Alternatyva 3'!BW$77,'Alternatyva 3'!BW$88)</f>
        <v>0</v>
      </c>
      <c r="BX44" s="68">
        <f>SUM('Alternatyva 3'!BX$21,'Alternatyva 3'!BX$32,'Alternatyva 3'!BX$43,'Alternatyva 3'!BX$55,'Alternatyva 3'!BX$66,'Alternatyva 3'!BX$77,'Alternatyva 3'!BX$88)</f>
        <v>0</v>
      </c>
      <c r="BY44" s="68">
        <f>SUM('Alternatyva 3'!BY$21,'Alternatyva 3'!BY$32,'Alternatyva 3'!BY$43,'Alternatyva 3'!BY$55,'Alternatyva 3'!BY$66,'Alternatyva 3'!BY$77,'Alternatyva 3'!BY$88)</f>
        <v>0</v>
      </c>
      <c r="BZ44" s="68">
        <f>SUM('Alternatyva 3'!BZ$21,'Alternatyva 3'!BZ$32,'Alternatyva 3'!BZ$43,'Alternatyva 3'!BZ$55,'Alternatyva 3'!BZ$66,'Alternatyva 3'!BZ$77,'Alternatyva 3'!BZ$88)</f>
        <v>0</v>
      </c>
      <c r="CA44" s="68">
        <f>SUM('Alternatyva 3'!CA$21,'Alternatyva 3'!CA$32,'Alternatyva 3'!CA$43,'Alternatyva 3'!CA$55,'Alternatyva 3'!CA$66,'Alternatyva 3'!CA$77,'Alternatyva 3'!CA$88)</f>
        <v>0</v>
      </c>
      <c r="CB44" s="68">
        <f>SUM('Alternatyva 3'!CB$21,'Alternatyva 3'!CB$32,'Alternatyva 3'!CB$43,'Alternatyva 3'!CB$55,'Alternatyva 3'!CB$66,'Alternatyva 3'!CB$77,'Alternatyva 3'!CB$88)</f>
        <v>0</v>
      </c>
      <c r="CC44" s="68">
        <f>SUM('Alternatyva 3'!CC$21,'Alternatyva 3'!CC$32,'Alternatyva 3'!CC$43,'Alternatyva 3'!CC$55,'Alternatyva 3'!CC$66,'Alternatyva 3'!CC$77,'Alternatyva 3'!CC$88)</f>
        <v>0</v>
      </c>
      <c r="CD44" s="68">
        <f>SUM('Alternatyva 3'!CD$21,'Alternatyva 3'!CD$32,'Alternatyva 3'!CD$43,'Alternatyva 3'!CD$55,'Alternatyva 3'!CD$66,'Alternatyva 3'!CD$77,'Alternatyva 3'!CD$88)</f>
        <v>0</v>
      </c>
      <c r="CE44" s="68">
        <f>SUM('Alternatyva 3'!CE$21,'Alternatyva 3'!CE$32,'Alternatyva 3'!CE$43,'Alternatyva 3'!CE$55,'Alternatyva 3'!CE$66,'Alternatyva 3'!CE$77,'Alternatyva 3'!CE$88)</f>
        <v>0</v>
      </c>
      <c r="CF44" s="68">
        <f>SUM('Alternatyva 3'!CF$21,'Alternatyva 3'!CF$32,'Alternatyva 3'!CF$43,'Alternatyva 3'!CF$55,'Alternatyva 3'!CF$66,'Alternatyva 3'!CF$77,'Alternatyva 3'!CF$88)</f>
        <v>0</v>
      </c>
      <c r="CG44" s="68">
        <f>SUM('Alternatyva 3'!CG$21,'Alternatyva 3'!CG$32,'Alternatyva 3'!CG$43,'Alternatyva 3'!CG$55,'Alternatyva 3'!CG$66,'Alternatyva 3'!CG$77,'Alternatyva 3'!CG$88)</f>
        <v>0</v>
      </c>
      <c r="CH44" s="68">
        <f>SUM('Alternatyva 3'!CH$21,'Alternatyva 3'!CH$32,'Alternatyva 3'!CH$43,'Alternatyva 3'!CH$55,'Alternatyva 3'!CH$66,'Alternatyva 3'!CH$77,'Alternatyva 3'!CH$88)</f>
        <v>0</v>
      </c>
      <c r="CI44" s="68">
        <f>SUM('Alternatyva 3'!CI$21,'Alternatyva 3'!CI$32,'Alternatyva 3'!CI$43,'Alternatyva 3'!CI$55,'Alternatyva 3'!CI$66,'Alternatyva 3'!CI$77,'Alternatyva 3'!CI$88)</f>
        <v>0</v>
      </c>
      <c r="CJ44" s="68">
        <f>SUM('Alternatyva 3'!CJ$21,'Alternatyva 3'!CJ$32,'Alternatyva 3'!CJ$43,'Alternatyva 3'!CJ$55,'Alternatyva 3'!CJ$66,'Alternatyva 3'!CJ$77,'Alternatyva 3'!CJ$88)</f>
        <v>0</v>
      </c>
      <c r="CK44" s="68">
        <f>SUM('Alternatyva 3'!CK$21,'Alternatyva 3'!CK$32,'Alternatyva 3'!CK$43,'Alternatyva 3'!CK$55,'Alternatyva 3'!CK$66,'Alternatyva 3'!CK$77,'Alternatyva 3'!CK$88)</f>
        <v>0</v>
      </c>
      <c r="CL44" s="68">
        <f>SUM('Alternatyva 3'!CL$21,'Alternatyva 3'!CL$32,'Alternatyva 3'!CL$43,'Alternatyva 3'!CL$55,'Alternatyva 3'!CL$66,'Alternatyva 3'!CL$77,'Alternatyva 3'!CL$88)</f>
        <v>0</v>
      </c>
      <c r="CM44" s="68">
        <f>SUM('Alternatyva 3'!CM$21,'Alternatyva 3'!CM$32,'Alternatyva 3'!CM$43,'Alternatyva 3'!CM$55,'Alternatyva 3'!CM$66,'Alternatyva 3'!CM$77,'Alternatyva 3'!CM$88)</f>
        <v>0</v>
      </c>
      <c r="CN44" s="68">
        <f>SUM('Alternatyva 3'!CN$21,'Alternatyva 3'!CN$32,'Alternatyva 3'!CN$43,'Alternatyva 3'!CN$55,'Alternatyva 3'!CN$66,'Alternatyva 3'!CN$77,'Alternatyva 3'!CN$88)</f>
        <v>0</v>
      </c>
      <c r="CO44" s="68">
        <f>SUM('Alternatyva 3'!CO$21,'Alternatyva 3'!CO$32,'Alternatyva 3'!CO$43,'Alternatyva 3'!CO$55,'Alternatyva 3'!CO$66,'Alternatyva 3'!CO$77,'Alternatyva 3'!CO$88)</f>
        <v>0</v>
      </c>
      <c r="CP44" s="68">
        <f>SUM('Alternatyva 3'!CP$21,'Alternatyva 3'!CP$32,'Alternatyva 3'!CP$43,'Alternatyva 3'!CP$55,'Alternatyva 3'!CP$66,'Alternatyva 3'!CP$77,'Alternatyva 3'!CP$88)</f>
        <v>0</v>
      </c>
      <c r="CQ44" s="68">
        <f>SUM('Alternatyva 3'!CQ$21,'Alternatyva 3'!CQ$32,'Alternatyva 3'!CQ$43,'Alternatyva 3'!CQ$55,'Alternatyva 3'!CQ$66,'Alternatyva 3'!CQ$77,'Alternatyva 3'!CQ$88)</f>
        <v>0</v>
      </c>
      <c r="CR44" s="68">
        <f>SUM('Alternatyva 3'!CR$21,'Alternatyva 3'!CR$32,'Alternatyva 3'!CR$43,'Alternatyva 3'!CR$55,'Alternatyva 3'!CR$66,'Alternatyva 3'!CR$77,'Alternatyva 3'!CR$88)</f>
        <v>0</v>
      </c>
      <c r="CS44" s="68">
        <f>SUM('Alternatyva 3'!CS$21,'Alternatyva 3'!CS$32,'Alternatyva 3'!CS$43,'Alternatyva 3'!CS$55,'Alternatyva 3'!CS$66,'Alternatyva 3'!CS$77,'Alternatyva 3'!CS$88)</f>
        <v>0</v>
      </c>
      <c r="CT44" s="68">
        <f>SUM('Alternatyva 3'!CT$21,'Alternatyva 3'!CT$32,'Alternatyva 3'!CT$43,'Alternatyva 3'!CT$55,'Alternatyva 3'!CT$66,'Alternatyva 3'!CT$77,'Alternatyva 3'!CT$88)</f>
        <v>0</v>
      </c>
      <c r="CU44" s="68">
        <f>SUM('Alternatyva 3'!CU$21,'Alternatyva 3'!CU$32,'Alternatyva 3'!CU$43,'Alternatyva 3'!CU$55,'Alternatyva 3'!CU$66,'Alternatyva 3'!CU$77,'Alternatyva 3'!CU$88)</f>
        <v>0</v>
      </c>
      <c r="CV44" s="68">
        <f>SUM('Alternatyva 3'!CV$21,'Alternatyva 3'!CV$32,'Alternatyva 3'!CV$43,'Alternatyva 3'!CV$55,'Alternatyva 3'!CV$66,'Alternatyva 3'!CV$77,'Alternatyva 3'!CV$88)</f>
        <v>0</v>
      </c>
      <c r="CW44" s="68">
        <f>SUM('Alternatyva 3'!CW$21,'Alternatyva 3'!CW$32,'Alternatyva 3'!CW$43,'Alternatyva 3'!CW$55,'Alternatyva 3'!CW$66,'Alternatyva 3'!CW$77,'Alternatyva 3'!CW$88)</f>
        <v>0</v>
      </c>
      <c r="CX44" s="68">
        <f>SUM('Alternatyva 3'!CX$21,'Alternatyva 3'!CX$32,'Alternatyva 3'!CX$43,'Alternatyva 3'!CX$55,'Alternatyva 3'!CX$66,'Alternatyva 3'!CX$77,'Alternatyva 3'!CX$88)</f>
        <v>0</v>
      </c>
      <c r="CY44" s="68">
        <f>SUM('Alternatyva 3'!CY$21,'Alternatyva 3'!CY$32,'Alternatyva 3'!CY$43,'Alternatyva 3'!CY$55,'Alternatyva 3'!CY$66,'Alternatyva 3'!CY$77,'Alternatyva 3'!CY$88)</f>
        <v>0</v>
      </c>
      <c r="CZ44" s="68">
        <f>SUM('Alternatyva 3'!CZ$21,'Alternatyva 3'!CZ$32,'Alternatyva 3'!CZ$43,'Alternatyva 3'!CZ$55,'Alternatyva 3'!CZ$66,'Alternatyva 3'!CZ$77,'Alternatyva 3'!CZ$88)</f>
        <v>0</v>
      </c>
      <c r="DA44" s="68">
        <f>SUM('Alternatyva 3'!DA$21,'Alternatyva 3'!DA$32,'Alternatyva 3'!DA$43,'Alternatyva 3'!DA$55,'Alternatyva 3'!DA$66,'Alternatyva 3'!DA$77,'Alternatyva 3'!DA$88)</f>
        <v>0</v>
      </c>
      <c r="DB44" s="68">
        <f>SUM('Alternatyva 3'!DB$21,'Alternatyva 3'!DB$32,'Alternatyva 3'!DB$43,'Alternatyva 3'!DB$55,'Alternatyva 3'!DB$66,'Alternatyva 3'!DB$77,'Alternatyva 3'!DB$88)</f>
        <v>0</v>
      </c>
      <c r="DC44" s="68">
        <f>SUM('Alternatyva 3'!DC$21,'Alternatyva 3'!DC$32,'Alternatyva 3'!DC$43,'Alternatyva 3'!DC$55,'Alternatyva 3'!DC$66,'Alternatyva 3'!DC$77,'Alternatyva 3'!DC$88)</f>
        <v>0</v>
      </c>
    </row>
    <row r="45" spans="2:107" ht="14.25" hidden="1" customHeight="1">
      <c r="B45" s="785" t="s">
        <v>197</v>
      </c>
      <c r="C45" s="785"/>
      <c r="D45" s="785"/>
      <c r="E45" s="785"/>
      <c r="F45" s="66"/>
      <c r="G45" s="58">
        <f>SUMIF($H$8:$DC$8,"&lt;="&amp;PAL,$H45:$DC45)</f>
        <v>0</v>
      </c>
      <c r="H45" s="14">
        <f>H44-'Alternatyva 3'!H$7+'Alternatyva 3'!H$115</f>
        <v>0</v>
      </c>
      <c r="I45" s="14">
        <f>I44-'Alternatyva 3'!I$7+'Alternatyva 3'!I$115</f>
        <v>0</v>
      </c>
      <c r="J45" s="14">
        <f>J44-'Alternatyva 3'!J$7+'Alternatyva 3'!J$115</f>
        <v>0</v>
      </c>
      <c r="K45" s="14">
        <f>K44-'Alternatyva 3'!K$7+'Alternatyva 3'!K$115</f>
        <v>0</v>
      </c>
      <c r="L45" s="14">
        <f>L44-'Alternatyva 3'!L$7+'Alternatyva 3'!L$115</f>
        <v>0</v>
      </c>
      <c r="M45" s="14">
        <f>M44-'Alternatyva 3'!M$7+'Alternatyva 3'!M$115</f>
        <v>0</v>
      </c>
      <c r="N45" s="14">
        <f>N44-'Alternatyva 3'!N$7+'Alternatyva 3'!N$115</f>
        <v>0</v>
      </c>
      <c r="O45" s="14">
        <f>O44-'Alternatyva 3'!O$7+'Alternatyva 3'!O$115</f>
        <v>0</v>
      </c>
      <c r="P45" s="14">
        <f>P44-'Alternatyva 3'!P$7+'Alternatyva 3'!P$115</f>
        <v>0</v>
      </c>
      <c r="Q45" s="14">
        <f>Q44-'Alternatyva 3'!Q$7+'Alternatyva 3'!Q$115</f>
        <v>0</v>
      </c>
      <c r="R45" s="14">
        <f>R44-'Alternatyva 3'!R$7+'Alternatyva 3'!R$115</f>
        <v>0</v>
      </c>
      <c r="S45" s="14">
        <f>S44-'Alternatyva 3'!S$7+'Alternatyva 3'!S$115</f>
        <v>0</v>
      </c>
      <c r="T45" s="14">
        <f>T44-'Alternatyva 3'!T$7+'Alternatyva 3'!T$115</f>
        <v>0</v>
      </c>
      <c r="U45" s="14">
        <f>U44-'Alternatyva 3'!U$7+'Alternatyva 3'!U$115</f>
        <v>0</v>
      </c>
      <c r="V45" s="14">
        <f>V44-'Alternatyva 3'!V$7+'Alternatyva 3'!V$115</f>
        <v>0</v>
      </c>
      <c r="W45" s="14">
        <f>W44-'Alternatyva 3'!W$7+'Alternatyva 3'!W$115</f>
        <v>0</v>
      </c>
      <c r="X45" s="14">
        <f>X44-'Alternatyva 3'!X$7+'Alternatyva 3'!X$115</f>
        <v>0</v>
      </c>
      <c r="Y45" s="14">
        <f>Y44-'Alternatyva 3'!Y$7+'Alternatyva 3'!Y$115</f>
        <v>0</v>
      </c>
      <c r="Z45" s="14">
        <f>Z44-'Alternatyva 3'!Z$7+'Alternatyva 3'!Z$115</f>
        <v>0</v>
      </c>
      <c r="AA45" s="14">
        <f>AA44-'Alternatyva 3'!AA$7+'Alternatyva 3'!AA$115</f>
        <v>0</v>
      </c>
      <c r="AB45" s="14">
        <f>AB44-'Alternatyva 3'!AB$7+'Alternatyva 3'!AB$115</f>
        <v>0</v>
      </c>
      <c r="AC45" s="14">
        <f>AC44-'Alternatyva 3'!AC$7+'Alternatyva 3'!AC$115</f>
        <v>0</v>
      </c>
      <c r="AD45" s="14">
        <f>AD44-'Alternatyva 3'!AD$7+'Alternatyva 3'!AD$115</f>
        <v>0</v>
      </c>
      <c r="AE45" s="14">
        <f>AE44-'Alternatyva 3'!AE$7+'Alternatyva 3'!AE$115</f>
        <v>0</v>
      </c>
      <c r="AF45" s="14">
        <f>AF44-'Alternatyva 3'!AF$7+'Alternatyva 3'!AF$115</f>
        <v>0</v>
      </c>
      <c r="AG45" s="14">
        <f>AG44-'Alternatyva 3'!AG$7+'Alternatyva 3'!AG$115</f>
        <v>0</v>
      </c>
      <c r="AH45" s="14">
        <f>AH44-'Alternatyva 3'!AH$7+'Alternatyva 3'!AH$115</f>
        <v>0</v>
      </c>
      <c r="AI45" s="14">
        <f>AI44-'Alternatyva 3'!AI$7+'Alternatyva 3'!AI$115</f>
        <v>0</v>
      </c>
      <c r="AJ45" s="14">
        <f>AJ44-'Alternatyva 3'!AJ$7+'Alternatyva 3'!AJ$115</f>
        <v>0</v>
      </c>
      <c r="AK45" s="14">
        <f>AK44-'Alternatyva 3'!AK$7+'Alternatyva 3'!AK$115</f>
        <v>0</v>
      </c>
      <c r="AL45" s="14">
        <f>AL44-'Alternatyva 3'!AL$7+'Alternatyva 3'!AL$115</f>
        <v>0</v>
      </c>
      <c r="AM45" s="14">
        <f>AM44-'Alternatyva 3'!AM$7+'Alternatyva 3'!AM$115</f>
        <v>0</v>
      </c>
      <c r="AN45" s="14">
        <f>AN44-'Alternatyva 3'!AN$7+'Alternatyva 3'!AN$115</f>
        <v>0</v>
      </c>
      <c r="AO45" s="14">
        <f>AO44-'Alternatyva 3'!AO$7+'Alternatyva 3'!AO$115</f>
        <v>0</v>
      </c>
      <c r="AP45" s="14">
        <f>AP44-'Alternatyva 3'!AP$7+'Alternatyva 3'!AP$115</f>
        <v>0</v>
      </c>
      <c r="AQ45" s="14">
        <f>AQ44-'Alternatyva 3'!AQ$7+'Alternatyva 3'!AQ$115</f>
        <v>0</v>
      </c>
      <c r="AR45" s="14">
        <f>AR44-'Alternatyva 3'!AR$7+'Alternatyva 3'!AR$115</f>
        <v>0</v>
      </c>
      <c r="AS45" s="14">
        <f>AS44-'Alternatyva 3'!AS$7+'Alternatyva 3'!AS$115</f>
        <v>0</v>
      </c>
      <c r="AT45" s="14">
        <f>AT44-'Alternatyva 3'!AT$7+'Alternatyva 3'!AT$115</f>
        <v>0</v>
      </c>
      <c r="AU45" s="14">
        <f>AU44-'Alternatyva 3'!AU$7+'Alternatyva 3'!AU$115</f>
        <v>0</v>
      </c>
      <c r="AV45" s="14">
        <f>AV44-'Alternatyva 3'!AV$7+'Alternatyva 3'!AV$115</f>
        <v>0</v>
      </c>
      <c r="AW45" s="14">
        <f>AW44-'Alternatyva 3'!AW$7+'Alternatyva 3'!AW$115</f>
        <v>0</v>
      </c>
      <c r="AX45" s="14">
        <f>AX44-'Alternatyva 3'!AX$7+'Alternatyva 3'!AX$115</f>
        <v>0</v>
      </c>
      <c r="AY45" s="14">
        <f>AY44-'Alternatyva 3'!AY$7+'Alternatyva 3'!AY$115</f>
        <v>0</v>
      </c>
      <c r="AZ45" s="14">
        <f>AZ44-'Alternatyva 3'!AZ$7+'Alternatyva 3'!AZ$115</f>
        <v>0</v>
      </c>
      <c r="BA45" s="14">
        <f>BA44-'Alternatyva 3'!BA$7+'Alternatyva 3'!BA$115</f>
        <v>0</v>
      </c>
      <c r="BB45" s="14">
        <f>BB44-'Alternatyva 3'!BB$7+'Alternatyva 3'!BB$115</f>
        <v>0</v>
      </c>
      <c r="BC45" s="14">
        <f>BC44-'Alternatyva 3'!BC$7+'Alternatyva 3'!BC$115</f>
        <v>0</v>
      </c>
      <c r="BD45" s="14">
        <f>BD44-'Alternatyva 3'!BD$7+'Alternatyva 3'!BD$115</f>
        <v>0</v>
      </c>
      <c r="BE45" s="14">
        <f>BE44-'Alternatyva 3'!BE$7+'Alternatyva 3'!BE$115</f>
        <v>0</v>
      </c>
      <c r="BF45" s="14">
        <f>BF44-'Alternatyva 3'!BF$7+'Alternatyva 3'!BF$115</f>
        <v>0</v>
      </c>
      <c r="BG45" s="14">
        <f>BG44-'Alternatyva 3'!BG$7+'Alternatyva 3'!BG$115</f>
        <v>0</v>
      </c>
      <c r="BH45" s="14">
        <f>BH44-'Alternatyva 3'!BH$7+'Alternatyva 3'!BH$115</f>
        <v>0</v>
      </c>
      <c r="BI45" s="14">
        <f>BI44-'Alternatyva 3'!BI$7+'Alternatyva 3'!BI$115</f>
        <v>0</v>
      </c>
      <c r="BJ45" s="14">
        <f>BJ44-'Alternatyva 3'!BJ$7+'Alternatyva 3'!BJ$115</f>
        <v>0</v>
      </c>
      <c r="BK45" s="14">
        <f>BK44-'Alternatyva 3'!BK$7+'Alternatyva 3'!BK$115</f>
        <v>0</v>
      </c>
      <c r="BL45" s="14">
        <f>BL44-'Alternatyva 3'!BL$7+'Alternatyva 3'!BL$115</f>
        <v>0</v>
      </c>
      <c r="BM45" s="14">
        <f>BM44-'Alternatyva 3'!BM$7+'Alternatyva 3'!BM$115</f>
        <v>0</v>
      </c>
      <c r="BN45" s="14">
        <f>BN44-'Alternatyva 3'!BN$7+'Alternatyva 3'!BN$115</f>
        <v>0</v>
      </c>
      <c r="BO45" s="14">
        <f>BO44-'Alternatyva 3'!BO$7+'Alternatyva 3'!BO$115</f>
        <v>0</v>
      </c>
      <c r="BP45" s="14">
        <f>BP44-'Alternatyva 3'!BP$7+'Alternatyva 3'!BP$115</f>
        <v>0</v>
      </c>
      <c r="BQ45" s="14">
        <f>BQ44-'Alternatyva 3'!BQ$7+'Alternatyva 3'!BQ$115</f>
        <v>0</v>
      </c>
      <c r="BR45" s="14">
        <f>BR44-'Alternatyva 3'!BR$7+'Alternatyva 3'!BR$115</f>
        <v>0</v>
      </c>
      <c r="BS45" s="14">
        <f>BS44-'Alternatyva 3'!BS$7+'Alternatyva 3'!BS$115</f>
        <v>0</v>
      </c>
      <c r="BT45" s="14">
        <f>BT44-'Alternatyva 3'!BT$7+'Alternatyva 3'!BT$115</f>
        <v>0</v>
      </c>
      <c r="BU45" s="14">
        <f>BU44-'Alternatyva 3'!BU$7+'Alternatyva 3'!BU$115</f>
        <v>0</v>
      </c>
      <c r="BV45" s="14">
        <f>BV44-'Alternatyva 3'!BV$7+'Alternatyva 3'!BV$115</f>
        <v>0</v>
      </c>
      <c r="BW45" s="14">
        <f>BW44-'Alternatyva 3'!BW$7+'Alternatyva 3'!BW$115</f>
        <v>0</v>
      </c>
      <c r="BX45" s="14">
        <f>BX44-'Alternatyva 3'!BX$7+'Alternatyva 3'!BX$115</f>
        <v>0</v>
      </c>
      <c r="BY45" s="14">
        <f>BY44-'Alternatyva 3'!BY$7+'Alternatyva 3'!BY$115</f>
        <v>0</v>
      </c>
      <c r="BZ45" s="14">
        <f>BZ44-'Alternatyva 3'!BZ$7+'Alternatyva 3'!BZ$115</f>
        <v>0</v>
      </c>
      <c r="CA45" s="14">
        <f>CA44-'Alternatyva 3'!CA$7+'Alternatyva 3'!CA$115</f>
        <v>0</v>
      </c>
      <c r="CB45" s="14">
        <f>CB44-'Alternatyva 3'!CB$7+'Alternatyva 3'!CB$115</f>
        <v>0</v>
      </c>
      <c r="CC45" s="14">
        <f>CC44-'Alternatyva 3'!CC$7+'Alternatyva 3'!CC$115</f>
        <v>0</v>
      </c>
      <c r="CD45" s="14">
        <f>CD44-'Alternatyva 3'!CD$7+'Alternatyva 3'!CD$115</f>
        <v>0</v>
      </c>
      <c r="CE45" s="14">
        <f>CE44-'Alternatyva 3'!CE$7+'Alternatyva 3'!CE$115</f>
        <v>0</v>
      </c>
      <c r="CF45" s="14">
        <f>CF44-'Alternatyva 3'!CF$7+'Alternatyva 3'!CF$115</f>
        <v>0</v>
      </c>
      <c r="CG45" s="14">
        <f>CG44-'Alternatyva 3'!CG$7+'Alternatyva 3'!CG$115</f>
        <v>0</v>
      </c>
      <c r="CH45" s="14">
        <f>CH44-'Alternatyva 3'!CH$7+'Alternatyva 3'!CH$115</f>
        <v>0</v>
      </c>
      <c r="CI45" s="14">
        <f>CI44-'Alternatyva 3'!CI$7+'Alternatyva 3'!CI$115</f>
        <v>0</v>
      </c>
      <c r="CJ45" s="14">
        <f>CJ44-'Alternatyva 3'!CJ$7+'Alternatyva 3'!CJ$115</f>
        <v>0</v>
      </c>
      <c r="CK45" s="14">
        <f>CK44-'Alternatyva 3'!CK$7+'Alternatyva 3'!CK$115</f>
        <v>0</v>
      </c>
      <c r="CL45" s="14">
        <f>CL44-'Alternatyva 3'!CL$7+'Alternatyva 3'!CL$115</f>
        <v>0</v>
      </c>
      <c r="CM45" s="14">
        <f>CM44-'Alternatyva 3'!CM$7+'Alternatyva 3'!CM$115</f>
        <v>0</v>
      </c>
      <c r="CN45" s="14">
        <f>CN44-'Alternatyva 3'!CN$7+'Alternatyva 3'!CN$115</f>
        <v>0</v>
      </c>
      <c r="CO45" s="14">
        <f>CO44-'Alternatyva 3'!CO$7+'Alternatyva 3'!CO$115</f>
        <v>0</v>
      </c>
      <c r="CP45" s="14">
        <f>CP44-'Alternatyva 3'!CP$7+'Alternatyva 3'!CP$115</f>
        <v>0</v>
      </c>
      <c r="CQ45" s="14">
        <f>CQ44-'Alternatyva 3'!CQ$7+'Alternatyva 3'!CQ$115</f>
        <v>0</v>
      </c>
      <c r="CR45" s="14">
        <f>CR44-'Alternatyva 3'!CR$7+'Alternatyva 3'!CR$115</f>
        <v>0</v>
      </c>
      <c r="CS45" s="14">
        <f>CS44-'Alternatyva 3'!CS$7+'Alternatyva 3'!CS$115</f>
        <v>0</v>
      </c>
      <c r="CT45" s="14">
        <f>CT44-'Alternatyva 3'!CT$7+'Alternatyva 3'!CT$115</f>
        <v>0</v>
      </c>
      <c r="CU45" s="14">
        <f>CU44-'Alternatyva 3'!CU$7+'Alternatyva 3'!CU$115</f>
        <v>0</v>
      </c>
      <c r="CV45" s="14">
        <f>CV44-'Alternatyva 3'!CV$7+'Alternatyva 3'!CV$115</f>
        <v>0</v>
      </c>
      <c r="CW45" s="14">
        <f>CW44-'Alternatyva 3'!CW$7+'Alternatyva 3'!CW$115</f>
        <v>0</v>
      </c>
      <c r="CX45" s="14">
        <f>CX44-'Alternatyva 3'!CX$7+'Alternatyva 3'!CX$115</f>
        <v>0</v>
      </c>
      <c r="CY45" s="14">
        <f>CY44-'Alternatyva 3'!CY$7+'Alternatyva 3'!CY$115</f>
        <v>0</v>
      </c>
      <c r="CZ45" s="14">
        <f>CZ44-'Alternatyva 3'!CZ$7+'Alternatyva 3'!CZ$115</f>
        <v>0</v>
      </c>
      <c r="DA45" s="14">
        <f>DA44-'Alternatyva 3'!DA$7+'Alternatyva 3'!DA$115</f>
        <v>0</v>
      </c>
      <c r="DB45" s="14">
        <f>DB44-'Alternatyva 3'!DB$7+'Alternatyva 3'!DB$115</f>
        <v>0</v>
      </c>
      <c r="DC45" s="14">
        <f>DC44-'Alternatyva 3'!DC$7+'Alternatyva 3'!DC$115</f>
        <v>0</v>
      </c>
    </row>
    <row r="46" spans="2:107" ht="14.25" hidden="1" customHeight="1">
      <c r="B46" s="783" t="s">
        <v>268</v>
      </c>
      <c r="C46" s="783"/>
      <c r="D46" s="783"/>
      <c r="E46" s="783"/>
      <c r="F46" s="42">
        <f>H45+NPV(FD,I45:INDEX(I45:DC45,PAL))</f>
        <v>0</v>
      </c>
      <c r="G46" s="52"/>
    </row>
    <row r="47" spans="2:107" hidden="1">
      <c r="B47" s="783" t="s">
        <v>269</v>
      </c>
      <c r="C47" s="783"/>
      <c r="D47" s="783"/>
      <c r="E47" s="783"/>
      <c r="F47" s="172" t="str">
        <f>IFERROR(IRR(H45:INDEX(H45:DC45,PAL+1)),"-")</f>
        <v>-</v>
      </c>
      <c r="G47" s="44"/>
    </row>
    <row r="48" spans="2:107" hidden="1">
      <c r="B48" s="783" t="s">
        <v>196</v>
      </c>
      <c r="C48" s="783"/>
      <c r="D48" s="783"/>
      <c r="E48" s="783"/>
      <c r="F48" s="67" t="str">
        <f>IFERROR(IF('Alternatyva 3'!H$89&lt;0,SUM('Alternatyva 3'!F$100,-'Alternatyva 3'!H$115,-'Alternatyva 3'!F$89)/SUM('Alternatyva 3'!F$9,'Alternatyva 3'!F$8,-F44),SUM('Alternatyva 3'!F$100,-'Alternatyva 3'!H$115)/SUM('Alternatyva 3'!F$9,'Alternatyva 3'!F$8,-F44,'Alternatyva 3'!F$89)),"")</f>
        <v/>
      </c>
      <c r="G48" s="44"/>
    </row>
    <row r="49" spans="2:107" hidden="1"/>
    <row r="50" spans="2:107" hidden="1">
      <c r="B50" s="31" t="s">
        <v>10</v>
      </c>
      <c r="C50" s="31"/>
      <c r="D50" s="31"/>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c r="AH50" s="19"/>
      <c r="AI50" s="19"/>
      <c r="AJ50" s="19"/>
      <c r="AK50" s="19"/>
      <c r="AL50" s="19"/>
      <c r="AM50" s="19"/>
      <c r="AN50" s="19"/>
      <c r="AO50" s="19"/>
      <c r="AP50" s="19"/>
      <c r="AQ50" s="19"/>
      <c r="AR50" s="19"/>
      <c r="AS50" s="19"/>
      <c r="AT50" s="19"/>
      <c r="AU50" s="19"/>
      <c r="AV50" s="19"/>
      <c r="AW50" s="19"/>
      <c r="AX50" s="19"/>
      <c r="AY50" s="19"/>
      <c r="AZ50" s="19"/>
      <c r="BA50" s="19"/>
      <c r="BB50" s="19"/>
      <c r="BC50" s="19"/>
      <c r="BD50" s="19"/>
      <c r="BE50" s="19"/>
      <c r="BF50" s="19"/>
      <c r="BG50" s="19"/>
      <c r="BH50" s="19"/>
      <c r="BI50" s="19"/>
      <c r="BJ50" s="19"/>
      <c r="BK50" s="19"/>
      <c r="BL50" s="19"/>
      <c r="BM50" s="19"/>
      <c r="BN50" s="19"/>
      <c r="BO50" s="19"/>
      <c r="BP50" s="19"/>
      <c r="BQ50" s="19"/>
      <c r="BR50" s="19"/>
      <c r="BS50" s="19"/>
      <c r="BT50" s="19"/>
      <c r="BU50" s="19"/>
      <c r="BV50" s="19"/>
      <c r="BW50" s="19"/>
      <c r="BX50" s="19"/>
      <c r="BY50" s="19"/>
      <c r="BZ50" s="19"/>
      <c r="CA50" s="19"/>
      <c r="CB50" s="19"/>
      <c r="CC50" s="19"/>
      <c r="CD50" s="19"/>
      <c r="CE50" s="19"/>
      <c r="CF50" s="19"/>
      <c r="CG50" s="19"/>
      <c r="CH50" s="19"/>
      <c r="CI50" s="19"/>
      <c r="CJ50" s="19"/>
      <c r="CK50" s="19"/>
      <c r="CL50" s="19"/>
      <c r="CM50" s="19"/>
      <c r="CN50" s="19"/>
      <c r="CO50" s="19"/>
      <c r="CP50" s="19"/>
      <c r="CQ50" s="19"/>
      <c r="CR50" s="19"/>
      <c r="CS50" s="19"/>
      <c r="CT50" s="19"/>
      <c r="CU50" s="19"/>
      <c r="CV50" s="19"/>
      <c r="CW50" s="19"/>
      <c r="CX50" s="19"/>
      <c r="CY50" s="19"/>
      <c r="CZ50" s="19"/>
      <c r="DA50" s="19"/>
      <c r="DB50" s="19"/>
      <c r="DC50" s="19"/>
    </row>
    <row r="51" spans="2:107" hidden="1">
      <c r="B51" s="784" t="s">
        <v>193</v>
      </c>
      <c r="C51" s="784"/>
      <c r="D51" s="784"/>
      <c r="E51" s="784"/>
      <c r="F51" s="1"/>
      <c r="G51" s="12" t="s">
        <v>32</v>
      </c>
      <c r="H51" s="12" t="str">
        <f ca="1">H9</f>
        <v>2022</v>
      </c>
      <c r="I51" s="12">
        <f t="shared" ref="I51:BT51" ca="1" si="9">I9</f>
        <v>2023</v>
      </c>
      <c r="J51" s="12">
        <f t="shared" ca="1" si="9"/>
        <v>2024</v>
      </c>
      <c r="K51" s="12">
        <f t="shared" ca="1" si="9"/>
        <v>2025</v>
      </c>
      <c r="L51" s="12">
        <f t="shared" ca="1" si="9"/>
        <v>2026</v>
      </c>
      <c r="M51" s="12">
        <f t="shared" ca="1" si="9"/>
        <v>2027</v>
      </c>
      <c r="N51" s="12">
        <f t="shared" ca="1" si="9"/>
        <v>2028</v>
      </c>
      <c r="O51" s="12">
        <f t="shared" ca="1" si="9"/>
        <v>2029</v>
      </c>
      <c r="P51" s="12">
        <f t="shared" ca="1" si="9"/>
        <v>2030</v>
      </c>
      <c r="Q51" s="12">
        <f t="shared" ca="1" si="9"/>
        <v>2031</v>
      </c>
      <c r="R51" s="12">
        <f t="shared" ca="1" si="9"/>
        <v>2032</v>
      </c>
      <c r="S51" s="12">
        <f t="shared" ca="1" si="9"/>
        <v>2033</v>
      </c>
      <c r="T51" s="12">
        <f t="shared" ca="1" si="9"/>
        <v>2034</v>
      </c>
      <c r="U51" s="12">
        <f t="shared" ca="1" si="9"/>
        <v>2035</v>
      </c>
      <c r="V51" s="12">
        <f t="shared" ca="1" si="9"/>
        <v>2036</v>
      </c>
      <c r="W51" s="12">
        <f t="shared" ca="1" si="9"/>
        <v>2037</v>
      </c>
      <c r="X51" s="12">
        <f t="shared" ca="1" si="9"/>
        <v>2038</v>
      </c>
      <c r="Y51" s="12">
        <f t="shared" ca="1" si="9"/>
        <v>2039</v>
      </c>
      <c r="Z51" s="12">
        <f t="shared" ca="1" si="9"/>
        <v>2040</v>
      </c>
      <c r="AA51" s="12">
        <f t="shared" ca="1" si="9"/>
        <v>2041</v>
      </c>
      <c r="AB51" s="12">
        <f t="shared" ca="1" si="9"/>
        <v>2042</v>
      </c>
      <c r="AC51" s="12">
        <f t="shared" ca="1" si="9"/>
        <v>2043</v>
      </c>
      <c r="AD51" s="12">
        <f t="shared" ca="1" si="9"/>
        <v>2044</v>
      </c>
      <c r="AE51" s="12">
        <f t="shared" ca="1" si="9"/>
        <v>2045</v>
      </c>
      <c r="AF51" s="12">
        <f t="shared" ca="1" si="9"/>
        <v>2046</v>
      </c>
      <c r="AG51" s="12">
        <f t="shared" ca="1" si="9"/>
        <v>2047</v>
      </c>
      <c r="AH51" s="12">
        <f t="shared" ca="1" si="9"/>
        <v>2048</v>
      </c>
      <c r="AI51" s="12">
        <f t="shared" ca="1" si="9"/>
        <v>2049</v>
      </c>
      <c r="AJ51" s="12">
        <f t="shared" ca="1" si="9"/>
        <v>2050</v>
      </c>
      <c r="AK51" s="12">
        <f t="shared" ca="1" si="9"/>
        <v>2051</v>
      </c>
      <c r="AL51" s="12">
        <f t="shared" ca="1" si="9"/>
        <v>2052</v>
      </c>
      <c r="AM51" s="12">
        <f t="shared" ca="1" si="9"/>
        <v>2053</v>
      </c>
      <c r="AN51" s="12">
        <f t="shared" ca="1" si="9"/>
        <v>2054</v>
      </c>
      <c r="AO51" s="12">
        <f t="shared" ca="1" si="9"/>
        <v>2055</v>
      </c>
      <c r="AP51" s="12">
        <f t="shared" ca="1" si="9"/>
        <v>2056</v>
      </c>
      <c r="AQ51" s="12">
        <f t="shared" ca="1" si="9"/>
        <v>2057</v>
      </c>
      <c r="AR51" s="12">
        <f t="shared" ca="1" si="9"/>
        <v>2058</v>
      </c>
      <c r="AS51" s="12">
        <f t="shared" ca="1" si="9"/>
        <v>2059</v>
      </c>
      <c r="AT51" s="12">
        <f t="shared" ca="1" si="9"/>
        <v>2060</v>
      </c>
      <c r="AU51" s="12">
        <f t="shared" ca="1" si="9"/>
        <v>2061</v>
      </c>
      <c r="AV51" s="12">
        <f t="shared" ca="1" si="9"/>
        <v>2062</v>
      </c>
      <c r="AW51" s="12">
        <f t="shared" ca="1" si="9"/>
        <v>2063</v>
      </c>
      <c r="AX51" s="12">
        <f t="shared" ca="1" si="9"/>
        <v>2064</v>
      </c>
      <c r="AY51" s="12">
        <f t="shared" ca="1" si="9"/>
        <v>2065</v>
      </c>
      <c r="AZ51" s="12">
        <f t="shared" ca="1" si="9"/>
        <v>2066</v>
      </c>
      <c r="BA51" s="12">
        <f t="shared" ca="1" si="9"/>
        <v>2067</v>
      </c>
      <c r="BB51" s="12">
        <f t="shared" ca="1" si="9"/>
        <v>2068</v>
      </c>
      <c r="BC51" s="12">
        <f t="shared" ca="1" si="9"/>
        <v>2069</v>
      </c>
      <c r="BD51" s="12">
        <f t="shared" ca="1" si="9"/>
        <v>2070</v>
      </c>
      <c r="BE51" s="12">
        <f t="shared" ca="1" si="9"/>
        <v>2071</v>
      </c>
      <c r="BF51" s="12">
        <f t="shared" ca="1" si="9"/>
        <v>2072</v>
      </c>
      <c r="BG51" s="12">
        <f t="shared" ca="1" si="9"/>
        <v>2073</v>
      </c>
      <c r="BH51" s="12">
        <f t="shared" ca="1" si="9"/>
        <v>2074</v>
      </c>
      <c r="BI51" s="12">
        <f t="shared" ca="1" si="9"/>
        <v>2075</v>
      </c>
      <c r="BJ51" s="12">
        <f t="shared" ca="1" si="9"/>
        <v>2076</v>
      </c>
      <c r="BK51" s="12">
        <f t="shared" ca="1" si="9"/>
        <v>2077</v>
      </c>
      <c r="BL51" s="12">
        <f t="shared" ca="1" si="9"/>
        <v>2078</v>
      </c>
      <c r="BM51" s="12">
        <f t="shared" ca="1" si="9"/>
        <v>2079</v>
      </c>
      <c r="BN51" s="12">
        <f t="shared" ca="1" si="9"/>
        <v>2080</v>
      </c>
      <c r="BO51" s="12">
        <f t="shared" ca="1" si="9"/>
        <v>2081</v>
      </c>
      <c r="BP51" s="12">
        <f t="shared" ca="1" si="9"/>
        <v>2082</v>
      </c>
      <c r="BQ51" s="12">
        <f t="shared" ca="1" si="9"/>
        <v>2083</v>
      </c>
      <c r="BR51" s="12">
        <f t="shared" ca="1" si="9"/>
        <v>2084</v>
      </c>
      <c r="BS51" s="12">
        <f t="shared" ca="1" si="9"/>
        <v>2085</v>
      </c>
      <c r="BT51" s="12">
        <f t="shared" ca="1" si="9"/>
        <v>2086</v>
      </c>
      <c r="BU51" s="12">
        <f t="shared" ref="BU51:DC51" ca="1" si="10">BU9</f>
        <v>2087</v>
      </c>
      <c r="BV51" s="12">
        <f t="shared" ca="1" si="10"/>
        <v>2088</v>
      </c>
      <c r="BW51" s="12">
        <f t="shared" ca="1" si="10"/>
        <v>2089</v>
      </c>
      <c r="BX51" s="12">
        <f t="shared" ca="1" si="10"/>
        <v>2090</v>
      </c>
      <c r="BY51" s="12">
        <f t="shared" ca="1" si="10"/>
        <v>2091</v>
      </c>
      <c r="BZ51" s="12">
        <f t="shared" ca="1" si="10"/>
        <v>2092</v>
      </c>
      <c r="CA51" s="12">
        <f t="shared" ca="1" si="10"/>
        <v>2093</v>
      </c>
      <c r="CB51" s="12">
        <f t="shared" ca="1" si="10"/>
        <v>2094</v>
      </c>
      <c r="CC51" s="12">
        <f t="shared" ca="1" si="10"/>
        <v>2095</v>
      </c>
      <c r="CD51" s="12">
        <f t="shared" ca="1" si="10"/>
        <v>2096</v>
      </c>
      <c r="CE51" s="12">
        <f t="shared" ca="1" si="10"/>
        <v>2097</v>
      </c>
      <c r="CF51" s="12">
        <f t="shared" ca="1" si="10"/>
        <v>2098</v>
      </c>
      <c r="CG51" s="12">
        <f t="shared" ca="1" si="10"/>
        <v>2099</v>
      </c>
      <c r="CH51" s="12">
        <f t="shared" ca="1" si="10"/>
        <v>2100</v>
      </c>
      <c r="CI51" s="12">
        <f t="shared" ca="1" si="10"/>
        <v>2101</v>
      </c>
      <c r="CJ51" s="12">
        <f t="shared" ca="1" si="10"/>
        <v>2102</v>
      </c>
      <c r="CK51" s="12">
        <f t="shared" ca="1" si="10"/>
        <v>2103</v>
      </c>
      <c r="CL51" s="12">
        <f t="shared" ca="1" si="10"/>
        <v>2104</v>
      </c>
      <c r="CM51" s="12">
        <f t="shared" ca="1" si="10"/>
        <v>2105</v>
      </c>
      <c r="CN51" s="12">
        <f t="shared" ca="1" si="10"/>
        <v>2106</v>
      </c>
      <c r="CO51" s="12">
        <f t="shared" ca="1" si="10"/>
        <v>2107</v>
      </c>
      <c r="CP51" s="12">
        <f t="shared" ca="1" si="10"/>
        <v>2108</v>
      </c>
      <c r="CQ51" s="12">
        <f t="shared" ca="1" si="10"/>
        <v>2109</v>
      </c>
      <c r="CR51" s="12">
        <f t="shared" ca="1" si="10"/>
        <v>2110</v>
      </c>
      <c r="CS51" s="12">
        <f t="shared" ca="1" si="10"/>
        <v>2111</v>
      </c>
      <c r="CT51" s="12">
        <f t="shared" ca="1" si="10"/>
        <v>2112</v>
      </c>
      <c r="CU51" s="12">
        <f t="shared" ca="1" si="10"/>
        <v>2113</v>
      </c>
      <c r="CV51" s="12">
        <f t="shared" ca="1" si="10"/>
        <v>2114</v>
      </c>
      <c r="CW51" s="12">
        <f t="shared" ca="1" si="10"/>
        <v>2115</v>
      </c>
      <c r="CX51" s="12">
        <f t="shared" ca="1" si="10"/>
        <v>2116</v>
      </c>
      <c r="CY51" s="12">
        <f t="shared" ca="1" si="10"/>
        <v>2117</v>
      </c>
      <c r="CZ51" s="12">
        <f t="shared" ca="1" si="10"/>
        <v>2118</v>
      </c>
      <c r="DA51" s="12">
        <f t="shared" ca="1" si="10"/>
        <v>2119</v>
      </c>
      <c r="DB51" s="12">
        <f t="shared" ca="1" si="10"/>
        <v>2120</v>
      </c>
      <c r="DC51" s="12">
        <f t="shared" ca="1" si="10"/>
        <v>2121</v>
      </c>
    </row>
    <row r="52" spans="2:107" hidden="1">
      <c r="B52" s="783" t="s">
        <v>15</v>
      </c>
      <c r="C52" s="783"/>
      <c r="D52" s="783"/>
      <c r="E52" s="783"/>
      <c r="F52" s="42">
        <f>H52+NPV(FD,I52:INDEX(I52:DC52,PAL))</f>
        <v>0</v>
      </c>
      <c r="G52" s="58">
        <f>SUMIF($H$8:$DC$8,"&lt;="&amp;PAL,$H52:$DC52)</f>
        <v>0</v>
      </c>
      <c r="H52" s="68">
        <f>SUM('Alternatyva 4'!H$21,'Alternatyva 4'!H$32,'Alternatyva 4'!H$43,'Alternatyva 4'!H$55,'Alternatyva 4'!H$66,'Alternatyva 4'!H$77,'Alternatyva 4'!H$88)</f>
        <v>0</v>
      </c>
      <c r="I52" s="68">
        <f>SUM('Alternatyva 4'!I$21,'Alternatyva 4'!I$32,'Alternatyva 4'!I$43,'Alternatyva 4'!I$55,'Alternatyva 4'!I$66,'Alternatyva 4'!I$77,'Alternatyva 4'!I$88)</f>
        <v>0</v>
      </c>
      <c r="J52" s="68">
        <f>SUM('Alternatyva 4'!J$21,'Alternatyva 4'!J$32,'Alternatyva 4'!J$43,'Alternatyva 4'!J$55,'Alternatyva 4'!J$66,'Alternatyva 4'!J$77,'Alternatyva 4'!J$88)</f>
        <v>0</v>
      </c>
      <c r="K52" s="68">
        <f>SUM('Alternatyva 4'!K$21,'Alternatyva 4'!K$32,'Alternatyva 4'!K$43,'Alternatyva 4'!K$55,'Alternatyva 4'!K$66,'Alternatyva 4'!K$77,'Alternatyva 4'!K$88)</f>
        <v>0</v>
      </c>
      <c r="L52" s="68">
        <f>SUM('Alternatyva 4'!L$21,'Alternatyva 4'!L$32,'Alternatyva 4'!L$43,'Alternatyva 4'!L$55,'Alternatyva 4'!L$66,'Alternatyva 4'!L$77,'Alternatyva 4'!L$88)</f>
        <v>0</v>
      </c>
      <c r="M52" s="68">
        <f>SUM('Alternatyva 4'!M$21,'Alternatyva 4'!M$32,'Alternatyva 4'!M$43,'Alternatyva 4'!M$55,'Alternatyva 4'!M$66,'Alternatyva 4'!M$77,'Alternatyva 4'!M$88)</f>
        <v>0</v>
      </c>
      <c r="N52" s="68">
        <f>SUM('Alternatyva 4'!N$21,'Alternatyva 4'!N$32,'Alternatyva 4'!N$43,'Alternatyva 4'!N$55,'Alternatyva 4'!N$66,'Alternatyva 4'!N$77,'Alternatyva 4'!N$88)</f>
        <v>0</v>
      </c>
      <c r="O52" s="68">
        <f>SUM('Alternatyva 4'!O$21,'Alternatyva 4'!O$32,'Alternatyva 4'!O$43,'Alternatyva 4'!O$55,'Alternatyva 4'!O$66,'Alternatyva 4'!O$77,'Alternatyva 4'!O$88)</f>
        <v>0</v>
      </c>
      <c r="P52" s="68">
        <f>SUM('Alternatyva 4'!P$21,'Alternatyva 4'!P$32,'Alternatyva 4'!P$43,'Alternatyva 4'!P$55,'Alternatyva 4'!P$66,'Alternatyva 4'!P$77,'Alternatyva 4'!P$88)</f>
        <v>0</v>
      </c>
      <c r="Q52" s="68">
        <f>SUM('Alternatyva 4'!Q$21,'Alternatyva 4'!Q$32,'Alternatyva 4'!Q$43,'Alternatyva 4'!Q$55,'Alternatyva 4'!Q$66,'Alternatyva 4'!Q$77,'Alternatyva 4'!Q$88)</f>
        <v>0</v>
      </c>
      <c r="R52" s="68">
        <f>SUM('Alternatyva 4'!R$21,'Alternatyva 4'!R$32,'Alternatyva 4'!R$43,'Alternatyva 4'!R$55,'Alternatyva 4'!R$66,'Alternatyva 4'!R$77,'Alternatyva 4'!R$88)</f>
        <v>0</v>
      </c>
      <c r="S52" s="68">
        <f>SUM('Alternatyva 4'!S$21,'Alternatyva 4'!S$32,'Alternatyva 4'!S$43,'Alternatyva 4'!S$55,'Alternatyva 4'!S$66,'Alternatyva 4'!S$77,'Alternatyva 4'!S$88)</f>
        <v>0</v>
      </c>
      <c r="T52" s="68">
        <f>SUM('Alternatyva 4'!T$21,'Alternatyva 4'!T$32,'Alternatyva 4'!T$43,'Alternatyva 4'!T$55,'Alternatyva 4'!T$66,'Alternatyva 4'!T$77,'Alternatyva 4'!T$88)</f>
        <v>0</v>
      </c>
      <c r="U52" s="68">
        <f>SUM('Alternatyva 4'!U$21,'Alternatyva 4'!U$32,'Alternatyva 4'!U$43,'Alternatyva 4'!U$55,'Alternatyva 4'!U$66,'Alternatyva 4'!U$77,'Alternatyva 4'!U$88)</f>
        <v>0</v>
      </c>
      <c r="V52" s="68">
        <f>SUM('Alternatyva 4'!V$21,'Alternatyva 4'!V$32,'Alternatyva 4'!V$43,'Alternatyva 4'!V$55,'Alternatyva 4'!V$66,'Alternatyva 4'!V$77,'Alternatyva 4'!V$88)</f>
        <v>0</v>
      </c>
      <c r="W52" s="68">
        <f>SUM('Alternatyva 4'!W$21,'Alternatyva 4'!W$32,'Alternatyva 4'!W$43,'Alternatyva 4'!W$55,'Alternatyva 4'!W$66,'Alternatyva 4'!W$77,'Alternatyva 4'!W$88)</f>
        <v>0</v>
      </c>
      <c r="X52" s="68">
        <f>SUM('Alternatyva 4'!X$21,'Alternatyva 4'!X$32,'Alternatyva 4'!X$43,'Alternatyva 4'!X$55,'Alternatyva 4'!X$66,'Alternatyva 4'!X$77,'Alternatyva 4'!X$88)</f>
        <v>0</v>
      </c>
      <c r="Y52" s="68">
        <f>SUM('Alternatyva 4'!Y$21,'Alternatyva 4'!Y$32,'Alternatyva 4'!Y$43,'Alternatyva 4'!Y$55,'Alternatyva 4'!Y$66,'Alternatyva 4'!Y$77,'Alternatyva 4'!Y$88)</f>
        <v>0</v>
      </c>
      <c r="Z52" s="68">
        <f>SUM('Alternatyva 4'!Z$21,'Alternatyva 4'!Z$32,'Alternatyva 4'!Z$43,'Alternatyva 4'!Z$55,'Alternatyva 4'!Z$66,'Alternatyva 4'!Z$77,'Alternatyva 4'!Z$88)</f>
        <v>0</v>
      </c>
      <c r="AA52" s="68">
        <f>SUM('Alternatyva 4'!AA$21,'Alternatyva 4'!AA$32,'Alternatyva 4'!AA$43,'Alternatyva 4'!AA$55,'Alternatyva 4'!AA$66,'Alternatyva 4'!AA$77,'Alternatyva 4'!AA$88)</f>
        <v>0</v>
      </c>
      <c r="AB52" s="68">
        <f>SUM('Alternatyva 4'!AB$21,'Alternatyva 4'!AB$32,'Alternatyva 4'!AB$43,'Alternatyva 4'!AB$55,'Alternatyva 4'!AB$66,'Alternatyva 4'!AB$77,'Alternatyva 4'!AB$88)</f>
        <v>0</v>
      </c>
      <c r="AC52" s="68">
        <f>SUM('Alternatyva 4'!AC$21,'Alternatyva 4'!AC$32,'Alternatyva 4'!AC$43,'Alternatyva 4'!AC$55,'Alternatyva 4'!AC$66,'Alternatyva 4'!AC$77,'Alternatyva 4'!AC$88)</f>
        <v>0</v>
      </c>
      <c r="AD52" s="68">
        <f>SUM('Alternatyva 4'!AD$21,'Alternatyva 4'!AD$32,'Alternatyva 4'!AD$43,'Alternatyva 4'!AD$55,'Alternatyva 4'!AD$66,'Alternatyva 4'!AD$77,'Alternatyva 4'!AD$88)</f>
        <v>0</v>
      </c>
      <c r="AE52" s="68">
        <f>SUM('Alternatyva 4'!AE$21,'Alternatyva 4'!AE$32,'Alternatyva 4'!AE$43,'Alternatyva 4'!AE$55,'Alternatyva 4'!AE$66,'Alternatyva 4'!AE$77,'Alternatyva 4'!AE$88)</f>
        <v>0</v>
      </c>
      <c r="AF52" s="68">
        <f>SUM('Alternatyva 4'!AF$21,'Alternatyva 4'!AF$32,'Alternatyva 4'!AF$43,'Alternatyva 4'!AF$55,'Alternatyva 4'!AF$66,'Alternatyva 4'!AF$77,'Alternatyva 4'!AF$88)</f>
        <v>0</v>
      </c>
      <c r="AG52" s="68">
        <f>SUM('Alternatyva 4'!AG$21,'Alternatyva 4'!AG$32,'Alternatyva 4'!AG$43,'Alternatyva 4'!AG$55,'Alternatyva 4'!AG$66,'Alternatyva 4'!AG$77,'Alternatyva 4'!AG$88)</f>
        <v>0</v>
      </c>
      <c r="AH52" s="68">
        <f>SUM('Alternatyva 4'!AH$21,'Alternatyva 4'!AH$32,'Alternatyva 4'!AH$43,'Alternatyva 4'!AH$55,'Alternatyva 4'!AH$66,'Alternatyva 4'!AH$77,'Alternatyva 4'!AH$88)</f>
        <v>0</v>
      </c>
      <c r="AI52" s="68">
        <f>SUM('Alternatyva 4'!AI$21,'Alternatyva 4'!AI$32,'Alternatyva 4'!AI$43,'Alternatyva 4'!AI$55,'Alternatyva 4'!AI$66,'Alternatyva 4'!AI$77,'Alternatyva 4'!AI$88)</f>
        <v>0</v>
      </c>
      <c r="AJ52" s="68">
        <f>SUM('Alternatyva 4'!AJ$21,'Alternatyva 4'!AJ$32,'Alternatyva 4'!AJ$43,'Alternatyva 4'!AJ$55,'Alternatyva 4'!AJ$66,'Alternatyva 4'!AJ$77,'Alternatyva 4'!AJ$88)</f>
        <v>0</v>
      </c>
      <c r="AK52" s="68">
        <f>SUM('Alternatyva 4'!AK$21,'Alternatyva 4'!AK$32,'Alternatyva 4'!AK$43,'Alternatyva 4'!AK$55,'Alternatyva 4'!AK$66,'Alternatyva 4'!AK$77,'Alternatyva 4'!AK$88)</f>
        <v>0</v>
      </c>
      <c r="AL52" s="68">
        <f>SUM('Alternatyva 4'!AL$21,'Alternatyva 4'!AL$32,'Alternatyva 4'!AL$43,'Alternatyva 4'!AL$55,'Alternatyva 4'!AL$66,'Alternatyva 4'!AL$77,'Alternatyva 4'!AL$88)</f>
        <v>0</v>
      </c>
      <c r="AM52" s="68">
        <f>SUM('Alternatyva 4'!AM$21,'Alternatyva 4'!AM$32,'Alternatyva 4'!AM$43,'Alternatyva 4'!AM$55,'Alternatyva 4'!AM$66,'Alternatyva 4'!AM$77,'Alternatyva 4'!AM$88)</f>
        <v>0</v>
      </c>
      <c r="AN52" s="68">
        <f>SUM('Alternatyva 4'!AN$21,'Alternatyva 4'!AN$32,'Alternatyva 4'!AN$43,'Alternatyva 4'!AN$55,'Alternatyva 4'!AN$66,'Alternatyva 4'!AN$77,'Alternatyva 4'!AN$88)</f>
        <v>0</v>
      </c>
      <c r="AO52" s="68">
        <f>SUM('Alternatyva 4'!AO$21,'Alternatyva 4'!AO$32,'Alternatyva 4'!AO$43,'Alternatyva 4'!AO$55,'Alternatyva 4'!AO$66,'Alternatyva 4'!AO$77,'Alternatyva 4'!AO$88)</f>
        <v>0</v>
      </c>
      <c r="AP52" s="68">
        <f>SUM('Alternatyva 4'!AP$21,'Alternatyva 4'!AP$32,'Alternatyva 4'!AP$43,'Alternatyva 4'!AP$55,'Alternatyva 4'!AP$66,'Alternatyva 4'!AP$77,'Alternatyva 4'!AP$88)</f>
        <v>0</v>
      </c>
      <c r="AQ52" s="68">
        <f>SUM('Alternatyva 4'!AQ$21,'Alternatyva 4'!AQ$32,'Alternatyva 4'!AQ$43,'Alternatyva 4'!AQ$55,'Alternatyva 4'!AQ$66,'Alternatyva 4'!AQ$77,'Alternatyva 4'!AQ$88)</f>
        <v>0</v>
      </c>
      <c r="AR52" s="68">
        <f>SUM('Alternatyva 4'!AR$21,'Alternatyva 4'!AR$32,'Alternatyva 4'!AR$43,'Alternatyva 4'!AR$55,'Alternatyva 4'!AR$66,'Alternatyva 4'!AR$77,'Alternatyva 4'!AR$88)</f>
        <v>0</v>
      </c>
      <c r="AS52" s="68">
        <f>SUM('Alternatyva 4'!AS$21,'Alternatyva 4'!AS$32,'Alternatyva 4'!AS$43,'Alternatyva 4'!AS$55,'Alternatyva 4'!AS$66,'Alternatyva 4'!AS$77,'Alternatyva 4'!AS$88)</f>
        <v>0</v>
      </c>
      <c r="AT52" s="68">
        <f>SUM('Alternatyva 4'!AT$21,'Alternatyva 4'!AT$32,'Alternatyva 4'!AT$43,'Alternatyva 4'!AT$55,'Alternatyva 4'!AT$66,'Alternatyva 4'!AT$77,'Alternatyva 4'!AT$88)</f>
        <v>0</v>
      </c>
      <c r="AU52" s="68">
        <f>SUM('Alternatyva 4'!AU$21,'Alternatyva 4'!AU$32,'Alternatyva 4'!AU$43,'Alternatyva 4'!AU$55,'Alternatyva 4'!AU$66,'Alternatyva 4'!AU$77,'Alternatyva 4'!AU$88)</f>
        <v>0</v>
      </c>
      <c r="AV52" s="68">
        <f>SUM('Alternatyva 4'!AV$21,'Alternatyva 4'!AV$32,'Alternatyva 4'!AV$43,'Alternatyva 4'!AV$55,'Alternatyva 4'!AV$66,'Alternatyva 4'!AV$77,'Alternatyva 4'!AV$88)</f>
        <v>0</v>
      </c>
      <c r="AW52" s="68">
        <f>SUM('Alternatyva 4'!AW$21,'Alternatyva 4'!AW$32,'Alternatyva 4'!AW$43,'Alternatyva 4'!AW$55,'Alternatyva 4'!AW$66,'Alternatyva 4'!AW$77,'Alternatyva 4'!AW$88)</f>
        <v>0</v>
      </c>
      <c r="AX52" s="68">
        <f>SUM('Alternatyva 4'!AX$21,'Alternatyva 4'!AX$32,'Alternatyva 4'!AX$43,'Alternatyva 4'!AX$55,'Alternatyva 4'!AX$66,'Alternatyva 4'!AX$77,'Alternatyva 4'!AX$88)</f>
        <v>0</v>
      </c>
      <c r="AY52" s="68">
        <f>SUM('Alternatyva 4'!AY$21,'Alternatyva 4'!AY$32,'Alternatyva 4'!AY$43,'Alternatyva 4'!AY$55,'Alternatyva 4'!AY$66,'Alternatyva 4'!AY$77,'Alternatyva 4'!AY$88)</f>
        <v>0</v>
      </c>
      <c r="AZ52" s="68">
        <f>SUM('Alternatyva 4'!AZ$21,'Alternatyva 4'!AZ$32,'Alternatyva 4'!AZ$43,'Alternatyva 4'!AZ$55,'Alternatyva 4'!AZ$66,'Alternatyva 4'!AZ$77,'Alternatyva 4'!AZ$88)</f>
        <v>0</v>
      </c>
      <c r="BA52" s="68">
        <f>SUM('Alternatyva 4'!BA$21,'Alternatyva 4'!BA$32,'Alternatyva 4'!BA$43,'Alternatyva 4'!BA$55,'Alternatyva 4'!BA$66,'Alternatyva 4'!BA$77,'Alternatyva 4'!BA$88)</f>
        <v>0</v>
      </c>
      <c r="BB52" s="68">
        <f>SUM('Alternatyva 4'!BB$21,'Alternatyva 4'!BB$32,'Alternatyva 4'!BB$43,'Alternatyva 4'!BB$55,'Alternatyva 4'!BB$66,'Alternatyva 4'!BB$77,'Alternatyva 4'!BB$88)</f>
        <v>0</v>
      </c>
      <c r="BC52" s="68">
        <f>SUM('Alternatyva 4'!BC$21,'Alternatyva 4'!BC$32,'Alternatyva 4'!BC$43,'Alternatyva 4'!BC$55,'Alternatyva 4'!BC$66,'Alternatyva 4'!BC$77,'Alternatyva 4'!BC$88)</f>
        <v>0</v>
      </c>
      <c r="BD52" s="68">
        <f>SUM('Alternatyva 4'!BD$21,'Alternatyva 4'!BD$32,'Alternatyva 4'!BD$43,'Alternatyva 4'!BD$55,'Alternatyva 4'!BD$66,'Alternatyva 4'!BD$77,'Alternatyva 4'!BD$88)</f>
        <v>0</v>
      </c>
      <c r="BE52" s="68">
        <f>SUM('Alternatyva 4'!BE$21,'Alternatyva 4'!BE$32,'Alternatyva 4'!BE$43,'Alternatyva 4'!BE$55,'Alternatyva 4'!BE$66,'Alternatyva 4'!BE$77,'Alternatyva 4'!BE$88)</f>
        <v>0</v>
      </c>
      <c r="BF52" s="68">
        <f>SUM('Alternatyva 4'!BF$21,'Alternatyva 4'!BF$32,'Alternatyva 4'!BF$43,'Alternatyva 4'!BF$55,'Alternatyva 4'!BF$66,'Alternatyva 4'!BF$77,'Alternatyva 4'!BF$88)</f>
        <v>0</v>
      </c>
      <c r="BG52" s="68">
        <f>SUM('Alternatyva 4'!BG$21,'Alternatyva 4'!BG$32,'Alternatyva 4'!BG$43,'Alternatyva 4'!BG$55,'Alternatyva 4'!BG$66,'Alternatyva 4'!BG$77,'Alternatyva 4'!BG$88)</f>
        <v>0</v>
      </c>
      <c r="BH52" s="68">
        <f>SUM('Alternatyva 4'!BH$21,'Alternatyva 4'!BH$32,'Alternatyva 4'!BH$43,'Alternatyva 4'!BH$55,'Alternatyva 4'!BH$66,'Alternatyva 4'!BH$77,'Alternatyva 4'!BH$88)</f>
        <v>0</v>
      </c>
      <c r="BI52" s="68">
        <f>SUM('Alternatyva 4'!BI$21,'Alternatyva 4'!BI$32,'Alternatyva 4'!BI$43,'Alternatyva 4'!BI$55,'Alternatyva 4'!BI$66,'Alternatyva 4'!BI$77,'Alternatyva 4'!BI$88)</f>
        <v>0</v>
      </c>
      <c r="BJ52" s="68">
        <f>SUM('Alternatyva 4'!BJ$21,'Alternatyva 4'!BJ$32,'Alternatyva 4'!BJ$43,'Alternatyva 4'!BJ$55,'Alternatyva 4'!BJ$66,'Alternatyva 4'!BJ$77,'Alternatyva 4'!BJ$88)</f>
        <v>0</v>
      </c>
      <c r="BK52" s="68">
        <f>SUM('Alternatyva 4'!BK$21,'Alternatyva 4'!BK$32,'Alternatyva 4'!BK$43,'Alternatyva 4'!BK$55,'Alternatyva 4'!BK$66,'Alternatyva 4'!BK$77,'Alternatyva 4'!BK$88)</f>
        <v>0</v>
      </c>
      <c r="BL52" s="68">
        <f>SUM('Alternatyva 4'!BL$21,'Alternatyva 4'!BL$32,'Alternatyva 4'!BL$43,'Alternatyva 4'!BL$55,'Alternatyva 4'!BL$66,'Alternatyva 4'!BL$77,'Alternatyva 4'!BL$88)</f>
        <v>0</v>
      </c>
      <c r="BM52" s="68">
        <f>SUM('Alternatyva 4'!BM$21,'Alternatyva 4'!BM$32,'Alternatyva 4'!BM$43,'Alternatyva 4'!BM$55,'Alternatyva 4'!BM$66,'Alternatyva 4'!BM$77,'Alternatyva 4'!BM$88)</f>
        <v>0</v>
      </c>
      <c r="BN52" s="68">
        <f>SUM('Alternatyva 4'!BN$21,'Alternatyva 4'!BN$32,'Alternatyva 4'!BN$43,'Alternatyva 4'!BN$55,'Alternatyva 4'!BN$66,'Alternatyva 4'!BN$77,'Alternatyva 4'!BN$88)</f>
        <v>0</v>
      </c>
      <c r="BO52" s="68">
        <f>SUM('Alternatyva 4'!BO$21,'Alternatyva 4'!BO$32,'Alternatyva 4'!BO$43,'Alternatyva 4'!BO$55,'Alternatyva 4'!BO$66,'Alternatyva 4'!BO$77,'Alternatyva 4'!BO$88)</f>
        <v>0</v>
      </c>
      <c r="BP52" s="68">
        <f>SUM('Alternatyva 4'!BP$21,'Alternatyva 4'!BP$32,'Alternatyva 4'!BP$43,'Alternatyva 4'!BP$55,'Alternatyva 4'!BP$66,'Alternatyva 4'!BP$77,'Alternatyva 4'!BP$88)</f>
        <v>0</v>
      </c>
      <c r="BQ52" s="68">
        <f>SUM('Alternatyva 4'!BQ$21,'Alternatyva 4'!BQ$32,'Alternatyva 4'!BQ$43,'Alternatyva 4'!BQ$55,'Alternatyva 4'!BQ$66,'Alternatyva 4'!BQ$77,'Alternatyva 4'!BQ$88)</f>
        <v>0</v>
      </c>
      <c r="BR52" s="68">
        <f>SUM('Alternatyva 4'!BR$21,'Alternatyva 4'!BR$32,'Alternatyva 4'!BR$43,'Alternatyva 4'!BR$55,'Alternatyva 4'!BR$66,'Alternatyva 4'!BR$77,'Alternatyva 4'!BR$88)</f>
        <v>0</v>
      </c>
      <c r="BS52" s="68">
        <f>SUM('Alternatyva 4'!BS$21,'Alternatyva 4'!BS$32,'Alternatyva 4'!BS$43,'Alternatyva 4'!BS$55,'Alternatyva 4'!BS$66,'Alternatyva 4'!BS$77,'Alternatyva 4'!BS$88)</f>
        <v>0</v>
      </c>
      <c r="BT52" s="68">
        <f>SUM('Alternatyva 4'!BT$21,'Alternatyva 4'!BT$32,'Alternatyva 4'!BT$43,'Alternatyva 4'!BT$55,'Alternatyva 4'!BT$66,'Alternatyva 4'!BT$77,'Alternatyva 4'!BT$88)</f>
        <v>0</v>
      </c>
      <c r="BU52" s="68">
        <f>SUM('Alternatyva 4'!BU$21,'Alternatyva 4'!BU$32,'Alternatyva 4'!BU$43,'Alternatyva 4'!BU$55,'Alternatyva 4'!BU$66,'Alternatyva 4'!BU$77,'Alternatyva 4'!BU$88)</f>
        <v>0</v>
      </c>
      <c r="BV52" s="68">
        <f>SUM('Alternatyva 4'!BV$21,'Alternatyva 4'!BV$32,'Alternatyva 4'!BV$43,'Alternatyva 4'!BV$55,'Alternatyva 4'!BV$66,'Alternatyva 4'!BV$77,'Alternatyva 4'!BV$88)</f>
        <v>0</v>
      </c>
      <c r="BW52" s="68">
        <f>SUM('Alternatyva 4'!BW$21,'Alternatyva 4'!BW$32,'Alternatyva 4'!BW$43,'Alternatyva 4'!BW$55,'Alternatyva 4'!BW$66,'Alternatyva 4'!BW$77,'Alternatyva 4'!BW$88)</f>
        <v>0</v>
      </c>
      <c r="BX52" s="68">
        <f>SUM('Alternatyva 4'!BX$21,'Alternatyva 4'!BX$32,'Alternatyva 4'!BX$43,'Alternatyva 4'!BX$55,'Alternatyva 4'!BX$66,'Alternatyva 4'!BX$77,'Alternatyva 4'!BX$88)</f>
        <v>0</v>
      </c>
      <c r="BY52" s="68">
        <f>SUM('Alternatyva 4'!BY$21,'Alternatyva 4'!BY$32,'Alternatyva 4'!BY$43,'Alternatyva 4'!BY$55,'Alternatyva 4'!BY$66,'Alternatyva 4'!BY$77,'Alternatyva 4'!BY$88)</f>
        <v>0</v>
      </c>
      <c r="BZ52" s="68">
        <f>SUM('Alternatyva 4'!BZ$21,'Alternatyva 4'!BZ$32,'Alternatyva 4'!BZ$43,'Alternatyva 4'!BZ$55,'Alternatyva 4'!BZ$66,'Alternatyva 4'!BZ$77,'Alternatyva 4'!BZ$88)</f>
        <v>0</v>
      </c>
      <c r="CA52" s="68">
        <f>SUM('Alternatyva 4'!CA$21,'Alternatyva 4'!CA$32,'Alternatyva 4'!CA$43,'Alternatyva 4'!CA$55,'Alternatyva 4'!CA$66,'Alternatyva 4'!CA$77,'Alternatyva 4'!CA$88)</f>
        <v>0</v>
      </c>
      <c r="CB52" s="68">
        <f>SUM('Alternatyva 4'!CB$21,'Alternatyva 4'!CB$32,'Alternatyva 4'!CB$43,'Alternatyva 4'!CB$55,'Alternatyva 4'!CB$66,'Alternatyva 4'!CB$77,'Alternatyva 4'!CB$88)</f>
        <v>0</v>
      </c>
      <c r="CC52" s="68">
        <f>SUM('Alternatyva 4'!CC$21,'Alternatyva 4'!CC$32,'Alternatyva 4'!CC$43,'Alternatyva 4'!CC$55,'Alternatyva 4'!CC$66,'Alternatyva 4'!CC$77,'Alternatyva 4'!CC$88)</f>
        <v>0</v>
      </c>
      <c r="CD52" s="68">
        <f>SUM('Alternatyva 4'!CD$21,'Alternatyva 4'!CD$32,'Alternatyva 4'!CD$43,'Alternatyva 4'!CD$55,'Alternatyva 4'!CD$66,'Alternatyva 4'!CD$77,'Alternatyva 4'!CD$88)</f>
        <v>0</v>
      </c>
      <c r="CE52" s="68">
        <f>SUM('Alternatyva 4'!CE$21,'Alternatyva 4'!CE$32,'Alternatyva 4'!CE$43,'Alternatyva 4'!CE$55,'Alternatyva 4'!CE$66,'Alternatyva 4'!CE$77,'Alternatyva 4'!CE$88)</f>
        <v>0</v>
      </c>
      <c r="CF52" s="68">
        <f>SUM('Alternatyva 4'!CF$21,'Alternatyva 4'!CF$32,'Alternatyva 4'!CF$43,'Alternatyva 4'!CF$55,'Alternatyva 4'!CF$66,'Alternatyva 4'!CF$77,'Alternatyva 4'!CF$88)</f>
        <v>0</v>
      </c>
      <c r="CG52" s="68">
        <f>SUM('Alternatyva 4'!CG$21,'Alternatyva 4'!CG$32,'Alternatyva 4'!CG$43,'Alternatyva 4'!CG$55,'Alternatyva 4'!CG$66,'Alternatyva 4'!CG$77,'Alternatyva 4'!CG$88)</f>
        <v>0</v>
      </c>
      <c r="CH52" s="68">
        <f>SUM('Alternatyva 4'!CH$21,'Alternatyva 4'!CH$32,'Alternatyva 4'!CH$43,'Alternatyva 4'!CH$55,'Alternatyva 4'!CH$66,'Alternatyva 4'!CH$77,'Alternatyva 4'!CH$88)</f>
        <v>0</v>
      </c>
      <c r="CI52" s="68">
        <f>SUM('Alternatyva 4'!CI$21,'Alternatyva 4'!CI$32,'Alternatyva 4'!CI$43,'Alternatyva 4'!CI$55,'Alternatyva 4'!CI$66,'Alternatyva 4'!CI$77,'Alternatyva 4'!CI$88)</f>
        <v>0</v>
      </c>
      <c r="CJ52" s="68">
        <f>SUM('Alternatyva 4'!CJ$21,'Alternatyva 4'!CJ$32,'Alternatyva 4'!CJ$43,'Alternatyva 4'!CJ$55,'Alternatyva 4'!CJ$66,'Alternatyva 4'!CJ$77,'Alternatyva 4'!CJ$88)</f>
        <v>0</v>
      </c>
      <c r="CK52" s="68">
        <f>SUM('Alternatyva 4'!CK$21,'Alternatyva 4'!CK$32,'Alternatyva 4'!CK$43,'Alternatyva 4'!CK$55,'Alternatyva 4'!CK$66,'Alternatyva 4'!CK$77,'Alternatyva 4'!CK$88)</f>
        <v>0</v>
      </c>
      <c r="CL52" s="68">
        <f>SUM('Alternatyva 4'!CL$21,'Alternatyva 4'!CL$32,'Alternatyva 4'!CL$43,'Alternatyva 4'!CL$55,'Alternatyva 4'!CL$66,'Alternatyva 4'!CL$77,'Alternatyva 4'!CL$88)</f>
        <v>0</v>
      </c>
      <c r="CM52" s="68">
        <f>SUM('Alternatyva 4'!CM$21,'Alternatyva 4'!CM$32,'Alternatyva 4'!CM$43,'Alternatyva 4'!CM$55,'Alternatyva 4'!CM$66,'Alternatyva 4'!CM$77,'Alternatyva 4'!CM$88)</f>
        <v>0</v>
      </c>
      <c r="CN52" s="68">
        <f>SUM('Alternatyva 4'!CN$21,'Alternatyva 4'!CN$32,'Alternatyva 4'!CN$43,'Alternatyva 4'!CN$55,'Alternatyva 4'!CN$66,'Alternatyva 4'!CN$77,'Alternatyva 4'!CN$88)</f>
        <v>0</v>
      </c>
      <c r="CO52" s="68">
        <f>SUM('Alternatyva 4'!CO$21,'Alternatyva 4'!CO$32,'Alternatyva 4'!CO$43,'Alternatyva 4'!CO$55,'Alternatyva 4'!CO$66,'Alternatyva 4'!CO$77,'Alternatyva 4'!CO$88)</f>
        <v>0</v>
      </c>
      <c r="CP52" s="68">
        <f>SUM('Alternatyva 4'!CP$21,'Alternatyva 4'!CP$32,'Alternatyva 4'!CP$43,'Alternatyva 4'!CP$55,'Alternatyva 4'!CP$66,'Alternatyva 4'!CP$77,'Alternatyva 4'!CP$88)</f>
        <v>0</v>
      </c>
      <c r="CQ52" s="68">
        <f>SUM('Alternatyva 4'!CQ$21,'Alternatyva 4'!CQ$32,'Alternatyva 4'!CQ$43,'Alternatyva 4'!CQ$55,'Alternatyva 4'!CQ$66,'Alternatyva 4'!CQ$77,'Alternatyva 4'!CQ$88)</f>
        <v>0</v>
      </c>
      <c r="CR52" s="68">
        <f>SUM('Alternatyva 4'!CR$21,'Alternatyva 4'!CR$32,'Alternatyva 4'!CR$43,'Alternatyva 4'!CR$55,'Alternatyva 4'!CR$66,'Alternatyva 4'!CR$77,'Alternatyva 4'!CR$88)</f>
        <v>0</v>
      </c>
      <c r="CS52" s="68">
        <f>SUM('Alternatyva 4'!CS$21,'Alternatyva 4'!CS$32,'Alternatyva 4'!CS$43,'Alternatyva 4'!CS$55,'Alternatyva 4'!CS$66,'Alternatyva 4'!CS$77,'Alternatyva 4'!CS$88)</f>
        <v>0</v>
      </c>
      <c r="CT52" s="68">
        <f>SUM('Alternatyva 4'!CT$21,'Alternatyva 4'!CT$32,'Alternatyva 4'!CT$43,'Alternatyva 4'!CT$55,'Alternatyva 4'!CT$66,'Alternatyva 4'!CT$77,'Alternatyva 4'!CT$88)</f>
        <v>0</v>
      </c>
      <c r="CU52" s="68">
        <f>SUM('Alternatyva 4'!CU$21,'Alternatyva 4'!CU$32,'Alternatyva 4'!CU$43,'Alternatyva 4'!CU$55,'Alternatyva 4'!CU$66,'Alternatyva 4'!CU$77,'Alternatyva 4'!CU$88)</f>
        <v>0</v>
      </c>
      <c r="CV52" s="68">
        <f>SUM('Alternatyva 4'!CV$21,'Alternatyva 4'!CV$32,'Alternatyva 4'!CV$43,'Alternatyva 4'!CV$55,'Alternatyva 4'!CV$66,'Alternatyva 4'!CV$77,'Alternatyva 4'!CV$88)</f>
        <v>0</v>
      </c>
      <c r="CW52" s="68">
        <f>SUM('Alternatyva 4'!CW$21,'Alternatyva 4'!CW$32,'Alternatyva 4'!CW$43,'Alternatyva 4'!CW$55,'Alternatyva 4'!CW$66,'Alternatyva 4'!CW$77,'Alternatyva 4'!CW$88)</f>
        <v>0</v>
      </c>
      <c r="CX52" s="68">
        <f>SUM('Alternatyva 4'!CX$21,'Alternatyva 4'!CX$32,'Alternatyva 4'!CX$43,'Alternatyva 4'!CX$55,'Alternatyva 4'!CX$66,'Alternatyva 4'!CX$77,'Alternatyva 4'!CX$88)</f>
        <v>0</v>
      </c>
      <c r="CY52" s="68">
        <f>SUM('Alternatyva 4'!CY$21,'Alternatyva 4'!CY$32,'Alternatyva 4'!CY$43,'Alternatyva 4'!CY$55,'Alternatyva 4'!CY$66,'Alternatyva 4'!CY$77,'Alternatyva 4'!CY$88)</f>
        <v>0</v>
      </c>
      <c r="CZ52" s="68">
        <f>SUM('Alternatyva 4'!CZ$21,'Alternatyva 4'!CZ$32,'Alternatyva 4'!CZ$43,'Alternatyva 4'!CZ$55,'Alternatyva 4'!CZ$66,'Alternatyva 4'!CZ$77,'Alternatyva 4'!CZ$88)</f>
        <v>0</v>
      </c>
      <c r="DA52" s="68">
        <f>SUM('Alternatyva 4'!DA$21,'Alternatyva 4'!DA$32,'Alternatyva 4'!DA$43,'Alternatyva 4'!DA$55,'Alternatyva 4'!DA$66,'Alternatyva 4'!DA$77,'Alternatyva 4'!DA$88)</f>
        <v>0</v>
      </c>
      <c r="DB52" s="68">
        <f>SUM('Alternatyva 4'!DB$21,'Alternatyva 4'!DB$32,'Alternatyva 4'!DB$43,'Alternatyva 4'!DB$55,'Alternatyva 4'!DB$66,'Alternatyva 4'!DB$77,'Alternatyva 4'!DB$88)</f>
        <v>0</v>
      </c>
      <c r="DC52" s="68">
        <f>SUM('Alternatyva 4'!DC$21,'Alternatyva 4'!DC$32,'Alternatyva 4'!DC$43,'Alternatyva 4'!DC$55,'Alternatyva 4'!DC$66,'Alternatyva 4'!DC$77,'Alternatyva 4'!DC$88)</f>
        <v>0</v>
      </c>
    </row>
    <row r="53" spans="2:107" ht="14.25" hidden="1" customHeight="1">
      <c r="B53" s="785" t="s">
        <v>197</v>
      </c>
      <c r="C53" s="785"/>
      <c r="D53" s="785"/>
      <c r="E53" s="785"/>
      <c r="F53" s="66"/>
      <c r="G53" s="58">
        <f>SUMIF($H$8:$DC$8,"&lt;="&amp;PAL,$H53:$DC53)</f>
        <v>0</v>
      </c>
      <c r="H53" s="14">
        <f>H52-'Alternatyva 4'!H$7+'Alternatyva 4'!H$115</f>
        <v>0</v>
      </c>
      <c r="I53" s="14">
        <f>I52-'Alternatyva 4'!I$7+'Alternatyva 4'!I$115</f>
        <v>0</v>
      </c>
      <c r="J53" s="14">
        <f>J52-'Alternatyva 4'!J$7+'Alternatyva 4'!J$115</f>
        <v>0</v>
      </c>
      <c r="K53" s="14">
        <f>K52-'Alternatyva 4'!K$7+'Alternatyva 4'!K$115</f>
        <v>0</v>
      </c>
      <c r="L53" s="14">
        <f>L52-'Alternatyva 4'!L$7+'Alternatyva 4'!L$115</f>
        <v>0</v>
      </c>
      <c r="M53" s="14">
        <f>M52-'Alternatyva 4'!M$7+'Alternatyva 4'!M$115</f>
        <v>0</v>
      </c>
      <c r="N53" s="14">
        <f>N52-'Alternatyva 4'!N$7+'Alternatyva 4'!N$115</f>
        <v>0</v>
      </c>
      <c r="O53" s="14">
        <f>O52-'Alternatyva 4'!O$7+'Alternatyva 4'!O$115</f>
        <v>0</v>
      </c>
      <c r="P53" s="14">
        <f>P52-'Alternatyva 4'!P$7+'Alternatyva 4'!P$115</f>
        <v>0</v>
      </c>
      <c r="Q53" s="14">
        <f>Q52-'Alternatyva 4'!Q$7+'Alternatyva 4'!Q$115</f>
        <v>0</v>
      </c>
      <c r="R53" s="14">
        <f>R52-'Alternatyva 4'!R$7+'Alternatyva 4'!R$115</f>
        <v>0</v>
      </c>
      <c r="S53" s="14">
        <f>S52-'Alternatyva 4'!S$7+'Alternatyva 4'!S$115</f>
        <v>0</v>
      </c>
      <c r="T53" s="14">
        <f>T52-'Alternatyva 4'!T$7+'Alternatyva 4'!T$115</f>
        <v>0</v>
      </c>
      <c r="U53" s="14">
        <f>U52-'Alternatyva 4'!U$7+'Alternatyva 4'!U$115</f>
        <v>0</v>
      </c>
      <c r="V53" s="14">
        <f>V52-'Alternatyva 4'!V$7+'Alternatyva 4'!V$115</f>
        <v>0</v>
      </c>
      <c r="W53" s="14">
        <f>W52-'Alternatyva 4'!W$7+'Alternatyva 4'!W$115</f>
        <v>0</v>
      </c>
      <c r="X53" s="14">
        <f>X52-'Alternatyva 4'!X$7+'Alternatyva 4'!X$115</f>
        <v>0</v>
      </c>
      <c r="Y53" s="14">
        <f>Y52-'Alternatyva 4'!Y$7+'Alternatyva 4'!Y$115</f>
        <v>0</v>
      </c>
      <c r="Z53" s="14">
        <f>Z52-'Alternatyva 4'!Z$7+'Alternatyva 4'!Z$115</f>
        <v>0</v>
      </c>
      <c r="AA53" s="14">
        <f>AA52-'Alternatyva 4'!AA$7+'Alternatyva 4'!AA$115</f>
        <v>0</v>
      </c>
      <c r="AB53" s="14">
        <f>AB52-'Alternatyva 4'!AB$7+'Alternatyva 4'!AB$115</f>
        <v>0</v>
      </c>
      <c r="AC53" s="14">
        <f>AC52-'Alternatyva 4'!AC$7+'Alternatyva 4'!AC$115</f>
        <v>0</v>
      </c>
      <c r="AD53" s="14">
        <f>AD52-'Alternatyva 4'!AD$7+'Alternatyva 4'!AD$115</f>
        <v>0</v>
      </c>
      <c r="AE53" s="14">
        <f>AE52-'Alternatyva 4'!AE$7+'Alternatyva 4'!AE$115</f>
        <v>0</v>
      </c>
      <c r="AF53" s="14">
        <f>AF52-'Alternatyva 4'!AF$7+'Alternatyva 4'!AF$115</f>
        <v>0</v>
      </c>
      <c r="AG53" s="14">
        <f>AG52-'Alternatyva 4'!AG$7+'Alternatyva 4'!AG$115</f>
        <v>0</v>
      </c>
      <c r="AH53" s="14">
        <f>AH52-'Alternatyva 4'!AH$7+'Alternatyva 4'!AH$115</f>
        <v>0</v>
      </c>
      <c r="AI53" s="14">
        <f>AI52-'Alternatyva 4'!AI$7+'Alternatyva 4'!AI$115</f>
        <v>0</v>
      </c>
      <c r="AJ53" s="14">
        <f>AJ52-'Alternatyva 4'!AJ$7+'Alternatyva 4'!AJ$115</f>
        <v>0</v>
      </c>
      <c r="AK53" s="14">
        <f>AK52-'Alternatyva 4'!AK$7+'Alternatyva 4'!AK$115</f>
        <v>0</v>
      </c>
      <c r="AL53" s="14">
        <f>AL52-'Alternatyva 4'!AL$7+'Alternatyva 4'!AL$115</f>
        <v>0</v>
      </c>
      <c r="AM53" s="14">
        <f>AM52-'Alternatyva 4'!AM$7+'Alternatyva 4'!AM$115</f>
        <v>0</v>
      </c>
      <c r="AN53" s="14">
        <f>AN52-'Alternatyva 4'!AN$7+'Alternatyva 4'!AN$115</f>
        <v>0</v>
      </c>
      <c r="AO53" s="14">
        <f>AO52-'Alternatyva 4'!AO$7+'Alternatyva 4'!AO$115</f>
        <v>0</v>
      </c>
      <c r="AP53" s="14">
        <f>AP52-'Alternatyva 4'!AP$7+'Alternatyva 4'!AP$115</f>
        <v>0</v>
      </c>
      <c r="AQ53" s="14">
        <f>AQ52-'Alternatyva 4'!AQ$7+'Alternatyva 4'!AQ$115</f>
        <v>0</v>
      </c>
      <c r="AR53" s="14">
        <f>AR52-'Alternatyva 4'!AR$7+'Alternatyva 4'!AR$115</f>
        <v>0</v>
      </c>
      <c r="AS53" s="14">
        <f>AS52-'Alternatyva 4'!AS$7+'Alternatyva 4'!AS$115</f>
        <v>0</v>
      </c>
      <c r="AT53" s="14">
        <f>AT52-'Alternatyva 4'!AT$7+'Alternatyva 4'!AT$115</f>
        <v>0</v>
      </c>
      <c r="AU53" s="14">
        <f>AU52-'Alternatyva 4'!AU$7+'Alternatyva 4'!AU$115</f>
        <v>0</v>
      </c>
      <c r="AV53" s="14">
        <f>AV52-'Alternatyva 4'!AV$7+'Alternatyva 4'!AV$115</f>
        <v>0</v>
      </c>
      <c r="AW53" s="14">
        <f>AW52-'Alternatyva 4'!AW$7+'Alternatyva 4'!AW$115</f>
        <v>0</v>
      </c>
      <c r="AX53" s="14">
        <f>AX52-'Alternatyva 4'!AX$7+'Alternatyva 4'!AX$115</f>
        <v>0</v>
      </c>
      <c r="AY53" s="14">
        <f>AY52-'Alternatyva 4'!AY$7+'Alternatyva 4'!AY$115</f>
        <v>0</v>
      </c>
      <c r="AZ53" s="14">
        <f>AZ52-'Alternatyva 4'!AZ$7+'Alternatyva 4'!AZ$115</f>
        <v>0</v>
      </c>
      <c r="BA53" s="14">
        <f>BA52-'Alternatyva 4'!BA$7+'Alternatyva 4'!BA$115</f>
        <v>0</v>
      </c>
      <c r="BB53" s="14">
        <f>BB52-'Alternatyva 4'!BB$7+'Alternatyva 4'!BB$115</f>
        <v>0</v>
      </c>
      <c r="BC53" s="14">
        <f>BC52-'Alternatyva 4'!BC$7+'Alternatyva 4'!BC$115</f>
        <v>0</v>
      </c>
      <c r="BD53" s="14">
        <f>BD52-'Alternatyva 4'!BD$7+'Alternatyva 4'!BD$115</f>
        <v>0</v>
      </c>
      <c r="BE53" s="14">
        <f>BE52-'Alternatyva 4'!BE$7+'Alternatyva 4'!BE$115</f>
        <v>0</v>
      </c>
      <c r="BF53" s="14">
        <f>BF52-'Alternatyva 4'!BF$7+'Alternatyva 4'!BF$115</f>
        <v>0</v>
      </c>
      <c r="BG53" s="14">
        <f>BG52-'Alternatyva 4'!BG$7+'Alternatyva 4'!BG$115</f>
        <v>0</v>
      </c>
      <c r="BH53" s="14">
        <f>BH52-'Alternatyva 4'!BH$7+'Alternatyva 4'!BH$115</f>
        <v>0</v>
      </c>
      <c r="BI53" s="14">
        <f>BI52-'Alternatyva 4'!BI$7+'Alternatyva 4'!BI$115</f>
        <v>0</v>
      </c>
      <c r="BJ53" s="14">
        <f>BJ52-'Alternatyva 4'!BJ$7+'Alternatyva 4'!BJ$115</f>
        <v>0</v>
      </c>
      <c r="BK53" s="14">
        <f>BK52-'Alternatyva 4'!BK$7+'Alternatyva 4'!BK$115</f>
        <v>0</v>
      </c>
      <c r="BL53" s="14">
        <f>BL52-'Alternatyva 4'!BL$7+'Alternatyva 4'!BL$115</f>
        <v>0</v>
      </c>
      <c r="BM53" s="14">
        <f>BM52-'Alternatyva 4'!BM$7+'Alternatyva 4'!BM$115</f>
        <v>0</v>
      </c>
      <c r="BN53" s="14">
        <f>BN52-'Alternatyva 4'!BN$7+'Alternatyva 4'!BN$115</f>
        <v>0</v>
      </c>
      <c r="BO53" s="14">
        <f>BO52-'Alternatyva 4'!BO$7+'Alternatyva 4'!BO$115</f>
        <v>0</v>
      </c>
      <c r="BP53" s="14">
        <f>BP52-'Alternatyva 4'!BP$7+'Alternatyva 4'!BP$115</f>
        <v>0</v>
      </c>
      <c r="BQ53" s="14">
        <f>BQ52-'Alternatyva 4'!BQ$7+'Alternatyva 4'!BQ$115</f>
        <v>0</v>
      </c>
      <c r="BR53" s="14">
        <f>BR52-'Alternatyva 4'!BR$7+'Alternatyva 4'!BR$115</f>
        <v>0</v>
      </c>
      <c r="BS53" s="14">
        <f>BS52-'Alternatyva 4'!BS$7+'Alternatyva 4'!BS$115</f>
        <v>0</v>
      </c>
      <c r="BT53" s="14">
        <f>BT52-'Alternatyva 4'!BT$7+'Alternatyva 4'!BT$115</f>
        <v>0</v>
      </c>
      <c r="BU53" s="14">
        <f>BU52-'Alternatyva 4'!BU$7+'Alternatyva 4'!BU$115</f>
        <v>0</v>
      </c>
      <c r="BV53" s="14">
        <f>BV52-'Alternatyva 4'!BV$7+'Alternatyva 4'!BV$115</f>
        <v>0</v>
      </c>
      <c r="BW53" s="14">
        <f>BW52-'Alternatyva 4'!BW$7+'Alternatyva 4'!BW$115</f>
        <v>0</v>
      </c>
      <c r="BX53" s="14">
        <f>BX52-'Alternatyva 4'!BX$7+'Alternatyva 4'!BX$115</f>
        <v>0</v>
      </c>
      <c r="BY53" s="14">
        <f>BY52-'Alternatyva 4'!BY$7+'Alternatyva 4'!BY$115</f>
        <v>0</v>
      </c>
      <c r="BZ53" s="14">
        <f>BZ52-'Alternatyva 4'!BZ$7+'Alternatyva 4'!BZ$115</f>
        <v>0</v>
      </c>
      <c r="CA53" s="14">
        <f>CA52-'Alternatyva 4'!CA$7+'Alternatyva 4'!CA$115</f>
        <v>0</v>
      </c>
      <c r="CB53" s="14">
        <f>CB52-'Alternatyva 4'!CB$7+'Alternatyva 4'!CB$115</f>
        <v>0</v>
      </c>
      <c r="CC53" s="14">
        <f>CC52-'Alternatyva 4'!CC$7+'Alternatyva 4'!CC$115</f>
        <v>0</v>
      </c>
      <c r="CD53" s="14">
        <f>CD52-'Alternatyva 4'!CD$7+'Alternatyva 4'!CD$115</f>
        <v>0</v>
      </c>
      <c r="CE53" s="14">
        <f>CE52-'Alternatyva 4'!CE$7+'Alternatyva 4'!CE$115</f>
        <v>0</v>
      </c>
      <c r="CF53" s="14">
        <f>CF52-'Alternatyva 4'!CF$7+'Alternatyva 4'!CF$115</f>
        <v>0</v>
      </c>
      <c r="CG53" s="14">
        <f>CG52-'Alternatyva 4'!CG$7+'Alternatyva 4'!CG$115</f>
        <v>0</v>
      </c>
      <c r="CH53" s="14">
        <f>CH52-'Alternatyva 4'!CH$7+'Alternatyva 4'!CH$115</f>
        <v>0</v>
      </c>
      <c r="CI53" s="14">
        <f>CI52-'Alternatyva 4'!CI$7+'Alternatyva 4'!CI$115</f>
        <v>0</v>
      </c>
      <c r="CJ53" s="14">
        <f>CJ52-'Alternatyva 4'!CJ$7+'Alternatyva 4'!CJ$115</f>
        <v>0</v>
      </c>
      <c r="CK53" s="14">
        <f>CK52-'Alternatyva 4'!CK$7+'Alternatyva 4'!CK$115</f>
        <v>0</v>
      </c>
      <c r="CL53" s="14">
        <f>CL52-'Alternatyva 4'!CL$7+'Alternatyva 4'!CL$115</f>
        <v>0</v>
      </c>
      <c r="CM53" s="14">
        <f>CM52-'Alternatyva 4'!CM$7+'Alternatyva 4'!CM$115</f>
        <v>0</v>
      </c>
      <c r="CN53" s="14">
        <f>CN52-'Alternatyva 4'!CN$7+'Alternatyva 4'!CN$115</f>
        <v>0</v>
      </c>
      <c r="CO53" s="14">
        <f>CO52-'Alternatyva 4'!CO$7+'Alternatyva 4'!CO$115</f>
        <v>0</v>
      </c>
      <c r="CP53" s="14">
        <f>CP52-'Alternatyva 4'!CP$7+'Alternatyva 4'!CP$115</f>
        <v>0</v>
      </c>
      <c r="CQ53" s="14">
        <f>CQ52-'Alternatyva 4'!CQ$7+'Alternatyva 4'!CQ$115</f>
        <v>0</v>
      </c>
      <c r="CR53" s="14">
        <f>CR52-'Alternatyva 4'!CR$7+'Alternatyva 4'!CR$115</f>
        <v>0</v>
      </c>
      <c r="CS53" s="14">
        <f>CS52-'Alternatyva 4'!CS$7+'Alternatyva 4'!CS$115</f>
        <v>0</v>
      </c>
      <c r="CT53" s="14">
        <f>CT52-'Alternatyva 4'!CT$7+'Alternatyva 4'!CT$115</f>
        <v>0</v>
      </c>
      <c r="CU53" s="14">
        <f>CU52-'Alternatyva 4'!CU$7+'Alternatyva 4'!CU$115</f>
        <v>0</v>
      </c>
      <c r="CV53" s="14">
        <f>CV52-'Alternatyva 4'!CV$7+'Alternatyva 4'!CV$115</f>
        <v>0</v>
      </c>
      <c r="CW53" s="14">
        <f>CW52-'Alternatyva 4'!CW$7+'Alternatyva 4'!CW$115</f>
        <v>0</v>
      </c>
      <c r="CX53" s="14">
        <f>CX52-'Alternatyva 4'!CX$7+'Alternatyva 4'!CX$115</f>
        <v>0</v>
      </c>
      <c r="CY53" s="14">
        <f>CY52-'Alternatyva 4'!CY$7+'Alternatyva 4'!CY$115</f>
        <v>0</v>
      </c>
      <c r="CZ53" s="14">
        <f>CZ52-'Alternatyva 4'!CZ$7+'Alternatyva 4'!CZ$115</f>
        <v>0</v>
      </c>
      <c r="DA53" s="14">
        <f>DA52-'Alternatyva 4'!DA$7+'Alternatyva 4'!DA$115</f>
        <v>0</v>
      </c>
      <c r="DB53" s="14">
        <f>DB52-'Alternatyva 4'!DB$7+'Alternatyva 4'!DB$115</f>
        <v>0</v>
      </c>
      <c r="DC53" s="14">
        <f>DC52-'Alternatyva 4'!DC$7+'Alternatyva 4'!DC$115</f>
        <v>0</v>
      </c>
    </row>
    <row r="54" spans="2:107" ht="14.25" hidden="1" customHeight="1">
      <c r="B54" s="783" t="s">
        <v>268</v>
      </c>
      <c r="C54" s="783"/>
      <c r="D54" s="783"/>
      <c r="E54" s="783"/>
      <c r="F54" s="42">
        <f>H53+NPV(FD,I53:INDEX(I53:DC53,PAL))</f>
        <v>0</v>
      </c>
      <c r="G54" s="52"/>
    </row>
    <row r="55" spans="2:107" hidden="1">
      <c r="B55" s="783" t="s">
        <v>269</v>
      </c>
      <c r="C55" s="783"/>
      <c r="D55" s="783"/>
      <c r="E55" s="783"/>
      <c r="F55" s="172" t="str">
        <f>IFERROR(IRR(H53:INDEX(H53:DC53,PAL+1)),"-")</f>
        <v>-</v>
      </c>
      <c r="G55" s="44"/>
    </row>
    <row r="56" spans="2:107" hidden="1">
      <c r="B56" s="783" t="s">
        <v>196</v>
      </c>
      <c r="C56" s="783"/>
      <c r="D56" s="783"/>
      <c r="E56" s="783"/>
      <c r="F56" s="67" t="str">
        <f>IFERROR(IF('Alternatyva 4'!H$89&lt;0,SUM('Alternatyva 4'!F$100,-'Alternatyva 4'!H$115,-'Alternatyva 4'!F$89)/SUM('Alternatyva 4'!F$9,'Alternatyva 4'!F$8,-F52),SUM('Alternatyva 4'!F$100,-'Alternatyva 4'!H$115)/SUM('Alternatyva 4'!F$9,'Alternatyva 4'!F$8,-F52,'Alternatyva 4'!F$89)),"")</f>
        <v/>
      </c>
      <c r="G56" s="44"/>
    </row>
    <row r="57" spans="2:107" hidden="1"/>
    <row r="58" spans="2:107" hidden="1">
      <c r="B58" s="31" t="s">
        <v>12</v>
      </c>
      <c r="C58" s="31"/>
      <c r="D58" s="31"/>
      <c r="G58" s="19"/>
      <c r="H58" s="19"/>
      <c r="I58" s="19"/>
      <c r="J58" s="19"/>
      <c r="K58" s="19"/>
      <c r="L58" s="19"/>
      <c r="M58" s="19"/>
      <c r="N58" s="19"/>
      <c r="O58" s="19"/>
      <c r="P58" s="19"/>
      <c r="Q58" s="19"/>
      <c r="R58" s="19"/>
      <c r="S58" s="19"/>
      <c r="T58" s="19"/>
      <c r="U58" s="19"/>
      <c r="V58" s="19"/>
      <c r="W58" s="19"/>
      <c r="X58" s="19"/>
      <c r="Y58" s="19"/>
      <c r="Z58" s="19"/>
      <c r="AA58" s="19"/>
      <c r="AB58" s="19"/>
      <c r="AC58" s="19"/>
      <c r="AD58" s="19"/>
      <c r="AE58" s="19"/>
      <c r="AF58" s="19"/>
      <c r="AG58" s="19"/>
      <c r="AH58" s="19"/>
      <c r="AI58" s="19"/>
      <c r="AJ58" s="19"/>
      <c r="AK58" s="19"/>
      <c r="AL58" s="19"/>
      <c r="AM58" s="19"/>
      <c r="AN58" s="19"/>
      <c r="AO58" s="19"/>
      <c r="AP58" s="19"/>
      <c r="AQ58" s="19"/>
      <c r="AR58" s="19"/>
      <c r="AS58" s="19"/>
      <c r="AT58" s="19"/>
      <c r="AU58" s="19"/>
      <c r="AV58" s="19"/>
      <c r="AW58" s="19"/>
      <c r="AX58" s="19"/>
      <c r="AY58" s="19"/>
      <c r="AZ58" s="19"/>
      <c r="BA58" s="19"/>
      <c r="BB58" s="19"/>
      <c r="BC58" s="19"/>
      <c r="BD58" s="19"/>
      <c r="BE58" s="19"/>
      <c r="BF58" s="19"/>
      <c r="BG58" s="19"/>
      <c r="BH58" s="19"/>
      <c r="BI58" s="19"/>
      <c r="BJ58" s="19"/>
      <c r="BK58" s="19"/>
      <c r="BL58" s="19"/>
      <c r="BM58" s="19"/>
      <c r="BN58" s="19"/>
      <c r="BO58" s="19"/>
      <c r="BP58" s="19"/>
      <c r="BQ58" s="19"/>
      <c r="BR58" s="19"/>
      <c r="BS58" s="19"/>
      <c r="BT58" s="19"/>
      <c r="BU58" s="19"/>
      <c r="BV58" s="19"/>
      <c r="BW58" s="19"/>
      <c r="BX58" s="19"/>
      <c r="BY58" s="19"/>
      <c r="BZ58" s="19"/>
      <c r="CA58" s="19"/>
      <c r="CB58" s="19"/>
      <c r="CC58" s="19"/>
      <c r="CD58" s="19"/>
      <c r="CE58" s="19"/>
      <c r="CF58" s="19"/>
      <c r="CG58" s="19"/>
      <c r="CH58" s="19"/>
      <c r="CI58" s="19"/>
      <c r="CJ58" s="19"/>
      <c r="CK58" s="19"/>
      <c r="CL58" s="19"/>
      <c r="CM58" s="19"/>
      <c r="CN58" s="19"/>
      <c r="CO58" s="19"/>
      <c r="CP58" s="19"/>
      <c r="CQ58" s="19"/>
      <c r="CR58" s="19"/>
      <c r="CS58" s="19"/>
      <c r="CT58" s="19"/>
      <c r="CU58" s="19"/>
      <c r="CV58" s="19"/>
      <c r="CW58" s="19"/>
      <c r="CX58" s="19"/>
      <c r="CY58" s="19"/>
      <c r="CZ58" s="19"/>
      <c r="DA58" s="19"/>
      <c r="DB58" s="19"/>
      <c r="DC58" s="19"/>
    </row>
    <row r="59" spans="2:107" hidden="1">
      <c r="B59" s="784" t="s">
        <v>193</v>
      </c>
      <c r="C59" s="784"/>
      <c r="D59" s="784"/>
      <c r="E59" s="784"/>
      <c r="F59" s="1"/>
      <c r="G59" s="12" t="s">
        <v>32</v>
      </c>
      <c r="H59" s="12" t="str">
        <f ca="1">H9</f>
        <v>2022</v>
      </c>
      <c r="I59" s="12">
        <f t="shared" ref="I59:BT59" ca="1" si="11">I9</f>
        <v>2023</v>
      </c>
      <c r="J59" s="12">
        <f t="shared" ca="1" si="11"/>
        <v>2024</v>
      </c>
      <c r="K59" s="12">
        <f t="shared" ca="1" si="11"/>
        <v>2025</v>
      </c>
      <c r="L59" s="12">
        <f t="shared" ca="1" si="11"/>
        <v>2026</v>
      </c>
      <c r="M59" s="12">
        <f t="shared" ca="1" si="11"/>
        <v>2027</v>
      </c>
      <c r="N59" s="12">
        <f t="shared" ca="1" si="11"/>
        <v>2028</v>
      </c>
      <c r="O59" s="12">
        <f t="shared" ca="1" si="11"/>
        <v>2029</v>
      </c>
      <c r="P59" s="12">
        <f t="shared" ca="1" si="11"/>
        <v>2030</v>
      </c>
      <c r="Q59" s="12">
        <f t="shared" ca="1" si="11"/>
        <v>2031</v>
      </c>
      <c r="R59" s="12">
        <f t="shared" ca="1" si="11"/>
        <v>2032</v>
      </c>
      <c r="S59" s="12">
        <f t="shared" ca="1" si="11"/>
        <v>2033</v>
      </c>
      <c r="T59" s="12">
        <f t="shared" ca="1" si="11"/>
        <v>2034</v>
      </c>
      <c r="U59" s="12">
        <f t="shared" ca="1" si="11"/>
        <v>2035</v>
      </c>
      <c r="V59" s="12">
        <f t="shared" ca="1" si="11"/>
        <v>2036</v>
      </c>
      <c r="W59" s="12">
        <f t="shared" ca="1" si="11"/>
        <v>2037</v>
      </c>
      <c r="X59" s="12">
        <f t="shared" ca="1" si="11"/>
        <v>2038</v>
      </c>
      <c r="Y59" s="12">
        <f t="shared" ca="1" si="11"/>
        <v>2039</v>
      </c>
      <c r="Z59" s="12">
        <f t="shared" ca="1" si="11"/>
        <v>2040</v>
      </c>
      <c r="AA59" s="12">
        <f t="shared" ca="1" si="11"/>
        <v>2041</v>
      </c>
      <c r="AB59" s="12">
        <f t="shared" ca="1" si="11"/>
        <v>2042</v>
      </c>
      <c r="AC59" s="12">
        <f t="shared" ca="1" si="11"/>
        <v>2043</v>
      </c>
      <c r="AD59" s="12">
        <f t="shared" ca="1" si="11"/>
        <v>2044</v>
      </c>
      <c r="AE59" s="12">
        <f t="shared" ca="1" si="11"/>
        <v>2045</v>
      </c>
      <c r="AF59" s="12">
        <f t="shared" ca="1" si="11"/>
        <v>2046</v>
      </c>
      <c r="AG59" s="12">
        <f t="shared" ca="1" si="11"/>
        <v>2047</v>
      </c>
      <c r="AH59" s="12">
        <f t="shared" ca="1" si="11"/>
        <v>2048</v>
      </c>
      <c r="AI59" s="12">
        <f t="shared" ca="1" si="11"/>
        <v>2049</v>
      </c>
      <c r="AJ59" s="12">
        <f t="shared" ca="1" si="11"/>
        <v>2050</v>
      </c>
      <c r="AK59" s="12">
        <f t="shared" ca="1" si="11"/>
        <v>2051</v>
      </c>
      <c r="AL59" s="12">
        <f t="shared" ca="1" si="11"/>
        <v>2052</v>
      </c>
      <c r="AM59" s="12">
        <f t="shared" ca="1" si="11"/>
        <v>2053</v>
      </c>
      <c r="AN59" s="12">
        <f t="shared" ca="1" si="11"/>
        <v>2054</v>
      </c>
      <c r="AO59" s="12">
        <f t="shared" ca="1" si="11"/>
        <v>2055</v>
      </c>
      <c r="AP59" s="12">
        <f t="shared" ca="1" si="11"/>
        <v>2056</v>
      </c>
      <c r="AQ59" s="12">
        <f t="shared" ca="1" si="11"/>
        <v>2057</v>
      </c>
      <c r="AR59" s="12">
        <f t="shared" ca="1" si="11"/>
        <v>2058</v>
      </c>
      <c r="AS59" s="12">
        <f t="shared" ca="1" si="11"/>
        <v>2059</v>
      </c>
      <c r="AT59" s="12">
        <f t="shared" ca="1" si="11"/>
        <v>2060</v>
      </c>
      <c r="AU59" s="12">
        <f t="shared" ca="1" si="11"/>
        <v>2061</v>
      </c>
      <c r="AV59" s="12">
        <f t="shared" ca="1" si="11"/>
        <v>2062</v>
      </c>
      <c r="AW59" s="12">
        <f t="shared" ca="1" si="11"/>
        <v>2063</v>
      </c>
      <c r="AX59" s="12">
        <f t="shared" ca="1" si="11"/>
        <v>2064</v>
      </c>
      <c r="AY59" s="12">
        <f t="shared" ca="1" si="11"/>
        <v>2065</v>
      </c>
      <c r="AZ59" s="12">
        <f t="shared" ca="1" si="11"/>
        <v>2066</v>
      </c>
      <c r="BA59" s="12">
        <f t="shared" ca="1" si="11"/>
        <v>2067</v>
      </c>
      <c r="BB59" s="12">
        <f t="shared" ca="1" si="11"/>
        <v>2068</v>
      </c>
      <c r="BC59" s="12">
        <f t="shared" ca="1" si="11"/>
        <v>2069</v>
      </c>
      <c r="BD59" s="12">
        <f t="shared" ca="1" si="11"/>
        <v>2070</v>
      </c>
      <c r="BE59" s="12">
        <f t="shared" ca="1" si="11"/>
        <v>2071</v>
      </c>
      <c r="BF59" s="12">
        <f t="shared" ca="1" si="11"/>
        <v>2072</v>
      </c>
      <c r="BG59" s="12">
        <f t="shared" ca="1" si="11"/>
        <v>2073</v>
      </c>
      <c r="BH59" s="12">
        <f t="shared" ca="1" si="11"/>
        <v>2074</v>
      </c>
      <c r="BI59" s="12">
        <f t="shared" ca="1" si="11"/>
        <v>2075</v>
      </c>
      <c r="BJ59" s="12">
        <f t="shared" ca="1" si="11"/>
        <v>2076</v>
      </c>
      <c r="BK59" s="12">
        <f t="shared" ca="1" si="11"/>
        <v>2077</v>
      </c>
      <c r="BL59" s="12">
        <f t="shared" ca="1" si="11"/>
        <v>2078</v>
      </c>
      <c r="BM59" s="12">
        <f t="shared" ca="1" si="11"/>
        <v>2079</v>
      </c>
      <c r="BN59" s="12">
        <f t="shared" ca="1" si="11"/>
        <v>2080</v>
      </c>
      <c r="BO59" s="12">
        <f t="shared" ca="1" si="11"/>
        <v>2081</v>
      </c>
      <c r="BP59" s="12">
        <f t="shared" ca="1" si="11"/>
        <v>2082</v>
      </c>
      <c r="BQ59" s="12">
        <f t="shared" ca="1" si="11"/>
        <v>2083</v>
      </c>
      <c r="BR59" s="12">
        <f t="shared" ca="1" si="11"/>
        <v>2084</v>
      </c>
      <c r="BS59" s="12">
        <f t="shared" ca="1" si="11"/>
        <v>2085</v>
      </c>
      <c r="BT59" s="12">
        <f t="shared" ca="1" si="11"/>
        <v>2086</v>
      </c>
      <c r="BU59" s="12">
        <f t="shared" ref="BU59:DC59" ca="1" si="12">BU9</f>
        <v>2087</v>
      </c>
      <c r="BV59" s="12">
        <f t="shared" ca="1" si="12"/>
        <v>2088</v>
      </c>
      <c r="BW59" s="12">
        <f t="shared" ca="1" si="12"/>
        <v>2089</v>
      </c>
      <c r="BX59" s="12">
        <f t="shared" ca="1" si="12"/>
        <v>2090</v>
      </c>
      <c r="BY59" s="12">
        <f t="shared" ca="1" si="12"/>
        <v>2091</v>
      </c>
      <c r="BZ59" s="12">
        <f t="shared" ca="1" si="12"/>
        <v>2092</v>
      </c>
      <c r="CA59" s="12">
        <f t="shared" ca="1" si="12"/>
        <v>2093</v>
      </c>
      <c r="CB59" s="12">
        <f t="shared" ca="1" si="12"/>
        <v>2094</v>
      </c>
      <c r="CC59" s="12">
        <f t="shared" ca="1" si="12"/>
        <v>2095</v>
      </c>
      <c r="CD59" s="12">
        <f t="shared" ca="1" si="12"/>
        <v>2096</v>
      </c>
      <c r="CE59" s="12">
        <f t="shared" ca="1" si="12"/>
        <v>2097</v>
      </c>
      <c r="CF59" s="12">
        <f t="shared" ca="1" si="12"/>
        <v>2098</v>
      </c>
      <c r="CG59" s="12">
        <f t="shared" ca="1" si="12"/>
        <v>2099</v>
      </c>
      <c r="CH59" s="12">
        <f t="shared" ca="1" si="12"/>
        <v>2100</v>
      </c>
      <c r="CI59" s="12">
        <f t="shared" ca="1" si="12"/>
        <v>2101</v>
      </c>
      <c r="CJ59" s="12">
        <f t="shared" ca="1" si="12"/>
        <v>2102</v>
      </c>
      <c r="CK59" s="12">
        <f t="shared" ca="1" si="12"/>
        <v>2103</v>
      </c>
      <c r="CL59" s="12">
        <f t="shared" ca="1" si="12"/>
        <v>2104</v>
      </c>
      <c r="CM59" s="12">
        <f t="shared" ca="1" si="12"/>
        <v>2105</v>
      </c>
      <c r="CN59" s="12">
        <f t="shared" ca="1" si="12"/>
        <v>2106</v>
      </c>
      <c r="CO59" s="12">
        <f t="shared" ca="1" si="12"/>
        <v>2107</v>
      </c>
      <c r="CP59" s="12">
        <f t="shared" ca="1" si="12"/>
        <v>2108</v>
      </c>
      <c r="CQ59" s="12">
        <f t="shared" ca="1" si="12"/>
        <v>2109</v>
      </c>
      <c r="CR59" s="12">
        <f t="shared" ca="1" si="12"/>
        <v>2110</v>
      </c>
      <c r="CS59" s="12">
        <f t="shared" ca="1" si="12"/>
        <v>2111</v>
      </c>
      <c r="CT59" s="12">
        <f t="shared" ca="1" si="12"/>
        <v>2112</v>
      </c>
      <c r="CU59" s="12">
        <f t="shared" ca="1" si="12"/>
        <v>2113</v>
      </c>
      <c r="CV59" s="12">
        <f t="shared" ca="1" si="12"/>
        <v>2114</v>
      </c>
      <c r="CW59" s="12">
        <f t="shared" ca="1" si="12"/>
        <v>2115</v>
      </c>
      <c r="CX59" s="12">
        <f t="shared" ca="1" si="12"/>
        <v>2116</v>
      </c>
      <c r="CY59" s="12">
        <f t="shared" ca="1" si="12"/>
        <v>2117</v>
      </c>
      <c r="CZ59" s="12">
        <f t="shared" ca="1" si="12"/>
        <v>2118</v>
      </c>
      <c r="DA59" s="12">
        <f t="shared" ca="1" si="12"/>
        <v>2119</v>
      </c>
      <c r="DB59" s="12">
        <f t="shared" ca="1" si="12"/>
        <v>2120</v>
      </c>
      <c r="DC59" s="12">
        <f t="shared" ca="1" si="12"/>
        <v>2121</v>
      </c>
    </row>
    <row r="60" spans="2:107" hidden="1">
      <c r="B60" s="783" t="s">
        <v>15</v>
      </c>
      <c r="C60" s="783"/>
      <c r="D60" s="783"/>
      <c r="E60" s="783"/>
      <c r="F60" s="42">
        <f>H60+NPV(FD,I60:INDEX(I60:DC60,PAL))</f>
        <v>0</v>
      </c>
      <c r="G60" s="58">
        <f>SUMIF($H$8:$DC$8,"&lt;="&amp;PAL,$H60:$DC60)</f>
        <v>0</v>
      </c>
      <c r="H60" s="68">
        <f>SUM('Alternatyva 5'!H$21,'Alternatyva 5'!H$32,'Alternatyva 5'!H$43,'Alternatyva 5'!H$55,'Alternatyva 5'!H$66,'Alternatyva 5'!H$77,'Alternatyva 5'!H$88)</f>
        <v>0</v>
      </c>
      <c r="I60" s="68">
        <f>SUM('Alternatyva 5'!I$21,'Alternatyva 5'!I$32,'Alternatyva 5'!I$43,'Alternatyva 5'!I$55,'Alternatyva 5'!I$66,'Alternatyva 5'!I$77,'Alternatyva 5'!I$88)</f>
        <v>0</v>
      </c>
      <c r="J60" s="68">
        <f>SUM('Alternatyva 5'!J$21,'Alternatyva 5'!J$32,'Alternatyva 5'!J$43,'Alternatyva 5'!J$55,'Alternatyva 5'!J$66,'Alternatyva 5'!J$77,'Alternatyva 5'!J$88)</f>
        <v>0</v>
      </c>
      <c r="K60" s="68">
        <f>SUM('Alternatyva 5'!K$21,'Alternatyva 5'!K$32,'Alternatyva 5'!K$43,'Alternatyva 5'!K$55,'Alternatyva 5'!K$66,'Alternatyva 5'!K$77,'Alternatyva 5'!K$88)</f>
        <v>0</v>
      </c>
      <c r="L60" s="68">
        <f>SUM('Alternatyva 5'!L$21,'Alternatyva 5'!L$32,'Alternatyva 5'!L$43,'Alternatyva 5'!L$55,'Alternatyva 5'!L$66,'Alternatyva 5'!L$77,'Alternatyva 5'!L$88)</f>
        <v>0</v>
      </c>
      <c r="M60" s="68">
        <f>SUM('Alternatyva 5'!M$21,'Alternatyva 5'!M$32,'Alternatyva 5'!M$43,'Alternatyva 5'!M$55,'Alternatyva 5'!M$66,'Alternatyva 5'!M$77,'Alternatyva 5'!M$88)</f>
        <v>0</v>
      </c>
      <c r="N60" s="68">
        <f>SUM('Alternatyva 5'!N$21,'Alternatyva 5'!N$32,'Alternatyva 5'!N$43,'Alternatyva 5'!N$55,'Alternatyva 5'!N$66,'Alternatyva 5'!N$77,'Alternatyva 5'!N$88)</f>
        <v>0</v>
      </c>
      <c r="O60" s="68">
        <f>SUM('Alternatyva 5'!O$21,'Alternatyva 5'!O$32,'Alternatyva 5'!O$43,'Alternatyva 5'!O$55,'Alternatyva 5'!O$66,'Alternatyva 5'!O$77,'Alternatyva 5'!O$88)</f>
        <v>0</v>
      </c>
      <c r="P60" s="68">
        <f>SUM('Alternatyva 5'!P$21,'Alternatyva 5'!P$32,'Alternatyva 5'!P$43,'Alternatyva 5'!P$55,'Alternatyva 5'!P$66,'Alternatyva 5'!P$77,'Alternatyva 5'!P$88)</f>
        <v>0</v>
      </c>
      <c r="Q60" s="68">
        <f>SUM('Alternatyva 5'!Q$21,'Alternatyva 5'!Q$32,'Alternatyva 5'!Q$43,'Alternatyva 5'!Q$55,'Alternatyva 5'!Q$66,'Alternatyva 5'!Q$77,'Alternatyva 5'!Q$88)</f>
        <v>0</v>
      </c>
      <c r="R60" s="68">
        <f>SUM('Alternatyva 5'!R$21,'Alternatyva 5'!R$32,'Alternatyva 5'!R$43,'Alternatyva 5'!R$55,'Alternatyva 5'!R$66,'Alternatyva 5'!R$77,'Alternatyva 5'!R$88)</f>
        <v>0</v>
      </c>
      <c r="S60" s="68">
        <f>SUM('Alternatyva 5'!S$21,'Alternatyva 5'!S$32,'Alternatyva 5'!S$43,'Alternatyva 5'!S$55,'Alternatyva 5'!S$66,'Alternatyva 5'!S$77,'Alternatyva 5'!S$88)</f>
        <v>0</v>
      </c>
      <c r="T60" s="68">
        <f>SUM('Alternatyva 5'!T$21,'Alternatyva 5'!T$32,'Alternatyva 5'!T$43,'Alternatyva 5'!T$55,'Alternatyva 5'!T$66,'Alternatyva 5'!T$77,'Alternatyva 5'!T$88)</f>
        <v>0</v>
      </c>
      <c r="U60" s="68">
        <f>SUM('Alternatyva 5'!U$21,'Alternatyva 5'!U$32,'Alternatyva 5'!U$43,'Alternatyva 5'!U$55,'Alternatyva 5'!U$66,'Alternatyva 5'!U$77,'Alternatyva 5'!U$88)</f>
        <v>0</v>
      </c>
      <c r="V60" s="68">
        <f>SUM('Alternatyva 5'!V$21,'Alternatyva 5'!V$32,'Alternatyva 5'!V$43,'Alternatyva 5'!V$55,'Alternatyva 5'!V$66,'Alternatyva 5'!V$77,'Alternatyva 5'!V$88)</f>
        <v>0</v>
      </c>
      <c r="W60" s="68">
        <f>SUM('Alternatyva 5'!W$21,'Alternatyva 5'!W$32,'Alternatyva 5'!W$43,'Alternatyva 5'!W$55,'Alternatyva 5'!W$66,'Alternatyva 5'!W$77,'Alternatyva 5'!W$88)</f>
        <v>0</v>
      </c>
      <c r="X60" s="68">
        <f>SUM('Alternatyva 5'!X$21,'Alternatyva 5'!X$32,'Alternatyva 5'!X$43,'Alternatyva 5'!X$55,'Alternatyva 5'!X$66,'Alternatyva 5'!X$77,'Alternatyva 5'!X$88)</f>
        <v>0</v>
      </c>
      <c r="Y60" s="68">
        <f>SUM('Alternatyva 5'!Y$21,'Alternatyva 5'!Y$32,'Alternatyva 5'!Y$43,'Alternatyva 5'!Y$55,'Alternatyva 5'!Y$66,'Alternatyva 5'!Y$77,'Alternatyva 5'!Y$88)</f>
        <v>0</v>
      </c>
      <c r="Z60" s="68">
        <f>SUM('Alternatyva 5'!Z$21,'Alternatyva 5'!Z$32,'Alternatyva 5'!Z$43,'Alternatyva 5'!Z$55,'Alternatyva 5'!Z$66,'Alternatyva 5'!Z$77,'Alternatyva 5'!Z$88)</f>
        <v>0</v>
      </c>
      <c r="AA60" s="68">
        <f>SUM('Alternatyva 5'!AA$21,'Alternatyva 5'!AA$32,'Alternatyva 5'!AA$43,'Alternatyva 5'!AA$55,'Alternatyva 5'!AA$66,'Alternatyva 5'!AA$77,'Alternatyva 5'!AA$88)</f>
        <v>0</v>
      </c>
      <c r="AB60" s="68">
        <f>SUM('Alternatyva 5'!AB$21,'Alternatyva 5'!AB$32,'Alternatyva 5'!AB$43,'Alternatyva 5'!AB$55,'Alternatyva 5'!AB$66,'Alternatyva 5'!AB$77,'Alternatyva 5'!AB$88)</f>
        <v>0</v>
      </c>
      <c r="AC60" s="68">
        <f>SUM('Alternatyva 5'!AC$21,'Alternatyva 5'!AC$32,'Alternatyva 5'!AC$43,'Alternatyva 5'!AC$55,'Alternatyva 5'!AC$66,'Alternatyva 5'!AC$77,'Alternatyva 5'!AC$88)</f>
        <v>0</v>
      </c>
      <c r="AD60" s="68">
        <f>SUM('Alternatyva 5'!AD$21,'Alternatyva 5'!AD$32,'Alternatyva 5'!AD$43,'Alternatyva 5'!AD$55,'Alternatyva 5'!AD$66,'Alternatyva 5'!AD$77,'Alternatyva 5'!AD$88)</f>
        <v>0</v>
      </c>
      <c r="AE60" s="68">
        <f>SUM('Alternatyva 5'!AE$21,'Alternatyva 5'!AE$32,'Alternatyva 5'!AE$43,'Alternatyva 5'!AE$55,'Alternatyva 5'!AE$66,'Alternatyva 5'!AE$77,'Alternatyva 5'!AE$88)</f>
        <v>0</v>
      </c>
      <c r="AF60" s="68">
        <f>SUM('Alternatyva 5'!AF$21,'Alternatyva 5'!AF$32,'Alternatyva 5'!AF$43,'Alternatyva 5'!AF$55,'Alternatyva 5'!AF$66,'Alternatyva 5'!AF$77,'Alternatyva 5'!AF$88)</f>
        <v>0</v>
      </c>
      <c r="AG60" s="68">
        <f>SUM('Alternatyva 5'!AG$21,'Alternatyva 5'!AG$32,'Alternatyva 5'!AG$43,'Alternatyva 5'!AG$55,'Alternatyva 5'!AG$66,'Alternatyva 5'!AG$77,'Alternatyva 5'!AG$88)</f>
        <v>0</v>
      </c>
      <c r="AH60" s="68">
        <f>SUM('Alternatyva 5'!AH$21,'Alternatyva 5'!AH$32,'Alternatyva 5'!AH$43,'Alternatyva 5'!AH$55,'Alternatyva 5'!AH$66,'Alternatyva 5'!AH$77,'Alternatyva 5'!AH$88)</f>
        <v>0</v>
      </c>
      <c r="AI60" s="68">
        <f>SUM('Alternatyva 5'!AI$21,'Alternatyva 5'!AI$32,'Alternatyva 5'!AI$43,'Alternatyva 5'!AI$55,'Alternatyva 5'!AI$66,'Alternatyva 5'!AI$77,'Alternatyva 5'!AI$88)</f>
        <v>0</v>
      </c>
      <c r="AJ60" s="68">
        <f>SUM('Alternatyva 5'!AJ$21,'Alternatyva 5'!AJ$32,'Alternatyva 5'!AJ$43,'Alternatyva 5'!AJ$55,'Alternatyva 5'!AJ$66,'Alternatyva 5'!AJ$77,'Alternatyva 5'!AJ$88)</f>
        <v>0</v>
      </c>
      <c r="AK60" s="68">
        <f>SUM('Alternatyva 5'!AK$21,'Alternatyva 5'!AK$32,'Alternatyva 5'!AK$43,'Alternatyva 5'!AK$55,'Alternatyva 5'!AK$66,'Alternatyva 5'!AK$77,'Alternatyva 5'!AK$88)</f>
        <v>0</v>
      </c>
      <c r="AL60" s="68">
        <f>SUM('Alternatyva 5'!AL$21,'Alternatyva 5'!AL$32,'Alternatyva 5'!AL$43,'Alternatyva 5'!AL$55,'Alternatyva 5'!AL$66,'Alternatyva 5'!AL$77,'Alternatyva 5'!AL$88)</f>
        <v>0</v>
      </c>
      <c r="AM60" s="68">
        <f>SUM('Alternatyva 5'!AM$21,'Alternatyva 5'!AM$32,'Alternatyva 5'!AM$43,'Alternatyva 5'!AM$55,'Alternatyva 5'!AM$66,'Alternatyva 5'!AM$77,'Alternatyva 5'!AM$88)</f>
        <v>0</v>
      </c>
      <c r="AN60" s="68">
        <f>SUM('Alternatyva 5'!AN$21,'Alternatyva 5'!AN$32,'Alternatyva 5'!AN$43,'Alternatyva 5'!AN$55,'Alternatyva 5'!AN$66,'Alternatyva 5'!AN$77,'Alternatyva 5'!AN$88)</f>
        <v>0</v>
      </c>
      <c r="AO60" s="68">
        <f>SUM('Alternatyva 5'!AO$21,'Alternatyva 5'!AO$32,'Alternatyva 5'!AO$43,'Alternatyva 5'!AO$55,'Alternatyva 5'!AO$66,'Alternatyva 5'!AO$77,'Alternatyva 5'!AO$88)</f>
        <v>0</v>
      </c>
      <c r="AP60" s="68">
        <f>SUM('Alternatyva 5'!AP$21,'Alternatyva 5'!AP$32,'Alternatyva 5'!AP$43,'Alternatyva 5'!AP$55,'Alternatyva 5'!AP$66,'Alternatyva 5'!AP$77,'Alternatyva 5'!AP$88)</f>
        <v>0</v>
      </c>
      <c r="AQ60" s="68">
        <f>SUM('Alternatyva 5'!AQ$21,'Alternatyva 5'!AQ$32,'Alternatyva 5'!AQ$43,'Alternatyva 5'!AQ$55,'Alternatyva 5'!AQ$66,'Alternatyva 5'!AQ$77,'Alternatyva 5'!AQ$88)</f>
        <v>0</v>
      </c>
      <c r="AR60" s="68">
        <f>SUM('Alternatyva 5'!AR$21,'Alternatyva 5'!AR$32,'Alternatyva 5'!AR$43,'Alternatyva 5'!AR$55,'Alternatyva 5'!AR$66,'Alternatyva 5'!AR$77,'Alternatyva 5'!AR$88)</f>
        <v>0</v>
      </c>
      <c r="AS60" s="68">
        <f>SUM('Alternatyva 5'!AS$21,'Alternatyva 5'!AS$32,'Alternatyva 5'!AS$43,'Alternatyva 5'!AS$55,'Alternatyva 5'!AS$66,'Alternatyva 5'!AS$77,'Alternatyva 5'!AS$88)</f>
        <v>0</v>
      </c>
      <c r="AT60" s="68">
        <f>SUM('Alternatyva 5'!AT$21,'Alternatyva 5'!AT$32,'Alternatyva 5'!AT$43,'Alternatyva 5'!AT$55,'Alternatyva 5'!AT$66,'Alternatyva 5'!AT$77,'Alternatyva 5'!AT$88)</f>
        <v>0</v>
      </c>
      <c r="AU60" s="68">
        <f>SUM('Alternatyva 5'!AU$21,'Alternatyva 5'!AU$32,'Alternatyva 5'!AU$43,'Alternatyva 5'!AU$55,'Alternatyva 5'!AU$66,'Alternatyva 5'!AU$77,'Alternatyva 5'!AU$88)</f>
        <v>0</v>
      </c>
      <c r="AV60" s="68">
        <f>SUM('Alternatyva 5'!AV$21,'Alternatyva 5'!AV$32,'Alternatyva 5'!AV$43,'Alternatyva 5'!AV$55,'Alternatyva 5'!AV$66,'Alternatyva 5'!AV$77,'Alternatyva 5'!AV$88)</f>
        <v>0</v>
      </c>
      <c r="AW60" s="68">
        <f>SUM('Alternatyva 5'!AW$21,'Alternatyva 5'!AW$32,'Alternatyva 5'!AW$43,'Alternatyva 5'!AW$55,'Alternatyva 5'!AW$66,'Alternatyva 5'!AW$77,'Alternatyva 5'!AW$88)</f>
        <v>0</v>
      </c>
      <c r="AX60" s="68">
        <f>SUM('Alternatyva 5'!AX$21,'Alternatyva 5'!AX$32,'Alternatyva 5'!AX$43,'Alternatyva 5'!AX$55,'Alternatyva 5'!AX$66,'Alternatyva 5'!AX$77,'Alternatyva 5'!AX$88)</f>
        <v>0</v>
      </c>
      <c r="AY60" s="68">
        <f>SUM('Alternatyva 5'!AY$21,'Alternatyva 5'!AY$32,'Alternatyva 5'!AY$43,'Alternatyva 5'!AY$55,'Alternatyva 5'!AY$66,'Alternatyva 5'!AY$77,'Alternatyva 5'!AY$88)</f>
        <v>0</v>
      </c>
      <c r="AZ60" s="68">
        <f>SUM('Alternatyva 5'!AZ$21,'Alternatyva 5'!AZ$32,'Alternatyva 5'!AZ$43,'Alternatyva 5'!AZ$55,'Alternatyva 5'!AZ$66,'Alternatyva 5'!AZ$77,'Alternatyva 5'!AZ$88)</f>
        <v>0</v>
      </c>
      <c r="BA60" s="68">
        <f>SUM('Alternatyva 5'!BA$21,'Alternatyva 5'!BA$32,'Alternatyva 5'!BA$43,'Alternatyva 5'!BA$55,'Alternatyva 5'!BA$66,'Alternatyva 5'!BA$77,'Alternatyva 5'!BA$88)</f>
        <v>0</v>
      </c>
      <c r="BB60" s="68">
        <f>SUM('Alternatyva 5'!BB$21,'Alternatyva 5'!BB$32,'Alternatyva 5'!BB$43,'Alternatyva 5'!BB$55,'Alternatyva 5'!BB$66,'Alternatyva 5'!BB$77,'Alternatyva 5'!BB$88)</f>
        <v>0</v>
      </c>
      <c r="BC60" s="68">
        <f>SUM('Alternatyva 5'!BC$21,'Alternatyva 5'!BC$32,'Alternatyva 5'!BC$43,'Alternatyva 5'!BC$55,'Alternatyva 5'!BC$66,'Alternatyva 5'!BC$77,'Alternatyva 5'!BC$88)</f>
        <v>0</v>
      </c>
      <c r="BD60" s="68">
        <f>SUM('Alternatyva 5'!BD$21,'Alternatyva 5'!BD$32,'Alternatyva 5'!BD$43,'Alternatyva 5'!BD$55,'Alternatyva 5'!BD$66,'Alternatyva 5'!BD$77,'Alternatyva 5'!BD$88)</f>
        <v>0</v>
      </c>
      <c r="BE60" s="68">
        <f>SUM('Alternatyva 5'!BE$21,'Alternatyva 5'!BE$32,'Alternatyva 5'!BE$43,'Alternatyva 5'!BE$55,'Alternatyva 5'!BE$66,'Alternatyva 5'!BE$77,'Alternatyva 5'!BE$88)</f>
        <v>0</v>
      </c>
      <c r="BF60" s="68">
        <f>SUM('Alternatyva 5'!BF$21,'Alternatyva 5'!BF$32,'Alternatyva 5'!BF$43,'Alternatyva 5'!BF$55,'Alternatyva 5'!BF$66,'Alternatyva 5'!BF$77,'Alternatyva 5'!BF$88)</f>
        <v>0</v>
      </c>
      <c r="BG60" s="68">
        <f>SUM('Alternatyva 5'!BG$21,'Alternatyva 5'!BG$32,'Alternatyva 5'!BG$43,'Alternatyva 5'!BG$55,'Alternatyva 5'!BG$66,'Alternatyva 5'!BG$77,'Alternatyva 5'!BG$88)</f>
        <v>0</v>
      </c>
      <c r="BH60" s="68">
        <f>SUM('Alternatyva 5'!BH$21,'Alternatyva 5'!BH$32,'Alternatyva 5'!BH$43,'Alternatyva 5'!BH$55,'Alternatyva 5'!BH$66,'Alternatyva 5'!BH$77,'Alternatyva 5'!BH$88)</f>
        <v>0</v>
      </c>
      <c r="BI60" s="68">
        <f>SUM('Alternatyva 5'!BI$21,'Alternatyva 5'!BI$32,'Alternatyva 5'!BI$43,'Alternatyva 5'!BI$55,'Alternatyva 5'!BI$66,'Alternatyva 5'!BI$77,'Alternatyva 5'!BI$88)</f>
        <v>0</v>
      </c>
      <c r="BJ60" s="68">
        <f>SUM('Alternatyva 5'!BJ$21,'Alternatyva 5'!BJ$32,'Alternatyva 5'!BJ$43,'Alternatyva 5'!BJ$55,'Alternatyva 5'!BJ$66,'Alternatyva 5'!BJ$77,'Alternatyva 5'!BJ$88)</f>
        <v>0</v>
      </c>
      <c r="BK60" s="68">
        <f>SUM('Alternatyva 5'!BK$21,'Alternatyva 5'!BK$32,'Alternatyva 5'!BK$43,'Alternatyva 5'!BK$55,'Alternatyva 5'!BK$66,'Alternatyva 5'!BK$77,'Alternatyva 5'!BK$88)</f>
        <v>0</v>
      </c>
      <c r="BL60" s="68">
        <f>SUM('Alternatyva 5'!BL$21,'Alternatyva 5'!BL$32,'Alternatyva 5'!BL$43,'Alternatyva 5'!BL$55,'Alternatyva 5'!BL$66,'Alternatyva 5'!BL$77,'Alternatyva 5'!BL$88)</f>
        <v>0</v>
      </c>
      <c r="BM60" s="68">
        <f>SUM('Alternatyva 5'!BM$21,'Alternatyva 5'!BM$32,'Alternatyva 5'!BM$43,'Alternatyva 5'!BM$55,'Alternatyva 5'!BM$66,'Alternatyva 5'!BM$77,'Alternatyva 5'!BM$88)</f>
        <v>0</v>
      </c>
      <c r="BN60" s="68">
        <f>SUM('Alternatyva 5'!BN$21,'Alternatyva 5'!BN$32,'Alternatyva 5'!BN$43,'Alternatyva 5'!BN$55,'Alternatyva 5'!BN$66,'Alternatyva 5'!BN$77,'Alternatyva 5'!BN$88)</f>
        <v>0</v>
      </c>
      <c r="BO60" s="68">
        <f>SUM('Alternatyva 5'!BO$21,'Alternatyva 5'!BO$32,'Alternatyva 5'!BO$43,'Alternatyva 5'!BO$55,'Alternatyva 5'!BO$66,'Alternatyva 5'!BO$77,'Alternatyva 5'!BO$88)</f>
        <v>0</v>
      </c>
      <c r="BP60" s="68">
        <f>SUM('Alternatyva 5'!BP$21,'Alternatyva 5'!BP$32,'Alternatyva 5'!BP$43,'Alternatyva 5'!BP$55,'Alternatyva 5'!BP$66,'Alternatyva 5'!BP$77,'Alternatyva 5'!BP$88)</f>
        <v>0</v>
      </c>
      <c r="BQ60" s="68">
        <f>SUM('Alternatyva 5'!BQ$21,'Alternatyva 5'!BQ$32,'Alternatyva 5'!BQ$43,'Alternatyva 5'!BQ$55,'Alternatyva 5'!BQ$66,'Alternatyva 5'!BQ$77,'Alternatyva 5'!BQ$88)</f>
        <v>0</v>
      </c>
      <c r="BR60" s="68">
        <f>SUM('Alternatyva 5'!BR$21,'Alternatyva 5'!BR$32,'Alternatyva 5'!BR$43,'Alternatyva 5'!BR$55,'Alternatyva 5'!BR$66,'Alternatyva 5'!BR$77,'Alternatyva 5'!BR$88)</f>
        <v>0</v>
      </c>
      <c r="BS60" s="68">
        <f>SUM('Alternatyva 5'!BS$21,'Alternatyva 5'!BS$32,'Alternatyva 5'!BS$43,'Alternatyva 5'!BS$55,'Alternatyva 5'!BS$66,'Alternatyva 5'!BS$77,'Alternatyva 5'!BS$88)</f>
        <v>0</v>
      </c>
      <c r="BT60" s="68">
        <f>SUM('Alternatyva 5'!BT$21,'Alternatyva 5'!BT$32,'Alternatyva 5'!BT$43,'Alternatyva 5'!BT$55,'Alternatyva 5'!BT$66,'Alternatyva 5'!BT$77,'Alternatyva 5'!BT$88)</f>
        <v>0</v>
      </c>
      <c r="BU60" s="68">
        <f>SUM('Alternatyva 5'!BU$21,'Alternatyva 5'!BU$32,'Alternatyva 5'!BU$43,'Alternatyva 5'!BU$55,'Alternatyva 5'!BU$66,'Alternatyva 5'!BU$77,'Alternatyva 5'!BU$88)</f>
        <v>0</v>
      </c>
      <c r="BV60" s="68">
        <f>SUM('Alternatyva 5'!BV$21,'Alternatyva 5'!BV$32,'Alternatyva 5'!BV$43,'Alternatyva 5'!BV$55,'Alternatyva 5'!BV$66,'Alternatyva 5'!BV$77,'Alternatyva 5'!BV$88)</f>
        <v>0</v>
      </c>
      <c r="BW60" s="68">
        <f>SUM('Alternatyva 5'!BW$21,'Alternatyva 5'!BW$32,'Alternatyva 5'!BW$43,'Alternatyva 5'!BW$55,'Alternatyva 5'!BW$66,'Alternatyva 5'!BW$77,'Alternatyva 5'!BW$88)</f>
        <v>0</v>
      </c>
      <c r="BX60" s="68">
        <f>SUM('Alternatyva 5'!BX$21,'Alternatyva 5'!BX$32,'Alternatyva 5'!BX$43,'Alternatyva 5'!BX$55,'Alternatyva 5'!BX$66,'Alternatyva 5'!BX$77,'Alternatyva 5'!BX$88)</f>
        <v>0</v>
      </c>
      <c r="BY60" s="68">
        <f>SUM('Alternatyva 5'!BY$21,'Alternatyva 5'!BY$32,'Alternatyva 5'!BY$43,'Alternatyva 5'!BY$55,'Alternatyva 5'!BY$66,'Alternatyva 5'!BY$77,'Alternatyva 5'!BY$88)</f>
        <v>0</v>
      </c>
      <c r="BZ60" s="68">
        <f>SUM('Alternatyva 5'!BZ$21,'Alternatyva 5'!BZ$32,'Alternatyva 5'!BZ$43,'Alternatyva 5'!BZ$55,'Alternatyva 5'!BZ$66,'Alternatyva 5'!BZ$77,'Alternatyva 5'!BZ$88)</f>
        <v>0</v>
      </c>
      <c r="CA60" s="68">
        <f>SUM('Alternatyva 5'!CA$21,'Alternatyva 5'!CA$32,'Alternatyva 5'!CA$43,'Alternatyva 5'!CA$55,'Alternatyva 5'!CA$66,'Alternatyva 5'!CA$77,'Alternatyva 5'!CA$88)</f>
        <v>0</v>
      </c>
      <c r="CB60" s="68">
        <f>SUM('Alternatyva 5'!CB$21,'Alternatyva 5'!CB$32,'Alternatyva 5'!CB$43,'Alternatyva 5'!CB$55,'Alternatyva 5'!CB$66,'Alternatyva 5'!CB$77,'Alternatyva 5'!CB$88)</f>
        <v>0</v>
      </c>
      <c r="CC60" s="68">
        <f>SUM('Alternatyva 5'!CC$21,'Alternatyva 5'!CC$32,'Alternatyva 5'!CC$43,'Alternatyva 5'!CC$55,'Alternatyva 5'!CC$66,'Alternatyva 5'!CC$77,'Alternatyva 5'!CC$88)</f>
        <v>0</v>
      </c>
      <c r="CD60" s="68">
        <f>SUM('Alternatyva 5'!CD$21,'Alternatyva 5'!CD$32,'Alternatyva 5'!CD$43,'Alternatyva 5'!CD$55,'Alternatyva 5'!CD$66,'Alternatyva 5'!CD$77,'Alternatyva 5'!CD$88)</f>
        <v>0</v>
      </c>
      <c r="CE60" s="68">
        <f>SUM('Alternatyva 5'!CE$21,'Alternatyva 5'!CE$32,'Alternatyva 5'!CE$43,'Alternatyva 5'!CE$55,'Alternatyva 5'!CE$66,'Alternatyva 5'!CE$77,'Alternatyva 5'!CE$88)</f>
        <v>0</v>
      </c>
      <c r="CF60" s="68">
        <f>SUM('Alternatyva 5'!CF$21,'Alternatyva 5'!CF$32,'Alternatyva 5'!CF$43,'Alternatyva 5'!CF$55,'Alternatyva 5'!CF$66,'Alternatyva 5'!CF$77,'Alternatyva 5'!CF$88)</f>
        <v>0</v>
      </c>
      <c r="CG60" s="68">
        <f>SUM('Alternatyva 5'!CG$21,'Alternatyva 5'!CG$32,'Alternatyva 5'!CG$43,'Alternatyva 5'!CG$55,'Alternatyva 5'!CG$66,'Alternatyva 5'!CG$77,'Alternatyva 5'!CG$88)</f>
        <v>0</v>
      </c>
      <c r="CH60" s="68">
        <f>SUM('Alternatyva 5'!CH$21,'Alternatyva 5'!CH$32,'Alternatyva 5'!CH$43,'Alternatyva 5'!CH$55,'Alternatyva 5'!CH$66,'Alternatyva 5'!CH$77,'Alternatyva 5'!CH$88)</f>
        <v>0</v>
      </c>
      <c r="CI60" s="68">
        <f>SUM('Alternatyva 5'!CI$21,'Alternatyva 5'!CI$32,'Alternatyva 5'!CI$43,'Alternatyva 5'!CI$55,'Alternatyva 5'!CI$66,'Alternatyva 5'!CI$77,'Alternatyva 5'!CI$88)</f>
        <v>0</v>
      </c>
      <c r="CJ60" s="68">
        <f>SUM('Alternatyva 5'!CJ$21,'Alternatyva 5'!CJ$32,'Alternatyva 5'!CJ$43,'Alternatyva 5'!CJ$55,'Alternatyva 5'!CJ$66,'Alternatyva 5'!CJ$77,'Alternatyva 5'!CJ$88)</f>
        <v>0</v>
      </c>
      <c r="CK60" s="68">
        <f>SUM('Alternatyva 5'!CK$21,'Alternatyva 5'!CK$32,'Alternatyva 5'!CK$43,'Alternatyva 5'!CK$55,'Alternatyva 5'!CK$66,'Alternatyva 5'!CK$77,'Alternatyva 5'!CK$88)</f>
        <v>0</v>
      </c>
      <c r="CL60" s="68">
        <f>SUM('Alternatyva 5'!CL$21,'Alternatyva 5'!CL$32,'Alternatyva 5'!CL$43,'Alternatyva 5'!CL$55,'Alternatyva 5'!CL$66,'Alternatyva 5'!CL$77,'Alternatyva 5'!CL$88)</f>
        <v>0</v>
      </c>
      <c r="CM60" s="68">
        <f>SUM('Alternatyva 5'!CM$21,'Alternatyva 5'!CM$32,'Alternatyva 5'!CM$43,'Alternatyva 5'!CM$55,'Alternatyva 5'!CM$66,'Alternatyva 5'!CM$77,'Alternatyva 5'!CM$88)</f>
        <v>0</v>
      </c>
      <c r="CN60" s="68">
        <f>SUM('Alternatyva 5'!CN$21,'Alternatyva 5'!CN$32,'Alternatyva 5'!CN$43,'Alternatyva 5'!CN$55,'Alternatyva 5'!CN$66,'Alternatyva 5'!CN$77,'Alternatyva 5'!CN$88)</f>
        <v>0</v>
      </c>
      <c r="CO60" s="68">
        <f>SUM('Alternatyva 5'!CO$21,'Alternatyva 5'!CO$32,'Alternatyva 5'!CO$43,'Alternatyva 5'!CO$55,'Alternatyva 5'!CO$66,'Alternatyva 5'!CO$77,'Alternatyva 5'!CO$88)</f>
        <v>0</v>
      </c>
      <c r="CP60" s="68">
        <f>SUM('Alternatyva 5'!CP$21,'Alternatyva 5'!CP$32,'Alternatyva 5'!CP$43,'Alternatyva 5'!CP$55,'Alternatyva 5'!CP$66,'Alternatyva 5'!CP$77,'Alternatyva 5'!CP$88)</f>
        <v>0</v>
      </c>
      <c r="CQ60" s="68">
        <f>SUM('Alternatyva 5'!CQ$21,'Alternatyva 5'!CQ$32,'Alternatyva 5'!CQ$43,'Alternatyva 5'!CQ$55,'Alternatyva 5'!CQ$66,'Alternatyva 5'!CQ$77,'Alternatyva 5'!CQ$88)</f>
        <v>0</v>
      </c>
      <c r="CR60" s="68">
        <f>SUM('Alternatyva 5'!CR$21,'Alternatyva 5'!CR$32,'Alternatyva 5'!CR$43,'Alternatyva 5'!CR$55,'Alternatyva 5'!CR$66,'Alternatyva 5'!CR$77,'Alternatyva 5'!CR$88)</f>
        <v>0</v>
      </c>
      <c r="CS60" s="68">
        <f>SUM('Alternatyva 5'!CS$21,'Alternatyva 5'!CS$32,'Alternatyva 5'!CS$43,'Alternatyva 5'!CS$55,'Alternatyva 5'!CS$66,'Alternatyva 5'!CS$77,'Alternatyva 5'!CS$88)</f>
        <v>0</v>
      </c>
      <c r="CT60" s="68">
        <f>SUM('Alternatyva 5'!CT$21,'Alternatyva 5'!CT$32,'Alternatyva 5'!CT$43,'Alternatyva 5'!CT$55,'Alternatyva 5'!CT$66,'Alternatyva 5'!CT$77,'Alternatyva 5'!CT$88)</f>
        <v>0</v>
      </c>
      <c r="CU60" s="68">
        <f>SUM('Alternatyva 5'!CU$21,'Alternatyva 5'!CU$32,'Alternatyva 5'!CU$43,'Alternatyva 5'!CU$55,'Alternatyva 5'!CU$66,'Alternatyva 5'!CU$77,'Alternatyva 5'!CU$88)</f>
        <v>0</v>
      </c>
      <c r="CV60" s="68">
        <f>SUM('Alternatyva 5'!CV$21,'Alternatyva 5'!CV$32,'Alternatyva 5'!CV$43,'Alternatyva 5'!CV$55,'Alternatyva 5'!CV$66,'Alternatyva 5'!CV$77,'Alternatyva 5'!CV$88)</f>
        <v>0</v>
      </c>
      <c r="CW60" s="68">
        <f>SUM('Alternatyva 5'!CW$21,'Alternatyva 5'!CW$32,'Alternatyva 5'!CW$43,'Alternatyva 5'!CW$55,'Alternatyva 5'!CW$66,'Alternatyva 5'!CW$77,'Alternatyva 5'!CW$88)</f>
        <v>0</v>
      </c>
      <c r="CX60" s="68">
        <f>SUM('Alternatyva 5'!CX$21,'Alternatyva 5'!CX$32,'Alternatyva 5'!CX$43,'Alternatyva 5'!CX$55,'Alternatyva 5'!CX$66,'Alternatyva 5'!CX$77,'Alternatyva 5'!CX$88)</f>
        <v>0</v>
      </c>
      <c r="CY60" s="68">
        <f>SUM('Alternatyva 5'!CY$21,'Alternatyva 5'!CY$32,'Alternatyva 5'!CY$43,'Alternatyva 5'!CY$55,'Alternatyva 5'!CY$66,'Alternatyva 5'!CY$77,'Alternatyva 5'!CY$88)</f>
        <v>0</v>
      </c>
      <c r="CZ60" s="68">
        <f>SUM('Alternatyva 5'!CZ$21,'Alternatyva 5'!CZ$32,'Alternatyva 5'!CZ$43,'Alternatyva 5'!CZ$55,'Alternatyva 5'!CZ$66,'Alternatyva 5'!CZ$77,'Alternatyva 5'!CZ$88)</f>
        <v>0</v>
      </c>
      <c r="DA60" s="68">
        <f>SUM('Alternatyva 5'!DA$21,'Alternatyva 5'!DA$32,'Alternatyva 5'!DA$43,'Alternatyva 5'!DA$55,'Alternatyva 5'!DA$66,'Alternatyva 5'!DA$77,'Alternatyva 5'!DA$88)</f>
        <v>0</v>
      </c>
      <c r="DB60" s="68">
        <f>SUM('Alternatyva 5'!DB$21,'Alternatyva 5'!DB$32,'Alternatyva 5'!DB$43,'Alternatyva 5'!DB$55,'Alternatyva 5'!DB$66,'Alternatyva 5'!DB$77,'Alternatyva 5'!DB$88)</f>
        <v>0</v>
      </c>
      <c r="DC60" s="68">
        <f>SUM('Alternatyva 5'!DC$21,'Alternatyva 5'!DC$32,'Alternatyva 5'!DC$43,'Alternatyva 5'!DC$55,'Alternatyva 5'!DC$66,'Alternatyva 5'!DC$77,'Alternatyva 5'!DC$88)</f>
        <v>0</v>
      </c>
    </row>
    <row r="61" spans="2:107" ht="14.25" hidden="1" customHeight="1">
      <c r="B61" s="785" t="s">
        <v>197</v>
      </c>
      <c r="C61" s="785"/>
      <c r="D61" s="785"/>
      <c r="E61" s="785"/>
      <c r="F61" s="66"/>
      <c r="G61" s="58">
        <f>SUMIF($H$8:$DC$8,"&lt;="&amp;PAL,$H61:$DC61)</f>
        <v>0</v>
      </c>
      <c r="H61" s="14">
        <f>H60-'Alternatyva 5'!H$7+'Alternatyva 5'!H$115</f>
        <v>0</v>
      </c>
      <c r="I61" s="14">
        <f>I60-'Alternatyva 5'!I$7+'Alternatyva 5'!I$115</f>
        <v>0</v>
      </c>
      <c r="J61" s="14">
        <f>J60-'Alternatyva 5'!J$7+'Alternatyva 5'!J$115</f>
        <v>0</v>
      </c>
      <c r="K61" s="14">
        <f>K60-'Alternatyva 5'!K$7+'Alternatyva 5'!K$115</f>
        <v>0</v>
      </c>
      <c r="L61" s="14">
        <f>L60-'Alternatyva 5'!L$7+'Alternatyva 5'!L$115</f>
        <v>0</v>
      </c>
      <c r="M61" s="14">
        <f>M60-'Alternatyva 5'!M$7+'Alternatyva 5'!M$115</f>
        <v>0</v>
      </c>
      <c r="N61" s="14">
        <f>N60-'Alternatyva 5'!N$7+'Alternatyva 5'!N$115</f>
        <v>0</v>
      </c>
      <c r="O61" s="14">
        <f>O60-'Alternatyva 5'!O$7+'Alternatyva 5'!O$115</f>
        <v>0</v>
      </c>
      <c r="P61" s="14">
        <f>P60-'Alternatyva 5'!P$7+'Alternatyva 5'!P$115</f>
        <v>0</v>
      </c>
      <c r="Q61" s="14">
        <f>Q60-'Alternatyva 5'!Q$7+'Alternatyva 5'!Q$115</f>
        <v>0</v>
      </c>
      <c r="R61" s="14">
        <f>R60-'Alternatyva 5'!R$7+'Alternatyva 5'!R$115</f>
        <v>0</v>
      </c>
      <c r="S61" s="14">
        <f>S60-'Alternatyva 5'!S$7+'Alternatyva 5'!S$115</f>
        <v>0</v>
      </c>
      <c r="T61" s="14">
        <f>T60-'Alternatyva 5'!T$7+'Alternatyva 5'!T$115</f>
        <v>0</v>
      </c>
      <c r="U61" s="14">
        <f>U60-'Alternatyva 5'!U$7+'Alternatyva 5'!U$115</f>
        <v>0</v>
      </c>
      <c r="V61" s="14">
        <f>V60-'Alternatyva 5'!V$7+'Alternatyva 5'!V$115</f>
        <v>0</v>
      </c>
      <c r="W61" s="14">
        <f>W60-'Alternatyva 5'!W$7+'Alternatyva 5'!W$115</f>
        <v>0</v>
      </c>
      <c r="X61" s="14">
        <f>X60-'Alternatyva 5'!X$7+'Alternatyva 5'!X$115</f>
        <v>0</v>
      </c>
      <c r="Y61" s="14">
        <f>Y60-'Alternatyva 5'!Y$7+'Alternatyva 5'!Y$115</f>
        <v>0</v>
      </c>
      <c r="Z61" s="14">
        <f>Z60-'Alternatyva 5'!Z$7+'Alternatyva 5'!Z$115</f>
        <v>0</v>
      </c>
      <c r="AA61" s="14">
        <f>AA60-'Alternatyva 5'!AA$7+'Alternatyva 5'!AA$115</f>
        <v>0</v>
      </c>
      <c r="AB61" s="14">
        <f>AB60-'Alternatyva 5'!AB$7+'Alternatyva 5'!AB$115</f>
        <v>0</v>
      </c>
      <c r="AC61" s="14">
        <f>AC60-'Alternatyva 5'!AC$7+'Alternatyva 5'!AC$115</f>
        <v>0</v>
      </c>
      <c r="AD61" s="14">
        <f>AD60-'Alternatyva 5'!AD$7+'Alternatyva 5'!AD$115</f>
        <v>0</v>
      </c>
      <c r="AE61" s="14">
        <f>AE60-'Alternatyva 5'!AE$7+'Alternatyva 5'!AE$115</f>
        <v>0</v>
      </c>
      <c r="AF61" s="14">
        <f>AF60-'Alternatyva 5'!AF$7+'Alternatyva 5'!AF$115</f>
        <v>0</v>
      </c>
      <c r="AG61" s="14">
        <f>AG60-'Alternatyva 5'!AG$7+'Alternatyva 5'!AG$115</f>
        <v>0</v>
      </c>
      <c r="AH61" s="14">
        <f>AH60-'Alternatyva 5'!AH$7+'Alternatyva 5'!AH$115</f>
        <v>0</v>
      </c>
      <c r="AI61" s="14">
        <f>AI60-'Alternatyva 5'!AI$7+'Alternatyva 5'!AI$115</f>
        <v>0</v>
      </c>
      <c r="AJ61" s="14">
        <f>AJ60-'Alternatyva 5'!AJ$7+'Alternatyva 5'!AJ$115</f>
        <v>0</v>
      </c>
      <c r="AK61" s="14">
        <f>AK60-'Alternatyva 5'!AK$7+'Alternatyva 5'!AK$115</f>
        <v>0</v>
      </c>
      <c r="AL61" s="14">
        <f>AL60-'Alternatyva 5'!AL$7+'Alternatyva 5'!AL$115</f>
        <v>0</v>
      </c>
      <c r="AM61" s="14">
        <f>AM60-'Alternatyva 5'!AM$7+'Alternatyva 5'!AM$115</f>
        <v>0</v>
      </c>
      <c r="AN61" s="14">
        <f>AN60-'Alternatyva 5'!AN$7+'Alternatyva 5'!AN$115</f>
        <v>0</v>
      </c>
      <c r="AO61" s="14">
        <f>AO60-'Alternatyva 5'!AO$7+'Alternatyva 5'!AO$115</f>
        <v>0</v>
      </c>
      <c r="AP61" s="14">
        <f>AP60-'Alternatyva 5'!AP$7+'Alternatyva 5'!AP$115</f>
        <v>0</v>
      </c>
      <c r="AQ61" s="14">
        <f>AQ60-'Alternatyva 5'!AQ$7+'Alternatyva 5'!AQ$115</f>
        <v>0</v>
      </c>
      <c r="AR61" s="14">
        <f>AR60-'Alternatyva 5'!AR$7+'Alternatyva 5'!AR$115</f>
        <v>0</v>
      </c>
      <c r="AS61" s="14">
        <f>AS60-'Alternatyva 5'!AS$7+'Alternatyva 5'!AS$115</f>
        <v>0</v>
      </c>
      <c r="AT61" s="14">
        <f>AT60-'Alternatyva 5'!AT$7+'Alternatyva 5'!AT$115</f>
        <v>0</v>
      </c>
      <c r="AU61" s="14">
        <f>AU60-'Alternatyva 5'!AU$7+'Alternatyva 5'!AU$115</f>
        <v>0</v>
      </c>
      <c r="AV61" s="14">
        <f>AV60-'Alternatyva 5'!AV$7+'Alternatyva 5'!AV$115</f>
        <v>0</v>
      </c>
      <c r="AW61" s="14">
        <f>AW60-'Alternatyva 5'!AW$7+'Alternatyva 5'!AW$115</f>
        <v>0</v>
      </c>
      <c r="AX61" s="14">
        <f>AX60-'Alternatyva 5'!AX$7+'Alternatyva 5'!AX$115</f>
        <v>0</v>
      </c>
      <c r="AY61" s="14">
        <f>AY60-'Alternatyva 5'!AY$7+'Alternatyva 5'!AY$115</f>
        <v>0</v>
      </c>
      <c r="AZ61" s="14">
        <f>AZ60-'Alternatyva 5'!AZ$7+'Alternatyva 5'!AZ$115</f>
        <v>0</v>
      </c>
      <c r="BA61" s="14">
        <f>BA60-'Alternatyva 5'!BA$7+'Alternatyva 5'!BA$115</f>
        <v>0</v>
      </c>
      <c r="BB61" s="14">
        <f>BB60-'Alternatyva 5'!BB$7+'Alternatyva 5'!BB$115</f>
        <v>0</v>
      </c>
      <c r="BC61" s="14">
        <f>BC60-'Alternatyva 5'!BC$7+'Alternatyva 5'!BC$115</f>
        <v>0</v>
      </c>
      <c r="BD61" s="14">
        <f>BD60-'Alternatyva 5'!BD$7+'Alternatyva 5'!BD$115</f>
        <v>0</v>
      </c>
      <c r="BE61" s="14">
        <f>BE60-'Alternatyva 5'!BE$7+'Alternatyva 5'!BE$115</f>
        <v>0</v>
      </c>
      <c r="BF61" s="14">
        <f>BF60-'Alternatyva 5'!BF$7+'Alternatyva 5'!BF$115</f>
        <v>0</v>
      </c>
      <c r="BG61" s="14">
        <f>BG60-'Alternatyva 5'!BG$7+'Alternatyva 5'!BG$115</f>
        <v>0</v>
      </c>
      <c r="BH61" s="14">
        <f>BH60-'Alternatyva 5'!BH$7+'Alternatyva 5'!BH$115</f>
        <v>0</v>
      </c>
      <c r="BI61" s="14">
        <f>BI60-'Alternatyva 5'!BI$7+'Alternatyva 5'!BI$115</f>
        <v>0</v>
      </c>
      <c r="BJ61" s="14">
        <f>BJ60-'Alternatyva 5'!BJ$7+'Alternatyva 5'!BJ$115</f>
        <v>0</v>
      </c>
      <c r="BK61" s="14">
        <f>BK60-'Alternatyva 5'!BK$7+'Alternatyva 5'!BK$115</f>
        <v>0</v>
      </c>
      <c r="BL61" s="14">
        <f>BL60-'Alternatyva 5'!BL$7+'Alternatyva 5'!BL$115</f>
        <v>0</v>
      </c>
      <c r="BM61" s="14">
        <f>BM60-'Alternatyva 5'!BM$7+'Alternatyva 5'!BM$115</f>
        <v>0</v>
      </c>
      <c r="BN61" s="14">
        <f>BN60-'Alternatyva 5'!BN$7+'Alternatyva 5'!BN$115</f>
        <v>0</v>
      </c>
      <c r="BO61" s="14">
        <f>BO60-'Alternatyva 5'!BO$7+'Alternatyva 5'!BO$115</f>
        <v>0</v>
      </c>
      <c r="BP61" s="14">
        <f>BP60-'Alternatyva 5'!BP$7+'Alternatyva 5'!BP$115</f>
        <v>0</v>
      </c>
      <c r="BQ61" s="14">
        <f>BQ60-'Alternatyva 5'!BQ$7+'Alternatyva 5'!BQ$115</f>
        <v>0</v>
      </c>
      <c r="BR61" s="14">
        <f>BR60-'Alternatyva 5'!BR$7+'Alternatyva 5'!BR$115</f>
        <v>0</v>
      </c>
      <c r="BS61" s="14">
        <f>BS60-'Alternatyva 5'!BS$7+'Alternatyva 5'!BS$115</f>
        <v>0</v>
      </c>
      <c r="BT61" s="14">
        <f>BT60-'Alternatyva 5'!BT$7+'Alternatyva 5'!BT$115</f>
        <v>0</v>
      </c>
      <c r="BU61" s="14">
        <f>BU60-'Alternatyva 5'!BU$7+'Alternatyva 5'!BU$115</f>
        <v>0</v>
      </c>
      <c r="BV61" s="14">
        <f>BV60-'Alternatyva 5'!BV$7+'Alternatyva 5'!BV$115</f>
        <v>0</v>
      </c>
      <c r="BW61" s="14">
        <f>BW60-'Alternatyva 5'!BW$7+'Alternatyva 5'!BW$115</f>
        <v>0</v>
      </c>
      <c r="BX61" s="14">
        <f>BX60-'Alternatyva 5'!BX$7+'Alternatyva 5'!BX$115</f>
        <v>0</v>
      </c>
      <c r="BY61" s="14">
        <f>BY60-'Alternatyva 5'!BY$7+'Alternatyva 5'!BY$115</f>
        <v>0</v>
      </c>
      <c r="BZ61" s="14">
        <f>BZ60-'Alternatyva 5'!BZ$7+'Alternatyva 5'!BZ$115</f>
        <v>0</v>
      </c>
      <c r="CA61" s="14">
        <f>CA60-'Alternatyva 5'!CA$7+'Alternatyva 5'!CA$115</f>
        <v>0</v>
      </c>
      <c r="CB61" s="14">
        <f>CB60-'Alternatyva 5'!CB$7+'Alternatyva 5'!CB$115</f>
        <v>0</v>
      </c>
      <c r="CC61" s="14">
        <f>CC60-'Alternatyva 5'!CC$7+'Alternatyva 5'!CC$115</f>
        <v>0</v>
      </c>
      <c r="CD61" s="14">
        <f>CD60-'Alternatyva 5'!CD$7+'Alternatyva 5'!CD$115</f>
        <v>0</v>
      </c>
      <c r="CE61" s="14">
        <f>CE60-'Alternatyva 5'!CE$7+'Alternatyva 5'!CE$115</f>
        <v>0</v>
      </c>
      <c r="CF61" s="14">
        <f>CF60-'Alternatyva 5'!CF$7+'Alternatyva 5'!CF$115</f>
        <v>0</v>
      </c>
      <c r="CG61" s="14">
        <f>CG60-'Alternatyva 5'!CG$7+'Alternatyva 5'!CG$115</f>
        <v>0</v>
      </c>
      <c r="CH61" s="14">
        <f>CH60-'Alternatyva 5'!CH$7+'Alternatyva 5'!CH$115</f>
        <v>0</v>
      </c>
      <c r="CI61" s="14">
        <f>CI60-'Alternatyva 5'!CI$7+'Alternatyva 5'!CI$115</f>
        <v>0</v>
      </c>
      <c r="CJ61" s="14">
        <f>CJ60-'Alternatyva 5'!CJ$7+'Alternatyva 5'!CJ$115</f>
        <v>0</v>
      </c>
      <c r="CK61" s="14">
        <f>CK60-'Alternatyva 5'!CK$7+'Alternatyva 5'!CK$115</f>
        <v>0</v>
      </c>
      <c r="CL61" s="14">
        <f>CL60-'Alternatyva 5'!CL$7+'Alternatyva 5'!CL$115</f>
        <v>0</v>
      </c>
      <c r="CM61" s="14">
        <f>CM60-'Alternatyva 5'!CM$7+'Alternatyva 5'!CM$115</f>
        <v>0</v>
      </c>
      <c r="CN61" s="14">
        <f>CN60-'Alternatyva 5'!CN$7+'Alternatyva 5'!CN$115</f>
        <v>0</v>
      </c>
      <c r="CO61" s="14">
        <f>CO60-'Alternatyva 5'!CO$7+'Alternatyva 5'!CO$115</f>
        <v>0</v>
      </c>
      <c r="CP61" s="14">
        <f>CP60-'Alternatyva 5'!CP$7+'Alternatyva 5'!CP$115</f>
        <v>0</v>
      </c>
      <c r="CQ61" s="14">
        <f>CQ60-'Alternatyva 5'!CQ$7+'Alternatyva 5'!CQ$115</f>
        <v>0</v>
      </c>
      <c r="CR61" s="14">
        <f>CR60-'Alternatyva 5'!CR$7+'Alternatyva 5'!CR$115</f>
        <v>0</v>
      </c>
      <c r="CS61" s="14">
        <f>CS60-'Alternatyva 5'!CS$7+'Alternatyva 5'!CS$115</f>
        <v>0</v>
      </c>
      <c r="CT61" s="14">
        <f>CT60-'Alternatyva 5'!CT$7+'Alternatyva 5'!CT$115</f>
        <v>0</v>
      </c>
      <c r="CU61" s="14">
        <f>CU60-'Alternatyva 5'!CU$7+'Alternatyva 5'!CU$115</f>
        <v>0</v>
      </c>
      <c r="CV61" s="14">
        <f>CV60-'Alternatyva 5'!CV$7+'Alternatyva 5'!CV$115</f>
        <v>0</v>
      </c>
      <c r="CW61" s="14">
        <f>CW60-'Alternatyva 5'!CW$7+'Alternatyva 5'!CW$115</f>
        <v>0</v>
      </c>
      <c r="CX61" s="14">
        <f>CX60-'Alternatyva 5'!CX$7+'Alternatyva 5'!CX$115</f>
        <v>0</v>
      </c>
      <c r="CY61" s="14">
        <f>CY60-'Alternatyva 5'!CY$7+'Alternatyva 5'!CY$115</f>
        <v>0</v>
      </c>
      <c r="CZ61" s="14">
        <f>CZ60-'Alternatyva 5'!CZ$7+'Alternatyva 5'!CZ$115</f>
        <v>0</v>
      </c>
      <c r="DA61" s="14">
        <f>DA60-'Alternatyva 5'!DA$7+'Alternatyva 5'!DA$115</f>
        <v>0</v>
      </c>
      <c r="DB61" s="14">
        <f>DB60-'Alternatyva 5'!DB$7+'Alternatyva 5'!DB$115</f>
        <v>0</v>
      </c>
      <c r="DC61" s="14">
        <f>DC60-'Alternatyva 5'!DC$7+'Alternatyva 5'!DC$115</f>
        <v>0</v>
      </c>
    </row>
    <row r="62" spans="2:107" ht="14.25" hidden="1" customHeight="1">
      <c r="B62" s="783" t="s">
        <v>268</v>
      </c>
      <c r="C62" s="783"/>
      <c r="D62" s="783"/>
      <c r="E62" s="783"/>
      <c r="F62" s="42">
        <f>H61+NPV(FD,I61:INDEX(I61:DC61,PAL))</f>
        <v>0</v>
      </c>
      <c r="G62" s="52"/>
    </row>
    <row r="63" spans="2:107" hidden="1">
      <c r="B63" s="783" t="s">
        <v>269</v>
      </c>
      <c r="C63" s="783"/>
      <c r="D63" s="783"/>
      <c r="E63" s="783"/>
      <c r="F63" s="172" t="str">
        <f>IFERROR(IRR(H61:INDEX(H61:DC61,PAL+1)),"-")</f>
        <v>-</v>
      </c>
      <c r="G63" s="44"/>
    </row>
    <row r="64" spans="2:107" hidden="1">
      <c r="B64" s="783" t="s">
        <v>196</v>
      </c>
      <c r="C64" s="783"/>
      <c r="D64" s="783"/>
      <c r="E64" s="783"/>
      <c r="F64" s="67" t="str">
        <f>IFERROR(IF('Alternatyva 5'!H$89&lt;0,SUM('Alternatyva 5'!F$100,-'Alternatyva 5'!H$115,-'Alternatyva 5'!F$89)/SUM('Alternatyva 5'!F$9,'Alternatyva 5'!F$8,-F60),SUM('Alternatyva 5'!F$100,-'Alternatyva 5'!H$115)/SUM('Alternatyva 5'!F$9,'Alternatyva 5'!F$8,-F60,'Alternatyva 5'!F$89)),"")</f>
        <v/>
      </c>
      <c r="G64" s="44"/>
    </row>
  </sheetData>
  <sheetProtection algorithmName="SHA-512" hashValue="yNWqWCIaCK8me8YDpkgpDnsoAqaM2fT8wh4r8RRtwOoLNOqe630XW8h5pMaTaNoV7BAE7p34wgh4IijAuhw8YQ==" saltValue="J9oqyQKd+P1DkSWamhBwHw==" spinCount="100000" sheet="1" objects="1" scenarios="1"/>
  <customSheetViews>
    <customSheetView guid="{B7831A28-C714-4DC9-BB36-A1304866CBB0}" fitToPage="1" hiddenColumns="1">
      <pane xSplit="4" ySplit="7" topLeftCell="E8" activePane="bottomRight" state="frozenSplit"/>
      <selection pane="bottomRight" activeCell="G53" sqref="G53"/>
      <pageMargins left="0.7" right="0.7" top="0.75" bottom="0.75" header="0.3" footer="0.3"/>
      <pageSetup paperSize="9" fitToWidth="2" orientation="landscape" r:id="rId1"/>
    </customSheetView>
  </customSheetViews>
  <mergeCells count="43">
    <mergeCell ref="B46:E46"/>
    <mergeCell ref="B40:E40"/>
    <mergeCell ref="B43:E43"/>
    <mergeCell ref="B44:E44"/>
    <mergeCell ref="B45:E45"/>
    <mergeCell ref="B35:E35"/>
    <mergeCell ref="B36:E36"/>
    <mergeCell ref="B37:E37"/>
    <mergeCell ref="B38:E38"/>
    <mergeCell ref="B39:E39"/>
    <mergeCell ref="B22:E22"/>
    <mergeCell ref="F8:G8"/>
    <mergeCell ref="B9:E9"/>
    <mergeCell ref="B10:E10"/>
    <mergeCell ref="B11:E11"/>
    <mergeCell ref="B12:E12"/>
    <mergeCell ref="B13:E13"/>
    <mergeCell ref="B14:E14"/>
    <mergeCell ref="B17:E17"/>
    <mergeCell ref="B18:E18"/>
    <mergeCell ref="B19:E19"/>
    <mergeCell ref="B20:E20"/>
    <mergeCell ref="B21:E21"/>
    <mergeCell ref="B54:E54"/>
    <mergeCell ref="B47:E47"/>
    <mergeCell ref="B48:E48"/>
    <mergeCell ref="B52:E52"/>
    <mergeCell ref="B51:E51"/>
    <mergeCell ref="B53:E53"/>
    <mergeCell ref="B27:E27"/>
    <mergeCell ref="B29:E29"/>
    <mergeCell ref="B30:E30"/>
    <mergeCell ref="B31:E31"/>
    <mergeCell ref="B32:E32"/>
    <mergeCell ref="B28:E28"/>
    <mergeCell ref="B62:E62"/>
    <mergeCell ref="B63:E63"/>
    <mergeCell ref="B64:E64"/>
    <mergeCell ref="B55:E55"/>
    <mergeCell ref="B56:E56"/>
    <mergeCell ref="B59:E59"/>
    <mergeCell ref="B60:E60"/>
    <mergeCell ref="B61:E61"/>
  </mergeCells>
  <pageMargins left="0.7" right="0.7" top="0.75" bottom="0.75" header="0.3" footer="0.3"/>
  <pageSetup paperSize="9" fitToWidth="2" orientation="landscape" r:id="rId2"/>
  <drawing r:id="rId3"/>
  <legacyDrawing r:id="rId4"/>
  <mc:AlternateContent xmlns:mc="http://schemas.openxmlformats.org/markup-compatibility/2006">
    <mc:Choice Requires="x14">
      <controls>
        <mc:AlternateContent xmlns:mc="http://schemas.openxmlformats.org/markup-compatibility/2006">
          <mc:Choice Requires="x14">
            <control shapeId="27649" r:id="rId5" name="Button 21">
              <controlPr defaultSize="0" print="0" autoFill="0" autoPict="0" macro="[0]!SVA_Finansiniai_Button2_Click" altText="Rodyti/nerodyti finansinės analizės rodiklius_x000a_">
                <anchor moveWithCells="1" sizeWithCells="1">
                  <from>
                    <xdr:col>1</xdr:col>
                    <xdr:colOff>22860</xdr:colOff>
                    <xdr:row>23</xdr:row>
                    <xdr:rowOff>0</xdr:rowOff>
                  </from>
                  <to>
                    <xdr:col>1</xdr:col>
                    <xdr:colOff>2575560</xdr:colOff>
                    <xdr:row>24</xdr:row>
                    <xdr:rowOff>60960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202">
    <tabColor theme="5" tint="0.59999389629810485"/>
    <pageSetUpPr fitToPage="1"/>
  </sheetPr>
  <dimension ref="B1:DC84"/>
  <sheetViews>
    <sheetView workbookViewId="0"/>
  </sheetViews>
  <sheetFormatPr defaultColWidth="9.33203125" defaultRowHeight="14.4"/>
  <cols>
    <col min="1" max="1" width="3.6640625" customWidth="1"/>
    <col min="2" max="2" width="14" customWidth="1"/>
    <col min="3" max="3" width="41.44140625" customWidth="1"/>
    <col min="4" max="4" width="35.33203125" customWidth="1"/>
    <col min="5" max="5" width="42.44140625" customWidth="1"/>
    <col min="6" max="6" width="22" customWidth="1"/>
    <col min="7" max="7" width="28.6640625" customWidth="1"/>
    <col min="8" max="8" width="20.44140625" customWidth="1"/>
    <col min="9" max="43" width="14.6640625" customWidth="1"/>
    <col min="44" max="106" width="14.6640625" hidden="1" customWidth="1"/>
    <col min="107" max="107" width="9.33203125" hidden="1" customWidth="1"/>
    <col min="108" max="108" width="9.33203125" customWidth="1"/>
  </cols>
  <sheetData>
    <row r="1" spans="2:9" ht="9" customHeight="1">
      <c r="B1" s="791"/>
      <c r="C1" s="701"/>
      <c r="D1" s="16"/>
      <c r="E1" s="2"/>
      <c r="F1" s="2"/>
      <c r="G1" s="2"/>
    </row>
    <row r="2" spans="2:9">
      <c r="B2" s="18" t="s">
        <v>42</v>
      </c>
    </row>
    <row r="3" spans="2:9">
      <c r="B3" t="s">
        <v>582</v>
      </c>
    </row>
    <row r="4" spans="2:9">
      <c r="B4" t="s">
        <v>56</v>
      </c>
      <c r="E4" s="20"/>
      <c r="F4" s="20"/>
    </row>
    <row r="5" spans="2:9">
      <c r="E5" s="20"/>
      <c r="F5" s="20"/>
    </row>
    <row r="6" spans="2:9">
      <c r="B6" t="s">
        <v>43</v>
      </c>
    </row>
    <row r="7" spans="2:9" s="25" customFormat="1">
      <c r="B7" s="70" t="s">
        <v>46</v>
      </c>
      <c r="C7" s="70" t="s">
        <v>44</v>
      </c>
      <c r="D7" s="70" t="s">
        <v>45</v>
      </c>
      <c r="H7" s="19"/>
      <c r="I7" s="19"/>
    </row>
    <row r="8" spans="2:9" ht="33.75" customHeight="1">
      <c r="B8" s="71" t="str">
        <f>IF(OR(C8="",C8="Nurodykite"),"-",ROW(B8)-ROW($B$8)+1 &amp;".")</f>
        <v>1.</v>
      </c>
      <c r="C8" s="72" t="str">
        <f>IF(B4=Data1!G2,"Ekonominės naudos ir išlaidų santykis (ENIS)",SVA!F17)</f>
        <v>Ekonominės naudos ir išlaidų santykis (ENIS)</v>
      </c>
      <c r="D8" s="29">
        <v>0.6</v>
      </c>
      <c r="E8" s="20"/>
      <c r="F8" s="784" t="s">
        <v>141</v>
      </c>
      <c r="G8" s="784"/>
      <c r="H8" s="73" t="str">
        <f>IF(B4=Data1!G2,"Ekonominės naudos ir išlaidų santykis (ENIS)",SVA!F17)</f>
        <v>Ekonominės naudos ir išlaidų santykis (ENIS)</v>
      </c>
      <c r="I8" s="10"/>
    </row>
    <row r="9" spans="2:9" ht="33.75" customHeight="1">
      <c r="B9" s="71" t="str">
        <f t="shared" ref="B9:B16" si="0">IF(OR(C9="",C9="Nurodykite"),"-",ROW(B9)-ROW($B$8)+1 &amp;".")</f>
        <v>-</v>
      </c>
      <c r="C9" s="56" t="s">
        <v>47</v>
      </c>
      <c r="D9" s="29">
        <v>0</v>
      </c>
      <c r="F9" s="786" t="str">
        <f>IF(Pradžia!$I$29=TRUE,IF(A1_pav="","",A1_pav),"")</f>
        <v>Eismo kontrolės sistemų diegimas;
Eismo saugumo priemonių diegimas susikirtimo su geležinkeliu vietose: a) vieno lygio geležinkelio pervažų modernizavimas, diegiant eismo saugumo priemones (25 pervažos); b) dviejų lygių pėsčiųjų perėjų įrengimas panaikinant vieno lygio susikirtimus (2 tuneliai); c) dviejų lygių pėsčiųjų perėjų (viadukų) modernizavimas (3 viadukai);
Sankryžų rekonstravimas;
Saugaus eismo priemonių, mažinančių arba visiškai šalinančių juodųjų dėmių riziką, įdiegimas (AB „Via Lietuva“);
Jūrų transporto eismo sąlygų gerinimas Šventosios jūrų uoste; 
Saugų eismą gerinančių priemonių diegimas TEN-T keliuose (SaF, 3.1.2 veikla)</v>
      </c>
      <c r="G9" s="786"/>
      <c r="H9" s="69">
        <f>IF(Pradžia!$I$29=TRUE,IF($B$4=Data1!$G$2,SNA!F16,SVA!F18),"")</f>
        <v>1.0410442583161097</v>
      </c>
      <c r="I9" s="10"/>
    </row>
    <row r="10" spans="2:9" ht="33.75" customHeight="1">
      <c r="B10" s="71" t="str">
        <f t="shared" si="0"/>
        <v>-</v>
      </c>
      <c r="C10" s="56" t="s">
        <v>47</v>
      </c>
      <c r="D10" s="29">
        <v>0</v>
      </c>
      <c r="F10" s="786" t="str">
        <f>IF(Pradžia!$I$31=TRUE,IF(A2_pav="","",A2_pav),"")</f>
        <v>Greičio kontrolės sistemų diegimas;
Eismo saugumo priemonių diegimas susikirtimo su geležinkeliu vietose: a) dviejų lygių pėsčiųjų perėjų įrengimas panaikinant vieno lygio susikirtimus (27 viadukai); c) dviejų lygių pėsčiųjų perėjų (viadukų) modernizavimas (3 viadukai);
Sankryžų rekonstravimas;
Saugaus eismo priemonių, mažinančių arba visiškai šalinančių juodųjų dėmių riziką, įdiegimas (AB „Via Lietuva“);
Jūrų transporto eismo sąlygų gerinimas Šventosios jūrų uoste;
Saugų eismą gerinančių priemonių diegimas TEN-T keliuose (SaF, 3.1.2 veikla)</v>
      </c>
      <c r="G10" s="786"/>
      <c r="H10" s="69">
        <f>IF(Pradžia!$I$31=TRUE,IF($B$4=Data1!$G$2,SNA!F34,SVA!F19),"")</f>
        <v>0.89331130546173865</v>
      </c>
      <c r="I10" s="10"/>
    </row>
    <row r="11" spans="2:9" ht="33.75" customHeight="1">
      <c r="B11" s="71" t="str">
        <f t="shared" si="0"/>
        <v>-</v>
      </c>
      <c r="C11" s="56" t="s">
        <v>47</v>
      </c>
      <c r="D11" s="29">
        <v>0</v>
      </c>
      <c r="F11" s="786" t="str">
        <f>IF(Pradžia!$I$33=TRUE,IF(A3_pav="","",A3_pav),"")</f>
        <v/>
      </c>
      <c r="G11" s="786"/>
      <c r="H11" s="69" t="str">
        <f>IF(Pradžia!$I$33=TRUE,IF($B$4=Data1!$G$2,SNA!F52,SVA!F20),"")</f>
        <v/>
      </c>
      <c r="I11" s="10"/>
    </row>
    <row r="12" spans="2:9" ht="33.75" customHeight="1">
      <c r="B12" s="71" t="str">
        <f t="shared" si="0"/>
        <v>-</v>
      </c>
      <c r="C12" s="56" t="s">
        <v>47</v>
      </c>
      <c r="D12" s="29">
        <v>0</v>
      </c>
      <c r="F12" s="786" t="str">
        <f>IF(Pradžia!$I$35=TRUE,IF(A4_pav="","",A4_pav),"")</f>
        <v/>
      </c>
      <c r="G12" s="786"/>
      <c r="H12" s="69" t="str">
        <f>IF(Pradžia!$I$35=TRUE,IF($B$4=Data1!$G$2,SNA!F70,SVA!F21),"")</f>
        <v/>
      </c>
      <c r="I12" s="10"/>
    </row>
    <row r="13" spans="2:9" ht="33.75" customHeight="1">
      <c r="B13" s="71" t="str">
        <f t="shared" si="0"/>
        <v>-</v>
      </c>
      <c r="C13" s="56" t="s">
        <v>47</v>
      </c>
      <c r="D13" s="29">
        <v>0</v>
      </c>
      <c r="F13" s="786" t="str">
        <f>IF(Pradžia!$I$37=TRUE,IF(A5_pav="","",A5_pav),"")</f>
        <v/>
      </c>
      <c r="G13" s="786"/>
      <c r="H13" s="69" t="str">
        <f>IF(Pradžia!$I$37=TRUE,IF($B$4=Data1!$G$2,SNA!F88,SVA!F22),"")</f>
        <v/>
      </c>
    </row>
    <row r="14" spans="2:9" ht="33.75" customHeight="1">
      <c r="B14" s="71" t="str">
        <f t="shared" si="0"/>
        <v>-</v>
      </c>
      <c r="C14" s="56" t="s">
        <v>47</v>
      </c>
      <c r="D14" s="29">
        <v>0</v>
      </c>
    </row>
    <row r="15" spans="2:9" ht="33.75" customHeight="1">
      <c r="B15" s="71" t="str">
        <f t="shared" si="0"/>
        <v>-</v>
      </c>
      <c r="C15" s="56" t="s">
        <v>47</v>
      </c>
      <c r="D15" s="29">
        <v>0</v>
      </c>
    </row>
    <row r="16" spans="2:9" ht="33.75" customHeight="1">
      <c r="B16" s="71" t="str">
        <f t="shared" si="0"/>
        <v>-</v>
      </c>
      <c r="C16" s="56" t="s">
        <v>47</v>
      </c>
      <c r="D16" s="29">
        <v>0</v>
      </c>
    </row>
    <row r="17" spans="2:106">
      <c r="C17" s="74" t="s">
        <v>143</v>
      </c>
      <c r="D17" s="75">
        <f>SUM(D8:D16)</f>
        <v>0.6</v>
      </c>
      <c r="E17" s="20"/>
      <c r="F17" s="20"/>
    </row>
    <row r="21" spans="2:106">
      <c r="B21" s="31" t="s">
        <v>6</v>
      </c>
      <c r="E21" s="789"/>
      <c r="F21" s="790"/>
      <c r="G21" s="76"/>
      <c r="H21" s="76"/>
      <c r="I21" s="76"/>
      <c r="J21" s="76"/>
      <c r="K21" s="76"/>
      <c r="L21" s="76"/>
      <c r="M21" s="76"/>
      <c r="N21" s="76"/>
      <c r="O21" s="76"/>
      <c r="P21" s="76"/>
      <c r="Q21" s="76"/>
      <c r="R21" s="76"/>
      <c r="S21" s="76"/>
      <c r="T21" s="76"/>
      <c r="U21" s="76"/>
      <c r="V21" s="76"/>
      <c r="W21" s="76"/>
      <c r="X21" s="76"/>
      <c r="Y21" s="76"/>
      <c r="Z21" s="76"/>
      <c r="AA21" s="76"/>
      <c r="AB21" s="76"/>
      <c r="AC21" s="76"/>
      <c r="AD21" s="76"/>
      <c r="AE21" s="76"/>
      <c r="AF21" s="76"/>
      <c r="AG21" s="76"/>
      <c r="AH21" s="76"/>
      <c r="AI21" s="76"/>
      <c r="AJ21" s="76"/>
      <c r="AK21" s="76"/>
      <c r="AL21" s="76"/>
      <c r="AM21" s="76"/>
      <c r="AN21" s="76"/>
      <c r="AO21" s="76"/>
      <c r="AP21" s="76"/>
      <c r="AQ21" s="76"/>
      <c r="AR21" s="76"/>
      <c r="AS21" s="76"/>
      <c r="AT21" s="76"/>
      <c r="AU21" s="76"/>
      <c r="AV21" s="76"/>
      <c r="AW21" s="76"/>
      <c r="AX21" s="76"/>
      <c r="AY21" s="76"/>
      <c r="AZ21" s="76"/>
      <c r="BA21" s="76"/>
      <c r="BB21" s="76"/>
      <c r="BC21" s="76"/>
      <c r="BD21" s="76"/>
      <c r="BE21" s="76"/>
      <c r="BF21" s="76"/>
      <c r="BG21" s="76"/>
      <c r="BH21" s="76"/>
      <c r="BI21" s="76"/>
      <c r="BJ21" s="76"/>
      <c r="BK21" s="76"/>
      <c r="BL21" s="76"/>
      <c r="BM21" s="76"/>
      <c r="BN21" s="76"/>
      <c r="BO21" s="76"/>
      <c r="BP21" s="76"/>
      <c r="BQ21" s="76"/>
      <c r="BR21" s="76"/>
      <c r="BS21" s="76"/>
      <c r="BT21" s="76"/>
      <c r="BU21" s="76"/>
      <c r="BV21" s="76"/>
      <c r="BW21" s="76"/>
      <c r="BX21" s="76"/>
      <c r="BY21" s="76"/>
      <c r="BZ21" s="76"/>
      <c r="CA21" s="76"/>
      <c r="CB21" s="76"/>
      <c r="CC21" s="76"/>
      <c r="CD21" s="76"/>
      <c r="CE21" s="76"/>
      <c r="CF21" s="76"/>
      <c r="CG21" s="76"/>
      <c r="CH21" s="76"/>
      <c r="CI21" s="76"/>
      <c r="CJ21" s="76"/>
      <c r="CK21" s="76"/>
      <c r="CL21" s="76"/>
      <c r="CM21" s="76"/>
      <c r="CN21" s="76"/>
      <c r="CO21" s="76"/>
      <c r="CP21" s="76"/>
      <c r="CQ21" s="76"/>
      <c r="CR21" s="76"/>
      <c r="CS21" s="76"/>
      <c r="CT21" s="76"/>
      <c r="CU21" s="76"/>
      <c r="CV21" s="76"/>
      <c r="CW21" s="76"/>
      <c r="CX21" s="76"/>
      <c r="CY21" s="76"/>
      <c r="CZ21" s="76"/>
      <c r="DA21" s="76"/>
      <c r="DB21" s="76"/>
    </row>
    <row r="22" spans="2:106" s="25" customFormat="1" ht="28.8">
      <c r="B22" s="70" t="s">
        <v>46</v>
      </c>
      <c r="C22" s="70" t="s">
        <v>44</v>
      </c>
      <c r="D22" s="73" t="s">
        <v>144</v>
      </c>
      <c r="E22" s="12" t="s">
        <v>145</v>
      </c>
      <c r="F22" s="19"/>
    </row>
    <row r="23" spans="2:106">
      <c r="B23" s="71" t="str">
        <f>IF(OR(C23="",C23="Nurodykite"),"-",ROW(B23)-ROW($B$23)+1 &amp; ".")</f>
        <v>1.</v>
      </c>
      <c r="C23" s="72" t="str">
        <f>C8</f>
        <v>Ekonominės naudos ir išlaidų santykis (ENIS)</v>
      </c>
      <c r="D23" s="77">
        <f>IF($B$4=Data1!$G$2,IFERROR(10*DA!H9/MAX(Rodikliai),"-"),IFERROR(10*MIN(Rodikliai)/DA!H9,"-"))</f>
        <v>10</v>
      </c>
      <c r="E23" s="78">
        <f>IFERROR(D23*VLOOKUP(B23,Svoris,3,0),"")</f>
        <v>6</v>
      </c>
      <c r="F23" s="25"/>
    </row>
    <row r="24" spans="2:106">
      <c r="B24" s="71" t="str">
        <f t="shared" ref="B24:B31" si="1">IF(OR(C24="",C24="Nurodykite"),"-",ROW(B24)-ROW($B$23)+1 &amp; ".")</f>
        <v>-</v>
      </c>
      <c r="C24" s="79" t="str">
        <f>IF($C$9=0,"Nurodykite",$C$9)</f>
        <v>Nurodykite</v>
      </c>
      <c r="D24" s="30" t="s">
        <v>146</v>
      </c>
      <c r="E24" s="78" t="str">
        <f t="shared" ref="E24:E31" si="2">IF(AND(B24&lt;&gt;"-",D24&lt;&gt;"Nurodykite įvertinimą"),IFERROR(D24*VLOOKUP(B24,Svoris,3,0),""),IF(AND(B24&lt;&gt;"-",D24="Nurodykite įvertinimą"),"Įveskite kriterijaus įvertinimą žaliame langelyje",""))</f>
        <v/>
      </c>
      <c r="F24" s="25"/>
    </row>
    <row r="25" spans="2:106">
      <c r="B25" s="71" t="str">
        <f t="shared" si="1"/>
        <v>-</v>
      </c>
      <c r="C25" s="79" t="str">
        <f>IF($C$10=0,"Nurodykite",$C$10)</f>
        <v>Nurodykite</v>
      </c>
      <c r="D25" s="30" t="s">
        <v>146</v>
      </c>
      <c r="E25" s="78" t="str">
        <f t="shared" si="2"/>
        <v/>
      </c>
      <c r="F25" s="25"/>
      <c r="G25" s="177"/>
    </row>
    <row r="26" spans="2:106">
      <c r="B26" s="71" t="str">
        <f t="shared" si="1"/>
        <v>-</v>
      </c>
      <c r="C26" s="79" t="str">
        <f>IF($C$11=0,"Nurodykite",$C$11)</f>
        <v>Nurodykite</v>
      </c>
      <c r="D26" s="30" t="s">
        <v>146</v>
      </c>
      <c r="E26" s="78" t="str">
        <f t="shared" si="2"/>
        <v/>
      </c>
      <c r="F26" s="25"/>
    </row>
    <row r="27" spans="2:106">
      <c r="B27" s="71" t="str">
        <f t="shared" si="1"/>
        <v>-</v>
      </c>
      <c r="C27" s="79" t="str">
        <f>IF($C$12=0,"Nurodykite",$C$12)</f>
        <v>Nurodykite</v>
      </c>
      <c r="D27" s="30" t="s">
        <v>146</v>
      </c>
      <c r="E27" s="78" t="str">
        <f t="shared" si="2"/>
        <v/>
      </c>
      <c r="F27" s="25"/>
    </row>
    <row r="28" spans="2:106">
      <c r="B28" s="71" t="str">
        <f t="shared" si="1"/>
        <v>-</v>
      </c>
      <c r="C28" s="79" t="str">
        <f>IF($C$13=0,"Nurodykite",$C$13)</f>
        <v>Nurodykite</v>
      </c>
      <c r="D28" s="30" t="s">
        <v>146</v>
      </c>
      <c r="E28" s="78" t="str">
        <f t="shared" si="2"/>
        <v/>
      </c>
      <c r="F28" s="25"/>
    </row>
    <row r="29" spans="2:106">
      <c r="B29" s="71" t="str">
        <f t="shared" si="1"/>
        <v>-</v>
      </c>
      <c r="C29" s="79" t="str">
        <f>IF($C$14=0,"Nurodykite",$C$14)</f>
        <v>Nurodykite</v>
      </c>
      <c r="D29" s="30" t="s">
        <v>146</v>
      </c>
      <c r="E29" s="78" t="str">
        <f t="shared" si="2"/>
        <v/>
      </c>
      <c r="F29" s="25"/>
    </row>
    <row r="30" spans="2:106">
      <c r="B30" s="71" t="str">
        <f t="shared" si="1"/>
        <v>-</v>
      </c>
      <c r="C30" s="79" t="str">
        <f>IF($C$15=0,"Nurodykite",$C$15)</f>
        <v>Nurodykite</v>
      </c>
      <c r="D30" s="30" t="s">
        <v>146</v>
      </c>
      <c r="E30" s="78" t="str">
        <f t="shared" si="2"/>
        <v/>
      </c>
      <c r="F30" s="25"/>
    </row>
    <row r="31" spans="2:106">
      <c r="B31" s="71" t="str">
        <f t="shared" si="1"/>
        <v>-</v>
      </c>
      <c r="C31" s="79" t="str">
        <f>IF($C$16=0,"Nurodykite",$C$16)</f>
        <v>Nurodykite</v>
      </c>
      <c r="D31" s="30" t="s">
        <v>146</v>
      </c>
      <c r="E31" s="78" t="str">
        <f t="shared" si="2"/>
        <v/>
      </c>
      <c r="F31" s="25"/>
      <c r="G31" s="20"/>
    </row>
    <row r="32" spans="2:106">
      <c r="B32" s="25"/>
      <c r="C32" s="788" t="s">
        <v>147</v>
      </c>
      <c r="D32" s="775"/>
      <c r="E32" s="80">
        <f>SUM(E23:E31)</f>
        <v>6</v>
      </c>
      <c r="F32" s="81"/>
      <c r="G32" s="20"/>
    </row>
    <row r="33" spans="2:7">
      <c r="B33" s="25"/>
      <c r="C33" s="19"/>
      <c r="D33" s="25"/>
      <c r="E33" s="81"/>
      <c r="F33" s="81"/>
      <c r="G33" s="20"/>
    </row>
    <row r="34" spans="2:7">
      <c r="B34" s="31" t="s">
        <v>7</v>
      </c>
    </row>
    <row r="35" spans="2:7" ht="28.8">
      <c r="B35" s="70" t="s">
        <v>46</v>
      </c>
      <c r="C35" s="70" t="s">
        <v>44</v>
      </c>
      <c r="D35" s="73" t="s">
        <v>144</v>
      </c>
      <c r="E35" s="70" t="s">
        <v>145</v>
      </c>
      <c r="F35" s="19"/>
    </row>
    <row r="36" spans="2:7">
      <c r="B36" s="71" t="str">
        <f>IF(OR(C36="",C36="Nurodykite"),"-",ROW(B36)-ROW($B$36)+1 &amp; ".")</f>
        <v>1.</v>
      </c>
      <c r="C36" s="72" t="str">
        <f>C8</f>
        <v>Ekonominės naudos ir išlaidų santykis (ENIS)</v>
      </c>
      <c r="D36" s="77">
        <f>IF($B$4=Data1!$G$2,IFERROR(10*DA!H10/MAX(Rodikliai),"-"),IFERROR(10*MIN(Rodikliai)/DA!H10,"-"))</f>
        <v>8.5809157326958481</v>
      </c>
      <c r="E36" s="78">
        <f>IFERROR(D36*VLOOKUP(B36,Svoris,3,0),"")</f>
        <v>5.1485494396175087</v>
      </c>
      <c r="F36" s="25"/>
    </row>
    <row r="37" spans="2:7">
      <c r="B37" s="71" t="str">
        <f t="shared" ref="B37:B44" si="3">IF(OR(C37="",C37="Nurodykite"),"-",ROW(B37)-ROW($B$36)+1 &amp; ".")</f>
        <v>-</v>
      </c>
      <c r="C37" s="79" t="str">
        <f>IF($C$9=0,"Nurodykite",$C$9)</f>
        <v>Nurodykite</v>
      </c>
      <c r="D37" s="30" t="s">
        <v>146</v>
      </c>
      <c r="E37" s="78" t="str">
        <f t="shared" ref="E37:E44" si="4">IF(AND(B37&lt;&gt;"-",D37&lt;&gt;"Nurodykite įvertinimą"),IFERROR(D37*VLOOKUP(B37,Svoris,3,0),""),IF(AND(B37&lt;&gt;"-",D37="Nurodykite įvertinimą"),"Įveskite kriterijaus įvertinimą žaliame laukelyje",""))</f>
        <v/>
      </c>
      <c r="F37" s="25"/>
    </row>
    <row r="38" spans="2:7">
      <c r="B38" s="71" t="str">
        <f t="shared" si="3"/>
        <v>-</v>
      </c>
      <c r="C38" s="79" t="str">
        <f>IF($C$10=0,"Nurodykite",$C$10)</f>
        <v>Nurodykite</v>
      </c>
      <c r="D38" s="30" t="s">
        <v>146</v>
      </c>
      <c r="E38" s="78" t="str">
        <f t="shared" si="4"/>
        <v/>
      </c>
      <c r="F38" s="25"/>
    </row>
    <row r="39" spans="2:7">
      <c r="B39" s="71" t="str">
        <f t="shared" si="3"/>
        <v>-</v>
      </c>
      <c r="C39" s="79" t="str">
        <f>IF($C$11=0,"Nurodykite",$C$11)</f>
        <v>Nurodykite</v>
      </c>
      <c r="D39" s="30" t="s">
        <v>146</v>
      </c>
      <c r="E39" s="78" t="str">
        <f t="shared" si="4"/>
        <v/>
      </c>
      <c r="F39" s="25"/>
    </row>
    <row r="40" spans="2:7">
      <c r="B40" s="71" t="str">
        <f t="shared" si="3"/>
        <v>-</v>
      </c>
      <c r="C40" s="79" t="str">
        <f>IF($C$12=0,"Nurodykite",$C$12)</f>
        <v>Nurodykite</v>
      </c>
      <c r="D40" s="30" t="s">
        <v>146</v>
      </c>
      <c r="E40" s="78" t="str">
        <f t="shared" si="4"/>
        <v/>
      </c>
      <c r="F40" s="25"/>
    </row>
    <row r="41" spans="2:7">
      <c r="B41" s="71" t="str">
        <f t="shared" si="3"/>
        <v>-</v>
      </c>
      <c r="C41" s="79" t="str">
        <f>IF($C$13=0,"Nurodykite",$C$13)</f>
        <v>Nurodykite</v>
      </c>
      <c r="D41" s="30" t="s">
        <v>146</v>
      </c>
      <c r="E41" s="78" t="str">
        <f t="shared" si="4"/>
        <v/>
      </c>
      <c r="F41" s="25"/>
    </row>
    <row r="42" spans="2:7">
      <c r="B42" s="71" t="str">
        <f t="shared" si="3"/>
        <v>-</v>
      </c>
      <c r="C42" s="79" t="str">
        <f>IF($C$14=0,"Nurodykite",$C$14)</f>
        <v>Nurodykite</v>
      </c>
      <c r="D42" s="30" t="s">
        <v>146</v>
      </c>
      <c r="E42" s="78" t="str">
        <f t="shared" si="4"/>
        <v/>
      </c>
      <c r="F42" s="25"/>
    </row>
    <row r="43" spans="2:7">
      <c r="B43" s="71" t="str">
        <f t="shared" si="3"/>
        <v>-</v>
      </c>
      <c r="C43" s="79" t="str">
        <f>IF($C$15=0,"Nurodykite",$C$15)</f>
        <v>Nurodykite</v>
      </c>
      <c r="D43" s="30" t="s">
        <v>146</v>
      </c>
      <c r="E43" s="78" t="str">
        <f t="shared" si="4"/>
        <v/>
      </c>
      <c r="F43" s="25"/>
    </row>
    <row r="44" spans="2:7">
      <c r="B44" s="71" t="str">
        <f t="shared" si="3"/>
        <v>-</v>
      </c>
      <c r="C44" s="79" t="str">
        <f>IF($C$16=0,"Nurodykite",$C$16)</f>
        <v>Nurodykite</v>
      </c>
      <c r="D44" s="30" t="s">
        <v>146</v>
      </c>
      <c r="E44" s="78" t="str">
        <f t="shared" si="4"/>
        <v/>
      </c>
      <c r="F44" s="25"/>
    </row>
    <row r="45" spans="2:7">
      <c r="B45" s="25"/>
      <c r="C45" s="788" t="s">
        <v>147</v>
      </c>
      <c r="D45" s="775"/>
      <c r="E45" s="80">
        <f>SUM(E36:E44)</f>
        <v>5.1485494396175087</v>
      </c>
      <c r="F45" s="81"/>
    </row>
    <row r="46" spans="2:7">
      <c r="B46" s="25"/>
      <c r="C46" s="19"/>
      <c r="D46" s="25"/>
      <c r="E46" s="81"/>
      <c r="F46" s="81"/>
    </row>
    <row r="47" spans="2:7" hidden="1">
      <c r="B47" s="31" t="s">
        <v>8</v>
      </c>
    </row>
    <row r="48" spans="2:7" ht="28.8" hidden="1">
      <c r="B48" s="70" t="s">
        <v>46</v>
      </c>
      <c r="C48" s="70" t="s">
        <v>44</v>
      </c>
      <c r="D48" s="73" t="s">
        <v>144</v>
      </c>
      <c r="E48" s="70" t="s">
        <v>145</v>
      </c>
      <c r="F48" s="19"/>
    </row>
    <row r="49" spans="2:6" hidden="1">
      <c r="B49" s="71" t="str">
        <f>IF(OR(C49="",C49="Nurodykite"),"-",ROW(B49)-ROW($B$49)+1 &amp; ".")</f>
        <v>1.</v>
      </c>
      <c r="C49" s="72" t="str">
        <f>C8</f>
        <v>Ekonominės naudos ir išlaidų santykis (ENIS)</v>
      </c>
      <c r="D49" s="77" t="str">
        <f>IF($B$4=Data1!$G$2,IFERROR(10*DA!H11/MAX(Rodikliai),"-"),IFERROR(10*MIN(Rodikliai)/DA!H11,"-"))</f>
        <v>-</v>
      </c>
      <c r="E49" s="78" t="str">
        <f>IFERROR(D49*VLOOKUP(B49,Svoris,3,0),"")</f>
        <v/>
      </c>
      <c r="F49" s="25"/>
    </row>
    <row r="50" spans="2:6" hidden="1">
      <c r="B50" s="71" t="str">
        <f t="shared" ref="B50:B57" si="5">IF(OR(C50="",C50="Nurodykite"),"-",ROW(B50)-ROW($B$49)+1 &amp; ".")</f>
        <v>-</v>
      </c>
      <c r="C50" s="79" t="str">
        <f>IF($C$9=0,"Nurodykite",$C$9)</f>
        <v>Nurodykite</v>
      </c>
      <c r="D50" s="30" t="s">
        <v>146</v>
      </c>
      <c r="E50" s="78" t="str">
        <f t="shared" ref="E50:E57" si="6">IF(AND(B50&lt;&gt;"-",D50&lt;&gt;"Nurodykite įvertinimą"),IFERROR(D50*VLOOKUP(B50,Svoris,3,0),""),IF(AND(B50&lt;&gt;"-",D50="Nurodykite įvertinimą"),"Įveskite kriterijaus įvertinimą žaliame laukelyje",""))</f>
        <v/>
      </c>
      <c r="F50" s="25"/>
    </row>
    <row r="51" spans="2:6" hidden="1">
      <c r="B51" s="71" t="str">
        <f t="shared" si="5"/>
        <v>-</v>
      </c>
      <c r="C51" s="79" t="str">
        <f>IF($C$10=0,"Nurodykite",$C$10)</f>
        <v>Nurodykite</v>
      </c>
      <c r="D51" s="30" t="s">
        <v>146</v>
      </c>
      <c r="E51" s="78" t="str">
        <f t="shared" si="6"/>
        <v/>
      </c>
      <c r="F51" s="25"/>
    </row>
    <row r="52" spans="2:6" hidden="1">
      <c r="B52" s="71" t="str">
        <f t="shared" si="5"/>
        <v>-</v>
      </c>
      <c r="C52" s="79" t="str">
        <f>IF($C$11=0,"Nurodykite",$C$11)</f>
        <v>Nurodykite</v>
      </c>
      <c r="D52" s="30" t="s">
        <v>146</v>
      </c>
      <c r="E52" s="78" t="str">
        <f t="shared" si="6"/>
        <v/>
      </c>
      <c r="F52" s="25"/>
    </row>
    <row r="53" spans="2:6" hidden="1">
      <c r="B53" s="71" t="str">
        <f t="shared" si="5"/>
        <v>-</v>
      </c>
      <c r="C53" s="79" t="str">
        <f>IF($C$12=0,"Nurodykite",$C$12)</f>
        <v>Nurodykite</v>
      </c>
      <c r="D53" s="30" t="s">
        <v>146</v>
      </c>
      <c r="E53" s="78" t="str">
        <f t="shared" si="6"/>
        <v/>
      </c>
      <c r="F53" s="25"/>
    </row>
    <row r="54" spans="2:6" hidden="1">
      <c r="B54" s="71" t="str">
        <f t="shared" si="5"/>
        <v>-</v>
      </c>
      <c r="C54" s="79" t="str">
        <f>IF($C$13=0,"Nurodykite",$C$13)</f>
        <v>Nurodykite</v>
      </c>
      <c r="D54" s="30" t="s">
        <v>146</v>
      </c>
      <c r="E54" s="78" t="str">
        <f t="shared" si="6"/>
        <v/>
      </c>
      <c r="F54" s="25"/>
    </row>
    <row r="55" spans="2:6" hidden="1">
      <c r="B55" s="71" t="str">
        <f t="shared" si="5"/>
        <v>-</v>
      </c>
      <c r="C55" s="79" t="str">
        <f>IF($C$14=0,"Nurodykite",$C$14)</f>
        <v>Nurodykite</v>
      </c>
      <c r="D55" s="30" t="s">
        <v>146</v>
      </c>
      <c r="E55" s="78" t="str">
        <f t="shared" si="6"/>
        <v/>
      </c>
      <c r="F55" s="25"/>
    </row>
    <row r="56" spans="2:6" hidden="1">
      <c r="B56" s="71" t="str">
        <f t="shared" si="5"/>
        <v>-</v>
      </c>
      <c r="C56" s="79" t="str">
        <f>IF($C$15=0,"Nurodykite",$C$15)</f>
        <v>Nurodykite</v>
      </c>
      <c r="D56" s="30" t="s">
        <v>146</v>
      </c>
      <c r="E56" s="78" t="str">
        <f t="shared" si="6"/>
        <v/>
      </c>
      <c r="F56" s="25"/>
    </row>
    <row r="57" spans="2:6" hidden="1">
      <c r="B57" s="71" t="str">
        <f t="shared" si="5"/>
        <v>-</v>
      </c>
      <c r="C57" s="79" t="str">
        <f>IF($C$16=0,"Nurodykite",$C$16)</f>
        <v>Nurodykite</v>
      </c>
      <c r="D57" s="30" t="s">
        <v>146</v>
      </c>
      <c r="E57" s="78" t="str">
        <f t="shared" si="6"/>
        <v/>
      </c>
      <c r="F57" s="25"/>
    </row>
    <row r="58" spans="2:6" hidden="1">
      <c r="B58" s="25"/>
      <c r="C58" s="788" t="s">
        <v>147</v>
      </c>
      <c r="D58" s="775"/>
      <c r="E58" s="80">
        <f>SUM(E49:E57)</f>
        <v>0</v>
      </c>
      <c r="F58" s="81"/>
    </row>
    <row r="59" spans="2:6" hidden="1"/>
    <row r="60" spans="2:6" hidden="1">
      <c r="B60" s="31" t="s">
        <v>10</v>
      </c>
    </row>
    <row r="61" spans="2:6" ht="28.8" hidden="1">
      <c r="B61" s="70" t="s">
        <v>46</v>
      </c>
      <c r="C61" s="70" t="s">
        <v>44</v>
      </c>
      <c r="D61" s="73" t="s">
        <v>144</v>
      </c>
      <c r="E61" s="70" t="s">
        <v>145</v>
      </c>
      <c r="F61" s="19"/>
    </row>
    <row r="62" spans="2:6" hidden="1">
      <c r="B62" s="71" t="str">
        <f t="shared" ref="B62:B70" si="7">IF(OR(C62="",C62="Nurodykite"),"-",ROW(B62)-ROW($B$62)+1 &amp; ".")</f>
        <v>1.</v>
      </c>
      <c r="C62" s="72" t="str">
        <f>C8</f>
        <v>Ekonominės naudos ir išlaidų santykis (ENIS)</v>
      </c>
      <c r="D62" s="77" t="str">
        <f>IF($B$4=Data1!$G$2,IFERROR(10*DA!H12/MAX(Rodikliai),"-"),IFERROR(10*MIN(Rodikliai)/DA!H12,"-"))</f>
        <v>-</v>
      </c>
      <c r="E62" s="78" t="str">
        <f>IFERROR(D62*VLOOKUP(B62,Svoris,3,0),"")</f>
        <v/>
      </c>
      <c r="F62" s="25"/>
    </row>
    <row r="63" spans="2:6" hidden="1">
      <c r="B63" s="71" t="str">
        <f t="shared" si="7"/>
        <v>-</v>
      </c>
      <c r="C63" s="79" t="str">
        <f>IF($C$9=0,"Nurodykite",$C$9)</f>
        <v>Nurodykite</v>
      </c>
      <c r="D63" s="30" t="s">
        <v>146</v>
      </c>
      <c r="E63" s="78" t="str">
        <f t="shared" ref="E63:E70" si="8">IF(AND(B63&lt;&gt;"-",D63&lt;&gt;"Nurodykite įvertinimą"),IFERROR(D63*VLOOKUP(B63,Svoris,3,0),""),IF(AND(B63&lt;&gt;"-",D63="Nurodykite įvertinimą"),"Įveskite kriterijaus įvertinimą žaliame laukelyje",""))</f>
        <v/>
      </c>
      <c r="F63" s="25"/>
    </row>
    <row r="64" spans="2:6" hidden="1">
      <c r="B64" s="71" t="str">
        <f t="shared" si="7"/>
        <v>-</v>
      </c>
      <c r="C64" s="79" t="str">
        <f>IF($C$10=0,"Nurodykite",$C$10)</f>
        <v>Nurodykite</v>
      </c>
      <c r="D64" s="30" t="s">
        <v>146</v>
      </c>
      <c r="E64" s="78" t="str">
        <f t="shared" si="8"/>
        <v/>
      </c>
      <c r="F64" s="25"/>
    </row>
    <row r="65" spans="2:6" hidden="1">
      <c r="B65" s="71" t="str">
        <f t="shared" si="7"/>
        <v>-</v>
      </c>
      <c r="C65" s="79" t="str">
        <f>IF($C$11=0,"Nurodykite",$C$11)</f>
        <v>Nurodykite</v>
      </c>
      <c r="D65" s="30" t="s">
        <v>146</v>
      </c>
      <c r="E65" s="78" t="str">
        <f t="shared" si="8"/>
        <v/>
      </c>
      <c r="F65" s="25"/>
    </row>
    <row r="66" spans="2:6" hidden="1">
      <c r="B66" s="71" t="str">
        <f t="shared" si="7"/>
        <v>-</v>
      </c>
      <c r="C66" s="79" t="str">
        <f>IF($C$12=0,"Nurodykite",$C$12)</f>
        <v>Nurodykite</v>
      </c>
      <c r="D66" s="30" t="s">
        <v>146</v>
      </c>
      <c r="E66" s="78" t="str">
        <f t="shared" si="8"/>
        <v/>
      </c>
      <c r="F66" s="25"/>
    </row>
    <row r="67" spans="2:6" hidden="1">
      <c r="B67" s="71" t="str">
        <f t="shared" si="7"/>
        <v>-</v>
      </c>
      <c r="C67" s="79" t="str">
        <f>IF($C$13=0,"Nurodykite",$C$13)</f>
        <v>Nurodykite</v>
      </c>
      <c r="D67" s="30" t="s">
        <v>146</v>
      </c>
      <c r="E67" s="78" t="str">
        <f t="shared" si="8"/>
        <v/>
      </c>
      <c r="F67" s="25"/>
    </row>
    <row r="68" spans="2:6" hidden="1">
      <c r="B68" s="71" t="str">
        <f t="shared" si="7"/>
        <v>-</v>
      </c>
      <c r="C68" s="79" t="str">
        <f>IF($C$14=0,"Nurodykite",$C$14)</f>
        <v>Nurodykite</v>
      </c>
      <c r="D68" s="30" t="s">
        <v>146</v>
      </c>
      <c r="E68" s="78" t="str">
        <f t="shared" si="8"/>
        <v/>
      </c>
      <c r="F68" s="25"/>
    </row>
    <row r="69" spans="2:6" hidden="1">
      <c r="B69" s="71" t="str">
        <f t="shared" si="7"/>
        <v>-</v>
      </c>
      <c r="C69" s="79" t="str">
        <f>IF($C$15=0,"Nurodykite",$C$15)</f>
        <v>Nurodykite</v>
      </c>
      <c r="D69" s="30" t="s">
        <v>146</v>
      </c>
      <c r="E69" s="78" t="str">
        <f t="shared" si="8"/>
        <v/>
      </c>
      <c r="F69" s="25"/>
    </row>
    <row r="70" spans="2:6" hidden="1">
      <c r="B70" s="71" t="str">
        <f t="shared" si="7"/>
        <v>-</v>
      </c>
      <c r="C70" s="79" t="str">
        <f>IF($C$16=0,"Nurodykite",$C$16)</f>
        <v>Nurodykite</v>
      </c>
      <c r="D70" s="30" t="s">
        <v>146</v>
      </c>
      <c r="E70" s="78" t="str">
        <f t="shared" si="8"/>
        <v/>
      </c>
      <c r="F70" s="25"/>
    </row>
    <row r="71" spans="2:6" hidden="1">
      <c r="B71" s="25"/>
      <c r="C71" s="788" t="s">
        <v>147</v>
      </c>
      <c r="D71" s="775"/>
      <c r="E71" s="80">
        <f>SUM(E62:E70)</f>
        <v>0</v>
      </c>
      <c r="F71" s="81"/>
    </row>
    <row r="72" spans="2:6" hidden="1"/>
    <row r="73" spans="2:6" hidden="1">
      <c r="B73" s="31" t="s">
        <v>12</v>
      </c>
    </row>
    <row r="74" spans="2:6" ht="28.8" hidden="1">
      <c r="B74" s="70" t="s">
        <v>46</v>
      </c>
      <c r="C74" s="70" t="s">
        <v>44</v>
      </c>
      <c r="D74" s="73" t="s">
        <v>144</v>
      </c>
      <c r="E74" s="70" t="s">
        <v>145</v>
      </c>
      <c r="F74" s="19"/>
    </row>
    <row r="75" spans="2:6" hidden="1">
      <c r="B75" s="71" t="str">
        <f>IF(OR(C75="",C75="Nurodykite"),"-",ROW(B75)-ROW($B$75)+1 &amp; ".")</f>
        <v>1.</v>
      </c>
      <c r="C75" s="72" t="str">
        <f>C8</f>
        <v>Ekonominės naudos ir išlaidų santykis (ENIS)</v>
      </c>
      <c r="D75" s="77" t="str">
        <f>IF($B$4=Data1!$G$2,IFERROR(10*DA!H13/MAX(Rodikliai),"-"),IFERROR(10*MIN(Rodikliai)/DA!H13,"-"))</f>
        <v>-</v>
      </c>
      <c r="E75" s="78" t="str">
        <f>IFERROR(D75*VLOOKUP(B75,Svoris,3,0),"")</f>
        <v/>
      </c>
      <c r="F75" s="25"/>
    </row>
    <row r="76" spans="2:6" hidden="1">
      <c r="B76" s="71" t="str">
        <f t="shared" ref="B76:B83" si="9">IF(OR(C76="",C76="Nurodykite"),"-",ROW(B76)-ROW($B$75)+1 &amp; ".")</f>
        <v>-</v>
      </c>
      <c r="C76" s="79" t="str">
        <f>IF($C$9=0,"Nurodykite",$C$9)</f>
        <v>Nurodykite</v>
      </c>
      <c r="D76" s="30" t="s">
        <v>146</v>
      </c>
      <c r="E76" s="78" t="str">
        <f t="shared" ref="E76:E83" si="10">IF(AND(B76&lt;&gt;"-",D76&lt;&gt;"Nurodykite įvertinimą"),IFERROR(D76*VLOOKUP(B76,Svoris,3,0),""),IF(AND(B76&lt;&gt;"-",D76="Nurodykite įvertinimą"),"Įveskite kriterijaus įvertinimą žaliame laukelyje",""))</f>
        <v/>
      </c>
      <c r="F76" s="25"/>
    </row>
    <row r="77" spans="2:6" hidden="1">
      <c r="B77" s="71" t="str">
        <f t="shared" si="9"/>
        <v>-</v>
      </c>
      <c r="C77" s="79" t="str">
        <f>IF($C$10=0,"Nurodykite",$C$10)</f>
        <v>Nurodykite</v>
      </c>
      <c r="D77" s="30" t="s">
        <v>146</v>
      </c>
      <c r="E77" s="78" t="str">
        <f t="shared" si="10"/>
        <v/>
      </c>
      <c r="F77" s="25"/>
    </row>
    <row r="78" spans="2:6" hidden="1">
      <c r="B78" s="71" t="str">
        <f t="shared" si="9"/>
        <v>-</v>
      </c>
      <c r="C78" s="79" t="str">
        <f>IF($C$11=0,"Nurodykite",$C$11)</f>
        <v>Nurodykite</v>
      </c>
      <c r="D78" s="30" t="s">
        <v>146</v>
      </c>
      <c r="E78" s="78" t="str">
        <f t="shared" si="10"/>
        <v/>
      </c>
      <c r="F78" s="25"/>
    </row>
    <row r="79" spans="2:6" hidden="1">
      <c r="B79" s="71" t="str">
        <f t="shared" si="9"/>
        <v>-</v>
      </c>
      <c r="C79" s="79" t="str">
        <f>IF($C$12=0,"Nurodykite",$C$12)</f>
        <v>Nurodykite</v>
      </c>
      <c r="D79" s="30" t="s">
        <v>146</v>
      </c>
      <c r="E79" s="78" t="str">
        <f t="shared" si="10"/>
        <v/>
      </c>
      <c r="F79" s="25"/>
    </row>
    <row r="80" spans="2:6" hidden="1">
      <c r="B80" s="71" t="str">
        <f t="shared" si="9"/>
        <v>-</v>
      </c>
      <c r="C80" s="79" t="str">
        <f>IF($C$13=0,"Nurodykite",$C$13)</f>
        <v>Nurodykite</v>
      </c>
      <c r="D80" s="30" t="s">
        <v>146</v>
      </c>
      <c r="E80" s="78" t="str">
        <f t="shared" si="10"/>
        <v/>
      </c>
      <c r="F80" s="25"/>
    </row>
    <row r="81" spans="2:6" hidden="1">
      <c r="B81" s="71" t="str">
        <f t="shared" si="9"/>
        <v>-</v>
      </c>
      <c r="C81" s="79" t="str">
        <f>IF($C$14=0,"Nurodykite",$C$14)</f>
        <v>Nurodykite</v>
      </c>
      <c r="D81" s="30" t="s">
        <v>146</v>
      </c>
      <c r="E81" s="78" t="str">
        <f t="shared" si="10"/>
        <v/>
      </c>
      <c r="F81" s="25"/>
    </row>
    <row r="82" spans="2:6" hidden="1">
      <c r="B82" s="71" t="str">
        <f t="shared" si="9"/>
        <v>-</v>
      </c>
      <c r="C82" s="79" t="str">
        <f>IF($C$15=0,"Nurodykite",$C$15)</f>
        <v>Nurodykite</v>
      </c>
      <c r="D82" s="30" t="s">
        <v>146</v>
      </c>
      <c r="E82" s="78" t="str">
        <f t="shared" si="10"/>
        <v/>
      </c>
      <c r="F82" s="25"/>
    </row>
    <row r="83" spans="2:6" hidden="1">
      <c r="B83" s="71" t="str">
        <f t="shared" si="9"/>
        <v>-</v>
      </c>
      <c r="C83" s="79" t="str">
        <f>IF($C$16=0,"Nurodykite",$C$16)</f>
        <v>Nurodykite</v>
      </c>
      <c r="D83" s="30" t="s">
        <v>146</v>
      </c>
      <c r="E83" s="78" t="str">
        <f t="shared" si="10"/>
        <v/>
      </c>
      <c r="F83" s="25"/>
    </row>
    <row r="84" spans="2:6" hidden="1">
      <c r="B84" s="25"/>
      <c r="C84" s="788" t="s">
        <v>147</v>
      </c>
      <c r="D84" s="775"/>
      <c r="E84" s="80">
        <f>SUM(E75:E83)</f>
        <v>0</v>
      </c>
      <c r="F84" s="81"/>
    </row>
  </sheetData>
  <sheetProtection algorithmName="SHA-512" hashValue="qkUkXrvY2Go61u7MF+6iUG9nfgjBIMlnM/AtgHRFouRbr6UkyncVhGNF3Lut+sb39Ey4/FSVL/GBKgeck0+SMQ==" saltValue="yzITDdWF1qDchB1c0X6nRA==" spinCount="100000" sheet="1" objects="1" scenarios="1"/>
  <dataConsolidate/>
  <customSheetViews>
    <customSheetView guid="{B7831A28-C714-4DC9-BB36-A1304866CBB0}" scale="90" fitToPage="1" hiddenColumns="1" topLeftCell="A10">
      <selection activeCell="D23" sqref="D23"/>
      <pageMargins left="0.7" right="0.7" top="0.75" bottom="0.75" header="0.3" footer="0.3"/>
      <pageSetup paperSize="9" fitToWidth="2" orientation="landscape" r:id="rId1"/>
    </customSheetView>
  </customSheetViews>
  <mergeCells count="13">
    <mergeCell ref="C71:D71"/>
    <mergeCell ref="C84:D84"/>
    <mergeCell ref="E21:F21"/>
    <mergeCell ref="F13:G13"/>
    <mergeCell ref="B1:C1"/>
    <mergeCell ref="C32:D32"/>
    <mergeCell ref="C45:D45"/>
    <mergeCell ref="C58:D58"/>
    <mergeCell ref="F8:G8"/>
    <mergeCell ref="F9:G9"/>
    <mergeCell ref="F10:G10"/>
    <mergeCell ref="F11:G11"/>
    <mergeCell ref="F12:G12"/>
  </mergeCells>
  <conditionalFormatting sqref="D17">
    <cfRule type="cellIs" dxfId="15" priority="6" operator="notEqual">
      <formula>1</formula>
    </cfRule>
  </conditionalFormatting>
  <conditionalFormatting sqref="E24:E31">
    <cfRule type="containsText" dxfId="14" priority="5" operator="containsText" text="Įveskite">
      <formula>NOT(ISERROR(SEARCH("Įveskite",E24)))</formula>
    </cfRule>
  </conditionalFormatting>
  <conditionalFormatting sqref="E37:E44">
    <cfRule type="containsText" dxfId="13" priority="4" operator="containsText" text="Įveskite">
      <formula>NOT(ISERROR(SEARCH("Įveskite",E37)))</formula>
    </cfRule>
  </conditionalFormatting>
  <conditionalFormatting sqref="E50:E57">
    <cfRule type="containsText" dxfId="12" priority="3" operator="containsText" text="Įveskite">
      <formula>NOT(ISERROR(SEARCH("Įveskite",E50)))</formula>
    </cfRule>
  </conditionalFormatting>
  <conditionalFormatting sqref="E63:E70">
    <cfRule type="containsText" dxfId="11" priority="2" operator="containsText" text="Įveskite">
      <formula>NOT(ISERROR(SEARCH("Įveskite",E63)))</formula>
    </cfRule>
  </conditionalFormatting>
  <conditionalFormatting sqref="E76:E83">
    <cfRule type="containsText" dxfId="10" priority="1" operator="containsText" text="Įveskite">
      <formula>NOT(ISERROR(SEARCH("Įveskite",E76)))</formula>
    </cfRule>
  </conditionalFormatting>
  <dataValidations count="4">
    <dataValidation type="decimal" allowBlank="1" showInputMessage="1" showErrorMessage="1" errorTitle="Kriterijaus svoris" error="Pasirinkite kriterijaus svorį ne mažesnį nei 60%, t.y. ENIS kriterijaus svoris turi būti 60% - 100 %." promptTitle="ENIS kriterijaus svoris" prompt="ENIS kriterijaus svorį pasirinkite ne mažesnį nei 60% ir ne didesnį nei 100%." sqref="D8" xr:uid="{00000000-0002-0000-0B00-000000000000}">
      <formula1>0.6</formula1>
      <formula2>1</formula2>
    </dataValidation>
    <dataValidation type="decimal" operator="equal" allowBlank="1" showInputMessage="1" showErrorMessage="1" promptTitle="Paaiškinimas" prompt="Visų kriterijų svorių suma turi būti lygi 100%." sqref="D17" xr:uid="{00000000-0002-0000-0B00-000001000000}">
      <formula1>1</formula1>
    </dataValidation>
    <dataValidation type="decimal" allowBlank="1" showInputMessage="1" showErrorMessage="1" errorTitle="Kriterijaus svoris" error="Įrašykite kriterijaus svorį iš intervalo 0% - 40% (visų kriterijų svorių suma turi neviršyti 100%)." sqref="D9:D16" xr:uid="{00000000-0002-0000-0B00-000002000000}">
      <formula1>0</formula1>
      <formula2>1</formula2>
    </dataValidation>
    <dataValidation type="decimal" allowBlank="1" showInputMessage="1" showErrorMessage="1" error="Kriterijaus įvertinimą pasirinkite iš intervalo 0-10." sqref="D76:D83 D37:D44 D50:D57 D63:D70 D24:D31" xr:uid="{00000000-0002-0000-0B00-000003000000}">
      <formula1>0</formula1>
      <formula2>10</formula2>
    </dataValidation>
  </dataValidations>
  <pageMargins left="0.7" right="0.7" top="0.75" bottom="0.75" header="0.3" footer="0.3"/>
  <pageSetup paperSize="9" fitToWidth="2" orientation="landscape" r:id="rId2"/>
  <drawing r:id="rId3"/>
  <legacyDrawing r:id="rId4"/>
  <mc:AlternateContent xmlns:mc="http://schemas.openxmlformats.org/markup-compatibility/2006">
    <mc:Choice Requires="x14">
      <controls>
        <mc:AlternateContent xmlns:mc="http://schemas.openxmlformats.org/markup-compatibility/2006">
          <mc:Choice Requires="x14">
            <control shapeId="18433" r:id="rId5" name="Button 22">
              <controlPr defaultSize="0" print="0" autoFill="0" autoPict="0" macro="[0]!Button17_Click">
                <anchor moveWithCells="1" sizeWithCells="1">
                  <from>
                    <xdr:col>3</xdr:col>
                    <xdr:colOff>1943100</xdr:colOff>
                    <xdr:row>4</xdr:row>
                    <xdr:rowOff>144780</xdr:rowOff>
                  </from>
                  <to>
                    <xdr:col>3</xdr:col>
                    <xdr:colOff>2346960</xdr:colOff>
                    <xdr:row>5</xdr:row>
                    <xdr:rowOff>175260</xdr:rowOff>
                  </to>
                </anchor>
              </controlPr>
            </control>
          </mc:Choice>
        </mc:AlternateContent>
        <mc:AlternateContent xmlns:mc="http://schemas.openxmlformats.org/markup-compatibility/2006">
          <mc:Choice Requires="x14">
            <control shapeId="18434" r:id="rId6" name="Button 23">
              <controlPr defaultSize="0" print="0" autoFill="0" autoPict="0" macro="[0]!Button19_Click">
                <anchor moveWithCells="1" sizeWithCells="1">
                  <from>
                    <xdr:col>7</xdr:col>
                    <xdr:colOff>952500</xdr:colOff>
                    <xdr:row>5</xdr:row>
                    <xdr:rowOff>144780</xdr:rowOff>
                  </from>
                  <to>
                    <xdr:col>7</xdr:col>
                    <xdr:colOff>1356360</xdr:colOff>
                    <xdr:row>6</xdr:row>
                    <xdr:rowOff>175260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01">
    <tabColor theme="5" tint="0.59999389629810485"/>
    <pageSetUpPr fitToPage="1"/>
  </sheetPr>
  <dimension ref="B1:DC40"/>
  <sheetViews>
    <sheetView zoomScale="80" zoomScaleNormal="80" workbookViewId="0">
      <selection activeCell="B2" sqref="B2"/>
    </sheetView>
  </sheetViews>
  <sheetFormatPr defaultColWidth="9.33203125" defaultRowHeight="14.4"/>
  <cols>
    <col min="1" max="1" width="3.6640625" customWidth="1"/>
    <col min="2" max="2" width="5.6640625" customWidth="1"/>
    <col min="3" max="3" width="12.44140625" customWidth="1"/>
    <col min="4" max="4" width="40.33203125" customWidth="1"/>
    <col min="5" max="5" width="8.44140625" customWidth="1"/>
    <col min="6" max="7" width="16.6640625" customWidth="1"/>
    <col min="8" max="43" width="14.6640625" customWidth="1"/>
    <col min="44" max="107" width="14.6640625" hidden="1" customWidth="1"/>
    <col min="108" max="109" width="9.33203125" customWidth="1"/>
  </cols>
  <sheetData>
    <row r="1" spans="2:107" ht="9" customHeight="1"/>
    <row r="2" spans="2:107">
      <c r="B2" s="18" t="s">
        <v>13</v>
      </c>
      <c r="D2" s="18"/>
      <c r="E2" s="18"/>
      <c r="F2" s="18"/>
      <c r="G2" s="18"/>
      <c r="H2" s="18"/>
    </row>
    <row r="4" spans="2:107">
      <c r="B4" s="18"/>
    </row>
    <row r="5" spans="2:107">
      <c r="B5" s="18" t="s">
        <v>202</v>
      </c>
    </row>
    <row r="6" spans="2:107" s="25" customFormat="1">
      <c r="B6" s="126" t="s">
        <v>6</v>
      </c>
      <c r="C6" s="41"/>
      <c r="D6" s="41"/>
      <c r="E6" s="41"/>
      <c r="F6" s="763" t="s">
        <v>31</v>
      </c>
      <c r="G6" s="775"/>
      <c r="H6" s="12">
        <v>0</v>
      </c>
      <c r="I6" s="12">
        <v>1</v>
      </c>
      <c r="J6" s="12">
        <v>2</v>
      </c>
      <c r="K6" s="12">
        <v>3</v>
      </c>
      <c r="L6" s="12">
        <v>4</v>
      </c>
      <c r="M6" s="12">
        <v>5</v>
      </c>
      <c r="N6" s="12">
        <v>6</v>
      </c>
      <c r="O6" s="12">
        <v>7</v>
      </c>
      <c r="P6" s="12">
        <v>8</v>
      </c>
      <c r="Q6" s="12">
        <v>9</v>
      </c>
      <c r="R6" s="12">
        <v>10</v>
      </c>
      <c r="S6" s="12">
        <v>11</v>
      </c>
      <c r="T6" s="12">
        <v>12</v>
      </c>
      <c r="U6" s="12">
        <v>13</v>
      </c>
      <c r="V6" s="12">
        <v>14</v>
      </c>
      <c r="W6" s="12">
        <v>15</v>
      </c>
      <c r="X6" s="12">
        <v>16</v>
      </c>
      <c r="Y6" s="12">
        <v>17</v>
      </c>
      <c r="Z6" s="12">
        <v>18</v>
      </c>
      <c r="AA6" s="12">
        <v>19</v>
      </c>
      <c r="AB6" s="12">
        <v>20</v>
      </c>
      <c r="AC6" s="12">
        <v>21</v>
      </c>
      <c r="AD6" s="12">
        <v>22</v>
      </c>
      <c r="AE6" s="12">
        <v>23</v>
      </c>
      <c r="AF6" s="12">
        <v>24</v>
      </c>
      <c r="AG6" s="12">
        <v>25</v>
      </c>
      <c r="AH6" s="12">
        <v>26</v>
      </c>
      <c r="AI6" s="12">
        <v>27</v>
      </c>
      <c r="AJ6" s="12">
        <v>28</v>
      </c>
      <c r="AK6" s="12">
        <v>29</v>
      </c>
      <c r="AL6" s="12">
        <v>30</v>
      </c>
      <c r="AM6" s="12">
        <v>31</v>
      </c>
      <c r="AN6" s="12">
        <v>32</v>
      </c>
      <c r="AO6" s="12">
        <v>33</v>
      </c>
      <c r="AP6" s="12">
        <v>34</v>
      </c>
      <c r="AQ6" s="12">
        <v>35</v>
      </c>
      <c r="AR6" s="12">
        <v>36</v>
      </c>
      <c r="AS6" s="12">
        <v>37</v>
      </c>
      <c r="AT6" s="12">
        <v>38</v>
      </c>
      <c r="AU6" s="12">
        <v>39</v>
      </c>
      <c r="AV6" s="12">
        <v>40</v>
      </c>
      <c r="AW6" s="12">
        <v>41</v>
      </c>
      <c r="AX6" s="12">
        <v>42</v>
      </c>
      <c r="AY6" s="12">
        <v>43</v>
      </c>
      <c r="AZ6" s="12">
        <v>44</v>
      </c>
      <c r="BA6" s="12">
        <v>45</v>
      </c>
      <c r="BB6" s="12">
        <v>46</v>
      </c>
      <c r="BC6" s="12">
        <v>47</v>
      </c>
      <c r="BD6" s="12">
        <v>48</v>
      </c>
      <c r="BE6" s="12">
        <v>49</v>
      </c>
      <c r="BF6" s="12">
        <v>50</v>
      </c>
      <c r="BG6" s="12">
        <v>51</v>
      </c>
      <c r="BH6" s="12">
        <v>52</v>
      </c>
      <c r="BI6" s="12">
        <v>53</v>
      </c>
      <c r="BJ6" s="12">
        <v>54</v>
      </c>
      <c r="BK6" s="12">
        <v>55</v>
      </c>
      <c r="BL6" s="12">
        <v>56</v>
      </c>
      <c r="BM6" s="12">
        <v>57</v>
      </c>
      <c r="BN6" s="12">
        <v>58</v>
      </c>
      <c r="BO6" s="12">
        <v>59</v>
      </c>
      <c r="BP6" s="12">
        <v>60</v>
      </c>
      <c r="BQ6" s="12">
        <v>61</v>
      </c>
      <c r="BR6" s="12">
        <v>62</v>
      </c>
      <c r="BS6" s="12">
        <v>63</v>
      </c>
      <c r="BT6" s="12">
        <v>64</v>
      </c>
      <c r="BU6" s="12">
        <v>65</v>
      </c>
      <c r="BV6" s="12">
        <v>66</v>
      </c>
      <c r="BW6" s="12">
        <v>67</v>
      </c>
      <c r="BX6" s="12">
        <v>68</v>
      </c>
      <c r="BY6" s="12">
        <v>69</v>
      </c>
      <c r="BZ6" s="12">
        <v>70</v>
      </c>
      <c r="CA6" s="12">
        <v>71</v>
      </c>
      <c r="CB6" s="12">
        <v>72</v>
      </c>
      <c r="CC6" s="12">
        <v>73</v>
      </c>
      <c r="CD6" s="12">
        <v>74</v>
      </c>
      <c r="CE6" s="12">
        <v>75</v>
      </c>
      <c r="CF6" s="12">
        <v>76</v>
      </c>
      <c r="CG6" s="12">
        <v>77</v>
      </c>
      <c r="CH6" s="12">
        <v>78</v>
      </c>
      <c r="CI6" s="12">
        <v>79</v>
      </c>
      <c r="CJ6" s="12">
        <v>80</v>
      </c>
      <c r="CK6" s="12">
        <v>81</v>
      </c>
      <c r="CL6" s="12">
        <v>82</v>
      </c>
      <c r="CM6" s="12">
        <v>83</v>
      </c>
      <c r="CN6" s="12">
        <v>84</v>
      </c>
      <c r="CO6" s="12">
        <v>85</v>
      </c>
      <c r="CP6" s="12">
        <v>86</v>
      </c>
      <c r="CQ6" s="12">
        <v>87</v>
      </c>
      <c r="CR6" s="12">
        <v>88</v>
      </c>
      <c r="CS6" s="12">
        <v>89</v>
      </c>
      <c r="CT6" s="12">
        <v>90</v>
      </c>
      <c r="CU6" s="12">
        <v>91</v>
      </c>
      <c r="CV6" s="12">
        <v>92</v>
      </c>
      <c r="CW6" s="12">
        <v>93</v>
      </c>
      <c r="CX6" s="12">
        <v>94</v>
      </c>
      <c r="CY6" s="12">
        <v>95</v>
      </c>
      <c r="CZ6" s="12">
        <v>96</v>
      </c>
      <c r="DA6" s="12">
        <v>97</v>
      </c>
      <c r="DB6" s="12">
        <v>98</v>
      </c>
      <c r="DC6" s="12">
        <v>99</v>
      </c>
    </row>
    <row r="7" spans="2:107" s="25" customFormat="1" ht="28.5" customHeight="1">
      <c r="B7" s="12" t="s">
        <v>5</v>
      </c>
      <c r="C7" s="784" t="s">
        <v>14</v>
      </c>
      <c r="D7" s="784"/>
      <c r="E7" s="784"/>
      <c r="F7" s="13" t="s">
        <v>33</v>
      </c>
      <c r="G7" s="12" t="s">
        <v>32</v>
      </c>
      <c r="H7" s="12" t="str">
        <f ca="1">IF(PVP="",TEXT(TODAY(),"yyyy"),TEXT(PVP,"yyyy"))</f>
        <v>2022</v>
      </c>
      <c r="I7" s="12">
        <f ca="1">$H$7+I6</f>
        <v>2023</v>
      </c>
      <c r="J7" s="12">
        <f t="shared" ref="J7:BU7" ca="1" si="0">$H$7+J6</f>
        <v>2024</v>
      </c>
      <c r="K7" s="12">
        <f t="shared" ca="1" si="0"/>
        <v>2025</v>
      </c>
      <c r="L7" s="12">
        <f t="shared" ca="1" si="0"/>
        <v>2026</v>
      </c>
      <c r="M7" s="12">
        <f t="shared" ca="1" si="0"/>
        <v>2027</v>
      </c>
      <c r="N7" s="12">
        <f t="shared" ca="1" si="0"/>
        <v>2028</v>
      </c>
      <c r="O7" s="12">
        <f t="shared" ca="1" si="0"/>
        <v>2029</v>
      </c>
      <c r="P7" s="12">
        <f t="shared" ca="1" si="0"/>
        <v>2030</v>
      </c>
      <c r="Q7" s="12">
        <f t="shared" ca="1" si="0"/>
        <v>2031</v>
      </c>
      <c r="R7" s="12">
        <f t="shared" ca="1" si="0"/>
        <v>2032</v>
      </c>
      <c r="S7" s="12">
        <f t="shared" ca="1" si="0"/>
        <v>2033</v>
      </c>
      <c r="T7" s="12">
        <f t="shared" ca="1" si="0"/>
        <v>2034</v>
      </c>
      <c r="U7" s="12">
        <f t="shared" ca="1" si="0"/>
        <v>2035</v>
      </c>
      <c r="V7" s="12">
        <f t="shared" ca="1" si="0"/>
        <v>2036</v>
      </c>
      <c r="W7" s="12">
        <f t="shared" ca="1" si="0"/>
        <v>2037</v>
      </c>
      <c r="X7" s="12">
        <f t="shared" ca="1" si="0"/>
        <v>2038</v>
      </c>
      <c r="Y7" s="12">
        <f t="shared" ca="1" si="0"/>
        <v>2039</v>
      </c>
      <c r="Z7" s="12">
        <f t="shared" ca="1" si="0"/>
        <v>2040</v>
      </c>
      <c r="AA7" s="12">
        <f t="shared" ca="1" si="0"/>
        <v>2041</v>
      </c>
      <c r="AB7" s="12">
        <f t="shared" ca="1" si="0"/>
        <v>2042</v>
      </c>
      <c r="AC7" s="12">
        <f t="shared" ca="1" si="0"/>
        <v>2043</v>
      </c>
      <c r="AD7" s="12">
        <f t="shared" ca="1" si="0"/>
        <v>2044</v>
      </c>
      <c r="AE7" s="12">
        <f t="shared" ca="1" si="0"/>
        <v>2045</v>
      </c>
      <c r="AF7" s="12">
        <f t="shared" ca="1" si="0"/>
        <v>2046</v>
      </c>
      <c r="AG7" s="12">
        <f t="shared" ca="1" si="0"/>
        <v>2047</v>
      </c>
      <c r="AH7" s="12">
        <f t="shared" ca="1" si="0"/>
        <v>2048</v>
      </c>
      <c r="AI7" s="12">
        <f t="shared" ca="1" si="0"/>
        <v>2049</v>
      </c>
      <c r="AJ7" s="12">
        <f t="shared" ca="1" si="0"/>
        <v>2050</v>
      </c>
      <c r="AK7" s="12">
        <f t="shared" ca="1" si="0"/>
        <v>2051</v>
      </c>
      <c r="AL7" s="12">
        <f t="shared" ca="1" si="0"/>
        <v>2052</v>
      </c>
      <c r="AM7" s="12">
        <f t="shared" ca="1" si="0"/>
        <v>2053</v>
      </c>
      <c r="AN7" s="12">
        <f t="shared" ca="1" si="0"/>
        <v>2054</v>
      </c>
      <c r="AO7" s="12">
        <f t="shared" ca="1" si="0"/>
        <v>2055</v>
      </c>
      <c r="AP7" s="12">
        <f t="shared" ca="1" si="0"/>
        <v>2056</v>
      </c>
      <c r="AQ7" s="12">
        <f t="shared" ca="1" si="0"/>
        <v>2057</v>
      </c>
      <c r="AR7" s="12">
        <f t="shared" ca="1" si="0"/>
        <v>2058</v>
      </c>
      <c r="AS7" s="12">
        <f t="shared" ca="1" si="0"/>
        <v>2059</v>
      </c>
      <c r="AT7" s="12">
        <f t="shared" ca="1" si="0"/>
        <v>2060</v>
      </c>
      <c r="AU7" s="12">
        <f t="shared" ca="1" si="0"/>
        <v>2061</v>
      </c>
      <c r="AV7" s="12">
        <f t="shared" ca="1" si="0"/>
        <v>2062</v>
      </c>
      <c r="AW7" s="12">
        <f t="shared" ca="1" si="0"/>
        <v>2063</v>
      </c>
      <c r="AX7" s="12">
        <f t="shared" ca="1" si="0"/>
        <v>2064</v>
      </c>
      <c r="AY7" s="12">
        <f t="shared" ca="1" si="0"/>
        <v>2065</v>
      </c>
      <c r="AZ7" s="12">
        <f t="shared" ca="1" si="0"/>
        <v>2066</v>
      </c>
      <c r="BA7" s="12">
        <f t="shared" ca="1" si="0"/>
        <v>2067</v>
      </c>
      <c r="BB7" s="12">
        <f t="shared" ca="1" si="0"/>
        <v>2068</v>
      </c>
      <c r="BC7" s="12">
        <f t="shared" ca="1" si="0"/>
        <v>2069</v>
      </c>
      <c r="BD7" s="12">
        <f t="shared" ca="1" si="0"/>
        <v>2070</v>
      </c>
      <c r="BE7" s="12">
        <f t="shared" ca="1" si="0"/>
        <v>2071</v>
      </c>
      <c r="BF7" s="12">
        <f t="shared" ca="1" si="0"/>
        <v>2072</v>
      </c>
      <c r="BG7" s="12">
        <f t="shared" ca="1" si="0"/>
        <v>2073</v>
      </c>
      <c r="BH7" s="12">
        <f t="shared" ca="1" si="0"/>
        <v>2074</v>
      </c>
      <c r="BI7" s="12">
        <f t="shared" ca="1" si="0"/>
        <v>2075</v>
      </c>
      <c r="BJ7" s="12">
        <f t="shared" ca="1" si="0"/>
        <v>2076</v>
      </c>
      <c r="BK7" s="12">
        <f t="shared" ca="1" si="0"/>
        <v>2077</v>
      </c>
      <c r="BL7" s="12">
        <f t="shared" ca="1" si="0"/>
        <v>2078</v>
      </c>
      <c r="BM7" s="12">
        <f t="shared" ca="1" si="0"/>
        <v>2079</v>
      </c>
      <c r="BN7" s="12">
        <f t="shared" ca="1" si="0"/>
        <v>2080</v>
      </c>
      <c r="BO7" s="12">
        <f t="shared" ca="1" si="0"/>
        <v>2081</v>
      </c>
      <c r="BP7" s="12">
        <f t="shared" ca="1" si="0"/>
        <v>2082</v>
      </c>
      <c r="BQ7" s="12">
        <f t="shared" ca="1" si="0"/>
        <v>2083</v>
      </c>
      <c r="BR7" s="12">
        <f t="shared" ca="1" si="0"/>
        <v>2084</v>
      </c>
      <c r="BS7" s="12">
        <f t="shared" ca="1" si="0"/>
        <v>2085</v>
      </c>
      <c r="BT7" s="12">
        <f t="shared" ca="1" si="0"/>
        <v>2086</v>
      </c>
      <c r="BU7" s="12">
        <f t="shared" ca="1" si="0"/>
        <v>2087</v>
      </c>
      <c r="BV7" s="12">
        <f t="shared" ref="BV7:DC7" ca="1" si="1">$H$7+BV6</f>
        <v>2088</v>
      </c>
      <c r="BW7" s="12">
        <f t="shared" ca="1" si="1"/>
        <v>2089</v>
      </c>
      <c r="BX7" s="12">
        <f t="shared" ca="1" si="1"/>
        <v>2090</v>
      </c>
      <c r="BY7" s="12">
        <f t="shared" ca="1" si="1"/>
        <v>2091</v>
      </c>
      <c r="BZ7" s="12">
        <f t="shared" ca="1" si="1"/>
        <v>2092</v>
      </c>
      <c r="CA7" s="12">
        <f t="shared" ca="1" si="1"/>
        <v>2093</v>
      </c>
      <c r="CB7" s="12">
        <f t="shared" ca="1" si="1"/>
        <v>2094</v>
      </c>
      <c r="CC7" s="12">
        <f t="shared" ca="1" si="1"/>
        <v>2095</v>
      </c>
      <c r="CD7" s="12">
        <f t="shared" ca="1" si="1"/>
        <v>2096</v>
      </c>
      <c r="CE7" s="12">
        <f t="shared" ca="1" si="1"/>
        <v>2097</v>
      </c>
      <c r="CF7" s="12">
        <f t="shared" ca="1" si="1"/>
        <v>2098</v>
      </c>
      <c r="CG7" s="12">
        <f t="shared" ca="1" si="1"/>
        <v>2099</v>
      </c>
      <c r="CH7" s="12">
        <f t="shared" ca="1" si="1"/>
        <v>2100</v>
      </c>
      <c r="CI7" s="12">
        <f t="shared" ca="1" si="1"/>
        <v>2101</v>
      </c>
      <c r="CJ7" s="12">
        <f t="shared" ca="1" si="1"/>
        <v>2102</v>
      </c>
      <c r="CK7" s="12">
        <f t="shared" ca="1" si="1"/>
        <v>2103</v>
      </c>
      <c r="CL7" s="12">
        <f t="shared" ca="1" si="1"/>
        <v>2104</v>
      </c>
      <c r="CM7" s="12">
        <f t="shared" ca="1" si="1"/>
        <v>2105</v>
      </c>
      <c r="CN7" s="12">
        <f t="shared" ca="1" si="1"/>
        <v>2106</v>
      </c>
      <c r="CO7" s="12">
        <f t="shared" ca="1" si="1"/>
        <v>2107</v>
      </c>
      <c r="CP7" s="12">
        <f t="shared" ca="1" si="1"/>
        <v>2108</v>
      </c>
      <c r="CQ7" s="12">
        <f t="shared" ca="1" si="1"/>
        <v>2109</v>
      </c>
      <c r="CR7" s="12">
        <f t="shared" ca="1" si="1"/>
        <v>2110</v>
      </c>
      <c r="CS7" s="12">
        <f t="shared" ca="1" si="1"/>
        <v>2111</v>
      </c>
      <c r="CT7" s="12">
        <f t="shared" ca="1" si="1"/>
        <v>2112</v>
      </c>
      <c r="CU7" s="12">
        <f t="shared" ca="1" si="1"/>
        <v>2113</v>
      </c>
      <c r="CV7" s="12">
        <f t="shared" ca="1" si="1"/>
        <v>2114</v>
      </c>
      <c r="CW7" s="12">
        <f t="shared" ca="1" si="1"/>
        <v>2115</v>
      </c>
      <c r="CX7" s="12">
        <f t="shared" ca="1" si="1"/>
        <v>2116</v>
      </c>
      <c r="CY7" s="12">
        <f t="shared" ca="1" si="1"/>
        <v>2117</v>
      </c>
      <c r="CZ7" s="12">
        <f t="shared" ca="1" si="1"/>
        <v>2118</v>
      </c>
      <c r="DA7" s="12">
        <f t="shared" ca="1" si="1"/>
        <v>2119</v>
      </c>
      <c r="DB7" s="12">
        <f t="shared" ca="1" si="1"/>
        <v>2120</v>
      </c>
      <c r="DC7" s="12">
        <f t="shared" ca="1" si="1"/>
        <v>2121</v>
      </c>
    </row>
    <row r="8" spans="2:107">
      <c r="B8" s="5" t="s">
        <v>238</v>
      </c>
      <c r="C8" s="786" t="s">
        <v>261</v>
      </c>
      <c r="D8" s="786"/>
      <c r="E8" s="786"/>
      <c r="F8" s="42">
        <f>H8+NPV(FD,I8:INDEX(I8:DC8,PAL))</f>
        <v>53789833.451225422</v>
      </c>
      <c r="G8" s="42">
        <f>SUMIF($H$6:$DC$6,"&lt;="&amp;PAL,$H8:$DC8)</f>
        <v>93178762.056040972</v>
      </c>
      <c r="H8" s="14">
        <f>'Alternatyva 1'!H$7-'Alternatyva 1'!H$111</f>
        <v>0</v>
      </c>
      <c r="I8" s="14">
        <f>'Alternatyva 1'!I$7-'Alternatyva 1'!I$111</f>
        <v>4334202.396694215</v>
      </c>
      <c r="J8" s="14">
        <f>'Alternatyva 1'!J$7-'Alternatyva 1'!J$111</f>
        <v>1499256.9099370325</v>
      </c>
      <c r="K8" s="14">
        <f>'Alternatyva 1'!K$7-'Alternatyva 1'!K$111</f>
        <v>2774319.072333727</v>
      </c>
      <c r="L8" s="14">
        <f>'Alternatyva 1'!L$7-'Alternatyva 1'!L$111</f>
        <v>4887633.7115899259</v>
      </c>
      <c r="M8" s="14">
        <f>'Alternatyva 1'!M$7-'Alternatyva 1'!M$111</f>
        <v>11912550.298366785</v>
      </c>
      <c r="N8" s="14">
        <f>'Alternatyva 1'!N$7-'Alternatyva 1'!N$111</f>
        <v>13700884.182664305</v>
      </c>
      <c r="O8" s="14">
        <f>'Alternatyva 1'!O$7-'Alternatyva 1'!O$111</f>
        <v>7793954.4305981901</v>
      </c>
      <c r="P8" s="14">
        <f>'Alternatyva 1'!P$7-'Alternatyva 1'!P$111</f>
        <v>142053.60415190869</v>
      </c>
      <c r="Q8" s="14">
        <f>'Alternatyva 1'!Q$7-'Alternatyva 1'!Q$111</f>
        <v>142053.60415190869</v>
      </c>
      <c r="R8" s="14">
        <f>'Alternatyva 1'!R$7-'Alternatyva 1'!R$111</f>
        <v>142053.60415190869</v>
      </c>
      <c r="S8" s="14">
        <f>'Alternatyva 1'!S$7-'Alternatyva 1'!S$111</f>
        <v>142053.60415190869</v>
      </c>
      <c r="T8" s="14">
        <f>'Alternatyva 1'!T$7-'Alternatyva 1'!T$111</f>
        <v>2463.9182014954863</v>
      </c>
      <c r="U8" s="14">
        <f>'Alternatyva 1'!U$7-'Alternatyva 1'!U$111</f>
        <v>-2492086.8256001575</v>
      </c>
      <c r="V8" s="14">
        <f>'Alternatyva 1'!V$7-'Alternatyva 1'!V$111</f>
        <v>138194.16613537978</v>
      </c>
      <c r="W8" s="14">
        <f>'Alternatyva 1'!W$7-'Alternatyva 1'!W$111</f>
        <v>-578306.24708776071</v>
      </c>
      <c r="X8" s="14">
        <f>'Alternatyva 1'!X$7-'Alternatyva 1'!X$111</f>
        <v>138194.16613537978</v>
      </c>
      <c r="Y8" s="14">
        <f>'Alternatyva 1'!Y$7-'Alternatyva 1'!Y$111</f>
        <v>287739.20745769382</v>
      </c>
      <c r="Z8" s="14">
        <f>'Alternatyva 1'!Z$7-'Alternatyva 1'!Z$111</f>
        <v>2768475.1578709171</v>
      </c>
      <c r="AA8" s="14">
        <f>'Alternatyva 1'!AA$7-'Alternatyva 1'!AA$111</f>
        <v>138194.16613537978</v>
      </c>
      <c r="AB8" s="14">
        <f>'Alternatyva 1'!AB$7-'Alternatyva 1'!AB$111</f>
        <v>854694.57935852022</v>
      </c>
      <c r="AC8" s="14">
        <f>'Alternatyva 1'!AC$7-'Alternatyva 1'!AC$111</f>
        <v>138194.16613537978</v>
      </c>
      <c r="AD8" s="14">
        <f>'Alternatyva 1'!AD$7-'Alternatyva 1'!AD$111</f>
        <v>3349991.2735733963</v>
      </c>
      <c r="AE8" s="14">
        <f>'Alternatyva 1'!AE$7-'Alternatyva 1'!AE$111</f>
        <v>-4231792.6933687516</v>
      </c>
      <c r="AF8" s="14">
        <f>'Alternatyva 1'!AF$7-'Alternatyva 1'!AF$111</f>
        <v>138194.16613537978</v>
      </c>
      <c r="AG8" s="14">
        <f>'Alternatyva 1'!AG$7-'Alternatyva 1'!AG$111</f>
        <v>-1055973.189236521</v>
      </c>
      <c r="AH8" s="14">
        <f>'Alternatyva 1'!AH$7-'Alternatyva 1'!AH$111</f>
        <v>22477519.08059819</v>
      </c>
      <c r="AI8" s="14">
        <f>'Alternatyva 1'!AI$7-'Alternatyva 1'!AI$111</f>
        <v>297708.87687918142</v>
      </c>
      <c r="AJ8" s="14">
        <f>'Alternatyva 1'!AJ$7-'Alternatyva 1'!AJ$111</f>
        <v>2943827.2239866196</v>
      </c>
      <c r="AK8" s="14">
        <f>'Alternatyva 1'!AK$7-'Alternatyva 1'!AK$111</f>
        <v>1135161.10828414</v>
      </c>
      <c r="AL8" s="14">
        <f>'Alternatyva 1'!AL$7-'Alternatyva 1'!AL$111</f>
        <v>902461.27357339626</v>
      </c>
      <c r="AM8" s="14">
        <f>'Alternatyva 1'!AM$7-'Alternatyva 1'!AM$111</f>
        <v>138194.16613537978</v>
      </c>
      <c r="AN8" s="14">
        <f>'Alternatyva 1'!AN$7-'Alternatyva 1'!AN$111</f>
        <v>4715470.1991932308</v>
      </c>
      <c r="AO8" s="14">
        <f>'Alternatyva 1'!AO$7-'Alternatyva 1'!AO$111</f>
        <v>14166359.45539158</v>
      </c>
      <c r="AP8" s="14">
        <f>'Alternatyva 1'!AP$7-'Alternatyva 1'!AP$111</f>
        <v>152008.95952380952</v>
      </c>
      <c r="AQ8" s="14">
        <f>'Alternatyva 1'!AQ$7-'Alternatyva 1'!AQ$111</f>
        <v>-817139.71816214081</v>
      </c>
      <c r="AR8" s="14">
        <f>'Alternatyva 1'!AR$7-'Alternatyva 1'!AR$111</f>
        <v>0</v>
      </c>
      <c r="AS8" s="14">
        <f>'Alternatyva 1'!AS$7-'Alternatyva 1'!AS$111</f>
        <v>0</v>
      </c>
      <c r="AT8" s="14">
        <f>'Alternatyva 1'!AT$7-'Alternatyva 1'!AT$111</f>
        <v>0</v>
      </c>
      <c r="AU8" s="14">
        <f>'Alternatyva 1'!AU$7-'Alternatyva 1'!AU$111</f>
        <v>0</v>
      </c>
      <c r="AV8" s="14">
        <f>'Alternatyva 1'!AV$7-'Alternatyva 1'!AV$111</f>
        <v>0</v>
      </c>
      <c r="AW8" s="14">
        <f>'Alternatyva 1'!AW$7-'Alternatyva 1'!AW$111</f>
        <v>0</v>
      </c>
      <c r="AX8" s="14">
        <f>'Alternatyva 1'!AX$7-'Alternatyva 1'!AX$111</f>
        <v>0</v>
      </c>
      <c r="AY8" s="14">
        <f>'Alternatyva 1'!AY$7-'Alternatyva 1'!AY$111</f>
        <v>0</v>
      </c>
      <c r="AZ8" s="14">
        <f>'Alternatyva 1'!AZ$7-'Alternatyva 1'!AZ$111</f>
        <v>0</v>
      </c>
      <c r="BA8" s="14">
        <f>'Alternatyva 1'!BA$7-'Alternatyva 1'!BA$111</f>
        <v>0</v>
      </c>
      <c r="BB8" s="14">
        <f>'Alternatyva 1'!BB$7-'Alternatyva 1'!BB$111</f>
        <v>0</v>
      </c>
      <c r="BC8" s="14">
        <f>'Alternatyva 1'!BC$7-'Alternatyva 1'!BC$111</f>
        <v>0</v>
      </c>
      <c r="BD8" s="14">
        <f>'Alternatyva 1'!BD$7-'Alternatyva 1'!BD$111</f>
        <v>0</v>
      </c>
      <c r="BE8" s="14">
        <f>'Alternatyva 1'!BE$7-'Alternatyva 1'!BE$111</f>
        <v>0</v>
      </c>
      <c r="BF8" s="14">
        <f>'Alternatyva 1'!BF$7-'Alternatyva 1'!BF$111</f>
        <v>0</v>
      </c>
      <c r="BG8" s="14">
        <f>'Alternatyva 1'!BG$7-'Alternatyva 1'!BG$111</f>
        <v>0</v>
      </c>
      <c r="BH8" s="14">
        <f>'Alternatyva 1'!BH$7-'Alternatyva 1'!BH$111</f>
        <v>0</v>
      </c>
      <c r="BI8" s="14">
        <f>'Alternatyva 1'!BI$7-'Alternatyva 1'!BI$111</f>
        <v>0</v>
      </c>
      <c r="BJ8" s="14">
        <f>'Alternatyva 1'!BJ$7-'Alternatyva 1'!BJ$111</f>
        <v>0</v>
      </c>
      <c r="BK8" s="14">
        <f>'Alternatyva 1'!BK$7-'Alternatyva 1'!BK$111</f>
        <v>0</v>
      </c>
      <c r="BL8" s="14">
        <f>'Alternatyva 1'!BL$7-'Alternatyva 1'!BL$111</f>
        <v>0</v>
      </c>
      <c r="BM8" s="14">
        <f>'Alternatyva 1'!BM$7-'Alternatyva 1'!BM$111</f>
        <v>0</v>
      </c>
      <c r="BN8" s="14">
        <f>'Alternatyva 1'!BN$7-'Alternatyva 1'!BN$111</f>
        <v>0</v>
      </c>
      <c r="BO8" s="14">
        <f>'Alternatyva 1'!BO$7-'Alternatyva 1'!BO$111</f>
        <v>0</v>
      </c>
      <c r="BP8" s="14">
        <f>'Alternatyva 1'!BP$7-'Alternatyva 1'!BP$111</f>
        <v>0</v>
      </c>
      <c r="BQ8" s="14">
        <f>'Alternatyva 1'!BQ$7-'Alternatyva 1'!BQ$111</f>
        <v>0</v>
      </c>
      <c r="BR8" s="14">
        <f>'Alternatyva 1'!BR$7-'Alternatyva 1'!BR$111</f>
        <v>0</v>
      </c>
      <c r="BS8" s="14">
        <f>'Alternatyva 1'!BS$7-'Alternatyva 1'!BS$111</f>
        <v>0</v>
      </c>
      <c r="BT8" s="14">
        <f>'Alternatyva 1'!BT$7-'Alternatyva 1'!BT$111</f>
        <v>0</v>
      </c>
      <c r="BU8" s="14">
        <f>'Alternatyva 1'!BU$7-'Alternatyva 1'!BU$111</f>
        <v>0</v>
      </c>
      <c r="BV8" s="14">
        <f>'Alternatyva 1'!BV$7-'Alternatyva 1'!BV$111</f>
        <v>0</v>
      </c>
      <c r="BW8" s="14">
        <f>'Alternatyva 1'!BW$7-'Alternatyva 1'!BW$111</f>
        <v>0</v>
      </c>
      <c r="BX8" s="14">
        <f>'Alternatyva 1'!BX$7-'Alternatyva 1'!BX$111</f>
        <v>0</v>
      </c>
      <c r="BY8" s="14">
        <f>'Alternatyva 1'!BY$7-'Alternatyva 1'!BY$111</f>
        <v>0</v>
      </c>
      <c r="BZ8" s="14">
        <f>'Alternatyva 1'!BZ$7-'Alternatyva 1'!BZ$111</f>
        <v>0</v>
      </c>
      <c r="CA8" s="14">
        <f>'Alternatyva 1'!CA$7-'Alternatyva 1'!CA$111</f>
        <v>0</v>
      </c>
      <c r="CB8" s="14">
        <f>'Alternatyva 1'!CB$7-'Alternatyva 1'!CB$111</f>
        <v>0</v>
      </c>
      <c r="CC8" s="14">
        <f>'Alternatyva 1'!CC$7-'Alternatyva 1'!CC$111</f>
        <v>0</v>
      </c>
      <c r="CD8" s="14">
        <f>'Alternatyva 1'!CD$7-'Alternatyva 1'!CD$111</f>
        <v>0</v>
      </c>
      <c r="CE8" s="14">
        <f>'Alternatyva 1'!CE$7-'Alternatyva 1'!CE$111</f>
        <v>0</v>
      </c>
      <c r="CF8" s="14">
        <f>'Alternatyva 1'!CF$7-'Alternatyva 1'!CF$111</f>
        <v>0</v>
      </c>
      <c r="CG8" s="14">
        <f>'Alternatyva 1'!CG$7-'Alternatyva 1'!CG$111</f>
        <v>0</v>
      </c>
      <c r="CH8" s="14">
        <f>'Alternatyva 1'!CH$7-'Alternatyva 1'!CH$111</f>
        <v>0</v>
      </c>
      <c r="CI8" s="14">
        <f>'Alternatyva 1'!CI$7-'Alternatyva 1'!CI$111</f>
        <v>0</v>
      </c>
      <c r="CJ8" s="14">
        <f>'Alternatyva 1'!CJ$7-'Alternatyva 1'!CJ$111</f>
        <v>0</v>
      </c>
      <c r="CK8" s="14">
        <f>'Alternatyva 1'!CK$7-'Alternatyva 1'!CK$111</f>
        <v>0</v>
      </c>
      <c r="CL8" s="14">
        <f>'Alternatyva 1'!CL$7-'Alternatyva 1'!CL$111</f>
        <v>0</v>
      </c>
      <c r="CM8" s="14">
        <f>'Alternatyva 1'!CM$7-'Alternatyva 1'!CM$111</f>
        <v>0</v>
      </c>
      <c r="CN8" s="14">
        <f>'Alternatyva 1'!CN$7-'Alternatyva 1'!CN$111</f>
        <v>0</v>
      </c>
      <c r="CO8" s="14">
        <f>'Alternatyva 1'!CO$7-'Alternatyva 1'!CO$111</f>
        <v>0</v>
      </c>
      <c r="CP8" s="14">
        <f>'Alternatyva 1'!CP$7-'Alternatyva 1'!CP$111</f>
        <v>0</v>
      </c>
      <c r="CQ8" s="14">
        <f>'Alternatyva 1'!CQ$7-'Alternatyva 1'!CQ$111</f>
        <v>0</v>
      </c>
      <c r="CR8" s="14">
        <f>'Alternatyva 1'!CR$7-'Alternatyva 1'!CR$111</f>
        <v>0</v>
      </c>
      <c r="CS8" s="14">
        <f>'Alternatyva 1'!CS$7-'Alternatyva 1'!CS$111</f>
        <v>0</v>
      </c>
      <c r="CT8" s="14">
        <f>'Alternatyva 1'!CT$7-'Alternatyva 1'!CT$111</f>
        <v>0</v>
      </c>
      <c r="CU8" s="14">
        <f>'Alternatyva 1'!CU$7-'Alternatyva 1'!CU$111</f>
        <v>0</v>
      </c>
      <c r="CV8" s="14">
        <f>'Alternatyva 1'!CV$7-'Alternatyva 1'!CV$111</f>
        <v>0</v>
      </c>
      <c r="CW8" s="14">
        <f>'Alternatyva 1'!CW$7-'Alternatyva 1'!CW$111</f>
        <v>0</v>
      </c>
      <c r="CX8" s="14">
        <f>'Alternatyva 1'!CX$7-'Alternatyva 1'!CX$111</f>
        <v>0</v>
      </c>
      <c r="CY8" s="14">
        <f>'Alternatyva 1'!CY$7-'Alternatyva 1'!CY$111</f>
        <v>0</v>
      </c>
      <c r="CZ8" s="14">
        <f>'Alternatyva 1'!CZ$7-'Alternatyva 1'!CZ$111</f>
        <v>0</v>
      </c>
      <c r="DA8" s="14">
        <f>'Alternatyva 1'!DA$7-'Alternatyva 1'!DA$111</f>
        <v>0</v>
      </c>
      <c r="DB8" s="14">
        <f>'Alternatyva 1'!DB$7-'Alternatyva 1'!DB$111</f>
        <v>0</v>
      </c>
      <c r="DC8" s="14">
        <f>'Alternatyva 1'!DC$7-'Alternatyva 1'!DC$111</f>
        <v>0</v>
      </c>
    </row>
    <row r="9" spans="2:107">
      <c r="B9" s="5" t="s">
        <v>239</v>
      </c>
      <c r="C9" s="792" t="s">
        <v>262</v>
      </c>
      <c r="D9" s="792"/>
      <c r="E9" s="792"/>
      <c r="F9" s="42">
        <f>H9+NPV(FD,I9:INDEX(I9:DC9,PAL))</f>
        <v>2446461.6559110219</v>
      </c>
      <c r="G9" s="42">
        <f>SUMIF($H$6:$DC$6,"&lt;="&amp;PAL,$H9:$DC9)</f>
        <v>4698601.6486029103</v>
      </c>
      <c r="H9" s="14">
        <f>SUMPRODUCT('Alternatyva 1'!H$94:H$98,100/('Alternatyva 1'!$DG$94:$DG$98+100))-SUMPRODUCT('Alternatyva 1'!H$105:H$109,100/('Alternatyva 1'!$DG$105:$DG$109+100))</f>
        <v>0</v>
      </c>
      <c r="I9" s="14">
        <f>SUMPRODUCT('Alternatyva 1'!I$94:I$98,100/('Alternatyva 1'!$DG$94:$DG$98+100))-SUMPRODUCT('Alternatyva 1'!I$105:I$109,100/('Alternatyva 1'!$DG$105:$DG$109+100))</f>
        <v>0</v>
      </c>
      <c r="J9" s="14">
        <f>SUMPRODUCT('Alternatyva 1'!J$94:J$98,100/('Alternatyva 1'!$DG$94:$DG$98+100))-SUMPRODUCT('Alternatyva 1'!J$105:J$109,100/('Alternatyva 1'!$DG$105:$DG$109+100))</f>
        <v>138194.16613537978</v>
      </c>
      <c r="K9" s="14">
        <f>SUMPRODUCT('Alternatyva 1'!K$94:K$98,100/('Alternatyva 1'!$DG$94:$DG$98+100))-SUMPRODUCT('Alternatyva 1'!K$105:K$109,100/('Alternatyva 1'!$DG$105:$DG$109+100))</f>
        <v>138194.16613537978</v>
      </c>
      <c r="L9" s="14">
        <f>SUMPRODUCT('Alternatyva 1'!L$94:L$98,100/('Alternatyva 1'!$DG$94:$DG$98+100))-SUMPRODUCT('Alternatyva 1'!L$105:L$109,100/('Alternatyva 1'!$DG$105:$DG$109+100))</f>
        <v>138194.16613537978</v>
      </c>
      <c r="M9" s="14">
        <f>SUMPRODUCT('Alternatyva 1'!M$94:M$98,100/('Alternatyva 1'!$DG$94:$DG$98+100))-SUMPRODUCT('Alternatyva 1'!M$105:M$109,100/('Alternatyva 1'!$DG$105:$DG$109+100))</f>
        <v>138194.16613537978</v>
      </c>
      <c r="N9" s="14">
        <f>SUMPRODUCT('Alternatyva 1'!N$94:N$98,100/('Alternatyva 1'!$DG$94:$DG$98+100))-SUMPRODUCT('Alternatyva 1'!N$105:N$109,100/('Alternatyva 1'!$DG$105:$DG$109+100))</f>
        <v>138194.16613537978</v>
      </c>
      <c r="O9" s="14">
        <f>SUMPRODUCT('Alternatyva 1'!O$94:O$98,100/('Alternatyva 1'!$DG$94:$DG$98+100))-SUMPRODUCT('Alternatyva 1'!O$105:O$109,100/('Alternatyva 1'!$DG$105:$DG$109+100))</f>
        <v>138194.16613537978</v>
      </c>
      <c r="P9" s="14">
        <f>SUMPRODUCT('Alternatyva 1'!P$94:P$98,100/('Alternatyva 1'!$DG$94:$DG$98+100))-SUMPRODUCT('Alternatyva 1'!P$105:P$109,100/('Alternatyva 1'!$DG$105:$DG$109+100))</f>
        <v>138194.16613537978</v>
      </c>
      <c r="Q9" s="14">
        <f>SUMPRODUCT('Alternatyva 1'!Q$94:Q$98,100/('Alternatyva 1'!$DG$94:$DG$98+100))-SUMPRODUCT('Alternatyva 1'!Q$105:Q$109,100/('Alternatyva 1'!$DG$105:$DG$109+100))</f>
        <v>138194.16613537978</v>
      </c>
      <c r="R9" s="14">
        <f>SUMPRODUCT('Alternatyva 1'!R$94:R$98,100/('Alternatyva 1'!$DG$94:$DG$98+100))-SUMPRODUCT('Alternatyva 1'!R$105:R$109,100/('Alternatyva 1'!$DG$105:$DG$109+100))</f>
        <v>138194.16613537978</v>
      </c>
      <c r="S9" s="14">
        <f>SUMPRODUCT('Alternatyva 1'!S$94:S$98,100/('Alternatyva 1'!$DG$94:$DG$98+100))-SUMPRODUCT('Alternatyva 1'!S$105:S$109,100/('Alternatyva 1'!$DG$105:$DG$109+100))</f>
        <v>138194.16613537978</v>
      </c>
      <c r="T9" s="14">
        <f>SUMPRODUCT('Alternatyva 1'!T$94:T$98,100/('Alternatyva 1'!$DG$94:$DG$98+100))-SUMPRODUCT('Alternatyva 1'!T$105:T$109,100/('Alternatyva 1'!$DG$105:$DG$109+100))</f>
        <v>138194.16613537978</v>
      </c>
      <c r="U9" s="14">
        <f>SUMPRODUCT('Alternatyva 1'!U$94:U$98,100/('Alternatyva 1'!$DG$94:$DG$98+100))-SUMPRODUCT('Alternatyva 1'!U$105:U$109,100/('Alternatyva 1'!$DG$105:$DG$109+100))</f>
        <v>138194.16613537978</v>
      </c>
      <c r="V9" s="14">
        <f>SUMPRODUCT('Alternatyva 1'!V$94:V$98,100/('Alternatyva 1'!$DG$94:$DG$98+100))-SUMPRODUCT('Alternatyva 1'!V$105:V$109,100/('Alternatyva 1'!$DG$105:$DG$109+100))</f>
        <v>138194.16613537978</v>
      </c>
      <c r="W9" s="14">
        <f>SUMPRODUCT('Alternatyva 1'!W$94:W$98,100/('Alternatyva 1'!$DG$94:$DG$98+100))-SUMPRODUCT('Alternatyva 1'!W$105:W$109,100/('Alternatyva 1'!$DG$105:$DG$109+100))</f>
        <v>138194.16613537978</v>
      </c>
      <c r="X9" s="14">
        <f>SUMPRODUCT('Alternatyva 1'!X$94:X$98,100/('Alternatyva 1'!$DG$94:$DG$98+100))-SUMPRODUCT('Alternatyva 1'!X$105:X$109,100/('Alternatyva 1'!$DG$105:$DG$109+100))</f>
        <v>138194.16613537978</v>
      </c>
      <c r="Y9" s="14">
        <f>SUMPRODUCT('Alternatyva 1'!Y$94:Y$98,100/('Alternatyva 1'!$DG$94:$DG$98+100))-SUMPRODUCT('Alternatyva 1'!Y$105:Y$109,100/('Alternatyva 1'!$DG$105:$DG$109+100))</f>
        <v>138194.16613537978</v>
      </c>
      <c r="Z9" s="14">
        <f>SUMPRODUCT('Alternatyva 1'!Z$94:Z$98,100/('Alternatyva 1'!$DG$94:$DG$98+100))-SUMPRODUCT('Alternatyva 1'!Z$105:Z$109,100/('Alternatyva 1'!$DG$105:$DG$109+100))</f>
        <v>138194.16613537978</v>
      </c>
      <c r="AA9" s="14">
        <f>SUMPRODUCT('Alternatyva 1'!AA$94:AA$98,100/('Alternatyva 1'!$DG$94:$DG$98+100))-SUMPRODUCT('Alternatyva 1'!AA$105:AA$109,100/('Alternatyva 1'!$DG$105:$DG$109+100))</f>
        <v>138194.16613537978</v>
      </c>
      <c r="AB9" s="14">
        <f>SUMPRODUCT('Alternatyva 1'!AB$94:AB$98,100/('Alternatyva 1'!$DG$94:$DG$98+100))-SUMPRODUCT('Alternatyva 1'!AB$105:AB$109,100/('Alternatyva 1'!$DG$105:$DG$109+100))</f>
        <v>138194.16613537978</v>
      </c>
      <c r="AC9" s="14">
        <f>SUMPRODUCT('Alternatyva 1'!AC$94:AC$98,100/('Alternatyva 1'!$DG$94:$DG$98+100))-SUMPRODUCT('Alternatyva 1'!AC$105:AC$109,100/('Alternatyva 1'!$DG$105:$DG$109+100))</f>
        <v>138194.16613537978</v>
      </c>
      <c r="AD9" s="14">
        <f>SUMPRODUCT('Alternatyva 1'!AD$94:AD$98,100/('Alternatyva 1'!$DG$94:$DG$98+100))-SUMPRODUCT('Alternatyva 1'!AD$105:AD$109,100/('Alternatyva 1'!$DG$105:$DG$109+100))</f>
        <v>138194.16613537978</v>
      </c>
      <c r="AE9" s="14">
        <f>SUMPRODUCT('Alternatyva 1'!AE$94:AE$98,100/('Alternatyva 1'!$DG$94:$DG$98+100))-SUMPRODUCT('Alternatyva 1'!AE$105:AE$109,100/('Alternatyva 1'!$DG$105:$DG$109+100))</f>
        <v>138194.16613537978</v>
      </c>
      <c r="AF9" s="14">
        <f>SUMPRODUCT('Alternatyva 1'!AF$94:AF$98,100/('Alternatyva 1'!$DG$94:$DG$98+100))-SUMPRODUCT('Alternatyva 1'!AF$105:AF$109,100/('Alternatyva 1'!$DG$105:$DG$109+100))</f>
        <v>138194.16613537978</v>
      </c>
      <c r="AG9" s="14">
        <f>SUMPRODUCT('Alternatyva 1'!AG$94:AG$98,100/('Alternatyva 1'!$DG$94:$DG$98+100))-SUMPRODUCT('Alternatyva 1'!AG$105:AG$109,100/('Alternatyva 1'!$DG$105:$DG$109+100))</f>
        <v>138194.16613537978</v>
      </c>
      <c r="AH9" s="14">
        <f>SUMPRODUCT('Alternatyva 1'!AH$94:AH$98,100/('Alternatyva 1'!$DG$94:$DG$98+100))-SUMPRODUCT('Alternatyva 1'!AH$105:AH$109,100/('Alternatyva 1'!$DG$105:$DG$109+100))</f>
        <v>138194.16613537978</v>
      </c>
      <c r="AI9" s="14">
        <f>SUMPRODUCT('Alternatyva 1'!AI$94:AI$98,100/('Alternatyva 1'!$DG$94:$DG$98+100))-SUMPRODUCT('Alternatyva 1'!AI$105:AI$109,100/('Alternatyva 1'!$DG$105:$DG$109+100))</f>
        <v>138194.16613537978</v>
      </c>
      <c r="AJ9" s="14">
        <f>SUMPRODUCT('Alternatyva 1'!AJ$94:AJ$98,100/('Alternatyva 1'!$DG$94:$DG$98+100))-SUMPRODUCT('Alternatyva 1'!AJ$105:AJ$109,100/('Alternatyva 1'!$DG$105:$DG$109+100))</f>
        <v>138194.16613537978</v>
      </c>
      <c r="AK9" s="14">
        <f>SUMPRODUCT('Alternatyva 1'!AK$94:AK$98,100/('Alternatyva 1'!$DG$94:$DG$98+100))-SUMPRODUCT('Alternatyva 1'!AK$105:AK$109,100/('Alternatyva 1'!$DG$105:$DG$109+100))</f>
        <v>138194.16613537978</v>
      </c>
      <c r="AL9" s="14">
        <f>SUMPRODUCT('Alternatyva 1'!AL$94:AL$98,100/('Alternatyva 1'!$DG$94:$DG$98+100))-SUMPRODUCT('Alternatyva 1'!AL$105:AL$109,100/('Alternatyva 1'!$DG$105:$DG$109+100))</f>
        <v>138194.16613537978</v>
      </c>
      <c r="AM9" s="14">
        <f>SUMPRODUCT('Alternatyva 1'!AM$94:AM$98,100/('Alternatyva 1'!$DG$94:$DG$98+100))-SUMPRODUCT('Alternatyva 1'!AM$105:AM$109,100/('Alternatyva 1'!$DG$105:$DG$109+100))</f>
        <v>138194.16613537978</v>
      </c>
      <c r="AN9" s="14">
        <f>SUMPRODUCT('Alternatyva 1'!AN$94:AN$98,100/('Alternatyva 1'!$DG$94:$DG$98+100))-SUMPRODUCT('Alternatyva 1'!AN$105:AN$109,100/('Alternatyva 1'!$DG$105:$DG$109+100))</f>
        <v>138194.16613537978</v>
      </c>
      <c r="AO9" s="14">
        <f>SUMPRODUCT('Alternatyva 1'!AO$94:AO$98,100/('Alternatyva 1'!$DG$94:$DG$98+100))-SUMPRODUCT('Alternatyva 1'!AO$105:AO$109,100/('Alternatyva 1'!$DG$105:$DG$109+100))</f>
        <v>138194.16613537978</v>
      </c>
      <c r="AP9" s="14">
        <f>SUMPRODUCT('Alternatyva 1'!AP$94:AP$98,100/('Alternatyva 1'!$DG$94:$DG$98+100))-SUMPRODUCT('Alternatyva 1'!AP$105:AP$109,100/('Alternatyva 1'!$DG$105:$DG$109+100))</f>
        <v>138194.16613537978</v>
      </c>
      <c r="AQ9" s="14">
        <f>SUMPRODUCT('Alternatyva 1'!AQ$94:AQ$98,100/('Alternatyva 1'!$DG$94:$DG$98+100))-SUMPRODUCT('Alternatyva 1'!AQ$105:AQ$109,100/('Alternatyva 1'!$DG$105:$DG$109+100))</f>
        <v>138194.16613537978</v>
      </c>
      <c r="AR9" s="14">
        <f>SUMPRODUCT('Alternatyva 1'!AR$94:AR$98,100/('Alternatyva 1'!$DG$94:$DG$98+100))-SUMPRODUCT('Alternatyva 1'!AR$105:AR$109,100/('Alternatyva 1'!$DG$105:$DG$109+100))</f>
        <v>0</v>
      </c>
      <c r="AS9" s="14">
        <f>SUMPRODUCT('Alternatyva 1'!AS$94:AS$98,100/('Alternatyva 1'!$DG$94:$DG$98+100))-SUMPRODUCT('Alternatyva 1'!AS$105:AS$109,100/('Alternatyva 1'!$DG$105:$DG$109+100))</f>
        <v>0</v>
      </c>
      <c r="AT9" s="14">
        <f>SUMPRODUCT('Alternatyva 1'!AT$94:AT$98,100/('Alternatyva 1'!$DG$94:$DG$98+100))-SUMPRODUCT('Alternatyva 1'!AT$105:AT$109,100/('Alternatyva 1'!$DG$105:$DG$109+100))</f>
        <v>0</v>
      </c>
      <c r="AU9" s="14">
        <f>SUMPRODUCT('Alternatyva 1'!AU$94:AU$98,100/('Alternatyva 1'!$DG$94:$DG$98+100))-SUMPRODUCT('Alternatyva 1'!AU$105:AU$109,100/('Alternatyva 1'!$DG$105:$DG$109+100))</f>
        <v>0</v>
      </c>
      <c r="AV9" s="14">
        <f>SUMPRODUCT('Alternatyva 1'!AV$94:AV$98,100/('Alternatyva 1'!$DG$94:$DG$98+100))-SUMPRODUCT('Alternatyva 1'!AV$105:AV$109,100/('Alternatyva 1'!$DG$105:$DG$109+100))</f>
        <v>0</v>
      </c>
      <c r="AW9" s="14">
        <f>SUMPRODUCT('Alternatyva 1'!AW$94:AW$98,100/('Alternatyva 1'!$DG$94:$DG$98+100))-SUMPRODUCT('Alternatyva 1'!AW$105:AW$109,100/('Alternatyva 1'!$DG$105:$DG$109+100))</f>
        <v>0</v>
      </c>
      <c r="AX9" s="14">
        <f>SUMPRODUCT('Alternatyva 1'!AX$94:AX$98,100/('Alternatyva 1'!$DG$94:$DG$98+100))-SUMPRODUCT('Alternatyva 1'!AX$105:AX$109,100/('Alternatyva 1'!$DG$105:$DG$109+100))</f>
        <v>0</v>
      </c>
      <c r="AY9" s="14">
        <f>SUMPRODUCT('Alternatyva 1'!AY$94:AY$98,100/('Alternatyva 1'!$DG$94:$DG$98+100))-SUMPRODUCT('Alternatyva 1'!AY$105:AY$109,100/('Alternatyva 1'!$DG$105:$DG$109+100))</f>
        <v>0</v>
      </c>
      <c r="AZ9" s="14">
        <f>SUMPRODUCT('Alternatyva 1'!AZ$94:AZ$98,100/('Alternatyva 1'!$DG$94:$DG$98+100))-SUMPRODUCT('Alternatyva 1'!AZ$105:AZ$109,100/('Alternatyva 1'!$DG$105:$DG$109+100))</f>
        <v>0</v>
      </c>
      <c r="BA9" s="14">
        <f>SUMPRODUCT('Alternatyva 1'!BA$94:BA$98,100/('Alternatyva 1'!$DG$94:$DG$98+100))-SUMPRODUCT('Alternatyva 1'!BA$105:BA$109,100/('Alternatyva 1'!$DG$105:$DG$109+100))</f>
        <v>0</v>
      </c>
      <c r="BB9" s="14">
        <f>SUMPRODUCT('Alternatyva 1'!BB$94:BB$98,100/('Alternatyva 1'!$DG$94:$DG$98+100))-SUMPRODUCT('Alternatyva 1'!BB$105:BB$109,100/('Alternatyva 1'!$DG$105:$DG$109+100))</f>
        <v>0</v>
      </c>
      <c r="BC9" s="14">
        <f>SUMPRODUCT('Alternatyva 1'!BC$94:BC$98,100/('Alternatyva 1'!$DG$94:$DG$98+100))-SUMPRODUCT('Alternatyva 1'!BC$105:BC$109,100/('Alternatyva 1'!$DG$105:$DG$109+100))</f>
        <v>0</v>
      </c>
      <c r="BD9" s="14">
        <f>SUMPRODUCT('Alternatyva 1'!BD$94:BD$98,100/('Alternatyva 1'!$DG$94:$DG$98+100))-SUMPRODUCT('Alternatyva 1'!BD$105:BD$109,100/('Alternatyva 1'!$DG$105:$DG$109+100))</f>
        <v>0</v>
      </c>
      <c r="BE9" s="14">
        <f>SUMPRODUCT('Alternatyva 1'!BE$94:BE$98,100/('Alternatyva 1'!$DG$94:$DG$98+100))-SUMPRODUCT('Alternatyva 1'!BE$105:BE$109,100/('Alternatyva 1'!$DG$105:$DG$109+100))</f>
        <v>0</v>
      </c>
      <c r="BF9" s="14">
        <f>SUMPRODUCT('Alternatyva 1'!BF$94:BF$98,100/('Alternatyva 1'!$DG$94:$DG$98+100))-SUMPRODUCT('Alternatyva 1'!BF$105:BF$109,100/('Alternatyva 1'!$DG$105:$DG$109+100))</f>
        <v>0</v>
      </c>
      <c r="BG9" s="14">
        <f>SUMPRODUCT('Alternatyva 1'!BG$94:BG$98,100/('Alternatyva 1'!$DG$94:$DG$98+100))-SUMPRODUCT('Alternatyva 1'!BG$105:BG$109,100/('Alternatyva 1'!$DG$105:$DG$109+100))</f>
        <v>0</v>
      </c>
      <c r="BH9" s="14">
        <f>SUMPRODUCT('Alternatyva 1'!BH$94:BH$98,100/('Alternatyva 1'!$DG$94:$DG$98+100))-SUMPRODUCT('Alternatyva 1'!BH$105:BH$109,100/('Alternatyva 1'!$DG$105:$DG$109+100))</f>
        <v>0</v>
      </c>
      <c r="BI9" s="14">
        <f>SUMPRODUCT('Alternatyva 1'!BI$94:BI$98,100/('Alternatyva 1'!$DG$94:$DG$98+100))-SUMPRODUCT('Alternatyva 1'!BI$105:BI$109,100/('Alternatyva 1'!$DG$105:$DG$109+100))</f>
        <v>0</v>
      </c>
      <c r="BJ9" s="14">
        <f>SUMPRODUCT('Alternatyva 1'!BJ$94:BJ$98,100/('Alternatyva 1'!$DG$94:$DG$98+100))-SUMPRODUCT('Alternatyva 1'!BJ$105:BJ$109,100/('Alternatyva 1'!$DG$105:$DG$109+100))</f>
        <v>0</v>
      </c>
      <c r="BK9" s="14">
        <f>SUMPRODUCT('Alternatyva 1'!BK$94:BK$98,100/('Alternatyva 1'!$DG$94:$DG$98+100))-SUMPRODUCT('Alternatyva 1'!BK$105:BK$109,100/('Alternatyva 1'!$DG$105:$DG$109+100))</f>
        <v>0</v>
      </c>
      <c r="BL9" s="14">
        <f>SUMPRODUCT('Alternatyva 1'!BL$94:BL$98,100/('Alternatyva 1'!$DG$94:$DG$98+100))-SUMPRODUCT('Alternatyva 1'!BL$105:BL$109,100/('Alternatyva 1'!$DG$105:$DG$109+100))</f>
        <v>0</v>
      </c>
      <c r="BM9" s="14">
        <f>SUMPRODUCT('Alternatyva 1'!BM$94:BM$98,100/('Alternatyva 1'!$DG$94:$DG$98+100))-SUMPRODUCT('Alternatyva 1'!BM$105:BM$109,100/('Alternatyva 1'!$DG$105:$DG$109+100))</f>
        <v>0</v>
      </c>
      <c r="BN9" s="14">
        <f>SUMPRODUCT('Alternatyva 1'!BN$94:BN$98,100/('Alternatyva 1'!$DG$94:$DG$98+100))-SUMPRODUCT('Alternatyva 1'!BN$105:BN$109,100/('Alternatyva 1'!$DG$105:$DG$109+100))</f>
        <v>0</v>
      </c>
      <c r="BO9" s="14">
        <f>SUMPRODUCT('Alternatyva 1'!BO$94:BO$98,100/('Alternatyva 1'!$DG$94:$DG$98+100))-SUMPRODUCT('Alternatyva 1'!BO$105:BO$109,100/('Alternatyva 1'!$DG$105:$DG$109+100))</f>
        <v>0</v>
      </c>
      <c r="BP9" s="14">
        <f>SUMPRODUCT('Alternatyva 1'!BP$94:BP$98,100/('Alternatyva 1'!$DG$94:$DG$98+100))-SUMPRODUCT('Alternatyva 1'!BP$105:BP$109,100/('Alternatyva 1'!$DG$105:$DG$109+100))</f>
        <v>0</v>
      </c>
      <c r="BQ9" s="14">
        <f>SUMPRODUCT('Alternatyva 1'!BQ$94:BQ$98,100/('Alternatyva 1'!$DG$94:$DG$98+100))-SUMPRODUCT('Alternatyva 1'!BQ$105:BQ$109,100/('Alternatyva 1'!$DG$105:$DG$109+100))</f>
        <v>0</v>
      </c>
      <c r="BR9" s="14">
        <f>SUMPRODUCT('Alternatyva 1'!BR$94:BR$98,100/('Alternatyva 1'!$DG$94:$DG$98+100))-SUMPRODUCT('Alternatyva 1'!BR$105:BR$109,100/('Alternatyva 1'!$DG$105:$DG$109+100))</f>
        <v>0</v>
      </c>
      <c r="BS9" s="14">
        <f>SUMPRODUCT('Alternatyva 1'!BS$94:BS$98,100/('Alternatyva 1'!$DG$94:$DG$98+100))-SUMPRODUCT('Alternatyva 1'!BS$105:BS$109,100/('Alternatyva 1'!$DG$105:$DG$109+100))</f>
        <v>0</v>
      </c>
      <c r="BT9" s="14">
        <f>SUMPRODUCT('Alternatyva 1'!BT$94:BT$98,100/('Alternatyva 1'!$DG$94:$DG$98+100))-SUMPRODUCT('Alternatyva 1'!BT$105:BT$109,100/('Alternatyva 1'!$DG$105:$DG$109+100))</f>
        <v>0</v>
      </c>
      <c r="BU9" s="14">
        <f>SUMPRODUCT('Alternatyva 1'!BU$94:BU$98,100/('Alternatyva 1'!$DG$94:$DG$98+100))-SUMPRODUCT('Alternatyva 1'!BU$105:BU$109,100/('Alternatyva 1'!$DG$105:$DG$109+100))</f>
        <v>0</v>
      </c>
      <c r="BV9" s="14">
        <f>SUMPRODUCT('Alternatyva 1'!BV$94:BV$98,100/('Alternatyva 1'!$DG$94:$DG$98+100))-SUMPRODUCT('Alternatyva 1'!BV$105:BV$109,100/('Alternatyva 1'!$DG$105:$DG$109+100))</f>
        <v>0</v>
      </c>
      <c r="BW9" s="14">
        <f>SUMPRODUCT('Alternatyva 1'!BW$94:BW$98,100/('Alternatyva 1'!$DG$94:$DG$98+100))-SUMPRODUCT('Alternatyva 1'!BW$105:BW$109,100/('Alternatyva 1'!$DG$105:$DG$109+100))</f>
        <v>0</v>
      </c>
      <c r="BX9" s="14">
        <f>SUMPRODUCT('Alternatyva 1'!BX$94:BX$98,100/('Alternatyva 1'!$DG$94:$DG$98+100))-SUMPRODUCT('Alternatyva 1'!BX$105:BX$109,100/('Alternatyva 1'!$DG$105:$DG$109+100))</f>
        <v>0</v>
      </c>
      <c r="BY9" s="14">
        <f>SUMPRODUCT('Alternatyva 1'!BY$94:BY$98,100/('Alternatyva 1'!$DG$94:$DG$98+100))-SUMPRODUCT('Alternatyva 1'!BY$105:BY$109,100/('Alternatyva 1'!$DG$105:$DG$109+100))</f>
        <v>0</v>
      </c>
      <c r="BZ9" s="14">
        <f>SUMPRODUCT('Alternatyva 1'!BZ$94:BZ$98,100/('Alternatyva 1'!$DG$94:$DG$98+100))-SUMPRODUCT('Alternatyva 1'!BZ$105:BZ$109,100/('Alternatyva 1'!$DG$105:$DG$109+100))</f>
        <v>0</v>
      </c>
      <c r="CA9" s="14">
        <f>SUMPRODUCT('Alternatyva 1'!CA$94:CA$98,100/('Alternatyva 1'!$DG$94:$DG$98+100))-SUMPRODUCT('Alternatyva 1'!CA$105:CA$109,100/('Alternatyva 1'!$DG$105:$DG$109+100))</f>
        <v>0</v>
      </c>
      <c r="CB9" s="14">
        <f>SUMPRODUCT('Alternatyva 1'!CB$94:CB$98,100/('Alternatyva 1'!$DG$94:$DG$98+100))-SUMPRODUCT('Alternatyva 1'!CB$105:CB$109,100/('Alternatyva 1'!$DG$105:$DG$109+100))</f>
        <v>0</v>
      </c>
      <c r="CC9" s="14">
        <f>SUMPRODUCT('Alternatyva 1'!CC$94:CC$98,100/('Alternatyva 1'!$DG$94:$DG$98+100))-SUMPRODUCT('Alternatyva 1'!CC$105:CC$109,100/('Alternatyva 1'!$DG$105:$DG$109+100))</f>
        <v>0</v>
      </c>
      <c r="CD9" s="14">
        <f>SUMPRODUCT('Alternatyva 1'!CD$94:CD$98,100/('Alternatyva 1'!$DG$94:$DG$98+100))-SUMPRODUCT('Alternatyva 1'!CD$105:CD$109,100/('Alternatyva 1'!$DG$105:$DG$109+100))</f>
        <v>0</v>
      </c>
      <c r="CE9" s="14">
        <f>SUMPRODUCT('Alternatyva 1'!CE$94:CE$98,100/('Alternatyva 1'!$DG$94:$DG$98+100))-SUMPRODUCT('Alternatyva 1'!CE$105:CE$109,100/('Alternatyva 1'!$DG$105:$DG$109+100))</f>
        <v>0</v>
      </c>
      <c r="CF9" s="14">
        <f>SUMPRODUCT('Alternatyva 1'!CF$94:CF$98,100/('Alternatyva 1'!$DG$94:$DG$98+100))-SUMPRODUCT('Alternatyva 1'!CF$105:CF$109,100/('Alternatyva 1'!$DG$105:$DG$109+100))</f>
        <v>0</v>
      </c>
      <c r="CG9" s="14">
        <f>SUMPRODUCT('Alternatyva 1'!CG$94:CG$98,100/('Alternatyva 1'!$DG$94:$DG$98+100))-SUMPRODUCT('Alternatyva 1'!CG$105:CG$109,100/('Alternatyva 1'!$DG$105:$DG$109+100))</f>
        <v>0</v>
      </c>
      <c r="CH9" s="14">
        <f>SUMPRODUCT('Alternatyva 1'!CH$94:CH$98,100/('Alternatyva 1'!$DG$94:$DG$98+100))-SUMPRODUCT('Alternatyva 1'!CH$105:CH$109,100/('Alternatyva 1'!$DG$105:$DG$109+100))</f>
        <v>0</v>
      </c>
      <c r="CI9" s="14">
        <f>SUMPRODUCT('Alternatyva 1'!CI$94:CI$98,100/('Alternatyva 1'!$DG$94:$DG$98+100))-SUMPRODUCT('Alternatyva 1'!CI$105:CI$109,100/('Alternatyva 1'!$DG$105:$DG$109+100))</f>
        <v>0</v>
      </c>
      <c r="CJ9" s="14">
        <f>SUMPRODUCT('Alternatyva 1'!CJ$94:CJ$98,100/('Alternatyva 1'!$DG$94:$DG$98+100))-SUMPRODUCT('Alternatyva 1'!CJ$105:CJ$109,100/('Alternatyva 1'!$DG$105:$DG$109+100))</f>
        <v>0</v>
      </c>
      <c r="CK9" s="14">
        <f>SUMPRODUCT('Alternatyva 1'!CK$94:CK$98,100/('Alternatyva 1'!$DG$94:$DG$98+100))-SUMPRODUCT('Alternatyva 1'!CK$105:CK$109,100/('Alternatyva 1'!$DG$105:$DG$109+100))</f>
        <v>0</v>
      </c>
      <c r="CL9" s="14">
        <f>SUMPRODUCT('Alternatyva 1'!CL$94:CL$98,100/('Alternatyva 1'!$DG$94:$DG$98+100))-SUMPRODUCT('Alternatyva 1'!CL$105:CL$109,100/('Alternatyva 1'!$DG$105:$DG$109+100))</f>
        <v>0</v>
      </c>
      <c r="CM9" s="14">
        <f>SUMPRODUCT('Alternatyva 1'!CM$94:CM$98,100/('Alternatyva 1'!$DG$94:$DG$98+100))-SUMPRODUCT('Alternatyva 1'!CM$105:CM$109,100/('Alternatyva 1'!$DG$105:$DG$109+100))</f>
        <v>0</v>
      </c>
      <c r="CN9" s="14">
        <f>SUMPRODUCT('Alternatyva 1'!CN$94:CN$98,100/('Alternatyva 1'!$DG$94:$DG$98+100))-SUMPRODUCT('Alternatyva 1'!CN$105:CN$109,100/('Alternatyva 1'!$DG$105:$DG$109+100))</f>
        <v>0</v>
      </c>
      <c r="CO9" s="14">
        <f>SUMPRODUCT('Alternatyva 1'!CO$94:CO$98,100/('Alternatyva 1'!$DG$94:$DG$98+100))-SUMPRODUCT('Alternatyva 1'!CO$105:CO$109,100/('Alternatyva 1'!$DG$105:$DG$109+100))</f>
        <v>0</v>
      </c>
      <c r="CP9" s="14">
        <f>SUMPRODUCT('Alternatyva 1'!CP$94:CP$98,100/('Alternatyva 1'!$DG$94:$DG$98+100))-SUMPRODUCT('Alternatyva 1'!CP$105:CP$109,100/('Alternatyva 1'!$DG$105:$DG$109+100))</f>
        <v>0</v>
      </c>
      <c r="CQ9" s="14">
        <f>SUMPRODUCT('Alternatyva 1'!CQ$94:CQ$98,100/('Alternatyva 1'!$DG$94:$DG$98+100))-SUMPRODUCT('Alternatyva 1'!CQ$105:CQ$109,100/('Alternatyva 1'!$DG$105:$DG$109+100))</f>
        <v>0</v>
      </c>
      <c r="CR9" s="14">
        <f>SUMPRODUCT('Alternatyva 1'!CR$94:CR$98,100/('Alternatyva 1'!$DG$94:$DG$98+100))-SUMPRODUCT('Alternatyva 1'!CR$105:CR$109,100/('Alternatyva 1'!$DG$105:$DG$109+100))</f>
        <v>0</v>
      </c>
      <c r="CS9" s="14">
        <f>SUMPRODUCT('Alternatyva 1'!CS$94:CS$98,100/('Alternatyva 1'!$DG$94:$DG$98+100))-SUMPRODUCT('Alternatyva 1'!CS$105:CS$109,100/('Alternatyva 1'!$DG$105:$DG$109+100))</f>
        <v>0</v>
      </c>
      <c r="CT9" s="14">
        <f>SUMPRODUCT('Alternatyva 1'!CT$94:CT$98,100/('Alternatyva 1'!$DG$94:$DG$98+100))-SUMPRODUCT('Alternatyva 1'!CT$105:CT$109,100/('Alternatyva 1'!$DG$105:$DG$109+100))</f>
        <v>0</v>
      </c>
      <c r="CU9" s="14">
        <f>SUMPRODUCT('Alternatyva 1'!CU$94:CU$98,100/('Alternatyva 1'!$DG$94:$DG$98+100))-SUMPRODUCT('Alternatyva 1'!CU$105:CU$109,100/('Alternatyva 1'!$DG$105:$DG$109+100))</f>
        <v>0</v>
      </c>
      <c r="CV9" s="14">
        <f>SUMPRODUCT('Alternatyva 1'!CV$94:CV$98,100/('Alternatyva 1'!$DG$94:$DG$98+100))-SUMPRODUCT('Alternatyva 1'!CV$105:CV$109,100/('Alternatyva 1'!$DG$105:$DG$109+100))</f>
        <v>0</v>
      </c>
      <c r="CW9" s="14">
        <f>SUMPRODUCT('Alternatyva 1'!CW$94:CW$98,100/('Alternatyva 1'!$DG$94:$DG$98+100))-SUMPRODUCT('Alternatyva 1'!CW$105:CW$109,100/('Alternatyva 1'!$DG$105:$DG$109+100))</f>
        <v>0</v>
      </c>
      <c r="CX9" s="14">
        <f>SUMPRODUCT('Alternatyva 1'!CX$94:CX$98,100/('Alternatyva 1'!$DG$94:$DG$98+100))-SUMPRODUCT('Alternatyva 1'!CX$105:CX$109,100/('Alternatyva 1'!$DG$105:$DG$109+100))</f>
        <v>0</v>
      </c>
      <c r="CY9" s="14">
        <f>SUMPRODUCT('Alternatyva 1'!CY$94:CY$98,100/('Alternatyva 1'!$DG$94:$DG$98+100))-SUMPRODUCT('Alternatyva 1'!CY$105:CY$109,100/('Alternatyva 1'!$DG$105:$DG$109+100))</f>
        <v>0</v>
      </c>
      <c r="CZ9" s="14">
        <f>SUMPRODUCT('Alternatyva 1'!CZ$94:CZ$98,100/('Alternatyva 1'!$DG$94:$DG$98+100))-SUMPRODUCT('Alternatyva 1'!CZ$105:CZ$109,100/('Alternatyva 1'!$DG$105:$DG$109+100))</f>
        <v>0</v>
      </c>
      <c r="DA9" s="14">
        <f>SUMPRODUCT('Alternatyva 1'!DA$94:DA$98,100/('Alternatyva 1'!$DG$94:$DG$98+100))-SUMPRODUCT('Alternatyva 1'!DA$105:DA$109,100/('Alternatyva 1'!$DG$105:$DG$109+100))</f>
        <v>0</v>
      </c>
      <c r="DB9" s="14">
        <f>SUMPRODUCT('Alternatyva 1'!DB$94:DB$98,100/('Alternatyva 1'!$DG$94:$DG$98+100))-SUMPRODUCT('Alternatyva 1'!DB$105:DB$109,100/('Alternatyva 1'!$DG$105:$DG$109+100))</f>
        <v>0</v>
      </c>
      <c r="DC9" s="14">
        <f>SUMPRODUCT('Alternatyva 1'!DC$94:DC$98,100/('Alternatyva 1'!$DG$94:$DG$98+100))-SUMPRODUCT('Alternatyva 1'!DC$105:DC$109,100/('Alternatyva 1'!$DG$105:$DG$109+100))</f>
        <v>0</v>
      </c>
    </row>
    <row r="10" spans="2:107">
      <c r="B10" s="5" t="s">
        <v>277</v>
      </c>
      <c r="C10" s="792" t="s">
        <v>409</v>
      </c>
      <c r="D10" s="792"/>
      <c r="E10" s="792"/>
      <c r="F10" s="42">
        <f>H10+NPV(FD,I10:INDEX(I10:DC10,PAL))</f>
        <v>0</v>
      </c>
      <c r="G10" s="42">
        <f>SUMIF($H$6:$DC$6,"&lt;="&amp;PAL,$H10:$DC10)</f>
        <v>0</v>
      </c>
      <c r="H10" s="40">
        <f>SUMPRODUCT('Alternatyva 1'!H$105:H$109,100*'Alternatyva 1'!$D$105:$D$109,1/('Alternatyva 1'!$DG$105:$DG$109+100),'Alternatyva 1'!$DH$105:$DH$109)</f>
        <v>0</v>
      </c>
      <c r="I10" s="40">
        <f>SUMPRODUCT('Alternatyva 1'!I$105:I$109,'Alternatyva 1'!$D$105:$D$109,1/100*('Alternatyva 1'!$D$105:$D$109+100),'Alternatyva 1'!$DH$105:$DH$109)</f>
        <v>0</v>
      </c>
      <c r="J10" s="40">
        <f>SUMPRODUCT('Alternatyva 1'!J105:J109,'Alternatyva 1'!$D$105:$D$109,1/100*('Alternatyva 1'!$D$105:$D$109+100),'Alternatyva 1'!$DH$105:$DH$109)</f>
        <v>0</v>
      </c>
      <c r="K10" s="40">
        <f>SUMPRODUCT('Alternatyva 1'!K105:K109,'Alternatyva 1'!$D$105:$D$109,1/100*('Alternatyva 1'!$D$105:$D$109+100),'Alternatyva 1'!$DH$105:$DH$109)</f>
        <v>0</v>
      </c>
      <c r="L10" s="40">
        <f>SUMPRODUCT('Alternatyva 1'!L105:L109,'Alternatyva 1'!$D$105:$D$109,1/100*('Alternatyva 1'!$D$105:$D$109+100),'Alternatyva 1'!$DH$105:$DH$109)</f>
        <v>0</v>
      </c>
      <c r="M10" s="40">
        <f>SUMPRODUCT('Alternatyva 1'!M105:M109,'Alternatyva 1'!$D$105:$D$109,1/100*('Alternatyva 1'!$D$105:$D$109+100),'Alternatyva 1'!$DH$105:$DH$109)</f>
        <v>0</v>
      </c>
      <c r="N10" s="40">
        <f>SUMPRODUCT('Alternatyva 1'!N105:N109,'Alternatyva 1'!$D$105:$D$109,1/100*('Alternatyva 1'!$D$105:$D$109+100),'Alternatyva 1'!$DH$105:$DH$109)</f>
        <v>0</v>
      </c>
      <c r="O10" s="40">
        <f>SUMPRODUCT('Alternatyva 1'!O105:O109,'Alternatyva 1'!$D$105:$D$109,1/100*('Alternatyva 1'!$D$105:$D$109+100),'Alternatyva 1'!$DH$105:$DH$109)</f>
        <v>0</v>
      </c>
      <c r="P10" s="40">
        <f>SUMPRODUCT('Alternatyva 1'!P105:P109,'Alternatyva 1'!$D$105:$D$109,1/100*('Alternatyva 1'!$D$105:$D$109+100),'Alternatyva 1'!$DH$105:$DH$109)</f>
        <v>0</v>
      </c>
      <c r="Q10" s="40">
        <f>SUMPRODUCT('Alternatyva 1'!Q105:Q109,'Alternatyva 1'!$D$105:$D$109,1/100*('Alternatyva 1'!$D$105:$D$109+100),'Alternatyva 1'!$DH$105:$DH$109)</f>
        <v>0</v>
      </c>
      <c r="R10" s="40">
        <f>SUMPRODUCT('Alternatyva 1'!R105:R109,'Alternatyva 1'!$D$105:$D$109,1/100*('Alternatyva 1'!$D$105:$D$109+100),'Alternatyva 1'!$DH$105:$DH$109)</f>
        <v>0</v>
      </c>
      <c r="S10" s="40">
        <f>SUMPRODUCT('Alternatyva 1'!S105:S109,'Alternatyva 1'!$D$105:$D$109,1/100*('Alternatyva 1'!$D$105:$D$109+100),'Alternatyva 1'!$DH$105:$DH$109)</f>
        <v>0</v>
      </c>
      <c r="T10" s="40">
        <f>SUMPRODUCT('Alternatyva 1'!T105:T109,'Alternatyva 1'!$D$105:$D$109,1/100*('Alternatyva 1'!$D$105:$D$109+100),'Alternatyva 1'!$DH$105:$DH$109)</f>
        <v>0</v>
      </c>
      <c r="U10" s="40">
        <f>SUMPRODUCT('Alternatyva 1'!U105:U109,'Alternatyva 1'!$D$105:$D$109,1/100*('Alternatyva 1'!$D$105:$D$109+100),'Alternatyva 1'!$DH$105:$DH$109)</f>
        <v>0</v>
      </c>
      <c r="V10" s="40">
        <f>SUMPRODUCT('Alternatyva 1'!V105:V109,'Alternatyva 1'!$D$105:$D$109,1/100*('Alternatyva 1'!$D$105:$D$109+100),'Alternatyva 1'!$DH$105:$DH$109)</f>
        <v>0</v>
      </c>
      <c r="W10" s="40">
        <f>SUMPRODUCT('Alternatyva 1'!W105:W109,'Alternatyva 1'!$D$105:$D$109,1/100*('Alternatyva 1'!$D$105:$D$109+100),'Alternatyva 1'!$DH$105:$DH$109)</f>
        <v>0</v>
      </c>
      <c r="X10" s="40">
        <f>SUMPRODUCT('Alternatyva 1'!X105:X109,'Alternatyva 1'!$D$105:$D$109,1/100*('Alternatyva 1'!$D$105:$D$109+100),'Alternatyva 1'!$DH$105:$DH$109)</f>
        <v>0</v>
      </c>
      <c r="Y10" s="40">
        <f>SUMPRODUCT('Alternatyva 1'!Y105:Y109,'Alternatyva 1'!$D$105:$D$109,1/100*('Alternatyva 1'!$D$105:$D$109+100),'Alternatyva 1'!$DH$105:$DH$109)</f>
        <v>0</v>
      </c>
      <c r="Z10" s="40">
        <f>SUMPRODUCT('Alternatyva 1'!Z105:Z109,'Alternatyva 1'!$D$105:$D$109,1/100*('Alternatyva 1'!$D$105:$D$109+100),'Alternatyva 1'!$DH$105:$DH$109)</f>
        <v>0</v>
      </c>
      <c r="AA10" s="40">
        <f>SUMPRODUCT('Alternatyva 1'!AA105:AA109,'Alternatyva 1'!$D$105:$D$109,1/100*('Alternatyva 1'!$D$105:$D$109+100),'Alternatyva 1'!$DH$105:$DH$109)</f>
        <v>0</v>
      </c>
      <c r="AB10" s="40">
        <f>SUMPRODUCT('Alternatyva 1'!AB105:AB109,'Alternatyva 1'!$D$105:$D$109,1/100*('Alternatyva 1'!$D$105:$D$109+100),'Alternatyva 1'!$DH$105:$DH$109)</f>
        <v>0</v>
      </c>
      <c r="AC10" s="40">
        <f>SUMPRODUCT('Alternatyva 1'!AC105:AC109,'Alternatyva 1'!$D$105:$D$109,1/100*('Alternatyva 1'!$D$105:$D$109+100),'Alternatyva 1'!$DH$105:$DH$109)</f>
        <v>0</v>
      </c>
      <c r="AD10" s="40">
        <f>SUMPRODUCT('Alternatyva 1'!AD105:AD109,'Alternatyva 1'!$D$105:$D$109,1/100*('Alternatyva 1'!$D$105:$D$109+100),'Alternatyva 1'!$DH$105:$DH$109)</f>
        <v>0</v>
      </c>
      <c r="AE10" s="40">
        <f>SUMPRODUCT('Alternatyva 1'!AE105:AE109,'Alternatyva 1'!$D$105:$D$109,1/100*('Alternatyva 1'!$D$105:$D$109+100),'Alternatyva 1'!$DH$105:$DH$109)</f>
        <v>0</v>
      </c>
      <c r="AF10" s="40">
        <f>SUMPRODUCT('Alternatyva 1'!AF105:AF109,'Alternatyva 1'!$D$105:$D$109,1/100*('Alternatyva 1'!$D$105:$D$109+100),'Alternatyva 1'!$DH$105:$DH$109)</f>
        <v>0</v>
      </c>
      <c r="AG10" s="40">
        <f>SUMPRODUCT('Alternatyva 1'!AG105:AG109,'Alternatyva 1'!$D$105:$D$109,1/100*('Alternatyva 1'!$D$105:$D$109+100),'Alternatyva 1'!$DH$105:$DH$109)</f>
        <v>0</v>
      </c>
      <c r="AH10" s="40">
        <f>SUMPRODUCT('Alternatyva 1'!AH105:AH109,'Alternatyva 1'!$D$105:$D$109,1/100*('Alternatyva 1'!$D$105:$D$109+100),'Alternatyva 1'!$DH$105:$DH$109)</f>
        <v>0</v>
      </c>
      <c r="AI10" s="40">
        <f>SUMPRODUCT('Alternatyva 1'!AI105:AI109,'Alternatyva 1'!$D$105:$D$109,1/100*('Alternatyva 1'!$D$105:$D$109+100),'Alternatyva 1'!$DH$105:$DH$109)</f>
        <v>0</v>
      </c>
      <c r="AJ10" s="40">
        <f>SUMPRODUCT('Alternatyva 1'!AJ105:AJ109,'Alternatyva 1'!$D$105:$D$109,1/100*('Alternatyva 1'!$D$105:$D$109+100),'Alternatyva 1'!$DH$105:$DH$109)</f>
        <v>0</v>
      </c>
      <c r="AK10" s="40">
        <f>SUMPRODUCT('Alternatyva 1'!AK105:AK109,'Alternatyva 1'!$D$105:$D$109,1/100*('Alternatyva 1'!$D$105:$D$109+100),'Alternatyva 1'!$DH$105:$DH$109)</f>
        <v>0</v>
      </c>
      <c r="AL10" s="40">
        <f>SUMPRODUCT('Alternatyva 1'!AL105:AL109,'Alternatyva 1'!$D$105:$D$109,1/100*('Alternatyva 1'!$D$105:$D$109+100),'Alternatyva 1'!$DH$105:$DH$109)</f>
        <v>0</v>
      </c>
      <c r="AM10" s="40">
        <f>SUMPRODUCT('Alternatyva 1'!AM105:AM109,'Alternatyva 1'!$D$105:$D$109,1/100*('Alternatyva 1'!$D$105:$D$109+100),'Alternatyva 1'!$DH$105:$DH$109)</f>
        <v>0</v>
      </c>
      <c r="AN10" s="40">
        <f>SUMPRODUCT('Alternatyva 1'!AN105:AN109,'Alternatyva 1'!$D$105:$D$109,1/100*('Alternatyva 1'!$D$105:$D$109+100),'Alternatyva 1'!$DH$105:$DH$109)</f>
        <v>0</v>
      </c>
      <c r="AO10" s="40">
        <f>SUMPRODUCT('Alternatyva 1'!AO105:AO109,'Alternatyva 1'!$D$105:$D$109,1/100*('Alternatyva 1'!$D$105:$D$109+100),'Alternatyva 1'!$DH$105:$DH$109)</f>
        <v>0</v>
      </c>
      <c r="AP10" s="40">
        <f>SUMPRODUCT('Alternatyva 1'!AP105:AP109,'Alternatyva 1'!$D$105:$D$109,1/100*('Alternatyva 1'!$D$105:$D$109+100),'Alternatyva 1'!$DH$105:$DH$109)</f>
        <v>0</v>
      </c>
      <c r="AQ10" s="40">
        <f>SUMPRODUCT('Alternatyva 1'!AQ105:AQ109,'Alternatyva 1'!$D$105:$D$109,1/100*('Alternatyva 1'!$D$105:$D$109+100),'Alternatyva 1'!$DH$105:$DH$109)</f>
        <v>0</v>
      </c>
      <c r="AR10" s="40">
        <f>SUMPRODUCT('Alternatyva 1'!AR105:AR109,'Alternatyva 1'!$D$105:$D$109,1/100*('Alternatyva 1'!$D$105:$D$109+100),'Alternatyva 1'!$DH$105:$DH$109)</f>
        <v>0</v>
      </c>
      <c r="AS10" s="40">
        <f>SUMPRODUCT('Alternatyva 1'!AS105:AS109,'Alternatyva 1'!$D$105:$D$109,1/100*('Alternatyva 1'!$D$105:$D$109+100),'Alternatyva 1'!$DH$105:$DH$109)</f>
        <v>0</v>
      </c>
      <c r="AT10" s="40">
        <f>SUMPRODUCT('Alternatyva 1'!AT105:AT109,'Alternatyva 1'!$D$105:$D$109,1/100*('Alternatyva 1'!$D$105:$D$109+100),'Alternatyva 1'!$DH$105:$DH$109)</f>
        <v>0</v>
      </c>
      <c r="AU10" s="40">
        <f>SUMPRODUCT('Alternatyva 1'!AU105:AU109,'Alternatyva 1'!$D$105:$D$109,1/100*('Alternatyva 1'!$D$105:$D$109+100),'Alternatyva 1'!$DH$105:$DH$109)</f>
        <v>0</v>
      </c>
      <c r="AV10" s="40">
        <f>SUMPRODUCT('Alternatyva 1'!AV105:AV109,'Alternatyva 1'!$D$105:$D$109,1/100*('Alternatyva 1'!$D$105:$D$109+100),'Alternatyva 1'!$DH$105:$DH$109)</f>
        <v>0</v>
      </c>
      <c r="AW10" s="40">
        <f>SUMPRODUCT('Alternatyva 1'!AW105:AW109,'Alternatyva 1'!$D$105:$D$109,1/100*('Alternatyva 1'!$D$105:$D$109+100),'Alternatyva 1'!$DH$105:$DH$109)</f>
        <v>0</v>
      </c>
      <c r="AX10" s="40">
        <f>SUMPRODUCT('Alternatyva 1'!AX105:AX109,'Alternatyva 1'!$D$105:$D$109,1/100*('Alternatyva 1'!$D$105:$D$109+100),'Alternatyva 1'!$DH$105:$DH$109)</f>
        <v>0</v>
      </c>
      <c r="AY10" s="40">
        <f>SUMPRODUCT('Alternatyva 1'!AY105:AY109,'Alternatyva 1'!$D$105:$D$109,1/100*('Alternatyva 1'!$D$105:$D$109+100),'Alternatyva 1'!$DH$105:$DH$109)</f>
        <v>0</v>
      </c>
      <c r="AZ10" s="40">
        <f>SUMPRODUCT('Alternatyva 1'!AZ105:AZ109,'Alternatyva 1'!$D$105:$D$109,1/100*('Alternatyva 1'!$D$105:$D$109+100),'Alternatyva 1'!$DH$105:$DH$109)</f>
        <v>0</v>
      </c>
      <c r="BA10" s="40">
        <f>SUMPRODUCT('Alternatyva 1'!BA105:BA109,'Alternatyva 1'!$D$105:$D$109,1/100*('Alternatyva 1'!$D$105:$D$109+100),'Alternatyva 1'!$DH$105:$DH$109)</f>
        <v>0</v>
      </c>
      <c r="BB10" s="40">
        <f>SUMPRODUCT('Alternatyva 1'!BB105:BB109,'Alternatyva 1'!$D$105:$D$109,1/100*('Alternatyva 1'!$D$105:$D$109+100),'Alternatyva 1'!$DH$105:$DH$109)</f>
        <v>0</v>
      </c>
      <c r="BC10" s="40">
        <f>SUMPRODUCT('Alternatyva 1'!BC105:BC109,'Alternatyva 1'!$D$105:$D$109,1/100*('Alternatyva 1'!$D$105:$D$109+100),'Alternatyva 1'!$DH$105:$DH$109)</f>
        <v>0</v>
      </c>
      <c r="BD10" s="40">
        <f>SUMPRODUCT('Alternatyva 1'!BD105:BD109,'Alternatyva 1'!$D$105:$D$109,1/100*('Alternatyva 1'!$D$105:$D$109+100),'Alternatyva 1'!$DH$105:$DH$109)</f>
        <v>0</v>
      </c>
      <c r="BE10" s="40">
        <f>SUMPRODUCT('Alternatyva 1'!BE105:BE109,'Alternatyva 1'!$D$105:$D$109,1/100*('Alternatyva 1'!$D$105:$D$109+100),'Alternatyva 1'!$DH$105:$DH$109)</f>
        <v>0</v>
      </c>
      <c r="BF10" s="40">
        <f>SUMPRODUCT('Alternatyva 1'!BF105:BF109,'Alternatyva 1'!$D$105:$D$109,1/100*('Alternatyva 1'!$D$105:$D$109+100),'Alternatyva 1'!$DH$105:$DH$109)</f>
        <v>0</v>
      </c>
      <c r="BG10" s="40">
        <f>SUMPRODUCT('Alternatyva 1'!BG105:BG109,'Alternatyva 1'!$D$105:$D$109,1/100*('Alternatyva 1'!$D$105:$D$109+100),'Alternatyva 1'!$DH$105:$DH$109)</f>
        <v>0</v>
      </c>
      <c r="BH10" s="40">
        <f>SUMPRODUCT('Alternatyva 1'!BH105:BH109,'Alternatyva 1'!$D$105:$D$109,1/100*('Alternatyva 1'!$D$105:$D$109+100),'Alternatyva 1'!$DH$105:$DH$109)</f>
        <v>0</v>
      </c>
      <c r="BI10" s="40">
        <f>SUMPRODUCT('Alternatyva 1'!BI105:BI109,'Alternatyva 1'!$D$105:$D$109,1/100*('Alternatyva 1'!$D$105:$D$109+100),'Alternatyva 1'!$DH$105:$DH$109)</f>
        <v>0</v>
      </c>
      <c r="BJ10" s="40">
        <f>SUMPRODUCT('Alternatyva 1'!BJ105:BJ109,'Alternatyva 1'!$D$105:$D$109,1/100*('Alternatyva 1'!$D$105:$D$109+100),'Alternatyva 1'!$DH$105:$DH$109)</f>
        <v>0</v>
      </c>
      <c r="BK10" s="40">
        <f>SUMPRODUCT('Alternatyva 1'!BK105:BK109,'Alternatyva 1'!$D$105:$D$109,1/100*('Alternatyva 1'!$D$105:$D$109+100),'Alternatyva 1'!$DH$105:$DH$109)</f>
        <v>0</v>
      </c>
      <c r="BL10" s="40">
        <f>SUMPRODUCT('Alternatyva 1'!BL105:BL109,'Alternatyva 1'!$D$105:$D$109,1/100*('Alternatyva 1'!$D$105:$D$109+100),'Alternatyva 1'!$DH$105:$DH$109)</f>
        <v>0</v>
      </c>
      <c r="BM10" s="40">
        <f>SUMPRODUCT('Alternatyva 1'!BM105:BM109,'Alternatyva 1'!$D$105:$D$109,1/100*('Alternatyva 1'!$D$105:$D$109+100),'Alternatyva 1'!$DH$105:$DH$109)</f>
        <v>0</v>
      </c>
      <c r="BN10" s="40">
        <f>SUMPRODUCT('Alternatyva 1'!BN105:BN109,'Alternatyva 1'!$D$105:$D$109,1/100*('Alternatyva 1'!$D$105:$D$109+100),'Alternatyva 1'!$DH$105:$DH$109)</f>
        <v>0</v>
      </c>
      <c r="BO10" s="40">
        <f>SUMPRODUCT('Alternatyva 1'!BO105:BO109,'Alternatyva 1'!$D$105:$D$109,1/100*('Alternatyva 1'!$D$105:$D$109+100),'Alternatyva 1'!$DH$105:$DH$109)</f>
        <v>0</v>
      </c>
      <c r="BP10" s="40">
        <f>SUMPRODUCT('Alternatyva 1'!BP105:BP109,'Alternatyva 1'!$D$105:$D$109,1/100*('Alternatyva 1'!$D$105:$D$109+100),'Alternatyva 1'!$DH$105:$DH$109)</f>
        <v>0</v>
      </c>
      <c r="BQ10" s="40">
        <f>SUMPRODUCT('Alternatyva 1'!BQ105:BQ109,'Alternatyva 1'!$D$105:$D$109,1/100*('Alternatyva 1'!$D$105:$D$109+100),'Alternatyva 1'!$DH$105:$DH$109)</f>
        <v>0</v>
      </c>
      <c r="BR10" s="40">
        <f>SUMPRODUCT('Alternatyva 1'!BR105:BR109,'Alternatyva 1'!$D$105:$D$109,1/100*('Alternatyva 1'!$D$105:$D$109+100),'Alternatyva 1'!$DH$105:$DH$109)</f>
        <v>0</v>
      </c>
      <c r="BS10" s="40">
        <f>SUMPRODUCT('Alternatyva 1'!BS105:BS109,'Alternatyva 1'!$D$105:$D$109,1/100*('Alternatyva 1'!$D$105:$D$109+100),'Alternatyva 1'!$DH$105:$DH$109)</f>
        <v>0</v>
      </c>
      <c r="BT10" s="40">
        <f>SUMPRODUCT('Alternatyva 1'!BT105:BT109,'Alternatyva 1'!$D$105:$D$109,1/100*('Alternatyva 1'!$D$105:$D$109+100),'Alternatyva 1'!$DH$105:$DH$109)</f>
        <v>0</v>
      </c>
      <c r="BU10" s="40">
        <f>SUMPRODUCT('Alternatyva 1'!BU105:BU109,'Alternatyva 1'!$D$105:$D$109,1/100*('Alternatyva 1'!$D$105:$D$109+100),'Alternatyva 1'!$DH$105:$DH$109)</f>
        <v>0</v>
      </c>
      <c r="BV10" s="40">
        <f>SUMPRODUCT('Alternatyva 1'!BV105:BV109,'Alternatyva 1'!$D$105:$D$109,1/100*('Alternatyva 1'!$D$105:$D$109+100),'Alternatyva 1'!$DH$105:$DH$109)</f>
        <v>0</v>
      </c>
      <c r="BW10" s="40">
        <f>SUMPRODUCT('Alternatyva 1'!BW105:BW109,'Alternatyva 1'!$D$105:$D$109,1/100*('Alternatyva 1'!$D$105:$D$109+100),'Alternatyva 1'!$DH$105:$DH$109)</f>
        <v>0</v>
      </c>
      <c r="BX10" s="40">
        <f>SUMPRODUCT('Alternatyva 1'!BX105:BX109,'Alternatyva 1'!$D$105:$D$109,1/100*('Alternatyva 1'!$D$105:$D$109+100),'Alternatyva 1'!$DH$105:$DH$109)</f>
        <v>0</v>
      </c>
      <c r="BY10" s="40">
        <f>SUMPRODUCT('Alternatyva 1'!BY105:BY109,'Alternatyva 1'!$D$105:$D$109,1/100*('Alternatyva 1'!$D$105:$D$109+100),'Alternatyva 1'!$DH$105:$DH$109)</f>
        <v>0</v>
      </c>
      <c r="BZ10" s="40">
        <f>SUMPRODUCT('Alternatyva 1'!BZ105:BZ109,'Alternatyva 1'!$D$105:$D$109,1/100*('Alternatyva 1'!$D$105:$D$109+100),'Alternatyva 1'!$DH$105:$DH$109)</f>
        <v>0</v>
      </c>
      <c r="CA10" s="40">
        <f>SUMPRODUCT('Alternatyva 1'!CA105:CA109,'Alternatyva 1'!$D$105:$D$109,1/100*('Alternatyva 1'!$D$105:$D$109+100),'Alternatyva 1'!$DH$105:$DH$109)</f>
        <v>0</v>
      </c>
      <c r="CB10" s="40">
        <f>SUMPRODUCT('Alternatyva 1'!CB105:CB109,'Alternatyva 1'!$D$105:$D$109,1/100*('Alternatyva 1'!$D$105:$D$109+100),'Alternatyva 1'!$DH$105:$DH$109)</f>
        <v>0</v>
      </c>
      <c r="CC10" s="40">
        <f>SUMPRODUCT('Alternatyva 1'!CC105:CC109,'Alternatyva 1'!$D$105:$D$109,1/100*('Alternatyva 1'!$D$105:$D$109+100),'Alternatyva 1'!$DH$105:$DH$109)</f>
        <v>0</v>
      </c>
      <c r="CD10" s="40">
        <f>SUMPRODUCT('Alternatyva 1'!CD105:CD109,'Alternatyva 1'!$D$105:$D$109,1/100*('Alternatyva 1'!$D$105:$D$109+100),'Alternatyva 1'!$DH$105:$DH$109)</f>
        <v>0</v>
      </c>
      <c r="CE10" s="40">
        <f>SUMPRODUCT('Alternatyva 1'!CE105:CE109,'Alternatyva 1'!$D$105:$D$109,1/100*('Alternatyva 1'!$D$105:$D$109+100),'Alternatyva 1'!$DH$105:$DH$109)</f>
        <v>0</v>
      </c>
      <c r="CF10" s="40">
        <f>SUMPRODUCT('Alternatyva 1'!CF105:CF109,'Alternatyva 1'!$D$105:$D$109,1/100*('Alternatyva 1'!$D$105:$D$109+100),'Alternatyva 1'!$DH$105:$DH$109)</f>
        <v>0</v>
      </c>
      <c r="CG10" s="40">
        <f>SUMPRODUCT('Alternatyva 1'!CG105:CG109,'Alternatyva 1'!$D$105:$D$109,1/100*('Alternatyva 1'!$D$105:$D$109+100),'Alternatyva 1'!$DH$105:$DH$109)</f>
        <v>0</v>
      </c>
      <c r="CH10" s="40">
        <f>SUMPRODUCT('Alternatyva 1'!CH105:CH109,'Alternatyva 1'!$D$105:$D$109,1/100*('Alternatyva 1'!$D$105:$D$109+100),'Alternatyva 1'!$DH$105:$DH$109)</f>
        <v>0</v>
      </c>
      <c r="CI10" s="40">
        <f>SUMPRODUCT('Alternatyva 1'!CI105:CI109,'Alternatyva 1'!$D$105:$D$109,1/100*('Alternatyva 1'!$D$105:$D$109+100),'Alternatyva 1'!$DH$105:$DH$109)</f>
        <v>0</v>
      </c>
      <c r="CJ10" s="40">
        <f>SUMPRODUCT('Alternatyva 1'!CJ105:CJ109,'Alternatyva 1'!$D$105:$D$109,1/100*('Alternatyva 1'!$D$105:$D$109+100),'Alternatyva 1'!$DH$105:$DH$109)</f>
        <v>0</v>
      </c>
      <c r="CK10" s="40">
        <f>SUMPRODUCT('Alternatyva 1'!CK105:CK109,'Alternatyva 1'!$D$105:$D$109,1/100*('Alternatyva 1'!$D$105:$D$109+100),'Alternatyva 1'!$DH$105:$DH$109)</f>
        <v>0</v>
      </c>
      <c r="CL10" s="40">
        <f>SUMPRODUCT('Alternatyva 1'!CL105:CL109,'Alternatyva 1'!$D$105:$D$109,1/100*('Alternatyva 1'!$D$105:$D$109+100),'Alternatyva 1'!$DH$105:$DH$109)</f>
        <v>0</v>
      </c>
      <c r="CM10" s="40">
        <f>SUMPRODUCT('Alternatyva 1'!CM105:CM109,'Alternatyva 1'!$D$105:$D$109,1/100*('Alternatyva 1'!$D$105:$D$109+100),'Alternatyva 1'!$DH$105:$DH$109)</f>
        <v>0</v>
      </c>
      <c r="CN10" s="40">
        <f>SUMPRODUCT('Alternatyva 1'!CN105:CN109,'Alternatyva 1'!$D$105:$D$109,1/100*('Alternatyva 1'!$D$105:$D$109+100),'Alternatyva 1'!$DH$105:$DH$109)</f>
        <v>0</v>
      </c>
      <c r="CO10" s="40">
        <f>SUMPRODUCT('Alternatyva 1'!CO105:CO109,'Alternatyva 1'!$D$105:$D$109,1/100*('Alternatyva 1'!$D$105:$D$109+100),'Alternatyva 1'!$DH$105:$DH$109)</f>
        <v>0</v>
      </c>
      <c r="CP10" s="40">
        <f>SUMPRODUCT('Alternatyva 1'!CP105:CP109,'Alternatyva 1'!$D$105:$D$109,1/100*('Alternatyva 1'!$D$105:$D$109+100),'Alternatyva 1'!$DH$105:$DH$109)</f>
        <v>0</v>
      </c>
      <c r="CQ10" s="40">
        <f>SUMPRODUCT('Alternatyva 1'!CQ105:CQ109,'Alternatyva 1'!$D$105:$D$109,1/100*('Alternatyva 1'!$D$105:$D$109+100),'Alternatyva 1'!$DH$105:$DH$109)</f>
        <v>0</v>
      </c>
      <c r="CR10" s="40">
        <f>SUMPRODUCT('Alternatyva 1'!CR105:CR109,'Alternatyva 1'!$D$105:$D$109,1/100*('Alternatyva 1'!$D$105:$D$109+100),'Alternatyva 1'!$DH$105:$DH$109)</f>
        <v>0</v>
      </c>
      <c r="CS10" s="40">
        <f>SUMPRODUCT('Alternatyva 1'!CS105:CS109,'Alternatyva 1'!$D$105:$D$109,1/100*('Alternatyva 1'!$D$105:$D$109+100),'Alternatyva 1'!$DH$105:$DH$109)</f>
        <v>0</v>
      </c>
      <c r="CT10" s="40">
        <f>SUMPRODUCT('Alternatyva 1'!CT105:CT109,'Alternatyva 1'!$D$105:$D$109,1/100*('Alternatyva 1'!$D$105:$D$109+100),'Alternatyva 1'!$DH$105:$DH$109)</f>
        <v>0</v>
      </c>
      <c r="CU10" s="40">
        <f>SUMPRODUCT('Alternatyva 1'!CU105:CU109,'Alternatyva 1'!$D$105:$D$109,1/100*('Alternatyva 1'!$D$105:$D$109+100),'Alternatyva 1'!$DH$105:$DH$109)</f>
        <v>0</v>
      </c>
      <c r="CV10" s="40">
        <f>SUMPRODUCT('Alternatyva 1'!CV105:CV109,'Alternatyva 1'!$D$105:$D$109,1/100*('Alternatyva 1'!$D$105:$D$109+100),'Alternatyva 1'!$DH$105:$DH$109)</f>
        <v>0</v>
      </c>
      <c r="CW10" s="40">
        <f>SUMPRODUCT('Alternatyva 1'!CW105:CW109,'Alternatyva 1'!$D$105:$D$109,1/100*('Alternatyva 1'!$D$105:$D$109+100),'Alternatyva 1'!$DH$105:$DH$109)</f>
        <v>0</v>
      </c>
      <c r="CX10" s="40">
        <f>SUMPRODUCT('Alternatyva 1'!CX105:CX109,'Alternatyva 1'!$D$105:$D$109,1/100*('Alternatyva 1'!$D$105:$D$109+100),'Alternatyva 1'!$DH$105:$DH$109)</f>
        <v>0</v>
      </c>
      <c r="CY10" s="40">
        <f>SUMPRODUCT('Alternatyva 1'!CY105:CY109,'Alternatyva 1'!$D$105:$D$109,1/100*('Alternatyva 1'!$D$105:$D$109+100),'Alternatyva 1'!$DH$105:$DH$109)</f>
        <v>0</v>
      </c>
      <c r="CZ10" s="40">
        <f>SUMPRODUCT('Alternatyva 1'!CZ105:CZ109,'Alternatyva 1'!$D$105:$D$109,1/100*('Alternatyva 1'!$D$105:$D$109+100),'Alternatyva 1'!$DH$105:$DH$109)</f>
        <v>0</v>
      </c>
      <c r="DA10" s="40">
        <f>SUMPRODUCT('Alternatyva 1'!DA105:DA109,'Alternatyva 1'!$D$105:$D$109,1/100*('Alternatyva 1'!$D$105:$D$109+100),'Alternatyva 1'!$DH$105:$DH$109)</f>
        <v>0</v>
      </c>
      <c r="DB10" s="40">
        <f>SUMPRODUCT('Alternatyva 1'!DB105:DB109,'Alternatyva 1'!$D$105:$D$109,1/100*('Alternatyva 1'!$D$105:$D$109+100),'Alternatyva 1'!$DH$105:$DH$109)</f>
        <v>0</v>
      </c>
      <c r="DC10" s="40">
        <f>SUMPRODUCT('Alternatyva 1'!DC105:DC109,'Alternatyva 1'!$D$105:$D$109,1/100*('Alternatyva 1'!$D$105:$D$109+100),'Alternatyva 1'!$DH$105:$DH$109)</f>
        <v>0</v>
      </c>
    </row>
    <row r="11" spans="2:107">
      <c r="C11" s="794" t="s">
        <v>13</v>
      </c>
      <c r="D11" s="794"/>
      <c r="E11" s="794"/>
      <c r="F11" s="42">
        <f>H11+NPV(FD,I11:INDEX(I11:DC11,PAL))</f>
        <v>-51343371.795314372</v>
      </c>
      <c r="G11" s="42">
        <f>SUMIF($H$6:$DC$6,"&lt;="&amp;PAL,$H11:$DC11)</f>
        <v>-88480160.407437995</v>
      </c>
      <c r="H11" s="40">
        <f>-H8+H9+H10</f>
        <v>0</v>
      </c>
      <c r="I11" s="40">
        <f t="shared" ref="I11:BT11" si="2">-I8+I9+I10</f>
        <v>-4334202.396694215</v>
      </c>
      <c r="J11" s="40">
        <f t="shared" si="2"/>
        <v>-1361062.7438016527</v>
      </c>
      <c r="K11" s="40">
        <f t="shared" si="2"/>
        <v>-2636124.9061983475</v>
      </c>
      <c r="L11" s="40">
        <f t="shared" si="2"/>
        <v>-4749439.5454545459</v>
      </c>
      <c r="M11" s="40">
        <f t="shared" si="2"/>
        <v>-11774356.132231405</v>
      </c>
      <c r="N11" s="40">
        <f t="shared" si="2"/>
        <v>-13562690.016528925</v>
      </c>
      <c r="O11" s="40">
        <f t="shared" si="2"/>
        <v>-7655760.26446281</v>
      </c>
      <c r="P11" s="40">
        <f t="shared" si="2"/>
        <v>-3859.438016528904</v>
      </c>
      <c r="Q11" s="40">
        <f t="shared" si="2"/>
        <v>-3859.438016528904</v>
      </c>
      <c r="R11" s="40">
        <f t="shared" si="2"/>
        <v>-3859.438016528904</v>
      </c>
      <c r="S11" s="40">
        <f t="shared" si="2"/>
        <v>-3859.438016528904</v>
      </c>
      <c r="T11" s="40">
        <f t="shared" si="2"/>
        <v>135730.2479338843</v>
      </c>
      <c r="U11" s="40">
        <f t="shared" si="2"/>
        <v>2630280.9917355371</v>
      </c>
      <c r="V11" s="40">
        <f t="shared" si="2"/>
        <v>0</v>
      </c>
      <c r="W11" s="40">
        <f t="shared" si="2"/>
        <v>716500.41322314052</v>
      </c>
      <c r="X11" s="40">
        <f t="shared" si="2"/>
        <v>0</v>
      </c>
      <c r="Y11" s="40">
        <f t="shared" si="2"/>
        <v>-149545.04132231403</v>
      </c>
      <c r="Z11" s="40">
        <f t="shared" si="2"/>
        <v>-2630280.9917355375</v>
      </c>
      <c r="AA11" s="40">
        <f t="shared" si="2"/>
        <v>0</v>
      </c>
      <c r="AB11" s="40">
        <f t="shared" si="2"/>
        <v>-716500.41322314041</v>
      </c>
      <c r="AC11" s="40">
        <f t="shared" si="2"/>
        <v>0</v>
      </c>
      <c r="AD11" s="40">
        <f t="shared" si="2"/>
        <v>-3211797.1074380167</v>
      </c>
      <c r="AE11" s="40">
        <f t="shared" si="2"/>
        <v>4369986.8595041316</v>
      </c>
      <c r="AF11" s="40">
        <f t="shared" si="2"/>
        <v>0</v>
      </c>
      <c r="AG11" s="40">
        <f t="shared" si="2"/>
        <v>1194167.3553719008</v>
      </c>
      <c r="AH11" s="40">
        <f t="shared" si="2"/>
        <v>-22339324.914462812</v>
      </c>
      <c r="AI11" s="40">
        <f t="shared" si="2"/>
        <v>-159514.71074380164</v>
      </c>
      <c r="AJ11" s="40">
        <f t="shared" si="2"/>
        <v>-2805633.05785124</v>
      </c>
      <c r="AK11" s="40">
        <f t="shared" si="2"/>
        <v>-996966.94214876019</v>
      </c>
      <c r="AL11" s="40">
        <f t="shared" si="2"/>
        <v>-764267.10743801645</v>
      </c>
      <c r="AM11" s="40">
        <f t="shared" si="2"/>
        <v>0</v>
      </c>
      <c r="AN11" s="40">
        <f t="shared" si="2"/>
        <v>-4577276.0330578508</v>
      </c>
      <c r="AO11" s="40">
        <f t="shared" si="2"/>
        <v>-14028165.2892562</v>
      </c>
      <c r="AP11" s="40">
        <f t="shared" si="2"/>
        <v>-13814.793388429738</v>
      </c>
      <c r="AQ11" s="40">
        <f t="shared" si="2"/>
        <v>955333.88429752062</v>
      </c>
      <c r="AR11" s="40">
        <f t="shared" si="2"/>
        <v>0</v>
      </c>
      <c r="AS11" s="40">
        <f t="shared" si="2"/>
        <v>0</v>
      </c>
      <c r="AT11" s="40">
        <f t="shared" si="2"/>
        <v>0</v>
      </c>
      <c r="AU11" s="40">
        <f t="shared" si="2"/>
        <v>0</v>
      </c>
      <c r="AV11" s="40">
        <f t="shared" si="2"/>
        <v>0</v>
      </c>
      <c r="AW11" s="40">
        <f t="shared" si="2"/>
        <v>0</v>
      </c>
      <c r="AX11" s="40">
        <f t="shared" si="2"/>
        <v>0</v>
      </c>
      <c r="AY11" s="40">
        <f t="shared" si="2"/>
        <v>0</v>
      </c>
      <c r="AZ11" s="40">
        <f t="shared" si="2"/>
        <v>0</v>
      </c>
      <c r="BA11" s="40">
        <f t="shared" si="2"/>
        <v>0</v>
      </c>
      <c r="BB11" s="40">
        <f t="shared" si="2"/>
        <v>0</v>
      </c>
      <c r="BC11" s="40">
        <f t="shared" si="2"/>
        <v>0</v>
      </c>
      <c r="BD11" s="40">
        <f t="shared" si="2"/>
        <v>0</v>
      </c>
      <c r="BE11" s="40">
        <f t="shared" si="2"/>
        <v>0</v>
      </c>
      <c r="BF11" s="40">
        <f t="shared" si="2"/>
        <v>0</v>
      </c>
      <c r="BG11" s="40">
        <f t="shared" si="2"/>
        <v>0</v>
      </c>
      <c r="BH11" s="40">
        <f t="shared" si="2"/>
        <v>0</v>
      </c>
      <c r="BI11" s="40">
        <f t="shared" si="2"/>
        <v>0</v>
      </c>
      <c r="BJ11" s="40">
        <f t="shared" si="2"/>
        <v>0</v>
      </c>
      <c r="BK11" s="40">
        <f t="shared" si="2"/>
        <v>0</v>
      </c>
      <c r="BL11" s="40">
        <f t="shared" si="2"/>
        <v>0</v>
      </c>
      <c r="BM11" s="40">
        <f t="shared" si="2"/>
        <v>0</v>
      </c>
      <c r="BN11" s="40">
        <f t="shared" si="2"/>
        <v>0</v>
      </c>
      <c r="BO11" s="40">
        <f t="shared" si="2"/>
        <v>0</v>
      </c>
      <c r="BP11" s="40">
        <f t="shared" si="2"/>
        <v>0</v>
      </c>
      <c r="BQ11" s="40">
        <f t="shared" si="2"/>
        <v>0</v>
      </c>
      <c r="BR11" s="40">
        <f t="shared" si="2"/>
        <v>0</v>
      </c>
      <c r="BS11" s="40">
        <f t="shared" si="2"/>
        <v>0</v>
      </c>
      <c r="BT11" s="40">
        <f t="shared" si="2"/>
        <v>0</v>
      </c>
      <c r="BU11" s="40">
        <f t="shared" ref="BU11:DC11" si="3">-BU8+BU9+BU10</f>
        <v>0</v>
      </c>
      <c r="BV11" s="40">
        <f t="shared" si="3"/>
        <v>0</v>
      </c>
      <c r="BW11" s="40">
        <f t="shared" si="3"/>
        <v>0</v>
      </c>
      <c r="BX11" s="40">
        <f t="shared" si="3"/>
        <v>0</v>
      </c>
      <c r="BY11" s="40">
        <f t="shared" si="3"/>
        <v>0</v>
      </c>
      <c r="BZ11" s="40">
        <f t="shared" si="3"/>
        <v>0</v>
      </c>
      <c r="CA11" s="40">
        <f t="shared" si="3"/>
        <v>0</v>
      </c>
      <c r="CB11" s="40">
        <f t="shared" si="3"/>
        <v>0</v>
      </c>
      <c r="CC11" s="40">
        <f t="shared" si="3"/>
        <v>0</v>
      </c>
      <c r="CD11" s="40">
        <f t="shared" si="3"/>
        <v>0</v>
      </c>
      <c r="CE11" s="40">
        <f t="shared" si="3"/>
        <v>0</v>
      </c>
      <c r="CF11" s="40">
        <f t="shared" si="3"/>
        <v>0</v>
      </c>
      <c r="CG11" s="40">
        <f t="shared" si="3"/>
        <v>0</v>
      </c>
      <c r="CH11" s="40">
        <f t="shared" si="3"/>
        <v>0</v>
      </c>
      <c r="CI11" s="40">
        <f t="shared" si="3"/>
        <v>0</v>
      </c>
      <c r="CJ11" s="40">
        <f t="shared" si="3"/>
        <v>0</v>
      </c>
      <c r="CK11" s="40">
        <f t="shared" si="3"/>
        <v>0</v>
      </c>
      <c r="CL11" s="40">
        <f t="shared" si="3"/>
        <v>0</v>
      </c>
      <c r="CM11" s="40">
        <f t="shared" si="3"/>
        <v>0</v>
      </c>
      <c r="CN11" s="40">
        <f t="shared" si="3"/>
        <v>0</v>
      </c>
      <c r="CO11" s="40">
        <f t="shared" si="3"/>
        <v>0</v>
      </c>
      <c r="CP11" s="40">
        <f t="shared" si="3"/>
        <v>0</v>
      </c>
      <c r="CQ11" s="40">
        <f t="shared" si="3"/>
        <v>0</v>
      </c>
      <c r="CR11" s="40">
        <f t="shared" si="3"/>
        <v>0</v>
      </c>
      <c r="CS11" s="40">
        <f t="shared" si="3"/>
        <v>0</v>
      </c>
      <c r="CT11" s="40">
        <f t="shared" si="3"/>
        <v>0</v>
      </c>
      <c r="CU11" s="40">
        <f t="shared" si="3"/>
        <v>0</v>
      </c>
      <c r="CV11" s="40">
        <f t="shared" si="3"/>
        <v>0</v>
      </c>
      <c r="CW11" s="40">
        <f t="shared" si="3"/>
        <v>0</v>
      </c>
      <c r="CX11" s="40">
        <f t="shared" si="3"/>
        <v>0</v>
      </c>
      <c r="CY11" s="40">
        <f t="shared" si="3"/>
        <v>0</v>
      </c>
      <c r="CZ11" s="40">
        <f t="shared" si="3"/>
        <v>0</v>
      </c>
      <c r="DA11" s="40">
        <f t="shared" si="3"/>
        <v>0</v>
      </c>
      <c r="DB11" s="40">
        <f t="shared" si="3"/>
        <v>0</v>
      </c>
      <c r="DC11" s="40">
        <f t="shared" si="3"/>
        <v>0</v>
      </c>
    </row>
    <row r="13" spans="2:107">
      <c r="B13" s="31" t="s">
        <v>7</v>
      </c>
      <c r="C13" s="41"/>
      <c r="D13" s="41"/>
      <c r="E13" s="41"/>
      <c r="F13" s="763" t="s">
        <v>31</v>
      </c>
      <c r="G13" s="775"/>
      <c r="H13" s="12">
        <v>0</v>
      </c>
      <c r="I13" s="12">
        <v>1</v>
      </c>
      <c r="J13" s="12">
        <v>2</v>
      </c>
      <c r="K13" s="12">
        <v>3</v>
      </c>
      <c r="L13" s="12">
        <v>4</v>
      </c>
      <c r="M13" s="12">
        <v>5</v>
      </c>
      <c r="N13" s="12">
        <v>6</v>
      </c>
      <c r="O13" s="12">
        <v>7</v>
      </c>
      <c r="P13" s="12">
        <v>8</v>
      </c>
      <c r="Q13" s="12">
        <v>9</v>
      </c>
      <c r="R13" s="12">
        <v>10</v>
      </c>
      <c r="S13" s="12">
        <v>11</v>
      </c>
      <c r="T13" s="12">
        <v>12</v>
      </c>
      <c r="U13" s="12">
        <v>13</v>
      </c>
      <c r="V13" s="12">
        <v>14</v>
      </c>
      <c r="W13" s="12">
        <v>15</v>
      </c>
      <c r="X13" s="12">
        <v>16</v>
      </c>
      <c r="Y13" s="12">
        <v>17</v>
      </c>
      <c r="Z13" s="12">
        <v>18</v>
      </c>
      <c r="AA13" s="12">
        <v>19</v>
      </c>
      <c r="AB13" s="12">
        <v>20</v>
      </c>
      <c r="AC13" s="12">
        <v>21</v>
      </c>
      <c r="AD13" s="12">
        <v>22</v>
      </c>
      <c r="AE13" s="12">
        <v>23</v>
      </c>
      <c r="AF13" s="12">
        <v>24</v>
      </c>
      <c r="AG13" s="12">
        <v>25</v>
      </c>
      <c r="AH13" s="12">
        <v>26</v>
      </c>
      <c r="AI13" s="12">
        <v>27</v>
      </c>
      <c r="AJ13" s="12">
        <v>28</v>
      </c>
      <c r="AK13" s="12">
        <v>29</v>
      </c>
      <c r="AL13" s="12">
        <v>30</v>
      </c>
      <c r="AM13" s="12">
        <v>31</v>
      </c>
      <c r="AN13" s="12">
        <v>32</v>
      </c>
      <c r="AO13" s="12">
        <v>33</v>
      </c>
      <c r="AP13" s="12">
        <v>34</v>
      </c>
      <c r="AQ13" s="12">
        <v>35</v>
      </c>
      <c r="AR13" s="12">
        <v>36</v>
      </c>
      <c r="AS13" s="12">
        <v>37</v>
      </c>
      <c r="AT13" s="12">
        <v>38</v>
      </c>
      <c r="AU13" s="12">
        <v>39</v>
      </c>
      <c r="AV13" s="12">
        <v>40</v>
      </c>
      <c r="AW13" s="12">
        <v>41</v>
      </c>
      <c r="AX13" s="12">
        <v>42</v>
      </c>
      <c r="AY13" s="12">
        <v>43</v>
      </c>
      <c r="AZ13" s="12">
        <v>44</v>
      </c>
      <c r="BA13" s="12">
        <v>45</v>
      </c>
      <c r="BB13" s="12">
        <v>46</v>
      </c>
      <c r="BC13" s="12">
        <v>47</v>
      </c>
      <c r="BD13" s="12">
        <v>48</v>
      </c>
      <c r="BE13" s="12">
        <v>49</v>
      </c>
      <c r="BF13" s="12">
        <v>50</v>
      </c>
      <c r="BG13" s="12">
        <v>51</v>
      </c>
      <c r="BH13" s="12">
        <v>52</v>
      </c>
      <c r="BI13" s="12">
        <v>53</v>
      </c>
      <c r="BJ13" s="12">
        <v>54</v>
      </c>
      <c r="BK13" s="12">
        <v>55</v>
      </c>
      <c r="BL13" s="12">
        <v>56</v>
      </c>
      <c r="BM13" s="12">
        <v>57</v>
      </c>
      <c r="BN13" s="12">
        <v>58</v>
      </c>
      <c r="BO13" s="12">
        <v>59</v>
      </c>
      <c r="BP13" s="12">
        <v>60</v>
      </c>
      <c r="BQ13" s="12">
        <v>61</v>
      </c>
      <c r="BR13" s="12">
        <v>62</v>
      </c>
      <c r="BS13" s="12">
        <v>63</v>
      </c>
      <c r="BT13" s="12">
        <v>64</v>
      </c>
      <c r="BU13" s="12">
        <v>65</v>
      </c>
      <c r="BV13" s="12">
        <v>66</v>
      </c>
      <c r="BW13" s="12">
        <v>67</v>
      </c>
      <c r="BX13" s="12">
        <v>68</v>
      </c>
      <c r="BY13" s="12">
        <v>69</v>
      </c>
      <c r="BZ13" s="12">
        <v>70</v>
      </c>
      <c r="CA13" s="12">
        <v>71</v>
      </c>
      <c r="CB13" s="12">
        <v>72</v>
      </c>
      <c r="CC13" s="12">
        <v>73</v>
      </c>
      <c r="CD13" s="12">
        <v>74</v>
      </c>
      <c r="CE13" s="12">
        <v>75</v>
      </c>
      <c r="CF13" s="12">
        <v>76</v>
      </c>
      <c r="CG13" s="12">
        <v>77</v>
      </c>
      <c r="CH13" s="12">
        <v>78</v>
      </c>
      <c r="CI13" s="12">
        <v>79</v>
      </c>
      <c r="CJ13" s="12">
        <v>80</v>
      </c>
      <c r="CK13" s="12">
        <v>81</v>
      </c>
      <c r="CL13" s="12">
        <v>82</v>
      </c>
      <c r="CM13" s="12">
        <v>83</v>
      </c>
      <c r="CN13" s="12">
        <v>84</v>
      </c>
      <c r="CO13" s="12">
        <v>85</v>
      </c>
      <c r="CP13" s="12">
        <v>86</v>
      </c>
      <c r="CQ13" s="12">
        <v>87</v>
      </c>
      <c r="CR13" s="12">
        <v>88</v>
      </c>
      <c r="CS13" s="12">
        <v>89</v>
      </c>
      <c r="CT13" s="12">
        <v>90</v>
      </c>
      <c r="CU13" s="12">
        <v>91</v>
      </c>
      <c r="CV13" s="12">
        <v>92</v>
      </c>
      <c r="CW13" s="12">
        <v>93</v>
      </c>
      <c r="CX13" s="12">
        <v>94</v>
      </c>
      <c r="CY13" s="12">
        <v>95</v>
      </c>
      <c r="CZ13" s="12">
        <v>96</v>
      </c>
      <c r="DA13" s="12">
        <v>97</v>
      </c>
      <c r="DB13" s="12">
        <v>98</v>
      </c>
      <c r="DC13" s="12">
        <v>99</v>
      </c>
    </row>
    <row r="14" spans="2:107" ht="28.5" customHeight="1">
      <c r="B14" s="1" t="s">
        <v>5</v>
      </c>
      <c r="C14" s="784" t="s">
        <v>14</v>
      </c>
      <c r="D14" s="784"/>
      <c r="E14" s="784"/>
      <c r="F14" s="13" t="s">
        <v>33</v>
      </c>
      <c r="G14" s="12" t="s">
        <v>32</v>
      </c>
      <c r="H14" s="12" t="str">
        <f ca="1">IF(PVP="",TEXT(TODAY(),"yyyy"),TEXT(PVP,"yyyy"))</f>
        <v>2022</v>
      </c>
      <c r="I14" s="12">
        <f t="shared" ref="I14:AN14" ca="1" si="4">$H$7+I13</f>
        <v>2023</v>
      </c>
      <c r="J14" s="12">
        <f t="shared" ca="1" si="4"/>
        <v>2024</v>
      </c>
      <c r="K14" s="12">
        <f t="shared" ca="1" si="4"/>
        <v>2025</v>
      </c>
      <c r="L14" s="12">
        <f t="shared" ca="1" si="4"/>
        <v>2026</v>
      </c>
      <c r="M14" s="12">
        <f t="shared" ca="1" si="4"/>
        <v>2027</v>
      </c>
      <c r="N14" s="12">
        <f t="shared" ca="1" si="4"/>
        <v>2028</v>
      </c>
      <c r="O14" s="12">
        <f t="shared" ca="1" si="4"/>
        <v>2029</v>
      </c>
      <c r="P14" s="12">
        <f t="shared" ca="1" si="4"/>
        <v>2030</v>
      </c>
      <c r="Q14" s="12">
        <f t="shared" ca="1" si="4"/>
        <v>2031</v>
      </c>
      <c r="R14" s="12">
        <f t="shared" ca="1" si="4"/>
        <v>2032</v>
      </c>
      <c r="S14" s="12">
        <f t="shared" ca="1" si="4"/>
        <v>2033</v>
      </c>
      <c r="T14" s="12">
        <f t="shared" ca="1" si="4"/>
        <v>2034</v>
      </c>
      <c r="U14" s="12">
        <f t="shared" ca="1" si="4"/>
        <v>2035</v>
      </c>
      <c r="V14" s="12">
        <f t="shared" ca="1" si="4"/>
        <v>2036</v>
      </c>
      <c r="W14" s="12">
        <f t="shared" ca="1" si="4"/>
        <v>2037</v>
      </c>
      <c r="X14" s="12">
        <f t="shared" ca="1" si="4"/>
        <v>2038</v>
      </c>
      <c r="Y14" s="12">
        <f t="shared" ca="1" si="4"/>
        <v>2039</v>
      </c>
      <c r="Z14" s="12">
        <f t="shared" ca="1" si="4"/>
        <v>2040</v>
      </c>
      <c r="AA14" s="12">
        <f t="shared" ca="1" si="4"/>
        <v>2041</v>
      </c>
      <c r="AB14" s="12">
        <f t="shared" ca="1" si="4"/>
        <v>2042</v>
      </c>
      <c r="AC14" s="12">
        <f t="shared" ca="1" si="4"/>
        <v>2043</v>
      </c>
      <c r="AD14" s="12">
        <f t="shared" ca="1" si="4"/>
        <v>2044</v>
      </c>
      <c r="AE14" s="12">
        <f t="shared" ca="1" si="4"/>
        <v>2045</v>
      </c>
      <c r="AF14" s="12">
        <f t="shared" ca="1" si="4"/>
        <v>2046</v>
      </c>
      <c r="AG14" s="12">
        <f t="shared" ca="1" si="4"/>
        <v>2047</v>
      </c>
      <c r="AH14" s="12">
        <f t="shared" ca="1" si="4"/>
        <v>2048</v>
      </c>
      <c r="AI14" s="12">
        <f t="shared" ca="1" si="4"/>
        <v>2049</v>
      </c>
      <c r="AJ14" s="12">
        <f t="shared" ca="1" si="4"/>
        <v>2050</v>
      </c>
      <c r="AK14" s="12">
        <f t="shared" ca="1" si="4"/>
        <v>2051</v>
      </c>
      <c r="AL14" s="12">
        <f t="shared" ca="1" si="4"/>
        <v>2052</v>
      </c>
      <c r="AM14" s="12">
        <f t="shared" ca="1" si="4"/>
        <v>2053</v>
      </c>
      <c r="AN14" s="12">
        <f t="shared" ca="1" si="4"/>
        <v>2054</v>
      </c>
      <c r="AO14" s="12">
        <f t="shared" ref="AO14:BT14" ca="1" si="5">$H$7+AO13</f>
        <v>2055</v>
      </c>
      <c r="AP14" s="12">
        <f t="shared" ca="1" si="5"/>
        <v>2056</v>
      </c>
      <c r="AQ14" s="12">
        <f t="shared" ca="1" si="5"/>
        <v>2057</v>
      </c>
      <c r="AR14" s="12">
        <f t="shared" ca="1" si="5"/>
        <v>2058</v>
      </c>
      <c r="AS14" s="12">
        <f t="shared" ca="1" si="5"/>
        <v>2059</v>
      </c>
      <c r="AT14" s="12">
        <f t="shared" ca="1" si="5"/>
        <v>2060</v>
      </c>
      <c r="AU14" s="12">
        <f t="shared" ca="1" si="5"/>
        <v>2061</v>
      </c>
      <c r="AV14" s="12">
        <f t="shared" ca="1" si="5"/>
        <v>2062</v>
      </c>
      <c r="AW14" s="12">
        <f t="shared" ca="1" si="5"/>
        <v>2063</v>
      </c>
      <c r="AX14" s="12">
        <f t="shared" ca="1" si="5"/>
        <v>2064</v>
      </c>
      <c r="AY14" s="12">
        <f t="shared" ca="1" si="5"/>
        <v>2065</v>
      </c>
      <c r="AZ14" s="12">
        <f t="shared" ca="1" si="5"/>
        <v>2066</v>
      </c>
      <c r="BA14" s="12">
        <f t="shared" ca="1" si="5"/>
        <v>2067</v>
      </c>
      <c r="BB14" s="12">
        <f t="shared" ca="1" si="5"/>
        <v>2068</v>
      </c>
      <c r="BC14" s="12">
        <f t="shared" ca="1" si="5"/>
        <v>2069</v>
      </c>
      <c r="BD14" s="12">
        <f t="shared" ca="1" si="5"/>
        <v>2070</v>
      </c>
      <c r="BE14" s="12">
        <f t="shared" ca="1" si="5"/>
        <v>2071</v>
      </c>
      <c r="BF14" s="12">
        <f t="shared" ca="1" si="5"/>
        <v>2072</v>
      </c>
      <c r="BG14" s="12">
        <f t="shared" ca="1" si="5"/>
        <v>2073</v>
      </c>
      <c r="BH14" s="12">
        <f t="shared" ca="1" si="5"/>
        <v>2074</v>
      </c>
      <c r="BI14" s="12">
        <f t="shared" ca="1" si="5"/>
        <v>2075</v>
      </c>
      <c r="BJ14" s="12">
        <f t="shared" ca="1" si="5"/>
        <v>2076</v>
      </c>
      <c r="BK14" s="12">
        <f t="shared" ca="1" si="5"/>
        <v>2077</v>
      </c>
      <c r="BL14" s="12">
        <f t="shared" ca="1" si="5"/>
        <v>2078</v>
      </c>
      <c r="BM14" s="12">
        <f t="shared" ca="1" si="5"/>
        <v>2079</v>
      </c>
      <c r="BN14" s="12">
        <f t="shared" ca="1" si="5"/>
        <v>2080</v>
      </c>
      <c r="BO14" s="12">
        <f t="shared" ca="1" si="5"/>
        <v>2081</v>
      </c>
      <c r="BP14" s="12">
        <f t="shared" ca="1" si="5"/>
        <v>2082</v>
      </c>
      <c r="BQ14" s="12">
        <f t="shared" ca="1" si="5"/>
        <v>2083</v>
      </c>
      <c r="BR14" s="12">
        <f t="shared" ca="1" si="5"/>
        <v>2084</v>
      </c>
      <c r="BS14" s="12">
        <f t="shared" ca="1" si="5"/>
        <v>2085</v>
      </c>
      <c r="BT14" s="12">
        <f t="shared" ca="1" si="5"/>
        <v>2086</v>
      </c>
      <c r="BU14" s="12">
        <f t="shared" ref="BU14:CZ14" ca="1" si="6">$H$7+BU13</f>
        <v>2087</v>
      </c>
      <c r="BV14" s="12">
        <f t="shared" ca="1" si="6"/>
        <v>2088</v>
      </c>
      <c r="BW14" s="12">
        <f t="shared" ca="1" si="6"/>
        <v>2089</v>
      </c>
      <c r="BX14" s="12">
        <f t="shared" ca="1" si="6"/>
        <v>2090</v>
      </c>
      <c r="BY14" s="12">
        <f t="shared" ca="1" si="6"/>
        <v>2091</v>
      </c>
      <c r="BZ14" s="12">
        <f t="shared" ca="1" si="6"/>
        <v>2092</v>
      </c>
      <c r="CA14" s="12">
        <f t="shared" ca="1" si="6"/>
        <v>2093</v>
      </c>
      <c r="CB14" s="12">
        <f t="shared" ca="1" si="6"/>
        <v>2094</v>
      </c>
      <c r="CC14" s="12">
        <f t="shared" ca="1" si="6"/>
        <v>2095</v>
      </c>
      <c r="CD14" s="12">
        <f t="shared" ca="1" si="6"/>
        <v>2096</v>
      </c>
      <c r="CE14" s="12">
        <f t="shared" ca="1" si="6"/>
        <v>2097</v>
      </c>
      <c r="CF14" s="12">
        <f t="shared" ca="1" si="6"/>
        <v>2098</v>
      </c>
      <c r="CG14" s="12">
        <f t="shared" ca="1" si="6"/>
        <v>2099</v>
      </c>
      <c r="CH14" s="12">
        <f t="shared" ca="1" si="6"/>
        <v>2100</v>
      </c>
      <c r="CI14" s="12">
        <f t="shared" ca="1" si="6"/>
        <v>2101</v>
      </c>
      <c r="CJ14" s="12">
        <f t="shared" ca="1" si="6"/>
        <v>2102</v>
      </c>
      <c r="CK14" s="12">
        <f t="shared" ca="1" si="6"/>
        <v>2103</v>
      </c>
      <c r="CL14" s="12">
        <f t="shared" ca="1" si="6"/>
        <v>2104</v>
      </c>
      <c r="CM14" s="12">
        <f t="shared" ca="1" si="6"/>
        <v>2105</v>
      </c>
      <c r="CN14" s="12">
        <f t="shared" ca="1" si="6"/>
        <v>2106</v>
      </c>
      <c r="CO14" s="12">
        <f t="shared" ca="1" si="6"/>
        <v>2107</v>
      </c>
      <c r="CP14" s="12">
        <f t="shared" ca="1" si="6"/>
        <v>2108</v>
      </c>
      <c r="CQ14" s="12">
        <f t="shared" ca="1" si="6"/>
        <v>2109</v>
      </c>
      <c r="CR14" s="12">
        <f t="shared" ca="1" si="6"/>
        <v>2110</v>
      </c>
      <c r="CS14" s="12">
        <f t="shared" ca="1" si="6"/>
        <v>2111</v>
      </c>
      <c r="CT14" s="12">
        <f t="shared" ca="1" si="6"/>
        <v>2112</v>
      </c>
      <c r="CU14" s="12">
        <f t="shared" ca="1" si="6"/>
        <v>2113</v>
      </c>
      <c r="CV14" s="12">
        <f t="shared" ca="1" si="6"/>
        <v>2114</v>
      </c>
      <c r="CW14" s="12">
        <f t="shared" ca="1" si="6"/>
        <v>2115</v>
      </c>
      <c r="CX14" s="12">
        <f t="shared" ca="1" si="6"/>
        <v>2116</v>
      </c>
      <c r="CY14" s="12">
        <f t="shared" ca="1" si="6"/>
        <v>2117</v>
      </c>
      <c r="CZ14" s="12">
        <f t="shared" ca="1" si="6"/>
        <v>2118</v>
      </c>
      <c r="DA14" s="12">
        <f t="shared" ref="DA14:DC14" ca="1" si="7">$H$7+DA13</f>
        <v>2119</v>
      </c>
      <c r="DB14" s="12">
        <f t="shared" ca="1" si="7"/>
        <v>2120</v>
      </c>
      <c r="DC14" s="12">
        <f t="shared" ca="1" si="7"/>
        <v>2121</v>
      </c>
    </row>
    <row r="15" spans="2:107" ht="15" customHeight="1">
      <c r="B15" s="5" t="s">
        <v>238</v>
      </c>
      <c r="C15" s="786" t="s">
        <v>261</v>
      </c>
      <c r="D15" s="786"/>
      <c r="E15" s="786"/>
      <c r="F15" s="42">
        <f>H15+NPV(FD,I15:INDEX(I15:DC15,PAL))</f>
        <v>81053892.436603218</v>
      </c>
      <c r="G15" s="42">
        <f>SUMIF($H$6:$DC$6,"&lt;="&amp;PAL,$H15:$DC15)</f>
        <v>108016883.14953882</v>
      </c>
      <c r="H15" s="14">
        <f>'Alternatyva 2'!H$7-'Alternatyva 2'!H$111</f>
        <v>0</v>
      </c>
      <c r="I15" s="14">
        <f>'Alternatyva 2'!I$7-'Alternatyva 2'!I$111</f>
        <v>1510588.429752066</v>
      </c>
      <c r="J15" s="14">
        <f>'Alternatyva 2'!J$7-'Alternatyva 2'!J$111</f>
        <v>709823.07438016532</v>
      </c>
      <c r="K15" s="14">
        <f>'Alternatyva 2'!K$7-'Alternatyva 2'!K$111</f>
        <v>-61863.643101879978</v>
      </c>
      <c r="L15" s="14">
        <f>'Alternatyva 2'!L$7-'Alternatyva 2'!L$111</f>
        <v>34416472.307311341</v>
      </c>
      <c r="M15" s="14">
        <f>'Alternatyva 2'!M$7-'Alternatyva 2'!M$111</f>
        <v>37813145.034584068</v>
      </c>
      <c r="N15" s="14">
        <f>'Alternatyva 2'!N$7-'Alternatyva 2'!N$111</f>
        <v>13939357.877559276</v>
      </c>
      <c r="O15" s="14">
        <f>'Alternatyva 2'!O$7-'Alternatyva 2'!O$111</f>
        <v>7499514.8692948148</v>
      </c>
      <c r="P15" s="14">
        <f>'Alternatyva 2'!P$7-'Alternatyva 2'!P$111</f>
        <v>-152385.95715146716</v>
      </c>
      <c r="Q15" s="14">
        <f>'Alternatyva 2'!Q$7-'Alternatyva 2'!Q$111</f>
        <v>-152385.95715146716</v>
      </c>
      <c r="R15" s="14">
        <f>'Alternatyva 2'!R$7-'Alternatyva 2'!R$111</f>
        <v>-152385.95715146716</v>
      </c>
      <c r="S15" s="14">
        <f>'Alternatyva 2'!S$7-'Alternatyva 2'!S$111</f>
        <v>-152385.95715146716</v>
      </c>
      <c r="T15" s="14">
        <f>'Alternatyva 2'!T$7-'Alternatyva 2'!T$111</f>
        <v>-305790.43649031012</v>
      </c>
      <c r="U15" s="14">
        <f>'Alternatyva 2'!U$7-'Alternatyva 2'!U$111</f>
        <v>-2786526.3869035332</v>
      </c>
      <c r="V15" s="14">
        <f>'Alternatyva 2'!V$7-'Alternatyva 2'!V$111</f>
        <v>-156245.39516799606</v>
      </c>
      <c r="W15" s="14">
        <f>'Alternatyva 2'!W$7-'Alternatyva 2'!W$111</f>
        <v>-872745.80839113647</v>
      </c>
      <c r="X15" s="14">
        <f>'Alternatyva 2'!X$7-'Alternatyva 2'!X$111</f>
        <v>-156245.39516799606</v>
      </c>
      <c r="Y15" s="14">
        <f>'Alternatyva 2'!Y$7-'Alternatyva 2'!Y$111</f>
        <v>-6700.3538456819988</v>
      </c>
      <c r="Z15" s="14">
        <f>'Alternatyva 2'!Z$7-'Alternatyva 2'!Z$111</f>
        <v>2474035.5965675409</v>
      </c>
      <c r="AA15" s="14">
        <f>'Alternatyva 2'!AA$7-'Alternatyva 2'!AA$111</f>
        <v>-156245.39516799606</v>
      </c>
      <c r="AB15" s="14">
        <f>'Alternatyva 2'!AB$7-'Alternatyva 2'!AB$111</f>
        <v>560255.01805514458</v>
      </c>
      <c r="AC15" s="14">
        <f>'Alternatyva 2'!AC$7-'Alternatyva 2'!AC$111</f>
        <v>-156245.39516799606</v>
      </c>
      <c r="AD15" s="14">
        <f>'Alternatyva 2'!AD$7-'Alternatyva 2'!AD$111</f>
        <v>-405487.13070518617</v>
      </c>
      <c r="AE15" s="14">
        <f>'Alternatyva 2'!AE$7-'Alternatyva 2'!AE$111</f>
        <v>-4540047.0480605578</v>
      </c>
      <c r="AF15" s="14">
        <f>'Alternatyva 2'!AF$7-'Alternatyva 2'!AF$111</f>
        <v>-156245.39516799606</v>
      </c>
      <c r="AG15" s="14">
        <f>'Alternatyva 2'!AG$7-'Alternatyva 2'!AG$111</f>
        <v>-1350412.7505398968</v>
      </c>
      <c r="AH15" s="14">
        <f>'Alternatyva 2'!AH$7-'Alternatyva 2'!AH$111</f>
        <v>-156245.39516799606</v>
      </c>
      <c r="AI15" s="14">
        <f>'Alternatyva 2'!AI$7-'Alternatyva 2'!AI$111</f>
        <v>3269.3155758055909</v>
      </c>
      <c r="AJ15" s="14">
        <f>'Alternatyva 2'!AJ$7-'Alternatyva 2'!AJ$111</f>
        <v>2649387.6626832434</v>
      </c>
      <c r="AK15" s="14">
        <f>'Alternatyva 2'!AK$7-'Alternatyva 2'!AK$111</f>
        <v>840721.54698076425</v>
      </c>
      <c r="AL15" s="14">
        <f>'Alternatyva 2'!AL$7-'Alternatyva 2'!AL$111</f>
        <v>608021.71227002051</v>
      </c>
      <c r="AM15" s="14">
        <f>'Alternatyva 2'!AM$7-'Alternatyva 2'!AM$111</f>
        <v>-156245.39516799606</v>
      </c>
      <c r="AN15" s="14">
        <f>'Alternatyva 2'!AN$7-'Alternatyva 2'!AN$111</f>
        <v>4421030.6378898555</v>
      </c>
      <c r="AO15" s="14">
        <f>'Alternatyva 2'!AO$7-'Alternatyva 2'!AO$111</f>
        <v>13871919.894088201</v>
      </c>
      <c r="AP15" s="14">
        <f>'Alternatyva 2'!AP$7-'Alternatyva 2'!AP$111</f>
        <v>-156245.39516799606</v>
      </c>
      <c r="AQ15" s="14">
        <f>'Alternatyva 2'!AQ$7-'Alternatyva 2'!AQ$111</f>
        <v>-1111579.2794655166</v>
      </c>
      <c r="AR15" s="14">
        <f>'Alternatyva 2'!AR$7-'Alternatyva 2'!AR$111</f>
        <v>-132379.8703008178</v>
      </c>
      <c r="AS15" s="14">
        <f>'Alternatyva 2'!AS$7-'Alternatyva 2'!AS$111</f>
        <v>-132379.8703008178</v>
      </c>
      <c r="AT15" s="14">
        <f>'Alternatyva 2'!AT$7-'Alternatyva 2'!AT$111</f>
        <v>-132379.8703008178</v>
      </c>
      <c r="AU15" s="14">
        <f>'Alternatyva 2'!AU$7-'Alternatyva 2'!AU$111</f>
        <v>-132379.8703008178</v>
      </c>
      <c r="AV15" s="14">
        <f>'Alternatyva 2'!AV$7-'Alternatyva 2'!AV$111</f>
        <v>-132379.8703008178</v>
      </c>
      <c r="AW15" s="14">
        <f>'Alternatyva 2'!AW$7-'Alternatyva 2'!AW$111</f>
        <v>-132379.8703008178</v>
      </c>
      <c r="AX15" s="14">
        <f>'Alternatyva 2'!AX$7-'Alternatyva 2'!AX$111</f>
        <v>-132379.8703008178</v>
      </c>
      <c r="AY15" s="14">
        <f>'Alternatyva 2'!AY$7-'Alternatyva 2'!AY$111</f>
        <v>-132379.8703008178</v>
      </c>
      <c r="AZ15" s="14">
        <f>'Alternatyva 2'!AZ$7-'Alternatyva 2'!AZ$111</f>
        <v>-132379.8703008178</v>
      </c>
      <c r="BA15" s="14">
        <f>'Alternatyva 2'!BA$7-'Alternatyva 2'!BA$111</f>
        <v>-132379.8703008178</v>
      </c>
      <c r="BB15" s="14">
        <f>'Alternatyva 2'!BB$7-'Alternatyva 2'!BB$111</f>
        <v>-132379.8703008178</v>
      </c>
      <c r="BC15" s="14">
        <f>'Alternatyva 2'!BC$7-'Alternatyva 2'!BC$111</f>
        <v>-132379.8703008178</v>
      </c>
      <c r="BD15" s="14">
        <f>'Alternatyva 2'!BD$7-'Alternatyva 2'!BD$111</f>
        <v>-132379.8703008178</v>
      </c>
      <c r="BE15" s="14">
        <f>'Alternatyva 2'!BE$7-'Alternatyva 2'!BE$111</f>
        <v>-132379.8703008178</v>
      </c>
      <c r="BF15" s="14">
        <f>'Alternatyva 2'!BF$7-'Alternatyva 2'!BF$111</f>
        <v>-132379.8703008178</v>
      </c>
      <c r="BG15" s="14">
        <f>'Alternatyva 2'!BG$7-'Alternatyva 2'!BG$111</f>
        <v>-132379.8703008178</v>
      </c>
      <c r="BH15" s="14">
        <f>'Alternatyva 2'!BH$7-'Alternatyva 2'!BH$111</f>
        <v>-132379.8703008178</v>
      </c>
      <c r="BI15" s="14">
        <f>'Alternatyva 2'!BI$7-'Alternatyva 2'!BI$111</f>
        <v>-132379.8703008178</v>
      </c>
      <c r="BJ15" s="14">
        <f>'Alternatyva 2'!BJ$7-'Alternatyva 2'!BJ$111</f>
        <v>-132379.8703008178</v>
      </c>
      <c r="BK15" s="14">
        <f>'Alternatyva 2'!BK$7-'Alternatyva 2'!BK$111</f>
        <v>-132379.8703008178</v>
      </c>
      <c r="BL15" s="14">
        <f>'Alternatyva 2'!BL$7-'Alternatyva 2'!BL$111</f>
        <v>-132379.8703008178</v>
      </c>
      <c r="BM15" s="14">
        <f>'Alternatyva 2'!BM$7-'Alternatyva 2'!BM$111</f>
        <v>-132379.8703008178</v>
      </c>
      <c r="BN15" s="14">
        <f>'Alternatyva 2'!BN$7-'Alternatyva 2'!BN$111</f>
        <v>-132379.8703008178</v>
      </c>
      <c r="BO15" s="14">
        <f>'Alternatyva 2'!BO$7-'Alternatyva 2'!BO$111</f>
        <v>-132379.8703008178</v>
      </c>
      <c r="BP15" s="14">
        <f>'Alternatyva 2'!BP$7-'Alternatyva 2'!BP$111</f>
        <v>-132379.8703008178</v>
      </c>
      <c r="BQ15" s="14">
        <f>'Alternatyva 2'!BQ$7-'Alternatyva 2'!BQ$111</f>
        <v>-132379.8703008178</v>
      </c>
      <c r="BR15" s="14">
        <f>'Alternatyva 2'!BR$7-'Alternatyva 2'!BR$111</f>
        <v>-132379.8703008178</v>
      </c>
      <c r="BS15" s="14">
        <f>'Alternatyva 2'!BS$7-'Alternatyva 2'!BS$111</f>
        <v>-132379.8703008178</v>
      </c>
      <c r="BT15" s="14">
        <f>'Alternatyva 2'!BT$7-'Alternatyva 2'!BT$111</f>
        <v>-132379.8703008178</v>
      </c>
      <c r="BU15" s="14">
        <f>'Alternatyva 2'!BU$7-'Alternatyva 2'!BU$111</f>
        <v>-132379.8703008178</v>
      </c>
      <c r="BV15" s="14">
        <f>'Alternatyva 2'!BV$7-'Alternatyva 2'!BV$111</f>
        <v>-132379.8703008178</v>
      </c>
      <c r="BW15" s="14">
        <f>'Alternatyva 2'!BW$7-'Alternatyva 2'!BW$111</f>
        <v>-132379.8703008178</v>
      </c>
      <c r="BX15" s="14">
        <f>'Alternatyva 2'!BX$7-'Alternatyva 2'!BX$111</f>
        <v>-132379.8703008178</v>
      </c>
      <c r="BY15" s="14">
        <f>'Alternatyva 2'!BY$7-'Alternatyva 2'!BY$111</f>
        <v>-132379.8703008178</v>
      </c>
      <c r="BZ15" s="14">
        <f>'Alternatyva 2'!BZ$7-'Alternatyva 2'!BZ$111</f>
        <v>-132379.8703008178</v>
      </c>
      <c r="CA15" s="14">
        <f>'Alternatyva 2'!CA$7-'Alternatyva 2'!CA$111</f>
        <v>-132379.8703008178</v>
      </c>
      <c r="CB15" s="14">
        <f>'Alternatyva 2'!CB$7-'Alternatyva 2'!CB$111</f>
        <v>-132379.8703008178</v>
      </c>
      <c r="CC15" s="14">
        <f>'Alternatyva 2'!CC$7-'Alternatyva 2'!CC$111</f>
        <v>-132379.8703008178</v>
      </c>
      <c r="CD15" s="14">
        <f>'Alternatyva 2'!CD$7-'Alternatyva 2'!CD$111</f>
        <v>-132379.8703008178</v>
      </c>
      <c r="CE15" s="14">
        <f>'Alternatyva 2'!CE$7-'Alternatyva 2'!CE$111</f>
        <v>-132379.8703008178</v>
      </c>
      <c r="CF15" s="14">
        <f>'Alternatyva 2'!CF$7-'Alternatyva 2'!CF$111</f>
        <v>-132379.8703008178</v>
      </c>
      <c r="CG15" s="14">
        <f>'Alternatyva 2'!CG$7-'Alternatyva 2'!CG$111</f>
        <v>-132379.8703008178</v>
      </c>
      <c r="CH15" s="14">
        <f>'Alternatyva 2'!CH$7-'Alternatyva 2'!CH$111</f>
        <v>-132379.8703008178</v>
      </c>
      <c r="CI15" s="14">
        <f>'Alternatyva 2'!CI$7-'Alternatyva 2'!CI$111</f>
        <v>-132379.8703008178</v>
      </c>
      <c r="CJ15" s="14">
        <f>'Alternatyva 2'!CJ$7-'Alternatyva 2'!CJ$111</f>
        <v>-132379.8703008178</v>
      </c>
      <c r="CK15" s="14">
        <f>'Alternatyva 2'!CK$7-'Alternatyva 2'!CK$111</f>
        <v>-132379.8703008178</v>
      </c>
      <c r="CL15" s="14">
        <f>'Alternatyva 2'!CL$7-'Alternatyva 2'!CL$111</f>
        <v>-132379.8703008178</v>
      </c>
      <c r="CM15" s="14">
        <f>'Alternatyva 2'!CM$7-'Alternatyva 2'!CM$111</f>
        <v>-132379.8703008178</v>
      </c>
      <c r="CN15" s="14">
        <f>'Alternatyva 2'!CN$7-'Alternatyva 2'!CN$111</f>
        <v>-132379.8703008178</v>
      </c>
      <c r="CO15" s="14">
        <f>'Alternatyva 2'!CO$7-'Alternatyva 2'!CO$111</f>
        <v>-132379.8703008178</v>
      </c>
      <c r="CP15" s="14">
        <f>'Alternatyva 2'!CP$7-'Alternatyva 2'!CP$111</f>
        <v>-132379.8703008178</v>
      </c>
      <c r="CQ15" s="14">
        <f>'Alternatyva 2'!CQ$7-'Alternatyva 2'!CQ$111</f>
        <v>-132379.8703008178</v>
      </c>
      <c r="CR15" s="14">
        <f>'Alternatyva 2'!CR$7-'Alternatyva 2'!CR$111</f>
        <v>-132379.8703008178</v>
      </c>
      <c r="CS15" s="14">
        <f>'Alternatyva 2'!CS$7-'Alternatyva 2'!CS$111</f>
        <v>-132379.8703008178</v>
      </c>
      <c r="CT15" s="14">
        <f>'Alternatyva 2'!CT$7-'Alternatyva 2'!CT$111</f>
        <v>-132379.8703008178</v>
      </c>
      <c r="CU15" s="14">
        <f>'Alternatyva 2'!CU$7-'Alternatyva 2'!CU$111</f>
        <v>-132379.8703008178</v>
      </c>
      <c r="CV15" s="14">
        <f>'Alternatyva 2'!CV$7-'Alternatyva 2'!CV$111</f>
        <v>-132379.8703008178</v>
      </c>
      <c r="CW15" s="14">
        <f>'Alternatyva 2'!CW$7-'Alternatyva 2'!CW$111</f>
        <v>-132379.8703008178</v>
      </c>
      <c r="CX15" s="14">
        <f>'Alternatyva 2'!CX$7-'Alternatyva 2'!CX$111</f>
        <v>-132379.8703008178</v>
      </c>
      <c r="CY15" s="14">
        <f>'Alternatyva 2'!CY$7-'Alternatyva 2'!CY$111</f>
        <v>-132379.8703008178</v>
      </c>
      <c r="CZ15" s="14">
        <f>'Alternatyva 2'!CZ$7-'Alternatyva 2'!CZ$111</f>
        <v>-132379.8703008178</v>
      </c>
      <c r="DA15" s="14">
        <f>'Alternatyva 2'!DA$7-'Alternatyva 2'!DA$111</f>
        <v>-132379.8703008178</v>
      </c>
      <c r="DB15" s="14">
        <f>'Alternatyva 2'!DB$7-'Alternatyva 2'!DB$111</f>
        <v>-132379.8703008178</v>
      </c>
      <c r="DC15" s="14">
        <f>'Alternatyva 2'!DC$7-'Alternatyva 2'!DC$111</f>
        <v>-132379.8703008178</v>
      </c>
    </row>
    <row r="16" spans="2:107">
      <c r="B16" s="5" t="s">
        <v>239</v>
      </c>
      <c r="C16" s="792" t="s">
        <v>262</v>
      </c>
      <c r="D16" s="792"/>
      <c r="E16" s="792"/>
      <c r="F16" s="42">
        <f>H16+NPV(FD,I16:INDEX(I16:DC16,PAL))</f>
        <v>-2621566.2623128798</v>
      </c>
      <c r="G16" s="42">
        <f>SUMIF($H$6:$DC$6,"&lt;="&amp;PAL,$H16:$DC16)</f>
        <v>-5156098.0405438729</v>
      </c>
      <c r="H16" s="14">
        <f>SUMPRODUCT('Alternatyva 2'!H$94:H$98,100/('Alternatyva 2'!$DG$94:$DG$98+100))-SUMPRODUCT('Alternatyva 2'!H$105:H$109,100/('Alternatyva 2'!$DG$105:$DG$109+100))</f>
        <v>0</v>
      </c>
      <c r="I16" s="14">
        <f>SUMPRODUCT('Alternatyva 2'!I$94:I$98,100/('Alternatyva 2'!$DG$94:$DG$98+100))-SUMPRODUCT('Alternatyva 2'!I$105:I$109,100/('Alternatyva 2'!$DG$105:$DG$109+100))</f>
        <v>0</v>
      </c>
      <c r="J16" s="14">
        <f>SUMPRODUCT('Alternatyva 2'!J$94:J$98,100/('Alternatyva 2'!$DG$94:$DG$98+100))-SUMPRODUCT('Alternatyva 2'!J$105:J$109,100/('Alternatyva 2'!$DG$105:$DG$109+100))</f>
        <v>0</v>
      </c>
      <c r="K16" s="14">
        <f>SUMPRODUCT('Alternatyva 2'!K$94:K$98,100/('Alternatyva 2'!$DG$94:$DG$98+100))-SUMPRODUCT('Alternatyva 2'!K$105:K$109,100/('Alternatyva 2'!$DG$105:$DG$109+100))</f>
        <v>-156245.39516799609</v>
      </c>
      <c r="L16" s="14">
        <f>SUMPRODUCT('Alternatyva 2'!L$94:L$98,100/('Alternatyva 2'!$DG$94:$DG$98+100))-SUMPRODUCT('Alternatyva 2'!L$105:L$109,100/('Alternatyva 2'!$DG$105:$DG$109+100))</f>
        <v>-156245.39516799609</v>
      </c>
      <c r="M16" s="14">
        <f>SUMPRODUCT('Alternatyva 2'!M$94:M$98,100/('Alternatyva 2'!$DG$94:$DG$98+100))-SUMPRODUCT('Alternatyva 2'!M$105:M$109,100/('Alternatyva 2'!$DG$105:$DG$109+100))</f>
        <v>-156245.39516799609</v>
      </c>
      <c r="N16" s="14">
        <f>SUMPRODUCT('Alternatyva 2'!N$94:N$98,100/('Alternatyva 2'!$DG$94:$DG$98+100))-SUMPRODUCT('Alternatyva 2'!N$105:N$109,100/('Alternatyva 2'!$DG$105:$DG$109+100))</f>
        <v>-156245.39516799609</v>
      </c>
      <c r="O16" s="14">
        <f>SUMPRODUCT('Alternatyva 2'!O$94:O$98,100/('Alternatyva 2'!$DG$94:$DG$98+100))-SUMPRODUCT('Alternatyva 2'!O$105:O$109,100/('Alternatyva 2'!$DG$105:$DG$109+100))</f>
        <v>-156245.39516799609</v>
      </c>
      <c r="P16" s="14">
        <f>SUMPRODUCT('Alternatyva 2'!P$94:P$98,100/('Alternatyva 2'!$DG$94:$DG$98+100))-SUMPRODUCT('Alternatyva 2'!P$105:P$109,100/('Alternatyva 2'!$DG$105:$DG$109+100))</f>
        <v>-156245.39516799609</v>
      </c>
      <c r="Q16" s="14">
        <f>SUMPRODUCT('Alternatyva 2'!Q$94:Q$98,100/('Alternatyva 2'!$DG$94:$DG$98+100))-SUMPRODUCT('Alternatyva 2'!Q$105:Q$109,100/('Alternatyva 2'!$DG$105:$DG$109+100))</f>
        <v>-156245.39516799609</v>
      </c>
      <c r="R16" s="14">
        <f>SUMPRODUCT('Alternatyva 2'!R$94:R$98,100/('Alternatyva 2'!$DG$94:$DG$98+100))-SUMPRODUCT('Alternatyva 2'!R$105:R$109,100/('Alternatyva 2'!$DG$105:$DG$109+100))</f>
        <v>-156245.39516799609</v>
      </c>
      <c r="S16" s="14">
        <f>SUMPRODUCT('Alternatyva 2'!S$94:S$98,100/('Alternatyva 2'!$DG$94:$DG$98+100))-SUMPRODUCT('Alternatyva 2'!S$105:S$109,100/('Alternatyva 2'!$DG$105:$DG$109+100))</f>
        <v>-156245.39516799609</v>
      </c>
      <c r="T16" s="14">
        <f>SUMPRODUCT('Alternatyva 2'!T$94:T$98,100/('Alternatyva 2'!$DG$94:$DG$98+100))-SUMPRODUCT('Alternatyva 2'!T$105:T$109,100/('Alternatyva 2'!$DG$105:$DG$109+100))</f>
        <v>-156245.39516799609</v>
      </c>
      <c r="U16" s="14">
        <f>SUMPRODUCT('Alternatyva 2'!U$94:U$98,100/('Alternatyva 2'!$DG$94:$DG$98+100))-SUMPRODUCT('Alternatyva 2'!U$105:U$109,100/('Alternatyva 2'!$DG$105:$DG$109+100))</f>
        <v>-156245.39516799609</v>
      </c>
      <c r="V16" s="14">
        <f>SUMPRODUCT('Alternatyva 2'!V$94:V$98,100/('Alternatyva 2'!$DG$94:$DG$98+100))-SUMPRODUCT('Alternatyva 2'!V$105:V$109,100/('Alternatyva 2'!$DG$105:$DG$109+100))</f>
        <v>-156245.39516799609</v>
      </c>
      <c r="W16" s="14">
        <f>SUMPRODUCT('Alternatyva 2'!W$94:W$98,100/('Alternatyva 2'!$DG$94:$DG$98+100))-SUMPRODUCT('Alternatyva 2'!W$105:W$109,100/('Alternatyva 2'!$DG$105:$DG$109+100))</f>
        <v>-156245.39516799609</v>
      </c>
      <c r="X16" s="14">
        <f>SUMPRODUCT('Alternatyva 2'!X$94:X$98,100/('Alternatyva 2'!$DG$94:$DG$98+100))-SUMPRODUCT('Alternatyva 2'!X$105:X$109,100/('Alternatyva 2'!$DG$105:$DG$109+100))</f>
        <v>-156245.39516799609</v>
      </c>
      <c r="Y16" s="14">
        <f>SUMPRODUCT('Alternatyva 2'!Y$94:Y$98,100/('Alternatyva 2'!$DG$94:$DG$98+100))-SUMPRODUCT('Alternatyva 2'!Y$105:Y$109,100/('Alternatyva 2'!$DG$105:$DG$109+100))</f>
        <v>-156245.39516799609</v>
      </c>
      <c r="Z16" s="14">
        <f>SUMPRODUCT('Alternatyva 2'!Z$94:Z$98,100/('Alternatyva 2'!$DG$94:$DG$98+100))-SUMPRODUCT('Alternatyva 2'!Z$105:Z$109,100/('Alternatyva 2'!$DG$105:$DG$109+100))</f>
        <v>-156245.39516799609</v>
      </c>
      <c r="AA16" s="14">
        <f>SUMPRODUCT('Alternatyva 2'!AA$94:AA$98,100/('Alternatyva 2'!$DG$94:$DG$98+100))-SUMPRODUCT('Alternatyva 2'!AA$105:AA$109,100/('Alternatyva 2'!$DG$105:$DG$109+100))</f>
        <v>-156245.39516799609</v>
      </c>
      <c r="AB16" s="14">
        <f>SUMPRODUCT('Alternatyva 2'!AB$94:AB$98,100/('Alternatyva 2'!$DG$94:$DG$98+100))-SUMPRODUCT('Alternatyva 2'!AB$105:AB$109,100/('Alternatyva 2'!$DG$105:$DG$109+100))</f>
        <v>-156245.39516799609</v>
      </c>
      <c r="AC16" s="14">
        <f>SUMPRODUCT('Alternatyva 2'!AC$94:AC$98,100/('Alternatyva 2'!$DG$94:$DG$98+100))-SUMPRODUCT('Alternatyva 2'!AC$105:AC$109,100/('Alternatyva 2'!$DG$105:$DG$109+100))</f>
        <v>-156245.39516799609</v>
      </c>
      <c r="AD16" s="14">
        <f>SUMPRODUCT('Alternatyva 2'!AD$94:AD$98,100/('Alternatyva 2'!$DG$94:$DG$98+100))-SUMPRODUCT('Alternatyva 2'!AD$105:AD$109,100/('Alternatyva 2'!$DG$105:$DG$109+100))</f>
        <v>-156245.39516799609</v>
      </c>
      <c r="AE16" s="14">
        <f>SUMPRODUCT('Alternatyva 2'!AE$94:AE$98,100/('Alternatyva 2'!$DG$94:$DG$98+100))-SUMPRODUCT('Alternatyva 2'!AE$105:AE$109,100/('Alternatyva 2'!$DG$105:$DG$109+100))</f>
        <v>-156245.39516799609</v>
      </c>
      <c r="AF16" s="14">
        <f>SUMPRODUCT('Alternatyva 2'!AF$94:AF$98,100/('Alternatyva 2'!$DG$94:$DG$98+100))-SUMPRODUCT('Alternatyva 2'!AF$105:AF$109,100/('Alternatyva 2'!$DG$105:$DG$109+100))</f>
        <v>-156245.39516799609</v>
      </c>
      <c r="AG16" s="14">
        <f>SUMPRODUCT('Alternatyva 2'!AG$94:AG$98,100/('Alternatyva 2'!$DG$94:$DG$98+100))-SUMPRODUCT('Alternatyva 2'!AG$105:AG$109,100/('Alternatyva 2'!$DG$105:$DG$109+100))</f>
        <v>-156245.39516799609</v>
      </c>
      <c r="AH16" s="14">
        <f>SUMPRODUCT('Alternatyva 2'!AH$94:AH$98,100/('Alternatyva 2'!$DG$94:$DG$98+100))-SUMPRODUCT('Alternatyva 2'!AH$105:AH$109,100/('Alternatyva 2'!$DG$105:$DG$109+100))</f>
        <v>-156245.39516799609</v>
      </c>
      <c r="AI16" s="14">
        <f>SUMPRODUCT('Alternatyva 2'!AI$94:AI$98,100/('Alternatyva 2'!$DG$94:$DG$98+100))-SUMPRODUCT('Alternatyva 2'!AI$105:AI$109,100/('Alternatyva 2'!$DG$105:$DG$109+100))</f>
        <v>-156245.39516799609</v>
      </c>
      <c r="AJ16" s="14">
        <f>SUMPRODUCT('Alternatyva 2'!AJ$94:AJ$98,100/('Alternatyva 2'!$DG$94:$DG$98+100))-SUMPRODUCT('Alternatyva 2'!AJ$105:AJ$109,100/('Alternatyva 2'!$DG$105:$DG$109+100))</f>
        <v>-156245.39516799609</v>
      </c>
      <c r="AK16" s="14">
        <f>SUMPRODUCT('Alternatyva 2'!AK$94:AK$98,100/('Alternatyva 2'!$DG$94:$DG$98+100))-SUMPRODUCT('Alternatyva 2'!AK$105:AK$109,100/('Alternatyva 2'!$DG$105:$DG$109+100))</f>
        <v>-156245.39516799609</v>
      </c>
      <c r="AL16" s="14">
        <f>SUMPRODUCT('Alternatyva 2'!AL$94:AL$98,100/('Alternatyva 2'!$DG$94:$DG$98+100))-SUMPRODUCT('Alternatyva 2'!AL$105:AL$109,100/('Alternatyva 2'!$DG$105:$DG$109+100))</f>
        <v>-156245.39516799609</v>
      </c>
      <c r="AM16" s="14">
        <f>SUMPRODUCT('Alternatyva 2'!AM$94:AM$98,100/('Alternatyva 2'!$DG$94:$DG$98+100))-SUMPRODUCT('Alternatyva 2'!AM$105:AM$109,100/('Alternatyva 2'!$DG$105:$DG$109+100))</f>
        <v>-156245.39516799609</v>
      </c>
      <c r="AN16" s="14">
        <f>SUMPRODUCT('Alternatyva 2'!AN$94:AN$98,100/('Alternatyva 2'!$DG$94:$DG$98+100))-SUMPRODUCT('Alternatyva 2'!AN$105:AN$109,100/('Alternatyva 2'!$DG$105:$DG$109+100))</f>
        <v>-156245.39516799609</v>
      </c>
      <c r="AO16" s="14">
        <f>SUMPRODUCT('Alternatyva 2'!AO$94:AO$98,100/('Alternatyva 2'!$DG$94:$DG$98+100))-SUMPRODUCT('Alternatyva 2'!AO$105:AO$109,100/('Alternatyva 2'!$DG$105:$DG$109+100))</f>
        <v>-156245.39516799609</v>
      </c>
      <c r="AP16" s="14">
        <f>SUMPRODUCT('Alternatyva 2'!AP$94:AP$98,100/('Alternatyva 2'!$DG$94:$DG$98+100))-SUMPRODUCT('Alternatyva 2'!AP$105:AP$109,100/('Alternatyva 2'!$DG$105:$DG$109+100))</f>
        <v>-156245.39516799609</v>
      </c>
      <c r="AQ16" s="14">
        <f>SUMPRODUCT('Alternatyva 2'!AQ$94:AQ$98,100/('Alternatyva 2'!$DG$94:$DG$98+100))-SUMPRODUCT('Alternatyva 2'!AQ$105:AQ$109,100/('Alternatyva 2'!$DG$105:$DG$109+100))</f>
        <v>-156245.39516799609</v>
      </c>
      <c r="AR16" s="14">
        <f>SUMPRODUCT('Alternatyva 2'!AR$94:AR$98,100/('Alternatyva 2'!$DG$94:$DG$98+100))-SUMPRODUCT('Alternatyva 2'!AR$105:AR$109,100/('Alternatyva 2'!$DG$105:$DG$109+100))</f>
        <v>-132379.8703008178</v>
      </c>
      <c r="AS16" s="14">
        <f>SUMPRODUCT('Alternatyva 2'!AS$94:AS$98,100/('Alternatyva 2'!$DG$94:$DG$98+100))-SUMPRODUCT('Alternatyva 2'!AS$105:AS$109,100/('Alternatyva 2'!$DG$105:$DG$109+100))</f>
        <v>-132379.8703008178</v>
      </c>
      <c r="AT16" s="14">
        <f>SUMPRODUCT('Alternatyva 2'!AT$94:AT$98,100/('Alternatyva 2'!$DG$94:$DG$98+100))-SUMPRODUCT('Alternatyva 2'!AT$105:AT$109,100/('Alternatyva 2'!$DG$105:$DG$109+100))</f>
        <v>-132379.8703008178</v>
      </c>
      <c r="AU16" s="14">
        <f>SUMPRODUCT('Alternatyva 2'!AU$94:AU$98,100/('Alternatyva 2'!$DG$94:$DG$98+100))-SUMPRODUCT('Alternatyva 2'!AU$105:AU$109,100/('Alternatyva 2'!$DG$105:$DG$109+100))</f>
        <v>-132379.8703008178</v>
      </c>
      <c r="AV16" s="14">
        <f>SUMPRODUCT('Alternatyva 2'!AV$94:AV$98,100/('Alternatyva 2'!$DG$94:$DG$98+100))-SUMPRODUCT('Alternatyva 2'!AV$105:AV$109,100/('Alternatyva 2'!$DG$105:$DG$109+100))</f>
        <v>-132379.8703008178</v>
      </c>
      <c r="AW16" s="14">
        <f>SUMPRODUCT('Alternatyva 2'!AW$94:AW$98,100/('Alternatyva 2'!$DG$94:$DG$98+100))-SUMPRODUCT('Alternatyva 2'!AW$105:AW$109,100/('Alternatyva 2'!$DG$105:$DG$109+100))</f>
        <v>-132379.8703008178</v>
      </c>
      <c r="AX16" s="14">
        <f>SUMPRODUCT('Alternatyva 2'!AX$94:AX$98,100/('Alternatyva 2'!$DG$94:$DG$98+100))-SUMPRODUCT('Alternatyva 2'!AX$105:AX$109,100/('Alternatyva 2'!$DG$105:$DG$109+100))</f>
        <v>-132379.8703008178</v>
      </c>
      <c r="AY16" s="14">
        <f>SUMPRODUCT('Alternatyva 2'!AY$94:AY$98,100/('Alternatyva 2'!$DG$94:$DG$98+100))-SUMPRODUCT('Alternatyva 2'!AY$105:AY$109,100/('Alternatyva 2'!$DG$105:$DG$109+100))</f>
        <v>-132379.8703008178</v>
      </c>
      <c r="AZ16" s="14">
        <f>SUMPRODUCT('Alternatyva 2'!AZ$94:AZ$98,100/('Alternatyva 2'!$DG$94:$DG$98+100))-SUMPRODUCT('Alternatyva 2'!AZ$105:AZ$109,100/('Alternatyva 2'!$DG$105:$DG$109+100))</f>
        <v>-132379.8703008178</v>
      </c>
      <c r="BA16" s="14">
        <f>SUMPRODUCT('Alternatyva 2'!BA$94:BA$98,100/('Alternatyva 2'!$DG$94:$DG$98+100))-SUMPRODUCT('Alternatyva 2'!BA$105:BA$109,100/('Alternatyva 2'!$DG$105:$DG$109+100))</f>
        <v>-132379.8703008178</v>
      </c>
      <c r="BB16" s="14">
        <f>SUMPRODUCT('Alternatyva 2'!BB$94:BB$98,100/('Alternatyva 2'!$DG$94:$DG$98+100))-SUMPRODUCT('Alternatyva 2'!BB$105:BB$109,100/('Alternatyva 2'!$DG$105:$DG$109+100))</f>
        <v>-132379.8703008178</v>
      </c>
      <c r="BC16" s="14">
        <f>SUMPRODUCT('Alternatyva 2'!BC$94:BC$98,100/('Alternatyva 2'!$DG$94:$DG$98+100))-SUMPRODUCT('Alternatyva 2'!BC$105:BC$109,100/('Alternatyva 2'!$DG$105:$DG$109+100))</f>
        <v>-132379.8703008178</v>
      </c>
      <c r="BD16" s="14">
        <f>SUMPRODUCT('Alternatyva 2'!BD$94:BD$98,100/('Alternatyva 2'!$DG$94:$DG$98+100))-SUMPRODUCT('Alternatyva 2'!BD$105:BD$109,100/('Alternatyva 2'!$DG$105:$DG$109+100))</f>
        <v>-132379.8703008178</v>
      </c>
      <c r="BE16" s="14">
        <f>SUMPRODUCT('Alternatyva 2'!BE$94:BE$98,100/('Alternatyva 2'!$DG$94:$DG$98+100))-SUMPRODUCT('Alternatyva 2'!BE$105:BE$109,100/('Alternatyva 2'!$DG$105:$DG$109+100))</f>
        <v>-132379.8703008178</v>
      </c>
      <c r="BF16" s="14">
        <f>SUMPRODUCT('Alternatyva 2'!BF$94:BF$98,100/('Alternatyva 2'!$DG$94:$DG$98+100))-SUMPRODUCT('Alternatyva 2'!BF$105:BF$109,100/('Alternatyva 2'!$DG$105:$DG$109+100))</f>
        <v>-132379.8703008178</v>
      </c>
      <c r="BG16" s="14">
        <f>SUMPRODUCT('Alternatyva 2'!BG$94:BG$98,100/('Alternatyva 2'!$DG$94:$DG$98+100))-SUMPRODUCT('Alternatyva 2'!BG$105:BG$109,100/('Alternatyva 2'!$DG$105:$DG$109+100))</f>
        <v>-132379.8703008178</v>
      </c>
      <c r="BH16" s="14">
        <f>SUMPRODUCT('Alternatyva 2'!BH$94:BH$98,100/('Alternatyva 2'!$DG$94:$DG$98+100))-SUMPRODUCT('Alternatyva 2'!BH$105:BH$109,100/('Alternatyva 2'!$DG$105:$DG$109+100))</f>
        <v>-132379.8703008178</v>
      </c>
      <c r="BI16" s="14">
        <f>SUMPRODUCT('Alternatyva 2'!BI$94:BI$98,100/('Alternatyva 2'!$DG$94:$DG$98+100))-SUMPRODUCT('Alternatyva 2'!BI$105:BI$109,100/('Alternatyva 2'!$DG$105:$DG$109+100))</f>
        <v>-132379.8703008178</v>
      </c>
      <c r="BJ16" s="14">
        <f>SUMPRODUCT('Alternatyva 2'!BJ$94:BJ$98,100/('Alternatyva 2'!$DG$94:$DG$98+100))-SUMPRODUCT('Alternatyva 2'!BJ$105:BJ$109,100/('Alternatyva 2'!$DG$105:$DG$109+100))</f>
        <v>-132379.8703008178</v>
      </c>
      <c r="BK16" s="14">
        <f>SUMPRODUCT('Alternatyva 2'!BK$94:BK$98,100/('Alternatyva 2'!$DG$94:$DG$98+100))-SUMPRODUCT('Alternatyva 2'!BK$105:BK$109,100/('Alternatyva 2'!$DG$105:$DG$109+100))</f>
        <v>-132379.8703008178</v>
      </c>
      <c r="BL16" s="14">
        <f>SUMPRODUCT('Alternatyva 2'!BL$94:BL$98,100/('Alternatyva 2'!$DG$94:$DG$98+100))-SUMPRODUCT('Alternatyva 2'!BL$105:BL$109,100/('Alternatyva 2'!$DG$105:$DG$109+100))</f>
        <v>-132379.8703008178</v>
      </c>
      <c r="BM16" s="14">
        <f>SUMPRODUCT('Alternatyva 2'!BM$94:BM$98,100/('Alternatyva 2'!$DG$94:$DG$98+100))-SUMPRODUCT('Alternatyva 2'!BM$105:BM$109,100/('Alternatyva 2'!$DG$105:$DG$109+100))</f>
        <v>-132379.8703008178</v>
      </c>
      <c r="BN16" s="14">
        <f>SUMPRODUCT('Alternatyva 2'!BN$94:BN$98,100/('Alternatyva 2'!$DG$94:$DG$98+100))-SUMPRODUCT('Alternatyva 2'!BN$105:BN$109,100/('Alternatyva 2'!$DG$105:$DG$109+100))</f>
        <v>-132379.8703008178</v>
      </c>
      <c r="BO16" s="14">
        <f>SUMPRODUCT('Alternatyva 2'!BO$94:BO$98,100/('Alternatyva 2'!$DG$94:$DG$98+100))-SUMPRODUCT('Alternatyva 2'!BO$105:BO$109,100/('Alternatyva 2'!$DG$105:$DG$109+100))</f>
        <v>-132379.8703008178</v>
      </c>
      <c r="BP16" s="14">
        <f>SUMPRODUCT('Alternatyva 2'!BP$94:BP$98,100/('Alternatyva 2'!$DG$94:$DG$98+100))-SUMPRODUCT('Alternatyva 2'!BP$105:BP$109,100/('Alternatyva 2'!$DG$105:$DG$109+100))</f>
        <v>-132379.8703008178</v>
      </c>
      <c r="BQ16" s="14">
        <f>SUMPRODUCT('Alternatyva 2'!BQ$94:BQ$98,100/('Alternatyva 2'!$DG$94:$DG$98+100))-SUMPRODUCT('Alternatyva 2'!BQ$105:BQ$109,100/('Alternatyva 2'!$DG$105:$DG$109+100))</f>
        <v>-132379.8703008178</v>
      </c>
      <c r="BR16" s="14">
        <f>SUMPRODUCT('Alternatyva 2'!BR$94:BR$98,100/('Alternatyva 2'!$DG$94:$DG$98+100))-SUMPRODUCT('Alternatyva 2'!BR$105:BR$109,100/('Alternatyva 2'!$DG$105:$DG$109+100))</f>
        <v>-132379.8703008178</v>
      </c>
      <c r="BS16" s="14">
        <f>SUMPRODUCT('Alternatyva 2'!BS$94:BS$98,100/('Alternatyva 2'!$DG$94:$DG$98+100))-SUMPRODUCT('Alternatyva 2'!BS$105:BS$109,100/('Alternatyva 2'!$DG$105:$DG$109+100))</f>
        <v>-132379.8703008178</v>
      </c>
      <c r="BT16" s="14">
        <f>SUMPRODUCT('Alternatyva 2'!BT$94:BT$98,100/('Alternatyva 2'!$DG$94:$DG$98+100))-SUMPRODUCT('Alternatyva 2'!BT$105:BT$109,100/('Alternatyva 2'!$DG$105:$DG$109+100))</f>
        <v>-132379.8703008178</v>
      </c>
      <c r="BU16" s="14">
        <f>SUMPRODUCT('Alternatyva 2'!BU$94:BU$98,100/('Alternatyva 2'!$DG$94:$DG$98+100))-SUMPRODUCT('Alternatyva 2'!BU$105:BU$109,100/('Alternatyva 2'!$DG$105:$DG$109+100))</f>
        <v>-132379.8703008178</v>
      </c>
      <c r="BV16" s="14">
        <f>SUMPRODUCT('Alternatyva 2'!BV$94:BV$98,100/('Alternatyva 2'!$DG$94:$DG$98+100))-SUMPRODUCT('Alternatyva 2'!BV$105:BV$109,100/('Alternatyva 2'!$DG$105:$DG$109+100))</f>
        <v>-132379.8703008178</v>
      </c>
      <c r="BW16" s="14">
        <f>SUMPRODUCT('Alternatyva 2'!BW$94:BW$98,100/('Alternatyva 2'!$DG$94:$DG$98+100))-SUMPRODUCT('Alternatyva 2'!BW$105:BW$109,100/('Alternatyva 2'!$DG$105:$DG$109+100))</f>
        <v>-132379.8703008178</v>
      </c>
      <c r="BX16" s="14">
        <f>SUMPRODUCT('Alternatyva 2'!BX$94:BX$98,100/('Alternatyva 2'!$DG$94:$DG$98+100))-SUMPRODUCT('Alternatyva 2'!BX$105:BX$109,100/('Alternatyva 2'!$DG$105:$DG$109+100))</f>
        <v>-132379.8703008178</v>
      </c>
      <c r="BY16" s="14">
        <f>SUMPRODUCT('Alternatyva 2'!BY$94:BY$98,100/('Alternatyva 2'!$DG$94:$DG$98+100))-SUMPRODUCT('Alternatyva 2'!BY$105:BY$109,100/('Alternatyva 2'!$DG$105:$DG$109+100))</f>
        <v>-132379.8703008178</v>
      </c>
      <c r="BZ16" s="14">
        <f>SUMPRODUCT('Alternatyva 2'!BZ$94:BZ$98,100/('Alternatyva 2'!$DG$94:$DG$98+100))-SUMPRODUCT('Alternatyva 2'!BZ$105:BZ$109,100/('Alternatyva 2'!$DG$105:$DG$109+100))</f>
        <v>-132379.8703008178</v>
      </c>
      <c r="CA16" s="14">
        <f>SUMPRODUCT('Alternatyva 2'!CA$94:CA$98,100/('Alternatyva 2'!$DG$94:$DG$98+100))-SUMPRODUCT('Alternatyva 2'!CA$105:CA$109,100/('Alternatyva 2'!$DG$105:$DG$109+100))</f>
        <v>-132379.8703008178</v>
      </c>
      <c r="CB16" s="14">
        <f>SUMPRODUCT('Alternatyva 2'!CB$94:CB$98,100/('Alternatyva 2'!$DG$94:$DG$98+100))-SUMPRODUCT('Alternatyva 2'!CB$105:CB$109,100/('Alternatyva 2'!$DG$105:$DG$109+100))</f>
        <v>-132379.8703008178</v>
      </c>
      <c r="CC16" s="14">
        <f>SUMPRODUCT('Alternatyva 2'!CC$94:CC$98,100/('Alternatyva 2'!$DG$94:$DG$98+100))-SUMPRODUCT('Alternatyva 2'!CC$105:CC$109,100/('Alternatyva 2'!$DG$105:$DG$109+100))</f>
        <v>-132379.8703008178</v>
      </c>
      <c r="CD16" s="14">
        <f>SUMPRODUCT('Alternatyva 2'!CD$94:CD$98,100/('Alternatyva 2'!$DG$94:$DG$98+100))-SUMPRODUCT('Alternatyva 2'!CD$105:CD$109,100/('Alternatyva 2'!$DG$105:$DG$109+100))</f>
        <v>-132379.8703008178</v>
      </c>
      <c r="CE16" s="14">
        <f>SUMPRODUCT('Alternatyva 2'!CE$94:CE$98,100/('Alternatyva 2'!$DG$94:$DG$98+100))-SUMPRODUCT('Alternatyva 2'!CE$105:CE$109,100/('Alternatyva 2'!$DG$105:$DG$109+100))</f>
        <v>-132379.8703008178</v>
      </c>
      <c r="CF16" s="14">
        <f>SUMPRODUCT('Alternatyva 2'!CF$94:CF$98,100/('Alternatyva 2'!$DG$94:$DG$98+100))-SUMPRODUCT('Alternatyva 2'!CF$105:CF$109,100/('Alternatyva 2'!$DG$105:$DG$109+100))</f>
        <v>-132379.8703008178</v>
      </c>
      <c r="CG16" s="14">
        <f>SUMPRODUCT('Alternatyva 2'!CG$94:CG$98,100/('Alternatyva 2'!$DG$94:$DG$98+100))-SUMPRODUCT('Alternatyva 2'!CG$105:CG$109,100/('Alternatyva 2'!$DG$105:$DG$109+100))</f>
        <v>-132379.8703008178</v>
      </c>
      <c r="CH16" s="14">
        <f>SUMPRODUCT('Alternatyva 2'!CH$94:CH$98,100/('Alternatyva 2'!$DG$94:$DG$98+100))-SUMPRODUCT('Alternatyva 2'!CH$105:CH$109,100/('Alternatyva 2'!$DG$105:$DG$109+100))</f>
        <v>-132379.8703008178</v>
      </c>
      <c r="CI16" s="14">
        <f>SUMPRODUCT('Alternatyva 2'!CI$94:CI$98,100/('Alternatyva 2'!$DG$94:$DG$98+100))-SUMPRODUCT('Alternatyva 2'!CI$105:CI$109,100/('Alternatyva 2'!$DG$105:$DG$109+100))</f>
        <v>-132379.8703008178</v>
      </c>
      <c r="CJ16" s="14">
        <f>SUMPRODUCT('Alternatyva 2'!CJ$94:CJ$98,100/('Alternatyva 2'!$DG$94:$DG$98+100))-SUMPRODUCT('Alternatyva 2'!CJ$105:CJ$109,100/('Alternatyva 2'!$DG$105:$DG$109+100))</f>
        <v>-132379.8703008178</v>
      </c>
      <c r="CK16" s="14">
        <f>SUMPRODUCT('Alternatyva 2'!CK$94:CK$98,100/('Alternatyva 2'!$DG$94:$DG$98+100))-SUMPRODUCT('Alternatyva 2'!CK$105:CK$109,100/('Alternatyva 2'!$DG$105:$DG$109+100))</f>
        <v>-132379.8703008178</v>
      </c>
      <c r="CL16" s="14">
        <f>SUMPRODUCT('Alternatyva 2'!CL$94:CL$98,100/('Alternatyva 2'!$DG$94:$DG$98+100))-SUMPRODUCT('Alternatyva 2'!CL$105:CL$109,100/('Alternatyva 2'!$DG$105:$DG$109+100))</f>
        <v>-132379.8703008178</v>
      </c>
      <c r="CM16" s="14">
        <f>SUMPRODUCT('Alternatyva 2'!CM$94:CM$98,100/('Alternatyva 2'!$DG$94:$DG$98+100))-SUMPRODUCT('Alternatyva 2'!CM$105:CM$109,100/('Alternatyva 2'!$DG$105:$DG$109+100))</f>
        <v>-132379.8703008178</v>
      </c>
      <c r="CN16" s="14">
        <f>SUMPRODUCT('Alternatyva 2'!CN$94:CN$98,100/('Alternatyva 2'!$DG$94:$DG$98+100))-SUMPRODUCT('Alternatyva 2'!CN$105:CN$109,100/('Alternatyva 2'!$DG$105:$DG$109+100))</f>
        <v>-132379.8703008178</v>
      </c>
      <c r="CO16" s="14">
        <f>SUMPRODUCT('Alternatyva 2'!CO$94:CO$98,100/('Alternatyva 2'!$DG$94:$DG$98+100))-SUMPRODUCT('Alternatyva 2'!CO$105:CO$109,100/('Alternatyva 2'!$DG$105:$DG$109+100))</f>
        <v>-132379.8703008178</v>
      </c>
      <c r="CP16" s="14">
        <f>SUMPRODUCT('Alternatyva 2'!CP$94:CP$98,100/('Alternatyva 2'!$DG$94:$DG$98+100))-SUMPRODUCT('Alternatyva 2'!CP$105:CP$109,100/('Alternatyva 2'!$DG$105:$DG$109+100))</f>
        <v>-132379.8703008178</v>
      </c>
      <c r="CQ16" s="14">
        <f>SUMPRODUCT('Alternatyva 2'!CQ$94:CQ$98,100/('Alternatyva 2'!$DG$94:$DG$98+100))-SUMPRODUCT('Alternatyva 2'!CQ$105:CQ$109,100/('Alternatyva 2'!$DG$105:$DG$109+100))</f>
        <v>-132379.8703008178</v>
      </c>
      <c r="CR16" s="14">
        <f>SUMPRODUCT('Alternatyva 2'!CR$94:CR$98,100/('Alternatyva 2'!$DG$94:$DG$98+100))-SUMPRODUCT('Alternatyva 2'!CR$105:CR$109,100/('Alternatyva 2'!$DG$105:$DG$109+100))</f>
        <v>-132379.8703008178</v>
      </c>
      <c r="CS16" s="14">
        <f>SUMPRODUCT('Alternatyva 2'!CS$94:CS$98,100/('Alternatyva 2'!$DG$94:$DG$98+100))-SUMPRODUCT('Alternatyva 2'!CS$105:CS$109,100/('Alternatyva 2'!$DG$105:$DG$109+100))</f>
        <v>-132379.8703008178</v>
      </c>
      <c r="CT16" s="14">
        <f>SUMPRODUCT('Alternatyva 2'!CT$94:CT$98,100/('Alternatyva 2'!$DG$94:$DG$98+100))-SUMPRODUCT('Alternatyva 2'!CT$105:CT$109,100/('Alternatyva 2'!$DG$105:$DG$109+100))</f>
        <v>-132379.8703008178</v>
      </c>
      <c r="CU16" s="14">
        <f>SUMPRODUCT('Alternatyva 2'!CU$94:CU$98,100/('Alternatyva 2'!$DG$94:$DG$98+100))-SUMPRODUCT('Alternatyva 2'!CU$105:CU$109,100/('Alternatyva 2'!$DG$105:$DG$109+100))</f>
        <v>-132379.8703008178</v>
      </c>
      <c r="CV16" s="14">
        <f>SUMPRODUCT('Alternatyva 2'!CV$94:CV$98,100/('Alternatyva 2'!$DG$94:$DG$98+100))-SUMPRODUCT('Alternatyva 2'!CV$105:CV$109,100/('Alternatyva 2'!$DG$105:$DG$109+100))</f>
        <v>-132379.8703008178</v>
      </c>
      <c r="CW16" s="14">
        <f>SUMPRODUCT('Alternatyva 2'!CW$94:CW$98,100/('Alternatyva 2'!$DG$94:$DG$98+100))-SUMPRODUCT('Alternatyva 2'!CW$105:CW$109,100/('Alternatyva 2'!$DG$105:$DG$109+100))</f>
        <v>-132379.8703008178</v>
      </c>
      <c r="CX16" s="14">
        <f>SUMPRODUCT('Alternatyva 2'!CX$94:CX$98,100/('Alternatyva 2'!$DG$94:$DG$98+100))-SUMPRODUCT('Alternatyva 2'!CX$105:CX$109,100/('Alternatyva 2'!$DG$105:$DG$109+100))</f>
        <v>-132379.8703008178</v>
      </c>
      <c r="CY16" s="14">
        <f>SUMPRODUCT('Alternatyva 2'!CY$94:CY$98,100/('Alternatyva 2'!$DG$94:$DG$98+100))-SUMPRODUCT('Alternatyva 2'!CY$105:CY$109,100/('Alternatyva 2'!$DG$105:$DG$109+100))</f>
        <v>-132379.8703008178</v>
      </c>
      <c r="CZ16" s="14">
        <f>SUMPRODUCT('Alternatyva 2'!CZ$94:CZ$98,100/('Alternatyva 2'!$DG$94:$DG$98+100))-SUMPRODUCT('Alternatyva 2'!CZ$105:CZ$109,100/('Alternatyva 2'!$DG$105:$DG$109+100))</f>
        <v>-132379.8703008178</v>
      </c>
      <c r="DA16" s="14">
        <f>SUMPRODUCT('Alternatyva 2'!DA$94:DA$98,100/('Alternatyva 2'!$DG$94:$DG$98+100))-SUMPRODUCT('Alternatyva 2'!DA$105:DA$109,100/('Alternatyva 2'!$DG$105:$DG$109+100))</f>
        <v>-132379.8703008178</v>
      </c>
      <c r="DB16" s="14">
        <f>SUMPRODUCT('Alternatyva 2'!DB$94:DB$98,100/('Alternatyva 2'!$DG$94:$DG$98+100))-SUMPRODUCT('Alternatyva 2'!DB$105:DB$109,100/('Alternatyva 2'!$DG$105:$DG$109+100))</f>
        <v>-132379.8703008178</v>
      </c>
      <c r="DC16" s="14">
        <f>SUMPRODUCT('Alternatyva 2'!DC$94:DC$98,100/('Alternatyva 2'!$DG$94:$DG$98+100))-SUMPRODUCT('Alternatyva 2'!DC$105:DC$109,100/('Alternatyva 2'!$DG$105:$DG$109+100))</f>
        <v>-132379.8703008178</v>
      </c>
    </row>
    <row r="17" spans="2:107">
      <c r="B17" s="5" t="s">
        <v>277</v>
      </c>
      <c r="C17" s="792" t="s">
        <v>409</v>
      </c>
      <c r="D17" s="792"/>
      <c r="E17" s="792"/>
      <c r="F17" s="42">
        <f>H17+NPV(FD,I17:INDEX(I17:DC17,PAL))</f>
        <v>0</v>
      </c>
      <c r="G17" s="42">
        <f>SUMIF($H$6:$DC$6,"&lt;="&amp;PAL,$H17:$DC17)</f>
        <v>0</v>
      </c>
      <c r="H17" s="40">
        <f>SUMPRODUCT('Alternatyva 2'!H$105:H$109,100*'Alternatyva 2'!$D$105:$D$109,1/('Alternatyva 2'!$DG$105:$DG$109+100),'Alternatyva 2'!$DH$105:$DH$109)</f>
        <v>0</v>
      </c>
      <c r="I17" s="40">
        <f>SUMPRODUCT('Alternatyva 2'!I$105:I$109,100*'Alternatyva 2'!$D$105:$D$109,1/('Alternatyva 2'!$DG$105:$DG$109+100),'Alternatyva 2'!$DH$105:$DH$109)</f>
        <v>0</v>
      </c>
      <c r="J17" s="40">
        <f>SUMPRODUCT('Alternatyva 2'!J$105:J$109,100*'Alternatyva 2'!$D$105:$D$109,1/('Alternatyva 2'!$DG$105:$DG$109+100),'Alternatyva 2'!$DH$105:$DH$109)</f>
        <v>0</v>
      </c>
      <c r="K17" s="40">
        <f>SUMPRODUCT('Alternatyva 2'!K$105:K$109,100*'Alternatyva 2'!$D$105:$D$109,1/('Alternatyva 2'!$DG$105:$DG$109+100),'Alternatyva 2'!$DH$105:$DH$109)</f>
        <v>0</v>
      </c>
      <c r="L17" s="40">
        <f>SUMPRODUCT('Alternatyva 2'!L$105:L$109,100*'Alternatyva 2'!$D$105:$D$109,1/('Alternatyva 2'!$DG$105:$DG$109+100),'Alternatyva 2'!$DH$105:$DH$109)</f>
        <v>0</v>
      </c>
      <c r="M17" s="40">
        <f>SUMPRODUCT('Alternatyva 2'!M$105:M$109,100*'Alternatyva 2'!$D$105:$D$109,1/('Alternatyva 2'!$DG$105:$DG$109+100),'Alternatyva 2'!$DH$105:$DH$109)</f>
        <v>0</v>
      </c>
      <c r="N17" s="40">
        <f>SUMPRODUCT('Alternatyva 2'!N$105:N$109,100*'Alternatyva 2'!$D$105:$D$109,1/('Alternatyva 2'!$DG$105:$DG$109+100),'Alternatyva 2'!$DH$105:$DH$109)</f>
        <v>0</v>
      </c>
      <c r="O17" s="40">
        <f>SUMPRODUCT('Alternatyva 2'!O$105:O$109,100*'Alternatyva 2'!$D$105:$D$109,1/('Alternatyva 2'!$DG$105:$DG$109+100),'Alternatyva 2'!$DH$105:$DH$109)</f>
        <v>0</v>
      </c>
      <c r="P17" s="40">
        <f>SUMPRODUCT('Alternatyva 2'!P$105:P$109,100*'Alternatyva 2'!$D$105:$D$109,1/('Alternatyva 2'!$DG$105:$DG$109+100),'Alternatyva 2'!$DH$105:$DH$109)</f>
        <v>0</v>
      </c>
      <c r="Q17" s="40">
        <f>SUMPRODUCT('Alternatyva 2'!Q$105:Q$109,100*'Alternatyva 2'!$D$105:$D$109,1/('Alternatyva 2'!$DG$105:$DG$109+100),'Alternatyva 2'!$DH$105:$DH$109)</f>
        <v>0</v>
      </c>
      <c r="R17" s="40">
        <f>SUMPRODUCT('Alternatyva 2'!R$105:R$109,100*'Alternatyva 2'!$D$105:$D$109,1/('Alternatyva 2'!$DG$105:$DG$109+100),'Alternatyva 2'!$DH$105:$DH$109)</f>
        <v>0</v>
      </c>
      <c r="S17" s="40">
        <f>SUMPRODUCT('Alternatyva 2'!S$105:S$109,100*'Alternatyva 2'!$D$105:$D$109,1/('Alternatyva 2'!$DG$105:$DG$109+100),'Alternatyva 2'!$DH$105:$DH$109)</f>
        <v>0</v>
      </c>
      <c r="T17" s="40">
        <f>SUMPRODUCT('Alternatyva 2'!T$105:T$109,100*'Alternatyva 2'!$D$105:$D$109,1/('Alternatyva 2'!$DG$105:$DG$109+100),'Alternatyva 2'!$DH$105:$DH$109)</f>
        <v>0</v>
      </c>
      <c r="U17" s="40">
        <f>SUMPRODUCT('Alternatyva 2'!U$105:U$109,100*'Alternatyva 2'!$D$105:$D$109,1/('Alternatyva 2'!$DG$105:$DG$109+100),'Alternatyva 2'!$DH$105:$DH$109)</f>
        <v>0</v>
      </c>
      <c r="V17" s="40">
        <f>SUMPRODUCT('Alternatyva 2'!V$105:V$109,100*'Alternatyva 2'!$D$105:$D$109,1/('Alternatyva 2'!$DG$105:$DG$109+100),'Alternatyva 2'!$DH$105:$DH$109)</f>
        <v>0</v>
      </c>
      <c r="W17" s="40">
        <f>SUMPRODUCT('Alternatyva 2'!W$105:W$109,100*'Alternatyva 2'!$D$105:$D$109,1/('Alternatyva 2'!$DG$105:$DG$109+100),'Alternatyva 2'!$DH$105:$DH$109)</f>
        <v>0</v>
      </c>
      <c r="X17" s="40">
        <f>SUMPRODUCT('Alternatyva 2'!X$105:X$109,100*'Alternatyva 2'!$D$105:$D$109,1/('Alternatyva 2'!$DG$105:$DG$109+100),'Alternatyva 2'!$DH$105:$DH$109)</f>
        <v>0</v>
      </c>
      <c r="Y17" s="40">
        <f>SUMPRODUCT('Alternatyva 2'!Y$105:Y$109,100*'Alternatyva 2'!$D$105:$D$109,1/('Alternatyva 2'!$DG$105:$DG$109+100),'Alternatyva 2'!$DH$105:$DH$109)</f>
        <v>0</v>
      </c>
      <c r="Z17" s="40">
        <f>SUMPRODUCT('Alternatyva 2'!Z$105:Z$109,100*'Alternatyva 2'!$D$105:$D$109,1/('Alternatyva 2'!$DG$105:$DG$109+100),'Alternatyva 2'!$DH$105:$DH$109)</f>
        <v>0</v>
      </c>
      <c r="AA17" s="40">
        <f>SUMPRODUCT('Alternatyva 2'!AA$105:AA$109,100*'Alternatyva 2'!$D$105:$D$109,1/('Alternatyva 2'!$DG$105:$DG$109+100),'Alternatyva 2'!$DH$105:$DH$109)</f>
        <v>0</v>
      </c>
      <c r="AB17" s="40">
        <f>SUMPRODUCT('Alternatyva 2'!AB$105:AB$109,100*'Alternatyva 2'!$D$105:$D$109,1/('Alternatyva 2'!$DG$105:$DG$109+100),'Alternatyva 2'!$DH$105:$DH$109)</f>
        <v>0</v>
      </c>
      <c r="AC17" s="40">
        <f>SUMPRODUCT('Alternatyva 2'!AC$105:AC$109,100*'Alternatyva 2'!$D$105:$D$109,1/('Alternatyva 2'!$DG$105:$DG$109+100),'Alternatyva 2'!$DH$105:$DH$109)</f>
        <v>0</v>
      </c>
      <c r="AD17" s="40">
        <f>SUMPRODUCT('Alternatyva 2'!AD$105:AD$109,100*'Alternatyva 2'!$D$105:$D$109,1/('Alternatyva 2'!$DG$105:$DG$109+100),'Alternatyva 2'!$DH$105:$DH$109)</f>
        <v>0</v>
      </c>
      <c r="AE17" s="40">
        <f>SUMPRODUCT('Alternatyva 2'!AE$105:AE$109,100*'Alternatyva 2'!$D$105:$D$109,1/('Alternatyva 2'!$DG$105:$DG$109+100),'Alternatyva 2'!$DH$105:$DH$109)</f>
        <v>0</v>
      </c>
      <c r="AF17" s="40">
        <f>SUMPRODUCT('Alternatyva 2'!AF$105:AF$109,100*'Alternatyva 2'!$D$105:$D$109,1/('Alternatyva 2'!$DG$105:$DG$109+100),'Alternatyva 2'!$DH$105:$DH$109)</f>
        <v>0</v>
      </c>
      <c r="AG17" s="40">
        <f>SUMPRODUCT('Alternatyva 2'!AG$105:AG$109,100*'Alternatyva 2'!$D$105:$D$109,1/('Alternatyva 2'!$DG$105:$DG$109+100),'Alternatyva 2'!$DH$105:$DH$109)</f>
        <v>0</v>
      </c>
      <c r="AH17" s="40">
        <f>SUMPRODUCT('Alternatyva 2'!AH$105:AH$109,100*'Alternatyva 2'!$D$105:$D$109,1/('Alternatyva 2'!$DG$105:$DG$109+100),'Alternatyva 2'!$DH$105:$DH$109)</f>
        <v>0</v>
      </c>
      <c r="AI17" s="40">
        <f>SUMPRODUCT('Alternatyva 2'!AI$105:AI$109,100*'Alternatyva 2'!$D$105:$D$109,1/('Alternatyva 2'!$DG$105:$DG$109+100),'Alternatyva 2'!$DH$105:$DH$109)</f>
        <v>0</v>
      </c>
      <c r="AJ17" s="40">
        <f>SUMPRODUCT('Alternatyva 2'!AJ$105:AJ$109,100*'Alternatyva 2'!$D$105:$D$109,1/('Alternatyva 2'!$DG$105:$DG$109+100),'Alternatyva 2'!$DH$105:$DH$109)</f>
        <v>0</v>
      </c>
      <c r="AK17" s="40">
        <f>SUMPRODUCT('Alternatyva 2'!AK$105:AK$109,100*'Alternatyva 2'!$D$105:$D$109,1/('Alternatyva 2'!$DG$105:$DG$109+100),'Alternatyva 2'!$DH$105:$DH$109)</f>
        <v>0</v>
      </c>
      <c r="AL17" s="40">
        <f>SUMPRODUCT('Alternatyva 2'!AL$105:AL$109,100*'Alternatyva 2'!$D$105:$D$109,1/('Alternatyva 2'!$DG$105:$DG$109+100),'Alternatyva 2'!$DH$105:$DH$109)</f>
        <v>0</v>
      </c>
      <c r="AM17" s="40">
        <f>SUMPRODUCT('Alternatyva 2'!AM$105:AM$109,100*'Alternatyva 2'!$D$105:$D$109,1/('Alternatyva 2'!$DG$105:$DG$109+100),'Alternatyva 2'!$DH$105:$DH$109)</f>
        <v>0</v>
      </c>
      <c r="AN17" s="40">
        <f>SUMPRODUCT('Alternatyva 2'!AN$105:AN$109,100*'Alternatyva 2'!$D$105:$D$109,1/('Alternatyva 2'!$DG$105:$DG$109+100),'Alternatyva 2'!$DH$105:$DH$109)</f>
        <v>0</v>
      </c>
      <c r="AO17" s="40">
        <f>SUMPRODUCT('Alternatyva 2'!AO$105:AO$109,100*'Alternatyva 2'!$D$105:$D$109,1/('Alternatyva 2'!$DG$105:$DG$109+100),'Alternatyva 2'!$DH$105:$DH$109)</f>
        <v>0</v>
      </c>
      <c r="AP17" s="40">
        <f>SUMPRODUCT('Alternatyva 2'!AP$105:AP$109,100*'Alternatyva 2'!$D$105:$D$109,1/('Alternatyva 2'!$DG$105:$DG$109+100),'Alternatyva 2'!$DH$105:$DH$109)</f>
        <v>0</v>
      </c>
      <c r="AQ17" s="40">
        <f>SUMPRODUCT('Alternatyva 2'!AQ$105:AQ$109,100*'Alternatyva 2'!$D$105:$D$109,1/('Alternatyva 2'!$DG$105:$DG$109+100),'Alternatyva 2'!$DH$105:$DH$109)</f>
        <v>0</v>
      </c>
      <c r="AR17" s="40">
        <f>SUMPRODUCT('Alternatyva 2'!AR$105:AR$109,100*'Alternatyva 2'!$D$105:$D$109,1/('Alternatyva 2'!$DG$105:$DG$109+100),'Alternatyva 2'!$DH$105:$DH$109)</f>
        <v>0</v>
      </c>
      <c r="AS17" s="40">
        <f>SUMPRODUCT('Alternatyva 2'!AS$105:AS$109,100*'Alternatyva 2'!$D$105:$D$109,1/('Alternatyva 2'!$DG$105:$DG$109+100),'Alternatyva 2'!$DH$105:$DH$109)</f>
        <v>0</v>
      </c>
      <c r="AT17" s="40">
        <f>SUMPRODUCT('Alternatyva 2'!AT$105:AT$109,100*'Alternatyva 2'!$D$105:$D$109,1/('Alternatyva 2'!$DG$105:$DG$109+100),'Alternatyva 2'!$DH$105:$DH$109)</f>
        <v>0</v>
      </c>
      <c r="AU17" s="40">
        <f>SUMPRODUCT('Alternatyva 2'!AU$105:AU$109,100*'Alternatyva 2'!$D$105:$D$109,1/('Alternatyva 2'!$DG$105:$DG$109+100),'Alternatyva 2'!$DH$105:$DH$109)</f>
        <v>0</v>
      </c>
      <c r="AV17" s="40">
        <f>SUMPRODUCT('Alternatyva 2'!AV$105:AV$109,100*'Alternatyva 2'!$D$105:$D$109,1/('Alternatyva 2'!$DG$105:$DG$109+100),'Alternatyva 2'!$DH$105:$DH$109)</f>
        <v>0</v>
      </c>
      <c r="AW17" s="40">
        <f>SUMPRODUCT('Alternatyva 2'!AW$105:AW$109,100*'Alternatyva 2'!$D$105:$D$109,1/('Alternatyva 2'!$DG$105:$DG$109+100),'Alternatyva 2'!$DH$105:$DH$109)</f>
        <v>0</v>
      </c>
      <c r="AX17" s="40">
        <f>SUMPRODUCT('Alternatyva 2'!AX$105:AX$109,100*'Alternatyva 2'!$D$105:$D$109,1/('Alternatyva 2'!$DG$105:$DG$109+100),'Alternatyva 2'!$DH$105:$DH$109)</f>
        <v>0</v>
      </c>
      <c r="AY17" s="40">
        <f>SUMPRODUCT('Alternatyva 2'!AY$105:AY$109,100*'Alternatyva 2'!$D$105:$D$109,1/('Alternatyva 2'!$DG$105:$DG$109+100),'Alternatyva 2'!$DH$105:$DH$109)</f>
        <v>0</v>
      </c>
      <c r="AZ17" s="40">
        <f>SUMPRODUCT('Alternatyva 2'!AZ$105:AZ$109,100*'Alternatyva 2'!$D$105:$D$109,1/('Alternatyva 2'!$DG$105:$DG$109+100),'Alternatyva 2'!$DH$105:$DH$109)</f>
        <v>0</v>
      </c>
      <c r="BA17" s="40">
        <f>SUMPRODUCT('Alternatyva 2'!BA$105:BA$109,100*'Alternatyva 2'!$D$105:$D$109,1/('Alternatyva 2'!$DG$105:$DG$109+100),'Alternatyva 2'!$DH$105:$DH$109)</f>
        <v>0</v>
      </c>
      <c r="BB17" s="40">
        <f>SUMPRODUCT('Alternatyva 2'!BB$105:BB$109,100*'Alternatyva 2'!$D$105:$D$109,1/('Alternatyva 2'!$DG$105:$DG$109+100),'Alternatyva 2'!$DH$105:$DH$109)</f>
        <v>0</v>
      </c>
      <c r="BC17" s="40">
        <f>SUMPRODUCT('Alternatyva 2'!BC$105:BC$109,100*'Alternatyva 2'!$D$105:$D$109,1/('Alternatyva 2'!$DG$105:$DG$109+100),'Alternatyva 2'!$DH$105:$DH$109)</f>
        <v>0</v>
      </c>
      <c r="BD17" s="40">
        <f>SUMPRODUCT('Alternatyva 2'!BD$105:BD$109,100*'Alternatyva 2'!$D$105:$D$109,1/('Alternatyva 2'!$DG$105:$DG$109+100),'Alternatyva 2'!$DH$105:$DH$109)</f>
        <v>0</v>
      </c>
      <c r="BE17" s="40">
        <f>SUMPRODUCT('Alternatyva 2'!BE$105:BE$109,100*'Alternatyva 2'!$D$105:$D$109,1/('Alternatyva 2'!$DG$105:$DG$109+100),'Alternatyva 2'!$DH$105:$DH$109)</f>
        <v>0</v>
      </c>
      <c r="BF17" s="40">
        <f>SUMPRODUCT('Alternatyva 2'!BF$105:BF$109,100*'Alternatyva 2'!$D$105:$D$109,1/('Alternatyva 2'!$DG$105:$DG$109+100),'Alternatyva 2'!$DH$105:$DH$109)</f>
        <v>0</v>
      </c>
      <c r="BG17" s="40">
        <f>SUMPRODUCT('Alternatyva 2'!BG$105:BG$109,100*'Alternatyva 2'!$D$105:$D$109,1/('Alternatyva 2'!$DG$105:$DG$109+100),'Alternatyva 2'!$DH$105:$DH$109)</f>
        <v>0</v>
      </c>
      <c r="BH17" s="40">
        <f>SUMPRODUCT('Alternatyva 2'!BH$105:BH$109,100*'Alternatyva 2'!$D$105:$D$109,1/('Alternatyva 2'!$DG$105:$DG$109+100),'Alternatyva 2'!$DH$105:$DH$109)</f>
        <v>0</v>
      </c>
      <c r="BI17" s="40">
        <f>SUMPRODUCT('Alternatyva 2'!BI$105:BI$109,100*'Alternatyva 2'!$D$105:$D$109,1/('Alternatyva 2'!$DG$105:$DG$109+100),'Alternatyva 2'!$DH$105:$DH$109)</f>
        <v>0</v>
      </c>
      <c r="BJ17" s="40">
        <f>SUMPRODUCT('Alternatyva 2'!BJ$105:BJ$109,100*'Alternatyva 2'!$D$105:$D$109,1/('Alternatyva 2'!$DG$105:$DG$109+100),'Alternatyva 2'!$DH$105:$DH$109)</f>
        <v>0</v>
      </c>
      <c r="BK17" s="40">
        <f>SUMPRODUCT('Alternatyva 2'!BK$105:BK$109,100*'Alternatyva 2'!$D$105:$D$109,1/('Alternatyva 2'!$DG$105:$DG$109+100),'Alternatyva 2'!$DH$105:$DH$109)</f>
        <v>0</v>
      </c>
      <c r="BL17" s="40">
        <f>SUMPRODUCT('Alternatyva 2'!BL$105:BL$109,100*'Alternatyva 2'!$D$105:$D$109,1/('Alternatyva 2'!$DG$105:$DG$109+100),'Alternatyva 2'!$DH$105:$DH$109)</f>
        <v>0</v>
      </c>
      <c r="BM17" s="40">
        <f>SUMPRODUCT('Alternatyva 2'!BM$105:BM$109,100*'Alternatyva 2'!$D$105:$D$109,1/('Alternatyva 2'!$DG$105:$DG$109+100),'Alternatyva 2'!$DH$105:$DH$109)</f>
        <v>0</v>
      </c>
      <c r="BN17" s="40">
        <f>SUMPRODUCT('Alternatyva 2'!BN$105:BN$109,100*'Alternatyva 2'!$D$105:$D$109,1/('Alternatyva 2'!$DG$105:$DG$109+100),'Alternatyva 2'!$DH$105:$DH$109)</f>
        <v>0</v>
      </c>
      <c r="BO17" s="40">
        <f>SUMPRODUCT('Alternatyva 2'!BO$105:BO$109,100*'Alternatyva 2'!$D$105:$D$109,1/('Alternatyva 2'!$DG$105:$DG$109+100),'Alternatyva 2'!$DH$105:$DH$109)</f>
        <v>0</v>
      </c>
      <c r="BP17" s="40">
        <f>SUMPRODUCT('Alternatyva 2'!BP$105:BP$109,100*'Alternatyva 2'!$D$105:$D$109,1/('Alternatyva 2'!$DG$105:$DG$109+100),'Alternatyva 2'!$DH$105:$DH$109)</f>
        <v>0</v>
      </c>
      <c r="BQ17" s="40">
        <f>SUMPRODUCT('Alternatyva 2'!BQ$105:BQ$109,100*'Alternatyva 2'!$D$105:$D$109,1/('Alternatyva 2'!$DG$105:$DG$109+100),'Alternatyva 2'!$DH$105:$DH$109)</f>
        <v>0</v>
      </c>
      <c r="BR17" s="40">
        <f>SUMPRODUCT('Alternatyva 2'!BR$105:BR$109,100*'Alternatyva 2'!$D$105:$D$109,1/('Alternatyva 2'!$DG$105:$DG$109+100),'Alternatyva 2'!$DH$105:$DH$109)</f>
        <v>0</v>
      </c>
      <c r="BS17" s="40">
        <f>SUMPRODUCT('Alternatyva 2'!BS$105:BS$109,100*'Alternatyva 2'!$D$105:$D$109,1/('Alternatyva 2'!$DG$105:$DG$109+100),'Alternatyva 2'!$DH$105:$DH$109)</f>
        <v>0</v>
      </c>
      <c r="BT17" s="40">
        <f>SUMPRODUCT('Alternatyva 2'!BT$105:BT$109,100*'Alternatyva 2'!$D$105:$D$109,1/('Alternatyva 2'!$DG$105:$DG$109+100),'Alternatyva 2'!$DH$105:$DH$109)</f>
        <v>0</v>
      </c>
      <c r="BU17" s="40">
        <f>SUMPRODUCT('Alternatyva 2'!BU$105:BU$109,100*'Alternatyva 2'!$D$105:$D$109,1/('Alternatyva 2'!$DG$105:$DG$109+100),'Alternatyva 2'!$DH$105:$DH$109)</f>
        <v>0</v>
      </c>
      <c r="BV17" s="40">
        <f>SUMPRODUCT('Alternatyva 2'!BV$105:BV$109,100*'Alternatyva 2'!$D$105:$D$109,1/('Alternatyva 2'!$DG$105:$DG$109+100),'Alternatyva 2'!$DH$105:$DH$109)</f>
        <v>0</v>
      </c>
      <c r="BW17" s="40">
        <f>SUMPRODUCT('Alternatyva 2'!BW$105:BW$109,100*'Alternatyva 2'!$D$105:$D$109,1/('Alternatyva 2'!$DG$105:$DG$109+100),'Alternatyva 2'!$DH$105:$DH$109)</f>
        <v>0</v>
      </c>
      <c r="BX17" s="40">
        <f>SUMPRODUCT('Alternatyva 2'!BX$105:BX$109,100*'Alternatyva 2'!$D$105:$D$109,1/('Alternatyva 2'!$DG$105:$DG$109+100),'Alternatyva 2'!$DH$105:$DH$109)</f>
        <v>0</v>
      </c>
      <c r="BY17" s="40">
        <f>SUMPRODUCT('Alternatyva 2'!BY$105:BY$109,100*'Alternatyva 2'!$D$105:$D$109,1/('Alternatyva 2'!$DG$105:$DG$109+100),'Alternatyva 2'!$DH$105:$DH$109)</f>
        <v>0</v>
      </c>
      <c r="BZ17" s="40">
        <f>SUMPRODUCT('Alternatyva 2'!BZ$105:BZ$109,100*'Alternatyva 2'!$D$105:$D$109,1/('Alternatyva 2'!$DG$105:$DG$109+100),'Alternatyva 2'!$DH$105:$DH$109)</f>
        <v>0</v>
      </c>
      <c r="CA17" s="40">
        <f>SUMPRODUCT('Alternatyva 2'!CA$105:CA$109,100*'Alternatyva 2'!$D$105:$D$109,1/('Alternatyva 2'!$DG$105:$DG$109+100),'Alternatyva 2'!$DH$105:$DH$109)</f>
        <v>0</v>
      </c>
      <c r="CB17" s="40">
        <f>SUMPRODUCT('Alternatyva 2'!CB$105:CB$109,100*'Alternatyva 2'!$D$105:$D$109,1/('Alternatyva 2'!$DG$105:$DG$109+100),'Alternatyva 2'!$DH$105:$DH$109)</f>
        <v>0</v>
      </c>
      <c r="CC17" s="40">
        <f>SUMPRODUCT('Alternatyva 2'!CC$105:CC$109,100*'Alternatyva 2'!$D$105:$D$109,1/('Alternatyva 2'!$DG$105:$DG$109+100),'Alternatyva 2'!$DH$105:$DH$109)</f>
        <v>0</v>
      </c>
      <c r="CD17" s="40">
        <f>SUMPRODUCT('Alternatyva 2'!CD$105:CD$109,100*'Alternatyva 2'!$D$105:$D$109,1/('Alternatyva 2'!$DG$105:$DG$109+100),'Alternatyva 2'!$DH$105:$DH$109)</f>
        <v>0</v>
      </c>
      <c r="CE17" s="40">
        <f>SUMPRODUCT('Alternatyva 2'!CE$105:CE$109,100*'Alternatyva 2'!$D$105:$D$109,1/('Alternatyva 2'!$DG$105:$DG$109+100),'Alternatyva 2'!$DH$105:$DH$109)</f>
        <v>0</v>
      </c>
      <c r="CF17" s="40">
        <f>SUMPRODUCT('Alternatyva 2'!CF$105:CF$109,100*'Alternatyva 2'!$D$105:$D$109,1/('Alternatyva 2'!$DG$105:$DG$109+100),'Alternatyva 2'!$DH$105:$DH$109)</f>
        <v>0</v>
      </c>
      <c r="CG17" s="40">
        <f>SUMPRODUCT('Alternatyva 2'!CG$105:CG$109,100*'Alternatyva 2'!$D$105:$D$109,1/('Alternatyva 2'!$DG$105:$DG$109+100),'Alternatyva 2'!$DH$105:$DH$109)</f>
        <v>0</v>
      </c>
      <c r="CH17" s="40">
        <f>SUMPRODUCT('Alternatyva 2'!CH$105:CH$109,100*'Alternatyva 2'!$D$105:$D$109,1/('Alternatyva 2'!$DG$105:$DG$109+100),'Alternatyva 2'!$DH$105:$DH$109)</f>
        <v>0</v>
      </c>
      <c r="CI17" s="40">
        <f>SUMPRODUCT('Alternatyva 2'!CI$105:CI$109,100*'Alternatyva 2'!$D$105:$D$109,1/('Alternatyva 2'!$DG$105:$DG$109+100),'Alternatyva 2'!$DH$105:$DH$109)</f>
        <v>0</v>
      </c>
      <c r="CJ17" s="40">
        <f>SUMPRODUCT('Alternatyva 2'!CJ$105:CJ$109,100*'Alternatyva 2'!$D$105:$D$109,1/('Alternatyva 2'!$DG$105:$DG$109+100),'Alternatyva 2'!$DH$105:$DH$109)</f>
        <v>0</v>
      </c>
      <c r="CK17" s="40">
        <f>SUMPRODUCT('Alternatyva 2'!CK$105:CK$109,100*'Alternatyva 2'!$D$105:$D$109,1/('Alternatyva 2'!$DG$105:$DG$109+100),'Alternatyva 2'!$DH$105:$DH$109)</f>
        <v>0</v>
      </c>
      <c r="CL17" s="40">
        <f>SUMPRODUCT('Alternatyva 2'!CL$105:CL$109,100*'Alternatyva 2'!$D$105:$D$109,1/('Alternatyva 2'!$DG$105:$DG$109+100),'Alternatyva 2'!$DH$105:$DH$109)</f>
        <v>0</v>
      </c>
      <c r="CM17" s="40">
        <f>SUMPRODUCT('Alternatyva 2'!CM$105:CM$109,100*'Alternatyva 2'!$D$105:$D$109,1/('Alternatyva 2'!$DG$105:$DG$109+100),'Alternatyva 2'!$DH$105:$DH$109)</f>
        <v>0</v>
      </c>
      <c r="CN17" s="40">
        <f>SUMPRODUCT('Alternatyva 2'!CN$105:CN$109,100*'Alternatyva 2'!$D$105:$D$109,1/('Alternatyva 2'!$DG$105:$DG$109+100),'Alternatyva 2'!$DH$105:$DH$109)</f>
        <v>0</v>
      </c>
      <c r="CO17" s="40">
        <f>SUMPRODUCT('Alternatyva 2'!CO$105:CO$109,100*'Alternatyva 2'!$D$105:$D$109,1/('Alternatyva 2'!$DG$105:$DG$109+100),'Alternatyva 2'!$DH$105:$DH$109)</f>
        <v>0</v>
      </c>
      <c r="CP17" s="40">
        <f>SUMPRODUCT('Alternatyva 2'!CP$105:CP$109,100*'Alternatyva 2'!$D$105:$D$109,1/('Alternatyva 2'!$DG$105:$DG$109+100),'Alternatyva 2'!$DH$105:$DH$109)</f>
        <v>0</v>
      </c>
      <c r="CQ17" s="40">
        <f>SUMPRODUCT('Alternatyva 2'!CQ$105:CQ$109,100*'Alternatyva 2'!$D$105:$D$109,1/('Alternatyva 2'!$DG$105:$DG$109+100),'Alternatyva 2'!$DH$105:$DH$109)</f>
        <v>0</v>
      </c>
      <c r="CR17" s="40">
        <f>SUMPRODUCT('Alternatyva 2'!CR$105:CR$109,100*'Alternatyva 2'!$D$105:$D$109,1/('Alternatyva 2'!$DG$105:$DG$109+100),'Alternatyva 2'!$DH$105:$DH$109)</f>
        <v>0</v>
      </c>
      <c r="CS17" s="40">
        <f>SUMPRODUCT('Alternatyva 2'!CS$105:CS$109,100*'Alternatyva 2'!$D$105:$D$109,1/('Alternatyva 2'!$DG$105:$DG$109+100),'Alternatyva 2'!$DH$105:$DH$109)</f>
        <v>0</v>
      </c>
      <c r="CT17" s="40">
        <f>SUMPRODUCT('Alternatyva 2'!CT$105:CT$109,100*'Alternatyva 2'!$D$105:$D$109,1/('Alternatyva 2'!$DG$105:$DG$109+100),'Alternatyva 2'!$DH$105:$DH$109)</f>
        <v>0</v>
      </c>
      <c r="CU17" s="40">
        <f>SUMPRODUCT('Alternatyva 2'!CU$105:CU$109,100*'Alternatyva 2'!$D$105:$D$109,1/('Alternatyva 2'!$DG$105:$DG$109+100),'Alternatyva 2'!$DH$105:$DH$109)</f>
        <v>0</v>
      </c>
      <c r="CV17" s="40">
        <f>SUMPRODUCT('Alternatyva 2'!CV$105:CV$109,100*'Alternatyva 2'!$D$105:$D$109,1/('Alternatyva 2'!$DG$105:$DG$109+100),'Alternatyva 2'!$DH$105:$DH$109)</f>
        <v>0</v>
      </c>
      <c r="CW17" s="40">
        <f>SUMPRODUCT('Alternatyva 2'!CW$105:CW$109,100*'Alternatyva 2'!$D$105:$D$109,1/('Alternatyva 2'!$DG$105:$DG$109+100),'Alternatyva 2'!$DH$105:$DH$109)</f>
        <v>0</v>
      </c>
      <c r="CX17" s="40">
        <f>SUMPRODUCT('Alternatyva 2'!CX$105:CX$109,100*'Alternatyva 2'!$D$105:$D$109,1/('Alternatyva 2'!$DG$105:$DG$109+100),'Alternatyva 2'!$DH$105:$DH$109)</f>
        <v>0</v>
      </c>
      <c r="CY17" s="40">
        <f>SUMPRODUCT('Alternatyva 2'!CY$105:CY$109,100*'Alternatyva 2'!$D$105:$D$109,1/('Alternatyva 2'!$DG$105:$DG$109+100),'Alternatyva 2'!$DH$105:$DH$109)</f>
        <v>0</v>
      </c>
      <c r="CZ17" s="40">
        <f>SUMPRODUCT('Alternatyva 2'!CZ$105:CZ$109,100*'Alternatyva 2'!$D$105:$D$109,1/('Alternatyva 2'!$DG$105:$DG$109+100),'Alternatyva 2'!$DH$105:$DH$109)</f>
        <v>0</v>
      </c>
      <c r="DA17" s="40">
        <f>SUMPRODUCT('Alternatyva 2'!DA$105:DA$109,100*'Alternatyva 2'!$D$105:$D$109,1/('Alternatyva 2'!$DG$105:$DG$109+100),'Alternatyva 2'!$DH$105:$DH$109)</f>
        <v>0</v>
      </c>
      <c r="DB17" s="40">
        <f>SUMPRODUCT('Alternatyva 2'!DB$105:DB$109,100*'Alternatyva 2'!$D$105:$D$109,1/('Alternatyva 2'!$DG$105:$DG$109+100),'Alternatyva 2'!$DH$105:$DH$109)</f>
        <v>0</v>
      </c>
      <c r="DC17" s="40">
        <f>SUMPRODUCT('Alternatyva 2'!DC$105:DC$109,100*'Alternatyva 2'!$D$105:$D$109,1/('Alternatyva 2'!$DG$105:$DG$109+100),'Alternatyva 2'!$DH$105:$DH$109)</f>
        <v>0</v>
      </c>
    </row>
    <row r="18" spans="2:107">
      <c r="C18" s="793" t="s">
        <v>13</v>
      </c>
      <c r="D18" s="793"/>
      <c r="E18" s="793"/>
      <c r="F18" s="42">
        <f>H18+NPV(FD,I18:INDEX(I18:DC18,PAL))</f>
        <v>-83675458.698916107</v>
      </c>
      <c r="G18" s="42">
        <f>SUMIF($H$6:$DC$6,"&lt;="&amp;PAL,$H18:$DC18)</f>
        <v>-113172981.19008267</v>
      </c>
      <c r="H18" s="40">
        <f>-H15+H16+H17</f>
        <v>0</v>
      </c>
      <c r="I18" s="40">
        <f t="shared" ref="I18:BT18" si="8">-I15+I16+I17</f>
        <v>-1510588.429752066</v>
      </c>
      <c r="J18" s="40">
        <f t="shared" si="8"/>
        <v>-709823.07438016532</v>
      </c>
      <c r="K18" s="40">
        <f t="shared" si="8"/>
        <v>-94381.752066116111</v>
      </c>
      <c r="L18" s="40">
        <f t="shared" si="8"/>
        <v>-34572717.70247934</v>
      </c>
      <c r="M18" s="40">
        <f t="shared" si="8"/>
        <v>-37969390.429752067</v>
      </c>
      <c r="N18" s="40">
        <f t="shared" si="8"/>
        <v>-14095603.272727272</v>
      </c>
      <c r="O18" s="40">
        <f t="shared" si="8"/>
        <v>-7655760.2644628109</v>
      </c>
      <c r="P18" s="40">
        <f t="shared" si="8"/>
        <v>-3859.4380165289331</v>
      </c>
      <c r="Q18" s="40">
        <f t="shared" si="8"/>
        <v>-3859.4380165289331</v>
      </c>
      <c r="R18" s="40">
        <f t="shared" si="8"/>
        <v>-3859.4380165289331</v>
      </c>
      <c r="S18" s="40">
        <f t="shared" si="8"/>
        <v>-3859.4380165289331</v>
      </c>
      <c r="T18" s="40">
        <f t="shared" si="8"/>
        <v>149545.04132231403</v>
      </c>
      <c r="U18" s="40">
        <f t="shared" si="8"/>
        <v>2630280.9917355371</v>
      </c>
      <c r="V18" s="40">
        <f t="shared" si="8"/>
        <v>-2.9103830456733704E-11</v>
      </c>
      <c r="W18" s="40">
        <f t="shared" si="8"/>
        <v>716500.41322314041</v>
      </c>
      <c r="X18" s="40">
        <f t="shared" si="8"/>
        <v>-2.9103830456733704E-11</v>
      </c>
      <c r="Y18" s="40">
        <f t="shared" si="8"/>
        <v>-149545.04132231409</v>
      </c>
      <c r="Z18" s="40">
        <f t="shared" si="8"/>
        <v>-2630280.9917355371</v>
      </c>
      <c r="AA18" s="40">
        <f t="shared" si="8"/>
        <v>-2.9103830456733704E-11</v>
      </c>
      <c r="AB18" s="40">
        <f t="shared" si="8"/>
        <v>-716500.41322314064</v>
      </c>
      <c r="AC18" s="40">
        <f t="shared" si="8"/>
        <v>-2.9103830456733704E-11</v>
      </c>
      <c r="AD18" s="40">
        <f t="shared" si="8"/>
        <v>249241.73553719008</v>
      </c>
      <c r="AE18" s="40">
        <f t="shared" si="8"/>
        <v>4383801.6528925616</v>
      </c>
      <c r="AF18" s="40">
        <f t="shared" si="8"/>
        <v>-2.9103830456733704E-11</v>
      </c>
      <c r="AG18" s="40">
        <f t="shared" si="8"/>
        <v>1194167.3553719006</v>
      </c>
      <c r="AH18" s="40">
        <f t="shared" si="8"/>
        <v>-2.9103830456733704E-11</v>
      </c>
      <c r="AI18" s="40">
        <f t="shared" si="8"/>
        <v>-159514.71074380167</v>
      </c>
      <c r="AJ18" s="40">
        <f t="shared" si="8"/>
        <v>-2805633.0578512396</v>
      </c>
      <c r="AK18" s="40">
        <f t="shared" si="8"/>
        <v>-996966.94214876031</v>
      </c>
      <c r="AL18" s="40">
        <f t="shared" si="8"/>
        <v>-764267.10743801657</v>
      </c>
      <c r="AM18" s="40">
        <f t="shared" si="8"/>
        <v>-2.9103830456733704E-11</v>
      </c>
      <c r="AN18" s="40">
        <f t="shared" si="8"/>
        <v>-4577276.0330578517</v>
      </c>
      <c r="AO18" s="40">
        <f t="shared" si="8"/>
        <v>-14028165.289256196</v>
      </c>
      <c r="AP18" s="40">
        <f t="shared" si="8"/>
        <v>-2.9103830456733704E-11</v>
      </c>
      <c r="AQ18" s="40">
        <f t="shared" si="8"/>
        <v>955333.8842975205</v>
      </c>
      <c r="AR18" s="40">
        <f t="shared" si="8"/>
        <v>0</v>
      </c>
      <c r="AS18" s="40">
        <f t="shared" si="8"/>
        <v>0</v>
      </c>
      <c r="AT18" s="40">
        <f t="shared" si="8"/>
        <v>0</v>
      </c>
      <c r="AU18" s="40">
        <f t="shared" si="8"/>
        <v>0</v>
      </c>
      <c r="AV18" s="40">
        <f t="shared" si="8"/>
        <v>0</v>
      </c>
      <c r="AW18" s="40">
        <f t="shared" si="8"/>
        <v>0</v>
      </c>
      <c r="AX18" s="40">
        <f t="shared" si="8"/>
        <v>0</v>
      </c>
      <c r="AY18" s="40">
        <f t="shared" si="8"/>
        <v>0</v>
      </c>
      <c r="AZ18" s="40">
        <f t="shared" si="8"/>
        <v>0</v>
      </c>
      <c r="BA18" s="40">
        <f t="shared" si="8"/>
        <v>0</v>
      </c>
      <c r="BB18" s="40">
        <f t="shared" si="8"/>
        <v>0</v>
      </c>
      <c r="BC18" s="40">
        <f t="shared" si="8"/>
        <v>0</v>
      </c>
      <c r="BD18" s="40">
        <f t="shared" si="8"/>
        <v>0</v>
      </c>
      <c r="BE18" s="40">
        <f t="shared" si="8"/>
        <v>0</v>
      </c>
      <c r="BF18" s="40">
        <f t="shared" si="8"/>
        <v>0</v>
      </c>
      <c r="BG18" s="40">
        <f t="shared" si="8"/>
        <v>0</v>
      </c>
      <c r="BH18" s="40">
        <f t="shared" si="8"/>
        <v>0</v>
      </c>
      <c r="BI18" s="40">
        <f t="shared" si="8"/>
        <v>0</v>
      </c>
      <c r="BJ18" s="40">
        <f t="shared" si="8"/>
        <v>0</v>
      </c>
      <c r="BK18" s="40">
        <f t="shared" si="8"/>
        <v>0</v>
      </c>
      <c r="BL18" s="40">
        <f t="shared" si="8"/>
        <v>0</v>
      </c>
      <c r="BM18" s="40">
        <f t="shared" si="8"/>
        <v>0</v>
      </c>
      <c r="BN18" s="40">
        <f t="shared" si="8"/>
        <v>0</v>
      </c>
      <c r="BO18" s="40">
        <f t="shared" si="8"/>
        <v>0</v>
      </c>
      <c r="BP18" s="40">
        <f t="shared" si="8"/>
        <v>0</v>
      </c>
      <c r="BQ18" s="40">
        <f t="shared" si="8"/>
        <v>0</v>
      </c>
      <c r="BR18" s="40">
        <f t="shared" si="8"/>
        <v>0</v>
      </c>
      <c r="BS18" s="40">
        <f t="shared" si="8"/>
        <v>0</v>
      </c>
      <c r="BT18" s="40">
        <f t="shared" si="8"/>
        <v>0</v>
      </c>
      <c r="BU18" s="40">
        <f t="shared" ref="BU18:DC18" si="9">-BU15+BU16+BU17</f>
        <v>0</v>
      </c>
      <c r="BV18" s="40">
        <f t="shared" si="9"/>
        <v>0</v>
      </c>
      <c r="BW18" s="40">
        <f t="shared" si="9"/>
        <v>0</v>
      </c>
      <c r="BX18" s="40">
        <f t="shared" si="9"/>
        <v>0</v>
      </c>
      <c r="BY18" s="40">
        <f t="shared" si="9"/>
        <v>0</v>
      </c>
      <c r="BZ18" s="40">
        <f t="shared" si="9"/>
        <v>0</v>
      </c>
      <c r="CA18" s="40">
        <f t="shared" si="9"/>
        <v>0</v>
      </c>
      <c r="CB18" s="40">
        <f t="shared" si="9"/>
        <v>0</v>
      </c>
      <c r="CC18" s="40">
        <f t="shared" si="9"/>
        <v>0</v>
      </c>
      <c r="CD18" s="40">
        <f t="shared" si="9"/>
        <v>0</v>
      </c>
      <c r="CE18" s="40">
        <f t="shared" si="9"/>
        <v>0</v>
      </c>
      <c r="CF18" s="40">
        <f t="shared" si="9"/>
        <v>0</v>
      </c>
      <c r="CG18" s="40">
        <f t="shared" si="9"/>
        <v>0</v>
      </c>
      <c r="CH18" s="40">
        <f t="shared" si="9"/>
        <v>0</v>
      </c>
      <c r="CI18" s="40">
        <f t="shared" si="9"/>
        <v>0</v>
      </c>
      <c r="CJ18" s="40">
        <f t="shared" si="9"/>
        <v>0</v>
      </c>
      <c r="CK18" s="40">
        <f t="shared" si="9"/>
        <v>0</v>
      </c>
      <c r="CL18" s="40">
        <f t="shared" si="9"/>
        <v>0</v>
      </c>
      <c r="CM18" s="40">
        <f t="shared" si="9"/>
        <v>0</v>
      </c>
      <c r="CN18" s="40">
        <f t="shared" si="9"/>
        <v>0</v>
      </c>
      <c r="CO18" s="40">
        <f t="shared" si="9"/>
        <v>0</v>
      </c>
      <c r="CP18" s="40">
        <f t="shared" si="9"/>
        <v>0</v>
      </c>
      <c r="CQ18" s="40">
        <f t="shared" si="9"/>
        <v>0</v>
      </c>
      <c r="CR18" s="40">
        <f t="shared" si="9"/>
        <v>0</v>
      </c>
      <c r="CS18" s="40">
        <f t="shared" si="9"/>
        <v>0</v>
      </c>
      <c r="CT18" s="40">
        <f t="shared" si="9"/>
        <v>0</v>
      </c>
      <c r="CU18" s="40">
        <f t="shared" si="9"/>
        <v>0</v>
      </c>
      <c r="CV18" s="40">
        <f t="shared" si="9"/>
        <v>0</v>
      </c>
      <c r="CW18" s="40">
        <f t="shared" si="9"/>
        <v>0</v>
      </c>
      <c r="CX18" s="40">
        <f t="shared" si="9"/>
        <v>0</v>
      </c>
      <c r="CY18" s="40">
        <f t="shared" si="9"/>
        <v>0</v>
      </c>
      <c r="CZ18" s="40">
        <f t="shared" si="9"/>
        <v>0</v>
      </c>
      <c r="DA18" s="40">
        <f t="shared" si="9"/>
        <v>0</v>
      </c>
      <c r="DB18" s="40">
        <f t="shared" si="9"/>
        <v>0</v>
      </c>
      <c r="DC18" s="40">
        <f t="shared" si="9"/>
        <v>0</v>
      </c>
    </row>
    <row r="19" spans="2:107" hidden="1"/>
    <row r="20" spans="2:107" hidden="1">
      <c r="B20" s="31" t="s">
        <v>8</v>
      </c>
      <c r="C20" s="41"/>
      <c r="D20" s="41"/>
      <c r="E20" s="41"/>
      <c r="F20" s="763" t="s">
        <v>31</v>
      </c>
      <c r="G20" s="775"/>
      <c r="H20" s="12">
        <v>0</v>
      </c>
      <c r="I20" s="12">
        <v>1</v>
      </c>
      <c r="J20" s="12">
        <v>2</v>
      </c>
      <c r="K20" s="12">
        <v>3</v>
      </c>
      <c r="L20" s="12">
        <v>4</v>
      </c>
      <c r="M20" s="12">
        <v>5</v>
      </c>
      <c r="N20" s="12">
        <v>6</v>
      </c>
      <c r="O20" s="12">
        <v>7</v>
      </c>
      <c r="P20" s="12">
        <v>8</v>
      </c>
      <c r="Q20" s="12">
        <v>9</v>
      </c>
      <c r="R20" s="12">
        <v>10</v>
      </c>
      <c r="S20" s="12">
        <v>11</v>
      </c>
      <c r="T20" s="12">
        <v>12</v>
      </c>
      <c r="U20" s="12">
        <v>13</v>
      </c>
      <c r="V20" s="12">
        <v>14</v>
      </c>
      <c r="W20" s="12">
        <v>15</v>
      </c>
      <c r="X20" s="12">
        <v>16</v>
      </c>
      <c r="Y20" s="12">
        <v>17</v>
      </c>
      <c r="Z20" s="12">
        <v>18</v>
      </c>
      <c r="AA20" s="12">
        <v>19</v>
      </c>
      <c r="AB20" s="12">
        <v>20</v>
      </c>
      <c r="AC20" s="12">
        <v>21</v>
      </c>
      <c r="AD20" s="12">
        <v>22</v>
      </c>
      <c r="AE20" s="12">
        <v>23</v>
      </c>
      <c r="AF20" s="12">
        <v>24</v>
      </c>
      <c r="AG20" s="12">
        <v>25</v>
      </c>
      <c r="AH20" s="12">
        <v>26</v>
      </c>
      <c r="AI20" s="12">
        <v>27</v>
      </c>
      <c r="AJ20" s="12">
        <v>28</v>
      </c>
      <c r="AK20" s="12">
        <v>29</v>
      </c>
      <c r="AL20" s="12">
        <v>30</v>
      </c>
      <c r="AM20" s="12">
        <v>31</v>
      </c>
      <c r="AN20" s="12">
        <v>32</v>
      </c>
      <c r="AO20" s="12">
        <v>33</v>
      </c>
      <c r="AP20" s="12">
        <v>34</v>
      </c>
      <c r="AQ20" s="12">
        <v>35</v>
      </c>
      <c r="AR20" s="12">
        <v>36</v>
      </c>
      <c r="AS20" s="12">
        <v>37</v>
      </c>
      <c r="AT20" s="12">
        <v>38</v>
      </c>
      <c r="AU20" s="12">
        <v>39</v>
      </c>
      <c r="AV20" s="12">
        <v>40</v>
      </c>
      <c r="AW20" s="12">
        <v>41</v>
      </c>
      <c r="AX20" s="12">
        <v>42</v>
      </c>
      <c r="AY20" s="12">
        <v>43</v>
      </c>
      <c r="AZ20" s="12">
        <v>44</v>
      </c>
      <c r="BA20" s="12">
        <v>45</v>
      </c>
      <c r="BB20" s="12">
        <v>46</v>
      </c>
      <c r="BC20" s="12">
        <v>47</v>
      </c>
      <c r="BD20" s="12">
        <v>48</v>
      </c>
      <c r="BE20" s="12">
        <v>49</v>
      </c>
      <c r="BF20" s="12">
        <v>50</v>
      </c>
      <c r="BG20" s="12">
        <v>51</v>
      </c>
      <c r="BH20" s="12">
        <v>52</v>
      </c>
      <c r="BI20" s="12">
        <v>53</v>
      </c>
      <c r="BJ20" s="12">
        <v>54</v>
      </c>
      <c r="BK20" s="12">
        <v>55</v>
      </c>
      <c r="BL20" s="12">
        <v>56</v>
      </c>
      <c r="BM20" s="12">
        <v>57</v>
      </c>
      <c r="BN20" s="12">
        <v>58</v>
      </c>
      <c r="BO20" s="12">
        <v>59</v>
      </c>
      <c r="BP20" s="12">
        <v>60</v>
      </c>
      <c r="BQ20" s="12">
        <v>61</v>
      </c>
      <c r="BR20" s="12">
        <v>62</v>
      </c>
      <c r="BS20" s="12">
        <v>63</v>
      </c>
      <c r="BT20" s="12">
        <v>64</v>
      </c>
      <c r="BU20" s="12">
        <v>65</v>
      </c>
      <c r="BV20" s="12">
        <v>66</v>
      </c>
      <c r="BW20" s="12">
        <v>67</v>
      </c>
      <c r="BX20" s="12">
        <v>68</v>
      </c>
      <c r="BY20" s="12">
        <v>69</v>
      </c>
      <c r="BZ20" s="12">
        <v>70</v>
      </c>
      <c r="CA20" s="12">
        <v>71</v>
      </c>
      <c r="CB20" s="12">
        <v>72</v>
      </c>
      <c r="CC20" s="12">
        <v>73</v>
      </c>
      <c r="CD20" s="12">
        <v>74</v>
      </c>
      <c r="CE20" s="12">
        <v>75</v>
      </c>
      <c r="CF20" s="12">
        <v>76</v>
      </c>
      <c r="CG20" s="12">
        <v>77</v>
      </c>
      <c r="CH20" s="12">
        <v>78</v>
      </c>
      <c r="CI20" s="12">
        <v>79</v>
      </c>
      <c r="CJ20" s="12">
        <v>80</v>
      </c>
      <c r="CK20" s="12">
        <v>81</v>
      </c>
      <c r="CL20" s="12">
        <v>82</v>
      </c>
      <c r="CM20" s="12">
        <v>83</v>
      </c>
      <c r="CN20" s="12">
        <v>84</v>
      </c>
      <c r="CO20" s="12">
        <v>85</v>
      </c>
      <c r="CP20" s="12">
        <v>86</v>
      </c>
      <c r="CQ20" s="12">
        <v>87</v>
      </c>
      <c r="CR20" s="12">
        <v>88</v>
      </c>
      <c r="CS20" s="12">
        <v>89</v>
      </c>
      <c r="CT20" s="12">
        <v>90</v>
      </c>
      <c r="CU20" s="12">
        <v>91</v>
      </c>
      <c r="CV20" s="12">
        <v>92</v>
      </c>
      <c r="CW20" s="12">
        <v>93</v>
      </c>
      <c r="CX20" s="12">
        <v>94</v>
      </c>
      <c r="CY20" s="12">
        <v>95</v>
      </c>
      <c r="CZ20" s="12">
        <v>96</v>
      </c>
      <c r="DA20" s="12">
        <v>97</v>
      </c>
      <c r="DB20" s="12">
        <v>98</v>
      </c>
      <c r="DC20" s="12">
        <v>99</v>
      </c>
    </row>
    <row r="21" spans="2:107" ht="28.5" hidden="1" customHeight="1">
      <c r="B21" s="1" t="s">
        <v>5</v>
      </c>
      <c r="C21" s="784" t="s">
        <v>14</v>
      </c>
      <c r="D21" s="784"/>
      <c r="E21" s="784"/>
      <c r="F21" s="13" t="s">
        <v>33</v>
      </c>
      <c r="G21" s="12" t="s">
        <v>32</v>
      </c>
      <c r="H21" s="12" t="str">
        <f ca="1">IF(PVP="",TEXT(TODAY(),"yyyy"),TEXT(PVP,"yyyy"))</f>
        <v>2022</v>
      </c>
      <c r="I21" s="12">
        <f t="shared" ref="I21:AN21" ca="1" si="10">$H$7+I20</f>
        <v>2023</v>
      </c>
      <c r="J21" s="12">
        <f t="shared" ca="1" si="10"/>
        <v>2024</v>
      </c>
      <c r="K21" s="12">
        <f t="shared" ca="1" si="10"/>
        <v>2025</v>
      </c>
      <c r="L21" s="12">
        <f t="shared" ca="1" si="10"/>
        <v>2026</v>
      </c>
      <c r="M21" s="12">
        <f t="shared" ca="1" si="10"/>
        <v>2027</v>
      </c>
      <c r="N21" s="12">
        <f t="shared" ca="1" si="10"/>
        <v>2028</v>
      </c>
      <c r="O21" s="12">
        <f t="shared" ca="1" si="10"/>
        <v>2029</v>
      </c>
      <c r="P21" s="12">
        <f t="shared" ca="1" si="10"/>
        <v>2030</v>
      </c>
      <c r="Q21" s="12">
        <f t="shared" ca="1" si="10"/>
        <v>2031</v>
      </c>
      <c r="R21" s="12">
        <f t="shared" ca="1" si="10"/>
        <v>2032</v>
      </c>
      <c r="S21" s="12">
        <f t="shared" ca="1" si="10"/>
        <v>2033</v>
      </c>
      <c r="T21" s="12">
        <f t="shared" ca="1" si="10"/>
        <v>2034</v>
      </c>
      <c r="U21" s="12">
        <f t="shared" ca="1" si="10"/>
        <v>2035</v>
      </c>
      <c r="V21" s="12">
        <f t="shared" ca="1" si="10"/>
        <v>2036</v>
      </c>
      <c r="W21" s="12">
        <f t="shared" ca="1" si="10"/>
        <v>2037</v>
      </c>
      <c r="X21" s="12">
        <f t="shared" ca="1" si="10"/>
        <v>2038</v>
      </c>
      <c r="Y21" s="12">
        <f t="shared" ca="1" si="10"/>
        <v>2039</v>
      </c>
      <c r="Z21" s="12">
        <f t="shared" ca="1" si="10"/>
        <v>2040</v>
      </c>
      <c r="AA21" s="12">
        <f t="shared" ca="1" si="10"/>
        <v>2041</v>
      </c>
      <c r="AB21" s="12">
        <f t="shared" ca="1" si="10"/>
        <v>2042</v>
      </c>
      <c r="AC21" s="12">
        <f t="shared" ca="1" si="10"/>
        <v>2043</v>
      </c>
      <c r="AD21" s="12">
        <f t="shared" ca="1" si="10"/>
        <v>2044</v>
      </c>
      <c r="AE21" s="12">
        <f t="shared" ca="1" si="10"/>
        <v>2045</v>
      </c>
      <c r="AF21" s="12">
        <f t="shared" ca="1" si="10"/>
        <v>2046</v>
      </c>
      <c r="AG21" s="12">
        <f t="shared" ca="1" si="10"/>
        <v>2047</v>
      </c>
      <c r="AH21" s="12">
        <f t="shared" ca="1" si="10"/>
        <v>2048</v>
      </c>
      <c r="AI21" s="12">
        <f t="shared" ca="1" si="10"/>
        <v>2049</v>
      </c>
      <c r="AJ21" s="12">
        <f t="shared" ca="1" si="10"/>
        <v>2050</v>
      </c>
      <c r="AK21" s="12">
        <f t="shared" ca="1" si="10"/>
        <v>2051</v>
      </c>
      <c r="AL21" s="12">
        <f t="shared" ca="1" si="10"/>
        <v>2052</v>
      </c>
      <c r="AM21" s="12">
        <f t="shared" ca="1" si="10"/>
        <v>2053</v>
      </c>
      <c r="AN21" s="12">
        <f t="shared" ca="1" si="10"/>
        <v>2054</v>
      </c>
      <c r="AO21" s="12">
        <f t="shared" ref="AO21:BT21" ca="1" si="11">$H$7+AO20</f>
        <v>2055</v>
      </c>
      <c r="AP21" s="12">
        <f t="shared" ca="1" si="11"/>
        <v>2056</v>
      </c>
      <c r="AQ21" s="12">
        <f t="shared" ca="1" si="11"/>
        <v>2057</v>
      </c>
      <c r="AR21" s="12">
        <f t="shared" ca="1" si="11"/>
        <v>2058</v>
      </c>
      <c r="AS21" s="12">
        <f t="shared" ca="1" si="11"/>
        <v>2059</v>
      </c>
      <c r="AT21" s="12">
        <f t="shared" ca="1" si="11"/>
        <v>2060</v>
      </c>
      <c r="AU21" s="12">
        <f t="shared" ca="1" si="11"/>
        <v>2061</v>
      </c>
      <c r="AV21" s="12">
        <f t="shared" ca="1" si="11"/>
        <v>2062</v>
      </c>
      <c r="AW21" s="12">
        <f t="shared" ca="1" si="11"/>
        <v>2063</v>
      </c>
      <c r="AX21" s="12">
        <f t="shared" ca="1" si="11"/>
        <v>2064</v>
      </c>
      <c r="AY21" s="12">
        <f t="shared" ca="1" si="11"/>
        <v>2065</v>
      </c>
      <c r="AZ21" s="12">
        <f t="shared" ca="1" si="11"/>
        <v>2066</v>
      </c>
      <c r="BA21" s="12">
        <f t="shared" ca="1" si="11"/>
        <v>2067</v>
      </c>
      <c r="BB21" s="12">
        <f t="shared" ca="1" si="11"/>
        <v>2068</v>
      </c>
      <c r="BC21" s="12">
        <f t="shared" ca="1" si="11"/>
        <v>2069</v>
      </c>
      <c r="BD21" s="12">
        <f t="shared" ca="1" si="11"/>
        <v>2070</v>
      </c>
      <c r="BE21" s="12">
        <f t="shared" ca="1" si="11"/>
        <v>2071</v>
      </c>
      <c r="BF21" s="12">
        <f t="shared" ca="1" si="11"/>
        <v>2072</v>
      </c>
      <c r="BG21" s="12">
        <f t="shared" ca="1" si="11"/>
        <v>2073</v>
      </c>
      <c r="BH21" s="12">
        <f t="shared" ca="1" si="11"/>
        <v>2074</v>
      </c>
      <c r="BI21" s="12">
        <f t="shared" ca="1" si="11"/>
        <v>2075</v>
      </c>
      <c r="BJ21" s="12">
        <f t="shared" ca="1" si="11"/>
        <v>2076</v>
      </c>
      <c r="BK21" s="12">
        <f t="shared" ca="1" si="11"/>
        <v>2077</v>
      </c>
      <c r="BL21" s="12">
        <f t="shared" ca="1" si="11"/>
        <v>2078</v>
      </c>
      <c r="BM21" s="12">
        <f t="shared" ca="1" si="11"/>
        <v>2079</v>
      </c>
      <c r="BN21" s="12">
        <f t="shared" ca="1" si="11"/>
        <v>2080</v>
      </c>
      <c r="BO21" s="12">
        <f t="shared" ca="1" si="11"/>
        <v>2081</v>
      </c>
      <c r="BP21" s="12">
        <f t="shared" ca="1" si="11"/>
        <v>2082</v>
      </c>
      <c r="BQ21" s="12">
        <f t="shared" ca="1" si="11"/>
        <v>2083</v>
      </c>
      <c r="BR21" s="12">
        <f t="shared" ca="1" si="11"/>
        <v>2084</v>
      </c>
      <c r="BS21" s="12">
        <f t="shared" ca="1" si="11"/>
        <v>2085</v>
      </c>
      <c r="BT21" s="12">
        <f t="shared" ca="1" si="11"/>
        <v>2086</v>
      </c>
      <c r="BU21" s="12">
        <f t="shared" ref="BU21:CZ21" ca="1" si="12">$H$7+BU20</f>
        <v>2087</v>
      </c>
      <c r="BV21" s="12">
        <f t="shared" ca="1" si="12"/>
        <v>2088</v>
      </c>
      <c r="BW21" s="12">
        <f t="shared" ca="1" si="12"/>
        <v>2089</v>
      </c>
      <c r="BX21" s="12">
        <f t="shared" ca="1" si="12"/>
        <v>2090</v>
      </c>
      <c r="BY21" s="12">
        <f t="shared" ca="1" si="12"/>
        <v>2091</v>
      </c>
      <c r="BZ21" s="12">
        <f t="shared" ca="1" si="12"/>
        <v>2092</v>
      </c>
      <c r="CA21" s="12">
        <f t="shared" ca="1" si="12"/>
        <v>2093</v>
      </c>
      <c r="CB21" s="12">
        <f t="shared" ca="1" si="12"/>
        <v>2094</v>
      </c>
      <c r="CC21" s="12">
        <f t="shared" ca="1" si="12"/>
        <v>2095</v>
      </c>
      <c r="CD21" s="12">
        <f t="shared" ca="1" si="12"/>
        <v>2096</v>
      </c>
      <c r="CE21" s="12">
        <f t="shared" ca="1" si="12"/>
        <v>2097</v>
      </c>
      <c r="CF21" s="12">
        <f t="shared" ca="1" si="12"/>
        <v>2098</v>
      </c>
      <c r="CG21" s="12">
        <f t="shared" ca="1" si="12"/>
        <v>2099</v>
      </c>
      <c r="CH21" s="12">
        <f t="shared" ca="1" si="12"/>
        <v>2100</v>
      </c>
      <c r="CI21" s="12">
        <f t="shared" ca="1" si="12"/>
        <v>2101</v>
      </c>
      <c r="CJ21" s="12">
        <f t="shared" ca="1" si="12"/>
        <v>2102</v>
      </c>
      <c r="CK21" s="12">
        <f t="shared" ca="1" si="12"/>
        <v>2103</v>
      </c>
      <c r="CL21" s="12">
        <f t="shared" ca="1" si="12"/>
        <v>2104</v>
      </c>
      <c r="CM21" s="12">
        <f t="shared" ca="1" si="12"/>
        <v>2105</v>
      </c>
      <c r="CN21" s="12">
        <f t="shared" ca="1" si="12"/>
        <v>2106</v>
      </c>
      <c r="CO21" s="12">
        <f t="shared" ca="1" si="12"/>
        <v>2107</v>
      </c>
      <c r="CP21" s="12">
        <f t="shared" ca="1" si="12"/>
        <v>2108</v>
      </c>
      <c r="CQ21" s="12">
        <f t="shared" ca="1" si="12"/>
        <v>2109</v>
      </c>
      <c r="CR21" s="12">
        <f t="shared" ca="1" si="12"/>
        <v>2110</v>
      </c>
      <c r="CS21" s="12">
        <f t="shared" ca="1" si="12"/>
        <v>2111</v>
      </c>
      <c r="CT21" s="12">
        <f t="shared" ca="1" si="12"/>
        <v>2112</v>
      </c>
      <c r="CU21" s="12">
        <f t="shared" ca="1" si="12"/>
        <v>2113</v>
      </c>
      <c r="CV21" s="12">
        <f t="shared" ca="1" si="12"/>
        <v>2114</v>
      </c>
      <c r="CW21" s="12">
        <f t="shared" ca="1" si="12"/>
        <v>2115</v>
      </c>
      <c r="CX21" s="12">
        <f t="shared" ca="1" si="12"/>
        <v>2116</v>
      </c>
      <c r="CY21" s="12">
        <f t="shared" ca="1" si="12"/>
        <v>2117</v>
      </c>
      <c r="CZ21" s="12">
        <f t="shared" ca="1" si="12"/>
        <v>2118</v>
      </c>
      <c r="DA21" s="12">
        <f t="shared" ref="DA21:DC21" ca="1" si="13">$H$7+DA20</f>
        <v>2119</v>
      </c>
      <c r="DB21" s="12">
        <f t="shared" ca="1" si="13"/>
        <v>2120</v>
      </c>
      <c r="DC21" s="12">
        <f t="shared" ca="1" si="13"/>
        <v>2121</v>
      </c>
    </row>
    <row r="22" spans="2:107" ht="15" hidden="1" customHeight="1">
      <c r="B22" s="5" t="s">
        <v>238</v>
      </c>
      <c r="C22" s="786" t="s">
        <v>261</v>
      </c>
      <c r="D22" s="786"/>
      <c r="E22" s="786"/>
      <c r="F22" s="42">
        <f>H22+NPV(FD,I22:INDEX(I22:DC22,PAL))</f>
        <v>0</v>
      </c>
      <c r="G22" s="42">
        <f>SUMIF($H$6:$DC$6,"&lt;="&amp;PAL,$H22:$DC22)</f>
        <v>0</v>
      </c>
      <c r="H22" s="14">
        <f>'Alternatyva 3'!H$7-'Alternatyva 3'!H$112</f>
        <v>0</v>
      </c>
      <c r="I22" s="14">
        <f>'Alternatyva 3'!I$7-'Alternatyva 3'!I$112</f>
        <v>0</v>
      </c>
      <c r="J22" s="14">
        <f>'Alternatyva 3'!J$7-'Alternatyva 3'!J$112</f>
        <v>0</v>
      </c>
      <c r="K22" s="14">
        <f>'Alternatyva 3'!K$7-'Alternatyva 3'!K$112</f>
        <v>0</v>
      </c>
      <c r="L22" s="14">
        <f>'Alternatyva 3'!L$7-'Alternatyva 3'!L$112</f>
        <v>0</v>
      </c>
      <c r="M22" s="14">
        <f>'Alternatyva 3'!M$7-'Alternatyva 3'!M$112</f>
        <v>0</v>
      </c>
      <c r="N22" s="14">
        <f>'Alternatyva 3'!N$7-'Alternatyva 3'!N$112</f>
        <v>0</v>
      </c>
      <c r="O22" s="14">
        <f>'Alternatyva 3'!O$7-'Alternatyva 3'!O$112</f>
        <v>0</v>
      </c>
      <c r="P22" s="14">
        <f>'Alternatyva 3'!P$7-'Alternatyva 3'!P$112</f>
        <v>0</v>
      </c>
      <c r="Q22" s="14">
        <f>'Alternatyva 3'!Q$7-'Alternatyva 3'!Q$112</f>
        <v>0</v>
      </c>
      <c r="R22" s="14">
        <f>'Alternatyva 3'!R$7-'Alternatyva 3'!R$112</f>
        <v>0</v>
      </c>
      <c r="S22" s="14">
        <f>'Alternatyva 3'!S$7-'Alternatyva 3'!S$112</f>
        <v>0</v>
      </c>
      <c r="T22" s="14">
        <f>'Alternatyva 3'!T$7-'Alternatyva 3'!T$112</f>
        <v>0</v>
      </c>
      <c r="U22" s="14">
        <f>'Alternatyva 3'!U$7-'Alternatyva 3'!U$112</f>
        <v>0</v>
      </c>
      <c r="V22" s="14">
        <f>'Alternatyva 3'!V$7-'Alternatyva 3'!V$112</f>
        <v>0</v>
      </c>
      <c r="W22" s="14">
        <f>'Alternatyva 3'!W$7-'Alternatyva 3'!W$112</f>
        <v>0</v>
      </c>
      <c r="X22" s="14">
        <f>'Alternatyva 3'!X$7-'Alternatyva 3'!X$112</f>
        <v>0</v>
      </c>
      <c r="Y22" s="14">
        <f>'Alternatyva 3'!Y$7-'Alternatyva 3'!Y$112</f>
        <v>0</v>
      </c>
      <c r="Z22" s="14">
        <f>'Alternatyva 3'!Z$7-'Alternatyva 3'!Z$112</f>
        <v>0</v>
      </c>
      <c r="AA22" s="14">
        <f>'Alternatyva 3'!AA$7-'Alternatyva 3'!AA$112</f>
        <v>0</v>
      </c>
      <c r="AB22" s="14">
        <f>'Alternatyva 3'!AB$7-'Alternatyva 3'!AB$112</f>
        <v>0</v>
      </c>
      <c r="AC22" s="14">
        <f>'Alternatyva 3'!AC$7-'Alternatyva 3'!AC$112</f>
        <v>0</v>
      </c>
      <c r="AD22" s="14">
        <f>'Alternatyva 3'!AD$7-'Alternatyva 3'!AD$112</f>
        <v>0</v>
      </c>
      <c r="AE22" s="14">
        <f>'Alternatyva 3'!AE$7-'Alternatyva 3'!AE$112</f>
        <v>0</v>
      </c>
      <c r="AF22" s="14">
        <f>'Alternatyva 3'!AF$7-'Alternatyva 3'!AF$112</f>
        <v>0</v>
      </c>
      <c r="AG22" s="14">
        <f>'Alternatyva 3'!AG$7-'Alternatyva 3'!AG$112</f>
        <v>0</v>
      </c>
      <c r="AH22" s="14">
        <f>'Alternatyva 3'!AH$7-'Alternatyva 3'!AH$112</f>
        <v>0</v>
      </c>
      <c r="AI22" s="14">
        <f>'Alternatyva 3'!AI$7-'Alternatyva 3'!AI$112</f>
        <v>0</v>
      </c>
      <c r="AJ22" s="14">
        <f>'Alternatyva 3'!AJ$7-'Alternatyva 3'!AJ$112</f>
        <v>0</v>
      </c>
      <c r="AK22" s="14">
        <f>'Alternatyva 3'!AK$7-'Alternatyva 3'!AK$112</f>
        <v>0</v>
      </c>
      <c r="AL22" s="14">
        <f>'Alternatyva 3'!AL$7-'Alternatyva 3'!AL$112</f>
        <v>0</v>
      </c>
      <c r="AM22" s="14">
        <f>'Alternatyva 3'!AM$7-'Alternatyva 3'!AM$112</f>
        <v>0</v>
      </c>
      <c r="AN22" s="14">
        <f>'Alternatyva 3'!AN$7-'Alternatyva 3'!AN$112</f>
        <v>0</v>
      </c>
      <c r="AO22" s="14">
        <f>'Alternatyva 3'!AO$7-'Alternatyva 3'!AO$112</f>
        <v>0</v>
      </c>
      <c r="AP22" s="14">
        <f>'Alternatyva 3'!AP$7-'Alternatyva 3'!AP$112</f>
        <v>0</v>
      </c>
      <c r="AQ22" s="14">
        <f>'Alternatyva 3'!AQ$7-'Alternatyva 3'!AQ$112</f>
        <v>0</v>
      </c>
      <c r="AR22" s="14">
        <f>'Alternatyva 3'!AR$7-'Alternatyva 3'!AR$112</f>
        <v>0</v>
      </c>
      <c r="AS22" s="14">
        <f>'Alternatyva 3'!AS$7-'Alternatyva 3'!AS$112</f>
        <v>0</v>
      </c>
      <c r="AT22" s="14">
        <f>'Alternatyva 3'!AT$7-'Alternatyva 3'!AT$112</f>
        <v>0</v>
      </c>
      <c r="AU22" s="14">
        <f>'Alternatyva 3'!AU$7-'Alternatyva 3'!AU$112</f>
        <v>0</v>
      </c>
      <c r="AV22" s="14">
        <f>'Alternatyva 3'!AV$7-'Alternatyva 3'!AV$112</f>
        <v>0</v>
      </c>
      <c r="AW22" s="14">
        <f>'Alternatyva 3'!AW$7-'Alternatyva 3'!AW$112</f>
        <v>0</v>
      </c>
      <c r="AX22" s="14">
        <f>'Alternatyva 3'!AX$7-'Alternatyva 3'!AX$112</f>
        <v>0</v>
      </c>
      <c r="AY22" s="14">
        <f>'Alternatyva 3'!AY$7-'Alternatyva 3'!AY$112</f>
        <v>0</v>
      </c>
      <c r="AZ22" s="14">
        <f>'Alternatyva 3'!AZ$7-'Alternatyva 3'!AZ$112</f>
        <v>0</v>
      </c>
      <c r="BA22" s="14">
        <f>'Alternatyva 3'!BA$7-'Alternatyva 3'!BA$112</f>
        <v>0</v>
      </c>
      <c r="BB22" s="14">
        <f>'Alternatyva 3'!BB$7-'Alternatyva 3'!BB$112</f>
        <v>0</v>
      </c>
      <c r="BC22" s="14">
        <f>'Alternatyva 3'!BC$7-'Alternatyva 3'!BC$112</f>
        <v>0</v>
      </c>
      <c r="BD22" s="14">
        <f>'Alternatyva 3'!BD$7-'Alternatyva 3'!BD$112</f>
        <v>0</v>
      </c>
      <c r="BE22" s="14">
        <f>'Alternatyva 3'!BE$7-'Alternatyva 3'!BE$112</f>
        <v>0</v>
      </c>
      <c r="BF22" s="14">
        <f>'Alternatyva 3'!BF$7-'Alternatyva 3'!BF$112</f>
        <v>0</v>
      </c>
      <c r="BG22" s="14">
        <f>'Alternatyva 3'!BG$7-'Alternatyva 3'!BG$112</f>
        <v>0</v>
      </c>
      <c r="BH22" s="14">
        <f>'Alternatyva 3'!BH$7-'Alternatyva 3'!BH$112</f>
        <v>0</v>
      </c>
      <c r="BI22" s="14">
        <f>'Alternatyva 3'!BI$7-'Alternatyva 3'!BI$112</f>
        <v>0</v>
      </c>
      <c r="BJ22" s="14">
        <f>'Alternatyva 3'!BJ$7-'Alternatyva 3'!BJ$112</f>
        <v>0</v>
      </c>
      <c r="BK22" s="14">
        <f>'Alternatyva 3'!BK$7-'Alternatyva 3'!BK$112</f>
        <v>0</v>
      </c>
      <c r="BL22" s="14">
        <f>'Alternatyva 3'!BL$7-'Alternatyva 3'!BL$112</f>
        <v>0</v>
      </c>
      <c r="BM22" s="14">
        <f>'Alternatyva 3'!BM$7-'Alternatyva 3'!BM$112</f>
        <v>0</v>
      </c>
      <c r="BN22" s="14">
        <f>'Alternatyva 3'!BN$7-'Alternatyva 3'!BN$112</f>
        <v>0</v>
      </c>
      <c r="BO22" s="14">
        <f>'Alternatyva 3'!BO$7-'Alternatyva 3'!BO$112</f>
        <v>0</v>
      </c>
      <c r="BP22" s="14">
        <f>'Alternatyva 3'!BP$7-'Alternatyva 3'!BP$112</f>
        <v>0</v>
      </c>
      <c r="BQ22" s="14">
        <f>'Alternatyva 3'!BQ$7-'Alternatyva 3'!BQ$112</f>
        <v>0</v>
      </c>
      <c r="BR22" s="14">
        <f>'Alternatyva 3'!BR$7-'Alternatyva 3'!BR$112</f>
        <v>0</v>
      </c>
      <c r="BS22" s="14">
        <f>'Alternatyva 3'!BS$7-'Alternatyva 3'!BS$112</f>
        <v>0</v>
      </c>
      <c r="BT22" s="14">
        <f>'Alternatyva 3'!BT$7-'Alternatyva 3'!BT$112</f>
        <v>0</v>
      </c>
      <c r="BU22" s="14">
        <f>'Alternatyva 3'!BU$7-'Alternatyva 3'!BU$112</f>
        <v>0</v>
      </c>
      <c r="BV22" s="14">
        <f>'Alternatyva 3'!BV$7-'Alternatyva 3'!BV$112</f>
        <v>0</v>
      </c>
      <c r="BW22" s="14">
        <f>'Alternatyva 3'!BW$7-'Alternatyva 3'!BW$112</f>
        <v>0</v>
      </c>
      <c r="BX22" s="14">
        <f>'Alternatyva 3'!BX$7-'Alternatyva 3'!BX$112</f>
        <v>0</v>
      </c>
      <c r="BY22" s="14">
        <f>'Alternatyva 3'!BY$7-'Alternatyva 3'!BY$112</f>
        <v>0</v>
      </c>
      <c r="BZ22" s="14">
        <f>'Alternatyva 3'!BZ$7-'Alternatyva 3'!BZ$112</f>
        <v>0</v>
      </c>
      <c r="CA22" s="14">
        <f>'Alternatyva 3'!CA$7-'Alternatyva 3'!CA$112</f>
        <v>0</v>
      </c>
      <c r="CB22" s="14">
        <f>'Alternatyva 3'!CB$7-'Alternatyva 3'!CB$112</f>
        <v>0</v>
      </c>
      <c r="CC22" s="14">
        <f>'Alternatyva 3'!CC$7-'Alternatyva 3'!CC$112</f>
        <v>0</v>
      </c>
      <c r="CD22" s="14">
        <f>'Alternatyva 3'!CD$7-'Alternatyva 3'!CD$112</f>
        <v>0</v>
      </c>
      <c r="CE22" s="14">
        <f>'Alternatyva 3'!CE$7-'Alternatyva 3'!CE$112</f>
        <v>0</v>
      </c>
      <c r="CF22" s="14">
        <f>'Alternatyva 3'!CF$7-'Alternatyva 3'!CF$112</f>
        <v>0</v>
      </c>
      <c r="CG22" s="14">
        <f>'Alternatyva 3'!CG$7-'Alternatyva 3'!CG$112</f>
        <v>0</v>
      </c>
      <c r="CH22" s="14">
        <f>'Alternatyva 3'!CH$7-'Alternatyva 3'!CH$112</f>
        <v>0</v>
      </c>
      <c r="CI22" s="14">
        <f>'Alternatyva 3'!CI$7-'Alternatyva 3'!CI$112</f>
        <v>0</v>
      </c>
      <c r="CJ22" s="14">
        <f>'Alternatyva 3'!CJ$7-'Alternatyva 3'!CJ$112</f>
        <v>0</v>
      </c>
      <c r="CK22" s="14">
        <f>'Alternatyva 3'!CK$7-'Alternatyva 3'!CK$112</f>
        <v>0</v>
      </c>
      <c r="CL22" s="14">
        <f>'Alternatyva 3'!CL$7-'Alternatyva 3'!CL$112</f>
        <v>0</v>
      </c>
      <c r="CM22" s="14">
        <f>'Alternatyva 3'!CM$7-'Alternatyva 3'!CM$112</f>
        <v>0</v>
      </c>
      <c r="CN22" s="14">
        <f>'Alternatyva 3'!CN$7-'Alternatyva 3'!CN$112</f>
        <v>0</v>
      </c>
      <c r="CO22" s="14">
        <f>'Alternatyva 3'!CO$7-'Alternatyva 3'!CO$112</f>
        <v>0</v>
      </c>
      <c r="CP22" s="14">
        <f>'Alternatyva 3'!CP$7-'Alternatyva 3'!CP$112</f>
        <v>0</v>
      </c>
      <c r="CQ22" s="14">
        <f>'Alternatyva 3'!CQ$7-'Alternatyva 3'!CQ$112</f>
        <v>0</v>
      </c>
      <c r="CR22" s="14">
        <f>'Alternatyva 3'!CR$7-'Alternatyva 3'!CR$112</f>
        <v>0</v>
      </c>
      <c r="CS22" s="14">
        <f>'Alternatyva 3'!CS$7-'Alternatyva 3'!CS$112</f>
        <v>0</v>
      </c>
      <c r="CT22" s="14">
        <f>'Alternatyva 3'!CT$7-'Alternatyva 3'!CT$112</f>
        <v>0</v>
      </c>
      <c r="CU22" s="14">
        <f>'Alternatyva 3'!CU$7-'Alternatyva 3'!CU$112</f>
        <v>0</v>
      </c>
      <c r="CV22" s="14">
        <f>'Alternatyva 3'!CV$7-'Alternatyva 3'!CV$112</f>
        <v>0</v>
      </c>
      <c r="CW22" s="14">
        <f>'Alternatyva 3'!CW$7-'Alternatyva 3'!CW$112</f>
        <v>0</v>
      </c>
      <c r="CX22" s="14">
        <f>'Alternatyva 3'!CX$7-'Alternatyva 3'!CX$112</f>
        <v>0</v>
      </c>
      <c r="CY22" s="14">
        <f>'Alternatyva 3'!CY$7-'Alternatyva 3'!CY$112</f>
        <v>0</v>
      </c>
      <c r="CZ22" s="14">
        <f>'Alternatyva 3'!CZ$7-'Alternatyva 3'!CZ$112</f>
        <v>0</v>
      </c>
      <c r="DA22" s="14">
        <f>'Alternatyva 3'!DA$7-'Alternatyva 3'!DA$112</f>
        <v>0</v>
      </c>
      <c r="DB22" s="14">
        <f>'Alternatyva 3'!DB$7-'Alternatyva 3'!DB$112</f>
        <v>0</v>
      </c>
      <c r="DC22" s="14">
        <f>'Alternatyva 3'!DC$7-'Alternatyva 3'!DC$112</f>
        <v>0</v>
      </c>
    </row>
    <row r="23" spans="2:107" hidden="1">
      <c r="B23" s="5" t="s">
        <v>239</v>
      </c>
      <c r="C23" s="792" t="s">
        <v>262</v>
      </c>
      <c r="D23" s="792"/>
      <c r="E23" s="792"/>
      <c r="F23" s="42">
        <f>H23+NPV(FD,I23:INDEX(I23:DC23,PAL))</f>
        <v>0</v>
      </c>
      <c r="G23" s="42">
        <f>SUMIF($H$6:$DC$6,"&lt;="&amp;PAL,$H23:$DC23)</f>
        <v>0</v>
      </c>
      <c r="H23" s="14">
        <f>SUMPRODUCT('Alternatyva 3'!H$95:H$99,100/('Alternatyva 3'!$DG$95:$DG$99+100))-SUMPRODUCT('Alternatyva 3'!H$106:H$110,100/('Alternatyva 3'!$DG$106:$DG$110+100))</f>
        <v>0</v>
      </c>
      <c r="I23" s="14">
        <f>SUMPRODUCT('Alternatyva 3'!I$95:I$99,100/('Alternatyva 3'!$DG$95:$DG$99+100))-SUMPRODUCT('Alternatyva 3'!I$106:I$110,100/('Alternatyva 3'!$DG$106:$DG$110+100))</f>
        <v>0</v>
      </c>
      <c r="J23" s="14">
        <f>SUMPRODUCT('Alternatyva 3'!J$95:J$99,100/('Alternatyva 3'!$DG$95:$DG$99+100))-SUMPRODUCT('Alternatyva 3'!J$106:J$110,100/('Alternatyva 3'!$DG$106:$DG$110+100))</f>
        <v>0</v>
      </c>
      <c r="K23" s="14">
        <f>SUMPRODUCT('Alternatyva 3'!K$95:K$99,100/('Alternatyva 3'!$DG$95:$DG$99+100))-SUMPRODUCT('Alternatyva 3'!K$106:K$110,100/('Alternatyva 3'!$DG$106:$DG$110+100))</f>
        <v>0</v>
      </c>
      <c r="L23" s="14">
        <f>SUMPRODUCT('Alternatyva 3'!L$95:L$99,100/('Alternatyva 3'!$DG$95:$DG$99+100))-SUMPRODUCT('Alternatyva 3'!L$106:L$110,100/('Alternatyva 3'!$DG$106:$DG$110+100))</f>
        <v>0</v>
      </c>
      <c r="M23" s="14">
        <f>SUMPRODUCT('Alternatyva 3'!M$95:M$99,100/('Alternatyva 3'!$DG$95:$DG$99+100))-SUMPRODUCT('Alternatyva 3'!M$106:M$110,100/('Alternatyva 3'!$DG$106:$DG$110+100))</f>
        <v>0</v>
      </c>
      <c r="N23" s="14">
        <f>SUMPRODUCT('Alternatyva 3'!N$95:N$99,100/('Alternatyva 3'!$DG$95:$DG$99+100))-SUMPRODUCT('Alternatyva 3'!N$106:N$110,100/('Alternatyva 3'!$DG$106:$DG$110+100))</f>
        <v>0</v>
      </c>
      <c r="O23" s="14">
        <f>SUMPRODUCT('Alternatyva 3'!O$95:O$99,100/('Alternatyva 3'!$DG$95:$DG$99+100))-SUMPRODUCT('Alternatyva 3'!O$106:O$110,100/('Alternatyva 3'!$DG$106:$DG$110+100))</f>
        <v>0</v>
      </c>
      <c r="P23" s="14">
        <f>SUMPRODUCT('Alternatyva 3'!P$95:P$99,100/('Alternatyva 3'!$DG$95:$DG$99+100))-SUMPRODUCT('Alternatyva 3'!P$106:P$110,100/('Alternatyva 3'!$DG$106:$DG$110+100))</f>
        <v>0</v>
      </c>
      <c r="Q23" s="14">
        <f>SUMPRODUCT('Alternatyva 3'!Q$95:Q$99,100/('Alternatyva 3'!$DG$95:$DG$99+100))-SUMPRODUCT('Alternatyva 3'!Q$106:Q$110,100/('Alternatyva 3'!$DG$106:$DG$110+100))</f>
        <v>0</v>
      </c>
      <c r="R23" s="14">
        <f>SUMPRODUCT('Alternatyva 3'!R$95:R$99,100/('Alternatyva 3'!$DG$95:$DG$99+100))-SUMPRODUCT('Alternatyva 3'!R$106:R$110,100/('Alternatyva 3'!$DG$106:$DG$110+100))</f>
        <v>0</v>
      </c>
      <c r="S23" s="14">
        <f>SUMPRODUCT('Alternatyva 3'!S$95:S$99,100/('Alternatyva 3'!$DG$95:$DG$99+100))-SUMPRODUCT('Alternatyva 3'!S$106:S$110,100/('Alternatyva 3'!$DG$106:$DG$110+100))</f>
        <v>0</v>
      </c>
      <c r="T23" s="14">
        <f>SUMPRODUCT('Alternatyva 3'!T$95:T$99,100/('Alternatyva 3'!$DG$95:$DG$99+100))-SUMPRODUCT('Alternatyva 3'!T$106:T$110,100/('Alternatyva 3'!$DG$106:$DG$110+100))</f>
        <v>0</v>
      </c>
      <c r="U23" s="14">
        <f>SUMPRODUCT('Alternatyva 3'!U$95:U$99,100/('Alternatyva 3'!$DG$95:$DG$99+100))-SUMPRODUCT('Alternatyva 3'!U$106:U$110,100/('Alternatyva 3'!$DG$106:$DG$110+100))</f>
        <v>0</v>
      </c>
      <c r="V23" s="14">
        <f>SUMPRODUCT('Alternatyva 3'!V$95:V$99,100/('Alternatyva 3'!$DG$95:$DG$99+100))-SUMPRODUCT('Alternatyva 3'!V$106:V$110,100/('Alternatyva 3'!$DG$106:$DG$110+100))</f>
        <v>0</v>
      </c>
      <c r="W23" s="14">
        <f>SUMPRODUCT('Alternatyva 3'!W$95:W$99,100/('Alternatyva 3'!$DG$95:$DG$99+100))-SUMPRODUCT('Alternatyva 3'!W$106:W$110,100/('Alternatyva 3'!$DG$106:$DG$110+100))</f>
        <v>0</v>
      </c>
      <c r="X23" s="14">
        <f>SUMPRODUCT('Alternatyva 3'!X$95:X$99,100/('Alternatyva 3'!$DG$95:$DG$99+100))-SUMPRODUCT('Alternatyva 3'!X$106:X$110,100/('Alternatyva 3'!$DG$106:$DG$110+100))</f>
        <v>0</v>
      </c>
      <c r="Y23" s="14">
        <f>SUMPRODUCT('Alternatyva 3'!Y$95:Y$99,100/('Alternatyva 3'!$DG$95:$DG$99+100))-SUMPRODUCT('Alternatyva 3'!Y$106:Y$110,100/('Alternatyva 3'!$DG$106:$DG$110+100))</f>
        <v>0</v>
      </c>
      <c r="Z23" s="14">
        <f>SUMPRODUCT('Alternatyva 3'!Z$95:Z$99,100/('Alternatyva 3'!$DG$95:$DG$99+100))-SUMPRODUCT('Alternatyva 3'!Z$106:Z$110,100/('Alternatyva 3'!$DG$106:$DG$110+100))</f>
        <v>0</v>
      </c>
      <c r="AA23" s="14">
        <f>SUMPRODUCT('Alternatyva 3'!AA$95:AA$99,100/('Alternatyva 3'!$DG$95:$DG$99+100))-SUMPRODUCT('Alternatyva 3'!AA$106:AA$110,100/('Alternatyva 3'!$DG$106:$DG$110+100))</f>
        <v>0</v>
      </c>
      <c r="AB23" s="14">
        <f>SUMPRODUCT('Alternatyva 3'!AB$95:AB$99,100/('Alternatyva 3'!$DG$95:$DG$99+100))-SUMPRODUCT('Alternatyva 3'!AB$106:AB$110,100/('Alternatyva 3'!$DG$106:$DG$110+100))</f>
        <v>0</v>
      </c>
      <c r="AC23" s="14">
        <f>SUMPRODUCT('Alternatyva 3'!AC$95:AC$99,100/('Alternatyva 3'!$DG$95:$DG$99+100))-SUMPRODUCT('Alternatyva 3'!AC$106:AC$110,100/('Alternatyva 3'!$DG$106:$DG$110+100))</f>
        <v>0</v>
      </c>
      <c r="AD23" s="14">
        <f>SUMPRODUCT('Alternatyva 3'!AD$95:AD$99,100/('Alternatyva 3'!$DG$95:$DG$99+100))-SUMPRODUCT('Alternatyva 3'!AD$106:AD$110,100/('Alternatyva 3'!$DG$106:$DG$110+100))</f>
        <v>0</v>
      </c>
      <c r="AE23" s="14">
        <f>SUMPRODUCT('Alternatyva 3'!AE$95:AE$99,100/('Alternatyva 3'!$DG$95:$DG$99+100))-SUMPRODUCT('Alternatyva 3'!AE$106:AE$110,100/('Alternatyva 3'!$DG$106:$DG$110+100))</f>
        <v>0</v>
      </c>
      <c r="AF23" s="14">
        <f>SUMPRODUCT('Alternatyva 3'!AF$95:AF$99,100/('Alternatyva 3'!$DG$95:$DG$99+100))-SUMPRODUCT('Alternatyva 3'!AF$106:AF$110,100/('Alternatyva 3'!$DG$106:$DG$110+100))</f>
        <v>0</v>
      </c>
      <c r="AG23" s="14">
        <f>SUMPRODUCT('Alternatyva 3'!AG$95:AG$99,100/('Alternatyva 3'!$DG$95:$DG$99+100))-SUMPRODUCT('Alternatyva 3'!AG$106:AG$110,100/('Alternatyva 3'!$DG$106:$DG$110+100))</f>
        <v>0</v>
      </c>
      <c r="AH23" s="14">
        <f>SUMPRODUCT('Alternatyva 3'!AH$95:AH$99,100/('Alternatyva 3'!$DG$95:$DG$99+100))-SUMPRODUCT('Alternatyva 3'!AH$106:AH$110,100/('Alternatyva 3'!$DG$106:$DG$110+100))</f>
        <v>0</v>
      </c>
      <c r="AI23" s="14">
        <f>SUMPRODUCT('Alternatyva 3'!AI$95:AI$99,100/('Alternatyva 3'!$DG$95:$DG$99+100))-SUMPRODUCT('Alternatyva 3'!AI$106:AI$110,100/('Alternatyva 3'!$DG$106:$DG$110+100))</f>
        <v>0</v>
      </c>
      <c r="AJ23" s="14">
        <f>SUMPRODUCT('Alternatyva 3'!AJ$95:AJ$99,100/('Alternatyva 3'!$DG$95:$DG$99+100))-SUMPRODUCT('Alternatyva 3'!AJ$106:AJ$110,100/('Alternatyva 3'!$DG$106:$DG$110+100))</f>
        <v>0</v>
      </c>
      <c r="AK23" s="14">
        <f>SUMPRODUCT('Alternatyva 3'!AK$95:AK$99,100/('Alternatyva 3'!$DG$95:$DG$99+100))-SUMPRODUCT('Alternatyva 3'!AK$106:AK$110,100/('Alternatyva 3'!$DG$106:$DG$110+100))</f>
        <v>0</v>
      </c>
      <c r="AL23" s="14">
        <f>SUMPRODUCT('Alternatyva 3'!AL$95:AL$99,100/('Alternatyva 3'!$DG$95:$DG$99+100))-SUMPRODUCT('Alternatyva 3'!AL$106:AL$110,100/('Alternatyva 3'!$DG$106:$DG$110+100))</f>
        <v>0</v>
      </c>
      <c r="AM23" s="14">
        <f>SUMPRODUCT('Alternatyva 3'!AM$95:AM$99,100/('Alternatyva 3'!$DG$95:$DG$99+100))-SUMPRODUCT('Alternatyva 3'!AM$106:AM$110,100/('Alternatyva 3'!$DG$106:$DG$110+100))</f>
        <v>0</v>
      </c>
      <c r="AN23" s="14">
        <f>SUMPRODUCT('Alternatyva 3'!AN$95:AN$99,100/('Alternatyva 3'!$DG$95:$DG$99+100))-SUMPRODUCT('Alternatyva 3'!AN$106:AN$110,100/('Alternatyva 3'!$DG$106:$DG$110+100))</f>
        <v>0</v>
      </c>
      <c r="AO23" s="14">
        <f>SUMPRODUCT('Alternatyva 3'!AO$95:AO$99,100/('Alternatyva 3'!$DG$95:$DG$99+100))-SUMPRODUCT('Alternatyva 3'!AO$106:AO$110,100/('Alternatyva 3'!$DG$106:$DG$110+100))</f>
        <v>0</v>
      </c>
      <c r="AP23" s="14">
        <f>SUMPRODUCT('Alternatyva 3'!AP$95:AP$99,100/('Alternatyva 3'!$DG$95:$DG$99+100))-SUMPRODUCT('Alternatyva 3'!AP$106:AP$110,100/('Alternatyva 3'!$DG$106:$DG$110+100))</f>
        <v>0</v>
      </c>
      <c r="AQ23" s="14">
        <f>SUMPRODUCT('Alternatyva 3'!AQ$95:AQ$99,100/('Alternatyva 3'!$DG$95:$DG$99+100))-SUMPRODUCT('Alternatyva 3'!AQ$106:AQ$110,100/('Alternatyva 3'!$DG$106:$DG$110+100))</f>
        <v>0</v>
      </c>
      <c r="AR23" s="14">
        <f>SUMPRODUCT('Alternatyva 3'!AR$95:AR$99,100/('Alternatyva 3'!$DG$95:$DG$99+100))-SUMPRODUCT('Alternatyva 3'!AR$106:AR$110,100/('Alternatyva 3'!$DG$106:$DG$110+100))</f>
        <v>0</v>
      </c>
      <c r="AS23" s="14">
        <f>SUMPRODUCT('Alternatyva 3'!AS$95:AS$99,100/('Alternatyva 3'!$DG$95:$DG$99+100))-SUMPRODUCT('Alternatyva 3'!AS$106:AS$110,100/('Alternatyva 3'!$DG$106:$DG$110+100))</f>
        <v>0</v>
      </c>
      <c r="AT23" s="14">
        <f>SUMPRODUCT('Alternatyva 3'!AT$95:AT$99,100/('Alternatyva 3'!$DG$95:$DG$99+100))-SUMPRODUCT('Alternatyva 3'!AT$106:AT$110,100/('Alternatyva 3'!$DG$106:$DG$110+100))</f>
        <v>0</v>
      </c>
      <c r="AU23" s="14">
        <f>SUMPRODUCT('Alternatyva 3'!AU$95:AU$99,100/('Alternatyva 3'!$DG$95:$DG$99+100))-SUMPRODUCT('Alternatyva 3'!AU$106:AU$110,100/('Alternatyva 3'!$DG$106:$DG$110+100))</f>
        <v>0</v>
      </c>
      <c r="AV23" s="14">
        <f>SUMPRODUCT('Alternatyva 3'!AV$95:AV$99,100/('Alternatyva 3'!$DG$95:$DG$99+100))-SUMPRODUCT('Alternatyva 3'!AV$106:AV$110,100/('Alternatyva 3'!$DG$106:$DG$110+100))</f>
        <v>0</v>
      </c>
      <c r="AW23" s="14">
        <f>SUMPRODUCT('Alternatyva 3'!AW$95:AW$99,100/('Alternatyva 3'!$DG$95:$DG$99+100))-SUMPRODUCT('Alternatyva 3'!AW$106:AW$110,100/('Alternatyva 3'!$DG$106:$DG$110+100))</f>
        <v>0</v>
      </c>
      <c r="AX23" s="14">
        <f>SUMPRODUCT('Alternatyva 3'!AX$95:AX$99,100/('Alternatyva 3'!$DG$95:$DG$99+100))-SUMPRODUCT('Alternatyva 3'!AX$106:AX$110,100/('Alternatyva 3'!$DG$106:$DG$110+100))</f>
        <v>0</v>
      </c>
      <c r="AY23" s="14">
        <f>SUMPRODUCT('Alternatyva 3'!AY$95:AY$99,100/('Alternatyva 3'!$DG$95:$DG$99+100))-SUMPRODUCT('Alternatyva 3'!AY$106:AY$110,100/('Alternatyva 3'!$DG$106:$DG$110+100))</f>
        <v>0</v>
      </c>
      <c r="AZ23" s="14">
        <f>SUMPRODUCT('Alternatyva 3'!AZ$95:AZ$99,100/('Alternatyva 3'!$DG$95:$DG$99+100))-SUMPRODUCT('Alternatyva 3'!AZ$106:AZ$110,100/('Alternatyva 3'!$DG$106:$DG$110+100))</f>
        <v>0</v>
      </c>
      <c r="BA23" s="14">
        <f>SUMPRODUCT('Alternatyva 3'!BA$95:BA$99,100/('Alternatyva 3'!$DG$95:$DG$99+100))-SUMPRODUCT('Alternatyva 3'!BA$106:BA$110,100/('Alternatyva 3'!$DG$106:$DG$110+100))</f>
        <v>0</v>
      </c>
      <c r="BB23" s="14">
        <f>SUMPRODUCT('Alternatyva 3'!BB$95:BB$99,100/('Alternatyva 3'!$DG$95:$DG$99+100))-SUMPRODUCT('Alternatyva 3'!BB$106:BB$110,100/('Alternatyva 3'!$DG$106:$DG$110+100))</f>
        <v>0</v>
      </c>
      <c r="BC23" s="14">
        <f>SUMPRODUCT('Alternatyva 3'!BC$95:BC$99,100/('Alternatyva 3'!$DG$95:$DG$99+100))-SUMPRODUCT('Alternatyva 3'!BC$106:BC$110,100/('Alternatyva 3'!$DG$106:$DG$110+100))</f>
        <v>0</v>
      </c>
      <c r="BD23" s="14">
        <f>SUMPRODUCT('Alternatyva 3'!BD$95:BD$99,100/('Alternatyva 3'!$DG$95:$DG$99+100))-SUMPRODUCT('Alternatyva 3'!BD$106:BD$110,100/('Alternatyva 3'!$DG$106:$DG$110+100))</f>
        <v>0</v>
      </c>
      <c r="BE23" s="14">
        <f>SUMPRODUCT('Alternatyva 3'!BE$95:BE$99,100/('Alternatyva 3'!$DG$95:$DG$99+100))-SUMPRODUCT('Alternatyva 3'!BE$106:BE$110,100/('Alternatyva 3'!$DG$106:$DG$110+100))</f>
        <v>0</v>
      </c>
      <c r="BF23" s="14">
        <f>SUMPRODUCT('Alternatyva 3'!BF$95:BF$99,100/('Alternatyva 3'!$DG$95:$DG$99+100))-SUMPRODUCT('Alternatyva 3'!BF$106:BF$110,100/('Alternatyva 3'!$DG$106:$DG$110+100))</f>
        <v>0</v>
      </c>
      <c r="BG23" s="14">
        <f>SUMPRODUCT('Alternatyva 3'!BG$95:BG$99,100/('Alternatyva 3'!$DG$95:$DG$99+100))-SUMPRODUCT('Alternatyva 3'!BG$106:BG$110,100/('Alternatyva 3'!$DG$106:$DG$110+100))</f>
        <v>0</v>
      </c>
      <c r="BH23" s="14">
        <f>SUMPRODUCT('Alternatyva 3'!BH$95:BH$99,100/('Alternatyva 3'!$DG$95:$DG$99+100))-SUMPRODUCT('Alternatyva 3'!BH$106:BH$110,100/('Alternatyva 3'!$DG$106:$DG$110+100))</f>
        <v>0</v>
      </c>
      <c r="BI23" s="14">
        <f>SUMPRODUCT('Alternatyva 3'!BI$95:BI$99,100/('Alternatyva 3'!$DG$95:$DG$99+100))-SUMPRODUCT('Alternatyva 3'!BI$106:BI$110,100/('Alternatyva 3'!$DG$106:$DG$110+100))</f>
        <v>0</v>
      </c>
      <c r="BJ23" s="14">
        <f>SUMPRODUCT('Alternatyva 3'!BJ$95:BJ$99,100/('Alternatyva 3'!$DG$95:$DG$99+100))-SUMPRODUCT('Alternatyva 3'!BJ$106:BJ$110,100/('Alternatyva 3'!$DG$106:$DG$110+100))</f>
        <v>0</v>
      </c>
      <c r="BK23" s="14">
        <f>SUMPRODUCT('Alternatyva 3'!BK$95:BK$99,100/('Alternatyva 3'!$DG$95:$DG$99+100))-SUMPRODUCT('Alternatyva 3'!BK$106:BK$110,100/('Alternatyva 3'!$DG$106:$DG$110+100))</f>
        <v>0</v>
      </c>
      <c r="BL23" s="14">
        <f>SUMPRODUCT('Alternatyva 3'!BL$95:BL$99,100/('Alternatyva 3'!$DG$95:$DG$99+100))-SUMPRODUCT('Alternatyva 3'!BL$106:BL$110,100/('Alternatyva 3'!$DG$106:$DG$110+100))</f>
        <v>0</v>
      </c>
      <c r="BM23" s="14">
        <f>SUMPRODUCT('Alternatyva 3'!BM$95:BM$99,100/('Alternatyva 3'!$DG$95:$DG$99+100))-SUMPRODUCT('Alternatyva 3'!BM$106:BM$110,100/('Alternatyva 3'!$DG$106:$DG$110+100))</f>
        <v>0</v>
      </c>
      <c r="BN23" s="14">
        <f>SUMPRODUCT('Alternatyva 3'!BN$95:BN$99,100/('Alternatyva 3'!$DG$95:$DG$99+100))-SUMPRODUCT('Alternatyva 3'!BN$106:BN$110,100/('Alternatyva 3'!$DG$106:$DG$110+100))</f>
        <v>0</v>
      </c>
      <c r="BO23" s="14">
        <f>SUMPRODUCT('Alternatyva 3'!BO$95:BO$99,100/('Alternatyva 3'!$DG$95:$DG$99+100))-SUMPRODUCT('Alternatyva 3'!BO$106:BO$110,100/('Alternatyva 3'!$DG$106:$DG$110+100))</f>
        <v>0</v>
      </c>
      <c r="BP23" s="14">
        <f>SUMPRODUCT('Alternatyva 3'!BP$95:BP$99,100/('Alternatyva 3'!$DG$95:$DG$99+100))-SUMPRODUCT('Alternatyva 3'!BP$106:BP$110,100/('Alternatyva 3'!$DG$106:$DG$110+100))</f>
        <v>0</v>
      </c>
      <c r="BQ23" s="14">
        <f>SUMPRODUCT('Alternatyva 3'!BQ$95:BQ$99,100/('Alternatyva 3'!$DG$95:$DG$99+100))-SUMPRODUCT('Alternatyva 3'!BQ$106:BQ$110,100/('Alternatyva 3'!$DG$106:$DG$110+100))</f>
        <v>0</v>
      </c>
      <c r="BR23" s="14">
        <f>SUMPRODUCT('Alternatyva 3'!BR$95:BR$99,100/('Alternatyva 3'!$DG$95:$DG$99+100))-SUMPRODUCT('Alternatyva 3'!BR$106:BR$110,100/('Alternatyva 3'!$DG$106:$DG$110+100))</f>
        <v>0</v>
      </c>
      <c r="BS23" s="14">
        <f>SUMPRODUCT('Alternatyva 3'!BS$95:BS$99,100/('Alternatyva 3'!$DG$95:$DG$99+100))-SUMPRODUCT('Alternatyva 3'!BS$106:BS$110,100/('Alternatyva 3'!$DG$106:$DG$110+100))</f>
        <v>0</v>
      </c>
      <c r="BT23" s="14">
        <f>SUMPRODUCT('Alternatyva 3'!BT$95:BT$99,100/('Alternatyva 3'!$DG$95:$DG$99+100))-SUMPRODUCT('Alternatyva 3'!BT$106:BT$110,100/('Alternatyva 3'!$DG$106:$DG$110+100))</f>
        <v>0</v>
      </c>
      <c r="BU23" s="14">
        <f>SUMPRODUCT('Alternatyva 3'!BU$95:BU$99,100/('Alternatyva 3'!$DG$95:$DG$99+100))-SUMPRODUCT('Alternatyva 3'!BU$106:BU$110,100/('Alternatyva 3'!$DG$106:$DG$110+100))</f>
        <v>0</v>
      </c>
      <c r="BV23" s="14">
        <f>SUMPRODUCT('Alternatyva 3'!BV$95:BV$99,100/('Alternatyva 3'!$DG$95:$DG$99+100))-SUMPRODUCT('Alternatyva 3'!BV$106:BV$110,100/('Alternatyva 3'!$DG$106:$DG$110+100))</f>
        <v>0</v>
      </c>
      <c r="BW23" s="14">
        <f>SUMPRODUCT('Alternatyva 3'!BW$95:BW$99,100/('Alternatyva 3'!$DG$95:$DG$99+100))-SUMPRODUCT('Alternatyva 3'!BW$106:BW$110,100/('Alternatyva 3'!$DG$106:$DG$110+100))</f>
        <v>0</v>
      </c>
      <c r="BX23" s="14">
        <f>SUMPRODUCT('Alternatyva 3'!BX$95:BX$99,100/('Alternatyva 3'!$DG$95:$DG$99+100))-SUMPRODUCT('Alternatyva 3'!BX$106:BX$110,100/('Alternatyva 3'!$DG$106:$DG$110+100))</f>
        <v>0</v>
      </c>
      <c r="BY23" s="14">
        <f>SUMPRODUCT('Alternatyva 3'!BY$95:BY$99,100/('Alternatyva 3'!$DG$95:$DG$99+100))-SUMPRODUCT('Alternatyva 3'!BY$106:BY$110,100/('Alternatyva 3'!$DG$106:$DG$110+100))</f>
        <v>0</v>
      </c>
      <c r="BZ23" s="14">
        <f>SUMPRODUCT('Alternatyva 3'!BZ$95:BZ$99,100/('Alternatyva 3'!$DG$95:$DG$99+100))-SUMPRODUCT('Alternatyva 3'!BZ$106:BZ$110,100/('Alternatyva 3'!$DG$106:$DG$110+100))</f>
        <v>0</v>
      </c>
      <c r="CA23" s="14">
        <f>SUMPRODUCT('Alternatyva 3'!CA$95:CA$99,100/('Alternatyva 3'!$DG$95:$DG$99+100))-SUMPRODUCT('Alternatyva 3'!CA$106:CA$110,100/('Alternatyva 3'!$DG$106:$DG$110+100))</f>
        <v>0</v>
      </c>
      <c r="CB23" s="14">
        <f>SUMPRODUCT('Alternatyva 3'!CB$95:CB$99,100/('Alternatyva 3'!$DG$95:$DG$99+100))-SUMPRODUCT('Alternatyva 3'!CB$106:CB$110,100/('Alternatyva 3'!$DG$106:$DG$110+100))</f>
        <v>0</v>
      </c>
      <c r="CC23" s="14">
        <f>SUMPRODUCT('Alternatyva 3'!CC$95:CC$99,100/('Alternatyva 3'!$DG$95:$DG$99+100))-SUMPRODUCT('Alternatyva 3'!CC$106:CC$110,100/('Alternatyva 3'!$DG$106:$DG$110+100))</f>
        <v>0</v>
      </c>
      <c r="CD23" s="14">
        <f>SUMPRODUCT('Alternatyva 3'!CD$95:CD$99,100/('Alternatyva 3'!$DG$95:$DG$99+100))-SUMPRODUCT('Alternatyva 3'!CD$106:CD$110,100/('Alternatyva 3'!$DG$106:$DG$110+100))</f>
        <v>0</v>
      </c>
      <c r="CE23" s="14">
        <f>SUMPRODUCT('Alternatyva 3'!CE$95:CE$99,100/('Alternatyva 3'!$DG$95:$DG$99+100))-SUMPRODUCT('Alternatyva 3'!CE$106:CE$110,100/('Alternatyva 3'!$DG$106:$DG$110+100))</f>
        <v>0</v>
      </c>
      <c r="CF23" s="14">
        <f>SUMPRODUCT('Alternatyva 3'!CF$95:CF$99,100/('Alternatyva 3'!$DG$95:$DG$99+100))-SUMPRODUCT('Alternatyva 3'!CF$106:CF$110,100/('Alternatyva 3'!$DG$106:$DG$110+100))</f>
        <v>0</v>
      </c>
      <c r="CG23" s="14">
        <f>SUMPRODUCT('Alternatyva 3'!CG$95:CG$99,100/('Alternatyva 3'!$DG$95:$DG$99+100))-SUMPRODUCT('Alternatyva 3'!CG$106:CG$110,100/('Alternatyva 3'!$DG$106:$DG$110+100))</f>
        <v>0</v>
      </c>
      <c r="CH23" s="14">
        <f>SUMPRODUCT('Alternatyva 3'!CH$95:CH$99,100/('Alternatyva 3'!$DG$95:$DG$99+100))-SUMPRODUCT('Alternatyva 3'!CH$106:CH$110,100/('Alternatyva 3'!$DG$106:$DG$110+100))</f>
        <v>0</v>
      </c>
      <c r="CI23" s="14">
        <f>SUMPRODUCT('Alternatyva 3'!CI$95:CI$99,100/('Alternatyva 3'!$DG$95:$DG$99+100))-SUMPRODUCT('Alternatyva 3'!CI$106:CI$110,100/('Alternatyva 3'!$DG$106:$DG$110+100))</f>
        <v>0</v>
      </c>
      <c r="CJ23" s="14">
        <f>SUMPRODUCT('Alternatyva 3'!CJ$95:CJ$99,100/('Alternatyva 3'!$DG$95:$DG$99+100))-SUMPRODUCT('Alternatyva 3'!CJ$106:CJ$110,100/('Alternatyva 3'!$DG$106:$DG$110+100))</f>
        <v>0</v>
      </c>
      <c r="CK23" s="14">
        <f>SUMPRODUCT('Alternatyva 3'!CK$95:CK$99,100/('Alternatyva 3'!$DG$95:$DG$99+100))-SUMPRODUCT('Alternatyva 3'!CK$106:CK$110,100/('Alternatyva 3'!$DG$106:$DG$110+100))</f>
        <v>0</v>
      </c>
      <c r="CL23" s="14">
        <f>SUMPRODUCT('Alternatyva 3'!CL$95:CL$99,100/('Alternatyva 3'!$DG$95:$DG$99+100))-SUMPRODUCT('Alternatyva 3'!CL$106:CL$110,100/('Alternatyva 3'!$DG$106:$DG$110+100))</f>
        <v>0</v>
      </c>
      <c r="CM23" s="14">
        <f>SUMPRODUCT('Alternatyva 3'!CM$95:CM$99,100/('Alternatyva 3'!$DG$95:$DG$99+100))-SUMPRODUCT('Alternatyva 3'!CM$106:CM$110,100/('Alternatyva 3'!$DG$106:$DG$110+100))</f>
        <v>0</v>
      </c>
      <c r="CN23" s="14">
        <f>SUMPRODUCT('Alternatyva 3'!CN$95:CN$99,100/('Alternatyva 3'!$DG$95:$DG$99+100))-SUMPRODUCT('Alternatyva 3'!CN$106:CN$110,100/('Alternatyva 3'!$DG$106:$DG$110+100))</f>
        <v>0</v>
      </c>
      <c r="CO23" s="14">
        <f>SUMPRODUCT('Alternatyva 3'!CO$95:CO$99,100/('Alternatyva 3'!$DG$95:$DG$99+100))-SUMPRODUCT('Alternatyva 3'!CO$106:CO$110,100/('Alternatyva 3'!$DG$106:$DG$110+100))</f>
        <v>0</v>
      </c>
      <c r="CP23" s="14">
        <f>SUMPRODUCT('Alternatyva 3'!CP$95:CP$99,100/('Alternatyva 3'!$DG$95:$DG$99+100))-SUMPRODUCT('Alternatyva 3'!CP$106:CP$110,100/('Alternatyva 3'!$DG$106:$DG$110+100))</f>
        <v>0</v>
      </c>
      <c r="CQ23" s="14">
        <f>SUMPRODUCT('Alternatyva 3'!CQ$95:CQ$99,100/('Alternatyva 3'!$DG$95:$DG$99+100))-SUMPRODUCT('Alternatyva 3'!CQ$106:CQ$110,100/('Alternatyva 3'!$DG$106:$DG$110+100))</f>
        <v>0</v>
      </c>
      <c r="CR23" s="14">
        <f>SUMPRODUCT('Alternatyva 3'!CR$95:CR$99,100/('Alternatyva 3'!$DG$95:$DG$99+100))-SUMPRODUCT('Alternatyva 3'!CR$106:CR$110,100/('Alternatyva 3'!$DG$106:$DG$110+100))</f>
        <v>0</v>
      </c>
      <c r="CS23" s="14">
        <f>SUMPRODUCT('Alternatyva 3'!CS$95:CS$99,100/('Alternatyva 3'!$DG$95:$DG$99+100))-SUMPRODUCT('Alternatyva 3'!CS$106:CS$110,100/('Alternatyva 3'!$DG$106:$DG$110+100))</f>
        <v>0</v>
      </c>
      <c r="CT23" s="14">
        <f>SUMPRODUCT('Alternatyva 3'!CT$95:CT$99,100/('Alternatyva 3'!$DG$95:$DG$99+100))-SUMPRODUCT('Alternatyva 3'!CT$106:CT$110,100/('Alternatyva 3'!$DG$106:$DG$110+100))</f>
        <v>0</v>
      </c>
      <c r="CU23" s="14">
        <f>SUMPRODUCT('Alternatyva 3'!CU$95:CU$99,100/('Alternatyva 3'!$DG$95:$DG$99+100))-SUMPRODUCT('Alternatyva 3'!CU$106:CU$110,100/('Alternatyva 3'!$DG$106:$DG$110+100))</f>
        <v>0</v>
      </c>
      <c r="CV23" s="14">
        <f>SUMPRODUCT('Alternatyva 3'!CV$95:CV$99,100/('Alternatyva 3'!$DG$95:$DG$99+100))-SUMPRODUCT('Alternatyva 3'!CV$106:CV$110,100/('Alternatyva 3'!$DG$106:$DG$110+100))</f>
        <v>0</v>
      </c>
      <c r="CW23" s="14">
        <f>SUMPRODUCT('Alternatyva 3'!CW$95:CW$99,100/('Alternatyva 3'!$DG$95:$DG$99+100))-SUMPRODUCT('Alternatyva 3'!CW$106:CW$110,100/('Alternatyva 3'!$DG$106:$DG$110+100))</f>
        <v>0</v>
      </c>
      <c r="CX23" s="14">
        <f>SUMPRODUCT('Alternatyva 3'!CX$95:CX$99,100/('Alternatyva 3'!$DG$95:$DG$99+100))-SUMPRODUCT('Alternatyva 3'!CX$106:CX$110,100/('Alternatyva 3'!$DG$106:$DG$110+100))</f>
        <v>0</v>
      </c>
      <c r="CY23" s="14">
        <f>SUMPRODUCT('Alternatyva 3'!CY$95:CY$99,100/('Alternatyva 3'!$DG$95:$DG$99+100))-SUMPRODUCT('Alternatyva 3'!CY$106:CY$110,100/('Alternatyva 3'!$DG$106:$DG$110+100))</f>
        <v>0</v>
      </c>
      <c r="CZ23" s="14">
        <f>SUMPRODUCT('Alternatyva 3'!CZ$95:CZ$99,100/('Alternatyva 3'!$DG$95:$DG$99+100))-SUMPRODUCT('Alternatyva 3'!CZ$106:CZ$110,100/('Alternatyva 3'!$DG$106:$DG$110+100))</f>
        <v>0</v>
      </c>
      <c r="DA23" s="14">
        <f>SUMPRODUCT('Alternatyva 3'!DA$95:DA$99,100/('Alternatyva 3'!$DG$95:$DG$99+100))-SUMPRODUCT('Alternatyva 3'!DA$106:DA$110,100/('Alternatyva 3'!$DG$106:$DG$110+100))</f>
        <v>0</v>
      </c>
      <c r="DB23" s="14">
        <f>SUMPRODUCT('Alternatyva 3'!DB$95:DB$99,100/('Alternatyva 3'!$DG$95:$DG$99+100))-SUMPRODUCT('Alternatyva 3'!DB$106:DB$110,100/('Alternatyva 3'!$DG$106:$DG$110+100))</f>
        <v>0</v>
      </c>
      <c r="DC23" s="14">
        <f>SUMPRODUCT('Alternatyva 3'!DC$95:DC$99,100/('Alternatyva 3'!$DG$95:$DG$99+100))-SUMPRODUCT('Alternatyva 3'!DC$106:DC$110,100/('Alternatyva 3'!$DG$106:$DG$110+100))</f>
        <v>0</v>
      </c>
    </row>
    <row r="24" spans="2:107" hidden="1">
      <c r="B24" s="5" t="s">
        <v>277</v>
      </c>
      <c r="C24" s="792" t="s">
        <v>409</v>
      </c>
      <c r="D24" s="792"/>
      <c r="E24" s="792"/>
      <c r="F24" s="42">
        <f>H24+NPV(FD,I24:INDEX(I24:DC24,PAL))</f>
        <v>0</v>
      </c>
      <c r="G24" s="42">
        <f>SUMIF($H$6:$DC$6,"&lt;="&amp;PAL,$H24:$DC24)</f>
        <v>0</v>
      </c>
      <c r="H24" s="40">
        <f>SUMPRODUCT('Alternatyva 3'!H$106:H$110,100*'Alternatyva 3'!$D$106:$D$110,1/('Alternatyva 3'!$DG$106:$DG$110+100),'Alternatyva 3'!$DH$106:$DH$110)</f>
        <v>0</v>
      </c>
      <c r="I24" s="40">
        <f>SUMPRODUCT('Alternatyva 3'!I$106:I$110,100*'Alternatyva 3'!$D$106:$D$110,1/('Alternatyva 3'!$DG$106:$DG$110+100),'Alternatyva 3'!$DH$106:$DH$110)</f>
        <v>0</v>
      </c>
      <c r="J24" s="40">
        <f>SUMPRODUCT('Alternatyva 3'!J$106:J$110,100*'Alternatyva 3'!$D$106:$D$110,1/('Alternatyva 3'!$DG$106:$DG$110+100),'Alternatyva 3'!$DH$106:$DH$110)</f>
        <v>0</v>
      </c>
      <c r="K24" s="40">
        <f>SUMPRODUCT('Alternatyva 3'!K$106:K$110,100*'Alternatyva 3'!$D$106:$D$110,1/('Alternatyva 3'!$DG$106:$DG$110+100),'Alternatyva 3'!$DH$106:$DH$110)</f>
        <v>0</v>
      </c>
      <c r="L24" s="40">
        <f>SUMPRODUCT('Alternatyva 3'!L$106:L$110,100*'Alternatyva 3'!$D$106:$D$110,1/('Alternatyva 3'!$DG$106:$DG$110+100),'Alternatyva 3'!$DH$106:$DH$110)</f>
        <v>0</v>
      </c>
      <c r="M24" s="40">
        <f>SUMPRODUCT('Alternatyva 3'!M$106:M$110,100*'Alternatyva 3'!$D$106:$D$110,1/('Alternatyva 3'!$DG$106:$DG$110+100),'Alternatyva 3'!$DH$106:$DH$110)</f>
        <v>0</v>
      </c>
      <c r="N24" s="40">
        <f>SUMPRODUCT('Alternatyva 3'!N$106:N$110,100*'Alternatyva 3'!$D$106:$D$110,1/('Alternatyva 3'!$DG$106:$DG$110+100),'Alternatyva 3'!$DH$106:$DH$110)</f>
        <v>0</v>
      </c>
      <c r="O24" s="40">
        <f>SUMPRODUCT('Alternatyva 3'!O$106:O$110,100*'Alternatyva 3'!$D$106:$D$110,1/('Alternatyva 3'!$DG$106:$DG$110+100),'Alternatyva 3'!$DH$106:$DH$110)</f>
        <v>0</v>
      </c>
      <c r="P24" s="40">
        <f>SUMPRODUCT('Alternatyva 3'!P$106:P$110,100*'Alternatyva 3'!$D$106:$D$110,1/('Alternatyva 3'!$DG$106:$DG$110+100),'Alternatyva 3'!$DH$106:$DH$110)</f>
        <v>0</v>
      </c>
      <c r="Q24" s="40">
        <f>SUMPRODUCT('Alternatyva 3'!Q$106:Q$110,100*'Alternatyva 3'!$D$106:$D$110,1/('Alternatyva 3'!$DG$106:$DG$110+100),'Alternatyva 3'!$DH$106:$DH$110)</f>
        <v>0</v>
      </c>
      <c r="R24" s="40">
        <f>SUMPRODUCT('Alternatyva 3'!R$106:R$110,100*'Alternatyva 3'!$D$106:$D$110,1/('Alternatyva 3'!$DG$106:$DG$110+100),'Alternatyva 3'!$DH$106:$DH$110)</f>
        <v>0</v>
      </c>
      <c r="S24" s="40">
        <f>SUMPRODUCT('Alternatyva 3'!S$106:S$110,100*'Alternatyva 3'!$D$106:$D$110,1/('Alternatyva 3'!$DG$106:$DG$110+100),'Alternatyva 3'!$DH$106:$DH$110)</f>
        <v>0</v>
      </c>
      <c r="T24" s="40">
        <f>SUMPRODUCT('Alternatyva 3'!T$106:T$110,100*'Alternatyva 3'!$D$106:$D$110,1/('Alternatyva 3'!$DG$106:$DG$110+100),'Alternatyva 3'!$DH$106:$DH$110)</f>
        <v>0</v>
      </c>
      <c r="U24" s="40">
        <f>SUMPRODUCT('Alternatyva 3'!U$106:U$110,100*'Alternatyva 3'!$D$106:$D$110,1/('Alternatyva 3'!$DG$106:$DG$110+100),'Alternatyva 3'!$DH$106:$DH$110)</f>
        <v>0</v>
      </c>
      <c r="V24" s="40">
        <f>SUMPRODUCT('Alternatyva 3'!V$106:V$110,100*'Alternatyva 3'!$D$106:$D$110,1/('Alternatyva 3'!$DG$106:$DG$110+100),'Alternatyva 3'!$DH$106:$DH$110)</f>
        <v>0</v>
      </c>
      <c r="W24" s="40">
        <f>SUMPRODUCT('Alternatyva 3'!W$106:W$110,100*'Alternatyva 3'!$D$106:$D$110,1/('Alternatyva 3'!$DG$106:$DG$110+100),'Alternatyva 3'!$DH$106:$DH$110)</f>
        <v>0</v>
      </c>
      <c r="X24" s="40">
        <f>SUMPRODUCT('Alternatyva 3'!X$106:X$110,100*'Alternatyva 3'!$D$106:$D$110,1/('Alternatyva 3'!$DG$106:$DG$110+100),'Alternatyva 3'!$DH$106:$DH$110)</f>
        <v>0</v>
      </c>
      <c r="Y24" s="40">
        <f>SUMPRODUCT('Alternatyva 3'!Y$106:Y$110,100*'Alternatyva 3'!$D$106:$D$110,1/('Alternatyva 3'!$DG$106:$DG$110+100),'Alternatyva 3'!$DH$106:$DH$110)</f>
        <v>0</v>
      </c>
      <c r="Z24" s="40">
        <f>SUMPRODUCT('Alternatyva 3'!Z$106:Z$110,100*'Alternatyva 3'!$D$106:$D$110,1/('Alternatyva 3'!$DG$106:$DG$110+100),'Alternatyva 3'!$DH$106:$DH$110)</f>
        <v>0</v>
      </c>
      <c r="AA24" s="40">
        <f>SUMPRODUCT('Alternatyva 3'!AA$106:AA$110,100*'Alternatyva 3'!$D$106:$D$110,1/('Alternatyva 3'!$DG$106:$DG$110+100),'Alternatyva 3'!$DH$106:$DH$110)</f>
        <v>0</v>
      </c>
      <c r="AB24" s="40">
        <f>SUMPRODUCT('Alternatyva 3'!AB$106:AB$110,100*'Alternatyva 3'!$D$106:$D$110,1/('Alternatyva 3'!$DG$106:$DG$110+100),'Alternatyva 3'!$DH$106:$DH$110)</f>
        <v>0</v>
      </c>
      <c r="AC24" s="40">
        <f>SUMPRODUCT('Alternatyva 3'!AC$106:AC$110,100*'Alternatyva 3'!$D$106:$D$110,1/('Alternatyva 3'!$DG$106:$DG$110+100),'Alternatyva 3'!$DH$106:$DH$110)</f>
        <v>0</v>
      </c>
      <c r="AD24" s="40">
        <f>SUMPRODUCT('Alternatyva 3'!AD$106:AD$110,100*'Alternatyva 3'!$D$106:$D$110,1/('Alternatyva 3'!$DG$106:$DG$110+100),'Alternatyva 3'!$DH$106:$DH$110)</f>
        <v>0</v>
      </c>
      <c r="AE24" s="40">
        <f>SUMPRODUCT('Alternatyva 3'!AE$106:AE$110,100*'Alternatyva 3'!$D$106:$D$110,1/('Alternatyva 3'!$DG$106:$DG$110+100),'Alternatyva 3'!$DH$106:$DH$110)</f>
        <v>0</v>
      </c>
      <c r="AF24" s="40">
        <f>SUMPRODUCT('Alternatyva 3'!AF$106:AF$110,100*'Alternatyva 3'!$D$106:$D$110,1/('Alternatyva 3'!$DG$106:$DG$110+100),'Alternatyva 3'!$DH$106:$DH$110)</f>
        <v>0</v>
      </c>
      <c r="AG24" s="40">
        <f>SUMPRODUCT('Alternatyva 3'!AG$106:AG$110,100*'Alternatyva 3'!$D$106:$D$110,1/('Alternatyva 3'!$DG$106:$DG$110+100),'Alternatyva 3'!$DH$106:$DH$110)</f>
        <v>0</v>
      </c>
      <c r="AH24" s="40">
        <f>SUMPRODUCT('Alternatyva 3'!AH$106:AH$110,100*'Alternatyva 3'!$D$106:$D$110,1/('Alternatyva 3'!$DG$106:$DG$110+100),'Alternatyva 3'!$DH$106:$DH$110)</f>
        <v>0</v>
      </c>
      <c r="AI24" s="40">
        <f>SUMPRODUCT('Alternatyva 3'!AI$106:AI$110,100*'Alternatyva 3'!$D$106:$D$110,1/('Alternatyva 3'!$DG$106:$DG$110+100),'Alternatyva 3'!$DH$106:$DH$110)</f>
        <v>0</v>
      </c>
      <c r="AJ24" s="40">
        <f>SUMPRODUCT('Alternatyva 3'!AJ$106:AJ$110,100*'Alternatyva 3'!$D$106:$D$110,1/('Alternatyva 3'!$DG$106:$DG$110+100),'Alternatyva 3'!$DH$106:$DH$110)</f>
        <v>0</v>
      </c>
      <c r="AK24" s="40">
        <f>SUMPRODUCT('Alternatyva 3'!AK$106:AK$110,100*'Alternatyva 3'!$D$106:$D$110,1/('Alternatyva 3'!$DG$106:$DG$110+100),'Alternatyva 3'!$DH$106:$DH$110)</f>
        <v>0</v>
      </c>
      <c r="AL24" s="40">
        <f>SUMPRODUCT('Alternatyva 3'!AL$106:AL$110,100*'Alternatyva 3'!$D$106:$D$110,1/('Alternatyva 3'!$DG$106:$DG$110+100),'Alternatyva 3'!$DH$106:$DH$110)</f>
        <v>0</v>
      </c>
      <c r="AM24" s="40">
        <f>SUMPRODUCT('Alternatyva 3'!AM$106:AM$110,100*'Alternatyva 3'!$D$106:$D$110,1/('Alternatyva 3'!$DG$106:$DG$110+100),'Alternatyva 3'!$DH$106:$DH$110)</f>
        <v>0</v>
      </c>
      <c r="AN24" s="40">
        <f>SUMPRODUCT('Alternatyva 3'!AN$106:AN$110,100*'Alternatyva 3'!$D$106:$D$110,1/('Alternatyva 3'!$DG$106:$DG$110+100),'Alternatyva 3'!$DH$106:$DH$110)</f>
        <v>0</v>
      </c>
      <c r="AO24" s="40">
        <f>SUMPRODUCT('Alternatyva 3'!AO$106:AO$110,100*'Alternatyva 3'!$D$106:$D$110,1/('Alternatyva 3'!$DG$106:$DG$110+100),'Alternatyva 3'!$DH$106:$DH$110)</f>
        <v>0</v>
      </c>
      <c r="AP24" s="40">
        <f>SUMPRODUCT('Alternatyva 3'!AP$106:AP$110,100*'Alternatyva 3'!$D$106:$D$110,1/('Alternatyva 3'!$DG$106:$DG$110+100),'Alternatyva 3'!$DH$106:$DH$110)</f>
        <v>0</v>
      </c>
      <c r="AQ24" s="40">
        <f>SUMPRODUCT('Alternatyva 3'!AQ$106:AQ$110,100*'Alternatyva 3'!$D$106:$D$110,1/('Alternatyva 3'!$DG$106:$DG$110+100),'Alternatyva 3'!$DH$106:$DH$110)</f>
        <v>0</v>
      </c>
      <c r="AR24" s="40">
        <f>SUMPRODUCT('Alternatyva 3'!AR$106:AR$110,100*'Alternatyva 3'!$D$106:$D$110,1/('Alternatyva 3'!$DG$106:$DG$110+100),'Alternatyva 3'!$DH$106:$DH$110)</f>
        <v>0</v>
      </c>
      <c r="AS24" s="40">
        <f>SUMPRODUCT('Alternatyva 3'!AS$106:AS$110,100*'Alternatyva 3'!$D$106:$D$110,1/('Alternatyva 3'!$DG$106:$DG$110+100),'Alternatyva 3'!$DH$106:$DH$110)</f>
        <v>0</v>
      </c>
      <c r="AT24" s="40">
        <f>SUMPRODUCT('Alternatyva 3'!AT$106:AT$110,100*'Alternatyva 3'!$D$106:$D$110,1/('Alternatyva 3'!$DG$106:$DG$110+100),'Alternatyva 3'!$DH$106:$DH$110)</f>
        <v>0</v>
      </c>
      <c r="AU24" s="40">
        <f>SUMPRODUCT('Alternatyva 3'!AU$106:AU$110,100*'Alternatyva 3'!$D$106:$D$110,1/('Alternatyva 3'!$DG$106:$DG$110+100),'Alternatyva 3'!$DH$106:$DH$110)</f>
        <v>0</v>
      </c>
      <c r="AV24" s="40">
        <f>SUMPRODUCT('Alternatyva 3'!AV$106:AV$110,100*'Alternatyva 3'!$D$106:$D$110,1/('Alternatyva 3'!$DG$106:$DG$110+100),'Alternatyva 3'!$DH$106:$DH$110)</f>
        <v>0</v>
      </c>
      <c r="AW24" s="40">
        <f>SUMPRODUCT('Alternatyva 3'!AW$106:AW$110,100*'Alternatyva 3'!$D$106:$D$110,1/('Alternatyva 3'!$DG$106:$DG$110+100),'Alternatyva 3'!$DH$106:$DH$110)</f>
        <v>0</v>
      </c>
      <c r="AX24" s="40">
        <f>SUMPRODUCT('Alternatyva 3'!AX$106:AX$110,100*'Alternatyva 3'!$D$106:$D$110,1/('Alternatyva 3'!$DG$106:$DG$110+100),'Alternatyva 3'!$DH$106:$DH$110)</f>
        <v>0</v>
      </c>
      <c r="AY24" s="40">
        <f>SUMPRODUCT('Alternatyva 3'!AY$106:AY$110,100*'Alternatyva 3'!$D$106:$D$110,1/('Alternatyva 3'!$DG$106:$DG$110+100),'Alternatyva 3'!$DH$106:$DH$110)</f>
        <v>0</v>
      </c>
      <c r="AZ24" s="40">
        <f>SUMPRODUCT('Alternatyva 3'!AZ$106:AZ$110,100*'Alternatyva 3'!$D$106:$D$110,1/('Alternatyva 3'!$DG$106:$DG$110+100),'Alternatyva 3'!$DH$106:$DH$110)</f>
        <v>0</v>
      </c>
      <c r="BA24" s="40">
        <f>SUMPRODUCT('Alternatyva 3'!BA$106:BA$110,100*'Alternatyva 3'!$D$106:$D$110,1/('Alternatyva 3'!$DG$106:$DG$110+100),'Alternatyva 3'!$DH$106:$DH$110)</f>
        <v>0</v>
      </c>
      <c r="BB24" s="40">
        <f>SUMPRODUCT('Alternatyva 3'!BB$106:BB$110,100*'Alternatyva 3'!$D$106:$D$110,1/('Alternatyva 3'!$DG$106:$DG$110+100),'Alternatyva 3'!$DH$106:$DH$110)</f>
        <v>0</v>
      </c>
      <c r="BC24" s="40">
        <f>SUMPRODUCT('Alternatyva 3'!BC$106:BC$110,100*'Alternatyva 3'!$D$106:$D$110,1/('Alternatyva 3'!$DG$106:$DG$110+100),'Alternatyva 3'!$DH$106:$DH$110)</f>
        <v>0</v>
      </c>
      <c r="BD24" s="40">
        <f>SUMPRODUCT('Alternatyva 3'!BD$106:BD$110,100*'Alternatyva 3'!$D$106:$D$110,1/('Alternatyva 3'!$DG$106:$DG$110+100),'Alternatyva 3'!$DH$106:$DH$110)</f>
        <v>0</v>
      </c>
      <c r="BE24" s="40">
        <f>SUMPRODUCT('Alternatyva 3'!BE$106:BE$110,100*'Alternatyva 3'!$D$106:$D$110,1/('Alternatyva 3'!$DG$106:$DG$110+100),'Alternatyva 3'!$DH$106:$DH$110)</f>
        <v>0</v>
      </c>
      <c r="BF24" s="40">
        <f>SUMPRODUCT('Alternatyva 3'!BF$106:BF$110,100*'Alternatyva 3'!$D$106:$D$110,1/('Alternatyva 3'!$DG$106:$DG$110+100),'Alternatyva 3'!$DH$106:$DH$110)</f>
        <v>0</v>
      </c>
      <c r="BG24" s="40">
        <f>SUMPRODUCT('Alternatyva 3'!BG$106:BG$110,100*'Alternatyva 3'!$D$106:$D$110,1/('Alternatyva 3'!$DG$106:$DG$110+100),'Alternatyva 3'!$DH$106:$DH$110)</f>
        <v>0</v>
      </c>
      <c r="BH24" s="40">
        <f>SUMPRODUCT('Alternatyva 3'!BH$106:BH$110,100*'Alternatyva 3'!$D$106:$D$110,1/('Alternatyva 3'!$DG$106:$DG$110+100),'Alternatyva 3'!$DH$106:$DH$110)</f>
        <v>0</v>
      </c>
      <c r="BI24" s="40">
        <f>SUMPRODUCT('Alternatyva 3'!BI$106:BI$110,100*'Alternatyva 3'!$D$106:$D$110,1/('Alternatyva 3'!$DG$106:$DG$110+100),'Alternatyva 3'!$DH$106:$DH$110)</f>
        <v>0</v>
      </c>
      <c r="BJ24" s="40">
        <f>SUMPRODUCT('Alternatyva 3'!BJ$106:BJ$110,100*'Alternatyva 3'!$D$106:$D$110,1/('Alternatyva 3'!$DG$106:$DG$110+100),'Alternatyva 3'!$DH$106:$DH$110)</f>
        <v>0</v>
      </c>
      <c r="BK24" s="40">
        <f>SUMPRODUCT('Alternatyva 3'!BK$106:BK$110,100*'Alternatyva 3'!$D$106:$D$110,1/('Alternatyva 3'!$DG$106:$DG$110+100),'Alternatyva 3'!$DH$106:$DH$110)</f>
        <v>0</v>
      </c>
      <c r="BL24" s="40">
        <f>SUMPRODUCT('Alternatyva 3'!BL$106:BL$110,100*'Alternatyva 3'!$D$106:$D$110,1/('Alternatyva 3'!$DG$106:$DG$110+100),'Alternatyva 3'!$DH$106:$DH$110)</f>
        <v>0</v>
      </c>
      <c r="BM24" s="40">
        <f>SUMPRODUCT('Alternatyva 3'!BM$106:BM$110,100*'Alternatyva 3'!$D$106:$D$110,1/('Alternatyva 3'!$DG$106:$DG$110+100),'Alternatyva 3'!$DH$106:$DH$110)</f>
        <v>0</v>
      </c>
      <c r="BN24" s="40">
        <f>SUMPRODUCT('Alternatyva 3'!BN$106:BN$110,100*'Alternatyva 3'!$D$106:$D$110,1/('Alternatyva 3'!$DG$106:$DG$110+100),'Alternatyva 3'!$DH$106:$DH$110)</f>
        <v>0</v>
      </c>
      <c r="BO24" s="40">
        <f>SUMPRODUCT('Alternatyva 3'!BO$106:BO$110,100*'Alternatyva 3'!$D$106:$D$110,1/('Alternatyva 3'!$DG$106:$DG$110+100),'Alternatyva 3'!$DH$106:$DH$110)</f>
        <v>0</v>
      </c>
      <c r="BP24" s="40">
        <f>SUMPRODUCT('Alternatyva 3'!BP$106:BP$110,100*'Alternatyva 3'!$D$106:$D$110,1/('Alternatyva 3'!$DG$106:$DG$110+100),'Alternatyva 3'!$DH$106:$DH$110)</f>
        <v>0</v>
      </c>
      <c r="BQ24" s="40">
        <f>SUMPRODUCT('Alternatyva 3'!BQ$106:BQ$110,100*'Alternatyva 3'!$D$106:$D$110,1/('Alternatyva 3'!$DG$106:$DG$110+100),'Alternatyva 3'!$DH$106:$DH$110)</f>
        <v>0</v>
      </c>
      <c r="BR24" s="40">
        <f>SUMPRODUCT('Alternatyva 3'!BR$106:BR$110,100*'Alternatyva 3'!$D$106:$D$110,1/('Alternatyva 3'!$DG$106:$DG$110+100),'Alternatyva 3'!$DH$106:$DH$110)</f>
        <v>0</v>
      </c>
      <c r="BS24" s="40">
        <f>SUMPRODUCT('Alternatyva 3'!BS$106:BS$110,100*'Alternatyva 3'!$D$106:$D$110,1/('Alternatyva 3'!$DG$106:$DG$110+100),'Alternatyva 3'!$DH$106:$DH$110)</f>
        <v>0</v>
      </c>
      <c r="BT24" s="40">
        <f>SUMPRODUCT('Alternatyva 3'!BT$106:BT$110,100*'Alternatyva 3'!$D$106:$D$110,1/('Alternatyva 3'!$DG$106:$DG$110+100),'Alternatyva 3'!$DH$106:$DH$110)</f>
        <v>0</v>
      </c>
      <c r="BU24" s="40">
        <f>SUMPRODUCT('Alternatyva 3'!BU$106:BU$110,100*'Alternatyva 3'!$D$106:$D$110,1/('Alternatyva 3'!$DG$106:$DG$110+100),'Alternatyva 3'!$DH$106:$DH$110)</f>
        <v>0</v>
      </c>
      <c r="BV24" s="40">
        <f>SUMPRODUCT('Alternatyva 3'!BV$106:BV$110,100*'Alternatyva 3'!$D$106:$D$110,1/('Alternatyva 3'!$DG$106:$DG$110+100),'Alternatyva 3'!$DH$106:$DH$110)</f>
        <v>0</v>
      </c>
      <c r="BW24" s="40">
        <f>SUMPRODUCT('Alternatyva 3'!BW$106:BW$110,100*'Alternatyva 3'!$D$106:$D$110,1/('Alternatyva 3'!$DG$106:$DG$110+100),'Alternatyva 3'!$DH$106:$DH$110)</f>
        <v>0</v>
      </c>
      <c r="BX24" s="40">
        <f>SUMPRODUCT('Alternatyva 3'!BX$106:BX$110,100*'Alternatyva 3'!$D$106:$D$110,1/('Alternatyva 3'!$DG$106:$DG$110+100),'Alternatyva 3'!$DH$106:$DH$110)</f>
        <v>0</v>
      </c>
      <c r="BY24" s="40">
        <f>SUMPRODUCT('Alternatyva 3'!BY$106:BY$110,100*'Alternatyva 3'!$D$106:$D$110,1/('Alternatyva 3'!$DG$106:$DG$110+100),'Alternatyva 3'!$DH$106:$DH$110)</f>
        <v>0</v>
      </c>
      <c r="BZ24" s="40">
        <f>SUMPRODUCT('Alternatyva 3'!BZ$106:BZ$110,100*'Alternatyva 3'!$D$106:$D$110,1/('Alternatyva 3'!$DG$106:$DG$110+100),'Alternatyva 3'!$DH$106:$DH$110)</f>
        <v>0</v>
      </c>
      <c r="CA24" s="40">
        <f>SUMPRODUCT('Alternatyva 3'!CA$106:CA$110,100*'Alternatyva 3'!$D$106:$D$110,1/('Alternatyva 3'!$DG$106:$DG$110+100),'Alternatyva 3'!$DH$106:$DH$110)</f>
        <v>0</v>
      </c>
      <c r="CB24" s="40">
        <f>SUMPRODUCT('Alternatyva 3'!CB$106:CB$110,100*'Alternatyva 3'!$D$106:$D$110,1/('Alternatyva 3'!$DG$106:$DG$110+100),'Alternatyva 3'!$DH$106:$DH$110)</f>
        <v>0</v>
      </c>
      <c r="CC24" s="40">
        <f>SUMPRODUCT('Alternatyva 3'!CC$106:CC$110,100*'Alternatyva 3'!$D$106:$D$110,1/('Alternatyva 3'!$DG$106:$DG$110+100),'Alternatyva 3'!$DH$106:$DH$110)</f>
        <v>0</v>
      </c>
      <c r="CD24" s="40">
        <f>SUMPRODUCT('Alternatyva 3'!CD$106:CD$110,100*'Alternatyva 3'!$D$106:$D$110,1/('Alternatyva 3'!$DG$106:$DG$110+100),'Alternatyva 3'!$DH$106:$DH$110)</f>
        <v>0</v>
      </c>
      <c r="CE24" s="40">
        <f>SUMPRODUCT('Alternatyva 3'!CE$106:CE$110,100*'Alternatyva 3'!$D$106:$D$110,1/('Alternatyva 3'!$DG$106:$DG$110+100),'Alternatyva 3'!$DH$106:$DH$110)</f>
        <v>0</v>
      </c>
      <c r="CF24" s="40">
        <f>SUMPRODUCT('Alternatyva 3'!CF$106:CF$110,100*'Alternatyva 3'!$D$106:$D$110,1/('Alternatyva 3'!$DG$106:$DG$110+100),'Alternatyva 3'!$DH$106:$DH$110)</f>
        <v>0</v>
      </c>
      <c r="CG24" s="40">
        <f>SUMPRODUCT('Alternatyva 3'!CG$106:CG$110,100*'Alternatyva 3'!$D$106:$D$110,1/('Alternatyva 3'!$DG$106:$DG$110+100),'Alternatyva 3'!$DH$106:$DH$110)</f>
        <v>0</v>
      </c>
      <c r="CH24" s="40">
        <f>SUMPRODUCT('Alternatyva 3'!CH$106:CH$110,100*'Alternatyva 3'!$D$106:$D$110,1/('Alternatyva 3'!$DG$106:$DG$110+100),'Alternatyva 3'!$DH$106:$DH$110)</f>
        <v>0</v>
      </c>
      <c r="CI24" s="40">
        <f>SUMPRODUCT('Alternatyva 3'!CI$106:CI$110,100*'Alternatyva 3'!$D$106:$D$110,1/('Alternatyva 3'!$DG$106:$DG$110+100),'Alternatyva 3'!$DH$106:$DH$110)</f>
        <v>0</v>
      </c>
      <c r="CJ24" s="40">
        <f>SUMPRODUCT('Alternatyva 3'!CJ$106:CJ$110,100*'Alternatyva 3'!$D$106:$D$110,1/('Alternatyva 3'!$DG$106:$DG$110+100),'Alternatyva 3'!$DH$106:$DH$110)</f>
        <v>0</v>
      </c>
      <c r="CK24" s="40">
        <f>SUMPRODUCT('Alternatyva 3'!CK$106:CK$110,100*'Alternatyva 3'!$D$106:$D$110,1/('Alternatyva 3'!$DG$106:$DG$110+100),'Alternatyva 3'!$DH$106:$DH$110)</f>
        <v>0</v>
      </c>
      <c r="CL24" s="40">
        <f>SUMPRODUCT('Alternatyva 3'!CL$106:CL$110,100*'Alternatyva 3'!$D$106:$D$110,1/('Alternatyva 3'!$DG$106:$DG$110+100),'Alternatyva 3'!$DH$106:$DH$110)</f>
        <v>0</v>
      </c>
      <c r="CM24" s="40">
        <f>SUMPRODUCT('Alternatyva 3'!CM$106:CM$110,100*'Alternatyva 3'!$D$106:$D$110,1/('Alternatyva 3'!$DG$106:$DG$110+100),'Alternatyva 3'!$DH$106:$DH$110)</f>
        <v>0</v>
      </c>
      <c r="CN24" s="40">
        <f>SUMPRODUCT('Alternatyva 3'!CN$106:CN$110,100*'Alternatyva 3'!$D$106:$D$110,1/('Alternatyva 3'!$DG$106:$DG$110+100),'Alternatyva 3'!$DH$106:$DH$110)</f>
        <v>0</v>
      </c>
      <c r="CO24" s="40">
        <f>SUMPRODUCT('Alternatyva 3'!CO$106:CO$110,100*'Alternatyva 3'!$D$106:$D$110,1/('Alternatyva 3'!$DG$106:$DG$110+100),'Alternatyva 3'!$DH$106:$DH$110)</f>
        <v>0</v>
      </c>
      <c r="CP24" s="40">
        <f>SUMPRODUCT('Alternatyva 3'!CP$106:CP$110,100*'Alternatyva 3'!$D$106:$D$110,1/('Alternatyva 3'!$DG$106:$DG$110+100),'Alternatyva 3'!$DH$106:$DH$110)</f>
        <v>0</v>
      </c>
      <c r="CQ24" s="40">
        <f>SUMPRODUCT('Alternatyva 3'!CQ$106:CQ$110,100*'Alternatyva 3'!$D$106:$D$110,1/('Alternatyva 3'!$DG$106:$DG$110+100),'Alternatyva 3'!$DH$106:$DH$110)</f>
        <v>0</v>
      </c>
      <c r="CR24" s="40">
        <f>SUMPRODUCT('Alternatyva 3'!CR$106:CR$110,100*'Alternatyva 3'!$D$106:$D$110,1/('Alternatyva 3'!$DG$106:$DG$110+100),'Alternatyva 3'!$DH$106:$DH$110)</f>
        <v>0</v>
      </c>
      <c r="CS24" s="40">
        <f>SUMPRODUCT('Alternatyva 3'!CS$106:CS$110,100*'Alternatyva 3'!$D$106:$D$110,1/('Alternatyva 3'!$DG$106:$DG$110+100),'Alternatyva 3'!$DH$106:$DH$110)</f>
        <v>0</v>
      </c>
      <c r="CT24" s="40">
        <f>SUMPRODUCT('Alternatyva 3'!CT$106:CT$110,100*'Alternatyva 3'!$D$106:$D$110,1/('Alternatyva 3'!$DG$106:$DG$110+100),'Alternatyva 3'!$DH$106:$DH$110)</f>
        <v>0</v>
      </c>
      <c r="CU24" s="40">
        <f>SUMPRODUCT('Alternatyva 3'!CU$106:CU$110,100*'Alternatyva 3'!$D$106:$D$110,1/('Alternatyva 3'!$DG$106:$DG$110+100),'Alternatyva 3'!$DH$106:$DH$110)</f>
        <v>0</v>
      </c>
      <c r="CV24" s="40">
        <f>SUMPRODUCT('Alternatyva 3'!CV$106:CV$110,100*'Alternatyva 3'!$D$106:$D$110,1/('Alternatyva 3'!$DG$106:$DG$110+100),'Alternatyva 3'!$DH$106:$DH$110)</f>
        <v>0</v>
      </c>
      <c r="CW24" s="40">
        <f>SUMPRODUCT('Alternatyva 3'!CW$106:CW$110,100*'Alternatyva 3'!$D$106:$D$110,1/('Alternatyva 3'!$DG$106:$DG$110+100),'Alternatyva 3'!$DH$106:$DH$110)</f>
        <v>0</v>
      </c>
      <c r="CX24" s="40">
        <f>SUMPRODUCT('Alternatyva 3'!CX$106:CX$110,100*'Alternatyva 3'!$D$106:$D$110,1/('Alternatyva 3'!$DG$106:$DG$110+100),'Alternatyva 3'!$DH$106:$DH$110)</f>
        <v>0</v>
      </c>
      <c r="CY24" s="40">
        <f>SUMPRODUCT('Alternatyva 3'!CY$106:CY$110,100*'Alternatyva 3'!$D$106:$D$110,1/('Alternatyva 3'!$DG$106:$DG$110+100),'Alternatyva 3'!$DH$106:$DH$110)</f>
        <v>0</v>
      </c>
      <c r="CZ24" s="40">
        <f>SUMPRODUCT('Alternatyva 3'!CZ$106:CZ$110,100*'Alternatyva 3'!$D$106:$D$110,1/('Alternatyva 3'!$DG$106:$DG$110+100),'Alternatyva 3'!$DH$106:$DH$110)</f>
        <v>0</v>
      </c>
      <c r="DA24" s="40">
        <f>SUMPRODUCT('Alternatyva 3'!DA$106:DA$110,100*'Alternatyva 3'!$D$106:$D$110,1/('Alternatyva 3'!$DG$106:$DG$110+100),'Alternatyva 3'!$DH$106:$DH$110)</f>
        <v>0</v>
      </c>
      <c r="DB24" s="40">
        <f>SUMPRODUCT('Alternatyva 3'!DB$106:DB$110,100*'Alternatyva 3'!$D$106:$D$110,1/('Alternatyva 3'!$DG$106:$DG$110+100),'Alternatyva 3'!$DH$106:$DH$110)</f>
        <v>0</v>
      </c>
      <c r="DC24" s="40">
        <f>SUMPRODUCT('Alternatyva 3'!DC$106:DC$110,100*'Alternatyva 3'!$D$106:$D$110,1/('Alternatyva 3'!$DG$106:$DG$110+100),'Alternatyva 3'!$DH$106:$DH$110)</f>
        <v>0</v>
      </c>
    </row>
    <row r="25" spans="2:107" hidden="1">
      <c r="C25" s="793" t="s">
        <v>13</v>
      </c>
      <c r="D25" s="793"/>
      <c r="E25" s="793"/>
      <c r="F25" s="42">
        <f>H25+NPV(FD,I25:INDEX(I25:DC25,PAL))</f>
        <v>0</v>
      </c>
      <c r="G25" s="42">
        <f>SUMIF($H$6:$DC$6,"&lt;="&amp;PAL,$H25:$DC25)</f>
        <v>0</v>
      </c>
      <c r="H25" s="40">
        <f>-H22+H23+H24</f>
        <v>0</v>
      </c>
      <c r="I25" s="40">
        <f t="shared" ref="I25:BT25" si="14">-I22+I23+I24</f>
        <v>0</v>
      </c>
      <c r="J25" s="40">
        <f t="shared" si="14"/>
        <v>0</v>
      </c>
      <c r="K25" s="40">
        <f t="shared" si="14"/>
        <v>0</v>
      </c>
      <c r="L25" s="40">
        <f t="shared" si="14"/>
        <v>0</v>
      </c>
      <c r="M25" s="40">
        <f t="shared" si="14"/>
        <v>0</v>
      </c>
      <c r="N25" s="40">
        <f t="shared" si="14"/>
        <v>0</v>
      </c>
      <c r="O25" s="40">
        <f t="shared" si="14"/>
        <v>0</v>
      </c>
      <c r="P25" s="40">
        <f t="shared" si="14"/>
        <v>0</v>
      </c>
      <c r="Q25" s="40">
        <f t="shared" si="14"/>
        <v>0</v>
      </c>
      <c r="R25" s="40">
        <f t="shared" si="14"/>
        <v>0</v>
      </c>
      <c r="S25" s="40">
        <f t="shared" si="14"/>
        <v>0</v>
      </c>
      <c r="T25" s="40">
        <f t="shared" si="14"/>
        <v>0</v>
      </c>
      <c r="U25" s="40">
        <f t="shared" si="14"/>
        <v>0</v>
      </c>
      <c r="V25" s="40">
        <f t="shared" si="14"/>
        <v>0</v>
      </c>
      <c r="W25" s="40">
        <f t="shared" si="14"/>
        <v>0</v>
      </c>
      <c r="X25" s="40">
        <f t="shared" si="14"/>
        <v>0</v>
      </c>
      <c r="Y25" s="40">
        <f t="shared" si="14"/>
        <v>0</v>
      </c>
      <c r="Z25" s="40">
        <f t="shared" si="14"/>
        <v>0</v>
      </c>
      <c r="AA25" s="40">
        <f t="shared" si="14"/>
        <v>0</v>
      </c>
      <c r="AB25" s="40">
        <f t="shared" si="14"/>
        <v>0</v>
      </c>
      <c r="AC25" s="40">
        <f t="shared" si="14"/>
        <v>0</v>
      </c>
      <c r="AD25" s="40">
        <f t="shared" si="14"/>
        <v>0</v>
      </c>
      <c r="AE25" s="40">
        <f t="shared" si="14"/>
        <v>0</v>
      </c>
      <c r="AF25" s="40">
        <f t="shared" si="14"/>
        <v>0</v>
      </c>
      <c r="AG25" s="40">
        <f t="shared" si="14"/>
        <v>0</v>
      </c>
      <c r="AH25" s="40">
        <f t="shared" si="14"/>
        <v>0</v>
      </c>
      <c r="AI25" s="40">
        <f t="shared" si="14"/>
        <v>0</v>
      </c>
      <c r="AJ25" s="40">
        <f t="shared" si="14"/>
        <v>0</v>
      </c>
      <c r="AK25" s="40">
        <f t="shared" si="14"/>
        <v>0</v>
      </c>
      <c r="AL25" s="40">
        <f t="shared" si="14"/>
        <v>0</v>
      </c>
      <c r="AM25" s="40">
        <f t="shared" si="14"/>
        <v>0</v>
      </c>
      <c r="AN25" s="40">
        <f t="shared" si="14"/>
        <v>0</v>
      </c>
      <c r="AO25" s="40">
        <f t="shared" si="14"/>
        <v>0</v>
      </c>
      <c r="AP25" s="40">
        <f t="shared" si="14"/>
        <v>0</v>
      </c>
      <c r="AQ25" s="40">
        <f t="shared" si="14"/>
        <v>0</v>
      </c>
      <c r="AR25" s="40">
        <f t="shared" si="14"/>
        <v>0</v>
      </c>
      <c r="AS25" s="40">
        <f t="shared" si="14"/>
        <v>0</v>
      </c>
      <c r="AT25" s="40">
        <f t="shared" si="14"/>
        <v>0</v>
      </c>
      <c r="AU25" s="40">
        <f t="shared" si="14"/>
        <v>0</v>
      </c>
      <c r="AV25" s="40">
        <f t="shared" si="14"/>
        <v>0</v>
      </c>
      <c r="AW25" s="40">
        <f t="shared" si="14"/>
        <v>0</v>
      </c>
      <c r="AX25" s="40">
        <f t="shared" si="14"/>
        <v>0</v>
      </c>
      <c r="AY25" s="40">
        <f t="shared" si="14"/>
        <v>0</v>
      </c>
      <c r="AZ25" s="40">
        <f t="shared" si="14"/>
        <v>0</v>
      </c>
      <c r="BA25" s="40">
        <f t="shared" si="14"/>
        <v>0</v>
      </c>
      <c r="BB25" s="40">
        <f t="shared" si="14"/>
        <v>0</v>
      </c>
      <c r="BC25" s="40">
        <f t="shared" si="14"/>
        <v>0</v>
      </c>
      <c r="BD25" s="40">
        <f t="shared" si="14"/>
        <v>0</v>
      </c>
      <c r="BE25" s="40">
        <f t="shared" si="14"/>
        <v>0</v>
      </c>
      <c r="BF25" s="40">
        <f t="shared" si="14"/>
        <v>0</v>
      </c>
      <c r="BG25" s="40">
        <f t="shared" si="14"/>
        <v>0</v>
      </c>
      <c r="BH25" s="40">
        <f t="shared" si="14"/>
        <v>0</v>
      </c>
      <c r="BI25" s="40">
        <f t="shared" si="14"/>
        <v>0</v>
      </c>
      <c r="BJ25" s="40">
        <f t="shared" si="14"/>
        <v>0</v>
      </c>
      <c r="BK25" s="40">
        <f t="shared" si="14"/>
        <v>0</v>
      </c>
      <c r="BL25" s="40">
        <f t="shared" si="14"/>
        <v>0</v>
      </c>
      <c r="BM25" s="40">
        <f t="shared" si="14"/>
        <v>0</v>
      </c>
      <c r="BN25" s="40">
        <f t="shared" si="14"/>
        <v>0</v>
      </c>
      <c r="BO25" s="40">
        <f t="shared" si="14"/>
        <v>0</v>
      </c>
      <c r="BP25" s="40">
        <f t="shared" si="14"/>
        <v>0</v>
      </c>
      <c r="BQ25" s="40">
        <f t="shared" si="14"/>
        <v>0</v>
      </c>
      <c r="BR25" s="40">
        <f t="shared" si="14"/>
        <v>0</v>
      </c>
      <c r="BS25" s="40">
        <f t="shared" si="14"/>
        <v>0</v>
      </c>
      <c r="BT25" s="40">
        <f t="shared" si="14"/>
        <v>0</v>
      </c>
      <c r="BU25" s="40">
        <f t="shared" ref="BU25:DC25" si="15">-BU22+BU23+BU24</f>
        <v>0</v>
      </c>
      <c r="BV25" s="40">
        <f t="shared" si="15"/>
        <v>0</v>
      </c>
      <c r="BW25" s="40">
        <f t="shared" si="15"/>
        <v>0</v>
      </c>
      <c r="BX25" s="40">
        <f t="shared" si="15"/>
        <v>0</v>
      </c>
      <c r="BY25" s="40">
        <f t="shared" si="15"/>
        <v>0</v>
      </c>
      <c r="BZ25" s="40">
        <f t="shared" si="15"/>
        <v>0</v>
      </c>
      <c r="CA25" s="40">
        <f t="shared" si="15"/>
        <v>0</v>
      </c>
      <c r="CB25" s="40">
        <f t="shared" si="15"/>
        <v>0</v>
      </c>
      <c r="CC25" s="40">
        <f t="shared" si="15"/>
        <v>0</v>
      </c>
      <c r="CD25" s="40">
        <f t="shared" si="15"/>
        <v>0</v>
      </c>
      <c r="CE25" s="40">
        <f t="shared" si="15"/>
        <v>0</v>
      </c>
      <c r="CF25" s="40">
        <f t="shared" si="15"/>
        <v>0</v>
      </c>
      <c r="CG25" s="40">
        <f t="shared" si="15"/>
        <v>0</v>
      </c>
      <c r="CH25" s="40">
        <f t="shared" si="15"/>
        <v>0</v>
      </c>
      <c r="CI25" s="40">
        <f t="shared" si="15"/>
        <v>0</v>
      </c>
      <c r="CJ25" s="40">
        <f t="shared" si="15"/>
        <v>0</v>
      </c>
      <c r="CK25" s="40">
        <f t="shared" si="15"/>
        <v>0</v>
      </c>
      <c r="CL25" s="40">
        <f t="shared" si="15"/>
        <v>0</v>
      </c>
      <c r="CM25" s="40">
        <f t="shared" si="15"/>
        <v>0</v>
      </c>
      <c r="CN25" s="40">
        <f t="shared" si="15"/>
        <v>0</v>
      </c>
      <c r="CO25" s="40">
        <f t="shared" si="15"/>
        <v>0</v>
      </c>
      <c r="CP25" s="40">
        <f t="shared" si="15"/>
        <v>0</v>
      </c>
      <c r="CQ25" s="40">
        <f t="shared" si="15"/>
        <v>0</v>
      </c>
      <c r="CR25" s="40">
        <f t="shared" si="15"/>
        <v>0</v>
      </c>
      <c r="CS25" s="40">
        <f t="shared" si="15"/>
        <v>0</v>
      </c>
      <c r="CT25" s="40">
        <f t="shared" si="15"/>
        <v>0</v>
      </c>
      <c r="CU25" s="40">
        <f t="shared" si="15"/>
        <v>0</v>
      </c>
      <c r="CV25" s="40">
        <f t="shared" si="15"/>
        <v>0</v>
      </c>
      <c r="CW25" s="40">
        <f t="shared" si="15"/>
        <v>0</v>
      </c>
      <c r="CX25" s="40">
        <f t="shared" si="15"/>
        <v>0</v>
      </c>
      <c r="CY25" s="40">
        <f t="shared" si="15"/>
        <v>0</v>
      </c>
      <c r="CZ25" s="40">
        <f t="shared" si="15"/>
        <v>0</v>
      </c>
      <c r="DA25" s="40">
        <f t="shared" si="15"/>
        <v>0</v>
      </c>
      <c r="DB25" s="40">
        <f t="shared" si="15"/>
        <v>0</v>
      </c>
      <c r="DC25" s="40">
        <f t="shared" si="15"/>
        <v>0</v>
      </c>
    </row>
    <row r="26" spans="2:107" hidden="1"/>
    <row r="27" spans="2:107" hidden="1">
      <c r="B27" s="31" t="s">
        <v>10</v>
      </c>
      <c r="C27" s="41"/>
      <c r="D27" s="41"/>
      <c r="E27" s="41"/>
      <c r="F27" s="763" t="s">
        <v>31</v>
      </c>
      <c r="G27" s="775"/>
      <c r="H27" s="12">
        <v>0</v>
      </c>
      <c r="I27" s="12">
        <v>1</v>
      </c>
      <c r="J27" s="12">
        <v>2</v>
      </c>
      <c r="K27" s="12">
        <v>3</v>
      </c>
      <c r="L27" s="12">
        <v>4</v>
      </c>
      <c r="M27" s="12">
        <v>5</v>
      </c>
      <c r="N27" s="12">
        <v>6</v>
      </c>
      <c r="O27" s="12">
        <v>7</v>
      </c>
      <c r="P27" s="12">
        <v>8</v>
      </c>
      <c r="Q27" s="12">
        <v>9</v>
      </c>
      <c r="R27" s="12">
        <v>10</v>
      </c>
      <c r="S27" s="12">
        <v>11</v>
      </c>
      <c r="T27" s="12">
        <v>12</v>
      </c>
      <c r="U27" s="12">
        <v>13</v>
      </c>
      <c r="V27" s="12">
        <v>14</v>
      </c>
      <c r="W27" s="12">
        <v>15</v>
      </c>
      <c r="X27" s="12">
        <v>16</v>
      </c>
      <c r="Y27" s="12">
        <v>17</v>
      </c>
      <c r="Z27" s="12">
        <v>18</v>
      </c>
      <c r="AA27" s="12">
        <v>19</v>
      </c>
      <c r="AB27" s="12">
        <v>20</v>
      </c>
      <c r="AC27" s="12">
        <v>21</v>
      </c>
      <c r="AD27" s="12">
        <v>22</v>
      </c>
      <c r="AE27" s="12">
        <v>23</v>
      </c>
      <c r="AF27" s="12">
        <v>24</v>
      </c>
      <c r="AG27" s="12">
        <v>25</v>
      </c>
      <c r="AH27" s="12">
        <v>26</v>
      </c>
      <c r="AI27" s="12">
        <v>27</v>
      </c>
      <c r="AJ27" s="12">
        <v>28</v>
      </c>
      <c r="AK27" s="12">
        <v>29</v>
      </c>
      <c r="AL27" s="12">
        <v>30</v>
      </c>
      <c r="AM27" s="12">
        <v>31</v>
      </c>
      <c r="AN27" s="12">
        <v>32</v>
      </c>
      <c r="AO27" s="12">
        <v>33</v>
      </c>
      <c r="AP27" s="12">
        <v>34</v>
      </c>
      <c r="AQ27" s="12">
        <v>35</v>
      </c>
      <c r="AR27" s="12">
        <v>36</v>
      </c>
      <c r="AS27" s="12">
        <v>37</v>
      </c>
      <c r="AT27" s="12">
        <v>38</v>
      </c>
      <c r="AU27" s="12">
        <v>39</v>
      </c>
      <c r="AV27" s="12">
        <v>40</v>
      </c>
      <c r="AW27" s="12">
        <v>41</v>
      </c>
      <c r="AX27" s="12">
        <v>42</v>
      </c>
      <c r="AY27" s="12">
        <v>43</v>
      </c>
      <c r="AZ27" s="12">
        <v>44</v>
      </c>
      <c r="BA27" s="12">
        <v>45</v>
      </c>
      <c r="BB27" s="12">
        <v>46</v>
      </c>
      <c r="BC27" s="12">
        <v>47</v>
      </c>
      <c r="BD27" s="12">
        <v>48</v>
      </c>
      <c r="BE27" s="12">
        <v>49</v>
      </c>
      <c r="BF27" s="12">
        <v>50</v>
      </c>
      <c r="BG27" s="12">
        <v>51</v>
      </c>
      <c r="BH27" s="12">
        <v>52</v>
      </c>
      <c r="BI27" s="12">
        <v>53</v>
      </c>
      <c r="BJ27" s="12">
        <v>54</v>
      </c>
      <c r="BK27" s="12">
        <v>55</v>
      </c>
      <c r="BL27" s="12">
        <v>56</v>
      </c>
      <c r="BM27" s="12">
        <v>57</v>
      </c>
      <c r="BN27" s="12">
        <v>58</v>
      </c>
      <c r="BO27" s="12">
        <v>59</v>
      </c>
      <c r="BP27" s="12">
        <v>60</v>
      </c>
      <c r="BQ27" s="12">
        <v>61</v>
      </c>
      <c r="BR27" s="12">
        <v>62</v>
      </c>
      <c r="BS27" s="12">
        <v>63</v>
      </c>
      <c r="BT27" s="12">
        <v>64</v>
      </c>
      <c r="BU27" s="12">
        <v>65</v>
      </c>
      <c r="BV27" s="12">
        <v>66</v>
      </c>
      <c r="BW27" s="12">
        <v>67</v>
      </c>
      <c r="BX27" s="12">
        <v>68</v>
      </c>
      <c r="BY27" s="12">
        <v>69</v>
      </c>
      <c r="BZ27" s="12">
        <v>70</v>
      </c>
      <c r="CA27" s="12">
        <v>71</v>
      </c>
      <c r="CB27" s="12">
        <v>72</v>
      </c>
      <c r="CC27" s="12">
        <v>73</v>
      </c>
      <c r="CD27" s="12">
        <v>74</v>
      </c>
      <c r="CE27" s="12">
        <v>75</v>
      </c>
      <c r="CF27" s="12">
        <v>76</v>
      </c>
      <c r="CG27" s="12">
        <v>77</v>
      </c>
      <c r="CH27" s="12">
        <v>78</v>
      </c>
      <c r="CI27" s="12">
        <v>79</v>
      </c>
      <c r="CJ27" s="12">
        <v>80</v>
      </c>
      <c r="CK27" s="12">
        <v>81</v>
      </c>
      <c r="CL27" s="12">
        <v>82</v>
      </c>
      <c r="CM27" s="12">
        <v>83</v>
      </c>
      <c r="CN27" s="12">
        <v>84</v>
      </c>
      <c r="CO27" s="12">
        <v>85</v>
      </c>
      <c r="CP27" s="12">
        <v>86</v>
      </c>
      <c r="CQ27" s="12">
        <v>87</v>
      </c>
      <c r="CR27" s="12">
        <v>88</v>
      </c>
      <c r="CS27" s="12">
        <v>89</v>
      </c>
      <c r="CT27" s="12">
        <v>90</v>
      </c>
      <c r="CU27" s="12">
        <v>91</v>
      </c>
      <c r="CV27" s="12">
        <v>92</v>
      </c>
      <c r="CW27" s="12">
        <v>93</v>
      </c>
      <c r="CX27" s="12">
        <v>94</v>
      </c>
      <c r="CY27" s="12">
        <v>95</v>
      </c>
      <c r="CZ27" s="12">
        <v>96</v>
      </c>
      <c r="DA27" s="12">
        <v>97</v>
      </c>
      <c r="DB27" s="12">
        <v>98</v>
      </c>
      <c r="DC27" s="12">
        <v>99</v>
      </c>
    </row>
    <row r="28" spans="2:107" ht="28.8" hidden="1">
      <c r="B28" s="1" t="s">
        <v>5</v>
      </c>
      <c r="C28" s="784" t="s">
        <v>14</v>
      </c>
      <c r="D28" s="784"/>
      <c r="E28" s="784"/>
      <c r="F28" s="13" t="s">
        <v>33</v>
      </c>
      <c r="G28" s="12" t="s">
        <v>32</v>
      </c>
      <c r="H28" s="12" t="str">
        <f ca="1">IF(PVP="",TEXT(TODAY(),"yyyy"),TEXT(PVP,"yyyy"))</f>
        <v>2022</v>
      </c>
      <c r="I28" s="12">
        <f t="shared" ref="I28:AN28" ca="1" si="16">$H$7+I27</f>
        <v>2023</v>
      </c>
      <c r="J28" s="12">
        <f t="shared" ca="1" si="16"/>
        <v>2024</v>
      </c>
      <c r="K28" s="12">
        <f t="shared" ca="1" si="16"/>
        <v>2025</v>
      </c>
      <c r="L28" s="12">
        <f t="shared" ca="1" si="16"/>
        <v>2026</v>
      </c>
      <c r="M28" s="12">
        <f t="shared" ca="1" si="16"/>
        <v>2027</v>
      </c>
      <c r="N28" s="12">
        <f t="shared" ca="1" si="16"/>
        <v>2028</v>
      </c>
      <c r="O28" s="12">
        <f t="shared" ca="1" si="16"/>
        <v>2029</v>
      </c>
      <c r="P28" s="12">
        <f t="shared" ca="1" si="16"/>
        <v>2030</v>
      </c>
      <c r="Q28" s="12">
        <f t="shared" ca="1" si="16"/>
        <v>2031</v>
      </c>
      <c r="R28" s="12">
        <f t="shared" ca="1" si="16"/>
        <v>2032</v>
      </c>
      <c r="S28" s="12">
        <f t="shared" ca="1" si="16"/>
        <v>2033</v>
      </c>
      <c r="T28" s="12">
        <f t="shared" ca="1" si="16"/>
        <v>2034</v>
      </c>
      <c r="U28" s="12">
        <f t="shared" ca="1" si="16"/>
        <v>2035</v>
      </c>
      <c r="V28" s="12">
        <f t="shared" ca="1" si="16"/>
        <v>2036</v>
      </c>
      <c r="W28" s="12">
        <f t="shared" ca="1" si="16"/>
        <v>2037</v>
      </c>
      <c r="X28" s="12">
        <f t="shared" ca="1" si="16"/>
        <v>2038</v>
      </c>
      <c r="Y28" s="12">
        <f t="shared" ca="1" si="16"/>
        <v>2039</v>
      </c>
      <c r="Z28" s="12">
        <f t="shared" ca="1" si="16"/>
        <v>2040</v>
      </c>
      <c r="AA28" s="12">
        <f t="shared" ca="1" si="16"/>
        <v>2041</v>
      </c>
      <c r="AB28" s="12">
        <f t="shared" ca="1" si="16"/>
        <v>2042</v>
      </c>
      <c r="AC28" s="12">
        <f t="shared" ca="1" si="16"/>
        <v>2043</v>
      </c>
      <c r="AD28" s="12">
        <f t="shared" ca="1" si="16"/>
        <v>2044</v>
      </c>
      <c r="AE28" s="12">
        <f t="shared" ca="1" si="16"/>
        <v>2045</v>
      </c>
      <c r="AF28" s="12">
        <f t="shared" ca="1" si="16"/>
        <v>2046</v>
      </c>
      <c r="AG28" s="12">
        <f t="shared" ca="1" si="16"/>
        <v>2047</v>
      </c>
      <c r="AH28" s="12">
        <f t="shared" ca="1" si="16"/>
        <v>2048</v>
      </c>
      <c r="AI28" s="12">
        <f t="shared" ca="1" si="16"/>
        <v>2049</v>
      </c>
      <c r="AJ28" s="12">
        <f t="shared" ca="1" si="16"/>
        <v>2050</v>
      </c>
      <c r="AK28" s="12">
        <f t="shared" ca="1" si="16"/>
        <v>2051</v>
      </c>
      <c r="AL28" s="12">
        <f t="shared" ca="1" si="16"/>
        <v>2052</v>
      </c>
      <c r="AM28" s="12">
        <f t="shared" ca="1" si="16"/>
        <v>2053</v>
      </c>
      <c r="AN28" s="12">
        <f t="shared" ca="1" si="16"/>
        <v>2054</v>
      </c>
      <c r="AO28" s="12">
        <f t="shared" ref="AO28:BT28" ca="1" si="17">$H$7+AO27</f>
        <v>2055</v>
      </c>
      <c r="AP28" s="12">
        <f t="shared" ca="1" si="17"/>
        <v>2056</v>
      </c>
      <c r="AQ28" s="12">
        <f t="shared" ca="1" si="17"/>
        <v>2057</v>
      </c>
      <c r="AR28" s="12">
        <f t="shared" ca="1" si="17"/>
        <v>2058</v>
      </c>
      <c r="AS28" s="12">
        <f t="shared" ca="1" si="17"/>
        <v>2059</v>
      </c>
      <c r="AT28" s="12">
        <f t="shared" ca="1" si="17"/>
        <v>2060</v>
      </c>
      <c r="AU28" s="12">
        <f t="shared" ca="1" si="17"/>
        <v>2061</v>
      </c>
      <c r="AV28" s="12">
        <f t="shared" ca="1" si="17"/>
        <v>2062</v>
      </c>
      <c r="AW28" s="12">
        <f t="shared" ca="1" si="17"/>
        <v>2063</v>
      </c>
      <c r="AX28" s="12">
        <f t="shared" ca="1" si="17"/>
        <v>2064</v>
      </c>
      <c r="AY28" s="12">
        <f t="shared" ca="1" si="17"/>
        <v>2065</v>
      </c>
      <c r="AZ28" s="12">
        <f t="shared" ca="1" si="17"/>
        <v>2066</v>
      </c>
      <c r="BA28" s="12">
        <f t="shared" ca="1" si="17"/>
        <v>2067</v>
      </c>
      <c r="BB28" s="12">
        <f t="shared" ca="1" si="17"/>
        <v>2068</v>
      </c>
      <c r="BC28" s="12">
        <f t="shared" ca="1" si="17"/>
        <v>2069</v>
      </c>
      <c r="BD28" s="12">
        <f t="shared" ca="1" si="17"/>
        <v>2070</v>
      </c>
      <c r="BE28" s="12">
        <f t="shared" ca="1" si="17"/>
        <v>2071</v>
      </c>
      <c r="BF28" s="12">
        <f t="shared" ca="1" si="17"/>
        <v>2072</v>
      </c>
      <c r="BG28" s="12">
        <f t="shared" ca="1" si="17"/>
        <v>2073</v>
      </c>
      <c r="BH28" s="12">
        <f t="shared" ca="1" si="17"/>
        <v>2074</v>
      </c>
      <c r="BI28" s="12">
        <f t="shared" ca="1" si="17"/>
        <v>2075</v>
      </c>
      <c r="BJ28" s="12">
        <f t="shared" ca="1" si="17"/>
        <v>2076</v>
      </c>
      <c r="BK28" s="12">
        <f t="shared" ca="1" si="17"/>
        <v>2077</v>
      </c>
      <c r="BL28" s="12">
        <f t="shared" ca="1" si="17"/>
        <v>2078</v>
      </c>
      <c r="BM28" s="12">
        <f t="shared" ca="1" si="17"/>
        <v>2079</v>
      </c>
      <c r="BN28" s="12">
        <f t="shared" ca="1" si="17"/>
        <v>2080</v>
      </c>
      <c r="BO28" s="12">
        <f t="shared" ca="1" si="17"/>
        <v>2081</v>
      </c>
      <c r="BP28" s="12">
        <f t="shared" ca="1" si="17"/>
        <v>2082</v>
      </c>
      <c r="BQ28" s="12">
        <f t="shared" ca="1" si="17"/>
        <v>2083</v>
      </c>
      <c r="BR28" s="12">
        <f t="shared" ca="1" si="17"/>
        <v>2084</v>
      </c>
      <c r="BS28" s="12">
        <f t="shared" ca="1" si="17"/>
        <v>2085</v>
      </c>
      <c r="BT28" s="12">
        <f t="shared" ca="1" si="17"/>
        <v>2086</v>
      </c>
      <c r="BU28" s="12">
        <f t="shared" ref="BU28:CZ28" ca="1" si="18">$H$7+BU27</f>
        <v>2087</v>
      </c>
      <c r="BV28" s="12">
        <f t="shared" ca="1" si="18"/>
        <v>2088</v>
      </c>
      <c r="BW28" s="12">
        <f t="shared" ca="1" si="18"/>
        <v>2089</v>
      </c>
      <c r="BX28" s="12">
        <f t="shared" ca="1" si="18"/>
        <v>2090</v>
      </c>
      <c r="BY28" s="12">
        <f t="shared" ca="1" si="18"/>
        <v>2091</v>
      </c>
      <c r="BZ28" s="12">
        <f t="shared" ca="1" si="18"/>
        <v>2092</v>
      </c>
      <c r="CA28" s="12">
        <f t="shared" ca="1" si="18"/>
        <v>2093</v>
      </c>
      <c r="CB28" s="12">
        <f t="shared" ca="1" si="18"/>
        <v>2094</v>
      </c>
      <c r="CC28" s="12">
        <f t="shared" ca="1" si="18"/>
        <v>2095</v>
      </c>
      <c r="CD28" s="12">
        <f t="shared" ca="1" si="18"/>
        <v>2096</v>
      </c>
      <c r="CE28" s="12">
        <f t="shared" ca="1" si="18"/>
        <v>2097</v>
      </c>
      <c r="CF28" s="12">
        <f t="shared" ca="1" si="18"/>
        <v>2098</v>
      </c>
      <c r="CG28" s="12">
        <f t="shared" ca="1" si="18"/>
        <v>2099</v>
      </c>
      <c r="CH28" s="12">
        <f t="shared" ca="1" si="18"/>
        <v>2100</v>
      </c>
      <c r="CI28" s="12">
        <f t="shared" ca="1" si="18"/>
        <v>2101</v>
      </c>
      <c r="CJ28" s="12">
        <f t="shared" ca="1" si="18"/>
        <v>2102</v>
      </c>
      <c r="CK28" s="12">
        <f t="shared" ca="1" si="18"/>
        <v>2103</v>
      </c>
      <c r="CL28" s="12">
        <f t="shared" ca="1" si="18"/>
        <v>2104</v>
      </c>
      <c r="CM28" s="12">
        <f t="shared" ca="1" si="18"/>
        <v>2105</v>
      </c>
      <c r="CN28" s="12">
        <f t="shared" ca="1" si="18"/>
        <v>2106</v>
      </c>
      <c r="CO28" s="12">
        <f t="shared" ca="1" si="18"/>
        <v>2107</v>
      </c>
      <c r="CP28" s="12">
        <f t="shared" ca="1" si="18"/>
        <v>2108</v>
      </c>
      <c r="CQ28" s="12">
        <f t="shared" ca="1" si="18"/>
        <v>2109</v>
      </c>
      <c r="CR28" s="12">
        <f t="shared" ca="1" si="18"/>
        <v>2110</v>
      </c>
      <c r="CS28" s="12">
        <f t="shared" ca="1" si="18"/>
        <v>2111</v>
      </c>
      <c r="CT28" s="12">
        <f t="shared" ca="1" si="18"/>
        <v>2112</v>
      </c>
      <c r="CU28" s="12">
        <f t="shared" ca="1" si="18"/>
        <v>2113</v>
      </c>
      <c r="CV28" s="12">
        <f t="shared" ca="1" si="18"/>
        <v>2114</v>
      </c>
      <c r="CW28" s="12">
        <f t="shared" ca="1" si="18"/>
        <v>2115</v>
      </c>
      <c r="CX28" s="12">
        <f t="shared" ca="1" si="18"/>
        <v>2116</v>
      </c>
      <c r="CY28" s="12">
        <f t="shared" ca="1" si="18"/>
        <v>2117</v>
      </c>
      <c r="CZ28" s="12">
        <f t="shared" ca="1" si="18"/>
        <v>2118</v>
      </c>
      <c r="DA28" s="12">
        <f t="shared" ref="DA28:DC28" ca="1" si="19">$H$7+DA27</f>
        <v>2119</v>
      </c>
      <c r="DB28" s="12">
        <f t="shared" ca="1" si="19"/>
        <v>2120</v>
      </c>
      <c r="DC28" s="12">
        <f t="shared" ca="1" si="19"/>
        <v>2121</v>
      </c>
    </row>
    <row r="29" spans="2:107" ht="15" hidden="1" customHeight="1">
      <c r="B29" s="5" t="s">
        <v>238</v>
      </c>
      <c r="C29" s="786" t="s">
        <v>261</v>
      </c>
      <c r="D29" s="786"/>
      <c r="E29" s="786"/>
      <c r="F29" s="42">
        <f>H29+NPV(FD,I29:INDEX(I29:DC29,PAL))</f>
        <v>0</v>
      </c>
      <c r="G29" s="42">
        <f>SUMIF($H$6:$DC$6,"&lt;="&amp;PAL,$H29:$DC29)</f>
        <v>0</v>
      </c>
      <c r="H29" s="14">
        <f>'Alternatyva 4'!H$7-'Alternatyva 4'!H$112</f>
        <v>0</v>
      </c>
      <c r="I29" s="14">
        <f>'Alternatyva 4'!I$7-'Alternatyva 4'!I$112</f>
        <v>0</v>
      </c>
      <c r="J29" s="14">
        <f>'Alternatyva 4'!J$7-'Alternatyva 4'!J$112</f>
        <v>0</v>
      </c>
      <c r="K29" s="14">
        <f>'Alternatyva 4'!K$7-'Alternatyva 4'!K$112</f>
        <v>0</v>
      </c>
      <c r="L29" s="14">
        <f>'Alternatyva 4'!L$7-'Alternatyva 4'!L$112</f>
        <v>0</v>
      </c>
      <c r="M29" s="14">
        <f>'Alternatyva 4'!M$7-'Alternatyva 4'!M$112</f>
        <v>0</v>
      </c>
      <c r="N29" s="14">
        <f>'Alternatyva 4'!N$7-'Alternatyva 4'!N$112</f>
        <v>0</v>
      </c>
      <c r="O29" s="14">
        <f>'Alternatyva 4'!O$7-'Alternatyva 4'!O$112</f>
        <v>0</v>
      </c>
      <c r="P29" s="14">
        <f>'Alternatyva 4'!P$7-'Alternatyva 4'!P$112</f>
        <v>0</v>
      </c>
      <c r="Q29" s="14">
        <f>'Alternatyva 4'!Q$7-'Alternatyva 4'!Q$112</f>
        <v>0</v>
      </c>
      <c r="R29" s="14">
        <f>'Alternatyva 4'!R$7-'Alternatyva 4'!R$112</f>
        <v>0</v>
      </c>
      <c r="S29" s="14">
        <f>'Alternatyva 4'!S$7-'Alternatyva 4'!S$112</f>
        <v>0</v>
      </c>
      <c r="T29" s="14">
        <f>'Alternatyva 4'!T$7-'Alternatyva 4'!T$112</f>
        <v>0</v>
      </c>
      <c r="U29" s="14">
        <f>'Alternatyva 4'!U$7-'Alternatyva 4'!U$112</f>
        <v>0</v>
      </c>
      <c r="V29" s="14">
        <f>'Alternatyva 4'!V$7-'Alternatyva 4'!V$112</f>
        <v>0</v>
      </c>
      <c r="W29" s="14">
        <f>'Alternatyva 4'!W$7-'Alternatyva 4'!W$112</f>
        <v>0</v>
      </c>
      <c r="X29" s="14">
        <f>'Alternatyva 4'!X$7-'Alternatyva 4'!X$112</f>
        <v>0</v>
      </c>
      <c r="Y29" s="14">
        <f>'Alternatyva 4'!Y$7-'Alternatyva 4'!Y$112</f>
        <v>0</v>
      </c>
      <c r="Z29" s="14">
        <f>'Alternatyva 4'!Z$7-'Alternatyva 4'!Z$112</f>
        <v>0</v>
      </c>
      <c r="AA29" s="14">
        <f>'Alternatyva 4'!AA$7-'Alternatyva 4'!AA$112</f>
        <v>0</v>
      </c>
      <c r="AB29" s="14">
        <f>'Alternatyva 4'!AB$7-'Alternatyva 4'!AB$112</f>
        <v>0</v>
      </c>
      <c r="AC29" s="14">
        <f>'Alternatyva 4'!AC$7-'Alternatyva 4'!AC$112</f>
        <v>0</v>
      </c>
      <c r="AD29" s="14">
        <f>'Alternatyva 4'!AD$7-'Alternatyva 4'!AD$112</f>
        <v>0</v>
      </c>
      <c r="AE29" s="14">
        <f>'Alternatyva 4'!AE$7-'Alternatyva 4'!AE$112</f>
        <v>0</v>
      </c>
      <c r="AF29" s="14">
        <f>'Alternatyva 4'!AF$7-'Alternatyva 4'!AF$112</f>
        <v>0</v>
      </c>
      <c r="AG29" s="14">
        <f>'Alternatyva 4'!AG$7-'Alternatyva 4'!AG$112</f>
        <v>0</v>
      </c>
      <c r="AH29" s="14">
        <f>'Alternatyva 4'!AH$7-'Alternatyva 4'!AH$112</f>
        <v>0</v>
      </c>
      <c r="AI29" s="14">
        <f>'Alternatyva 4'!AI$7-'Alternatyva 4'!AI$112</f>
        <v>0</v>
      </c>
      <c r="AJ29" s="14">
        <f>'Alternatyva 4'!AJ$7-'Alternatyva 4'!AJ$112</f>
        <v>0</v>
      </c>
      <c r="AK29" s="14">
        <f>'Alternatyva 4'!AK$7-'Alternatyva 4'!AK$112</f>
        <v>0</v>
      </c>
      <c r="AL29" s="14">
        <f>'Alternatyva 4'!AL$7-'Alternatyva 4'!AL$112</f>
        <v>0</v>
      </c>
      <c r="AM29" s="14">
        <f>'Alternatyva 4'!AM$7-'Alternatyva 4'!AM$112</f>
        <v>0</v>
      </c>
      <c r="AN29" s="14">
        <f>'Alternatyva 4'!AN$7-'Alternatyva 4'!AN$112</f>
        <v>0</v>
      </c>
      <c r="AO29" s="14">
        <f>'Alternatyva 4'!AO$7-'Alternatyva 4'!AO$112</f>
        <v>0</v>
      </c>
      <c r="AP29" s="14">
        <f>'Alternatyva 4'!AP$7-'Alternatyva 4'!AP$112</f>
        <v>0</v>
      </c>
      <c r="AQ29" s="14">
        <f>'Alternatyva 4'!AQ$7-'Alternatyva 4'!AQ$112</f>
        <v>0</v>
      </c>
      <c r="AR29" s="14">
        <f>'Alternatyva 4'!AR$7-'Alternatyva 4'!AR$112</f>
        <v>0</v>
      </c>
      <c r="AS29" s="14">
        <f>'Alternatyva 4'!AS$7-'Alternatyva 4'!AS$112</f>
        <v>0</v>
      </c>
      <c r="AT29" s="14">
        <f>'Alternatyva 4'!AT$7-'Alternatyva 4'!AT$112</f>
        <v>0</v>
      </c>
      <c r="AU29" s="14">
        <f>'Alternatyva 4'!AU$7-'Alternatyva 4'!AU$112</f>
        <v>0</v>
      </c>
      <c r="AV29" s="14">
        <f>'Alternatyva 4'!AV$7-'Alternatyva 4'!AV$112</f>
        <v>0</v>
      </c>
      <c r="AW29" s="14">
        <f>'Alternatyva 4'!AW$7-'Alternatyva 4'!AW$112</f>
        <v>0</v>
      </c>
      <c r="AX29" s="14">
        <f>'Alternatyva 4'!AX$7-'Alternatyva 4'!AX$112</f>
        <v>0</v>
      </c>
      <c r="AY29" s="14">
        <f>'Alternatyva 4'!AY$7-'Alternatyva 4'!AY$112</f>
        <v>0</v>
      </c>
      <c r="AZ29" s="14">
        <f>'Alternatyva 4'!AZ$7-'Alternatyva 4'!AZ$112</f>
        <v>0</v>
      </c>
      <c r="BA29" s="14">
        <f>'Alternatyva 4'!BA$7-'Alternatyva 4'!BA$112</f>
        <v>0</v>
      </c>
      <c r="BB29" s="14">
        <f>'Alternatyva 4'!BB$7-'Alternatyva 4'!BB$112</f>
        <v>0</v>
      </c>
      <c r="BC29" s="14">
        <f>'Alternatyva 4'!BC$7-'Alternatyva 4'!BC$112</f>
        <v>0</v>
      </c>
      <c r="BD29" s="14">
        <f>'Alternatyva 4'!BD$7-'Alternatyva 4'!BD$112</f>
        <v>0</v>
      </c>
      <c r="BE29" s="14">
        <f>'Alternatyva 4'!BE$7-'Alternatyva 4'!BE$112</f>
        <v>0</v>
      </c>
      <c r="BF29" s="14">
        <f>'Alternatyva 4'!BF$7-'Alternatyva 4'!BF$112</f>
        <v>0</v>
      </c>
      <c r="BG29" s="14">
        <f>'Alternatyva 4'!BG$7-'Alternatyva 4'!BG$112</f>
        <v>0</v>
      </c>
      <c r="BH29" s="14">
        <f>'Alternatyva 4'!BH$7-'Alternatyva 4'!BH$112</f>
        <v>0</v>
      </c>
      <c r="BI29" s="14">
        <f>'Alternatyva 4'!BI$7-'Alternatyva 4'!BI$112</f>
        <v>0</v>
      </c>
      <c r="BJ29" s="14">
        <f>'Alternatyva 4'!BJ$7-'Alternatyva 4'!BJ$112</f>
        <v>0</v>
      </c>
      <c r="BK29" s="14">
        <f>'Alternatyva 4'!BK$7-'Alternatyva 4'!BK$112</f>
        <v>0</v>
      </c>
      <c r="BL29" s="14">
        <f>'Alternatyva 4'!BL$7-'Alternatyva 4'!BL$112</f>
        <v>0</v>
      </c>
      <c r="BM29" s="14">
        <f>'Alternatyva 4'!BM$7-'Alternatyva 4'!BM$112</f>
        <v>0</v>
      </c>
      <c r="BN29" s="14">
        <f>'Alternatyva 4'!BN$7-'Alternatyva 4'!BN$112</f>
        <v>0</v>
      </c>
      <c r="BO29" s="14">
        <f>'Alternatyva 4'!BO$7-'Alternatyva 4'!BO$112</f>
        <v>0</v>
      </c>
      <c r="BP29" s="14">
        <f>'Alternatyva 4'!BP$7-'Alternatyva 4'!BP$112</f>
        <v>0</v>
      </c>
      <c r="BQ29" s="14">
        <f>'Alternatyva 4'!BQ$7-'Alternatyva 4'!BQ$112</f>
        <v>0</v>
      </c>
      <c r="BR29" s="14">
        <f>'Alternatyva 4'!BR$7-'Alternatyva 4'!BR$112</f>
        <v>0</v>
      </c>
      <c r="BS29" s="14">
        <f>'Alternatyva 4'!BS$7-'Alternatyva 4'!BS$112</f>
        <v>0</v>
      </c>
      <c r="BT29" s="14">
        <f>'Alternatyva 4'!BT$7-'Alternatyva 4'!BT$112</f>
        <v>0</v>
      </c>
      <c r="BU29" s="14">
        <f>'Alternatyva 4'!BU$7-'Alternatyva 4'!BU$112</f>
        <v>0</v>
      </c>
      <c r="BV29" s="14">
        <f>'Alternatyva 4'!BV$7-'Alternatyva 4'!BV$112</f>
        <v>0</v>
      </c>
      <c r="BW29" s="14">
        <f>'Alternatyva 4'!BW$7-'Alternatyva 4'!BW$112</f>
        <v>0</v>
      </c>
      <c r="BX29" s="14">
        <f>'Alternatyva 4'!BX$7-'Alternatyva 4'!BX$112</f>
        <v>0</v>
      </c>
      <c r="BY29" s="14">
        <f>'Alternatyva 4'!BY$7-'Alternatyva 4'!BY$112</f>
        <v>0</v>
      </c>
      <c r="BZ29" s="14">
        <f>'Alternatyva 4'!BZ$7-'Alternatyva 4'!BZ$112</f>
        <v>0</v>
      </c>
      <c r="CA29" s="14">
        <f>'Alternatyva 4'!CA$7-'Alternatyva 4'!CA$112</f>
        <v>0</v>
      </c>
      <c r="CB29" s="14">
        <f>'Alternatyva 4'!CB$7-'Alternatyva 4'!CB$112</f>
        <v>0</v>
      </c>
      <c r="CC29" s="14">
        <f>'Alternatyva 4'!CC$7-'Alternatyva 4'!CC$112</f>
        <v>0</v>
      </c>
      <c r="CD29" s="14">
        <f>'Alternatyva 4'!CD$7-'Alternatyva 4'!CD$112</f>
        <v>0</v>
      </c>
      <c r="CE29" s="14">
        <f>'Alternatyva 4'!CE$7-'Alternatyva 4'!CE$112</f>
        <v>0</v>
      </c>
      <c r="CF29" s="14">
        <f>'Alternatyva 4'!CF$7-'Alternatyva 4'!CF$112</f>
        <v>0</v>
      </c>
      <c r="CG29" s="14">
        <f>'Alternatyva 4'!CG$7-'Alternatyva 4'!CG$112</f>
        <v>0</v>
      </c>
      <c r="CH29" s="14">
        <f>'Alternatyva 4'!CH$7-'Alternatyva 4'!CH$112</f>
        <v>0</v>
      </c>
      <c r="CI29" s="14">
        <f>'Alternatyva 4'!CI$7-'Alternatyva 4'!CI$112</f>
        <v>0</v>
      </c>
      <c r="CJ29" s="14">
        <f>'Alternatyva 4'!CJ$7-'Alternatyva 4'!CJ$112</f>
        <v>0</v>
      </c>
      <c r="CK29" s="14">
        <f>'Alternatyva 4'!CK$7-'Alternatyva 4'!CK$112</f>
        <v>0</v>
      </c>
      <c r="CL29" s="14">
        <f>'Alternatyva 4'!CL$7-'Alternatyva 4'!CL$112</f>
        <v>0</v>
      </c>
      <c r="CM29" s="14">
        <f>'Alternatyva 4'!CM$7-'Alternatyva 4'!CM$112</f>
        <v>0</v>
      </c>
      <c r="CN29" s="14">
        <f>'Alternatyva 4'!CN$7-'Alternatyva 4'!CN$112</f>
        <v>0</v>
      </c>
      <c r="CO29" s="14">
        <f>'Alternatyva 4'!CO$7-'Alternatyva 4'!CO$112</f>
        <v>0</v>
      </c>
      <c r="CP29" s="14">
        <f>'Alternatyva 4'!CP$7-'Alternatyva 4'!CP$112</f>
        <v>0</v>
      </c>
      <c r="CQ29" s="14">
        <f>'Alternatyva 4'!CQ$7-'Alternatyva 4'!CQ$112</f>
        <v>0</v>
      </c>
      <c r="CR29" s="14">
        <f>'Alternatyva 4'!CR$7-'Alternatyva 4'!CR$112</f>
        <v>0</v>
      </c>
      <c r="CS29" s="14">
        <f>'Alternatyva 4'!CS$7-'Alternatyva 4'!CS$112</f>
        <v>0</v>
      </c>
      <c r="CT29" s="14">
        <f>'Alternatyva 4'!CT$7-'Alternatyva 4'!CT$112</f>
        <v>0</v>
      </c>
      <c r="CU29" s="14">
        <f>'Alternatyva 4'!CU$7-'Alternatyva 4'!CU$112</f>
        <v>0</v>
      </c>
      <c r="CV29" s="14">
        <f>'Alternatyva 4'!CV$7-'Alternatyva 4'!CV$112</f>
        <v>0</v>
      </c>
      <c r="CW29" s="14">
        <f>'Alternatyva 4'!CW$7-'Alternatyva 4'!CW$112</f>
        <v>0</v>
      </c>
      <c r="CX29" s="14">
        <f>'Alternatyva 4'!CX$7-'Alternatyva 4'!CX$112</f>
        <v>0</v>
      </c>
      <c r="CY29" s="14">
        <f>'Alternatyva 4'!CY$7-'Alternatyva 4'!CY$112</f>
        <v>0</v>
      </c>
      <c r="CZ29" s="14">
        <f>'Alternatyva 4'!CZ$7-'Alternatyva 4'!CZ$112</f>
        <v>0</v>
      </c>
      <c r="DA29" s="14">
        <f>'Alternatyva 4'!DA$7-'Alternatyva 4'!DA$112</f>
        <v>0</v>
      </c>
      <c r="DB29" s="14">
        <f>'Alternatyva 4'!DB$7-'Alternatyva 4'!DB$112</f>
        <v>0</v>
      </c>
      <c r="DC29" s="14">
        <f>'Alternatyva 4'!DC$7-'Alternatyva 4'!DC$112</f>
        <v>0</v>
      </c>
    </row>
    <row r="30" spans="2:107" hidden="1">
      <c r="B30" s="5" t="s">
        <v>239</v>
      </c>
      <c r="C30" s="792" t="s">
        <v>262</v>
      </c>
      <c r="D30" s="792"/>
      <c r="E30" s="792"/>
      <c r="F30" s="42">
        <f>H30+NPV(FD,I30:INDEX(I30:DC30,PAL))</f>
        <v>0</v>
      </c>
      <c r="G30" s="42">
        <f>SUMIF($H$6:$DC$6,"&lt;="&amp;PAL,$H30:$DC30)</f>
        <v>0</v>
      </c>
      <c r="H30" s="14">
        <f>SUMPRODUCT('Alternatyva 4'!H$95:H$99,100/('Alternatyva 4'!$DG$95:$DG$99+100))-SUMPRODUCT('Alternatyva 4'!H$106:H$110,100/('Alternatyva 4'!$DG$106:$DG$110+100))</f>
        <v>0</v>
      </c>
      <c r="I30" s="14">
        <f>SUMPRODUCT('Alternatyva 4'!I$95:I$99,100/('Alternatyva 4'!$DG$95:$DG$99+100))-SUMPRODUCT('Alternatyva 4'!I$106:I$110,100/('Alternatyva 4'!$DG$106:$DG$110+100))</f>
        <v>0</v>
      </c>
      <c r="J30" s="14">
        <f>SUMPRODUCT('Alternatyva 4'!J$95:J$99,100/('Alternatyva 4'!$DG$95:$DG$99+100))-SUMPRODUCT('Alternatyva 4'!J$106:J$110,100/('Alternatyva 4'!$DG$106:$DG$110+100))</f>
        <v>0</v>
      </c>
      <c r="K30" s="14">
        <f>SUMPRODUCT('Alternatyva 4'!K$95:K$99,100/('Alternatyva 4'!$DG$95:$DG$99+100))-SUMPRODUCT('Alternatyva 4'!K$106:K$110,100/('Alternatyva 4'!$DG$106:$DG$110+100))</f>
        <v>0</v>
      </c>
      <c r="L30" s="14">
        <f>SUMPRODUCT('Alternatyva 4'!L$95:L$99,100/('Alternatyva 4'!$DG$95:$DG$99+100))-SUMPRODUCT('Alternatyva 4'!L$106:L$110,100/('Alternatyva 4'!$DG$106:$DG$110+100))</f>
        <v>0</v>
      </c>
      <c r="M30" s="14">
        <f>SUMPRODUCT('Alternatyva 4'!M$95:M$99,100/('Alternatyva 4'!$DG$95:$DG$99+100))-SUMPRODUCT('Alternatyva 4'!M$106:M$110,100/('Alternatyva 4'!$DG$106:$DG$110+100))</f>
        <v>0</v>
      </c>
      <c r="N30" s="14">
        <f>SUMPRODUCT('Alternatyva 4'!N$95:N$99,100/('Alternatyva 4'!$DG$95:$DG$99+100))-SUMPRODUCT('Alternatyva 4'!N$106:N$110,100/('Alternatyva 4'!$DG$106:$DG$110+100))</f>
        <v>0</v>
      </c>
      <c r="O30" s="14">
        <f>SUMPRODUCT('Alternatyva 4'!O$95:O$99,100/('Alternatyva 4'!$DG$95:$DG$99+100))-SUMPRODUCT('Alternatyva 4'!O$106:O$110,100/('Alternatyva 4'!$DG$106:$DG$110+100))</f>
        <v>0</v>
      </c>
      <c r="P30" s="14">
        <f>SUMPRODUCT('Alternatyva 4'!P$95:P$99,100/('Alternatyva 4'!$DG$95:$DG$99+100))-SUMPRODUCT('Alternatyva 4'!P$106:P$110,100/('Alternatyva 4'!$DG$106:$DG$110+100))</f>
        <v>0</v>
      </c>
      <c r="Q30" s="14">
        <f>SUMPRODUCT('Alternatyva 4'!Q$95:Q$99,100/('Alternatyva 4'!$DG$95:$DG$99+100))-SUMPRODUCT('Alternatyva 4'!Q$106:Q$110,100/('Alternatyva 4'!$DG$106:$DG$110+100))</f>
        <v>0</v>
      </c>
      <c r="R30" s="14">
        <f>SUMPRODUCT('Alternatyva 4'!R$95:R$99,100/('Alternatyva 4'!$DG$95:$DG$99+100))-SUMPRODUCT('Alternatyva 4'!R$106:R$110,100/('Alternatyva 4'!$DG$106:$DG$110+100))</f>
        <v>0</v>
      </c>
      <c r="S30" s="14">
        <f>SUMPRODUCT('Alternatyva 4'!S$95:S$99,100/('Alternatyva 4'!$DG$95:$DG$99+100))-SUMPRODUCT('Alternatyva 4'!S$106:S$110,100/('Alternatyva 4'!$DG$106:$DG$110+100))</f>
        <v>0</v>
      </c>
      <c r="T30" s="14">
        <f>SUMPRODUCT('Alternatyva 4'!T$95:T$99,100/('Alternatyva 4'!$DG$95:$DG$99+100))-SUMPRODUCT('Alternatyva 4'!T$106:T$110,100/('Alternatyva 4'!$DG$106:$DG$110+100))</f>
        <v>0</v>
      </c>
      <c r="U30" s="14">
        <f>SUMPRODUCT('Alternatyva 4'!U$95:U$99,100/('Alternatyva 4'!$DG$95:$DG$99+100))-SUMPRODUCT('Alternatyva 4'!U$106:U$110,100/('Alternatyva 4'!$DG$106:$DG$110+100))</f>
        <v>0</v>
      </c>
      <c r="V30" s="14">
        <f>SUMPRODUCT('Alternatyva 4'!V$95:V$99,100/('Alternatyva 4'!$DG$95:$DG$99+100))-SUMPRODUCT('Alternatyva 4'!V$106:V$110,100/('Alternatyva 4'!$DG$106:$DG$110+100))</f>
        <v>0</v>
      </c>
      <c r="W30" s="14">
        <f>SUMPRODUCT('Alternatyva 4'!W$95:W$99,100/('Alternatyva 4'!$DG$95:$DG$99+100))-SUMPRODUCT('Alternatyva 4'!W$106:W$110,100/('Alternatyva 4'!$DG$106:$DG$110+100))</f>
        <v>0</v>
      </c>
      <c r="X30" s="14">
        <f>SUMPRODUCT('Alternatyva 4'!X$95:X$99,100/('Alternatyva 4'!$DG$95:$DG$99+100))-SUMPRODUCT('Alternatyva 4'!X$106:X$110,100/('Alternatyva 4'!$DG$106:$DG$110+100))</f>
        <v>0</v>
      </c>
      <c r="Y30" s="14">
        <f>SUMPRODUCT('Alternatyva 4'!Y$95:Y$99,100/('Alternatyva 4'!$DG$95:$DG$99+100))-SUMPRODUCT('Alternatyva 4'!Y$106:Y$110,100/('Alternatyva 4'!$DG$106:$DG$110+100))</f>
        <v>0</v>
      </c>
      <c r="Z30" s="14">
        <f>SUMPRODUCT('Alternatyva 4'!Z$95:Z$99,100/('Alternatyva 4'!$DG$95:$DG$99+100))-SUMPRODUCT('Alternatyva 4'!Z$106:Z$110,100/('Alternatyva 4'!$DG$106:$DG$110+100))</f>
        <v>0</v>
      </c>
      <c r="AA30" s="14">
        <f>SUMPRODUCT('Alternatyva 4'!AA$95:AA$99,100/('Alternatyva 4'!$DG$95:$DG$99+100))-SUMPRODUCT('Alternatyva 4'!AA$106:AA$110,100/('Alternatyva 4'!$DG$106:$DG$110+100))</f>
        <v>0</v>
      </c>
      <c r="AB30" s="14">
        <f>SUMPRODUCT('Alternatyva 4'!AB$95:AB$99,100/('Alternatyva 4'!$DG$95:$DG$99+100))-SUMPRODUCT('Alternatyva 4'!AB$106:AB$110,100/('Alternatyva 4'!$DG$106:$DG$110+100))</f>
        <v>0</v>
      </c>
      <c r="AC30" s="14">
        <f>SUMPRODUCT('Alternatyva 4'!AC$95:AC$99,100/('Alternatyva 4'!$DG$95:$DG$99+100))-SUMPRODUCT('Alternatyva 4'!AC$106:AC$110,100/('Alternatyva 4'!$DG$106:$DG$110+100))</f>
        <v>0</v>
      </c>
      <c r="AD30" s="14">
        <f>SUMPRODUCT('Alternatyva 4'!AD$95:AD$99,100/('Alternatyva 4'!$DG$95:$DG$99+100))-SUMPRODUCT('Alternatyva 4'!AD$106:AD$110,100/('Alternatyva 4'!$DG$106:$DG$110+100))</f>
        <v>0</v>
      </c>
      <c r="AE30" s="14">
        <f>SUMPRODUCT('Alternatyva 4'!AE$95:AE$99,100/('Alternatyva 4'!$DG$95:$DG$99+100))-SUMPRODUCT('Alternatyva 4'!AE$106:AE$110,100/('Alternatyva 4'!$DG$106:$DG$110+100))</f>
        <v>0</v>
      </c>
      <c r="AF30" s="14">
        <f>SUMPRODUCT('Alternatyva 4'!AF$95:AF$99,100/('Alternatyva 4'!$DG$95:$DG$99+100))-SUMPRODUCT('Alternatyva 4'!AF$106:AF$110,100/('Alternatyva 4'!$DG$106:$DG$110+100))</f>
        <v>0</v>
      </c>
      <c r="AG30" s="14">
        <f>SUMPRODUCT('Alternatyva 4'!AG$95:AG$99,100/('Alternatyva 4'!$DG$95:$DG$99+100))-SUMPRODUCT('Alternatyva 4'!AG$106:AG$110,100/('Alternatyva 4'!$DG$106:$DG$110+100))</f>
        <v>0</v>
      </c>
      <c r="AH30" s="14">
        <f>SUMPRODUCT('Alternatyva 4'!AH$95:AH$99,100/('Alternatyva 4'!$DG$95:$DG$99+100))-SUMPRODUCT('Alternatyva 4'!AH$106:AH$110,100/('Alternatyva 4'!$DG$106:$DG$110+100))</f>
        <v>0</v>
      </c>
      <c r="AI30" s="14">
        <f>SUMPRODUCT('Alternatyva 4'!AI$95:AI$99,100/('Alternatyva 4'!$DG$95:$DG$99+100))-SUMPRODUCT('Alternatyva 4'!AI$106:AI$110,100/('Alternatyva 4'!$DG$106:$DG$110+100))</f>
        <v>0</v>
      </c>
      <c r="AJ30" s="14">
        <f>SUMPRODUCT('Alternatyva 4'!AJ$95:AJ$99,100/('Alternatyva 4'!$DG$95:$DG$99+100))-SUMPRODUCT('Alternatyva 4'!AJ$106:AJ$110,100/('Alternatyva 4'!$DG$106:$DG$110+100))</f>
        <v>0</v>
      </c>
      <c r="AK30" s="14">
        <f>SUMPRODUCT('Alternatyva 4'!AK$95:AK$99,100/('Alternatyva 4'!$DG$95:$DG$99+100))-SUMPRODUCT('Alternatyva 4'!AK$106:AK$110,100/('Alternatyva 4'!$DG$106:$DG$110+100))</f>
        <v>0</v>
      </c>
      <c r="AL30" s="14">
        <f>SUMPRODUCT('Alternatyva 4'!AL$95:AL$99,100/('Alternatyva 4'!$DG$95:$DG$99+100))-SUMPRODUCT('Alternatyva 4'!AL$106:AL$110,100/('Alternatyva 4'!$DG$106:$DG$110+100))</f>
        <v>0</v>
      </c>
      <c r="AM30" s="14">
        <f>SUMPRODUCT('Alternatyva 4'!AM$95:AM$99,100/('Alternatyva 4'!$DG$95:$DG$99+100))-SUMPRODUCT('Alternatyva 4'!AM$106:AM$110,100/('Alternatyva 4'!$DG$106:$DG$110+100))</f>
        <v>0</v>
      </c>
      <c r="AN30" s="14">
        <f>SUMPRODUCT('Alternatyva 4'!AN$95:AN$99,100/('Alternatyva 4'!$DG$95:$DG$99+100))-SUMPRODUCT('Alternatyva 4'!AN$106:AN$110,100/('Alternatyva 4'!$DG$106:$DG$110+100))</f>
        <v>0</v>
      </c>
      <c r="AO30" s="14">
        <f>SUMPRODUCT('Alternatyva 4'!AO$95:AO$99,100/('Alternatyva 4'!$DG$95:$DG$99+100))-SUMPRODUCT('Alternatyva 4'!AO$106:AO$110,100/('Alternatyva 4'!$DG$106:$DG$110+100))</f>
        <v>0</v>
      </c>
      <c r="AP30" s="14">
        <f>SUMPRODUCT('Alternatyva 4'!AP$95:AP$99,100/('Alternatyva 4'!$DG$95:$DG$99+100))-SUMPRODUCT('Alternatyva 4'!AP$106:AP$110,100/('Alternatyva 4'!$DG$106:$DG$110+100))</f>
        <v>0</v>
      </c>
      <c r="AQ30" s="14">
        <f>SUMPRODUCT('Alternatyva 4'!AQ$95:AQ$99,100/('Alternatyva 4'!$DG$95:$DG$99+100))-SUMPRODUCT('Alternatyva 4'!AQ$106:AQ$110,100/('Alternatyva 4'!$DG$106:$DG$110+100))</f>
        <v>0</v>
      </c>
      <c r="AR30" s="14">
        <f>SUMPRODUCT('Alternatyva 4'!AR$95:AR$99,100/('Alternatyva 4'!$DG$95:$DG$99+100))-SUMPRODUCT('Alternatyva 4'!AR$106:AR$110,100/('Alternatyva 4'!$DG$106:$DG$110+100))</f>
        <v>0</v>
      </c>
      <c r="AS30" s="14">
        <f>SUMPRODUCT('Alternatyva 4'!AS$95:AS$99,100/('Alternatyva 4'!$DG$95:$DG$99+100))-SUMPRODUCT('Alternatyva 4'!AS$106:AS$110,100/('Alternatyva 4'!$DG$106:$DG$110+100))</f>
        <v>0</v>
      </c>
      <c r="AT30" s="14">
        <f>SUMPRODUCT('Alternatyva 4'!AT$95:AT$99,100/('Alternatyva 4'!$DG$95:$DG$99+100))-SUMPRODUCT('Alternatyva 4'!AT$106:AT$110,100/('Alternatyva 4'!$DG$106:$DG$110+100))</f>
        <v>0</v>
      </c>
      <c r="AU30" s="14">
        <f>SUMPRODUCT('Alternatyva 4'!AU$95:AU$99,100/('Alternatyva 4'!$DG$95:$DG$99+100))-SUMPRODUCT('Alternatyva 4'!AU$106:AU$110,100/('Alternatyva 4'!$DG$106:$DG$110+100))</f>
        <v>0</v>
      </c>
      <c r="AV30" s="14">
        <f>SUMPRODUCT('Alternatyva 4'!AV$95:AV$99,100/('Alternatyva 4'!$DG$95:$DG$99+100))-SUMPRODUCT('Alternatyva 4'!AV$106:AV$110,100/('Alternatyva 4'!$DG$106:$DG$110+100))</f>
        <v>0</v>
      </c>
      <c r="AW30" s="14">
        <f>SUMPRODUCT('Alternatyva 4'!AW$95:AW$99,100/('Alternatyva 4'!$DG$95:$DG$99+100))-SUMPRODUCT('Alternatyva 4'!AW$106:AW$110,100/('Alternatyva 4'!$DG$106:$DG$110+100))</f>
        <v>0</v>
      </c>
      <c r="AX30" s="14">
        <f>SUMPRODUCT('Alternatyva 4'!AX$95:AX$99,100/('Alternatyva 4'!$DG$95:$DG$99+100))-SUMPRODUCT('Alternatyva 4'!AX$106:AX$110,100/('Alternatyva 4'!$DG$106:$DG$110+100))</f>
        <v>0</v>
      </c>
      <c r="AY30" s="14">
        <f>SUMPRODUCT('Alternatyva 4'!AY$95:AY$99,100/('Alternatyva 4'!$DG$95:$DG$99+100))-SUMPRODUCT('Alternatyva 4'!AY$106:AY$110,100/('Alternatyva 4'!$DG$106:$DG$110+100))</f>
        <v>0</v>
      </c>
      <c r="AZ30" s="14">
        <f>SUMPRODUCT('Alternatyva 4'!AZ$95:AZ$99,100/('Alternatyva 4'!$DG$95:$DG$99+100))-SUMPRODUCT('Alternatyva 4'!AZ$106:AZ$110,100/('Alternatyva 4'!$DG$106:$DG$110+100))</f>
        <v>0</v>
      </c>
      <c r="BA30" s="14">
        <f>SUMPRODUCT('Alternatyva 4'!BA$95:BA$99,100/('Alternatyva 4'!$DG$95:$DG$99+100))-SUMPRODUCT('Alternatyva 4'!BA$106:BA$110,100/('Alternatyva 4'!$DG$106:$DG$110+100))</f>
        <v>0</v>
      </c>
      <c r="BB30" s="14">
        <f>SUMPRODUCT('Alternatyva 4'!BB$95:BB$99,100/('Alternatyva 4'!$DG$95:$DG$99+100))-SUMPRODUCT('Alternatyva 4'!BB$106:BB$110,100/('Alternatyva 4'!$DG$106:$DG$110+100))</f>
        <v>0</v>
      </c>
      <c r="BC30" s="14">
        <f>SUMPRODUCT('Alternatyva 4'!BC$95:BC$99,100/('Alternatyva 4'!$DG$95:$DG$99+100))-SUMPRODUCT('Alternatyva 4'!BC$106:BC$110,100/('Alternatyva 4'!$DG$106:$DG$110+100))</f>
        <v>0</v>
      </c>
      <c r="BD30" s="14">
        <f>SUMPRODUCT('Alternatyva 4'!BD$95:BD$99,100/('Alternatyva 4'!$DG$95:$DG$99+100))-SUMPRODUCT('Alternatyva 4'!BD$106:BD$110,100/('Alternatyva 4'!$DG$106:$DG$110+100))</f>
        <v>0</v>
      </c>
      <c r="BE30" s="14">
        <f>SUMPRODUCT('Alternatyva 4'!BE$95:BE$99,100/('Alternatyva 4'!$DG$95:$DG$99+100))-SUMPRODUCT('Alternatyva 4'!BE$106:BE$110,100/('Alternatyva 4'!$DG$106:$DG$110+100))</f>
        <v>0</v>
      </c>
      <c r="BF30" s="14">
        <f>SUMPRODUCT('Alternatyva 4'!BF$95:BF$99,100/('Alternatyva 4'!$DG$95:$DG$99+100))-SUMPRODUCT('Alternatyva 4'!BF$106:BF$110,100/('Alternatyva 4'!$DG$106:$DG$110+100))</f>
        <v>0</v>
      </c>
      <c r="BG30" s="14">
        <f>SUMPRODUCT('Alternatyva 4'!BG$95:BG$99,100/('Alternatyva 4'!$DG$95:$DG$99+100))-SUMPRODUCT('Alternatyva 4'!BG$106:BG$110,100/('Alternatyva 4'!$DG$106:$DG$110+100))</f>
        <v>0</v>
      </c>
      <c r="BH30" s="14">
        <f>SUMPRODUCT('Alternatyva 4'!BH$95:BH$99,100/('Alternatyva 4'!$DG$95:$DG$99+100))-SUMPRODUCT('Alternatyva 4'!BH$106:BH$110,100/('Alternatyva 4'!$DG$106:$DG$110+100))</f>
        <v>0</v>
      </c>
      <c r="BI30" s="14">
        <f>SUMPRODUCT('Alternatyva 4'!BI$95:BI$99,100/('Alternatyva 4'!$DG$95:$DG$99+100))-SUMPRODUCT('Alternatyva 4'!BI$106:BI$110,100/('Alternatyva 4'!$DG$106:$DG$110+100))</f>
        <v>0</v>
      </c>
      <c r="BJ30" s="14">
        <f>SUMPRODUCT('Alternatyva 4'!BJ$95:BJ$99,100/('Alternatyva 4'!$DG$95:$DG$99+100))-SUMPRODUCT('Alternatyva 4'!BJ$106:BJ$110,100/('Alternatyva 4'!$DG$106:$DG$110+100))</f>
        <v>0</v>
      </c>
      <c r="BK30" s="14">
        <f>SUMPRODUCT('Alternatyva 4'!BK$95:BK$99,100/('Alternatyva 4'!$DG$95:$DG$99+100))-SUMPRODUCT('Alternatyva 4'!BK$106:BK$110,100/('Alternatyva 4'!$DG$106:$DG$110+100))</f>
        <v>0</v>
      </c>
      <c r="BL30" s="14">
        <f>SUMPRODUCT('Alternatyva 4'!BL$95:BL$99,100/('Alternatyva 4'!$DG$95:$DG$99+100))-SUMPRODUCT('Alternatyva 4'!BL$106:BL$110,100/('Alternatyva 4'!$DG$106:$DG$110+100))</f>
        <v>0</v>
      </c>
      <c r="BM30" s="14">
        <f>SUMPRODUCT('Alternatyva 4'!BM$95:BM$99,100/('Alternatyva 4'!$DG$95:$DG$99+100))-SUMPRODUCT('Alternatyva 4'!BM$106:BM$110,100/('Alternatyva 4'!$DG$106:$DG$110+100))</f>
        <v>0</v>
      </c>
      <c r="BN30" s="14">
        <f>SUMPRODUCT('Alternatyva 4'!BN$95:BN$99,100/('Alternatyva 4'!$DG$95:$DG$99+100))-SUMPRODUCT('Alternatyva 4'!BN$106:BN$110,100/('Alternatyva 4'!$DG$106:$DG$110+100))</f>
        <v>0</v>
      </c>
      <c r="BO30" s="14">
        <f>SUMPRODUCT('Alternatyva 4'!BO$95:BO$99,100/('Alternatyva 4'!$DG$95:$DG$99+100))-SUMPRODUCT('Alternatyva 4'!BO$106:BO$110,100/('Alternatyva 4'!$DG$106:$DG$110+100))</f>
        <v>0</v>
      </c>
      <c r="BP30" s="14">
        <f>SUMPRODUCT('Alternatyva 4'!BP$95:BP$99,100/('Alternatyva 4'!$DG$95:$DG$99+100))-SUMPRODUCT('Alternatyva 4'!BP$106:BP$110,100/('Alternatyva 4'!$DG$106:$DG$110+100))</f>
        <v>0</v>
      </c>
      <c r="BQ30" s="14">
        <f>SUMPRODUCT('Alternatyva 4'!BQ$95:BQ$99,100/('Alternatyva 4'!$DG$95:$DG$99+100))-SUMPRODUCT('Alternatyva 4'!BQ$106:BQ$110,100/('Alternatyva 4'!$DG$106:$DG$110+100))</f>
        <v>0</v>
      </c>
      <c r="BR30" s="14">
        <f>SUMPRODUCT('Alternatyva 4'!BR$95:BR$99,100/('Alternatyva 4'!$DG$95:$DG$99+100))-SUMPRODUCT('Alternatyva 4'!BR$106:BR$110,100/('Alternatyva 4'!$DG$106:$DG$110+100))</f>
        <v>0</v>
      </c>
      <c r="BS30" s="14">
        <f>SUMPRODUCT('Alternatyva 4'!BS$95:BS$99,100/('Alternatyva 4'!$DG$95:$DG$99+100))-SUMPRODUCT('Alternatyva 4'!BS$106:BS$110,100/('Alternatyva 4'!$DG$106:$DG$110+100))</f>
        <v>0</v>
      </c>
      <c r="BT30" s="14">
        <f>SUMPRODUCT('Alternatyva 4'!BT$95:BT$99,100/('Alternatyva 4'!$DG$95:$DG$99+100))-SUMPRODUCT('Alternatyva 4'!BT$106:BT$110,100/('Alternatyva 4'!$DG$106:$DG$110+100))</f>
        <v>0</v>
      </c>
      <c r="BU30" s="14">
        <f>SUMPRODUCT('Alternatyva 4'!BU$95:BU$99,100/('Alternatyva 4'!$DG$95:$DG$99+100))-SUMPRODUCT('Alternatyva 4'!BU$106:BU$110,100/('Alternatyva 4'!$DG$106:$DG$110+100))</f>
        <v>0</v>
      </c>
      <c r="BV30" s="14">
        <f>SUMPRODUCT('Alternatyva 4'!BV$95:BV$99,100/('Alternatyva 4'!$DG$95:$DG$99+100))-SUMPRODUCT('Alternatyva 4'!BV$106:BV$110,100/('Alternatyva 4'!$DG$106:$DG$110+100))</f>
        <v>0</v>
      </c>
      <c r="BW30" s="14">
        <f>SUMPRODUCT('Alternatyva 4'!BW$95:BW$99,100/('Alternatyva 4'!$DG$95:$DG$99+100))-SUMPRODUCT('Alternatyva 4'!BW$106:BW$110,100/('Alternatyva 4'!$DG$106:$DG$110+100))</f>
        <v>0</v>
      </c>
      <c r="BX30" s="14">
        <f>SUMPRODUCT('Alternatyva 4'!BX$95:BX$99,100/('Alternatyva 4'!$DG$95:$DG$99+100))-SUMPRODUCT('Alternatyva 4'!BX$106:BX$110,100/('Alternatyva 4'!$DG$106:$DG$110+100))</f>
        <v>0</v>
      </c>
      <c r="BY30" s="14">
        <f>SUMPRODUCT('Alternatyva 4'!BY$95:BY$99,100/('Alternatyva 4'!$DG$95:$DG$99+100))-SUMPRODUCT('Alternatyva 4'!BY$106:BY$110,100/('Alternatyva 4'!$DG$106:$DG$110+100))</f>
        <v>0</v>
      </c>
      <c r="BZ30" s="14">
        <f>SUMPRODUCT('Alternatyva 4'!BZ$95:BZ$99,100/('Alternatyva 4'!$DG$95:$DG$99+100))-SUMPRODUCT('Alternatyva 4'!BZ$106:BZ$110,100/('Alternatyva 4'!$DG$106:$DG$110+100))</f>
        <v>0</v>
      </c>
      <c r="CA30" s="14">
        <f>SUMPRODUCT('Alternatyva 4'!CA$95:CA$99,100/('Alternatyva 4'!$DG$95:$DG$99+100))-SUMPRODUCT('Alternatyva 4'!CA$106:CA$110,100/('Alternatyva 4'!$DG$106:$DG$110+100))</f>
        <v>0</v>
      </c>
      <c r="CB30" s="14">
        <f>SUMPRODUCT('Alternatyva 4'!CB$95:CB$99,100/('Alternatyva 4'!$DG$95:$DG$99+100))-SUMPRODUCT('Alternatyva 4'!CB$106:CB$110,100/('Alternatyva 4'!$DG$106:$DG$110+100))</f>
        <v>0</v>
      </c>
      <c r="CC30" s="14">
        <f>SUMPRODUCT('Alternatyva 4'!CC$95:CC$99,100/('Alternatyva 4'!$DG$95:$DG$99+100))-SUMPRODUCT('Alternatyva 4'!CC$106:CC$110,100/('Alternatyva 4'!$DG$106:$DG$110+100))</f>
        <v>0</v>
      </c>
      <c r="CD30" s="14">
        <f>SUMPRODUCT('Alternatyva 4'!CD$95:CD$99,100/('Alternatyva 4'!$DG$95:$DG$99+100))-SUMPRODUCT('Alternatyva 4'!CD$106:CD$110,100/('Alternatyva 4'!$DG$106:$DG$110+100))</f>
        <v>0</v>
      </c>
      <c r="CE30" s="14">
        <f>SUMPRODUCT('Alternatyva 4'!CE$95:CE$99,100/('Alternatyva 4'!$DG$95:$DG$99+100))-SUMPRODUCT('Alternatyva 4'!CE$106:CE$110,100/('Alternatyva 4'!$DG$106:$DG$110+100))</f>
        <v>0</v>
      </c>
      <c r="CF30" s="14">
        <f>SUMPRODUCT('Alternatyva 4'!CF$95:CF$99,100/('Alternatyva 4'!$DG$95:$DG$99+100))-SUMPRODUCT('Alternatyva 4'!CF$106:CF$110,100/('Alternatyva 4'!$DG$106:$DG$110+100))</f>
        <v>0</v>
      </c>
      <c r="CG30" s="14">
        <f>SUMPRODUCT('Alternatyva 4'!CG$95:CG$99,100/('Alternatyva 4'!$DG$95:$DG$99+100))-SUMPRODUCT('Alternatyva 4'!CG$106:CG$110,100/('Alternatyva 4'!$DG$106:$DG$110+100))</f>
        <v>0</v>
      </c>
      <c r="CH30" s="14">
        <f>SUMPRODUCT('Alternatyva 4'!CH$95:CH$99,100/('Alternatyva 4'!$DG$95:$DG$99+100))-SUMPRODUCT('Alternatyva 4'!CH$106:CH$110,100/('Alternatyva 4'!$DG$106:$DG$110+100))</f>
        <v>0</v>
      </c>
      <c r="CI30" s="14">
        <f>SUMPRODUCT('Alternatyva 4'!CI$95:CI$99,100/('Alternatyva 4'!$DG$95:$DG$99+100))-SUMPRODUCT('Alternatyva 4'!CI$106:CI$110,100/('Alternatyva 4'!$DG$106:$DG$110+100))</f>
        <v>0</v>
      </c>
      <c r="CJ30" s="14">
        <f>SUMPRODUCT('Alternatyva 4'!CJ$95:CJ$99,100/('Alternatyva 4'!$DG$95:$DG$99+100))-SUMPRODUCT('Alternatyva 4'!CJ$106:CJ$110,100/('Alternatyva 4'!$DG$106:$DG$110+100))</f>
        <v>0</v>
      </c>
      <c r="CK30" s="14">
        <f>SUMPRODUCT('Alternatyva 4'!CK$95:CK$99,100/('Alternatyva 4'!$DG$95:$DG$99+100))-SUMPRODUCT('Alternatyva 4'!CK$106:CK$110,100/('Alternatyva 4'!$DG$106:$DG$110+100))</f>
        <v>0</v>
      </c>
      <c r="CL30" s="14">
        <f>SUMPRODUCT('Alternatyva 4'!CL$95:CL$99,100/('Alternatyva 4'!$DG$95:$DG$99+100))-SUMPRODUCT('Alternatyva 4'!CL$106:CL$110,100/('Alternatyva 4'!$DG$106:$DG$110+100))</f>
        <v>0</v>
      </c>
      <c r="CM30" s="14">
        <f>SUMPRODUCT('Alternatyva 4'!CM$95:CM$99,100/('Alternatyva 4'!$DG$95:$DG$99+100))-SUMPRODUCT('Alternatyva 4'!CM$106:CM$110,100/('Alternatyva 4'!$DG$106:$DG$110+100))</f>
        <v>0</v>
      </c>
      <c r="CN30" s="14">
        <f>SUMPRODUCT('Alternatyva 4'!CN$95:CN$99,100/('Alternatyva 4'!$DG$95:$DG$99+100))-SUMPRODUCT('Alternatyva 4'!CN$106:CN$110,100/('Alternatyva 4'!$DG$106:$DG$110+100))</f>
        <v>0</v>
      </c>
      <c r="CO30" s="14">
        <f>SUMPRODUCT('Alternatyva 4'!CO$95:CO$99,100/('Alternatyva 4'!$DG$95:$DG$99+100))-SUMPRODUCT('Alternatyva 4'!CO$106:CO$110,100/('Alternatyva 4'!$DG$106:$DG$110+100))</f>
        <v>0</v>
      </c>
      <c r="CP30" s="14">
        <f>SUMPRODUCT('Alternatyva 4'!CP$95:CP$99,100/('Alternatyva 4'!$DG$95:$DG$99+100))-SUMPRODUCT('Alternatyva 4'!CP$106:CP$110,100/('Alternatyva 4'!$DG$106:$DG$110+100))</f>
        <v>0</v>
      </c>
      <c r="CQ30" s="14">
        <f>SUMPRODUCT('Alternatyva 4'!CQ$95:CQ$99,100/('Alternatyva 4'!$DG$95:$DG$99+100))-SUMPRODUCT('Alternatyva 4'!CQ$106:CQ$110,100/('Alternatyva 4'!$DG$106:$DG$110+100))</f>
        <v>0</v>
      </c>
      <c r="CR30" s="14">
        <f>SUMPRODUCT('Alternatyva 4'!CR$95:CR$99,100/('Alternatyva 4'!$DG$95:$DG$99+100))-SUMPRODUCT('Alternatyva 4'!CR$106:CR$110,100/('Alternatyva 4'!$DG$106:$DG$110+100))</f>
        <v>0</v>
      </c>
      <c r="CS30" s="14">
        <f>SUMPRODUCT('Alternatyva 4'!CS$95:CS$99,100/('Alternatyva 4'!$DG$95:$DG$99+100))-SUMPRODUCT('Alternatyva 4'!CS$106:CS$110,100/('Alternatyva 4'!$DG$106:$DG$110+100))</f>
        <v>0</v>
      </c>
      <c r="CT30" s="14">
        <f>SUMPRODUCT('Alternatyva 4'!CT$95:CT$99,100/('Alternatyva 4'!$DG$95:$DG$99+100))-SUMPRODUCT('Alternatyva 4'!CT$106:CT$110,100/('Alternatyva 4'!$DG$106:$DG$110+100))</f>
        <v>0</v>
      </c>
      <c r="CU30" s="14">
        <f>SUMPRODUCT('Alternatyva 4'!CU$95:CU$99,100/('Alternatyva 4'!$DG$95:$DG$99+100))-SUMPRODUCT('Alternatyva 4'!CU$106:CU$110,100/('Alternatyva 4'!$DG$106:$DG$110+100))</f>
        <v>0</v>
      </c>
      <c r="CV30" s="14">
        <f>SUMPRODUCT('Alternatyva 4'!CV$95:CV$99,100/('Alternatyva 4'!$DG$95:$DG$99+100))-SUMPRODUCT('Alternatyva 4'!CV$106:CV$110,100/('Alternatyva 4'!$DG$106:$DG$110+100))</f>
        <v>0</v>
      </c>
      <c r="CW30" s="14">
        <f>SUMPRODUCT('Alternatyva 4'!CW$95:CW$99,100/('Alternatyva 4'!$DG$95:$DG$99+100))-SUMPRODUCT('Alternatyva 4'!CW$106:CW$110,100/('Alternatyva 4'!$DG$106:$DG$110+100))</f>
        <v>0</v>
      </c>
      <c r="CX30" s="14">
        <f>SUMPRODUCT('Alternatyva 4'!CX$95:CX$99,100/('Alternatyva 4'!$DG$95:$DG$99+100))-SUMPRODUCT('Alternatyva 4'!CX$106:CX$110,100/('Alternatyva 4'!$DG$106:$DG$110+100))</f>
        <v>0</v>
      </c>
      <c r="CY30" s="14">
        <f>SUMPRODUCT('Alternatyva 4'!CY$95:CY$99,100/('Alternatyva 4'!$DG$95:$DG$99+100))-SUMPRODUCT('Alternatyva 4'!CY$106:CY$110,100/('Alternatyva 4'!$DG$106:$DG$110+100))</f>
        <v>0</v>
      </c>
      <c r="CZ30" s="14">
        <f>SUMPRODUCT('Alternatyva 4'!CZ$95:CZ$99,100/('Alternatyva 4'!$DG$95:$DG$99+100))-SUMPRODUCT('Alternatyva 4'!CZ$106:CZ$110,100/('Alternatyva 4'!$DG$106:$DG$110+100))</f>
        <v>0</v>
      </c>
      <c r="DA30" s="14">
        <f>SUMPRODUCT('Alternatyva 4'!DA$95:DA$99,100/('Alternatyva 4'!$DG$95:$DG$99+100))-SUMPRODUCT('Alternatyva 4'!DA$106:DA$110,100/('Alternatyva 4'!$DG$106:$DG$110+100))</f>
        <v>0</v>
      </c>
      <c r="DB30" s="14">
        <f>SUMPRODUCT('Alternatyva 4'!DB$95:DB$99,100/('Alternatyva 4'!$DG$95:$DG$99+100))-SUMPRODUCT('Alternatyva 4'!DB$106:DB$110,100/('Alternatyva 4'!$DG$106:$DG$110+100))</f>
        <v>0</v>
      </c>
      <c r="DC30" s="14">
        <f>SUMPRODUCT('Alternatyva 4'!DC$95:DC$99,100/('Alternatyva 4'!$DG$95:$DG$99+100))-SUMPRODUCT('Alternatyva 4'!DC$106:DC$110,100/('Alternatyva 4'!$DG$106:$DG$110+100))</f>
        <v>0</v>
      </c>
    </row>
    <row r="31" spans="2:107" hidden="1">
      <c r="B31" s="5" t="s">
        <v>277</v>
      </c>
      <c r="C31" s="792" t="s">
        <v>409</v>
      </c>
      <c r="D31" s="792"/>
      <c r="E31" s="792"/>
      <c r="F31" s="42">
        <f>H31+NPV(FD,I31:INDEX(I31:DC31,PAL))</f>
        <v>0</v>
      </c>
      <c r="G31" s="42">
        <f>SUMIF($H$6:$DC$6,"&lt;="&amp;PAL,$H31:$DC31)</f>
        <v>0</v>
      </c>
      <c r="H31" s="40">
        <f>SUMPRODUCT('Alternatyva 4'!H$106:H$110,100*'Alternatyva 4'!$D$106:$D$110,1/('Alternatyva 4'!$DG$106:$DG$110+100),'Alternatyva 4'!$DH$106:$DH$110)</f>
        <v>0</v>
      </c>
      <c r="I31" s="40">
        <f>SUMPRODUCT('Alternatyva 4'!I$106:I$110,100*'Alternatyva 4'!$D$106:$D$110,1/('Alternatyva 4'!$DG$106:$DG$110+100),'Alternatyva 4'!$DH$106:$DH$110)</f>
        <v>0</v>
      </c>
      <c r="J31" s="40">
        <f>SUMPRODUCT('Alternatyva 4'!J$106:J$110,100*'Alternatyva 4'!$D$106:$D$110,1/('Alternatyva 4'!$DG$106:$DG$110+100),'Alternatyva 4'!$DH$106:$DH$110)</f>
        <v>0</v>
      </c>
      <c r="K31" s="40">
        <f>SUMPRODUCT('Alternatyva 4'!K$106:K$110,100*'Alternatyva 4'!$D$106:$D$110,1/('Alternatyva 4'!$DG$106:$DG$110+100),'Alternatyva 4'!$DH$106:$DH$110)</f>
        <v>0</v>
      </c>
      <c r="L31" s="40">
        <f>SUMPRODUCT('Alternatyva 4'!L$106:L$110,100*'Alternatyva 4'!$D$106:$D$110,1/('Alternatyva 4'!$DG$106:$DG$110+100),'Alternatyva 4'!$DH$106:$DH$110)</f>
        <v>0</v>
      </c>
      <c r="M31" s="40">
        <f>SUMPRODUCT('Alternatyva 4'!M$106:M$110,100*'Alternatyva 4'!$D$106:$D$110,1/('Alternatyva 4'!$DG$106:$DG$110+100),'Alternatyva 4'!$DH$106:$DH$110)</f>
        <v>0</v>
      </c>
      <c r="N31" s="40">
        <f>SUMPRODUCT('Alternatyva 4'!N$106:N$110,100*'Alternatyva 4'!$D$106:$D$110,1/('Alternatyva 4'!$DG$106:$DG$110+100),'Alternatyva 4'!$DH$106:$DH$110)</f>
        <v>0</v>
      </c>
      <c r="O31" s="40">
        <f>SUMPRODUCT('Alternatyva 4'!O$106:O$110,100*'Alternatyva 4'!$D$106:$D$110,1/('Alternatyva 4'!$DG$106:$DG$110+100),'Alternatyva 4'!$DH$106:$DH$110)</f>
        <v>0</v>
      </c>
      <c r="P31" s="40">
        <f>SUMPRODUCT('Alternatyva 4'!P$106:P$110,100*'Alternatyva 4'!$D$106:$D$110,1/('Alternatyva 4'!$DG$106:$DG$110+100),'Alternatyva 4'!$DH$106:$DH$110)</f>
        <v>0</v>
      </c>
      <c r="Q31" s="40">
        <f>SUMPRODUCT('Alternatyva 4'!Q$106:Q$110,100*'Alternatyva 4'!$D$106:$D$110,1/('Alternatyva 4'!$DG$106:$DG$110+100),'Alternatyva 4'!$DH$106:$DH$110)</f>
        <v>0</v>
      </c>
      <c r="R31" s="40">
        <f>SUMPRODUCT('Alternatyva 4'!R$106:R$110,100*'Alternatyva 4'!$D$106:$D$110,1/('Alternatyva 4'!$DG$106:$DG$110+100),'Alternatyva 4'!$DH$106:$DH$110)</f>
        <v>0</v>
      </c>
      <c r="S31" s="40">
        <f>SUMPRODUCT('Alternatyva 4'!S$106:S$110,100*'Alternatyva 4'!$D$106:$D$110,1/('Alternatyva 4'!$DG$106:$DG$110+100),'Alternatyva 4'!$DH$106:$DH$110)</f>
        <v>0</v>
      </c>
      <c r="T31" s="40">
        <f>SUMPRODUCT('Alternatyva 4'!T$106:T$110,100*'Alternatyva 4'!$D$106:$D$110,1/('Alternatyva 4'!$DG$106:$DG$110+100),'Alternatyva 4'!$DH$106:$DH$110)</f>
        <v>0</v>
      </c>
      <c r="U31" s="40">
        <f>SUMPRODUCT('Alternatyva 4'!U$106:U$110,100*'Alternatyva 4'!$D$106:$D$110,1/('Alternatyva 4'!$DG$106:$DG$110+100),'Alternatyva 4'!$DH$106:$DH$110)</f>
        <v>0</v>
      </c>
      <c r="V31" s="40">
        <f>SUMPRODUCT('Alternatyva 4'!V$106:V$110,100*'Alternatyva 4'!$D$106:$D$110,1/('Alternatyva 4'!$DG$106:$DG$110+100),'Alternatyva 4'!$DH$106:$DH$110)</f>
        <v>0</v>
      </c>
      <c r="W31" s="40">
        <f>SUMPRODUCT('Alternatyva 4'!W$106:W$110,100*'Alternatyva 4'!$D$106:$D$110,1/('Alternatyva 4'!$DG$106:$DG$110+100),'Alternatyva 4'!$DH$106:$DH$110)</f>
        <v>0</v>
      </c>
      <c r="X31" s="40">
        <f>SUMPRODUCT('Alternatyva 4'!X$106:X$110,100*'Alternatyva 4'!$D$106:$D$110,1/('Alternatyva 4'!$DG$106:$DG$110+100),'Alternatyva 4'!$DH$106:$DH$110)</f>
        <v>0</v>
      </c>
      <c r="Y31" s="40">
        <f>SUMPRODUCT('Alternatyva 4'!Y$106:Y$110,100*'Alternatyva 4'!$D$106:$D$110,1/('Alternatyva 4'!$DG$106:$DG$110+100),'Alternatyva 4'!$DH$106:$DH$110)</f>
        <v>0</v>
      </c>
      <c r="Z31" s="40">
        <f>SUMPRODUCT('Alternatyva 4'!Z$106:Z$110,100*'Alternatyva 4'!$D$106:$D$110,1/('Alternatyva 4'!$DG$106:$DG$110+100),'Alternatyva 4'!$DH$106:$DH$110)</f>
        <v>0</v>
      </c>
      <c r="AA31" s="40">
        <f>SUMPRODUCT('Alternatyva 4'!AA$106:AA$110,100*'Alternatyva 4'!$D$106:$D$110,1/('Alternatyva 4'!$DG$106:$DG$110+100),'Alternatyva 4'!$DH$106:$DH$110)</f>
        <v>0</v>
      </c>
      <c r="AB31" s="40">
        <f>SUMPRODUCT('Alternatyva 4'!AB$106:AB$110,100*'Alternatyva 4'!$D$106:$D$110,1/('Alternatyva 4'!$DG$106:$DG$110+100),'Alternatyva 4'!$DH$106:$DH$110)</f>
        <v>0</v>
      </c>
      <c r="AC31" s="40">
        <f>SUMPRODUCT('Alternatyva 4'!AC$106:AC$110,100*'Alternatyva 4'!$D$106:$D$110,1/('Alternatyva 4'!$DG$106:$DG$110+100),'Alternatyva 4'!$DH$106:$DH$110)</f>
        <v>0</v>
      </c>
      <c r="AD31" s="40">
        <f>SUMPRODUCT('Alternatyva 4'!AD$106:AD$110,100*'Alternatyva 4'!$D$106:$D$110,1/('Alternatyva 4'!$DG$106:$DG$110+100),'Alternatyva 4'!$DH$106:$DH$110)</f>
        <v>0</v>
      </c>
      <c r="AE31" s="40">
        <f>SUMPRODUCT('Alternatyva 4'!AE$106:AE$110,100*'Alternatyva 4'!$D$106:$D$110,1/('Alternatyva 4'!$DG$106:$DG$110+100),'Alternatyva 4'!$DH$106:$DH$110)</f>
        <v>0</v>
      </c>
      <c r="AF31" s="40">
        <f>SUMPRODUCT('Alternatyva 4'!AF$106:AF$110,100*'Alternatyva 4'!$D$106:$D$110,1/('Alternatyva 4'!$DG$106:$DG$110+100),'Alternatyva 4'!$DH$106:$DH$110)</f>
        <v>0</v>
      </c>
      <c r="AG31" s="40">
        <f>SUMPRODUCT('Alternatyva 4'!AG$106:AG$110,100*'Alternatyva 4'!$D$106:$D$110,1/('Alternatyva 4'!$DG$106:$DG$110+100),'Alternatyva 4'!$DH$106:$DH$110)</f>
        <v>0</v>
      </c>
      <c r="AH31" s="40">
        <f>SUMPRODUCT('Alternatyva 4'!AH$106:AH$110,100*'Alternatyva 4'!$D$106:$D$110,1/('Alternatyva 4'!$DG$106:$DG$110+100),'Alternatyva 4'!$DH$106:$DH$110)</f>
        <v>0</v>
      </c>
      <c r="AI31" s="40">
        <f>SUMPRODUCT('Alternatyva 4'!AI$106:AI$110,100*'Alternatyva 4'!$D$106:$D$110,1/('Alternatyva 4'!$DG$106:$DG$110+100),'Alternatyva 4'!$DH$106:$DH$110)</f>
        <v>0</v>
      </c>
      <c r="AJ31" s="40">
        <f>SUMPRODUCT('Alternatyva 4'!AJ$106:AJ$110,100*'Alternatyva 4'!$D$106:$D$110,1/('Alternatyva 4'!$DG$106:$DG$110+100),'Alternatyva 4'!$DH$106:$DH$110)</f>
        <v>0</v>
      </c>
      <c r="AK31" s="40">
        <f>SUMPRODUCT('Alternatyva 4'!AK$106:AK$110,100*'Alternatyva 4'!$D$106:$D$110,1/('Alternatyva 4'!$DG$106:$DG$110+100),'Alternatyva 4'!$DH$106:$DH$110)</f>
        <v>0</v>
      </c>
      <c r="AL31" s="40">
        <f>SUMPRODUCT('Alternatyva 4'!AL$106:AL$110,100*'Alternatyva 4'!$D$106:$D$110,1/('Alternatyva 4'!$DG$106:$DG$110+100),'Alternatyva 4'!$DH$106:$DH$110)</f>
        <v>0</v>
      </c>
      <c r="AM31" s="40">
        <f>SUMPRODUCT('Alternatyva 4'!AM$106:AM$110,100*'Alternatyva 4'!$D$106:$D$110,1/('Alternatyva 4'!$DG$106:$DG$110+100),'Alternatyva 4'!$DH$106:$DH$110)</f>
        <v>0</v>
      </c>
      <c r="AN31" s="40">
        <f>SUMPRODUCT('Alternatyva 4'!AN$106:AN$110,100*'Alternatyva 4'!$D$106:$D$110,1/('Alternatyva 4'!$DG$106:$DG$110+100),'Alternatyva 4'!$DH$106:$DH$110)</f>
        <v>0</v>
      </c>
      <c r="AO31" s="40">
        <f>SUMPRODUCT('Alternatyva 4'!AO$106:AO$110,100*'Alternatyva 4'!$D$106:$D$110,1/('Alternatyva 4'!$DG$106:$DG$110+100),'Alternatyva 4'!$DH$106:$DH$110)</f>
        <v>0</v>
      </c>
      <c r="AP31" s="40">
        <f>SUMPRODUCT('Alternatyva 4'!AP$106:AP$110,100*'Alternatyva 4'!$D$106:$D$110,1/('Alternatyva 4'!$DG$106:$DG$110+100),'Alternatyva 4'!$DH$106:$DH$110)</f>
        <v>0</v>
      </c>
      <c r="AQ31" s="40">
        <f>SUMPRODUCT('Alternatyva 4'!AQ$106:AQ$110,100*'Alternatyva 4'!$D$106:$D$110,1/('Alternatyva 4'!$DG$106:$DG$110+100),'Alternatyva 4'!$DH$106:$DH$110)</f>
        <v>0</v>
      </c>
      <c r="AR31" s="40">
        <f>SUMPRODUCT('Alternatyva 4'!AR$106:AR$110,100*'Alternatyva 4'!$D$106:$D$110,1/('Alternatyva 4'!$DG$106:$DG$110+100),'Alternatyva 4'!$DH$106:$DH$110)</f>
        <v>0</v>
      </c>
      <c r="AS31" s="40">
        <f>SUMPRODUCT('Alternatyva 4'!AS$106:AS$110,100*'Alternatyva 4'!$D$106:$D$110,1/('Alternatyva 4'!$DG$106:$DG$110+100),'Alternatyva 4'!$DH$106:$DH$110)</f>
        <v>0</v>
      </c>
      <c r="AT31" s="40">
        <f>SUMPRODUCT('Alternatyva 4'!AT$106:AT$110,100*'Alternatyva 4'!$D$106:$D$110,1/('Alternatyva 4'!$DG$106:$DG$110+100),'Alternatyva 4'!$DH$106:$DH$110)</f>
        <v>0</v>
      </c>
      <c r="AU31" s="40">
        <f>SUMPRODUCT('Alternatyva 4'!AU$106:AU$110,100*'Alternatyva 4'!$D$106:$D$110,1/('Alternatyva 4'!$DG$106:$DG$110+100),'Alternatyva 4'!$DH$106:$DH$110)</f>
        <v>0</v>
      </c>
      <c r="AV31" s="40">
        <f>SUMPRODUCT('Alternatyva 4'!AV$106:AV$110,100*'Alternatyva 4'!$D$106:$D$110,1/('Alternatyva 4'!$DG$106:$DG$110+100),'Alternatyva 4'!$DH$106:$DH$110)</f>
        <v>0</v>
      </c>
      <c r="AW31" s="40">
        <f>SUMPRODUCT('Alternatyva 4'!AW$106:AW$110,100*'Alternatyva 4'!$D$106:$D$110,1/('Alternatyva 4'!$DG$106:$DG$110+100),'Alternatyva 4'!$DH$106:$DH$110)</f>
        <v>0</v>
      </c>
      <c r="AX31" s="40">
        <f>SUMPRODUCT('Alternatyva 4'!AX$106:AX$110,100*'Alternatyva 4'!$D$106:$D$110,1/('Alternatyva 4'!$DG$106:$DG$110+100),'Alternatyva 4'!$DH$106:$DH$110)</f>
        <v>0</v>
      </c>
      <c r="AY31" s="40">
        <f>SUMPRODUCT('Alternatyva 4'!AY$106:AY$110,100*'Alternatyva 4'!$D$106:$D$110,1/('Alternatyva 4'!$DG$106:$DG$110+100),'Alternatyva 4'!$DH$106:$DH$110)</f>
        <v>0</v>
      </c>
      <c r="AZ31" s="40">
        <f>SUMPRODUCT('Alternatyva 4'!AZ$106:AZ$110,100*'Alternatyva 4'!$D$106:$D$110,1/('Alternatyva 4'!$DG$106:$DG$110+100),'Alternatyva 4'!$DH$106:$DH$110)</f>
        <v>0</v>
      </c>
      <c r="BA31" s="40">
        <f>SUMPRODUCT('Alternatyva 4'!BA$106:BA$110,100*'Alternatyva 4'!$D$106:$D$110,1/('Alternatyva 4'!$DG$106:$DG$110+100),'Alternatyva 4'!$DH$106:$DH$110)</f>
        <v>0</v>
      </c>
      <c r="BB31" s="40">
        <f>SUMPRODUCT('Alternatyva 4'!BB$106:BB$110,100*'Alternatyva 4'!$D$106:$D$110,1/('Alternatyva 4'!$DG$106:$DG$110+100),'Alternatyva 4'!$DH$106:$DH$110)</f>
        <v>0</v>
      </c>
      <c r="BC31" s="40">
        <f>SUMPRODUCT('Alternatyva 4'!BC$106:BC$110,100*'Alternatyva 4'!$D$106:$D$110,1/('Alternatyva 4'!$DG$106:$DG$110+100),'Alternatyva 4'!$DH$106:$DH$110)</f>
        <v>0</v>
      </c>
      <c r="BD31" s="40">
        <f>SUMPRODUCT('Alternatyva 4'!BD$106:BD$110,100*'Alternatyva 4'!$D$106:$D$110,1/('Alternatyva 4'!$DG$106:$DG$110+100),'Alternatyva 4'!$DH$106:$DH$110)</f>
        <v>0</v>
      </c>
      <c r="BE31" s="40">
        <f>SUMPRODUCT('Alternatyva 4'!BE$106:BE$110,100*'Alternatyva 4'!$D$106:$D$110,1/('Alternatyva 4'!$DG$106:$DG$110+100),'Alternatyva 4'!$DH$106:$DH$110)</f>
        <v>0</v>
      </c>
      <c r="BF31" s="40">
        <f>SUMPRODUCT('Alternatyva 4'!BF$106:BF$110,100*'Alternatyva 4'!$D$106:$D$110,1/('Alternatyva 4'!$DG$106:$DG$110+100),'Alternatyva 4'!$DH$106:$DH$110)</f>
        <v>0</v>
      </c>
      <c r="BG31" s="40">
        <f>SUMPRODUCT('Alternatyva 4'!BG$106:BG$110,100*'Alternatyva 4'!$D$106:$D$110,1/('Alternatyva 4'!$DG$106:$DG$110+100),'Alternatyva 4'!$DH$106:$DH$110)</f>
        <v>0</v>
      </c>
      <c r="BH31" s="40">
        <f>SUMPRODUCT('Alternatyva 4'!BH$106:BH$110,100*'Alternatyva 4'!$D$106:$D$110,1/('Alternatyva 4'!$DG$106:$DG$110+100),'Alternatyva 4'!$DH$106:$DH$110)</f>
        <v>0</v>
      </c>
      <c r="BI31" s="40">
        <f>SUMPRODUCT('Alternatyva 4'!BI$106:BI$110,100*'Alternatyva 4'!$D$106:$D$110,1/('Alternatyva 4'!$DG$106:$DG$110+100),'Alternatyva 4'!$DH$106:$DH$110)</f>
        <v>0</v>
      </c>
      <c r="BJ31" s="40">
        <f>SUMPRODUCT('Alternatyva 4'!BJ$106:BJ$110,100*'Alternatyva 4'!$D$106:$D$110,1/('Alternatyva 4'!$DG$106:$DG$110+100),'Alternatyva 4'!$DH$106:$DH$110)</f>
        <v>0</v>
      </c>
      <c r="BK31" s="40">
        <f>SUMPRODUCT('Alternatyva 4'!BK$106:BK$110,100*'Alternatyva 4'!$D$106:$D$110,1/('Alternatyva 4'!$DG$106:$DG$110+100),'Alternatyva 4'!$DH$106:$DH$110)</f>
        <v>0</v>
      </c>
      <c r="BL31" s="40">
        <f>SUMPRODUCT('Alternatyva 4'!BL$106:BL$110,100*'Alternatyva 4'!$D$106:$D$110,1/('Alternatyva 4'!$DG$106:$DG$110+100),'Alternatyva 4'!$DH$106:$DH$110)</f>
        <v>0</v>
      </c>
      <c r="BM31" s="40">
        <f>SUMPRODUCT('Alternatyva 4'!BM$106:BM$110,100*'Alternatyva 4'!$D$106:$D$110,1/('Alternatyva 4'!$DG$106:$DG$110+100),'Alternatyva 4'!$DH$106:$DH$110)</f>
        <v>0</v>
      </c>
      <c r="BN31" s="40">
        <f>SUMPRODUCT('Alternatyva 4'!BN$106:BN$110,100*'Alternatyva 4'!$D$106:$D$110,1/('Alternatyva 4'!$DG$106:$DG$110+100),'Alternatyva 4'!$DH$106:$DH$110)</f>
        <v>0</v>
      </c>
      <c r="BO31" s="40">
        <f>SUMPRODUCT('Alternatyva 4'!BO$106:BO$110,100*'Alternatyva 4'!$D$106:$D$110,1/('Alternatyva 4'!$DG$106:$DG$110+100),'Alternatyva 4'!$DH$106:$DH$110)</f>
        <v>0</v>
      </c>
      <c r="BP31" s="40">
        <f>SUMPRODUCT('Alternatyva 4'!BP$106:BP$110,100*'Alternatyva 4'!$D$106:$D$110,1/('Alternatyva 4'!$DG$106:$DG$110+100),'Alternatyva 4'!$DH$106:$DH$110)</f>
        <v>0</v>
      </c>
      <c r="BQ31" s="40">
        <f>SUMPRODUCT('Alternatyva 4'!BQ$106:BQ$110,100*'Alternatyva 4'!$D$106:$D$110,1/('Alternatyva 4'!$DG$106:$DG$110+100),'Alternatyva 4'!$DH$106:$DH$110)</f>
        <v>0</v>
      </c>
      <c r="BR31" s="40">
        <f>SUMPRODUCT('Alternatyva 4'!BR$106:BR$110,100*'Alternatyva 4'!$D$106:$D$110,1/('Alternatyva 4'!$DG$106:$DG$110+100),'Alternatyva 4'!$DH$106:$DH$110)</f>
        <v>0</v>
      </c>
      <c r="BS31" s="40">
        <f>SUMPRODUCT('Alternatyva 4'!BS$106:BS$110,100*'Alternatyva 4'!$D$106:$D$110,1/('Alternatyva 4'!$DG$106:$DG$110+100),'Alternatyva 4'!$DH$106:$DH$110)</f>
        <v>0</v>
      </c>
      <c r="BT31" s="40">
        <f>SUMPRODUCT('Alternatyva 4'!BT$106:BT$110,100*'Alternatyva 4'!$D$106:$D$110,1/('Alternatyva 4'!$DG$106:$DG$110+100),'Alternatyva 4'!$DH$106:$DH$110)</f>
        <v>0</v>
      </c>
      <c r="BU31" s="40">
        <f>SUMPRODUCT('Alternatyva 4'!BU$106:BU$110,100*'Alternatyva 4'!$D$106:$D$110,1/('Alternatyva 4'!$DG$106:$DG$110+100),'Alternatyva 4'!$DH$106:$DH$110)</f>
        <v>0</v>
      </c>
      <c r="BV31" s="40">
        <f>SUMPRODUCT('Alternatyva 4'!BV$106:BV$110,100*'Alternatyva 4'!$D$106:$D$110,1/('Alternatyva 4'!$DG$106:$DG$110+100),'Alternatyva 4'!$DH$106:$DH$110)</f>
        <v>0</v>
      </c>
      <c r="BW31" s="40">
        <f>SUMPRODUCT('Alternatyva 4'!BW$106:BW$110,100*'Alternatyva 4'!$D$106:$D$110,1/('Alternatyva 4'!$DG$106:$DG$110+100),'Alternatyva 4'!$DH$106:$DH$110)</f>
        <v>0</v>
      </c>
      <c r="BX31" s="40">
        <f>SUMPRODUCT('Alternatyva 4'!BX$106:BX$110,100*'Alternatyva 4'!$D$106:$D$110,1/('Alternatyva 4'!$DG$106:$DG$110+100),'Alternatyva 4'!$DH$106:$DH$110)</f>
        <v>0</v>
      </c>
      <c r="BY31" s="40">
        <f>SUMPRODUCT('Alternatyva 4'!BY$106:BY$110,100*'Alternatyva 4'!$D$106:$D$110,1/('Alternatyva 4'!$DG$106:$DG$110+100),'Alternatyva 4'!$DH$106:$DH$110)</f>
        <v>0</v>
      </c>
      <c r="BZ31" s="40">
        <f>SUMPRODUCT('Alternatyva 4'!BZ$106:BZ$110,100*'Alternatyva 4'!$D$106:$D$110,1/('Alternatyva 4'!$DG$106:$DG$110+100),'Alternatyva 4'!$DH$106:$DH$110)</f>
        <v>0</v>
      </c>
      <c r="CA31" s="40">
        <f>SUMPRODUCT('Alternatyva 4'!CA$106:CA$110,100*'Alternatyva 4'!$D$106:$D$110,1/('Alternatyva 4'!$DG$106:$DG$110+100),'Alternatyva 4'!$DH$106:$DH$110)</f>
        <v>0</v>
      </c>
      <c r="CB31" s="40">
        <f>SUMPRODUCT('Alternatyva 4'!CB$106:CB$110,100*'Alternatyva 4'!$D$106:$D$110,1/('Alternatyva 4'!$DG$106:$DG$110+100),'Alternatyva 4'!$DH$106:$DH$110)</f>
        <v>0</v>
      </c>
      <c r="CC31" s="40">
        <f>SUMPRODUCT('Alternatyva 4'!CC$106:CC$110,100*'Alternatyva 4'!$D$106:$D$110,1/('Alternatyva 4'!$DG$106:$DG$110+100),'Alternatyva 4'!$DH$106:$DH$110)</f>
        <v>0</v>
      </c>
      <c r="CD31" s="40">
        <f>SUMPRODUCT('Alternatyva 4'!CD$106:CD$110,100*'Alternatyva 4'!$D$106:$D$110,1/('Alternatyva 4'!$DG$106:$DG$110+100),'Alternatyva 4'!$DH$106:$DH$110)</f>
        <v>0</v>
      </c>
      <c r="CE31" s="40">
        <f>SUMPRODUCT('Alternatyva 4'!CE$106:CE$110,100*'Alternatyva 4'!$D$106:$D$110,1/('Alternatyva 4'!$DG$106:$DG$110+100),'Alternatyva 4'!$DH$106:$DH$110)</f>
        <v>0</v>
      </c>
      <c r="CF31" s="40">
        <f>SUMPRODUCT('Alternatyva 4'!CF$106:CF$110,100*'Alternatyva 4'!$D$106:$D$110,1/('Alternatyva 4'!$DG$106:$DG$110+100),'Alternatyva 4'!$DH$106:$DH$110)</f>
        <v>0</v>
      </c>
      <c r="CG31" s="40">
        <f>SUMPRODUCT('Alternatyva 4'!CG$106:CG$110,100*'Alternatyva 4'!$D$106:$D$110,1/('Alternatyva 4'!$DG$106:$DG$110+100),'Alternatyva 4'!$DH$106:$DH$110)</f>
        <v>0</v>
      </c>
      <c r="CH31" s="40">
        <f>SUMPRODUCT('Alternatyva 4'!CH$106:CH$110,100*'Alternatyva 4'!$D$106:$D$110,1/('Alternatyva 4'!$DG$106:$DG$110+100),'Alternatyva 4'!$DH$106:$DH$110)</f>
        <v>0</v>
      </c>
      <c r="CI31" s="40">
        <f>SUMPRODUCT('Alternatyva 4'!CI$106:CI$110,100*'Alternatyva 4'!$D$106:$D$110,1/('Alternatyva 4'!$DG$106:$DG$110+100),'Alternatyva 4'!$DH$106:$DH$110)</f>
        <v>0</v>
      </c>
      <c r="CJ31" s="40">
        <f>SUMPRODUCT('Alternatyva 4'!CJ$106:CJ$110,100*'Alternatyva 4'!$D$106:$D$110,1/('Alternatyva 4'!$DG$106:$DG$110+100),'Alternatyva 4'!$DH$106:$DH$110)</f>
        <v>0</v>
      </c>
      <c r="CK31" s="40">
        <f>SUMPRODUCT('Alternatyva 4'!CK$106:CK$110,100*'Alternatyva 4'!$D$106:$D$110,1/('Alternatyva 4'!$DG$106:$DG$110+100),'Alternatyva 4'!$DH$106:$DH$110)</f>
        <v>0</v>
      </c>
      <c r="CL31" s="40">
        <f>SUMPRODUCT('Alternatyva 4'!CL$106:CL$110,100*'Alternatyva 4'!$D$106:$D$110,1/('Alternatyva 4'!$DG$106:$DG$110+100),'Alternatyva 4'!$DH$106:$DH$110)</f>
        <v>0</v>
      </c>
      <c r="CM31" s="40">
        <f>SUMPRODUCT('Alternatyva 4'!CM$106:CM$110,100*'Alternatyva 4'!$D$106:$D$110,1/('Alternatyva 4'!$DG$106:$DG$110+100),'Alternatyva 4'!$DH$106:$DH$110)</f>
        <v>0</v>
      </c>
      <c r="CN31" s="40">
        <f>SUMPRODUCT('Alternatyva 4'!CN$106:CN$110,100*'Alternatyva 4'!$D$106:$D$110,1/('Alternatyva 4'!$DG$106:$DG$110+100),'Alternatyva 4'!$DH$106:$DH$110)</f>
        <v>0</v>
      </c>
      <c r="CO31" s="40">
        <f>SUMPRODUCT('Alternatyva 4'!CO$106:CO$110,100*'Alternatyva 4'!$D$106:$D$110,1/('Alternatyva 4'!$DG$106:$DG$110+100),'Alternatyva 4'!$DH$106:$DH$110)</f>
        <v>0</v>
      </c>
      <c r="CP31" s="40">
        <f>SUMPRODUCT('Alternatyva 4'!CP$106:CP$110,100*'Alternatyva 4'!$D$106:$D$110,1/('Alternatyva 4'!$DG$106:$DG$110+100),'Alternatyva 4'!$DH$106:$DH$110)</f>
        <v>0</v>
      </c>
      <c r="CQ31" s="40">
        <f>SUMPRODUCT('Alternatyva 4'!CQ$106:CQ$110,100*'Alternatyva 4'!$D$106:$D$110,1/('Alternatyva 4'!$DG$106:$DG$110+100),'Alternatyva 4'!$DH$106:$DH$110)</f>
        <v>0</v>
      </c>
      <c r="CR31" s="40">
        <f>SUMPRODUCT('Alternatyva 4'!CR$106:CR$110,100*'Alternatyva 4'!$D$106:$D$110,1/('Alternatyva 4'!$DG$106:$DG$110+100),'Alternatyva 4'!$DH$106:$DH$110)</f>
        <v>0</v>
      </c>
      <c r="CS31" s="40">
        <f>SUMPRODUCT('Alternatyva 4'!CS$106:CS$110,100*'Alternatyva 4'!$D$106:$D$110,1/('Alternatyva 4'!$DG$106:$DG$110+100),'Alternatyva 4'!$DH$106:$DH$110)</f>
        <v>0</v>
      </c>
      <c r="CT31" s="40">
        <f>SUMPRODUCT('Alternatyva 4'!CT$106:CT$110,100*'Alternatyva 4'!$D$106:$D$110,1/('Alternatyva 4'!$DG$106:$DG$110+100),'Alternatyva 4'!$DH$106:$DH$110)</f>
        <v>0</v>
      </c>
      <c r="CU31" s="40">
        <f>SUMPRODUCT('Alternatyva 4'!CU$106:CU$110,100*'Alternatyva 4'!$D$106:$D$110,1/('Alternatyva 4'!$DG$106:$DG$110+100),'Alternatyva 4'!$DH$106:$DH$110)</f>
        <v>0</v>
      </c>
      <c r="CV31" s="40">
        <f>SUMPRODUCT('Alternatyva 4'!CV$106:CV$110,100*'Alternatyva 4'!$D$106:$D$110,1/('Alternatyva 4'!$DG$106:$DG$110+100),'Alternatyva 4'!$DH$106:$DH$110)</f>
        <v>0</v>
      </c>
      <c r="CW31" s="40">
        <f>SUMPRODUCT('Alternatyva 4'!CW$106:CW$110,100*'Alternatyva 4'!$D$106:$D$110,1/('Alternatyva 4'!$DG$106:$DG$110+100),'Alternatyva 4'!$DH$106:$DH$110)</f>
        <v>0</v>
      </c>
      <c r="CX31" s="40">
        <f>SUMPRODUCT('Alternatyva 4'!CX$106:CX$110,100*'Alternatyva 4'!$D$106:$D$110,1/('Alternatyva 4'!$DG$106:$DG$110+100),'Alternatyva 4'!$DH$106:$DH$110)</f>
        <v>0</v>
      </c>
      <c r="CY31" s="40">
        <f>SUMPRODUCT('Alternatyva 4'!CY$106:CY$110,100*'Alternatyva 4'!$D$106:$D$110,1/('Alternatyva 4'!$DG$106:$DG$110+100),'Alternatyva 4'!$DH$106:$DH$110)</f>
        <v>0</v>
      </c>
      <c r="CZ31" s="40">
        <f>SUMPRODUCT('Alternatyva 4'!CZ$106:CZ$110,100*'Alternatyva 4'!$D$106:$D$110,1/('Alternatyva 4'!$DG$106:$DG$110+100),'Alternatyva 4'!$DH$106:$DH$110)</f>
        <v>0</v>
      </c>
      <c r="DA31" s="40">
        <f>SUMPRODUCT('Alternatyva 4'!DA$106:DA$110,100*'Alternatyva 4'!$D$106:$D$110,1/('Alternatyva 4'!$DG$106:$DG$110+100),'Alternatyva 4'!$DH$106:$DH$110)</f>
        <v>0</v>
      </c>
      <c r="DB31" s="40">
        <f>SUMPRODUCT('Alternatyva 4'!DB$106:DB$110,100*'Alternatyva 4'!$D$106:$D$110,1/('Alternatyva 4'!$DG$106:$DG$110+100),'Alternatyva 4'!$DH$106:$DH$110)</f>
        <v>0</v>
      </c>
      <c r="DC31" s="40">
        <f>SUMPRODUCT('Alternatyva 4'!DC$106:DC$110,100*'Alternatyva 4'!$D$106:$D$110,1/('Alternatyva 4'!$DG$106:$DG$110+100),'Alternatyva 4'!$DH$106:$DH$110)</f>
        <v>0</v>
      </c>
    </row>
    <row r="32" spans="2:107" hidden="1">
      <c r="C32" s="793" t="s">
        <v>13</v>
      </c>
      <c r="D32" s="793"/>
      <c r="E32" s="793"/>
      <c r="F32" s="42">
        <f>H32+NPV(FD,I32:INDEX(I32:DC32,PAL))</f>
        <v>0</v>
      </c>
      <c r="G32" s="42">
        <f>SUMIF($H$6:$DC$6,"&lt;="&amp;PAL,$H32:$DC32)</f>
        <v>0</v>
      </c>
      <c r="H32" s="40">
        <f>-H29+H30+H31</f>
        <v>0</v>
      </c>
      <c r="I32" s="40">
        <f t="shared" ref="I32:BT32" si="20">-I29+I30+I31</f>
        <v>0</v>
      </c>
      <c r="J32" s="40">
        <f t="shared" si="20"/>
        <v>0</v>
      </c>
      <c r="K32" s="40">
        <f t="shared" si="20"/>
        <v>0</v>
      </c>
      <c r="L32" s="40">
        <f t="shared" si="20"/>
        <v>0</v>
      </c>
      <c r="M32" s="40">
        <f t="shared" si="20"/>
        <v>0</v>
      </c>
      <c r="N32" s="40">
        <f t="shared" si="20"/>
        <v>0</v>
      </c>
      <c r="O32" s="40">
        <f t="shared" si="20"/>
        <v>0</v>
      </c>
      <c r="P32" s="40">
        <f t="shared" si="20"/>
        <v>0</v>
      </c>
      <c r="Q32" s="40">
        <f t="shared" si="20"/>
        <v>0</v>
      </c>
      <c r="R32" s="40">
        <f t="shared" si="20"/>
        <v>0</v>
      </c>
      <c r="S32" s="40">
        <f t="shared" si="20"/>
        <v>0</v>
      </c>
      <c r="T32" s="40">
        <f t="shared" si="20"/>
        <v>0</v>
      </c>
      <c r="U32" s="40">
        <f t="shared" si="20"/>
        <v>0</v>
      </c>
      <c r="V32" s="40">
        <f t="shared" si="20"/>
        <v>0</v>
      </c>
      <c r="W32" s="40">
        <f t="shared" si="20"/>
        <v>0</v>
      </c>
      <c r="X32" s="40">
        <f t="shared" si="20"/>
        <v>0</v>
      </c>
      <c r="Y32" s="40">
        <f t="shared" si="20"/>
        <v>0</v>
      </c>
      <c r="Z32" s="40">
        <f t="shared" si="20"/>
        <v>0</v>
      </c>
      <c r="AA32" s="40">
        <f t="shared" si="20"/>
        <v>0</v>
      </c>
      <c r="AB32" s="40">
        <f t="shared" si="20"/>
        <v>0</v>
      </c>
      <c r="AC32" s="40">
        <f t="shared" si="20"/>
        <v>0</v>
      </c>
      <c r="AD32" s="40">
        <f t="shared" si="20"/>
        <v>0</v>
      </c>
      <c r="AE32" s="40">
        <f t="shared" si="20"/>
        <v>0</v>
      </c>
      <c r="AF32" s="40">
        <f t="shared" si="20"/>
        <v>0</v>
      </c>
      <c r="AG32" s="40">
        <f t="shared" si="20"/>
        <v>0</v>
      </c>
      <c r="AH32" s="40">
        <f t="shared" si="20"/>
        <v>0</v>
      </c>
      <c r="AI32" s="40">
        <f t="shared" si="20"/>
        <v>0</v>
      </c>
      <c r="AJ32" s="40">
        <f t="shared" si="20"/>
        <v>0</v>
      </c>
      <c r="AK32" s="40">
        <f t="shared" si="20"/>
        <v>0</v>
      </c>
      <c r="AL32" s="40">
        <f t="shared" si="20"/>
        <v>0</v>
      </c>
      <c r="AM32" s="40">
        <f t="shared" si="20"/>
        <v>0</v>
      </c>
      <c r="AN32" s="40">
        <f t="shared" si="20"/>
        <v>0</v>
      </c>
      <c r="AO32" s="40">
        <f t="shared" si="20"/>
        <v>0</v>
      </c>
      <c r="AP32" s="40">
        <f t="shared" si="20"/>
        <v>0</v>
      </c>
      <c r="AQ32" s="40">
        <f t="shared" si="20"/>
        <v>0</v>
      </c>
      <c r="AR32" s="40">
        <f t="shared" si="20"/>
        <v>0</v>
      </c>
      <c r="AS32" s="40">
        <f t="shared" si="20"/>
        <v>0</v>
      </c>
      <c r="AT32" s="40">
        <f t="shared" si="20"/>
        <v>0</v>
      </c>
      <c r="AU32" s="40">
        <f t="shared" si="20"/>
        <v>0</v>
      </c>
      <c r="AV32" s="40">
        <f t="shared" si="20"/>
        <v>0</v>
      </c>
      <c r="AW32" s="40">
        <f t="shared" si="20"/>
        <v>0</v>
      </c>
      <c r="AX32" s="40">
        <f t="shared" si="20"/>
        <v>0</v>
      </c>
      <c r="AY32" s="40">
        <f t="shared" si="20"/>
        <v>0</v>
      </c>
      <c r="AZ32" s="40">
        <f t="shared" si="20"/>
        <v>0</v>
      </c>
      <c r="BA32" s="40">
        <f t="shared" si="20"/>
        <v>0</v>
      </c>
      <c r="BB32" s="40">
        <f t="shared" si="20"/>
        <v>0</v>
      </c>
      <c r="BC32" s="40">
        <f t="shared" si="20"/>
        <v>0</v>
      </c>
      <c r="BD32" s="40">
        <f t="shared" si="20"/>
        <v>0</v>
      </c>
      <c r="BE32" s="40">
        <f t="shared" si="20"/>
        <v>0</v>
      </c>
      <c r="BF32" s="40">
        <f t="shared" si="20"/>
        <v>0</v>
      </c>
      <c r="BG32" s="40">
        <f t="shared" si="20"/>
        <v>0</v>
      </c>
      <c r="BH32" s="40">
        <f t="shared" si="20"/>
        <v>0</v>
      </c>
      <c r="BI32" s="40">
        <f t="shared" si="20"/>
        <v>0</v>
      </c>
      <c r="BJ32" s="40">
        <f t="shared" si="20"/>
        <v>0</v>
      </c>
      <c r="BK32" s="40">
        <f t="shared" si="20"/>
        <v>0</v>
      </c>
      <c r="BL32" s="40">
        <f t="shared" si="20"/>
        <v>0</v>
      </c>
      <c r="BM32" s="40">
        <f t="shared" si="20"/>
        <v>0</v>
      </c>
      <c r="BN32" s="40">
        <f t="shared" si="20"/>
        <v>0</v>
      </c>
      <c r="BO32" s="40">
        <f t="shared" si="20"/>
        <v>0</v>
      </c>
      <c r="BP32" s="40">
        <f t="shared" si="20"/>
        <v>0</v>
      </c>
      <c r="BQ32" s="40">
        <f t="shared" si="20"/>
        <v>0</v>
      </c>
      <c r="BR32" s="40">
        <f t="shared" si="20"/>
        <v>0</v>
      </c>
      <c r="BS32" s="40">
        <f t="shared" si="20"/>
        <v>0</v>
      </c>
      <c r="BT32" s="40">
        <f t="shared" si="20"/>
        <v>0</v>
      </c>
      <c r="BU32" s="40">
        <f t="shared" ref="BU32:DC32" si="21">-BU29+BU30+BU31</f>
        <v>0</v>
      </c>
      <c r="BV32" s="40">
        <f t="shared" si="21"/>
        <v>0</v>
      </c>
      <c r="BW32" s="40">
        <f t="shared" si="21"/>
        <v>0</v>
      </c>
      <c r="BX32" s="40">
        <f t="shared" si="21"/>
        <v>0</v>
      </c>
      <c r="BY32" s="40">
        <f t="shared" si="21"/>
        <v>0</v>
      </c>
      <c r="BZ32" s="40">
        <f t="shared" si="21"/>
        <v>0</v>
      </c>
      <c r="CA32" s="40">
        <f t="shared" si="21"/>
        <v>0</v>
      </c>
      <c r="CB32" s="40">
        <f t="shared" si="21"/>
        <v>0</v>
      </c>
      <c r="CC32" s="40">
        <f t="shared" si="21"/>
        <v>0</v>
      </c>
      <c r="CD32" s="40">
        <f t="shared" si="21"/>
        <v>0</v>
      </c>
      <c r="CE32" s="40">
        <f t="shared" si="21"/>
        <v>0</v>
      </c>
      <c r="CF32" s="40">
        <f t="shared" si="21"/>
        <v>0</v>
      </c>
      <c r="CG32" s="40">
        <f t="shared" si="21"/>
        <v>0</v>
      </c>
      <c r="CH32" s="40">
        <f t="shared" si="21"/>
        <v>0</v>
      </c>
      <c r="CI32" s="40">
        <f t="shared" si="21"/>
        <v>0</v>
      </c>
      <c r="CJ32" s="40">
        <f t="shared" si="21"/>
        <v>0</v>
      </c>
      <c r="CK32" s="40">
        <f t="shared" si="21"/>
        <v>0</v>
      </c>
      <c r="CL32" s="40">
        <f t="shared" si="21"/>
        <v>0</v>
      </c>
      <c r="CM32" s="40">
        <f t="shared" si="21"/>
        <v>0</v>
      </c>
      <c r="CN32" s="40">
        <f t="shared" si="21"/>
        <v>0</v>
      </c>
      <c r="CO32" s="40">
        <f t="shared" si="21"/>
        <v>0</v>
      </c>
      <c r="CP32" s="40">
        <f t="shared" si="21"/>
        <v>0</v>
      </c>
      <c r="CQ32" s="40">
        <f t="shared" si="21"/>
        <v>0</v>
      </c>
      <c r="CR32" s="40">
        <f t="shared" si="21"/>
        <v>0</v>
      </c>
      <c r="CS32" s="40">
        <f t="shared" si="21"/>
        <v>0</v>
      </c>
      <c r="CT32" s="40">
        <f t="shared" si="21"/>
        <v>0</v>
      </c>
      <c r="CU32" s="40">
        <f t="shared" si="21"/>
        <v>0</v>
      </c>
      <c r="CV32" s="40">
        <f t="shared" si="21"/>
        <v>0</v>
      </c>
      <c r="CW32" s="40">
        <f t="shared" si="21"/>
        <v>0</v>
      </c>
      <c r="CX32" s="40">
        <f t="shared" si="21"/>
        <v>0</v>
      </c>
      <c r="CY32" s="40">
        <f t="shared" si="21"/>
        <v>0</v>
      </c>
      <c r="CZ32" s="40">
        <f t="shared" si="21"/>
        <v>0</v>
      </c>
      <c r="DA32" s="40">
        <f t="shared" si="21"/>
        <v>0</v>
      </c>
      <c r="DB32" s="40">
        <f t="shared" si="21"/>
        <v>0</v>
      </c>
      <c r="DC32" s="40">
        <f t="shared" si="21"/>
        <v>0</v>
      </c>
    </row>
    <row r="33" spans="2:107" hidden="1"/>
    <row r="34" spans="2:107" hidden="1">
      <c r="B34" s="31" t="s">
        <v>12</v>
      </c>
      <c r="C34" s="41"/>
      <c r="D34" s="41"/>
      <c r="E34" s="41"/>
      <c r="F34" s="763" t="s">
        <v>31</v>
      </c>
      <c r="G34" s="775"/>
      <c r="H34" s="12">
        <v>0</v>
      </c>
      <c r="I34" s="12">
        <v>1</v>
      </c>
      <c r="J34" s="12">
        <v>2</v>
      </c>
      <c r="K34" s="12">
        <v>3</v>
      </c>
      <c r="L34" s="12">
        <v>4</v>
      </c>
      <c r="M34" s="12">
        <v>5</v>
      </c>
      <c r="N34" s="12">
        <v>6</v>
      </c>
      <c r="O34" s="12">
        <v>7</v>
      </c>
      <c r="P34" s="12">
        <v>8</v>
      </c>
      <c r="Q34" s="12">
        <v>9</v>
      </c>
      <c r="R34" s="12">
        <v>10</v>
      </c>
      <c r="S34" s="12">
        <v>11</v>
      </c>
      <c r="T34" s="12">
        <v>12</v>
      </c>
      <c r="U34" s="12">
        <v>13</v>
      </c>
      <c r="V34" s="12">
        <v>14</v>
      </c>
      <c r="W34" s="12">
        <v>15</v>
      </c>
      <c r="X34" s="12">
        <v>16</v>
      </c>
      <c r="Y34" s="12">
        <v>17</v>
      </c>
      <c r="Z34" s="12">
        <v>18</v>
      </c>
      <c r="AA34" s="12">
        <v>19</v>
      </c>
      <c r="AB34" s="12">
        <v>20</v>
      </c>
      <c r="AC34" s="12">
        <v>21</v>
      </c>
      <c r="AD34" s="12">
        <v>22</v>
      </c>
      <c r="AE34" s="12">
        <v>23</v>
      </c>
      <c r="AF34" s="12">
        <v>24</v>
      </c>
      <c r="AG34" s="12">
        <v>25</v>
      </c>
      <c r="AH34" s="12">
        <v>26</v>
      </c>
      <c r="AI34" s="12">
        <v>27</v>
      </c>
      <c r="AJ34" s="12">
        <v>28</v>
      </c>
      <c r="AK34" s="12">
        <v>29</v>
      </c>
      <c r="AL34" s="12">
        <v>30</v>
      </c>
      <c r="AM34" s="12">
        <v>31</v>
      </c>
      <c r="AN34" s="12">
        <v>32</v>
      </c>
      <c r="AO34" s="12">
        <v>33</v>
      </c>
      <c r="AP34" s="12">
        <v>34</v>
      </c>
      <c r="AQ34" s="12">
        <v>35</v>
      </c>
      <c r="AR34" s="12">
        <v>36</v>
      </c>
      <c r="AS34" s="12">
        <v>37</v>
      </c>
      <c r="AT34" s="12">
        <v>38</v>
      </c>
      <c r="AU34" s="12">
        <v>39</v>
      </c>
      <c r="AV34" s="12">
        <v>40</v>
      </c>
      <c r="AW34" s="12">
        <v>41</v>
      </c>
      <c r="AX34" s="12">
        <v>42</v>
      </c>
      <c r="AY34" s="12">
        <v>43</v>
      </c>
      <c r="AZ34" s="12">
        <v>44</v>
      </c>
      <c r="BA34" s="12">
        <v>45</v>
      </c>
      <c r="BB34" s="12">
        <v>46</v>
      </c>
      <c r="BC34" s="12">
        <v>47</v>
      </c>
      <c r="BD34" s="12">
        <v>48</v>
      </c>
      <c r="BE34" s="12">
        <v>49</v>
      </c>
      <c r="BF34" s="12">
        <v>50</v>
      </c>
      <c r="BG34" s="12">
        <v>51</v>
      </c>
      <c r="BH34" s="12">
        <v>52</v>
      </c>
      <c r="BI34" s="12">
        <v>53</v>
      </c>
      <c r="BJ34" s="12">
        <v>54</v>
      </c>
      <c r="BK34" s="12">
        <v>55</v>
      </c>
      <c r="BL34" s="12">
        <v>56</v>
      </c>
      <c r="BM34" s="12">
        <v>57</v>
      </c>
      <c r="BN34" s="12">
        <v>58</v>
      </c>
      <c r="BO34" s="12">
        <v>59</v>
      </c>
      <c r="BP34" s="12">
        <v>60</v>
      </c>
      <c r="BQ34" s="12">
        <v>61</v>
      </c>
      <c r="BR34" s="12">
        <v>62</v>
      </c>
      <c r="BS34" s="12">
        <v>63</v>
      </c>
      <c r="BT34" s="12">
        <v>64</v>
      </c>
      <c r="BU34" s="12">
        <v>65</v>
      </c>
      <c r="BV34" s="12">
        <v>66</v>
      </c>
      <c r="BW34" s="12">
        <v>67</v>
      </c>
      <c r="BX34" s="12">
        <v>68</v>
      </c>
      <c r="BY34" s="12">
        <v>69</v>
      </c>
      <c r="BZ34" s="12">
        <v>70</v>
      </c>
      <c r="CA34" s="12">
        <v>71</v>
      </c>
      <c r="CB34" s="12">
        <v>72</v>
      </c>
      <c r="CC34" s="12">
        <v>73</v>
      </c>
      <c r="CD34" s="12">
        <v>74</v>
      </c>
      <c r="CE34" s="12">
        <v>75</v>
      </c>
      <c r="CF34" s="12">
        <v>76</v>
      </c>
      <c r="CG34" s="12">
        <v>77</v>
      </c>
      <c r="CH34" s="12">
        <v>78</v>
      </c>
      <c r="CI34" s="12">
        <v>79</v>
      </c>
      <c r="CJ34" s="12">
        <v>80</v>
      </c>
      <c r="CK34" s="12">
        <v>81</v>
      </c>
      <c r="CL34" s="12">
        <v>82</v>
      </c>
      <c r="CM34" s="12">
        <v>83</v>
      </c>
      <c r="CN34" s="12">
        <v>84</v>
      </c>
      <c r="CO34" s="12">
        <v>85</v>
      </c>
      <c r="CP34" s="12">
        <v>86</v>
      </c>
      <c r="CQ34" s="12">
        <v>87</v>
      </c>
      <c r="CR34" s="12">
        <v>88</v>
      </c>
      <c r="CS34" s="12">
        <v>89</v>
      </c>
      <c r="CT34" s="12">
        <v>90</v>
      </c>
      <c r="CU34" s="12">
        <v>91</v>
      </c>
      <c r="CV34" s="12">
        <v>92</v>
      </c>
      <c r="CW34" s="12">
        <v>93</v>
      </c>
      <c r="CX34" s="12">
        <v>94</v>
      </c>
      <c r="CY34" s="12">
        <v>95</v>
      </c>
      <c r="CZ34" s="12">
        <v>96</v>
      </c>
      <c r="DA34" s="12">
        <v>97</v>
      </c>
      <c r="DB34" s="12">
        <v>98</v>
      </c>
      <c r="DC34" s="12">
        <v>99</v>
      </c>
    </row>
    <row r="35" spans="2:107" ht="28.8" hidden="1">
      <c r="B35" s="1" t="s">
        <v>5</v>
      </c>
      <c r="C35" s="784" t="s">
        <v>14</v>
      </c>
      <c r="D35" s="784"/>
      <c r="E35" s="784"/>
      <c r="F35" s="13" t="s">
        <v>33</v>
      </c>
      <c r="G35" s="12" t="s">
        <v>32</v>
      </c>
      <c r="H35" s="12" t="str">
        <f ca="1">IF(PVP="",TEXT(TODAY(),"yyyy"),TEXT(PVP,"yyyy"))</f>
        <v>2022</v>
      </c>
      <c r="I35" s="12">
        <f t="shared" ref="I35:AN35" ca="1" si="22">$H$7+I34</f>
        <v>2023</v>
      </c>
      <c r="J35" s="12">
        <f t="shared" ca="1" si="22"/>
        <v>2024</v>
      </c>
      <c r="K35" s="12">
        <f t="shared" ca="1" si="22"/>
        <v>2025</v>
      </c>
      <c r="L35" s="12">
        <f t="shared" ca="1" si="22"/>
        <v>2026</v>
      </c>
      <c r="M35" s="12">
        <f t="shared" ca="1" si="22"/>
        <v>2027</v>
      </c>
      <c r="N35" s="12">
        <f t="shared" ca="1" si="22"/>
        <v>2028</v>
      </c>
      <c r="O35" s="12">
        <f t="shared" ca="1" si="22"/>
        <v>2029</v>
      </c>
      <c r="P35" s="12">
        <f t="shared" ca="1" si="22"/>
        <v>2030</v>
      </c>
      <c r="Q35" s="12">
        <f t="shared" ca="1" si="22"/>
        <v>2031</v>
      </c>
      <c r="R35" s="12">
        <f t="shared" ca="1" si="22"/>
        <v>2032</v>
      </c>
      <c r="S35" s="12">
        <f t="shared" ca="1" si="22"/>
        <v>2033</v>
      </c>
      <c r="T35" s="12">
        <f t="shared" ca="1" si="22"/>
        <v>2034</v>
      </c>
      <c r="U35" s="12">
        <f t="shared" ca="1" si="22"/>
        <v>2035</v>
      </c>
      <c r="V35" s="12">
        <f t="shared" ca="1" si="22"/>
        <v>2036</v>
      </c>
      <c r="W35" s="12">
        <f t="shared" ca="1" si="22"/>
        <v>2037</v>
      </c>
      <c r="X35" s="12">
        <f t="shared" ca="1" si="22"/>
        <v>2038</v>
      </c>
      <c r="Y35" s="12">
        <f t="shared" ca="1" si="22"/>
        <v>2039</v>
      </c>
      <c r="Z35" s="12">
        <f t="shared" ca="1" si="22"/>
        <v>2040</v>
      </c>
      <c r="AA35" s="12">
        <f t="shared" ca="1" si="22"/>
        <v>2041</v>
      </c>
      <c r="AB35" s="12">
        <f t="shared" ca="1" si="22"/>
        <v>2042</v>
      </c>
      <c r="AC35" s="12">
        <f t="shared" ca="1" si="22"/>
        <v>2043</v>
      </c>
      <c r="AD35" s="12">
        <f t="shared" ca="1" si="22"/>
        <v>2044</v>
      </c>
      <c r="AE35" s="12">
        <f t="shared" ca="1" si="22"/>
        <v>2045</v>
      </c>
      <c r="AF35" s="12">
        <f t="shared" ca="1" si="22"/>
        <v>2046</v>
      </c>
      <c r="AG35" s="12">
        <f t="shared" ca="1" si="22"/>
        <v>2047</v>
      </c>
      <c r="AH35" s="12">
        <f t="shared" ca="1" si="22"/>
        <v>2048</v>
      </c>
      <c r="AI35" s="12">
        <f t="shared" ca="1" si="22"/>
        <v>2049</v>
      </c>
      <c r="AJ35" s="12">
        <f t="shared" ca="1" si="22"/>
        <v>2050</v>
      </c>
      <c r="AK35" s="12">
        <f t="shared" ca="1" si="22"/>
        <v>2051</v>
      </c>
      <c r="AL35" s="12">
        <f t="shared" ca="1" si="22"/>
        <v>2052</v>
      </c>
      <c r="AM35" s="12">
        <f t="shared" ca="1" si="22"/>
        <v>2053</v>
      </c>
      <c r="AN35" s="12">
        <f t="shared" ca="1" si="22"/>
        <v>2054</v>
      </c>
      <c r="AO35" s="12">
        <f t="shared" ref="AO35:BT35" ca="1" si="23">$H$7+AO34</f>
        <v>2055</v>
      </c>
      <c r="AP35" s="12">
        <f t="shared" ca="1" si="23"/>
        <v>2056</v>
      </c>
      <c r="AQ35" s="12">
        <f t="shared" ca="1" si="23"/>
        <v>2057</v>
      </c>
      <c r="AR35" s="12">
        <f t="shared" ca="1" si="23"/>
        <v>2058</v>
      </c>
      <c r="AS35" s="12">
        <f t="shared" ca="1" si="23"/>
        <v>2059</v>
      </c>
      <c r="AT35" s="12">
        <f t="shared" ca="1" si="23"/>
        <v>2060</v>
      </c>
      <c r="AU35" s="12">
        <f t="shared" ca="1" si="23"/>
        <v>2061</v>
      </c>
      <c r="AV35" s="12">
        <f t="shared" ca="1" si="23"/>
        <v>2062</v>
      </c>
      <c r="AW35" s="12">
        <f t="shared" ca="1" si="23"/>
        <v>2063</v>
      </c>
      <c r="AX35" s="12">
        <f t="shared" ca="1" si="23"/>
        <v>2064</v>
      </c>
      <c r="AY35" s="12">
        <f t="shared" ca="1" si="23"/>
        <v>2065</v>
      </c>
      <c r="AZ35" s="12">
        <f t="shared" ca="1" si="23"/>
        <v>2066</v>
      </c>
      <c r="BA35" s="12">
        <f t="shared" ca="1" si="23"/>
        <v>2067</v>
      </c>
      <c r="BB35" s="12">
        <f t="shared" ca="1" si="23"/>
        <v>2068</v>
      </c>
      <c r="BC35" s="12">
        <f t="shared" ca="1" si="23"/>
        <v>2069</v>
      </c>
      <c r="BD35" s="12">
        <f t="shared" ca="1" si="23"/>
        <v>2070</v>
      </c>
      <c r="BE35" s="12">
        <f t="shared" ca="1" si="23"/>
        <v>2071</v>
      </c>
      <c r="BF35" s="12">
        <f t="shared" ca="1" si="23"/>
        <v>2072</v>
      </c>
      <c r="BG35" s="12">
        <f t="shared" ca="1" si="23"/>
        <v>2073</v>
      </c>
      <c r="BH35" s="12">
        <f t="shared" ca="1" si="23"/>
        <v>2074</v>
      </c>
      <c r="BI35" s="12">
        <f t="shared" ca="1" si="23"/>
        <v>2075</v>
      </c>
      <c r="BJ35" s="12">
        <f t="shared" ca="1" si="23"/>
        <v>2076</v>
      </c>
      <c r="BK35" s="12">
        <f t="shared" ca="1" si="23"/>
        <v>2077</v>
      </c>
      <c r="BL35" s="12">
        <f t="shared" ca="1" si="23"/>
        <v>2078</v>
      </c>
      <c r="BM35" s="12">
        <f t="shared" ca="1" si="23"/>
        <v>2079</v>
      </c>
      <c r="BN35" s="12">
        <f t="shared" ca="1" si="23"/>
        <v>2080</v>
      </c>
      <c r="BO35" s="12">
        <f t="shared" ca="1" si="23"/>
        <v>2081</v>
      </c>
      <c r="BP35" s="12">
        <f t="shared" ca="1" si="23"/>
        <v>2082</v>
      </c>
      <c r="BQ35" s="12">
        <f t="shared" ca="1" si="23"/>
        <v>2083</v>
      </c>
      <c r="BR35" s="12">
        <f t="shared" ca="1" si="23"/>
        <v>2084</v>
      </c>
      <c r="BS35" s="12">
        <f t="shared" ca="1" si="23"/>
        <v>2085</v>
      </c>
      <c r="BT35" s="12">
        <f t="shared" ca="1" si="23"/>
        <v>2086</v>
      </c>
      <c r="BU35" s="12">
        <f t="shared" ref="BU35:CZ35" ca="1" si="24">$H$7+BU34</f>
        <v>2087</v>
      </c>
      <c r="BV35" s="12">
        <f t="shared" ca="1" si="24"/>
        <v>2088</v>
      </c>
      <c r="BW35" s="12">
        <f t="shared" ca="1" si="24"/>
        <v>2089</v>
      </c>
      <c r="BX35" s="12">
        <f t="shared" ca="1" si="24"/>
        <v>2090</v>
      </c>
      <c r="BY35" s="12">
        <f t="shared" ca="1" si="24"/>
        <v>2091</v>
      </c>
      <c r="BZ35" s="12">
        <f t="shared" ca="1" si="24"/>
        <v>2092</v>
      </c>
      <c r="CA35" s="12">
        <f t="shared" ca="1" si="24"/>
        <v>2093</v>
      </c>
      <c r="CB35" s="12">
        <f t="shared" ca="1" si="24"/>
        <v>2094</v>
      </c>
      <c r="CC35" s="12">
        <f t="shared" ca="1" si="24"/>
        <v>2095</v>
      </c>
      <c r="CD35" s="12">
        <f t="shared" ca="1" si="24"/>
        <v>2096</v>
      </c>
      <c r="CE35" s="12">
        <f t="shared" ca="1" si="24"/>
        <v>2097</v>
      </c>
      <c r="CF35" s="12">
        <f t="shared" ca="1" si="24"/>
        <v>2098</v>
      </c>
      <c r="CG35" s="12">
        <f t="shared" ca="1" si="24"/>
        <v>2099</v>
      </c>
      <c r="CH35" s="12">
        <f t="shared" ca="1" si="24"/>
        <v>2100</v>
      </c>
      <c r="CI35" s="12">
        <f t="shared" ca="1" si="24"/>
        <v>2101</v>
      </c>
      <c r="CJ35" s="12">
        <f t="shared" ca="1" si="24"/>
        <v>2102</v>
      </c>
      <c r="CK35" s="12">
        <f t="shared" ca="1" si="24"/>
        <v>2103</v>
      </c>
      <c r="CL35" s="12">
        <f t="shared" ca="1" si="24"/>
        <v>2104</v>
      </c>
      <c r="CM35" s="12">
        <f t="shared" ca="1" si="24"/>
        <v>2105</v>
      </c>
      <c r="CN35" s="12">
        <f t="shared" ca="1" si="24"/>
        <v>2106</v>
      </c>
      <c r="CO35" s="12">
        <f t="shared" ca="1" si="24"/>
        <v>2107</v>
      </c>
      <c r="CP35" s="12">
        <f t="shared" ca="1" si="24"/>
        <v>2108</v>
      </c>
      <c r="CQ35" s="12">
        <f t="shared" ca="1" si="24"/>
        <v>2109</v>
      </c>
      <c r="CR35" s="12">
        <f t="shared" ca="1" si="24"/>
        <v>2110</v>
      </c>
      <c r="CS35" s="12">
        <f t="shared" ca="1" si="24"/>
        <v>2111</v>
      </c>
      <c r="CT35" s="12">
        <f t="shared" ca="1" si="24"/>
        <v>2112</v>
      </c>
      <c r="CU35" s="12">
        <f t="shared" ca="1" si="24"/>
        <v>2113</v>
      </c>
      <c r="CV35" s="12">
        <f t="shared" ca="1" si="24"/>
        <v>2114</v>
      </c>
      <c r="CW35" s="12">
        <f t="shared" ca="1" si="24"/>
        <v>2115</v>
      </c>
      <c r="CX35" s="12">
        <f t="shared" ca="1" si="24"/>
        <v>2116</v>
      </c>
      <c r="CY35" s="12">
        <f t="shared" ca="1" si="24"/>
        <v>2117</v>
      </c>
      <c r="CZ35" s="12">
        <f t="shared" ca="1" si="24"/>
        <v>2118</v>
      </c>
      <c r="DA35" s="12">
        <f t="shared" ref="DA35:DC35" ca="1" si="25">$H$7+DA34</f>
        <v>2119</v>
      </c>
      <c r="DB35" s="12">
        <f t="shared" ca="1" si="25"/>
        <v>2120</v>
      </c>
      <c r="DC35" s="12">
        <f t="shared" ca="1" si="25"/>
        <v>2121</v>
      </c>
    </row>
    <row r="36" spans="2:107" ht="15" hidden="1" customHeight="1">
      <c r="B36" s="5" t="s">
        <v>238</v>
      </c>
      <c r="C36" s="786" t="s">
        <v>261</v>
      </c>
      <c r="D36" s="786"/>
      <c r="E36" s="786"/>
      <c r="F36" s="42">
        <f>H36+NPV(FD,I36:INDEX(I36:DC36,PAL))</f>
        <v>0</v>
      </c>
      <c r="G36" s="42">
        <f>SUMIF($H$6:$DC$6,"&lt;="&amp;PAL,$H36:$DC36)</f>
        <v>0</v>
      </c>
      <c r="H36" s="14">
        <f>'Alternatyva 5'!H$7-'Alternatyva 5'!H$112</f>
        <v>0</v>
      </c>
      <c r="I36" s="14">
        <f>'Alternatyva 5'!I$7-'Alternatyva 5'!I$112</f>
        <v>0</v>
      </c>
      <c r="J36" s="14">
        <f>'Alternatyva 5'!J$7-'Alternatyva 5'!J$112</f>
        <v>0</v>
      </c>
      <c r="K36" s="14">
        <f>'Alternatyva 5'!K$7-'Alternatyva 5'!K$112</f>
        <v>0</v>
      </c>
      <c r="L36" s="14">
        <f>'Alternatyva 5'!L$7-'Alternatyva 5'!L$112</f>
        <v>0</v>
      </c>
      <c r="M36" s="14">
        <f>'Alternatyva 5'!M$7-'Alternatyva 5'!M$112</f>
        <v>0</v>
      </c>
      <c r="N36" s="14">
        <f>'Alternatyva 5'!N$7-'Alternatyva 5'!N$112</f>
        <v>0</v>
      </c>
      <c r="O36" s="14">
        <f>'Alternatyva 5'!O$7-'Alternatyva 5'!O$112</f>
        <v>0</v>
      </c>
      <c r="P36" s="14">
        <f>'Alternatyva 5'!P$7-'Alternatyva 5'!P$112</f>
        <v>0</v>
      </c>
      <c r="Q36" s="14">
        <f>'Alternatyva 5'!Q$7-'Alternatyva 5'!Q$112</f>
        <v>0</v>
      </c>
      <c r="R36" s="14">
        <f>'Alternatyva 5'!R$7-'Alternatyva 5'!R$112</f>
        <v>0</v>
      </c>
      <c r="S36" s="14">
        <f>'Alternatyva 5'!S$7-'Alternatyva 5'!S$112</f>
        <v>0</v>
      </c>
      <c r="T36" s="14">
        <f>'Alternatyva 5'!T$7-'Alternatyva 5'!T$112</f>
        <v>0</v>
      </c>
      <c r="U36" s="14">
        <f>'Alternatyva 5'!U$7-'Alternatyva 5'!U$112</f>
        <v>0</v>
      </c>
      <c r="V36" s="14">
        <f>'Alternatyva 5'!V$7-'Alternatyva 5'!V$112</f>
        <v>0</v>
      </c>
      <c r="W36" s="14">
        <f>'Alternatyva 5'!W$7-'Alternatyva 5'!W$112</f>
        <v>0</v>
      </c>
      <c r="X36" s="14">
        <f>'Alternatyva 5'!X$7-'Alternatyva 5'!X$112</f>
        <v>0</v>
      </c>
      <c r="Y36" s="14">
        <f>'Alternatyva 5'!Y$7-'Alternatyva 5'!Y$112</f>
        <v>0</v>
      </c>
      <c r="Z36" s="14">
        <f>'Alternatyva 5'!Z$7-'Alternatyva 5'!Z$112</f>
        <v>0</v>
      </c>
      <c r="AA36" s="14">
        <f>'Alternatyva 5'!AA$7-'Alternatyva 5'!AA$112</f>
        <v>0</v>
      </c>
      <c r="AB36" s="14">
        <f>'Alternatyva 5'!AB$7-'Alternatyva 5'!AB$112</f>
        <v>0</v>
      </c>
      <c r="AC36" s="14">
        <f>'Alternatyva 5'!AC$7-'Alternatyva 5'!AC$112</f>
        <v>0</v>
      </c>
      <c r="AD36" s="14">
        <f>'Alternatyva 5'!AD$7-'Alternatyva 5'!AD$112</f>
        <v>0</v>
      </c>
      <c r="AE36" s="14">
        <f>'Alternatyva 5'!AE$7-'Alternatyva 5'!AE$112</f>
        <v>0</v>
      </c>
      <c r="AF36" s="14">
        <f>'Alternatyva 5'!AF$7-'Alternatyva 5'!AF$112</f>
        <v>0</v>
      </c>
      <c r="AG36" s="14">
        <f>'Alternatyva 5'!AG$7-'Alternatyva 5'!AG$112</f>
        <v>0</v>
      </c>
      <c r="AH36" s="14">
        <f>'Alternatyva 5'!AH$7-'Alternatyva 5'!AH$112</f>
        <v>0</v>
      </c>
      <c r="AI36" s="14">
        <f>'Alternatyva 5'!AI$7-'Alternatyva 5'!AI$112</f>
        <v>0</v>
      </c>
      <c r="AJ36" s="14">
        <f>'Alternatyva 5'!AJ$7-'Alternatyva 5'!AJ$112</f>
        <v>0</v>
      </c>
      <c r="AK36" s="14">
        <f>'Alternatyva 5'!AK$7-'Alternatyva 5'!AK$112</f>
        <v>0</v>
      </c>
      <c r="AL36" s="14">
        <f>'Alternatyva 5'!AL$7-'Alternatyva 5'!AL$112</f>
        <v>0</v>
      </c>
      <c r="AM36" s="14">
        <f>'Alternatyva 5'!AM$7-'Alternatyva 5'!AM$112</f>
        <v>0</v>
      </c>
      <c r="AN36" s="14">
        <f>'Alternatyva 5'!AN$7-'Alternatyva 5'!AN$112</f>
        <v>0</v>
      </c>
      <c r="AO36" s="14">
        <f>'Alternatyva 5'!AO$7-'Alternatyva 5'!AO$112</f>
        <v>0</v>
      </c>
      <c r="AP36" s="14">
        <f>'Alternatyva 5'!AP$7-'Alternatyva 5'!AP$112</f>
        <v>0</v>
      </c>
      <c r="AQ36" s="14">
        <f>'Alternatyva 5'!AQ$7-'Alternatyva 5'!AQ$112</f>
        <v>0</v>
      </c>
      <c r="AR36" s="14">
        <f>'Alternatyva 5'!AR$7-'Alternatyva 5'!AR$112</f>
        <v>0</v>
      </c>
      <c r="AS36" s="14">
        <f>'Alternatyva 5'!AS$7-'Alternatyva 5'!AS$112</f>
        <v>0</v>
      </c>
      <c r="AT36" s="14">
        <f>'Alternatyva 5'!AT$7-'Alternatyva 5'!AT$112</f>
        <v>0</v>
      </c>
      <c r="AU36" s="14">
        <f>'Alternatyva 5'!AU$7-'Alternatyva 5'!AU$112</f>
        <v>0</v>
      </c>
      <c r="AV36" s="14">
        <f>'Alternatyva 5'!AV$7-'Alternatyva 5'!AV$112</f>
        <v>0</v>
      </c>
      <c r="AW36" s="14">
        <f>'Alternatyva 5'!AW$7-'Alternatyva 5'!AW$112</f>
        <v>0</v>
      </c>
      <c r="AX36" s="14">
        <f>'Alternatyva 5'!AX$7-'Alternatyva 5'!AX$112</f>
        <v>0</v>
      </c>
      <c r="AY36" s="14">
        <f>'Alternatyva 5'!AY$7-'Alternatyva 5'!AY$112</f>
        <v>0</v>
      </c>
      <c r="AZ36" s="14">
        <f>'Alternatyva 5'!AZ$7-'Alternatyva 5'!AZ$112</f>
        <v>0</v>
      </c>
      <c r="BA36" s="14">
        <f>'Alternatyva 5'!BA$7-'Alternatyva 5'!BA$112</f>
        <v>0</v>
      </c>
      <c r="BB36" s="14">
        <f>'Alternatyva 5'!BB$7-'Alternatyva 5'!BB$112</f>
        <v>0</v>
      </c>
      <c r="BC36" s="14">
        <f>'Alternatyva 5'!BC$7-'Alternatyva 5'!BC$112</f>
        <v>0</v>
      </c>
      <c r="BD36" s="14">
        <f>'Alternatyva 5'!BD$7-'Alternatyva 5'!BD$112</f>
        <v>0</v>
      </c>
      <c r="BE36" s="14">
        <f>'Alternatyva 5'!BE$7-'Alternatyva 5'!BE$112</f>
        <v>0</v>
      </c>
      <c r="BF36" s="14">
        <f>'Alternatyva 5'!BF$7-'Alternatyva 5'!BF$112</f>
        <v>0</v>
      </c>
      <c r="BG36" s="14">
        <f>'Alternatyva 5'!BG$7-'Alternatyva 5'!BG$112</f>
        <v>0</v>
      </c>
      <c r="BH36" s="14">
        <f>'Alternatyva 5'!BH$7-'Alternatyva 5'!BH$112</f>
        <v>0</v>
      </c>
      <c r="BI36" s="14">
        <f>'Alternatyva 5'!BI$7-'Alternatyva 5'!BI$112</f>
        <v>0</v>
      </c>
      <c r="BJ36" s="14">
        <f>'Alternatyva 5'!BJ$7-'Alternatyva 5'!BJ$112</f>
        <v>0</v>
      </c>
      <c r="BK36" s="14">
        <f>'Alternatyva 5'!BK$7-'Alternatyva 5'!BK$112</f>
        <v>0</v>
      </c>
      <c r="BL36" s="14">
        <f>'Alternatyva 5'!BL$7-'Alternatyva 5'!BL$112</f>
        <v>0</v>
      </c>
      <c r="BM36" s="14">
        <f>'Alternatyva 5'!BM$7-'Alternatyva 5'!BM$112</f>
        <v>0</v>
      </c>
      <c r="BN36" s="14">
        <f>'Alternatyva 5'!BN$7-'Alternatyva 5'!BN$112</f>
        <v>0</v>
      </c>
      <c r="BO36" s="14">
        <f>'Alternatyva 5'!BO$7-'Alternatyva 5'!BO$112</f>
        <v>0</v>
      </c>
      <c r="BP36" s="14">
        <f>'Alternatyva 5'!BP$7-'Alternatyva 5'!BP$112</f>
        <v>0</v>
      </c>
      <c r="BQ36" s="14">
        <f>'Alternatyva 5'!BQ$7-'Alternatyva 5'!BQ$112</f>
        <v>0</v>
      </c>
      <c r="BR36" s="14">
        <f>'Alternatyva 5'!BR$7-'Alternatyva 5'!BR$112</f>
        <v>0</v>
      </c>
      <c r="BS36" s="14">
        <f>'Alternatyva 5'!BS$7-'Alternatyva 5'!BS$112</f>
        <v>0</v>
      </c>
      <c r="BT36" s="14">
        <f>'Alternatyva 5'!BT$7-'Alternatyva 5'!BT$112</f>
        <v>0</v>
      </c>
      <c r="BU36" s="14">
        <f>'Alternatyva 5'!BU$7-'Alternatyva 5'!BU$112</f>
        <v>0</v>
      </c>
      <c r="BV36" s="14">
        <f>'Alternatyva 5'!BV$7-'Alternatyva 5'!BV$112</f>
        <v>0</v>
      </c>
      <c r="BW36" s="14">
        <f>'Alternatyva 5'!BW$7-'Alternatyva 5'!BW$112</f>
        <v>0</v>
      </c>
      <c r="BX36" s="14">
        <f>'Alternatyva 5'!BX$7-'Alternatyva 5'!BX$112</f>
        <v>0</v>
      </c>
      <c r="BY36" s="14">
        <f>'Alternatyva 5'!BY$7-'Alternatyva 5'!BY$112</f>
        <v>0</v>
      </c>
      <c r="BZ36" s="14">
        <f>'Alternatyva 5'!BZ$7-'Alternatyva 5'!BZ$112</f>
        <v>0</v>
      </c>
      <c r="CA36" s="14">
        <f>'Alternatyva 5'!CA$7-'Alternatyva 5'!CA$112</f>
        <v>0</v>
      </c>
      <c r="CB36" s="14">
        <f>'Alternatyva 5'!CB$7-'Alternatyva 5'!CB$112</f>
        <v>0</v>
      </c>
      <c r="CC36" s="14">
        <f>'Alternatyva 5'!CC$7-'Alternatyva 5'!CC$112</f>
        <v>0</v>
      </c>
      <c r="CD36" s="14">
        <f>'Alternatyva 5'!CD$7-'Alternatyva 5'!CD$112</f>
        <v>0</v>
      </c>
      <c r="CE36" s="14">
        <f>'Alternatyva 5'!CE$7-'Alternatyva 5'!CE$112</f>
        <v>0</v>
      </c>
      <c r="CF36" s="14">
        <f>'Alternatyva 5'!CF$7-'Alternatyva 5'!CF$112</f>
        <v>0</v>
      </c>
      <c r="CG36" s="14">
        <f>'Alternatyva 5'!CG$7-'Alternatyva 5'!CG$112</f>
        <v>0</v>
      </c>
      <c r="CH36" s="14">
        <f>'Alternatyva 5'!CH$7-'Alternatyva 5'!CH$112</f>
        <v>0</v>
      </c>
      <c r="CI36" s="14">
        <f>'Alternatyva 5'!CI$7-'Alternatyva 5'!CI$112</f>
        <v>0</v>
      </c>
      <c r="CJ36" s="14">
        <f>'Alternatyva 5'!CJ$7-'Alternatyva 5'!CJ$112</f>
        <v>0</v>
      </c>
      <c r="CK36" s="14">
        <f>'Alternatyva 5'!CK$7-'Alternatyva 5'!CK$112</f>
        <v>0</v>
      </c>
      <c r="CL36" s="14">
        <f>'Alternatyva 5'!CL$7-'Alternatyva 5'!CL$112</f>
        <v>0</v>
      </c>
      <c r="CM36" s="14">
        <f>'Alternatyva 5'!CM$7-'Alternatyva 5'!CM$112</f>
        <v>0</v>
      </c>
      <c r="CN36" s="14">
        <f>'Alternatyva 5'!CN$7-'Alternatyva 5'!CN$112</f>
        <v>0</v>
      </c>
      <c r="CO36" s="14">
        <f>'Alternatyva 5'!CO$7-'Alternatyva 5'!CO$112</f>
        <v>0</v>
      </c>
      <c r="CP36" s="14">
        <f>'Alternatyva 5'!CP$7-'Alternatyva 5'!CP$112</f>
        <v>0</v>
      </c>
      <c r="CQ36" s="14">
        <f>'Alternatyva 5'!CQ$7-'Alternatyva 5'!CQ$112</f>
        <v>0</v>
      </c>
      <c r="CR36" s="14">
        <f>'Alternatyva 5'!CR$7-'Alternatyva 5'!CR$112</f>
        <v>0</v>
      </c>
      <c r="CS36" s="14">
        <f>'Alternatyva 5'!CS$7-'Alternatyva 5'!CS$112</f>
        <v>0</v>
      </c>
      <c r="CT36" s="14">
        <f>'Alternatyva 5'!CT$7-'Alternatyva 5'!CT$112</f>
        <v>0</v>
      </c>
      <c r="CU36" s="14">
        <f>'Alternatyva 5'!CU$7-'Alternatyva 5'!CU$112</f>
        <v>0</v>
      </c>
      <c r="CV36" s="14">
        <f>'Alternatyva 5'!CV$7-'Alternatyva 5'!CV$112</f>
        <v>0</v>
      </c>
      <c r="CW36" s="14">
        <f>'Alternatyva 5'!CW$7-'Alternatyva 5'!CW$112</f>
        <v>0</v>
      </c>
      <c r="CX36" s="14">
        <f>'Alternatyva 5'!CX$7-'Alternatyva 5'!CX$112</f>
        <v>0</v>
      </c>
      <c r="CY36" s="14">
        <f>'Alternatyva 5'!CY$7-'Alternatyva 5'!CY$112</f>
        <v>0</v>
      </c>
      <c r="CZ36" s="14">
        <f>'Alternatyva 5'!CZ$7-'Alternatyva 5'!CZ$112</f>
        <v>0</v>
      </c>
      <c r="DA36" s="14">
        <f>'Alternatyva 5'!DA$7-'Alternatyva 5'!DA$112</f>
        <v>0</v>
      </c>
      <c r="DB36" s="14">
        <f>'Alternatyva 5'!DB$7-'Alternatyva 5'!DB$112</f>
        <v>0</v>
      </c>
      <c r="DC36" s="14">
        <f>'Alternatyva 5'!DC$7-'Alternatyva 5'!DC$112</f>
        <v>0</v>
      </c>
    </row>
    <row r="37" spans="2:107" hidden="1">
      <c r="B37" s="5" t="s">
        <v>239</v>
      </c>
      <c r="C37" s="792" t="s">
        <v>262</v>
      </c>
      <c r="D37" s="792"/>
      <c r="E37" s="792"/>
      <c r="F37" s="42">
        <f>H37+NPV(FD,I37:INDEX(I37:DC37,PAL))</f>
        <v>0</v>
      </c>
      <c r="G37" s="42">
        <f>SUMIF($H$6:$DC$6,"&lt;="&amp;PAL,$H37:$DC37)</f>
        <v>0</v>
      </c>
      <c r="H37" s="14">
        <f>SUMPRODUCT('Alternatyva 5'!H$95:H$99,100/('Alternatyva 5'!$DG$95:$DG$99+100))-SUMPRODUCT('Alternatyva 5'!H$106:H$110,100/('Alternatyva 5'!$DG$106:$DG$110+100))</f>
        <v>0</v>
      </c>
      <c r="I37" s="14">
        <f>SUMPRODUCT('Alternatyva 5'!I$95:I$99,100/('Alternatyva 5'!$DG$95:$DG$99+100))-SUMPRODUCT('Alternatyva 5'!I$106:I$110,100/('Alternatyva 5'!$DG$106:$DG$110+100))</f>
        <v>0</v>
      </c>
      <c r="J37" s="14">
        <f>SUMPRODUCT('Alternatyva 5'!J$95:J$99,100/('Alternatyva 5'!$DG$95:$DG$99+100))-SUMPRODUCT('Alternatyva 5'!J$106:J$110,100/('Alternatyva 5'!$DG$106:$DG$110+100))</f>
        <v>0</v>
      </c>
      <c r="K37" s="14">
        <f>SUMPRODUCT('Alternatyva 5'!K$95:K$99,100/('Alternatyva 5'!$DG$95:$DG$99+100))-SUMPRODUCT('Alternatyva 5'!K$106:K$110,100/('Alternatyva 5'!$DG$106:$DG$110+100))</f>
        <v>0</v>
      </c>
      <c r="L37" s="14">
        <f>SUMPRODUCT('Alternatyva 5'!L$95:L$99,100/('Alternatyva 5'!$DG$95:$DG$99+100))-SUMPRODUCT('Alternatyva 5'!L$106:L$110,100/('Alternatyva 5'!$DG$106:$DG$110+100))</f>
        <v>0</v>
      </c>
      <c r="M37" s="14">
        <f>SUMPRODUCT('Alternatyva 5'!M$95:M$99,100/('Alternatyva 5'!$DG$95:$DG$99+100))-SUMPRODUCT('Alternatyva 5'!M$106:M$110,100/('Alternatyva 5'!$DG$106:$DG$110+100))</f>
        <v>0</v>
      </c>
      <c r="N37" s="14">
        <f>SUMPRODUCT('Alternatyva 5'!N$95:N$99,100/('Alternatyva 5'!$DG$95:$DG$99+100))-SUMPRODUCT('Alternatyva 5'!N$106:N$110,100/('Alternatyva 5'!$DG$106:$DG$110+100))</f>
        <v>0</v>
      </c>
      <c r="O37" s="14">
        <f>SUMPRODUCT('Alternatyva 5'!O$95:O$99,100/('Alternatyva 5'!$DG$95:$DG$99+100))-SUMPRODUCT('Alternatyva 5'!O$106:O$110,100/('Alternatyva 5'!$DG$106:$DG$110+100))</f>
        <v>0</v>
      </c>
      <c r="P37" s="14">
        <f>SUMPRODUCT('Alternatyva 5'!P$95:P$99,100/('Alternatyva 5'!$DG$95:$DG$99+100))-SUMPRODUCT('Alternatyva 5'!P$106:P$110,100/('Alternatyva 5'!$DG$106:$DG$110+100))</f>
        <v>0</v>
      </c>
      <c r="Q37" s="14">
        <f>SUMPRODUCT('Alternatyva 5'!Q$95:Q$99,100/('Alternatyva 5'!$DG$95:$DG$99+100))-SUMPRODUCT('Alternatyva 5'!Q$106:Q$110,100/('Alternatyva 5'!$DG$106:$DG$110+100))</f>
        <v>0</v>
      </c>
      <c r="R37" s="14">
        <f>SUMPRODUCT('Alternatyva 5'!R$95:R$99,100/('Alternatyva 5'!$DG$95:$DG$99+100))-SUMPRODUCT('Alternatyva 5'!R$106:R$110,100/('Alternatyva 5'!$DG$106:$DG$110+100))</f>
        <v>0</v>
      </c>
      <c r="S37" s="14">
        <f>SUMPRODUCT('Alternatyva 5'!S$95:S$99,100/('Alternatyva 5'!$DG$95:$DG$99+100))-SUMPRODUCT('Alternatyva 5'!S$106:S$110,100/('Alternatyva 5'!$DG$106:$DG$110+100))</f>
        <v>0</v>
      </c>
      <c r="T37" s="14">
        <f>SUMPRODUCT('Alternatyva 5'!T$95:T$99,100/('Alternatyva 5'!$DG$95:$DG$99+100))-SUMPRODUCT('Alternatyva 5'!T$106:T$110,100/('Alternatyva 5'!$DG$106:$DG$110+100))</f>
        <v>0</v>
      </c>
      <c r="U37" s="14">
        <f>SUMPRODUCT('Alternatyva 5'!U$95:U$99,100/('Alternatyva 5'!$DG$95:$DG$99+100))-SUMPRODUCT('Alternatyva 5'!U$106:U$110,100/('Alternatyva 5'!$DG$106:$DG$110+100))</f>
        <v>0</v>
      </c>
      <c r="V37" s="14">
        <f>SUMPRODUCT('Alternatyva 5'!V$95:V$99,100/('Alternatyva 5'!$DG$95:$DG$99+100))-SUMPRODUCT('Alternatyva 5'!V$106:V$110,100/('Alternatyva 5'!$DG$106:$DG$110+100))</f>
        <v>0</v>
      </c>
      <c r="W37" s="14">
        <f>SUMPRODUCT('Alternatyva 5'!W$95:W$99,100/('Alternatyva 5'!$DG$95:$DG$99+100))-SUMPRODUCT('Alternatyva 5'!W$106:W$110,100/('Alternatyva 5'!$DG$106:$DG$110+100))</f>
        <v>0</v>
      </c>
      <c r="X37" s="14">
        <f>SUMPRODUCT('Alternatyva 5'!X$95:X$99,100/('Alternatyva 5'!$DG$95:$DG$99+100))-SUMPRODUCT('Alternatyva 5'!X$106:X$110,100/('Alternatyva 5'!$DG$106:$DG$110+100))</f>
        <v>0</v>
      </c>
      <c r="Y37" s="14">
        <f>SUMPRODUCT('Alternatyva 5'!Y$95:Y$99,100/('Alternatyva 5'!$DG$95:$DG$99+100))-SUMPRODUCT('Alternatyva 5'!Y$106:Y$110,100/('Alternatyva 5'!$DG$106:$DG$110+100))</f>
        <v>0</v>
      </c>
      <c r="Z37" s="14">
        <f>SUMPRODUCT('Alternatyva 5'!Z$95:Z$99,100/('Alternatyva 5'!$DG$95:$DG$99+100))-SUMPRODUCT('Alternatyva 5'!Z$106:Z$110,100/('Alternatyva 5'!$DG$106:$DG$110+100))</f>
        <v>0</v>
      </c>
      <c r="AA37" s="14">
        <f>SUMPRODUCT('Alternatyva 5'!AA$95:AA$99,100/('Alternatyva 5'!$DG$95:$DG$99+100))-SUMPRODUCT('Alternatyva 5'!AA$106:AA$110,100/('Alternatyva 5'!$DG$106:$DG$110+100))</f>
        <v>0</v>
      </c>
      <c r="AB37" s="14">
        <f>SUMPRODUCT('Alternatyva 5'!AB$95:AB$99,100/('Alternatyva 5'!$DG$95:$DG$99+100))-SUMPRODUCT('Alternatyva 5'!AB$106:AB$110,100/('Alternatyva 5'!$DG$106:$DG$110+100))</f>
        <v>0</v>
      </c>
      <c r="AC37" s="14">
        <f>SUMPRODUCT('Alternatyva 5'!AC$95:AC$99,100/('Alternatyva 5'!$DG$95:$DG$99+100))-SUMPRODUCT('Alternatyva 5'!AC$106:AC$110,100/('Alternatyva 5'!$DG$106:$DG$110+100))</f>
        <v>0</v>
      </c>
      <c r="AD37" s="14">
        <f>SUMPRODUCT('Alternatyva 5'!AD$95:AD$99,100/('Alternatyva 5'!$DG$95:$DG$99+100))-SUMPRODUCT('Alternatyva 5'!AD$106:AD$110,100/('Alternatyva 5'!$DG$106:$DG$110+100))</f>
        <v>0</v>
      </c>
      <c r="AE37" s="14">
        <f>SUMPRODUCT('Alternatyva 5'!AE$95:AE$99,100/('Alternatyva 5'!$DG$95:$DG$99+100))-SUMPRODUCT('Alternatyva 5'!AE$106:AE$110,100/('Alternatyva 5'!$DG$106:$DG$110+100))</f>
        <v>0</v>
      </c>
      <c r="AF37" s="14">
        <f>SUMPRODUCT('Alternatyva 5'!AF$95:AF$99,100/('Alternatyva 5'!$DG$95:$DG$99+100))-SUMPRODUCT('Alternatyva 5'!AF$106:AF$110,100/('Alternatyva 5'!$DG$106:$DG$110+100))</f>
        <v>0</v>
      </c>
      <c r="AG37" s="14">
        <f>SUMPRODUCT('Alternatyva 5'!AG$95:AG$99,100/('Alternatyva 5'!$DG$95:$DG$99+100))-SUMPRODUCT('Alternatyva 5'!AG$106:AG$110,100/('Alternatyva 5'!$DG$106:$DG$110+100))</f>
        <v>0</v>
      </c>
      <c r="AH37" s="14">
        <f>SUMPRODUCT('Alternatyva 5'!AH$95:AH$99,100/('Alternatyva 5'!$DG$95:$DG$99+100))-SUMPRODUCT('Alternatyva 5'!AH$106:AH$110,100/('Alternatyva 5'!$DG$106:$DG$110+100))</f>
        <v>0</v>
      </c>
      <c r="AI37" s="14">
        <f>SUMPRODUCT('Alternatyva 5'!AI$95:AI$99,100/('Alternatyva 5'!$DG$95:$DG$99+100))-SUMPRODUCT('Alternatyva 5'!AI$106:AI$110,100/('Alternatyva 5'!$DG$106:$DG$110+100))</f>
        <v>0</v>
      </c>
      <c r="AJ37" s="14">
        <f>SUMPRODUCT('Alternatyva 5'!AJ$95:AJ$99,100/('Alternatyva 5'!$DG$95:$DG$99+100))-SUMPRODUCT('Alternatyva 5'!AJ$106:AJ$110,100/('Alternatyva 5'!$DG$106:$DG$110+100))</f>
        <v>0</v>
      </c>
      <c r="AK37" s="14">
        <f>SUMPRODUCT('Alternatyva 5'!AK$95:AK$99,100/('Alternatyva 5'!$DG$95:$DG$99+100))-SUMPRODUCT('Alternatyva 5'!AK$106:AK$110,100/('Alternatyva 5'!$DG$106:$DG$110+100))</f>
        <v>0</v>
      </c>
      <c r="AL37" s="14">
        <f>SUMPRODUCT('Alternatyva 5'!AL$95:AL$99,100/('Alternatyva 5'!$DG$95:$DG$99+100))-SUMPRODUCT('Alternatyva 5'!AL$106:AL$110,100/('Alternatyva 5'!$DG$106:$DG$110+100))</f>
        <v>0</v>
      </c>
      <c r="AM37" s="14">
        <f>SUMPRODUCT('Alternatyva 5'!AM$95:AM$99,100/('Alternatyva 5'!$DG$95:$DG$99+100))-SUMPRODUCT('Alternatyva 5'!AM$106:AM$110,100/('Alternatyva 5'!$DG$106:$DG$110+100))</f>
        <v>0</v>
      </c>
      <c r="AN37" s="14">
        <f>SUMPRODUCT('Alternatyva 5'!AN$95:AN$99,100/('Alternatyva 5'!$DG$95:$DG$99+100))-SUMPRODUCT('Alternatyva 5'!AN$106:AN$110,100/('Alternatyva 5'!$DG$106:$DG$110+100))</f>
        <v>0</v>
      </c>
      <c r="AO37" s="14">
        <f>SUMPRODUCT('Alternatyva 5'!AO$95:AO$99,100/('Alternatyva 5'!$DG$95:$DG$99+100))-SUMPRODUCT('Alternatyva 5'!AO$106:AO$110,100/('Alternatyva 5'!$DG$106:$DG$110+100))</f>
        <v>0</v>
      </c>
      <c r="AP37" s="14">
        <f>SUMPRODUCT('Alternatyva 5'!AP$95:AP$99,100/('Alternatyva 5'!$DG$95:$DG$99+100))-SUMPRODUCT('Alternatyva 5'!AP$106:AP$110,100/('Alternatyva 5'!$DG$106:$DG$110+100))</f>
        <v>0</v>
      </c>
      <c r="AQ37" s="14">
        <f>SUMPRODUCT('Alternatyva 5'!AQ$95:AQ$99,100/('Alternatyva 5'!$DG$95:$DG$99+100))-SUMPRODUCT('Alternatyva 5'!AQ$106:AQ$110,100/('Alternatyva 5'!$DG$106:$DG$110+100))</f>
        <v>0</v>
      </c>
      <c r="AR37" s="14">
        <f>SUMPRODUCT('Alternatyva 5'!AR$95:AR$99,100/('Alternatyva 5'!$DG$95:$DG$99+100))-SUMPRODUCT('Alternatyva 5'!AR$106:AR$110,100/('Alternatyva 5'!$DG$106:$DG$110+100))</f>
        <v>0</v>
      </c>
      <c r="AS37" s="14">
        <f>SUMPRODUCT('Alternatyva 5'!AS$95:AS$99,100/('Alternatyva 5'!$DG$95:$DG$99+100))-SUMPRODUCT('Alternatyva 5'!AS$106:AS$110,100/('Alternatyva 5'!$DG$106:$DG$110+100))</f>
        <v>0</v>
      </c>
      <c r="AT37" s="14">
        <f>SUMPRODUCT('Alternatyva 5'!AT$95:AT$99,100/('Alternatyva 5'!$DG$95:$DG$99+100))-SUMPRODUCT('Alternatyva 5'!AT$106:AT$110,100/('Alternatyva 5'!$DG$106:$DG$110+100))</f>
        <v>0</v>
      </c>
      <c r="AU37" s="14">
        <f>SUMPRODUCT('Alternatyva 5'!AU$95:AU$99,100/('Alternatyva 5'!$DG$95:$DG$99+100))-SUMPRODUCT('Alternatyva 5'!AU$106:AU$110,100/('Alternatyva 5'!$DG$106:$DG$110+100))</f>
        <v>0</v>
      </c>
      <c r="AV37" s="14">
        <f>SUMPRODUCT('Alternatyva 5'!AV$95:AV$99,100/('Alternatyva 5'!$DG$95:$DG$99+100))-SUMPRODUCT('Alternatyva 5'!AV$106:AV$110,100/('Alternatyva 5'!$DG$106:$DG$110+100))</f>
        <v>0</v>
      </c>
      <c r="AW37" s="14">
        <f>SUMPRODUCT('Alternatyva 5'!AW$95:AW$99,100/('Alternatyva 5'!$DG$95:$DG$99+100))-SUMPRODUCT('Alternatyva 5'!AW$106:AW$110,100/('Alternatyva 5'!$DG$106:$DG$110+100))</f>
        <v>0</v>
      </c>
      <c r="AX37" s="14">
        <f>SUMPRODUCT('Alternatyva 5'!AX$95:AX$99,100/('Alternatyva 5'!$DG$95:$DG$99+100))-SUMPRODUCT('Alternatyva 5'!AX$106:AX$110,100/('Alternatyva 5'!$DG$106:$DG$110+100))</f>
        <v>0</v>
      </c>
      <c r="AY37" s="14">
        <f>SUMPRODUCT('Alternatyva 5'!AY$95:AY$99,100/('Alternatyva 5'!$DG$95:$DG$99+100))-SUMPRODUCT('Alternatyva 5'!AY$106:AY$110,100/('Alternatyva 5'!$DG$106:$DG$110+100))</f>
        <v>0</v>
      </c>
      <c r="AZ37" s="14">
        <f>SUMPRODUCT('Alternatyva 5'!AZ$95:AZ$99,100/('Alternatyva 5'!$DG$95:$DG$99+100))-SUMPRODUCT('Alternatyva 5'!AZ$106:AZ$110,100/('Alternatyva 5'!$DG$106:$DG$110+100))</f>
        <v>0</v>
      </c>
      <c r="BA37" s="14">
        <f>SUMPRODUCT('Alternatyva 5'!BA$95:BA$99,100/('Alternatyva 5'!$DG$95:$DG$99+100))-SUMPRODUCT('Alternatyva 5'!BA$106:BA$110,100/('Alternatyva 5'!$DG$106:$DG$110+100))</f>
        <v>0</v>
      </c>
      <c r="BB37" s="14">
        <f>SUMPRODUCT('Alternatyva 5'!BB$95:BB$99,100/('Alternatyva 5'!$DG$95:$DG$99+100))-SUMPRODUCT('Alternatyva 5'!BB$106:BB$110,100/('Alternatyva 5'!$DG$106:$DG$110+100))</f>
        <v>0</v>
      </c>
      <c r="BC37" s="14">
        <f>SUMPRODUCT('Alternatyva 5'!BC$95:BC$99,100/('Alternatyva 5'!$DG$95:$DG$99+100))-SUMPRODUCT('Alternatyva 5'!BC$106:BC$110,100/('Alternatyva 5'!$DG$106:$DG$110+100))</f>
        <v>0</v>
      </c>
      <c r="BD37" s="14">
        <f>SUMPRODUCT('Alternatyva 5'!BD$95:BD$99,100/('Alternatyva 5'!$DG$95:$DG$99+100))-SUMPRODUCT('Alternatyva 5'!BD$106:BD$110,100/('Alternatyva 5'!$DG$106:$DG$110+100))</f>
        <v>0</v>
      </c>
      <c r="BE37" s="14">
        <f>SUMPRODUCT('Alternatyva 5'!BE$95:BE$99,100/('Alternatyva 5'!$DG$95:$DG$99+100))-SUMPRODUCT('Alternatyva 5'!BE$106:BE$110,100/('Alternatyva 5'!$DG$106:$DG$110+100))</f>
        <v>0</v>
      </c>
      <c r="BF37" s="14">
        <f>SUMPRODUCT('Alternatyva 5'!BF$95:BF$99,100/('Alternatyva 5'!$DG$95:$DG$99+100))-SUMPRODUCT('Alternatyva 5'!BF$106:BF$110,100/('Alternatyva 5'!$DG$106:$DG$110+100))</f>
        <v>0</v>
      </c>
      <c r="BG37" s="14">
        <f>SUMPRODUCT('Alternatyva 5'!BG$95:BG$99,100/('Alternatyva 5'!$DG$95:$DG$99+100))-SUMPRODUCT('Alternatyva 5'!BG$106:BG$110,100/('Alternatyva 5'!$DG$106:$DG$110+100))</f>
        <v>0</v>
      </c>
      <c r="BH37" s="14">
        <f>SUMPRODUCT('Alternatyva 5'!BH$95:BH$99,100/('Alternatyva 5'!$DG$95:$DG$99+100))-SUMPRODUCT('Alternatyva 5'!BH$106:BH$110,100/('Alternatyva 5'!$DG$106:$DG$110+100))</f>
        <v>0</v>
      </c>
      <c r="BI37" s="14">
        <f>SUMPRODUCT('Alternatyva 5'!BI$95:BI$99,100/('Alternatyva 5'!$DG$95:$DG$99+100))-SUMPRODUCT('Alternatyva 5'!BI$106:BI$110,100/('Alternatyva 5'!$DG$106:$DG$110+100))</f>
        <v>0</v>
      </c>
      <c r="BJ37" s="14">
        <f>SUMPRODUCT('Alternatyva 5'!BJ$95:BJ$99,100/('Alternatyva 5'!$DG$95:$DG$99+100))-SUMPRODUCT('Alternatyva 5'!BJ$106:BJ$110,100/('Alternatyva 5'!$DG$106:$DG$110+100))</f>
        <v>0</v>
      </c>
      <c r="BK37" s="14">
        <f>SUMPRODUCT('Alternatyva 5'!BK$95:BK$99,100/('Alternatyva 5'!$DG$95:$DG$99+100))-SUMPRODUCT('Alternatyva 5'!BK$106:BK$110,100/('Alternatyva 5'!$DG$106:$DG$110+100))</f>
        <v>0</v>
      </c>
      <c r="BL37" s="14">
        <f>SUMPRODUCT('Alternatyva 5'!BL$95:BL$99,100/('Alternatyva 5'!$DG$95:$DG$99+100))-SUMPRODUCT('Alternatyva 5'!BL$106:BL$110,100/('Alternatyva 5'!$DG$106:$DG$110+100))</f>
        <v>0</v>
      </c>
      <c r="BM37" s="14">
        <f>SUMPRODUCT('Alternatyva 5'!BM$95:BM$99,100/('Alternatyva 5'!$DG$95:$DG$99+100))-SUMPRODUCT('Alternatyva 5'!BM$106:BM$110,100/('Alternatyva 5'!$DG$106:$DG$110+100))</f>
        <v>0</v>
      </c>
      <c r="BN37" s="14">
        <f>SUMPRODUCT('Alternatyva 5'!BN$95:BN$99,100/('Alternatyva 5'!$DG$95:$DG$99+100))-SUMPRODUCT('Alternatyva 5'!BN$106:BN$110,100/('Alternatyva 5'!$DG$106:$DG$110+100))</f>
        <v>0</v>
      </c>
      <c r="BO37" s="14">
        <f>SUMPRODUCT('Alternatyva 5'!BO$95:BO$99,100/('Alternatyva 5'!$DG$95:$DG$99+100))-SUMPRODUCT('Alternatyva 5'!BO$106:BO$110,100/('Alternatyva 5'!$DG$106:$DG$110+100))</f>
        <v>0</v>
      </c>
      <c r="BP37" s="14">
        <f>SUMPRODUCT('Alternatyva 5'!BP$95:BP$99,100/('Alternatyva 5'!$DG$95:$DG$99+100))-SUMPRODUCT('Alternatyva 5'!BP$106:BP$110,100/('Alternatyva 5'!$DG$106:$DG$110+100))</f>
        <v>0</v>
      </c>
      <c r="BQ37" s="14">
        <f>SUMPRODUCT('Alternatyva 5'!BQ$95:BQ$99,100/('Alternatyva 5'!$DG$95:$DG$99+100))-SUMPRODUCT('Alternatyva 5'!BQ$106:BQ$110,100/('Alternatyva 5'!$DG$106:$DG$110+100))</f>
        <v>0</v>
      </c>
      <c r="BR37" s="14">
        <f>SUMPRODUCT('Alternatyva 5'!BR$95:BR$99,100/('Alternatyva 5'!$DG$95:$DG$99+100))-SUMPRODUCT('Alternatyva 5'!BR$106:BR$110,100/('Alternatyva 5'!$DG$106:$DG$110+100))</f>
        <v>0</v>
      </c>
      <c r="BS37" s="14">
        <f>SUMPRODUCT('Alternatyva 5'!BS$95:BS$99,100/('Alternatyva 5'!$DG$95:$DG$99+100))-SUMPRODUCT('Alternatyva 5'!BS$106:BS$110,100/('Alternatyva 5'!$DG$106:$DG$110+100))</f>
        <v>0</v>
      </c>
      <c r="BT37" s="14">
        <f>SUMPRODUCT('Alternatyva 5'!BT$95:BT$99,100/('Alternatyva 5'!$DG$95:$DG$99+100))-SUMPRODUCT('Alternatyva 5'!BT$106:BT$110,100/('Alternatyva 5'!$DG$106:$DG$110+100))</f>
        <v>0</v>
      </c>
      <c r="BU37" s="14">
        <f>SUMPRODUCT('Alternatyva 5'!BU$95:BU$99,100/('Alternatyva 5'!$DG$95:$DG$99+100))-SUMPRODUCT('Alternatyva 5'!BU$106:BU$110,100/('Alternatyva 5'!$DG$106:$DG$110+100))</f>
        <v>0</v>
      </c>
      <c r="BV37" s="14">
        <f>SUMPRODUCT('Alternatyva 5'!BV$95:BV$99,100/('Alternatyva 5'!$DG$95:$DG$99+100))-SUMPRODUCT('Alternatyva 5'!BV$106:BV$110,100/('Alternatyva 5'!$DG$106:$DG$110+100))</f>
        <v>0</v>
      </c>
      <c r="BW37" s="14">
        <f>SUMPRODUCT('Alternatyva 5'!BW$95:BW$99,100/('Alternatyva 5'!$DG$95:$DG$99+100))-SUMPRODUCT('Alternatyva 5'!BW$106:BW$110,100/('Alternatyva 5'!$DG$106:$DG$110+100))</f>
        <v>0</v>
      </c>
      <c r="BX37" s="14">
        <f>SUMPRODUCT('Alternatyva 5'!BX$95:BX$99,100/('Alternatyva 5'!$DG$95:$DG$99+100))-SUMPRODUCT('Alternatyva 5'!BX$106:BX$110,100/('Alternatyva 5'!$DG$106:$DG$110+100))</f>
        <v>0</v>
      </c>
      <c r="BY37" s="14">
        <f>SUMPRODUCT('Alternatyva 5'!BY$95:BY$99,100/('Alternatyva 5'!$DG$95:$DG$99+100))-SUMPRODUCT('Alternatyva 5'!BY$106:BY$110,100/('Alternatyva 5'!$DG$106:$DG$110+100))</f>
        <v>0</v>
      </c>
      <c r="BZ37" s="14">
        <f>SUMPRODUCT('Alternatyva 5'!BZ$95:BZ$99,100/('Alternatyva 5'!$DG$95:$DG$99+100))-SUMPRODUCT('Alternatyva 5'!BZ$106:BZ$110,100/('Alternatyva 5'!$DG$106:$DG$110+100))</f>
        <v>0</v>
      </c>
      <c r="CA37" s="14">
        <f>SUMPRODUCT('Alternatyva 5'!CA$95:CA$99,100/('Alternatyva 5'!$DG$95:$DG$99+100))-SUMPRODUCT('Alternatyva 5'!CA$106:CA$110,100/('Alternatyva 5'!$DG$106:$DG$110+100))</f>
        <v>0</v>
      </c>
      <c r="CB37" s="14">
        <f>SUMPRODUCT('Alternatyva 5'!CB$95:CB$99,100/('Alternatyva 5'!$DG$95:$DG$99+100))-SUMPRODUCT('Alternatyva 5'!CB$106:CB$110,100/('Alternatyva 5'!$DG$106:$DG$110+100))</f>
        <v>0</v>
      </c>
      <c r="CC37" s="14">
        <f>SUMPRODUCT('Alternatyva 5'!CC$95:CC$99,100/('Alternatyva 5'!$DG$95:$DG$99+100))-SUMPRODUCT('Alternatyva 5'!CC$106:CC$110,100/('Alternatyva 5'!$DG$106:$DG$110+100))</f>
        <v>0</v>
      </c>
      <c r="CD37" s="14">
        <f>SUMPRODUCT('Alternatyva 5'!CD$95:CD$99,100/('Alternatyva 5'!$DG$95:$DG$99+100))-SUMPRODUCT('Alternatyva 5'!CD$106:CD$110,100/('Alternatyva 5'!$DG$106:$DG$110+100))</f>
        <v>0</v>
      </c>
      <c r="CE37" s="14">
        <f>SUMPRODUCT('Alternatyva 5'!CE$95:CE$99,100/('Alternatyva 5'!$DG$95:$DG$99+100))-SUMPRODUCT('Alternatyva 5'!CE$106:CE$110,100/('Alternatyva 5'!$DG$106:$DG$110+100))</f>
        <v>0</v>
      </c>
      <c r="CF37" s="14">
        <f>SUMPRODUCT('Alternatyva 5'!CF$95:CF$99,100/('Alternatyva 5'!$DG$95:$DG$99+100))-SUMPRODUCT('Alternatyva 5'!CF$106:CF$110,100/('Alternatyva 5'!$DG$106:$DG$110+100))</f>
        <v>0</v>
      </c>
      <c r="CG37" s="14">
        <f>SUMPRODUCT('Alternatyva 5'!CG$95:CG$99,100/('Alternatyva 5'!$DG$95:$DG$99+100))-SUMPRODUCT('Alternatyva 5'!CG$106:CG$110,100/('Alternatyva 5'!$DG$106:$DG$110+100))</f>
        <v>0</v>
      </c>
      <c r="CH37" s="14">
        <f>SUMPRODUCT('Alternatyva 5'!CH$95:CH$99,100/('Alternatyva 5'!$DG$95:$DG$99+100))-SUMPRODUCT('Alternatyva 5'!CH$106:CH$110,100/('Alternatyva 5'!$DG$106:$DG$110+100))</f>
        <v>0</v>
      </c>
      <c r="CI37" s="14">
        <f>SUMPRODUCT('Alternatyva 5'!CI$95:CI$99,100/('Alternatyva 5'!$DG$95:$DG$99+100))-SUMPRODUCT('Alternatyva 5'!CI$106:CI$110,100/('Alternatyva 5'!$DG$106:$DG$110+100))</f>
        <v>0</v>
      </c>
      <c r="CJ37" s="14">
        <f>SUMPRODUCT('Alternatyva 5'!CJ$95:CJ$99,100/('Alternatyva 5'!$DG$95:$DG$99+100))-SUMPRODUCT('Alternatyva 5'!CJ$106:CJ$110,100/('Alternatyva 5'!$DG$106:$DG$110+100))</f>
        <v>0</v>
      </c>
      <c r="CK37" s="14">
        <f>SUMPRODUCT('Alternatyva 5'!CK$95:CK$99,100/('Alternatyva 5'!$DG$95:$DG$99+100))-SUMPRODUCT('Alternatyva 5'!CK$106:CK$110,100/('Alternatyva 5'!$DG$106:$DG$110+100))</f>
        <v>0</v>
      </c>
      <c r="CL37" s="14">
        <f>SUMPRODUCT('Alternatyva 5'!CL$95:CL$99,100/('Alternatyva 5'!$DG$95:$DG$99+100))-SUMPRODUCT('Alternatyva 5'!CL$106:CL$110,100/('Alternatyva 5'!$DG$106:$DG$110+100))</f>
        <v>0</v>
      </c>
      <c r="CM37" s="14">
        <f>SUMPRODUCT('Alternatyva 5'!CM$95:CM$99,100/('Alternatyva 5'!$DG$95:$DG$99+100))-SUMPRODUCT('Alternatyva 5'!CM$106:CM$110,100/('Alternatyva 5'!$DG$106:$DG$110+100))</f>
        <v>0</v>
      </c>
      <c r="CN37" s="14">
        <f>SUMPRODUCT('Alternatyva 5'!CN$95:CN$99,100/('Alternatyva 5'!$DG$95:$DG$99+100))-SUMPRODUCT('Alternatyva 5'!CN$106:CN$110,100/('Alternatyva 5'!$DG$106:$DG$110+100))</f>
        <v>0</v>
      </c>
      <c r="CO37" s="14">
        <f>SUMPRODUCT('Alternatyva 5'!CO$95:CO$99,100/('Alternatyva 5'!$DG$95:$DG$99+100))-SUMPRODUCT('Alternatyva 5'!CO$106:CO$110,100/('Alternatyva 5'!$DG$106:$DG$110+100))</f>
        <v>0</v>
      </c>
      <c r="CP37" s="14">
        <f>SUMPRODUCT('Alternatyva 5'!CP$95:CP$99,100/('Alternatyva 5'!$DG$95:$DG$99+100))-SUMPRODUCT('Alternatyva 5'!CP$106:CP$110,100/('Alternatyva 5'!$DG$106:$DG$110+100))</f>
        <v>0</v>
      </c>
      <c r="CQ37" s="14">
        <f>SUMPRODUCT('Alternatyva 5'!CQ$95:CQ$99,100/('Alternatyva 5'!$DG$95:$DG$99+100))-SUMPRODUCT('Alternatyva 5'!CQ$106:CQ$110,100/('Alternatyva 5'!$DG$106:$DG$110+100))</f>
        <v>0</v>
      </c>
      <c r="CR37" s="14">
        <f>SUMPRODUCT('Alternatyva 5'!CR$95:CR$99,100/('Alternatyva 5'!$DG$95:$DG$99+100))-SUMPRODUCT('Alternatyva 5'!CR$106:CR$110,100/('Alternatyva 5'!$DG$106:$DG$110+100))</f>
        <v>0</v>
      </c>
      <c r="CS37" s="14">
        <f>SUMPRODUCT('Alternatyva 5'!CS$95:CS$99,100/('Alternatyva 5'!$DG$95:$DG$99+100))-SUMPRODUCT('Alternatyva 5'!CS$106:CS$110,100/('Alternatyva 5'!$DG$106:$DG$110+100))</f>
        <v>0</v>
      </c>
      <c r="CT37" s="14">
        <f>SUMPRODUCT('Alternatyva 5'!CT$95:CT$99,100/('Alternatyva 5'!$DG$95:$DG$99+100))-SUMPRODUCT('Alternatyva 5'!CT$106:CT$110,100/('Alternatyva 5'!$DG$106:$DG$110+100))</f>
        <v>0</v>
      </c>
      <c r="CU37" s="14">
        <f>SUMPRODUCT('Alternatyva 5'!CU$95:CU$99,100/('Alternatyva 5'!$DG$95:$DG$99+100))-SUMPRODUCT('Alternatyva 5'!CU$106:CU$110,100/('Alternatyva 5'!$DG$106:$DG$110+100))</f>
        <v>0</v>
      </c>
      <c r="CV37" s="14">
        <f>SUMPRODUCT('Alternatyva 5'!CV$95:CV$99,100/('Alternatyva 5'!$DG$95:$DG$99+100))-SUMPRODUCT('Alternatyva 5'!CV$106:CV$110,100/('Alternatyva 5'!$DG$106:$DG$110+100))</f>
        <v>0</v>
      </c>
      <c r="CW37" s="14">
        <f>SUMPRODUCT('Alternatyva 5'!CW$95:CW$99,100/('Alternatyva 5'!$DG$95:$DG$99+100))-SUMPRODUCT('Alternatyva 5'!CW$106:CW$110,100/('Alternatyva 5'!$DG$106:$DG$110+100))</f>
        <v>0</v>
      </c>
      <c r="CX37" s="14">
        <f>SUMPRODUCT('Alternatyva 5'!CX$95:CX$99,100/('Alternatyva 5'!$DG$95:$DG$99+100))-SUMPRODUCT('Alternatyva 5'!CX$106:CX$110,100/('Alternatyva 5'!$DG$106:$DG$110+100))</f>
        <v>0</v>
      </c>
      <c r="CY37" s="14">
        <f>SUMPRODUCT('Alternatyva 5'!CY$95:CY$99,100/('Alternatyva 5'!$DG$95:$DG$99+100))-SUMPRODUCT('Alternatyva 5'!CY$106:CY$110,100/('Alternatyva 5'!$DG$106:$DG$110+100))</f>
        <v>0</v>
      </c>
      <c r="CZ37" s="14">
        <f>SUMPRODUCT('Alternatyva 5'!CZ$95:CZ$99,100/('Alternatyva 5'!$DG$95:$DG$99+100))-SUMPRODUCT('Alternatyva 5'!CZ$106:CZ$110,100/('Alternatyva 5'!$DG$106:$DG$110+100))</f>
        <v>0</v>
      </c>
      <c r="DA37" s="14">
        <f>SUMPRODUCT('Alternatyva 5'!DA$95:DA$99,100/('Alternatyva 5'!$DG$95:$DG$99+100))-SUMPRODUCT('Alternatyva 5'!DA$106:DA$110,100/('Alternatyva 5'!$DG$106:$DG$110+100))</f>
        <v>0</v>
      </c>
      <c r="DB37" s="14">
        <f>SUMPRODUCT('Alternatyva 5'!DB$95:DB$99,100/('Alternatyva 5'!$DG$95:$DG$99+100))-SUMPRODUCT('Alternatyva 5'!DB$106:DB$110,100/('Alternatyva 5'!$DG$106:$DG$110+100))</f>
        <v>0</v>
      </c>
      <c r="DC37" s="14">
        <f>SUMPRODUCT('Alternatyva 5'!DC$95:DC$99,100/('Alternatyva 5'!$DG$95:$DG$99+100))-SUMPRODUCT('Alternatyva 5'!DC$106:DC$110,100/('Alternatyva 5'!$DG$106:$DG$110+100))</f>
        <v>0</v>
      </c>
    </row>
    <row r="38" spans="2:107" hidden="1">
      <c r="B38" s="5" t="s">
        <v>277</v>
      </c>
      <c r="C38" s="792" t="s">
        <v>409</v>
      </c>
      <c r="D38" s="792"/>
      <c r="E38" s="792"/>
      <c r="F38" s="42">
        <f>H38+NPV(FD,I38:INDEX(I38:DC38,PAL))</f>
        <v>0</v>
      </c>
      <c r="G38" s="42">
        <f>SUMIF($H$6:$DC$6,"&lt;="&amp;PAL,$H38:$DC38)</f>
        <v>0</v>
      </c>
      <c r="H38" s="40">
        <f>SUMPRODUCT('Alternatyva 5'!H$106:H$110,100*'Alternatyva 5'!$D$106:$D$110,1/('Alternatyva 5'!$DG$106:$DG$110+100),'Alternatyva 5'!$DH$106:$DH$110)</f>
        <v>0</v>
      </c>
      <c r="I38" s="40">
        <f>SUMPRODUCT('Alternatyva 5'!I$106:I$110,100*'Alternatyva 5'!$D$106:$D$110,1/('Alternatyva 5'!$DG$106:$DG$110+100),'Alternatyva 5'!$DH$106:$DH$110)</f>
        <v>0</v>
      </c>
      <c r="J38" s="40">
        <f>SUMPRODUCT('Alternatyva 5'!J$106:J$110,100*'Alternatyva 5'!$D$106:$D$110,1/('Alternatyva 5'!$DG$106:$DG$110+100),'Alternatyva 5'!$DH$106:$DH$110)</f>
        <v>0</v>
      </c>
      <c r="K38" s="40">
        <f>SUMPRODUCT('Alternatyva 5'!K$106:K$110,100*'Alternatyva 5'!$D$106:$D$110,1/('Alternatyva 5'!$DG$106:$DG$110+100),'Alternatyva 5'!$DH$106:$DH$110)</f>
        <v>0</v>
      </c>
      <c r="L38" s="40">
        <f>SUMPRODUCT('Alternatyva 5'!L$106:L$110,100*'Alternatyva 5'!$D$106:$D$110,1/('Alternatyva 5'!$DG$106:$DG$110+100),'Alternatyva 5'!$DH$106:$DH$110)</f>
        <v>0</v>
      </c>
      <c r="M38" s="40">
        <f>SUMPRODUCT('Alternatyva 5'!M$106:M$110,100*'Alternatyva 5'!$D$106:$D$110,1/('Alternatyva 5'!$DG$106:$DG$110+100),'Alternatyva 5'!$DH$106:$DH$110)</f>
        <v>0</v>
      </c>
      <c r="N38" s="40">
        <f>SUMPRODUCT('Alternatyva 5'!N$106:N$110,100*'Alternatyva 5'!$D$106:$D$110,1/('Alternatyva 5'!$DG$106:$DG$110+100),'Alternatyva 5'!$DH$106:$DH$110)</f>
        <v>0</v>
      </c>
      <c r="O38" s="40">
        <f>SUMPRODUCT('Alternatyva 5'!O$106:O$110,100*'Alternatyva 5'!$D$106:$D$110,1/('Alternatyva 5'!$DG$106:$DG$110+100),'Alternatyva 5'!$DH$106:$DH$110)</f>
        <v>0</v>
      </c>
      <c r="P38" s="40">
        <f>SUMPRODUCT('Alternatyva 5'!P$106:P$110,100*'Alternatyva 5'!$D$106:$D$110,1/('Alternatyva 5'!$DG$106:$DG$110+100),'Alternatyva 5'!$DH$106:$DH$110)</f>
        <v>0</v>
      </c>
      <c r="Q38" s="40">
        <f>SUMPRODUCT('Alternatyva 5'!Q$106:Q$110,100*'Alternatyva 5'!$D$106:$D$110,1/('Alternatyva 5'!$DG$106:$DG$110+100),'Alternatyva 5'!$DH$106:$DH$110)</f>
        <v>0</v>
      </c>
      <c r="R38" s="40">
        <f>SUMPRODUCT('Alternatyva 5'!R$106:R$110,100*'Alternatyva 5'!$D$106:$D$110,1/('Alternatyva 5'!$DG$106:$DG$110+100),'Alternatyva 5'!$DH$106:$DH$110)</f>
        <v>0</v>
      </c>
      <c r="S38" s="40">
        <f>SUMPRODUCT('Alternatyva 5'!S$106:S$110,100*'Alternatyva 5'!$D$106:$D$110,1/('Alternatyva 5'!$DG$106:$DG$110+100),'Alternatyva 5'!$DH$106:$DH$110)</f>
        <v>0</v>
      </c>
      <c r="T38" s="40">
        <f>SUMPRODUCT('Alternatyva 5'!T$106:T$110,100*'Alternatyva 5'!$D$106:$D$110,1/('Alternatyva 5'!$DG$106:$DG$110+100),'Alternatyva 5'!$DH$106:$DH$110)</f>
        <v>0</v>
      </c>
      <c r="U38" s="40">
        <f>SUMPRODUCT('Alternatyva 5'!U$106:U$110,100*'Alternatyva 5'!$D$106:$D$110,1/('Alternatyva 5'!$DG$106:$DG$110+100),'Alternatyva 5'!$DH$106:$DH$110)</f>
        <v>0</v>
      </c>
      <c r="V38" s="40">
        <f>SUMPRODUCT('Alternatyva 5'!V$106:V$110,100*'Alternatyva 5'!$D$106:$D$110,1/('Alternatyva 5'!$DG$106:$DG$110+100),'Alternatyva 5'!$DH$106:$DH$110)</f>
        <v>0</v>
      </c>
      <c r="W38" s="40">
        <f>SUMPRODUCT('Alternatyva 5'!W$106:W$110,100*'Alternatyva 5'!$D$106:$D$110,1/('Alternatyva 5'!$DG$106:$DG$110+100),'Alternatyva 5'!$DH$106:$DH$110)</f>
        <v>0</v>
      </c>
      <c r="X38" s="40">
        <f>SUMPRODUCT('Alternatyva 5'!X$106:X$110,100*'Alternatyva 5'!$D$106:$D$110,1/('Alternatyva 5'!$DG$106:$DG$110+100),'Alternatyva 5'!$DH$106:$DH$110)</f>
        <v>0</v>
      </c>
      <c r="Y38" s="40">
        <f>SUMPRODUCT('Alternatyva 5'!Y$106:Y$110,100*'Alternatyva 5'!$D$106:$D$110,1/('Alternatyva 5'!$DG$106:$DG$110+100),'Alternatyva 5'!$DH$106:$DH$110)</f>
        <v>0</v>
      </c>
      <c r="Z38" s="40">
        <f>SUMPRODUCT('Alternatyva 5'!Z$106:Z$110,100*'Alternatyva 5'!$D$106:$D$110,1/('Alternatyva 5'!$DG$106:$DG$110+100),'Alternatyva 5'!$DH$106:$DH$110)</f>
        <v>0</v>
      </c>
      <c r="AA38" s="40">
        <f>SUMPRODUCT('Alternatyva 5'!AA$106:AA$110,100*'Alternatyva 5'!$D$106:$D$110,1/('Alternatyva 5'!$DG$106:$DG$110+100),'Alternatyva 5'!$DH$106:$DH$110)</f>
        <v>0</v>
      </c>
      <c r="AB38" s="40">
        <f>SUMPRODUCT('Alternatyva 5'!AB$106:AB$110,100*'Alternatyva 5'!$D$106:$D$110,1/('Alternatyva 5'!$DG$106:$DG$110+100),'Alternatyva 5'!$DH$106:$DH$110)</f>
        <v>0</v>
      </c>
      <c r="AC38" s="40">
        <f>SUMPRODUCT('Alternatyva 5'!AC$106:AC$110,100*'Alternatyva 5'!$D$106:$D$110,1/('Alternatyva 5'!$DG$106:$DG$110+100),'Alternatyva 5'!$DH$106:$DH$110)</f>
        <v>0</v>
      </c>
      <c r="AD38" s="40">
        <f>SUMPRODUCT('Alternatyva 5'!AD$106:AD$110,100*'Alternatyva 5'!$D$106:$D$110,1/('Alternatyva 5'!$DG$106:$DG$110+100),'Alternatyva 5'!$DH$106:$DH$110)</f>
        <v>0</v>
      </c>
      <c r="AE38" s="40">
        <f>SUMPRODUCT('Alternatyva 5'!AE$106:AE$110,100*'Alternatyva 5'!$D$106:$D$110,1/('Alternatyva 5'!$DG$106:$DG$110+100),'Alternatyva 5'!$DH$106:$DH$110)</f>
        <v>0</v>
      </c>
      <c r="AF38" s="40">
        <f>SUMPRODUCT('Alternatyva 5'!AF$106:AF$110,100*'Alternatyva 5'!$D$106:$D$110,1/('Alternatyva 5'!$DG$106:$DG$110+100),'Alternatyva 5'!$DH$106:$DH$110)</f>
        <v>0</v>
      </c>
      <c r="AG38" s="40">
        <f>SUMPRODUCT('Alternatyva 5'!AG$106:AG$110,100*'Alternatyva 5'!$D$106:$D$110,1/('Alternatyva 5'!$DG$106:$DG$110+100),'Alternatyva 5'!$DH$106:$DH$110)</f>
        <v>0</v>
      </c>
      <c r="AH38" s="40">
        <f>SUMPRODUCT('Alternatyva 5'!AH$106:AH$110,100*'Alternatyva 5'!$D$106:$D$110,1/('Alternatyva 5'!$DG$106:$DG$110+100),'Alternatyva 5'!$DH$106:$DH$110)</f>
        <v>0</v>
      </c>
      <c r="AI38" s="40">
        <f>SUMPRODUCT('Alternatyva 5'!AI$106:AI$110,100*'Alternatyva 5'!$D$106:$D$110,1/('Alternatyva 5'!$DG$106:$DG$110+100),'Alternatyva 5'!$DH$106:$DH$110)</f>
        <v>0</v>
      </c>
      <c r="AJ38" s="40">
        <f>SUMPRODUCT('Alternatyva 5'!AJ$106:AJ$110,100*'Alternatyva 5'!$D$106:$D$110,1/('Alternatyva 5'!$DG$106:$DG$110+100),'Alternatyva 5'!$DH$106:$DH$110)</f>
        <v>0</v>
      </c>
      <c r="AK38" s="40">
        <f>SUMPRODUCT('Alternatyva 5'!AK$106:AK$110,100*'Alternatyva 5'!$D$106:$D$110,1/('Alternatyva 5'!$DG$106:$DG$110+100),'Alternatyva 5'!$DH$106:$DH$110)</f>
        <v>0</v>
      </c>
      <c r="AL38" s="40">
        <f>SUMPRODUCT('Alternatyva 5'!AL$106:AL$110,100*'Alternatyva 5'!$D$106:$D$110,1/('Alternatyva 5'!$DG$106:$DG$110+100),'Alternatyva 5'!$DH$106:$DH$110)</f>
        <v>0</v>
      </c>
      <c r="AM38" s="40">
        <f>SUMPRODUCT('Alternatyva 5'!AM$106:AM$110,100*'Alternatyva 5'!$D$106:$D$110,1/('Alternatyva 5'!$DG$106:$DG$110+100),'Alternatyva 5'!$DH$106:$DH$110)</f>
        <v>0</v>
      </c>
      <c r="AN38" s="40">
        <f>SUMPRODUCT('Alternatyva 5'!AN$106:AN$110,100*'Alternatyva 5'!$D$106:$D$110,1/('Alternatyva 5'!$DG$106:$DG$110+100),'Alternatyva 5'!$DH$106:$DH$110)</f>
        <v>0</v>
      </c>
      <c r="AO38" s="40">
        <f>SUMPRODUCT('Alternatyva 5'!AO$106:AO$110,100*'Alternatyva 5'!$D$106:$D$110,1/('Alternatyva 5'!$DG$106:$DG$110+100),'Alternatyva 5'!$DH$106:$DH$110)</f>
        <v>0</v>
      </c>
      <c r="AP38" s="40">
        <f>SUMPRODUCT('Alternatyva 5'!AP$106:AP$110,100*'Alternatyva 5'!$D$106:$D$110,1/('Alternatyva 5'!$DG$106:$DG$110+100),'Alternatyva 5'!$DH$106:$DH$110)</f>
        <v>0</v>
      </c>
      <c r="AQ38" s="40">
        <f>SUMPRODUCT('Alternatyva 5'!AQ$106:AQ$110,100*'Alternatyva 5'!$D$106:$D$110,1/('Alternatyva 5'!$DG$106:$DG$110+100),'Alternatyva 5'!$DH$106:$DH$110)</f>
        <v>0</v>
      </c>
      <c r="AR38" s="40">
        <f>SUMPRODUCT('Alternatyva 5'!AR$106:AR$110,100*'Alternatyva 5'!$D$106:$D$110,1/('Alternatyva 5'!$DG$106:$DG$110+100),'Alternatyva 5'!$DH$106:$DH$110)</f>
        <v>0</v>
      </c>
      <c r="AS38" s="40">
        <f>SUMPRODUCT('Alternatyva 5'!AS$106:AS$110,100*'Alternatyva 5'!$D$106:$D$110,1/('Alternatyva 5'!$DG$106:$DG$110+100),'Alternatyva 5'!$DH$106:$DH$110)</f>
        <v>0</v>
      </c>
      <c r="AT38" s="40">
        <f>SUMPRODUCT('Alternatyva 5'!AT$106:AT$110,100*'Alternatyva 5'!$D$106:$D$110,1/('Alternatyva 5'!$DG$106:$DG$110+100),'Alternatyva 5'!$DH$106:$DH$110)</f>
        <v>0</v>
      </c>
      <c r="AU38" s="40">
        <f>SUMPRODUCT('Alternatyva 5'!AU$106:AU$110,100*'Alternatyva 5'!$D$106:$D$110,1/('Alternatyva 5'!$DG$106:$DG$110+100),'Alternatyva 5'!$DH$106:$DH$110)</f>
        <v>0</v>
      </c>
      <c r="AV38" s="40">
        <f>SUMPRODUCT('Alternatyva 5'!AV$106:AV$110,100*'Alternatyva 5'!$D$106:$D$110,1/('Alternatyva 5'!$DG$106:$DG$110+100),'Alternatyva 5'!$DH$106:$DH$110)</f>
        <v>0</v>
      </c>
      <c r="AW38" s="40">
        <f>SUMPRODUCT('Alternatyva 5'!AW$106:AW$110,100*'Alternatyva 5'!$D$106:$D$110,1/('Alternatyva 5'!$DG$106:$DG$110+100),'Alternatyva 5'!$DH$106:$DH$110)</f>
        <v>0</v>
      </c>
      <c r="AX38" s="40">
        <f>SUMPRODUCT('Alternatyva 5'!AX$106:AX$110,100*'Alternatyva 5'!$D$106:$D$110,1/('Alternatyva 5'!$DG$106:$DG$110+100),'Alternatyva 5'!$DH$106:$DH$110)</f>
        <v>0</v>
      </c>
      <c r="AY38" s="40">
        <f>SUMPRODUCT('Alternatyva 5'!AY$106:AY$110,100*'Alternatyva 5'!$D$106:$D$110,1/('Alternatyva 5'!$DG$106:$DG$110+100),'Alternatyva 5'!$DH$106:$DH$110)</f>
        <v>0</v>
      </c>
      <c r="AZ38" s="40">
        <f>SUMPRODUCT('Alternatyva 5'!AZ$106:AZ$110,100*'Alternatyva 5'!$D$106:$D$110,1/('Alternatyva 5'!$DG$106:$DG$110+100),'Alternatyva 5'!$DH$106:$DH$110)</f>
        <v>0</v>
      </c>
      <c r="BA38" s="40">
        <f>SUMPRODUCT('Alternatyva 5'!BA$106:BA$110,100*'Alternatyva 5'!$D$106:$D$110,1/('Alternatyva 5'!$DG$106:$DG$110+100),'Alternatyva 5'!$DH$106:$DH$110)</f>
        <v>0</v>
      </c>
      <c r="BB38" s="40">
        <f>SUMPRODUCT('Alternatyva 5'!BB$106:BB$110,100*'Alternatyva 5'!$D$106:$D$110,1/('Alternatyva 5'!$DG$106:$DG$110+100),'Alternatyva 5'!$DH$106:$DH$110)</f>
        <v>0</v>
      </c>
      <c r="BC38" s="40">
        <f>SUMPRODUCT('Alternatyva 5'!BC$106:BC$110,100*'Alternatyva 5'!$D$106:$D$110,1/('Alternatyva 5'!$DG$106:$DG$110+100),'Alternatyva 5'!$DH$106:$DH$110)</f>
        <v>0</v>
      </c>
      <c r="BD38" s="40">
        <f>SUMPRODUCT('Alternatyva 5'!BD$106:BD$110,100*'Alternatyva 5'!$D$106:$D$110,1/('Alternatyva 5'!$DG$106:$DG$110+100),'Alternatyva 5'!$DH$106:$DH$110)</f>
        <v>0</v>
      </c>
      <c r="BE38" s="40">
        <f>SUMPRODUCT('Alternatyva 5'!BE$106:BE$110,100*'Alternatyva 5'!$D$106:$D$110,1/('Alternatyva 5'!$DG$106:$DG$110+100),'Alternatyva 5'!$DH$106:$DH$110)</f>
        <v>0</v>
      </c>
      <c r="BF38" s="40">
        <f>SUMPRODUCT('Alternatyva 5'!BF$106:BF$110,100*'Alternatyva 5'!$D$106:$D$110,1/('Alternatyva 5'!$DG$106:$DG$110+100),'Alternatyva 5'!$DH$106:$DH$110)</f>
        <v>0</v>
      </c>
      <c r="BG38" s="40">
        <f>SUMPRODUCT('Alternatyva 5'!BG$106:BG$110,100*'Alternatyva 5'!$D$106:$D$110,1/('Alternatyva 5'!$DG$106:$DG$110+100),'Alternatyva 5'!$DH$106:$DH$110)</f>
        <v>0</v>
      </c>
      <c r="BH38" s="40">
        <f>SUMPRODUCT('Alternatyva 5'!BH$106:BH$110,100*'Alternatyva 5'!$D$106:$D$110,1/('Alternatyva 5'!$DG$106:$DG$110+100),'Alternatyva 5'!$DH$106:$DH$110)</f>
        <v>0</v>
      </c>
      <c r="BI38" s="40">
        <f>SUMPRODUCT('Alternatyva 5'!BI$106:BI$110,100*'Alternatyva 5'!$D$106:$D$110,1/('Alternatyva 5'!$DG$106:$DG$110+100),'Alternatyva 5'!$DH$106:$DH$110)</f>
        <v>0</v>
      </c>
      <c r="BJ38" s="40">
        <f>SUMPRODUCT('Alternatyva 5'!BJ$106:BJ$110,100*'Alternatyva 5'!$D$106:$D$110,1/('Alternatyva 5'!$DG$106:$DG$110+100),'Alternatyva 5'!$DH$106:$DH$110)</f>
        <v>0</v>
      </c>
      <c r="BK38" s="40">
        <f>SUMPRODUCT('Alternatyva 5'!BK$106:BK$110,100*'Alternatyva 5'!$D$106:$D$110,1/('Alternatyva 5'!$DG$106:$DG$110+100),'Alternatyva 5'!$DH$106:$DH$110)</f>
        <v>0</v>
      </c>
      <c r="BL38" s="40">
        <f>SUMPRODUCT('Alternatyva 5'!BL$106:BL$110,100*'Alternatyva 5'!$D$106:$D$110,1/('Alternatyva 5'!$DG$106:$DG$110+100),'Alternatyva 5'!$DH$106:$DH$110)</f>
        <v>0</v>
      </c>
      <c r="BM38" s="40">
        <f>SUMPRODUCT('Alternatyva 5'!BM$106:BM$110,100*'Alternatyva 5'!$D$106:$D$110,1/('Alternatyva 5'!$DG$106:$DG$110+100),'Alternatyva 5'!$DH$106:$DH$110)</f>
        <v>0</v>
      </c>
      <c r="BN38" s="40">
        <f>SUMPRODUCT('Alternatyva 5'!BN$106:BN$110,100*'Alternatyva 5'!$D$106:$D$110,1/('Alternatyva 5'!$DG$106:$DG$110+100),'Alternatyva 5'!$DH$106:$DH$110)</f>
        <v>0</v>
      </c>
      <c r="BO38" s="40">
        <f>SUMPRODUCT('Alternatyva 5'!BO$106:BO$110,100*'Alternatyva 5'!$D$106:$D$110,1/('Alternatyva 5'!$DG$106:$DG$110+100),'Alternatyva 5'!$DH$106:$DH$110)</f>
        <v>0</v>
      </c>
      <c r="BP38" s="40">
        <f>SUMPRODUCT('Alternatyva 5'!BP$106:BP$110,100*'Alternatyva 5'!$D$106:$D$110,1/('Alternatyva 5'!$DG$106:$DG$110+100),'Alternatyva 5'!$DH$106:$DH$110)</f>
        <v>0</v>
      </c>
      <c r="BQ38" s="40">
        <f>SUMPRODUCT('Alternatyva 5'!BQ$106:BQ$110,100*'Alternatyva 5'!$D$106:$D$110,1/('Alternatyva 5'!$DG$106:$DG$110+100),'Alternatyva 5'!$DH$106:$DH$110)</f>
        <v>0</v>
      </c>
      <c r="BR38" s="40">
        <f>SUMPRODUCT('Alternatyva 5'!BR$106:BR$110,100*'Alternatyva 5'!$D$106:$D$110,1/('Alternatyva 5'!$DG$106:$DG$110+100),'Alternatyva 5'!$DH$106:$DH$110)</f>
        <v>0</v>
      </c>
      <c r="BS38" s="40">
        <f>SUMPRODUCT('Alternatyva 5'!BS$106:BS$110,100*'Alternatyva 5'!$D$106:$D$110,1/('Alternatyva 5'!$DG$106:$DG$110+100),'Alternatyva 5'!$DH$106:$DH$110)</f>
        <v>0</v>
      </c>
      <c r="BT38" s="40">
        <f>SUMPRODUCT('Alternatyva 5'!BT$106:BT$110,100*'Alternatyva 5'!$D$106:$D$110,1/('Alternatyva 5'!$DG$106:$DG$110+100),'Alternatyva 5'!$DH$106:$DH$110)</f>
        <v>0</v>
      </c>
      <c r="BU38" s="40">
        <f>SUMPRODUCT('Alternatyva 5'!BU$106:BU$110,100*'Alternatyva 5'!$D$106:$D$110,1/('Alternatyva 5'!$DG$106:$DG$110+100),'Alternatyva 5'!$DH$106:$DH$110)</f>
        <v>0</v>
      </c>
      <c r="BV38" s="40">
        <f>SUMPRODUCT('Alternatyva 5'!BV$106:BV$110,100*'Alternatyva 5'!$D$106:$D$110,1/('Alternatyva 5'!$DG$106:$DG$110+100),'Alternatyva 5'!$DH$106:$DH$110)</f>
        <v>0</v>
      </c>
      <c r="BW38" s="40">
        <f>SUMPRODUCT('Alternatyva 5'!BW$106:BW$110,100*'Alternatyva 5'!$D$106:$D$110,1/('Alternatyva 5'!$DG$106:$DG$110+100),'Alternatyva 5'!$DH$106:$DH$110)</f>
        <v>0</v>
      </c>
      <c r="BX38" s="40">
        <f>SUMPRODUCT('Alternatyva 5'!BX$106:BX$110,100*'Alternatyva 5'!$D$106:$D$110,1/('Alternatyva 5'!$DG$106:$DG$110+100),'Alternatyva 5'!$DH$106:$DH$110)</f>
        <v>0</v>
      </c>
      <c r="BY38" s="40">
        <f>SUMPRODUCT('Alternatyva 5'!BY$106:BY$110,100*'Alternatyva 5'!$D$106:$D$110,1/('Alternatyva 5'!$DG$106:$DG$110+100),'Alternatyva 5'!$DH$106:$DH$110)</f>
        <v>0</v>
      </c>
      <c r="BZ38" s="40">
        <f>SUMPRODUCT('Alternatyva 5'!BZ$106:BZ$110,100*'Alternatyva 5'!$D$106:$D$110,1/('Alternatyva 5'!$DG$106:$DG$110+100),'Alternatyva 5'!$DH$106:$DH$110)</f>
        <v>0</v>
      </c>
      <c r="CA38" s="40">
        <f>SUMPRODUCT('Alternatyva 5'!CA$106:CA$110,100*'Alternatyva 5'!$D$106:$D$110,1/('Alternatyva 5'!$DG$106:$DG$110+100),'Alternatyva 5'!$DH$106:$DH$110)</f>
        <v>0</v>
      </c>
      <c r="CB38" s="40">
        <f>SUMPRODUCT('Alternatyva 5'!CB$106:CB$110,100*'Alternatyva 5'!$D$106:$D$110,1/('Alternatyva 5'!$DG$106:$DG$110+100),'Alternatyva 5'!$DH$106:$DH$110)</f>
        <v>0</v>
      </c>
      <c r="CC38" s="40">
        <f>SUMPRODUCT('Alternatyva 5'!CC$106:CC$110,100*'Alternatyva 5'!$D$106:$D$110,1/('Alternatyva 5'!$DG$106:$DG$110+100),'Alternatyva 5'!$DH$106:$DH$110)</f>
        <v>0</v>
      </c>
      <c r="CD38" s="40">
        <f>SUMPRODUCT('Alternatyva 5'!CD$106:CD$110,100*'Alternatyva 5'!$D$106:$D$110,1/('Alternatyva 5'!$DG$106:$DG$110+100),'Alternatyva 5'!$DH$106:$DH$110)</f>
        <v>0</v>
      </c>
      <c r="CE38" s="40">
        <f>SUMPRODUCT('Alternatyva 5'!CE$106:CE$110,100*'Alternatyva 5'!$D$106:$D$110,1/('Alternatyva 5'!$DG$106:$DG$110+100),'Alternatyva 5'!$DH$106:$DH$110)</f>
        <v>0</v>
      </c>
      <c r="CF38" s="40">
        <f>SUMPRODUCT('Alternatyva 5'!CF$106:CF$110,100*'Alternatyva 5'!$D$106:$D$110,1/('Alternatyva 5'!$DG$106:$DG$110+100),'Alternatyva 5'!$DH$106:$DH$110)</f>
        <v>0</v>
      </c>
      <c r="CG38" s="40">
        <f>SUMPRODUCT('Alternatyva 5'!CG$106:CG$110,100*'Alternatyva 5'!$D$106:$D$110,1/('Alternatyva 5'!$DG$106:$DG$110+100),'Alternatyva 5'!$DH$106:$DH$110)</f>
        <v>0</v>
      </c>
      <c r="CH38" s="40">
        <f>SUMPRODUCT('Alternatyva 5'!CH$106:CH$110,100*'Alternatyva 5'!$D$106:$D$110,1/('Alternatyva 5'!$DG$106:$DG$110+100),'Alternatyva 5'!$DH$106:$DH$110)</f>
        <v>0</v>
      </c>
      <c r="CI38" s="40">
        <f>SUMPRODUCT('Alternatyva 5'!CI$106:CI$110,100*'Alternatyva 5'!$D$106:$D$110,1/('Alternatyva 5'!$DG$106:$DG$110+100),'Alternatyva 5'!$DH$106:$DH$110)</f>
        <v>0</v>
      </c>
      <c r="CJ38" s="40">
        <f>SUMPRODUCT('Alternatyva 5'!CJ$106:CJ$110,100*'Alternatyva 5'!$D$106:$D$110,1/('Alternatyva 5'!$DG$106:$DG$110+100),'Alternatyva 5'!$DH$106:$DH$110)</f>
        <v>0</v>
      </c>
      <c r="CK38" s="40">
        <f>SUMPRODUCT('Alternatyva 5'!CK$106:CK$110,100*'Alternatyva 5'!$D$106:$D$110,1/('Alternatyva 5'!$DG$106:$DG$110+100),'Alternatyva 5'!$DH$106:$DH$110)</f>
        <v>0</v>
      </c>
      <c r="CL38" s="40">
        <f>SUMPRODUCT('Alternatyva 5'!CL$106:CL$110,100*'Alternatyva 5'!$D$106:$D$110,1/('Alternatyva 5'!$DG$106:$DG$110+100),'Alternatyva 5'!$DH$106:$DH$110)</f>
        <v>0</v>
      </c>
      <c r="CM38" s="40">
        <f>SUMPRODUCT('Alternatyva 5'!CM$106:CM$110,100*'Alternatyva 5'!$D$106:$D$110,1/('Alternatyva 5'!$DG$106:$DG$110+100),'Alternatyva 5'!$DH$106:$DH$110)</f>
        <v>0</v>
      </c>
      <c r="CN38" s="40">
        <f>SUMPRODUCT('Alternatyva 5'!CN$106:CN$110,100*'Alternatyva 5'!$D$106:$D$110,1/('Alternatyva 5'!$DG$106:$DG$110+100),'Alternatyva 5'!$DH$106:$DH$110)</f>
        <v>0</v>
      </c>
      <c r="CO38" s="40">
        <f>SUMPRODUCT('Alternatyva 5'!CO$106:CO$110,100*'Alternatyva 5'!$D$106:$D$110,1/('Alternatyva 5'!$DG$106:$DG$110+100),'Alternatyva 5'!$DH$106:$DH$110)</f>
        <v>0</v>
      </c>
      <c r="CP38" s="40">
        <f>SUMPRODUCT('Alternatyva 5'!CP$106:CP$110,100*'Alternatyva 5'!$D$106:$D$110,1/('Alternatyva 5'!$DG$106:$DG$110+100),'Alternatyva 5'!$DH$106:$DH$110)</f>
        <v>0</v>
      </c>
      <c r="CQ38" s="40">
        <f>SUMPRODUCT('Alternatyva 5'!CQ$106:CQ$110,100*'Alternatyva 5'!$D$106:$D$110,1/('Alternatyva 5'!$DG$106:$DG$110+100),'Alternatyva 5'!$DH$106:$DH$110)</f>
        <v>0</v>
      </c>
      <c r="CR38" s="40">
        <f>SUMPRODUCT('Alternatyva 5'!CR$106:CR$110,100*'Alternatyva 5'!$D$106:$D$110,1/('Alternatyva 5'!$DG$106:$DG$110+100),'Alternatyva 5'!$DH$106:$DH$110)</f>
        <v>0</v>
      </c>
      <c r="CS38" s="40">
        <f>SUMPRODUCT('Alternatyva 5'!CS$106:CS$110,100*'Alternatyva 5'!$D$106:$D$110,1/('Alternatyva 5'!$DG$106:$DG$110+100),'Alternatyva 5'!$DH$106:$DH$110)</f>
        <v>0</v>
      </c>
      <c r="CT38" s="40">
        <f>SUMPRODUCT('Alternatyva 5'!CT$106:CT$110,100*'Alternatyva 5'!$D$106:$D$110,1/('Alternatyva 5'!$DG$106:$DG$110+100),'Alternatyva 5'!$DH$106:$DH$110)</f>
        <v>0</v>
      </c>
      <c r="CU38" s="40">
        <f>SUMPRODUCT('Alternatyva 5'!CU$106:CU$110,100*'Alternatyva 5'!$D$106:$D$110,1/('Alternatyva 5'!$DG$106:$DG$110+100),'Alternatyva 5'!$DH$106:$DH$110)</f>
        <v>0</v>
      </c>
      <c r="CV38" s="40">
        <f>SUMPRODUCT('Alternatyva 5'!CV$106:CV$110,100*'Alternatyva 5'!$D$106:$D$110,1/('Alternatyva 5'!$DG$106:$DG$110+100),'Alternatyva 5'!$DH$106:$DH$110)</f>
        <v>0</v>
      </c>
      <c r="CW38" s="40">
        <f>SUMPRODUCT('Alternatyva 5'!CW$106:CW$110,100*'Alternatyva 5'!$D$106:$D$110,1/('Alternatyva 5'!$DG$106:$DG$110+100),'Alternatyva 5'!$DH$106:$DH$110)</f>
        <v>0</v>
      </c>
      <c r="CX38" s="40">
        <f>SUMPRODUCT('Alternatyva 5'!CX$106:CX$110,100*'Alternatyva 5'!$D$106:$D$110,1/('Alternatyva 5'!$DG$106:$DG$110+100),'Alternatyva 5'!$DH$106:$DH$110)</f>
        <v>0</v>
      </c>
      <c r="CY38" s="40">
        <f>SUMPRODUCT('Alternatyva 5'!CY$106:CY$110,100*'Alternatyva 5'!$D$106:$D$110,1/('Alternatyva 5'!$DG$106:$DG$110+100),'Alternatyva 5'!$DH$106:$DH$110)</f>
        <v>0</v>
      </c>
      <c r="CZ38" s="40">
        <f>SUMPRODUCT('Alternatyva 5'!CZ$106:CZ$110,100*'Alternatyva 5'!$D$106:$D$110,1/('Alternatyva 5'!$DG$106:$DG$110+100),'Alternatyva 5'!$DH$106:$DH$110)</f>
        <v>0</v>
      </c>
      <c r="DA38" s="40">
        <f>SUMPRODUCT('Alternatyva 5'!DA$106:DA$110,100*'Alternatyva 5'!$D$106:$D$110,1/('Alternatyva 5'!$DG$106:$DG$110+100),'Alternatyva 5'!$DH$106:$DH$110)</f>
        <v>0</v>
      </c>
      <c r="DB38" s="40">
        <f>SUMPRODUCT('Alternatyva 5'!DB$106:DB$110,100*'Alternatyva 5'!$D$106:$D$110,1/('Alternatyva 5'!$DG$106:$DG$110+100),'Alternatyva 5'!$DH$106:$DH$110)</f>
        <v>0</v>
      </c>
      <c r="DC38" s="40">
        <f>SUMPRODUCT('Alternatyva 5'!DC$106:DC$110,100*'Alternatyva 5'!$D$106:$D$110,1/('Alternatyva 5'!$DG$106:$DG$110+100),'Alternatyva 5'!$DH$106:$DH$110)</f>
        <v>0</v>
      </c>
    </row>
    <row r="39" spans="2:107" hidden="1">
      <c r="C39" s="793" t="s">
        <v>13</v>
      </c>
      <c r="D39" s="793"/>
      <c r="E39" s="793"/>
      <c r="F39" s="42">
        <f>H39+NPV(FD,I39:INDEX(I39:DC39,PAL))</f>
        <v>0</v>
      </c>
      <c r="G39" s="42">
        <f>SUMIF($H$6:$DC$6,"&lt;="&amp;PAL,$H39:$DC39)</f>
        <v>0</v>
      </c>
      <c r="H39" s="40">
        <f>-H36+H37+H38</f>
        <v>0</v>
      </c>
      <c r="I39" s="40">
        <f t="shared" ref="I39:BT39" si="26">-I36+I37+I38</f>
        <v>0</v>
      </c>
      <c r="J39" s="40">
        <f t="shared" si="26"/>
        <v>0</v>
      </c>
      <c r="K39" s="40">
        <f t="shared" si="26"/>
        <v>0</v>
      </c>
      <c r="L39" s="40">
        <f t="shared" si="26"/>
        <v>0</v>
      </c>
      <c r="M39" s="40">
        <f t="shared" si="26"/>
        <v>0</v>
      </c>
      <c r="N39" s="40">
        <f t="shared" si="26"/>
        <v>0</v>
      </c>
      <c r="O39" s="40">
        <f t="shared" si="26"/>
        <v>0</v>
      </c>
      <c r="P39" s="40">
        <f t="shared" si="26"/>
        <v>0</v>
      </c>
      <c r="Q39" s="40">
        <f t="shared" si="26"/>
        <v>0</v>
      </c>
      <c r="R39" s="40">
        <f t="shared" si="26"/>
        <v>0</v>
      </c>
      <c r="S39" s="40">
        <f t="shared" si="26"/>
        <v>0</v>
      </c>
      <c r="T39" s="40">
        <f t="shared" si="26"/>
        <v>0</v>
      </c>
      <c r="U39" s="40">
        <f t="shared" si="26"/>
        <v>0</v>
      </c>
      <c r="V39" s="40">
        <f t="shared" si="26"/>
        <v>0</v>
      </c>
      <c r="W39" s="40">
        <f t="shared" si="26"/>
        <v>0</v>
      </c>
      <c r="X39" s="40">
        <f t="shared" si="26"/>
        <v>0</v>
      </c>
      <c r="Y39" s="40">
        <f t="shared" si="26"/>
        <v>0</v>
      </c>
      <c r="Z39" s="40">
        <f t="shared" si="26"/>
        <v>0</v>
      </c>
      <c r="AA39" s="40">
        <f t="shared" si="26"/>
        <v>0</v>
      </c>
      <c r="AB39" s="40">
        <f t="shared" si="26"/>
        <v>0</v>
      </c>
      <c r="AC39" s="40">
        <f t="shared" si="26"/>
        <v>0</v>
      </c>
      <c r="AD39" s="40">
        <f t="shared" si="26"/>
        <v>0</v>
      </c>
      <c r="AE39" s="40">
        <f t="shared" si="26"/>
        <v>0</v>
      </c>
      <c r="AF39" s="40">
        <f t="shared" si="26"/>
        <v>0</v>
      </c>
      <c r="AG39" s="40">
        <f t="shared" si="26"/>
        <v>0</v>
      </c>
      <c r="AH39" s="40">
        <f t="shared" si="26"/>
        <v>0</v>
      </c>
      <c r="AI39" s="40">
        <f t="shared" si="26"/>
        <v>0</v>
      </c>
      <c r="AJ39" s="40">
        <f t="shared" si="26"/>
        <v>0</v>
      </c>
      <c r="AK39" s="40">
        <f t="shared" si="26"/>
        <v>0</v>
      </c>
      <c r="AL39" s="40">
        <f t="shared" si="26"/>
        <v>0</v>
      </c>
      <c r="AM39" s="40">
        <f t="shared" si="26"/>
        <v>0</v>
      </c>
      <c r="AN39" s="40">
        <f t="shared" si="26"/>
        <v>0</v>
      </c>
      <c r="AO39" s="40">
        <f t="shared" si="26"/>
        <v>0</v>
      </c>
      <c r="AP39" s="40">
        <f t="shared" si="26"/>
        <v>0</v>
      </c>
      <c r="AQ39" s="40">
        <f t="shared" si="26"/>
        <v>0</v>
      </c>
      <c r="AR39" s="40">
        <f t="shared" si="26"/>
        <v>0</v>
      </c>
      <c r="AS39" s="40">
        <f t="shared" si="26"/>
        <v>0</v>
      </c>
      <c r="AT39" s="40">
        <f t="shared" si="26"/>
        <v>0</v>
      </c>
      <c r="AU39" s="40">
        <f t="shared" si="26"/>
        <v>0</v>
      </c>
      <c r="AV39" s="40">
        <f t="shared" si="26"/>
        <v>0</v>
      </c>
      <c r="AW39" s="40">
        <f t="shared" si="26"/>
        <v>0</v>
      </c>
      <c r="AX39" s="40">
        <f t="shared" si="26"/>
        <v>0</v>
      </c>
      <c r="AY39" s="40">
        <f t="shared" si="26"/>
        <v>0</v>
      </c>
      <c r="AZ39" s="40">
        <f t="shared" si="26"/>
        <v>0</v>
      </c>
      <c r="BA39" s="40">
        <f t="shared" si="26"/>
        <v>0</v>
      </c>
      <c r="BB39" s="40">
        <f t="shared" si="26"/>
        <v>0</v>
      </c>
      <c r="BC39" s="40">
        <f t="shared" si="26"/>
        <v>0</v>
      </c>
      <c r="BD39" s="40">
        <f t="shared" si="26"/>
        <v>0</v>
      </c>
      <c r="BE39" s="40">
        <f t="shared" si="26"/>
        <v>0</v>
      </c>
      <c r="BF39" s="40">
        <f t="shared" si="26"/>
        <v>0</v>
      </c>
      <c r="BG39" s="40">
        <f t="shared" si="26"/>
        <v>0</v>
      </c>
      <c r="BH39" s="40">
        <f t="shared" si="26"/>
        <v>0</v>
      </c>
      <c r="BI39" s="40">
        <f t="shared" si="26"/>
        <v>0</v>
      </c>
      <c r="BJ39" s="40">
        <f t="shared" si="26"/>
        <v>0</v>
      </c>
      <c r="BK39" s="40">
        <f t="shared" si="26"/>
        <v>0</v>
      </c>
      <c r="BL39" s="40">
        <f t="shared" si="26"/>
        <v>0</v>
      </c>
      <c r="BM39" s="40">
        <f t="shared" si="26"/>
        <v>0</v>
      </c>
      <c r="BN39" s="40">
        <f t="shared" si="26"/>
        <v>0</v>
      </c>
      <c r="BO39" s="40">
        <f t="shared" si="26"/>
        <v>0</v>
      </c>
      <c r="BP39" s="40">
        <f t="shared" si="26"/>
        <v>0</v>
      </c>
      <c r="BQ39" s="40">
        <f t="shared" si="26"/>
        <v>0</v>
      </c>
      <c r="BR39" s="40">
        <f t="shared" si="26"/>
        <v>0</v>
      </c>
      <c r="BS39" s="40">
        <f t="shared" si="26"/>
        <v>0</v>
      </c>
      <c r="BT39" s="40">
        <f t="shared" si="26"/>
        <v>0</v>
      </c>
      <c r="BU39" s="40">
        <f t="shared" ref="BU39:DB39" si="27">-BU36+BU37+BU38</f>
        <v>0</v>
      </c>
      <c r="BV39" s="40">
        <f t="shared" si="27"/>
        <v>0</v>
      </c>
      <c r="BW39" s="40">
        <f t="shared" si="27"/>
        <v>0</v>
      </c>
      <c r="BX39" s="40">
        <f t="shared" si="27"/>
        <v>0</v>
      </c>
      <c r="BY39" s="40">
        <f t="shared" si="27"/>
        <v>0</v>
      </c>
      <c r="BZ39" s="40">
        <f t="shared" si="27"/>
        <v>0</v>
      </c>
      <c r="CA39" s="40">
        <f t="shared" si="27"/>
        <v>0</v>
      </c>
      <c r="CB39" s="40">
        <f t="shared" si="27"/>
        <v>0</v>
      </c>
      <c r="CC39" s="40">
        <f t="shared" si="27"/>
        <v>0</v>
      </c>
      <c r="CD39" s="40">
        <f t="shared" si="27"/>
        <v>0</v>
      </c>
      <c r="CE39" s="40">
        <f t="shared" si="27"/>
        <v>0</v>
      </c>
      <c r="CF39" s="40">
        <f t="shared" si="27"/>
        <v>0</v>
      </c>
      <c r="CG39" s="40">
        <f t="shared" si="27"/>
        <v>0</v>
      </c>
      <c r="CH39" s="40">
        <f t="shared" si="27"/>
        <v>0</v>
      </c>
      <c r="CI39" s="40">
        <f t="shared" si="27"/>
        <v>0</v>
      </c>
      <c r="CJ39" s="40">
        <f t="shared" si="27"/>
        <v>0</v>
      </c>
      <c r="CK39" s="40">
        <f t="shared" si="27"/>
        <v>0</v>
      </c>
      <c r="CL39" s="40">
        <f t="shared" si="27"/>
        <v>0</v>
      </c>
      <c r="CM39" s="40">
        <f t="shared" si="27"/>
        <v>0</v>
      </c>
      <c r="CN39" s="40">
        <f t="shared" si="27"/>
        <v>0</v>
      </c>
      <c r="CO39" s="40">
        <f t="shared" si="27"/>
        <v>0</v>
      </c>
      <c r="CP39" s="40">
        <f t="shared" si="27"/>
        <v>0</v>
      </c>
      <c r="CQ39" s="40">
        <f t="shared" si="27"/>
        <v>0</v>
      </c>
      <c r="CR39" s="40">
        <f t="shared" si="27"/>
        <v>0</v>
      </c>
      <c r="CS39" s="40">
        <f t="shared" si="27"/>
        <v>0</v>
      </c>
      <c r="CT39" s="40">
        <f t="shared" si="27"/>
        <v>0</v>
      </c>
      <c r="CU39" s="40">
        <f t="shared" si="27"/>
        <v>0</v>
      </c>
      <c r="CV39" s="40">
        <f t="shared" si="27"/>
        <v>0</v>
      </c>
      <c r="CW39" s="40">
        <f t="shared" si="27"/>
        <v>0</v>
      </c>
      <c r="CX39" s="40">
        <f t="shared" si="27"/>
        <v>0</v>
      </c>
      <c r="CY39" s="40">
        <f t="shared" si="27"/>
        <v>0</v>
      </c>
      <c r="CZ39" s="40">
        <f t="shared" si="27"/>
        <v>0</v>
      </c>
      <c r="DA39" s="40">
        <f t="shared" si="27"/>
        <v>0</v>
      </c>
      <c r="DB39" s="40">
        <f t="shared" si="27"/>
        <v>0</v>
      </c>
      <c r="DC39" s="40">
        <f>-DC36+DC37+DC38</f>
        <v>0</v>
      </c>
    </row>
    <row r="40" spans="2:107" hidden="1"/>
  </sheetData>
  <sheetProtection algorithmName="SHA-512" hashValue="xAV8aqMJF4dxSfQdEio+xM8tULCj9+TgESf49CvnfJAeF/j7lphIJRzURaqYGtxGWjSziF4r8V6pSvuvk8swpQ==" saltValue="23ACoOR0k5UemnxgqZgeTw==" spinCount="100000" sheet="1" objects="1" scenarios="1"/>
  <customSheetViews>
    <customSheetView guid="{B7831A28-C714-4DC9-BB36-A1304866CBB0}" fitToPage="1" hiddenColumns="1">
      <pane xSplit="4" ySplit="5" topLeftCell="E10" activePane="bottomRight" state="frozenSplit"/>
      <selection pane="bottomRight" activeCell="E32" sqref="E32:DB34"/>
      <pageMargins left="0.7" right="0.7" top="0.75" bottom="0.75" header="0.3" footer="0.3"/>
      <pageSetup paperSize="9" fitToWidth="2" orientation="landscape" r:id="rId1"/>
    </customSheetView>
  </customSheetViews>
  <mergeCells count="30">
    <mergeCell ref="F6:G6"/>
    <mergeCell ref="F13:G13"/>
    <mergeCell ref="F20:G20"/>
    <mergeCell ref="F27:G27"/>
    <mergeCell ref="F34:G34"/>
    <mergeCell ref="C7:E7"/>
    <mergeCell ref="C9:E9"/>
    <mergeCell ref="C8:E8"/>
    <mergeCell ref="C11:E11"/>
    <mergeCell ref="C14:E14"/>
    <mergeCell ref="C10:E10"/>
    <mergeCell ref="C39:E39"/>
    <mergeCell ref="C21:E21"/>
    <mergeCell ref="C22:E22"/>
    <mergeCell ref="C23:E23"/>
    <mergeCell ref="C25:E25"/>
    <mergeCell ref="C28:E28"/>
    <mergeCell ref="C29:E29"/>
    <mergeCell ref="C30:E30"/>
    <mergeCell ref="C32:E32"/>
    <mergeCell ref="C35:E35"/>
    <mergeCell ref="C36:E36"/>
    <mergeCell ref="C24:E24"/>
    <mergeCell ref="C31:E31"/>
    <mergeCell ref="C38:E38"/>
    <mergeCell ref="C15:E15"/>
    <mergeCell ref="C16:E16"/>
    <mergeCell ref="C18:E18"/>
    <mergeCell ref="C37:E37"/>
    <mergeCell ref="C17:E17"/>
  </mergeCells>
  <pageMargins left="0.7" right="0.7" top="0.75" bottom="0.75" header="0.3" footer="0.3"/>
  <pageSetup paperSize="9" fitToWidth="2" orientation="landscape"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
  <dimension ref="A1:DF118"/>
  <sheetViews>
    <sheetView zoomScale="80" zoomScaleNormal="80" workbookViewId="0">
      <selection activeCell="O19" sqref="O19"/>
    </sheetView>
  </sheetViews>
  <sheetFormatPr defaultColWidth="0" defaultRowHeight="14.4" zeroHeight="1"/>
  <cols>
    <col min="1" max="1" width="3.6640625" customWidth="1"/>
    <col min="2" max="2" width="12.6640625" bestFit="1" customWidth="1"/>
    <col min="3" max="3" width="12.6640625" customWidth="1"/>
    <col min="4" max="4" width="36.44140625" customWidth="1"/>
    <col min="5" max="5" width="16.6640625" customWidth="1"/>
    <col min="6" max="6" width="17" customWidth="1"/>
    <col min="7" max="10" width="16.6640625" customWidth="1"/>
    <col min="11" max="11" width="15.33203125" customWidth="1"/>
    <col min="12" max="14" width="16.6640625" customWidth="1"/>
    <col min="15" max="15" width="18.6640625" customWidth="1"/>
    <col min="16" max="43" width="16.6640625" customWidth="1"/>
    <col min="44" max="107" width="16.6640625" hidden="1" customWidth="1"/>
    <col min="108" max="108" width="9.33203125" hidden="1" customWidth="1"/>
    <col min="109" max="110" width="9.33203125" customWidth="1"/>
    <col min="111" max="16384" width="9.33203125" hidden="1"/>
  </cols>
  <sheetData>
    <row r="1" spans="2:17" ht="9" customHeight="1"/>
    <row r="2" spans="2:17" ht="15" thickBot="1">
      <c r="B2" s="18" t="s">
        <v>177</v>
      </c>
      <c r="C2" s="18"/>
      <c r="E2" s="31" t="s">
        <v>230</v>
      </c>
      <c r="F2" s="31"/>
      <c r="G2" s="31"/>
    </row>
    <row r="3" spans="2:17" ht="15" thickBot="1">
      <c r="B3" t="s">
        <v>582</v>
      </c>
      <c r="F3" s="193" t="s">
        <v>141</v>
      </c>
      <c r="G3" s="795" t="s">
        <v>178</v>
      </c>
      <c r="H3" s="795"/>
      <c r="I3" s="795"/>
      <c r="J3" s="795"/>
      <c r="K3" s="796"/>
      <c r="L3" s="18"/>
      <c r="M3" s="18"/>
    </row>
    <row r="4" spans="2:17">
      <c r="B4" t="s">
        <v>56</v>
      </c>
      <c r="E4" s="815" t="s">
        <v>248</v>
      </c>
      <c r="F4" s="817" t="str">
        <f>IFERROR(Q10,"")</f>
        <v>Alternatyva 1</v>
      </c>
      <c r="G4" s="799" t="str">
        <f ca="1">IFERROR(IF(COUNTBLANK($G$11:$G$15)&lt;5,"Patikslinkite alternatyvų siekiamą rezultatą arba investicijas, kad skirtumas tarp alternatyvų būtų &lt; 1%",INDIRECT("'" &amp; $F4 &amp;"'!B3")),"")</f>
        <v>Eismo kontrolės sistemų diegimas;
Eismo saugumo priemonių diegimas susikirtimo su geležinkeliu vietose: a) vieno lygio geležinkelio pervažų modernizavimas, diegiant eismo saugumo priemones (25 pervažos); b) dviejų lygių pėsčiųjų perėjų įrengimas panaikinant vieno lygio susikirtimus (2 tuneliai); c) dviejų lygių pėsčiųjų perėjų (viadukų) modernizavimas (3 viadukai);
Sankryžų rekonstravimas;
Saugaus eismo priemonių, mažinančių arba visiškai šalinančių juodųjų dėmių riziką, įdiegimas (AB „Via Lietuva“);
Jūrų transporto eismo sąlygų gerinimas Šventosios jūrų uoste; 
Saugų eismą gerinančių priemonių diegimas TEN-T keliuose (SaF, 3.1.2 veikla)</v>
      </c>
      <c r="H4" s="799"/>
      <c r="I4" s="799"/>
      <c r="J4" s="799"/>
      <c r="K4" s="800"/>
    </row>
    <row r="5" spans="2:17">
      <c r="E5" s="816"/>
      <c r="F5" s="818"/>
      <c r="G5" s="801"/>
      <c r="H5" s="801"/>
      <c r="I5" s="801"/>
      <c r="J5" s="801"/>
      <c r="K5" s="802"/>
    </row>
    <row r="6" spans="2:17" ht="15" customHeight="1">
      <c r="E6" s="816" t="s">
        <v>187</v>
      </c>
      <c r="F6" s="820" t="s">
        <v>6</v>
      </c>
      <c r="G6" s="803" t="str">
        <f ca="1">IF(Opt_alt="","",INDIRECT("'" &amp; Opt_alt &amp;"'!B3"))</f>
        <v>Eismo kontrolės sistemų diegimas;
Eismo saugumo priemonių diegimas susikirtimo su geležinkeliu vietose: a) vieno lygio geležinkelio pervažų modernizavimas, diegiant eismo saugumo priemones (25 pervažos); b) dviejų lygių pėsčiųjų perėjų įrengimas panaikinant vieno lygio susikirtimus (2 tuneliai); c) dviejų lygių pėsčiųjų perėjų (viadukų) modernizavimas (3 viadukai);
Sankryžų rekonstravimas;
Saugaus eismo priemonių, mažinančių arba visiškai šalinančių juodųjų dėmių riziką, įdiegimas (AB „Via Lietuva“);
Jūrų transporto eismo sąlygų gerinimas Šventosios jūrų uoste; 
Saugų eismą gerinančių priemonių diegimas TEN-T keliuose (SaF, 3.1.2 veikla)</v>
      </c>
      <c r="H6" s="803"/>
      <c r="I6" s="803"/>
      <c r="J6" s="803"/>
      <c r="K6" s="804"/>
    </row>
    <row r="7" spans="2:17" ht="15" thickBot="1">
      <c r="E7" s="819"/>
      <c r="F7" s="821"/>
      <c r="G7" s="805"/>
      <c r="H7" s="805"/>
      <c r="I7" s="805"/>
      <c r="J7" s="805"/>
      <c r="K7" s="806"/>
    </row>
    <row r="8" spans="2:17">
      <c r="E8" s="18"/>
      <c r="F8" s="82"/>
      <c r="G8" s="82"/>
      <c r="H8" s="83"/>
      <c r="I8" s="83"/>
      <c r="J8" s="83"/>
      <c r="K8" s="83"/>
      <c r="L8" s="83"/>
      <c r="M8" s="83"/>
    </row>
    <row r="9" spans="2:17">
      <c r="B9" s="31" t="s">
        <v>183</v>
      </c>
      <c r="C9" s="31"/>
      <c r="D9" s="31"/>
      <c r="E9" t="str">
        <f>IF(B5="",IF(B4=Data1!G2,"","eur/" &amp; Result_mat),"")</f>
        <v/>
      </c>
      <c r="F9" s="20"/>
      <c r="G9" s="20"/>
      <c r="H9" s="20"/>
      <c r="I9" s="20"/>
      <c r="J9" s="20"/>
      <c r="L9" s="91" t="s">
        <v>263</v>
      </c>
      <c r="M9" s="91" t="s">
        <v>264</v>
      </c>
      <c r="N9" s="91" t="s">
        <v>265</v>
      </c>
      <c r="O9" s="91" t="s">
        <v>267</v>
      </c>
      <c r="P9" s="91" t="s">
        <v>266</v>
      </c>
      <c r="Q9" s="91"/>
    </row>
    <row r="10" spans="2:17" ht="62.25" customHeight="1">
      <c r="B10" s="84" t="s">
        <v>141</v>
      </c>
      <c r="C10" s="822" t="s">
        <v>178</v>
      </c>
      <c r="D10" s="823"/>
      <c r="E10" s="13" t="str">
        <f>IF(B5="",IF(B4=Data1!G2,SNA!C16,SVA!F17),DA!C32)</f>
        <v>Ekonominės naudos ir išlaidų santykis (ENIS)</v>
      </c>
      <c r="F10" s="13" t="s">
        <v>186</v>
      </c>
      <c r="G10" s="797" t="s">
        <v>231</v>
      </c>
      <c r="H10" s="807"/>
      <c r="I10" s="807"/>
      <c r="J10" s="807"/>
      <c r="K10" s="798"/>
      <c r="L10" s="290">
        <f>IF(B4="Sąnaudų ir naudos analizė",COUNTIF(L11:L15,"&lt;0,1"),COUNTIF(L11:L15,"&lt;0,05"))</f>
        <v>1</v>
      </c>
      <c r="M10" s="290" t="str">
        <f>INDEX(B11:B15,MATCH(MAX(M11:M15),M11:M15,0),0)</f>
        <v>Alternatyva 1</v>
      </c>
      <c r="N10" s="290">
        <f>COUNTIF(N11:N15,"&lt;&gt;0")</f>
        <v>4</v>
      </c>
      <c r="O10" s="291"/>
      <c r="P10" s="291">
        <f>COUNTIF(P11:P15,"&gt;0,1")</f>
        <v>0</v>
      </c>
      <c r="Q10" s="291" t="str">
        <f>INDEX(B11:B15,MATCH(MAX(Q11:Q15),Q11:Q15,0),0)</f>
        <v>Alternatyva 1</v>
      </c>
    </row>
    <row r="11" spans="2:17" ht="32.25" customHeight="1">
      <c r="B11" s="5" t="s">
        <v>6</v>
      </c>
      <c r="C11" s="813" t="str">
        <f>IF(Pradžia!$I$29=TRUE,IF(A1_pav="","",A1_pav),"")</f>
        <v>Eismo kontrolės sistemų diegimas;
Eismo saugumo priemonių diegimas susikirtimo su geležinkeliu vietose: a) vieno lygio geležinkelio pervažų modernizavimas, diegiant eismo saugumo priemones (25 pervažos); b) dviejų lygių pėsčiųjų perėjų įrengimas panaikinant vieno lygio susikirtimus (2 tuneliai); c) dviejų lygių pėsčiųjų perėjų (viadukų) modernizavimas (3 viadukai);
Sankryžų rekonstravimas;
Saugaus eismo priemonių, mažinančių arba visiškai šalinančių juodųjų dėmių riziką, įdiegimas (AB „Via Lietuva“);
Jūrų transporto eismo sąlygų gerinimas Šventosios jūrų uoste; 
Saugų eismą gerinančių priemonių diegimas TEN-T keliuose (SaF, 3.1.2 veikla)</v>
      </c>
      <c r="D11" s="814"/>
      <c r="E11" s="86">
        <f>IF(Pradžia!$I$29=TRUE,IF($B$5="",IF($B$4=Data1!$G$2,ENIS1,INDEX(SVA_rodiklis,1)),DA1_rodiklis),"")</f>
        <v>1.0410442583161097</v>
      </c>
      <c r="F11" s="14" t="str">
        <f>IF(AND(Pradžia!$I$29=TRUE,$P$10&gt;0),M19,"")</f>
        <v/>
      </c>
      <c r="G11" s="810" t="str">
        <f>IFERROR(IF(Pradžia!$I$29=TRUE,IF($B$3="Veiksmingumo principas",IF(ABS((MAX(Rezultatai!$F$19:$F$23)-Rezultatai!F19)/MAX(Rezultatai!$F$19:$F$23))&lt;0.01,"","Alternatyvos investicijų suma skiriasi nuo kitų alternatyvų daugiau nei 1%"),IF($B$4=Data1!$G$3,IF(ABS((MAX($O$19:$O$23)-O19)/MAX($O$19:$O$23))&lt;0.01,"","Alternatyvos siekiamas rezultatas skiriasi nuo kitų alternatyvų rezultato daugiau nei 1%"),"")),""),"")</f>
        <v/>
      </c>
      <c r="H11" s="811"/>
      <c r="I11" s="811"/>
      <c r="J11" s="811"/>
      <c r="K11" s="812"/>
      <c r="L11" s="185">
        <f>IFERROR(IF(OR($B$4=Data1!$G$2,$B$5="Daugiakriterinė analizė"),(MAX(Rezultatai!$E$11:$E$15)-E11)/MAX(Rezultatai!$E$11:$E$15),(E11-MIN(Rezultatai!$E$11:$E$15))/MIN(Rezultatai!$E$11:$E$15)),"")</f>
        <v>0</v>
      </c>
      <c r="M11" s="186">
        <f>IFERROR(IF(MATCH(0,$L11:$L11,0)=1,M19,"N"),"N")</f>
        <v>-51343371.795314372</v>
      </c>
      <c r="N11" s="91">
        <f>IF(IF($B$4="Sąnaudų ir naudos analizė",ABS(L11)&lt;0.1,ABS(L11)&lt;0.05),1,0)</f>
        <v>1</v>
      </c>
      <c r="O11" s="91">
        <f>IFERROR(IF(AND(N11=1,M19&gt;INDEX($M$19:$M$23,MATCH($M$10,$B$11:$B$15,0),1)),M19-INDEX($M$19:$M$23,MATCH($M$10,$B$11:$B$15,0),1),0),0)</f>
        <v>0</v>
      </c>
      <c r="P11" s="91">
        <f>IFERROR(O11/INDEX($M$19:$M$23,MATCH($M$10,$B$11:$B$15,0),1),0)</f>
        <v>0</v>
      </c>
      <c r="Q11" s="91">
        <f>IFERROR(IF(OR(ABS(P11)&gt;0.1,M11&lt;&gt;"N"),M19,"Nera"),"Nera")</f>
        <v>-51343371.795314372</v>
      </c>
    </row>
    <row r="12" spans="2:17" ht="32.25" customHeight="1">
      <c r="B12" s="5" t="s">
        <v>7</v>
      </c>
      <c r="C12" s="813" t="str">
        <f>IF(Pradžia!$I$31=TRUE,IF(A2_pav="","",A2_pav),"")</f>
        <v>Greičio kontrolės sistemų diegimas;
Eismo saugumo priemonių diegimas susikirtimo su geležinkeliu vietose: a) dviejų lygių pėsčiųjų perėjų įrengimas panaikinant vieno lygio susikirtimus (27 viadukai); c) dviejų lygių pėsčiųjų perėjų (viadukų) modernizavimas (3 viadukai);
Sankryžų rekonstravimas;
Saugaus eismo priemonių, mažinančių arba visiškai šalinančių juodųjų dėmių riziką, įdiegimas (AB „Via Lietuva“);
Jūrų transporto eismo sąlygų gerinimas Šventosios jūrų uoste;
Saugų eismą gerinančių priemonių diegimas TEN-T keliuose (SaF, 3.1.2 veikla)</v>
      </c>
      <c r="D12" s="814"/>
      <c r="E12" s="86">
        <f>IF(Pradžia!$I$31=TRUE,IF($B$5="",IF($B$4=Data1!$G$2,ENIS2,INDEX(SVA_rodiklis,2)),DA2_rodiklis),"")</f>
        <v>0.89331130546173865</v>
      </c>
      <c r="F12" s="14" t="str">
        <f>IF(AND(Pradžia!$I$31=TRUE,$P$10&gt;0),M20,"")</f>
        <v/>
      </c>
      <c r="G12" s="810" t="str">
        <f>IFERROR(IF(Pradžia!$I$31=TRUE,IF($B$3="Veiksmingumo principas",IF(ABS((MAX(Rezultatai!$F$19:$F$23)-Rezultatai!F20)/MAX(Rezultatai!$F$19:$F$23))&lt;0.01,"","Alternatyvos investicijų suma skiriasi nuo kitų alternatyvų daugiau nei 1%"),IF($B$4=Data1!$G$3,IF(ABS((MAX($O$19:$O$23)-O20)/MAX($O$19:$O$23))&lt;0.01,"","Alternatyvos siekiamas rezultatas skiriasi nuo kitų alternatyvų rezultato daugiau nei 1%"),"")),""),"")</f>
        <v/>
      </c>
      <c r="H12" s="811"/>
      <c r="I12" s="811"/>
      <c r="J12" s="811"/>
      <c r="K12" s="812"/>
      <c r="L12" s="185">
        <f>IFERROR(IF(OR($B$4=Data1!$G$2,$B$5="Daugiakriterinė analizė"),(MAX(Rezultatai!$E$11:$E$15)-E12)/MAX(Rezultatai!$E$11:$E$15),(E12-MIN(Rezultatai!$E$11:$E$15))/MIN(Rezultatai!$E$11:$E$15)),"")</f>
        <v>0.14190842673041515</v>
      </c>
      <c r="M12" s="186" t="str">
        <f>IFERROR(IF(MATCH(0,$L12:$L12,0)=1,M20,"N"),"N")</f>
        <v>N</v>
      </c>
      <c r="N12" s="91">
        <f>IF(IF($B$4="Sąnaudų ir naudos analizė",ABS(L12)&lt;0.1,ABS(L12)&lt;0.05),1,0)</f>
        <v>0</v>
      </c>
      <c r="O12" s="187">
        <f>IFERROR(IF(AND(N12=1,M20&gt;INDEX($M$19:$M$23,MATCH($M$10,$B$11:$B$15,0),1)),M20-INDEX($M$19:$M$23,MATCH($M$10,$B$11:$B$15,0),1),0),0)</f>
        <v>0</v>
      </c>
      <c r="P12" s="91">
        <f>IFERROR(O12/INDEX($M$19:$M$23,MATCH($M$10,$B$11:$B$15,0),1),0)</f>
        <v>0</v>
      </c>
      <c r="Q12" s="91" t="str">
        <f>IFERROR(IF(OR(ABS(P12)&gt;0.1,M12&lt;&gt;"N"),M20,"Nera"),"Nera")</f>
        <v>Nera</v>
      </c>
    </row>
    <row r="13" spans="2:17" ht="32.25" hidden="1" customHeight="1">
      <c r="B13" s="5" t="s">
        <v>8</v>
      </c>
      <c r="C13" s="813" t="str">
        <f>IF(Pradžia!$I$33=TRUE,IF(A3_pav="","",A3_pav),"")</f>
        <v/>
      </c>
      <c r="D13" s="814"/>
      <c r="E13" s="86" t="str">
        <f>IF(Pradžia!$I$33=TRUE,IF($B$5="",IF($B$4=Data1!$G$2,ENIS3,INDEX(SVA_rodiklis,3)),DA3_rodiklis),"")</f>
        <v/>
      </c>
      <c r="F13" s="14" t="str">
        <f>IF(AND(Pradžia!$I$33=TRUE,$P$10&gt;0),M21,"")</f>
        <v/>
      </c>
      <c r="G13" s="810" t="str">
        <f>IFERROR(IF(Pradžia!$I$33=TRUE,IF($B$3="Veiksmingumo principas",IF(ABS((MAX(Rezultatai!$F$19:$F$23)-Rezultatai!F21)/MAX(Rezultatai!$F$19:$F$23))&lt;0.01,"","Alternatyvos investicijų suma skiriasi nuo kitų alternatyvų daugiau nei 1%"),IF($B$4=Data1!$G$3,IF(ABS((MAX($O$19:$O$23)-O21)/MAX($O$19:$O$23))&lt;0.01,"","Alternatyvos siekiamas rezultatas skiriasi nuo kitų alternatyvų rezultato daugiau nei 1%"),"")),""),"")</f>
        <v/>
      </c>
      <c r="H13" s="811"/>
      <c r="I13" s="811"/>
      <c r="J13" s="811"/>
      <c r="K13" s="812"/>
      <c r="L13" s="185" t="str">
        <f>IFERROR(IF(OR($B$4=Data1!$G$2,$B$5="Daugiakriterinė analizė"),(MAX(Rezultatai!$E$11:$E$15)-E13)/MAX(Rezultatai!$E$11:$E$15),(E13-MIN(Rezultatai!$E$11:$E$15))/MIN(Rezultatai!$E$11:$E$15)),"")</f>
        <v/>
      </c>
      <c r="M13" s="186" t="str">
        <f>IFERROR(IF(MATCH(0,$L13:$L13,0)=1,M21,"N"),"N")</f>
        <v>N</v>
      </c>
      <c r="N13" s="91" t="e">
        <f>IF(IF($B$4="Sąnaudų ir naudos analizė",ABS(L13)&lt;0.1,ABS(L13)&lt;0.05),1,0)</f>
        <v>#VALUE!</v>
      </c>
      <c r="O13" s="187">
        <f>IFERROR(IF(AND(N13=1,M21&gt;INDEX($M$19:$M$23,MATCH($M$10,$B$11:$B$15,0),1)),M21-INDEX($M$19:$M$23,MATCH($M$10,$B$11:$B$15,0),1),0),0)</f>
        <v>0</v>
      </c>
      <c r="P13" s="91">
        <f>IFERROR(O13/INDEX($M$19:$M$23,MATCH($M$10,$B$11:$B$15,0),1),0)</f>
        <v>0</v>
      </c>
      <c r="Q13" s="187" t="str">
        <f>IFERROR(IF(OR(ABS(P13)&gt;0.1,M13&lt;&gt;"N"),M21,"Nera"),"Nera")</f>
        <v>Nera</v>
      </c>
    </row>
    <row r="14" spans="2:17" ht="32.25" hidden="1" customHeight="1">
      <c r="B14" s="5" t="s">
        <v>10</v>
      </c>
      <c r="C14" s="813" t="str">
        <f>IF(Pradžia!$I$35=TRUE,IF(A4_pav="","",A4_pav),"")</f>
        <v/>
      </c>
      <c r="D14" s="814"/>
      <c r="E14" s="86" t="str">
        <f>IF(Pradžia!$I$35=TRUE,IF($B$5="",IF($B$4=Data1!$G$2,ENIS4,INDEX(SVA_rodiklis,4)),DA4_rodiklis),"")</f>
        <v/>
      </c>
      <c r="F14" s="14" t="str">
        <f>IF(AND(Pradžia!$I$35=TRUE,$P$10&gt;0),M22,"")</f>
        <v/>
      </c>
      <c r="G14" s="810" t="str">
        <f>IFERROR(IF(Pradžia!$I$35=TRUE,IF($B$3="Veiksmingumo principas",IF(ABS((MAX(Rezultatai!$F$19:$F$23)-Rezultatai!F22)/MAX(Rezultatai!$F$19:$F$23))&lt;0.01,"","Alternatyvos investicijų suma skiriasi nuo kitų alternatyvų daugiau nei 1%"),IF($B$4=Data1!$G$3,IF(ABS((MAX($O$19:$O$23)-O22)/MAX($O$19:$O$23))&lt;0.01,"","Alternatyvos siekiamas rezultatas skiriasi nuo kitų alternatyvų rezultato daugiau nei 1%"),"")),""),"")</f>
        <v/>
      </c>
      <c r="H14" s="811"/>
      <c r="I14" s="811"/>
      <c r="J14" s="811"/>
      <c r="K14" s="812"/>
      <c r="L14" s="185" t="str">
        <f>IFERROR(IF(OR($B$4=Data1!$G$2,$B$5="Daugiakriterinė analizė"),(MAX(Rezultatai!$E$11:$E$15)-E14)/MAX(Rezultatai!$E$11:$E$15),(E14-MIN(Rezultatai!$E$11:$E$15))/MIN(Rezultatai!$E$11:$E$15)),"")</f>
        <v/>
      </c>
      <c r="M14" s="186" t="str">
        <f>IFERROR(IF(MATCH(0,$L14:$L14,0)=1,M22,"N"),"N")</f>
        <v>N</v>
      </c>
      <c r="N14" s="91" t="e">
        <f>IF(IF($B$4="Sąnaudų ir naudos analizė",ABS(L14)&lt;0.1,ABS(L14)&lt;0.05),1,0)</f>
        <v>#VALUE!</v>
      </c>
      <c r="O14" s="187">
        <f>IFERROR(IF(AND(N14=1,M22&gt;INDEX($M$19:$M$23,MATCH($M$10,$B$11:$B$15,0),1)),M22-INDEX($M$19:$M$23,MATCH($M$10,$B$11:$B$15,0),1),0),0)</f>
        <v>0</v>
      </c>
      <c r="P14" s="91">
        <f>IFERROR(O14/INDEX($M$19:$M$23,MATCH($M$10,$B$11:$B$15,0),1),0)</f>
        <v>0</v>
      </c>
      <c r="Q14" s="91" t="str">
        <f>IFERROR(IF(OR(ABS(P14)&gt;0.1,M14&lt;&gt;"N"),M22,"Nera"),"Nera")</f>
        <v>Nera</v>
      </c>
    </row>
    <row r="15" spans="2:17" ht="32.25" hidden="1" customHeight="1">
      <c r="B15" s="5" t="s">
        <v>12</v>
      </c>
      <c r="C15" s="813" t="str">
        <f>IF(Pradžia!$I$37=TRUE,IF(A5_pav="","",A5_pav),"")</f>
        <v/>
      </c>
      <c r="D15" s="814"/>
      <c r="E15" s="86" t="str">
        <f>IF(Pradžia!$I$37=TRUE,IF($B$5="",IF($B$4=Data1!$G$2,ENIS5,INDEX(SVA_rodiklis,5)),DA5_rodiklis),"")</f>
        <v/>
      </c>
      <c r="F15" s="14" t="str">
        <f>IF(AND(Pradžia!$I$37=TRUE,$P$10&gt;0),M23,"")</f>
        <v/>
      </c>
      <c r="G15" s="810" t="str">
        <f>IFERROR(IF(Pradžia!$I$37=TRUE,IF($B$3="Veiksmingumo principas",IF(ABS((MAX(Rezultatai!$F$19:$F$23)-Rezultatai!F23)/MAX(Rezultatai!$F$19:$F$23))&lt;0.01,"","Alternatyvos investicijų suma skiriasi nuo kitų alternatyvų daugiau nei 1%"),IF($B$4=Data1!$G$3,IF(ABS((MAX($O$19:$O$23)-O23)/MAX($O$19:$O$23))&lt;0.01,"","Alternatyvos siekiamas rezultatas skiriasi nuo kitų alternatyvų rezultato daugiau nei 1%"),"")),""),"")</f>
        <v/>
      </c>
      <c r="H15" s="811"/>
      <c r="I15" s="811"/>
      <c r="J15" s="811"/>
      <c r="K15" s="812"/>
      <c r="L15" s="185" t="str">
        <f>IFERROR(IF(OR($B$4=Data1!$G$2,$B$5="Daugiakriterinė analizė"),(MAX(Rezultatai!$E$11:$E$15)-E15)/MAX(Rezultatai!$E$11:$E$15),(E15-MIN(Rezultatai!$E$11:$E$15))/MIN(Rezultatai!$E$11:$E$15)),"")</f>
        <v/>
      </c>
      <c r="M15" s="186" t="str">
        <f>IFERROR(IF(MATCH(0,$L15:$L15,0)=1,M23,"N"),"N")</f>
        <v>N</v>
      </c>
      <c r="N15" s="91" t="e">
        <f>IF(IF($B$4="Sąnaudų ir naudos analizė",ABS(L15)&lt;0.1,ABS(L15)&lt;0.05),1,0)</f>
        <v>#VALUE!</v>
      </c>
      <c r="O15" s="187">
        <f>IFERROR(IF(AND(N15=1,M23&gt;INDEX($M$19:$M$23,MATCH($M$10,$B$11:$B$15,0),1)),M23-INDEX($M$19:$M$23,MATCH($M$10,$B$11:$B$15,0),1),0),0)</f>
        <v>0</v>
      </c>
      <c r="P15" s="91">
        <f>IFERROR(O15/INDEX($M$19:$M$23,MATCH($M$10,$B$11:$B$15,0),1),0)</f>
        <v>0</v>
      </c>
      <c r="Q15" s="91" t="str">
        <f>IFERROR(IF(OR(ABS(P15)&gt;0.1,M15&lt;&gt;"N"),M23,"Nera"),"Nera")</f>
        <v>Nera</v>
      </c>
    </row>
    <row r="16" spans="2:17">
      <c r="B16" s="18"/>
      <c r="C16" s="18"/>
      <c r="D16" s="18"/>
      <c r="K16" s="20"/>
    </row>
    <row r="17" spans="2:15" ht="29.25" customHeight="1">
      <c r="B17" s="31" t="s">
        <v>184</v>
      </c>
      <c r="C17" s="31"/>
      <c r="D17" s="31"/>
      <c r="E17" s="763" t="s">
        <v>180</v>
      </c>
      <c r="F17" s="775"/>
      <c r="G17" s="797" t="s">
        <v>154</v>
      </c>
      <c r="H17" s="798"/>
      <c r="I17" s="797" t="s">
        <v>185</v>
      </c>
      <c r="J17" s="798"/>
      <c r="K17" s="797" t="s">
        <v>179</v>
      </c>
      <c r="L17" s="798"/>
      <c r="M17" s="797" t="s">
        <v>181</v>
      </c>
      <c r="N17" s="798"/>
      <c r="O17" s="808" t="str">
        <f>IF(B4=Data1!G2,"Ekonominė grynoji dabartinė vertė (EGDV)",CONCATENATE('Alternatyva 1'!C115," (reali vertė)"))</f>
        <v>Ekonominė grynoji dabartinė vertė (EGDV)</v>
      </c>
    </row>
    <row r="18" spans="2:15" ht="93.75" customHeight="1">
      <c r="B18" s="84" t="s">
        <v>141</v>
      </c>
      <c r="C18" s="822" t="s">
        <v>178</v>
      </c>
      <c r="D18" s="823"/>
      <c r="E18" s="13" t="s">
        <v>33</v>
      </c>
      <c r="F18" s="12" t="s">
        <v>32</v>
      </c>
      <c r="G18" s="13" t="s">
        <v>33</v>
      </c>
      <c r="H18" s="12" t="s">
        <v>32</v>
      </c>
      <c r="I18" s="13" t="s">
        <v>33</v>
      </c>
      <c r="J18" s="12" t="s">
        <v>32</v>
      </c>
      <c r="K18" s="13" t="s">
        <v>33</v>
      </c>
      <c r="L18" s="12" t="s">
        <v>32</v>
      </c>
      <c r="M18" s="13" t="s">
        <v>33</v>
      </c>
      <c r="N18" s="12" t="s">
        <v>32</v>
      </c>
      <c r="O18" s="809"/>
    </row>
    <row r="19" spans="2:15" ht="29.25" customHeight="1">
      <c r="B19" s="5" t="s">
        <v>6</v>
      </c>
      <c r="C19" s="813" t="str">
        <f>IF(Pradžia!$I$29=TRUE,IF(A1_pav="","",A1_pav),"")</f>
        <v>Eismo kontrolės sistemų diegimas;
Eismo saugumo priemonių diegimas susikirtimo su geležinkeliu vietose: a) vieno lygio geležinkelio pervažų modernizavimas, diegiant eismo saugumo priemones (25 pervažos); b) dviejų lygių pėsčiųjų perėjų įrengimas panaikinant vieno lygio susikirtimus (2 tuneliai); c) dviejų lygių pėsčiųjų perėjų (viadukų) modernizavimas (3 viadukai);
Sankryžų rekonstravimas;
Saugaus eismo priemonių, mažinančių arba visiškai šalinančių juodųjų dėmių riziką, įdiegimas (AB „Via Lietuva“);
Jūrų transporto eismo sąlygų gerinimas Šventosios jūrų uoste; 
Saugų eismą gerinančių priemonių diegimas TEN-T keliuose (SaF, 3.1.2 veikla)</v>
      </c>
      <c r="D19" s="814"/>
      <c r="E19" s="14">
        <f ca="1">IF(Pradžia!$I$29=TRUE,IF(INDIRECT("'" &amp; $B19 &amp;"'!F9")="","",INDIRECT("'" &amp; $B19 &amp;"'!F9")),"")</f>
        <v>50954658.728078559</v>
      </c>
      <c r="F19" s="14">
        <f ca="1">IF(Pradžia!$I$29=TRUE,IF(INDIRECT("'" &amp; $B19 &amp;"'!G9")="","",INDIRECT("'" &amp; $B19 &amp;"'!G9")),"")</f>
        <v>61361820.046499997</v>
      </c>
      <c r="G19" s="14">
        <f ca="1">IF(Pradžia!$I$29=TRUE,IF(INDIRECT("'" &amp; $B19 &amp;"'!F8")="","",INDIRECT("'" &amp; $B19 &amp;"'!F8")),"")</f>
        <v>19388358.692936849</v>
      </c>
      <c r="H19" s="14">
        <f ca="1">IF(Pradžia!$I$29=TRUE,IF(INDIRECT("'" &amp; $B19 &amp;"'!G8")="","",INDIRECT("'" &amp; $B19 &amp;"'!G8")),"")</f>
        <v>59472287.846500002</v>
      </c>
      <c r="I19" s="14">
        <f ca="1">IF(Pradžia!$I$29=TRUE,IF(INDIRECT("'" &amp; $B19 &amp;"'!F89")="","",INDIRECT("'" &amp; $B19 &amp;"'!F89")-INDIRECT("'" &amp; $B19 &amp;"'!F100")),"")</f>
        <v>-8217537.5486850003</v>
      </c>
      <c r="J19" s="14">
        <f ca="1">IF(Pradžia!$I$29=TRUE,IF(INDIRECT("'" &amp; $B19 &amp;"'!G89")="","",INDIRECT("'" &amp; $B19 &amp;"'!G89")-INDIRECT("'" &amp; $B19 &amp;"'!G100")),"")</f>
        <v>-13773113.800000001</v>
      </c>
      <c r="K19" s="14">
        <f ca="1">IF(Pradžia!$I$29=TRUE,IF(INDIRECT("'" &amp; $B19 &amp;"'!F7")="","",INDIRECT("'" &amp; $B19 &amp;"'!F7")),"")</f>
        <v>65074231.176527239</v>
      </c>
      <c r="L19" s="14">
        <f ca="1">IF(Pradžia!$I$29=TRUE,IF(INDIRECT("'" &amp; $B19 &amp;"'!G7")="","",INDIRECT("'" &amp; $B19 &amp;"'!G7")),"")</f>
        <v>112724278.33280954</v>
      </c>
      <c r="M19" s="14">
        <f>IF(Pradžia!$I$29=TRUE,'Poveikis VF'!F11,"")</f>
        <v>-51343371.795314372</v>
      </c>
      <c r="N19" s="14">
        <f>IF(Pradžia!$I$29=TRUE,'Poveikis VF'!G11,"")</f>
        <v>-88480160.407437995</v>
      </c>
      <c r="O19" s="14">
        <f>IF(Pradžia!$I$29=TRUE,IF($B$4=Data1!$G$2,SNA!F15,SVA!G10),"")</f>
        <v>2054471.1639973414</v>
      </c>
    </row>
    <row r="20" spans="2:15" ht="29.25" customHeight="1">
      <c r="B20" s="5" t="s">
        <v>7</v>
      </c>
      <c r="C20" s="813" t="str">
        <f>IF(Pradžia!$I$31=TRUE,IF(A2_pav="","",A2_pav),"")</f>
        <v>Greičio kontrolės sistemų diegimas;
Eismo saugumo priemonių diegimas susikirtimo su geležinkeliu vietose: a) dviejų lygių pėsčiųjų perėjų įrengimas panaikinant vieno lygio susikirtimus (27 viadukai); c) dviejų lygių pėsčiųjų perėjų (viadukų) modernizavimas (3 viadukai);
Sankryžų rekonstravimas;
Saugaus eismo priemonių, mažinančių arba visiškai šalinančių juodųjų dėmių riziką, įdiegimas (AB „Via Lietuva“);
Jūrų transporto eismo sąlygų gerinimas Šventosios jūrų uoste;
Saugų eismą gerinančių priemonių diegimas TEN-T keliuose (SaF, 3.1.2 veikla)</v>
      </c>
      <c r="D20" s="814"/>
      <c r="E20" s="14">
        <f ca="1">IF(Pradžia!$I$31=TRUE,IF(INDIRECT("'" &amp; $B20 &amp;"'!F9")="","",INDIRECT("'" &amp; $B20 &amp;"'!F9")),"")</f>
        <v>101614841.29505657</v>
      </c>
      <c r="F20" s="14">
        <f ca="1">IF(Pradžia!$I$31=TRUE,IF(INDIRECT("'" &amp; $B20 &amp;"'!G9")="","",INDIRECT("'" &amp; $B20 &amp;"'!G9")),"")</f>
        <v>122508721.03999999</v>
      </c>
      <c r="G20" s="14">
        <f ca="1">IF(Pradžia!$I$31=TRUE,IF(INDIRECT("'" &amp; $B20 &amp;"'!F8")="","",INDIRECT("'" &amp; $B20 &amp;"'!F8")),"")</f>
        <v>7850001.2793169497</v>
      </c>
      <c r="H20" s="14">
        <f ca="1">IF(Pradžia!$I$31=TRUE,IF(INDIRECT("'" &amp; $B20 &amp;"'!G8")="","",INDIRECT("'" &amp; $B20 &amp;"'!G8")),"")</f>
        <v>28203700</v>
      </c>
      <c r="I20" s="14">
        <f ca="1">IF(Pradžia!$I$31=TRUE,IF(INDIRECT("'" &amp; $B20 &amp;"'!F89")="","",INDIRECT("'" &amp; $B20 &amp;"'!F89")-INDIRECT("'" &amp; $B20 &amp;"'!F100")),"")</f>
        <v>-8217537.5486850003</v>
      </c>
      <c r="J20" s="14">
        <f ca="1">IF(Pradžia!$I$31=TRUE,IF(INDIRECT("'" &amp; $B20 &amp;"'!G89")="","",INDIRECT("'" &amp; $B20 &amp;"'!G89")-INDIRECT("'" &amp; $B20 &amp;"'!G100")),"")</f>
        <v>-13773113.800000001</v>
      </c>
      <c r="K20" s="14">
        <f ca="1">IF(Pradžia!$I$31=TRUE,IF(INDIRECT("'" &amp; $B20 &amp;"'!F7")="","",INDIRECT("'" &amp; $B20 &amp;"'!F7")),"")</f>
        <v>98218072.253857315</v>
      </c>
      <c r="L20" s="14">
        <f ca="1">IF(Pradžia!$I$31=TRUE,IF(INDIRECT("'" &amp; $B20 &amp;"'!G7")="","",INDIRECT("'" &amp; $B20 &amp;"'!G7")),"")</f>
        <v>130981410.472817</v>
      </c>
      <c r="M20" s="14">
        <f>IF(Pradžia!$I$31=TRUE,'Poveikis VF'!F18,"")</f>
        <v>-83675458.698916107</v>
      </c>
      <c r="N20" s="14">
        <f>IF(Pradžia!$I$31=TRUE,'Poveikis VF'!G18,"")</f>
        <v>-113172981.19008267</v>
      </c>
      <c r="O20" s="14">
        <f>IF(Pradžia!$I$31=TRUE,IF($B$4=Data1!$G$2,SNA!F33,SVA!G11),"")</f>
        <v>-8163460.4965393618</v>
      </c>
    </row>
    <row r="21" spans="2:15" ht="29.25" hidden="1" customHeight="1">
      <c r="B21" s="5" t="s">
        <v>8</v>
      </c>
      <c r="C21" s="813" t="str">
        <f>IF(Pradžia!$I$33=TRUE,IF(A3_pav="","",A3_pav),"")</f>
        <v/>
      </c>
      <c r="D21" s="814"/>
      <c r="E21" s="14" t="str">
        <f ca="1">IF(Pradžia!$I$33=TRUE,IF(INDIRECT("'" &amp; $B21 &amp;"'!F9")="","",INDIRECT("'" &amp; $B21 &amp;"'!F9")),"")</f>
        <v/>
      </c>
      <c r="F21" s="14" t="str">
        <f ca="1">IF(Pradžia!$I$33=TRUE,IF(INDIRECT("'" &amp; $B21 &amp;"'!G9")="","",INDIRECT("'" &amp; $B21 &amp;"'!G9")),"")</f>
        <v/>
      </c>
      <c r="G21" s="14" t="str">
        <f ca="1">IF(Pradžia!$I$33=TRUE,IF(INDIRECT("'" &amp; $B21 &amp;"'!F8")="","",INDIRECT("'" &amp; $B21 &amp;"'!F8")),"")</f>
        <v/>
      </c>
      <c r="H21" s="14" t="str">
        <f ca="1">IF(Pradžia!$I$33=TRUE,IF(INDIRECT("'" &amp; $B21 &amp;"'!G8")="","",INDIRECT("'" &amp; $B21 &amp;"'!G8")),"")</f>
        <v/>
      </c>
      <c r="I21" s="14" t="str">
        <f ca="1">IF(Pradžia!$I$33=TRUE,IF(INDIRECT("'" &amp; $B21 &amp;"'!F89")="","",INDIRECT("'" &amp; $B21 &amp;"'!F89")-INDIRECT("'" &amp; $B21 &amp;"'!F100")),"")</f>
        <v/>
      </c>
      <c r="J21" s="14" t="str">
        <f ca="1">IF(Pradžia!$I$33=TRUE,IF(INDIRECT("'" &amp; $B21 &amp;"'!G89")="","",INDIRECT("'" &amp; $B21 &amp;"'!G89")-INDIRECT("'" &amp; $B21 &amp;"'!G100")),"")</f>
        <v/>
      </c>
      <c r="K21" s="14" t="str">
        <f ca="1">IF(Pradžia!$I$33=TRUE,IF(INDIRECT("'" &amp; $B21 &amp;"'!F7")="","",INDIRECT("'" &amp; $B21 &amp;"'!F7")),"")</f>
        <v/>
      </c>
      <c r="L21" s="14" t="str">
        <f ca="1">IF(Pradžia!$I$33=TRUE,IF(INDIRECT("'" &amp; $B21 &amp;"'!G7")="","",INDIRECT("'" &amp; $B21 &amp;"'!G7")),"")</f>
        <v/>
      </c>
      <c r="M21" s="14" t="str">
        <f>IF(Pradžia!$I$33=TRUE,'Poveikis VF'!F25,"")</f>
        <v/>
      </c>
      <c r="N21" s="14" t="str">
        <f>IF(Pradžia!$I$33=TRUE,'Poveikis VF'!G25,"")</f>
        <v/>
      </c>
      <c r="O21" s="14" t="str">
        <f>IF(Pradžia!$I$33=TRUE,IF($B$4=Data1!$G$2,SNA!F51,SVA!G12),"")</f>
        <v/>
      </c>
    </row>
    <row r="22" spans="2:15" ht="29.25" hidden="1" customHeight="1">
      <c r="B22" s="5" t="s">
        <v>10</v>
      </c>
      <c r="C22" s="813" t="str">
        <f>IF(Pradžia!$I$35=TRUE,IF(A4_pav="","",A4_pav),"")</f>
        <v/>
      </c>
      <c r="D22" s="814"/>
      <c r="E22" s="14" t="str">
        <f ca="1">IF(Pradžia!$I$35=TRUE,IF(INDIRECT("'" &amp; $B22 &amp;"'!F9")="","",INDIRECT("'" &amp; $B22 &amp;"'!F9")),"")</f>
        <v/>
      </c>
      <c r="F22" s="14" t="str">
        <f ca="1">IF(Pradžia!$I$35=TRUE,IF(INDIRECT("'" &amp; $B22 &amp;"'!G9")="","",INDIRECT("'" &amp; $B22 &amp;"'!G9")),"")</f>
        <v/>
      </c>
      <c r="G22" s="14" t="str">
        <f ca="1">IF(Pradžia!$I$35=TRUE,IF(INDIRECT("'" &amp; $B22 &amp;"'!F8")="","",INDIRECT("'" &amp; $B22 &amp;"'!F8")),"")</f>
        <v/>
      </c>
      <c r="H22" s="14" t="str">
        <f ca="1">IF(Pradžia!$I$35=TRUE,IF(INDIRECT("'" &amp; $B22 &amp;"'!G8")="","",INDIRECT("'" &amp; $B22 &amp;"'!G8")),"")</f>
        <v/>
      </c>
      <c r="I22" s="14" t="str">
        <f ca="1">IF(Pradžia!$I$35=TRUE,IF(INDIRECT("'" &amp; $B22 &amp;"'!F89")="","",INDIRECT("'" &amp; $B22 &amp;"'!F89")-INDIRECT("'" &amp; $B22 &amp;"'!F100")),"")</f>
        <v/>
      </c>
      <c r="J22" s="14" t="str">
        <f ca="1">IF(Pradžia!$I$35=TRUE,IF(INDIRECT("'" &amp; $B22 &amp;"'!G89")="","",INDIRECT("'" &amp; $B22 &amp;"'!G89")-INDIRECT("'" &amp; $B22 &amp;"'!G100")),"")</f>
        <v/>
      </c>
      <c r="K22" s="14" t="str">
        <f ca="1">IF(Pradžia!$I$35=TRUE,IF(INDIRECT("'" &amp; $B22 &amp;"'!F7")="","",INDIRECT("'" &amp; $B22 &amp;"'!F7")),"")</f>
        <v/>
      </c>
      <c r="L22" s="14" t="str">
        <f ca="1">IF(Pradžia!$I$35=TRUE,IF(INDIRECT("'" &amp; $B22 &amp;"'!G7")="","",INDIRECT("'" &amp; $B22 &amp;"'!G7")),"")</f>
        <v/>
      </c>
      <c r="M22" s="14" t="str">
        <f>IF(Pradžia!$I$35=TRUE,'Poveikis VF'!F32,"")</f>
        <v/>
      </c>
      <c r="N22" s="14" t="str">
        <f>IF(Pradžia!$I$35=TRUE,'Poveikis VF'!G32,"")</f>
        <v/>
      </c>
      <c r="O22" s="14" t="str">
        <f>IF(Pradžia!$I$35=TRUE,IF($B$4=Data1!$G$2,SNA!F69,SVA!G13),"")</f>
        <v/>
      </c>
    </row>
    <row r="23" spans="2:15" ht="29.25" hidden="1" customHeight="1">
      <c r="B23" s="5" t="s">
        <v>12</v>
      </c>
      <c r="C23" s="813" t="str">
        <f>IF(Pradžia!$I$37=TRUE,IF(A5_pav="","",A5_pav),"")</f>
        <v/>
      </c>
      <c r="D23" s="814"/>
      <c r="E23" s="14" t="str">
        <f ca="1">IF(Pradžia!$I$37=TRUE,IF(INDIRECT("'" &amp; $B23 &amp;"'!F9")="","",INDIRECT("'" &amp; $B23 &amp;"'!F9")),"")</f>
        <v/>
      </c>
      <c r="F23" s="14" t="str">
        <f ca="1">IF(Pradžia!$I$37=TRUE,IF(INDIRECT("'" &amp; $B23 &amp;"'!G9")="","",INDIRECT("'" &amp; $B23 &amp;"'!G9")),"")</f>
        <v/>
      </c>
      <c r="G23" s="14" t="str">
        <f ca="1">IF(Pradžia!$I$37=TRUE,IF(INDIRECT("'" &amp; $B23 &amp;"'!F8")="","",INDIRECT("'" &amp; $B23 &amp;"'!F8")),"")</f>
        <v/>
      </c>
      <c r="H23" s="14" t="str">
        <f ca="1">IF(Pradžia!$I$37=TRUE,IF(INDIRECT("'" &amp; $B23 &amp;"'!G8")="","",INDIRECT("'" &amp; $B23 &amp;"'!G8")),"")</f>
        <v/>
      </c>
      <c r="I23" s="14" t="str">
        <f ca="1">IF(Pradžia!$I$37=TRUE,IF(INDIRECT("'" &amp; $B23 &amp;"'!F89")="","",INDIRECT("'" &amp; $B23 &amp;"'!F89")-INDIRECT("'" &amp; $B23 &amp;"'!F100")),"")</f>
        <v/>
      </c>
      <c r="J23" s="14" t="str">
        <f ca="1">IF(Pradžia!$I$37=TRUE,IF(INDIRECT("'" &amp; $B23 &amp;"'!G89")="","",INDIRECT("'" &amp; $B23 &amp;"'!G89")-INDIRECT("'" &amp; $B23 &amp;"'!G100")),"")</f>
        <v/>
      </c>
      <c r="K23" s="14" t="str">
        <f ca="1">IF(Pradžia!$I$37=TRUE,IF(INDIRECT("'" &amp; $B23 &amp;"'!F7")="","",INDIRECT("'" &amp; $B23 &amp;"'!F7")),"")</f>
        <v/>
      </c>
      <c r="L23" s="14" t="str">
        <f ca="1">IF(Pradžia!$I$37=TRUE,IF(INDIRECT("'" &amp; $B23 &amp;"'!G7")="","",INDIRECT("'" &amp; $B23 &amp;"'!G7")),"")</f>
        <v/>
      </c>
      <c r="M23" s="14" t="str">
        <f>IF(Pradžia!$I$37=TRUE,'Poveikis VF'!F39,"")</f>
        <v/>
      </c>
      <c r="N23" s="14" t="str">
        <f>IF(Pradžia!$I$37=TRUE,'Poveikis VF'!G39,"")</f>
        <v/>
      </c>
      <c r="O23" s="14" t="str">
        <f>IF(Pradžia!$I$37=TRUE,IF($B$4=Data1!$G$2,SNA!F87,SVA!G14),"")</f>
        <v/>
      </c>
    </row>
    <row r="24" spans="2:15">
      <c r="B24" s="18"/>
      <c r="C24" s="18"/>
      <c r="D24" s="18"/>
    </row>
    <row r="25" spans="2:15">
      <c r="B25" s="31" t="s">
        <v>193</v>
      </c>
      <c r="C25" s="31"/>
      <c r="D25" s="31"/>
      <c r="E25" s="20"/>
      <c r="F25" s="20"/>
      <c r="G25" s="20"/>
      <c r="H25" s="20"/>
      <c r="I25" s="20"/>
      <c r="J25" s="20"/>
    </row>
    <row r="26" spans="2:15" ht="62.25" customHeight="1">
      <c r="B26" s="84" t="s">
        <v>141</v>
      </c>
      <c r="C26" s="822" t="s">
        <v>178</v>
      </c>
      <c r="D26" s="823"/>
      <c r="E26" s="13" t="s">
        <v>194</v>
      </c>
      <c r="F26" s="13" t="s">
        <v>195</v>
      </c>
      <c r="G26" s="13" t="s">
        <v>196</v>
      </c>
      <c r="I26" s="87"/>
      <c r="J26" s="87"/>
      <c r="K26" s="85"/>
      <c r="L26" s="85"/>
      <c r="M26" s="85"/>
      <c r="N26" s="85"/>
    </row>
    <row r="27" spans="2:15" ht="32.25" customHeight="1">
      <c r="B27" s="5" t="s">
        <v>6</v>
      </c>
      <c r="C27" s="813" t="str">
        <f>IF(Pradžia!$I$29=TRUE,IF(A1_pav="","",A1_pav),"")</f>
        <v>Eismo kontrolės sistemų diegimas;
Eismo saugumo priemonių diegimas susikirtimo su geležinkeliu vietose: a) vieno lygio geležinkelio pervažų modernizavimas, diegiant eismo saugumo priemones (25 pervažos); b) dviejų lygių pėsčiųjų perėjų įrengimas panaikinant vieno lygio susikirtimus (2 tuneliai); c) dviejų lygių pėsčiųjų perėjų (viadukų) modernizavimas (3 viadukai);
Sankryžų rekonstravimas;
Saugaus eismo priemonių, mažinančių arba visiškai šalinančių juodųjų dėmių riziką, įdiegimas (AB „Via Lietuva“);
Jūrų transporto eismo sąlygų gerinimas Šventosios jūrų uoste; 
Saugų eismą gerinančių priemonių diegimas TEN-T keliuose (SaF, 3.1.2 veikla)</v>
      </c>
      <c r="D27" s="814"/>
      <c r="E27" s="88">
        <f>IF(Pradžia!$I$29=TRUE,SNA!$F20,"")</f>
        <v>-60931492.628422186</v>
      </c>
      <c r="F27" s="277" t="str">
        <f>IF(Pradžia!$I$29=TRUE,SNA!$F21,"")</f>
        <v>-</v>
      </c>
      <c r="G27" s="124">
        <f>IF(Pradžia!$I$29=TRUE,SNA!$F22,"")</f>
        <v>7.9588580806480583E-2</v>
      </c>
    </row>
    <row r="28" spans="2:15" ht="32.25" customHeight="1">
      <c r="B28" s="5" t="s">
        <v>7</v>
      </c>
      <c r="C28" s="813" t="str">
        <f>IF(Pradžia!$I$31=TRUE,IF(A2_pav="","",A2_pav),"")</f>
        <v>Greičio kontrolės sistemų diegimas;
Eismo saugumo priemonių diegimas susikirtimo su geležinkeliu vietose: a) dviejų lygių pėsčiųjų perėjų įrengimas panaikinant vieno lygio susikirtimus (27 viadukai); c) dviejų lygių pėsčiųjų perėjų (viadukų) modernizavimas (3 viadukai);
Sankryžų rekonstravimas;
Saugaus eismo priemonių, mažinančių arba visiškai šalinančių juodųjų dėmių riziką, įdiegimas (AB „Via Lietuva“);
Jūrų transporto eismo sąlygų gerinimas Šventosios jūrų uoste;
Saugų eismą gerinančių priemonių diegimas TEN-T keliuose (SaF, 3.1.2 veikla)</v>
      </c>
      <c r="D28" s="814"/>
      <c r="E28" s="88">
        <f>IF(Pradžia!$I$31=TRUE,SNA!$F38,"")</f>
        <v>-83859299.537975132</v>
      </c>
      <c r="F28" s="277">
        <f>IF(Pradžia!$I$31=TRUE,SNA!$F39,"")</f>
        <v>-3.4705950529573593E-2</v>
      </c>
      <c r="G28" s="124">
        <f>IF(Pradžia!$I$31=TRUE,SNA!$F40,"")</f>
        <v>0.11825502133828381</v>
      </c>
    </row>
    <row r="29" spans="2:15" ht="32.25" hidden="1" customHeight="1">
      <c r="B29" s="5" t="s">
        <v>8</v>
      </c>
      <c r="C29" s="813" t="str">
        <f>IF(Pradžia!$I$33=TRUE,IF(A3_pav="","",A3_pav),"")</f>
        <v/>
      </c>
      <c r="D29" s="814"/>
      <c r="E29" s="88" t="str">
        <f>IF(Pradžia!$I$33=TRUE,SNA!$F56,"")</f>
        <v/>
      </c>
      <c r="F29" s="277" t="str">
        <f>IF(Pradžia!$I$33=TRUE,SNA!$F57,"")</f>
        <v/>
      </c>
      <c r="G29" s="124" t="str">
        <f>IF(Pradžia!$I$33=TRUE,SNA!$F58,"")</f>
        <v/>
      </c>
    </row>
    <row r="30" spans="2:15" ht="32.25" hidden="1" customHeight="1">
      <c r="B30" s="5" t="s">
        <v>10</v>
      </c>
      <c r="C30" s="813" t="str">
        <f>IF(Pradžia!$I$35=TRUE,IF(A4_pav="","",A4_pav),"")</f>
        <v/>
      </c>
      <c r="D30" s="814"/>
      <c r="E30" s="88" t="str">
        <f>IF(Pradžia!$I$35=TRUE,SNA!$F74,"")</f>
        <v/>
      </c>
      <c r="F30" s="277" t="str">
        <f>IF(Pradžia!$I$35=TRUE,SNA!$F75,"")</f>
        <v/>
      </c>
      <c r="G30" s="124" t="str">
        <f>IF(Pradžia!$I$35=TRUE,SNA!$F76,"")</f>
        <v/>
      </c>
    </row>
    <row r="31" spans="2:15" ht="32.25" hidden="1" customHeight="1">
      <c r="B31" s="5" t="s">
        <v>12</v>
      </c>
      <c r="C31" s="813" t="str">
        <f>IF(Pradžia!$I$37=TRUE,IF(A5_pav="","",A5_pav),"")</f>
        <v/>
      </c>
      <c r="D31" s="814"/>
      <c r="E31" s="88" t="str">
        <f>IF(Pradžia!$I$37=TRUE,SNA!$F92,"")</f>
        <v/>
      </c>
      <c r="F31" s="277" t="str">
        <f>IF(Pradžia!$I$37=TRUE,SNA!$F93,"")</f>
        <v/>
      </c>
      <c r="G31" s="124" t="str">
        <f>IF(Pradžia!$I$37=TRUE,SNA!$F94,"")</f>
        <v/>
      </c>
    </row>
    <row r="32" spans="2:15">
      <c r="B32" s="18"/>
      <c r="C32" s="18"/>
      <c r="D32" s="18"/>
    </row>
    <row r="33" spans="1:107">
      <c r="B33" s="31" t="s">
        <v>247</v>
      </c>
      <c r="C33" s="31"/>
      <c r="D33" s="31"/>
      <c r="E33" s="31"/>
      <c r="F33" s="31"/>
      <c r="G33" s="89" t="s">
        <v>31</v>
      </c>
      <c r="H33" s="70">
        <f ca="1">H40</f>
        <v>2022</v>
      </c>
      <c r="I33" s="70">
        <f t="shared" ref="I33:BT33" ca="1" si="0">I40</f>
        <v>2023</v>
      </c>
      <c r="J33" s="70">
        <f t="shared" ca="1" si="0"/>
        <v>2024</v>
      </c>
      <c r="K33" s="70">
        <f t="shared" ca="1" si="0"/>
        <v>2025</v>
      </c>
      <c r="L33" s="70">
        <f t="shared" ca="1" si="0"/>
        <v>2026</v>
      </c>
      <c r="M33" s="70">
        <f t="shared" ca="1" si="0"/>
        <v>2027</v>
      </c>
      <c r="N33" s="70">
        <f t="shared" ca="1" si="0"/>
        <v>2028</v>
      </c>
      <c r="O33" s="70">
        <f t="shared" ca="1" si="0"/>
        <v>2029</v>
      </c>
      <c r="P33" s="70">
        <f t="shared" ca="1" si="0"/>
        <v>2030</v>
      </c>
      <c r="Q33" s="70">
        <f t="shared" ca="1" si="0"/>
        <v>2031</v>
      </c>
      <c r="R33" s="70">
        <f t="shared" ca="1" si="0"/>
        <v>2032</v>
      </c>
      <c r="S33" s="70">
        <f t="shared" ca="1" si="0"/>
        <v>2033</v>
      </c>
      <c r="T33" s="70">
        <f t="shared" ca="1" si="0"/>
        <v>2034</v>
      </c>
      <c r="U33" s="70">
        <f t="shared" ca="1" si="0"/>
        <v>2035</v>
      </c>
      <c r="V33" s="70">
        <f t="shared" ca="1" si="0"/>
        <v>2036</v>
      </c>
      <c r="W33" s="70">
        <f t="shared" ca="1" si="0"/>
        <v>2037</v>
      </c>
      <c r="X33" s="70">
        <f t="shared" ca="1" si="0"/>
        <v>2038</v>
      </c>
      <c r="Y33" s="70">
        <f t="shared" ca="1" si="0"/>
        <v>2039</v>
      </c>
      <c r="Z33" s="70">
        <f t="shared" ca="1" si="0"/>
        <v>2040</v>
      </c>
      <c r="AA33" s="70">
        <f t="shared" ca="1" si="0"/>
        <v>2041</v>
      </c>
      <c r="AB33" s="70">
        <f t="shared" ca="1" si="0"/>
        <v>2042</v>
      </c>
      <c r="AC33" s="70">
        <f t="shared" ca="1" si="0"/>
        <v>2043</v>
      </c>
      <c r="AD33" s="70">
        <f t="shared" ca="1" si="0"/>
        <v>2044</v>
      </c>
      <c r="AE33" s="70">
        <f t="shared" ca="1" si="0"/>
        <v>2045</v>
      </c>
      <c r="AF33" s="70">
        <f t="shared" ca="1" si="0"/>
        <v>2046</v>
      </c>
      <c r="AG33" s="70">
        <f t="shared" ca="1" si="0"/>
        <v>2047</v>
      </c>
      <c r="AH33" s="70">
        <f t="shared" ca="1" si="0"/>
        <v>2048</v>
      </c>
      <c r="AI33" s="70">
        <f t="shared" ca="1" si="0"/>
        <v>2049</v>
      </c>
      <c r="AJ33" s="70">
        <f t="shared" ca="1" si="0"/>
        <v>2050</v>
      </c>
      <c r="AK33" s="70">
        <f t="shared" ca="1" si="0"/>
        <v>2051</v>
      </c>
      <c r="AL33" s="70">
        <f t="shared" ca="1" si="0"/>
        <v>2052</v>
      </c>
      <c r="AM33" s="70">
        <f t="shared" ca="1" si="0"/>
        <v>2053</v>
      </c>
      <c r="AN33" s="70">
        <f t="shared" ca="1" si="0"/>
        <v>2054</v>
      </c>
      <c r="AO33" s="70">
        <f t="shared" ca="1" si="0"/>
        <v>2055</v>
      </c>
      <c r="AP33" s="70">
        <f t="shared" ca="1" si="0"/>
        <v>2056</v>
      </c>
      <c r="AQ33" s="70">
        <f t="shared" ca="1" si="0"/>
        <v>2057</v>
      </c>
      <c r="AR33" s="70">
        <f t="shared" ca="1" si="0"/>
        <v>2058</v>
      </c>
      <c r="AS33" s="70">
        <f t="shared" ca="1" si="0"/>
        <v>2059</v>
      </c>
      <c r="AT33" s="70">
        <f t="shared" ca="1" si="0"/>
        <v>2060</v>
      </c>
      <c r="AU33" s="70">
        <f t="shared" ca="1" si="0"/>
        <v>2061</v>
      </c>
      <c r="AV33" s="70">
        <f t="shared" ca="1" si="0"/>
        <v>2062</v>
      </c>
      <c r="AW33" s="70">
        <f t="shared" ca="1" si="0"/>
        <v>2063</v>
      </c>
      <c r="AX33" s="70">
        <f t="shared" ca="1" si="0"/>
        <v>2064</v>
      </c>
      <c r="AY33" s="70">
        <f t="shared" ca="1" si="0"/>
        <v>2065</v>
      </c>
      <c r="AZ33" s="70">
        <f t="shared" ca="1" si="0"/>
        <v>2066</v>
      </c>
      <c r="BA33" s="70">
        <f t="shared" ca="1" si="0"/>
        <v>2067</v>
      </c>
      <c r="BB33" s="70">
        <f t="shared" ca="1" si="0"/>
        <v>2068</v>
      </c>
      <c r="BC33" s="70">
        <f t="shared" ca="1" si="0"/>
        <v>2069</v>
      </c>
      <c r="BD33" s="70">
        <f t="shared" ca="1" si="0"/>
        <v>2070</v>
      </c>
      <c r="BE33" s="70">
        <f t="shared" ca="1" si="0"/>
        <v>2071</v>
      </c>
      <c r="BF33" s="70">
        <f t="shared" ca="1" si="0"/>
        <v>2072</v>
      </c>
      <c r="BG33" s="70">
        <f t="shared" ca="1" si="0"/>
        <v>2073</v>
      </c>
      <c r="BH33" s="70">
        <f t="shared" ca="1" si="0"/>
        <v>2074</v>
      </c>
      <c r="BI33" s="70">
        <f t="shared" ca="1" si="0"/>
        <v>2075</v>
      </c>
      <c r="BJ33" s="70">
        <f t="shared" ca="1" si="0"/>
        <v>2076</v>
      </c>
      <c r="BK33" s="70">
        <f t="shared" ca="1" si="0"/>
        <v>2077</v>
      </c>
      <c r="BL33" s="70">
        <f t="shared" ca="1" si="0"/>
        <v>2078</v>
      </c>
      <c r="BM33" s="70">
        <f t="shared" ca="1" si="0"/>
        <v>2079</v>
      </c>
      <c r="BN33" s="70">
        <f t="shared" ca="1" si="0"/>
        <v>2080</v>
      </c>
      <c r="BO33" s="70">
        <f t="shared" ca="1" si="0"/>
        <v>2081</v>
      </c>
      <c r="BP33" s="70">
        <f t="shared" ca="1" si="0"/>
        <v>2082</v>
      </c>
      <c r="BQ33" s="70">
        <f t="shared" ca="1" si="0"/>
        <v>2083</v>
      </c>
      <c r="BR33" s="70">
        <f t="shared" ca="1" si="0"/>
        <v>2084</v>
      </c>
      <c r="BS33" s="70">
        <f t="shared" ca="1" si="0"/>
        <v>2085</v>
      </c>
      <c r="BT33" s="70">
        <f t="shared" ca="1" si="0"/>
        <v>2086</v>
      </c>
      <c r="BU33" s="70">
        <f t="shared" ref="BU33:DC33" ca="1" si="1">BU40</f>
        <v>2087</v>
      </c>
      <c r="BV33" s="70">
        <f t="shared" ca="1" si="1"/>
        <v>2088</v>
      </c>
      <c r="BW33" s="70">
        <f t="shared" ca="1" si="1"/>
        <v>2089</v>
      </c>
      <c r="BX33" s="70">
        <f t="shared" ca="1" si="1"/>
        <v>2090</v>
      </c>
      <c r="BY33" s="70">
        <f t="shared" ca="1" si="1"/>
        <v>2091</v>
      </c>
      <c r="BZ33" s="70">
        <f t="shared" ca="1" si="1"/>
        <v>2092</v>
      </c>
      <c r="CA33" s="70">
        <f t="shared" ca="1" si="1"/>
        <v>2093</v>
      </c>
      <c r="CB33" s="70">
        <f t="shared" ca="1" si="1"/>
        <v>2094</v>
      </c>
      <c r="CC33" s="70">
        <f t="shared" ca="1" si="1"/>
        <v>2095</v>
      </c>
      <c r="CD33" s="70">
        <f t="shared" ca="1" si="1"/>
        <v>2096</v>
      </c>
      <c r="CE33" s="70">
        <f t="shared" ca="1" si="1"/>
        <v>2097</v>
      </c>
      <c r="CF33" s="70">
        <f t="shared" ca="1" si="1"/>
        <v>2098</v>
      </c>
      <c r="CG33" s="70">
        <f t="shared" ca="1" si="1"/>
        <v>2099</v>
      </c>
      <c r="CH33" s="70">
        <f t="shared" ca="1" si="1"/>
        <v>2100</v>
      </c>
      <c r="CI33" s="70">
        <f t="shared" ca="1" si="1"/>
        <v>2101</v>
      </c>
      <c r="CJ33" s="70">
        <f t="shared" ca="1" si="1"/>
        <v>2102</v>
      </c>
      <c r="CK33" s="70">
        <f t="shared" ca="1" si="1"/>
        <v>2103</v>
      </c>
      <c r="CL33" s="70">
        <f t="shared" ca="1" si="1"/>
        <v>2104</v>
      </c>
      <c r="CM33" s="70">
        <f t="shared" ca="1" si="1"/>
        <v>2105</v>
      </c>
      <c r="CN33" s="70">
        <f t="shared" ca="1" si="1"/>
        <v>2106</v>
      </c>
      <c r="CO33" s="70">
        <f t="shared" ca="1" si="1"/>
        <v>2107</v>
      </c>
      <c r="CP33" s="70">
        <f t="shared" ca="1" si="1"/>
        <v>2108</v>
      </c>
      <c r="CQ33" s="70">
        <f t="shared" ca="1" si="1"/>
        <v>2109</v>
      </c>
      <c r="CR33" s="70">
        <f t="shared" ca="1" si="1"/>
        <v>2110</v>
      </c>
      <c r="CS33" s="70">
        <f t="shared" ca="1" si="1"/>
        <v>2111</v>
      </c>
      <c r="CT33" s="70">
        <f t="shared" ca="1" si="1"/>
        <v>2112</v>
      </c>
      <c r="CU33" s="70">
        <f t="shared" ca="1" si="1"/>
        <v>2113</v>
      </c>
      <c r="CV33" s="70">
        <f t="shared" ca="1" si="1"/>
        <v>2114</v>
      </c>
      <c r="CW33" s="70">
        <f t="shared" ca="1" si="1"/>
        <v>2115</v>
      </c>
      <c r="CX33" s="70">
        <f t="shared" ca="1" si="1"/>
        <v>2116</v>
      </c>
      <c r="CY33" s="70">
        <f t="shared" ca="1" si="1"/>
        <v>2117</v>
      </c>
      <c r="CZ33" s="70">
        <f t="shared" ca="1" si="1"/>
        <v>2118</v>
      </c>
      <c r="DA33" s="70">
        <f t="shared" ca="1" si="1"/>
        <v>2119</v>
      </c>
      <c r="DB33" s="70">
        <f t="shared" ca="1" si="1"/>
        <v>2120</v>
      </c>
      <c r="DC33" s="70">
        <f t="shared" ca="1" si="1"/>
        <v>2121</v>
      </c>
    </row>
    <row r="34" spans="1:107" ht="30" customHeight="1">
      <c r="A34" s="91">
        <v>104</v>
      </c>
      <c r="B34" s="5" t="s">
        <v>26</v>
      </c>
      <c r="C34" s="827" t="str">
        <f>CONCATENATE("SIEKIAMAS REZULTATAS: ",IF(Result=0,"",Result),", matavimo vnt. ",IF(Result_mat=0,"",Result_mat) )</f>
        <v>SIEKIAMAS REZULTATAS: Žuvusių ir (ar) sunkiai sužeistų pervažų naudotojų skaičius, matavimo vnt. asmenys</v>
      </c>
      <c r="D34" s="827"/>
      <c r="E34" s="827"/>
      <c r="F34" s="827"/>
      <c r="G34" s="90">
        <f ca="1">SUMIF($H$39:$DC$39,"&lt;="&amp;PAL,$H34:$DC34)</f>
        <v>132561115.88178194</v>
      </c>
      <c r="H34" s="184">
        <f t="shared" ref="H34:AM34" ca="1" si="2">IFERROR(OFFSET(INDIRECT("'"&amp;Opt_alt&amp;"'!H12"),$A34,H$39),"")</f>
        <v>0</v>
      </c>
      <c r="I34" s="184">
        <f t="shared" ca="1" si="2"/>
        <v>0</v>
      </c>
      <c r="J34" s="184">
        <f t="shared" ca="1" si="2"/>
        <v>542131.64715510875</v>
      </c>
      <c r="K34" s="184">
        <f t="shared" ca="1" si="2"/>
        <v>575088.9291607039</v>
      </c>
      <c r="L34" s="184">
        <f t="shared" ca="1" si="2"/>
        <v>621901.98511296767</v>
      </c>
      <c r="M34" s="184">
        <f t="shared" ca="1" si="2"/>
        <v>647952.45639194862</v>
      </c>
      <c r="N34" s="184">
        <f t="shared" ca="1" si="2"/>
        <v>1346352.8082912329</v>
      </c>
      <c r="O34" s="184">
        <f t="shared" ca="1" si="2"/>
        <v>2168300.7087940737</v>
      </c>
      <c r="P34" s="184">
        <f t="shared" ca="1" si="2"/>
        <v>2906102.1605562456</v>
      </c>
      <c r="Q34" s="184">
        <f t="shared" ca="1" si="2"/>
        <v>2996210.2364945011</v>
      </c>
      <c r="R34" s="184">
        <f t="shared" ca="1" si="2"/>
        <v>3089418.2849722998</v>
      </c>
      <c r="S34" s="184">
        <f t="shared" ca="1" si="2"/>
        <v>3185218.4689921052</v>
      </c>
      <c r="T34" s="184">
        <f t="shared" ca="1" si="2"/>
        <v>3284238.3697161875</v>
      </c>
      <c r="U34" s="184">
        <f t="shared" ca="1" si="2"/>
        <v>3385974.0838389294</v>
      </c>
      <c r="V34" s="184">
        <f t="shared" ca="1" si="2"/>
        <v>3490924.2510152659</v>
      </c>
      <c r="W34" s="184">
        <f t="shared" ca="1" si="2"/>
        <v>3598854.3529258301</v>
      </c>
      <c r="X34" s="184">
        <f t="shared" ca="1" si="2"/>
        <v>3710134.4785498753</v>
      </c>
      <c r="Y34" s="184">
        <f t="shared" ca="1" si="2"/>
        <v>3825367.5078061013</v>
      </c>
      <c r="Z34" s="184">
        <f t="shared" ca="1" si="2"/>
        <v>3943926.8146534162</v>
      </c>
      <c r="AA34" s="184">
        <f t="shared" ca="1" si="2"/>
        <v>4066056.1914991923</v>
      </c>
      <c r="AB34" s="184">
        <f t="shared" ca="1" si="2"/>
        <v>4192365.5653824722</v>
      </c>
      <c r="AC34" s="184">
        <f t="shared" ca="1" si="2"/>
        <v>4322234.9434510441</v>
      </c>
      <c r="AD34" s="184">
        <f t="shared" ca="1" si="2"/>
        <v>4455915.9505080953</v>
      </c>
      <c r="AE34" s="184">
        <f t="shared" ca="1" si="2"/>
        <v>4594690.7119426606</v>
      </c>
      <c r="AF34" s="184">
        <f t="shared" ca="1" si="2"/>
        <v>4737450.8583459342</v>
      </c>
      <c r="AG34" s="184">
        <f t="shared" ca="1" si="2"/>
        <v>4883587.644401541</v>
      </c>
      <c r="AH34" s="184">
        <f t="shared" ca="1" si="2"/>
        <v>5035091.3803336145</v>
      </c>
      <c r="AI34" s="184">
        <f t="shared" ca="1" si="2"/>
        <v>5190995.5664825123</v>
      </c>
      <c r="AJ34" s="184">
        <f t="shared" ca="1" si="2"/>
        <v>5351932.1256733043</v>
      </c>
      <c r="AK34" s="184">
        <f t="shared" ca="1" si="2"/>
        <v>5518004.1273137834</v>
      </c>
      <c r="AL34" s="184">
        <f t="shared" ca="1" si="2"/>
        <v>5689317.8990776213</v>
      </c>
      <c r="AM34" s="184">
        <f t="shared" ca="1" si="2"/>
        <v>5866116.2566808965</v>
      </c>
      <c r="AN34" s="184">
        <f t="shared" ref="AN34:BS34" ca="1" si="3">IFERROR(OFFSET(INDIRECT("'"&amp;Opt_alt&amp;"'!H12"),$A34,AN$39),"")</f>
        <v>6047413.6485377932</v>
      </c>
      <c r="AO34" s="184">
        <f t="shared" ca="1" si="3"/>
        <v>6235258.7255715281</v>
      </c>
      <c r="AP34" s="184">
        <f t="shared" ca="1" si="3"/>
        <v>6428539.961668225</v>
      </c>
      <c r="AQ34" s="184">
        <f t="shared" ca="1" si="3"/>
        <v>6628046.7804849073</v>
      </c>
      <c r="AR34" s="184">
        <f t="shared" ca="1" si="3"/>
        <v>0</v>
      </c>
      <c r="AS34" s="184">
        <f t="shared" ca="1" si="3"/>
        <v>0</v>
      </c>
      <c r="AT34" s="184">
        <f t="shared" ca="1" si="3"/>
        <v>0</v>
      </c>
      <c r="AU34" s="184">
        <f t="shared" ca="1" si="3"/>
        <v>0</v>
      </c>
      <c r="AV34" s="184">
        <f t="shared" ca="1" si="3"/>
        <v>0</v>
      </c>
      <c r="AW34" s="184">
        <f t="shared" ca="1" si="3"/>
        <v>0</v>
      </c>
      <c r="AX34" s="184">
        <f t="shared" ca="1" si="3"/>
        <v>0</v>
      </c>
      <c r="AY34" s="184">
        <f t="shared" ca="1" si="3"/>
        <v>0</v>
      </c>
      <c r="AZ34" s="184">
        <f t="shared" ca="1" si="3"/>
        <v>0</v>
      </c>
      <c r="BA34" s="184">
        <f t="shared" ca="1" si="3"/>
        <v>0</v>
      </c>
      <c r="BB34" s="184">
        <f t="shared" ca="1" si="3"/>
        <v>0</v>
      </c>
      <c r="BC34" s="184">
        <f t="shared" ca="1" si="3"/>
        <v>0</v>
      </c>
      <c r="BD34" s="184">
        <f t="shared" ca="1" si="3"/>
        <v>0</v>
      </c>
      <c r="BE34" s="184">
        <f t="shared" ca="1" si="3"/>
        <v>0</v>
      </c>
      <c r="BF34" s="184">
        <f t="shared" ca="1" si="3"/>
        <v>0</v>
      </c>
      <c r="BG34" s="184">
        <f t="shared" ca="1" si="3"/>
        <v>0</v>
      </c>
      <c r="BH34" s="184">
        <f t="shared" ca="1" si="3"/>
        <v>0</v>
      </c>
      <c r="BI34" s="184">
        <f t="shared" ca="1" si="3"/>
        <v>0</v>
      </c>
      <c r="BJ34" s="184">
        <f t="shared" ca="1" si="3"/>
        <v>0</v>
      </c>
      <c r="BK34" s="184">
        <f t="shared" ca="1" si="3"/>
        <v>0</v>
      </c>
      <c r="BL34" s="184">
        <f t="shared" ca="1" si="3"/>
        <v>0</v>
      </c>
      <c r="BM34" s="184">
        <f t="shared" ca="1" si="3"/>
        <v>0</v>
      </c>
      <c r="BN34" s="184">
        <f t="shared" ca="1" si="3"/>
        <v>0</v>
      </c>
      <c r="BO34" s="184">
        <f t="shared" ca="1" si="3"/>
        <v>0</v>
      </c>
      <c r="BP34" s="184">
        <f t="shared" ca="1" si="3"/>
        <v>0</v>
      </c>
      <c r="BQ34" s="184">
        <f t="shared" ca="1" si="3"/>
        <v>0</v>
      </c>
      <c r="BR34" s="184">
        <f t="shared" ca="1" si="3"/>
        <v>0</v>
      </c>
      <c r="BS34" s="184">
        <f t="shared" ca="1" si="3"/>
        <v>0</v>
      </c>
      <c r="BT34" s="184">
        <f t="shared" ref="BT34:DC34" ca="1" si="4">IFERROR(OFFSET(INDIRECT("'"&amp;Opt_alt&amp;"'!H12"),$A34,BT$39),"")</f>
        <v>0</v>
      </c>
      <c r="BU34" s="184">
        <f t="shared" ca="1" si="4"/>
        <v>0</v>
      </c>
      <c r="BV34" s="184">
        <f t="shared" ca="1" si="4"/>
        <v>0</v>
      </c>
      <c r="BW34" s="184">
        <f t="shared" ca="1" si="4"/>
        <v>0</v>
      </c>
      <c r="BX34" s="184">
        <f t="shared" ca="1" si="4"/>
        <v>0</v>
      </c>
      <c r="BY34" s="184">
        <f t="shared" ca="1" si="4"/>
        <v>0</v>
      </c>
      <c r="BZ34" s="184">
        <f t="shared" ca="1" si="4"/>
        <v>0</v>
      </c>
      <c r="CA34" s="184">
        <f t="shared" ca="1" si="4"/>
        <v>0</v>
      </c>
      <c r="CB34" s="184">
        <f t="shared" ca="1" si="4"/>
        <v>0</v>
      </c>
      <c r="CC34" s="184">
        <f t="shared" ca="1" si="4"/>
        <v>0</v>
      </c>
      <c r="CD34" s="184">
        <f t="shared" ca="1" si="4"/>
        <v>0</v>
      </c>
      <c r="CE34" s="184">
        <f t="shared" ca="1" si="4"/>
        <v>0</v>
      </c>
      <c r="CF34" s="184">
        <f t="shared" ca="1" si="4"/>
        <v>0</v>
      </c>
      <c r="CG34" s="184">
        <f t="shared" ca="1" si="4"/>
        <v>0</v>
      </c>
      <c r="CH34" s="184">
        <f t="shared" ca="1" si="4"/>
        <v>0</v>
      </c>
      <c r="CI34" s="184">
        <f t="shared" ca="1" si="4"/>
        <v>0</v>
      </c>
      <c r="CJ34" s="184">
        <f t="shared" ca="1" si="4"/>
        <v>0</v>
      </c>
      <c r="CK34" s="184">
        <f t="shared" ca="1" si="4"/>
        <v>0</v>
      </c>
      <c r="CL34" s="184">
        <f t="shared" ca="1" si="4"/>
        <v>0</v>
      </c>
      <c r="CM34" s="184">
        <f t="shared" ca="1" si="4"/>
        <v>0</v>
      </c>
      <c r="CN34" s="184">
        <f t="shared" ca="1" si="4"/>
        <v>0</v>
      </c>
      <c r="CO34" s="184">
        <f t="shared" ca="1" si="4"/>
        <v>0</v>
      </c>
      <c r="CP34" s="184">
        <f t="shared" ca="1" si="4"/>
        <v>0</v>
      </c>
      <c r="CQ34" s="184">
        <f t="shared" ca="1" si="4"/>
        <v>0</v>
      </c>
      <c r="CR34" s="184">
        <f t="shared" ca="1" si="4"/>
        <v>0</v>
      </c>
      <c r="CS34" s="184">
        <f t="shared" ca="1" si="4"/>
        <v>0</v>
      </c>
      <c r="CT34" s="184">
        <f t="shared" ca="1" si="4"/>
        <v>0</v>
      </c>
      <c r="CU34" s="184">
        <f t="shared" ca="1" si="4"/>
        <v>0</v>
      </c>
      <c r="CV34" s="184">
        <f t="shared" ca="1" si="4"/>
        <v>0</v>
      </c>
      <c r="CW34" s="184">
        <f t="shared" ca="1" si="4"/>
        <v>0</v>
      </c>
      <c r="CX34" s="184">
        <f t="shared" ca="1" si="4"/>
        <v>0</v>
      </c>
      <c r="CY34" s="184">
        <f t="shared" ca="1" si="4"/>
        <v>0</v>
      </c>
      <c r="CZ34" s="184">
        <f t="shared" ca="1" si="4"/>
        <v>0</v>
      </c>
      <c r="DA34" s="184">
        <f t="shared" ca="1" si="4"/>
        <v>0</v>
      </c>
      <c r="DB34" s="184">
        <f t="shared" ca="1" si="4"/>
        <v>0</v>
      </c>
      <c r="DC34" s="184">
        <f t="shared" ca="1" si="4"/>
        <v>0</v>
      </c>
    </row>
    <row r="35" spans="1:107">
      <c r="B35" s="18"/>
      <c r="C35" s="18"/>
      <c r="D35" s="18"/>
    </row>
    <row r="36" spans="1:107" hidden="1">
      <c r="B36" s="18"/>
      <c r="C36" s="18"/>
      <c r="D36" s="18"/>
    </row>
    <row r="37" spans="1:107" hidden="1">
      <c r="B37" s="18"/>
      <c r="C37" s="18"/>
      <c r="D37" s="18"/>
    </row>
    <row r="38" spans="1:107" hidden="1">
      <c r="B38" s="18" t="s">
        <v>39</v>
      </c>
      <c r="C38" s="18"/>
    </row>
    <row r="39" spans="1:107" hidden="1">
      <c r="B39" s="18" t="s">
        <v>202</v>
      </c>
      <c r="C39" s="18"/>
      <c r="H39" s="12">
        <v>0</v>
      </c>
      <c r="I39" s="12">
        <v>1</v>
      </c>
      <c r="J39" s="12">
        <v>2</v>
      </c>
      <c r="K39" s="12">
        <v>3</v>
      </c>
      <c r="L39" s="12">
        <v>4</v>
      </c>
      <c r="M39" s="12">
        <v>5</v>
      </c>
      <c r="N39" s="12">
        <v>6</v>
      </c>
      <c r="O39" s="12">
        <v>7</v>
      </c>
      <c r="P39" s="12">
        <v>8</v>
      </c>
      <c r="Q39" s="12">
        <v>9</v>
      </c>
      <c r="R39" s="12">
        <v>10</v>
      </c>
      <c r="S39" s="12">
        <v>11</v>
      </c>
      <c r="T39" s="12">
        <v>12</v>
      </c>
      <c r="U39" s="12">
        <v>13</v>
      </c>
      <c r="V39" s="12">
        <v>14</v>
      </c>
      <c r="W39" s="12">
        <v>15</v>
      </c>
      <c r="X39" s="12">
        <v>16</v>
      </c>
      <c r="Y39" s="12">
        <v>17</v>
      </c>
      <c r="Z39" s="12">
        <v>18</v>
      </c>
      <c r="AA39" s="12">
        <v>19</v>
      </c>
      <c r="AB39" s="12">
        <v>20</v>
      </c>
      <c r="AC39" s="12">
        <v>21</v>
      </c>
      <c r="AD39" s="12">
        <v>22</v>
      </c>
      <c r="AE39" s="12">
        <v>23</v>
      </c>
      <c r="AF39" s="12">
        <v>24</v>
      </c>
      <c r="AG39" s="12">
        <v>25</v>
      </c>
      <c r="AH39" s="12">
        <v>26</v>
      </c>
      <c r="AI39" s="12">
        <v>27</v>
      </c>
      <c r="AJ39" s="12">
        <v>28</v>
      </c>
      <c r="AK39" s="12">
        <v>29</v>
      </c>
      <c r="AL39" s="12">
        <v>30</v>
      </c>
      <c r="AM39" s="12">
        <v>31</v>
      </c>
      <c r="AN39" s="12">
        <v>32</v>
      </c>
      <c r="AO39" s="12">
        <v>33</v>
      </c>
      <c r="AP39" s="12">
        <v>34</v>
      </c>
      <c r="AQ39" s="12">
        <v>35</v>
      </c>
      <c r="AR39" s="12">
        <v>36</v>
      </c>
      <c r="AS39" s="12">
        <v>37</v>
      </c>
      <c r="AT39" s="12">
        <v>38</v>
      </c>
      <c r="AU39" s="12">
        <v>39</v>
      </c>
      <c r="AV39" s="12">
        <v>40</v>
      </c>
      <c r="AW39" s="12">
        <v>41</v>
      </c>
      <c r="AX39" s="12">
        <v>42</v>
      </c>
      <c r="AY39" s="12">
        <v>43</v>
      </c>
      <c r="AZ39" s="12">
        <v>44</v>
      </c>
      <c r="BA39" s="12">
        <v>45</v>
      </c>
      <c r="BB39" s="12">
        <v>46</v>
      </c>
      <c r="BC39" s="12">
        <v>47</v>
      </c>
      <c r="BD39" s="12">
        <v>48</v>
      </c>
      <c r="BE39" s="12">
        <v>49</v>
      </c>
      <c r="BF39" s="12">
        <v>50</v>
      </c>
      <c r="BG39" s="12">
        <v>51</v>
      </c>
      <c r="BH39" s="12">
        <v>52</v>
      </c>
      <c r="BI39" s="12">
        <v>53</v>
      </c>
      <c r="BJ39" s="12">
        <v>54</v>
      </c>
      <c r="BK39" s="12">
        <v>55</v>
      </c>
      <c r="BL39" s="12">
        <v>56</v>
      </c>
      <c r="BM39" s="12">
        <v>57</v>
      </c>
      <c r="BN39" s="12">
        <v>58</v>
      </c>
      <c r="BO39" s="12">
        <v>59</v>
      </c>
      <c r="BP39" s="12">
        <v>60</v>
      </c>
      <c r="BQ39" s="12">
        <v>61</v>
      </c>
      <c r="BR39" s="12">
        <v>62</v>
      </c>
      <c r="BS39" s="12">
        <v>63</v>
      </c>
      <c r="BT39" s="12">
        <v>64</v>
      </c>
      <c r="BU39" s="12">
        <v>65</v>
      </c>
      <c r="BV39" s="12">
        <v>66</v>
      </c>
      <c r="BW39" s="12">
        <v>67</v>
      </c>
      <c r="BX39" s="12">
        <v>68</v>
      </c>
      <c r="BY39" s="12">
        <v>69</v>
      </c>
      <c r="BZ39" s="12">
        <v>70</v>
      </c>
      <c r="CA39" s="12">
        <v>71</v>
      </c>
      <c r="CB39" s="12">
        <v>72</v>
      </c>
      <c r="CC39" s="12">
        <v>73</v>
      </c>
      <c r="CD39" s="12">
        <v>74</v>
      </c>
      <c r="CE39" s="12">
        <v>75</v>
      </c>
      <c r="CF39" s="12">
        <v>76</v>
      </c>
      <c r="CG39" s="12">
        <v>77</v>
      </c>
      <c r="CH39" s="12">
        <v>78</v>
      </c>
      <c r="CI39" s="12">
        <v>79</v>
      </c>
      <c r="CJ39" s="12">
        <v>80</v>
      </c>
      <c r="CK39" s="12">
        <v>81</v>
      </c>
      <c r="CL39" s="12">
        <v>82</v>
      </c>
      <c r="CM39" s="12">
        <v>83</v>
      </c>
      <c r="CN39" s="12">
        <v>84</v>
      </c>
      <c r="CO39" s="12">
        <v>85</v>
      </c>
      <c r="CP39" s="12">
        <v>86</v>
      </c>
      <c r="CQ39" s="12">
        <v>87</v>
      </c>
      <c r="CR39" s="12">
        <v>88</v>
      </c>
      <c r="CS39" s="12">
        <v>89</v>
      </c>
      <c r="CT39" s="12">
        <v>90</v>
      </c>
      <c r="CU39" s="12">
        <v>91</v>
      </c>
      <c r="CV39" s="12">
        <v>92</v>
      </c>
      <c r="CW39" s="12">
        <v>93</v>
      </c>
      <c r="CX39" s="12">
        <v>94</v>
      </c>
      <c r="CY39" s="12">
        <v>95</v>
      </c>
      <c r="CZ39" s="12">
        <v>96</v>
      </c>
      <c r="DA39" s="12">
        <v>97</v>
      </c>
      <c r="DB39" s="12">
        <v>98</v>
      </c>
      <c r="DC39" s="12">
        <v>99</v>
      </c>
    </row>
    <row r="40" spans="1:107" ht="30" hidden="1" customHeight="1">
      <c r="B40" s="298" t="s">
        <v>3</v>
      </c>
      <c r="C40" s="308" t="s">
        <v>516</v>
      </c>
      <c r="D40" s="305" t="s">
        <v>159</v>
      </c>
      <c r="E40" s="307" t="s">
        <v>517</v>
      </c>
      <c r="F40" s="306" t="s">
        <v>518</v>
      </c>
      <c r="G40" s="299" t="s">
        <v>31</v>
      </c>
      <c r="H40" s="12">
        <f ca="1">I40-1</f>
        <v>2022</v>
      </c>
      <c r="I40" s="12">
        <f ca="1">'Alternatyva 1'!I6</f>
        <v>2023</v>
      </c>
      <c r="J40" s="12">
        <f ca="1">'Alternatyva 1'!J6</f>
        <v>2024</v>
      </c>
      <c r="K40" s="12">
        <f ca="1">'Alternatyva 1'!K6</f>
        <v>2025</v>
      </c>
      <c r="L40" s="12">
        <f ca="1">'Alternatyva 1'!L6</f>
        <v>2026</v>
      </c>
      <c r="M40" s="12">
        <f ca="1">'Alternatyva 1'!M6</f>
        <v>2027</v>
      </c>
      <c r="N40" s="12">
        <f ca="1">'Alternatyva 1'!N6</f>
        <v>2028</v>
      </c>
      <c r="O40" s="12">
        <f ca="1">'Alternatyva 1'!O6</f>
        <v>2029</v>
      </c>
      <c r="P40" s="12">
        <f ca="1">'Alternatyva 1'!P6</f>
        <v>2030</v>
      </c>
      <c r="Q40" s="12">
        <f ca="1">'Alternatyva 1'!Q6</f>
        <v>2031</v>
      </c>
      <c r="R40" s="12">
        <f ca="1">'Alternatyva 1'!R6</f>
        <v>2032</v>
      </c>
      <c r="S40" s="12">
        <f ca="1">'Alternatyva 1'!S6</f>
        <v>2033</v>
      </c>
      <c r="T40" s="12">
        <f ca="1">'Alternatyva 1'!T6</f>
        <v>2034</v>
      </c>
      <c r="U40" s="12">
        <f ca="1">'Alternatyva 1'!U6</f>
        <v>2035</v>
      </c>
      <c r="V40" s="12">
        <f ca="1">'Alternatyva 1'!V6</f>
        <v>2036</v>
      </c>
      <c r="W40" s="12">
        <f ca="1">'Alternatyva 1'!W6</f>
        <v>2037</v>
      </c>
      <c r="X40" s="12">
        <f ca="1">'Alternatyva 1'!X6</f>
        <v>2038</v>
      </c>
      <c r="Y40" s="12">
        <f ca="1">'Alternatyva 1'!Y6</f>
        <v>2039</v>
      </c>
      <c r="Z40" s="12">
        <f ca="1">'Alternatyva 1'!Z6</f>
        <v>2040</v>
      </c>
      <c r="AA40" s="12">
        <f ca="1">'Alternatyva 1'!AA6</f>
        <v>2041</v>
      </c>
      <c r="AB40" s="12">
        <f ca="1">'Alternatyva 1'!AB6</f>
        <v>2042</v>
      </c>
      <c r="AC40" s="12">
        <f ca="1">'Alternatyva 1'!AC6</f>
        <v>2043</v>
      </c>
      <c r="AD40" s="12">
        <f ca="1">'Alternatyva 1'!AD6</f>
        <v>2044</v>
      </c>
      <c r="AE40" s="12">
        <f ca="1">'Alternatyva 1'!AE6</f>
        <v>2045</v>
      </c>
      <c r="AF40" s="12">
        <f ca="1">'Alternatyva 1'!AF6</f>
        <v>2046</v>
      </c>
      <c r="AG40" s="12">
        <f ca="1">'Alternatyva 1'!AG6</f>
        <v>2047</v>
      </c>
      <c r="AH40" s="12">
        <f ca="1">'Alternatyva 1'!AH6</f>
        <v>2048</v>
      </c>
      <c r="AI40" s="12">
        <f ca="1">'Alternatyva 1'!AI6</f>
        <v>2049</v>
      </c>
      <c r="AJ40" s="12">
        <f ca="1">'Alternatyva 1'!AJ6</f>
        <v>2050</v>
      </c>
      <c r="AK40" s="12">
        <f ca="1">'Alternatyva 1'!AK6</f>
        <v>2051</v>
      </c>
      <c r="AL40" s="12">
        <f ca="1">'Alternatyva 1'!AL6</f>
        <v>2052</v>
      </c>
      <c r="AM40" s="12">
        <f ca="1">'Alternatyva 1'!AM6</f>
        <v>2053</v>
      </c>
      <c r="AN40" s="12">
        <f ca="1">'Alternatyva 1'!AN6</f>
        <v>2054</v>
      </c>
      <c r="AO40" s="12">
        <f ca="1">'Alternatyva 1'!AO6</f>
        <v>2055</v>
      </c>
      <c r="AP40" s="12">
        <f ca="1">'Alternatyva 1'!AP6</f>
        <v>2056</v>
      </c>
      <c r="AQ40" s="12">
        <f ca="1">'Alternatyva 1'!AQ6</f>
        <v>2057</v>
      </c>
      <c r="AR40" s="12">
        <f ca="1">'Alternatyva 1'!AR6</f>
        <v>2058</v>
      </c>
      <c r="AS40" s="12">
        <f ca="1">'Alternatyva 1'!AS6</f>
        <v>2059</v>
      </c>
      <c r="AT40" s="12">
        <f ca="1">'Alternatyva 1'!AT6</f>
        <v>2060</v>
      </c>
      <c r="AU40" s="12">
        <f ca="1">'Alternatyva 1'!AU6</f>
        <v>2061</v>
      </c>
      <c r="AV40" s="12">
        <f ca="1">'Alternatyva 1'!AV6</f>
        <v>2062</v>
      </c>
      <c r="AW40" s="12">
        <f ca="1">'Alternatyva 1'!AW6</f>
        <v>2063</v>
      </c>
      <c r="AX40" s="12">
        <f ca="1">'Alternatyva 1'!AX6</f>
        <v>2064</v>
      </c>
      <c r="AY40" s="12">
        <f ca="1">'Alternatyva 1'!AY6</f>
        <v>2065</v>
      </c>
      <c r="AZ40" s="12">
        <f ca="1">'Alternatyva 1'!AZ6</f>
        <v>2066</v>
      </c>
      <c r="BA40" s="12">
        <f ca="1">'Alternatyva 1'!BA6</f>
        <v>2067</v>
      </c>
      <c r="BB40" s="12">
        <f ca="1">'Alternatyva 1'!BB6</f>
        <v>2068</v>
      </c>
      <c r="BC40" s="12">
        <f ca="1">'Alternatyva 1'!BC6</f>
        <v>2069</v>
      </c>
      <c r="BD40" s="12">
        <f ca="1">'Alternatyva 1'!BD6</f>
        <v>2070</v>
      </c>
      <c r="BE40" s="12">
        <f ca="1">'Alternatyva 1'!BE6</f>
        <v>2071</v>
      </c>
      <c r="BF40" s="12">
        <f ca="1">'Alternatyva 1'!BF6</f>
        <v>2072</v>
      </c>
      <c r="BG40" s="12">
        <f ca="1">'Alternatyva 1'!BG6</f>
        <v>2073</v>
      </c>
      <c r="BH40" s="12">
        <f ca="1">'Alternatyva 1'!BH6</f>
        <v>2074</v>
      </c>
      <c r="BI40" s="12">
        <f ca="1">'Alternatyva 1'!BI6</f>
        <v>2075</v>
      </c>
      <c r="BJ40" s="12">
        <f ca="1">'Alternatyva 1'!BJ6</f>
        <v>2076</v>
      </c>
      <c r="BK40" s="12">
        <f ca="1">'Alternatyva 1'!BK6</f>
        <v>2077</v>
      </c>
      <c r="BL40" s="12">
        <f ca="1">'Alternatyva 1'!BL6</f>
        <v>2078</v>
      </c>
      <c r="BM40" s="12">
        <f ca="1">'Alternatyva 1'!BM6</f>
        <v>2079</v>
      </c>
      <c r="BN40" s="12">
        <f ca="1">'Alternatyva 1'!BN6</f>
        <v>2080</v>
      </c>
      <c r="BO40" s="12">
        <f ca="1">'Alternatyva 1'!BO6</f>
        <v>2081</v>
      </c>
      <c r="BP40" s="12">
        <f ca="1">'Alternatyva 1'!BP6</f>
        <v>2082</v>
      </c>
      <c r="BQ40" s="12">
        <f ca="1">'Alternatyva 1'!BQ6</f>
        <v>2083</v>
      </c>
      <c r="BR40" s="12">
        <f ca="1">'Alternatyva 1'!BR6</f>
        <v>2084</v>
      </c>
      <c r="BS40" s="12">
        <f ca="1">'Alternatyva 1'!BS6</f>
        <v>2085</v>
      </c>
      <c r="BT40" s="12">
        <f ca="1">'Alternatyva 1'!BT6</f>
        <v>2086</v>
      </c>
      <c r="BU40" s="12">
        <f ca="1">'Alternatyva 1'!BU6</f>
        <v>2087</v>
      </c>
      <c r="BV40" s="12">
        <f ca="1">'Alternatyva 1'!BV6</f>
        <v>2088</v>
      </c>
      <c r="BW40" s="12">
        <f ca="1">'Alternatyva 1'!BW6</f>
        <v>2089</v>
      </c>
      <c r="BX40" s="12">
        <f ca="1">'Alternatyva 1'!BX6</f>
        <v>2090</v>
      </c>
      <c r="BY40" s="12">
        <f ca="1">'Alternatyva 1'!BY6</f>
        <v>2091</v>
      </c>
      <c r="BZ40" s="12">
        <f ca="1">'Alternatyva 1'!BZ6</f>
        <v>2092</v>
      </c>
      <c r="CA40" s="12">
        <f ca="1">'Alternatyva 1'!CA6</f>
        <v>2093</v>
      </c>
      <c r="CB40" s="12">
        <f ca="1">'Alternatyva 1'!CB6</f>
        <v>2094</v>
      </c>
      <c r="CC40" s="12">
        <f ca="1">'Alternatyva 1'!CC6</f>
        <v>2095</v>
      </c>
      <c r="CD40" s="12">
        <f ca="1">'Alternatyva 1'!CD6</f>
        <v>2096</v>
      </c>
      <c r="CE40" s="12">
        <f ca="1">'Alternatyva 1'!CE6</f>
        <v>2097</v>
      </c>
      <c r="CF40" s="12">
        <f ca="1">'Alternatyva 1'!CF6</f>
        <v>2098</v>
      </c>
      <c r="CG40" s="12">
        <f ca="1">'Alternatyva 1'!CG6</f>
        <v>2099</v>
      </c>
      <c r="CH40" s="12">
        <f ca="1">'Alternatyva 1'!CH6</f>
        <v>2100</v>
      </c>
      <c r="CI40" s="12">
        <f ca="1">'Alternatyva 1'!CI6</f>
        <v>2101</v>
      </c>
      <c r="CJ40" s="12">
        <f ca="1">'Alternatyva 1'!CJ6</f>
        <v>2102</v>
      </c>
      <c r="CK40" s="12">
        <f ca="1">'Alternatyva 1'!CK6</f>
        <v>2103</v>
      </c>
      <c r="CL40" s="12">
        <f ca="1">'Alternatyva 1'!CL6</f>
        <v>2104</v>
      </c>
      <c r="CM40" s="12">
        <f ca="1">'Alternatyva 1'!CM6</f>
        <v>2105</v>
      </c>
      <c r="CN40" s="12">
        <f ca="1">'Alternatyva 1'!CN6</f>
        <v>2106</v>
      </c>
      <c r="CO40" s="12">
        <f ca="1">'Alternatyva 1'!CO6</f>
        <v>2107</v>
      </c>
      <c r="CP40" s="12">
        <f ca="1">'Alternatyva 1'!CP6</f>
        <v>2108</v>
      </c>
      <c r="CQ40" s="12">
        <f ca="1">'Alternatyva 1'!CQ6</f>
        <v>2109</v>
      </c>
      <c r="CR40" s="12">
        <f ca="1">'Alternatyva 1'!CR6</f>
        <v>2110</v>
      </c>
      <c r="CS40" s="12">
        <f ca="1">'Alternatyva 1'!CS6</f>
        <v>2111</v>
      </c>
      <c r="CT40" s="12">
        <f ca="1">'Alternatyva 1'!CT6</f>
        <v>2112</v>
      </c>
      <c r="CU40" s="12">
        <f ca="1">'Alternatyva 1'!CU6</f>
        <v>2113</v>
      </c>
      <c r="CV40" s="12">
        <f ca="1">'Alternatyva 1'!CV6</f>
        <v>2114</v>
      </c>
      <c r="CW40" s="12">
        <f ca="1">'Alternatyva 1'!CW6</f>
        <v>2115</v>
      </c>
      <c r="CX40" s="12">
        <f ca="1">'Alternatyva 1'!CX6</f>
        <v>2116</v>
      </c>
      <c r="CY40" s="12">
        <f ca="1">'Alternatyva 1'!CY6</f>
        <v>2117</v>
      </c>
      <c r="CZ40" s="12">
        <f ca="1">'Alternatyva 1'!CZ6</f>
        <v>2118</v>
      </c>
      <c r="DA40" s="12">
        <f ca="1">'Alternatyva 1'!DA6</f>
        <v>2119</v>
      </c>
      <c r="DB40" s="12">
        <f ca="1">'Alternatyva 1'!DB6</f>
        <v>2120</v>
      </c>
      <c r="DC40" s="12">
        <f ca="1">'Alternatyva 1'!DC6</f>
        <v>2121</v>
      </c>
    </row>
    <row r="41" spans="1:107" hidden="1">
      <c r="A41" s="91"/>
      <c r="B41" s="3" t="str">
        <f ca="1">IFERROR(OFFSET(INDIRECT("'"&amp;Opt_alt&amp;"'!B9"),0,0),"")</f>
        <v>C.</v>
      </c>
      <c r="C41" s="133" t="str">
        <f ca="1">IFERROR(OFFSET(INDIRECT("'"&amp;Opt_alt&amp;"'!C9"),0,0),"")</f>
        <v>PRIEMONĖS INVESTICIJOS</v>
      </c>
      <c r="D41" s="300"/>
      <c r="E41" s="300"/>
      <c r="F41" s="301"/>
      <c r="G41" s="90">
        <f ca="1">SUMIF($H$39:$DC$39,"&lt;="&amp;PAL,$H41:$DC41)</f>
        <v>211231077.26128724</v>
      </c>
      <c r="H41" s="8">
        <f ca="1">H42+H70+H98</f>
        <v>0</v>
      </c>
      <c r="I41" s="8">
        <f t="shared" ref="I41:BT41" ca="1" si="5">I42+I70+I98</f>
        <v>5401716.4469999997</v>
      </c>
      <c r="J41" s="8">
        <f t="shared" ca="1" si="5"/>
        <v>1998186.0537999999</v>
      </c>
      <c r="K41" s="8">
        <f t="shared" ca="1" si="5"/>
        <v>8117389.4124223953</v>
      </c>
      <c r="L41" s="8">
        <f t="shared" ca="1" si="5"/>
        <v>6462842.5855735037</v>
      </c>
      <c r="M41" s="8">
        <f t="shared" ca="1" si="5"/>
        <v>17850797.810960345</v>
      </c>
      <c r="N41" s="8">
        <f t="shared" ca="1" si="5"/>
        <v>19589842.876529634</v>
      </c>
      <c r="O41" s="8">
        <f t="shared" ca="1" si="5"/>
        <v>11387156.145195786</v>
      </c>
      <c r="P41" s="8">
        <f t="shared" ca="1" si="5"/>
        <v>0</v>
      </c>
      <c r="Q41" s="8">
        <f t="shared" ca="1" si="5"/>
        <v>0</v>
      </c>
      <c r="R41" s="8">
        <f t="shared" ca="1" si="5"/>
        <v>0</v>
      </c>
      <c r="S41" s="8">
        <f t="shared" ca="1" si="5"/>
        <v>0</v>
      </c>
      <c r="T41" s="8">
        <f t="shared" ca="1" si="5"/>
        <v>23832.876408432039</v>
      </c>
      <c r="U41" s="8">
        <f t="shared" ca="1" si="5"/>
        <v>0</v>
      </c>
      <c r="V41" s="8">
        <f t="shared" ca="1" si="5"/>
        <v>0</v>
      </c>
      <c r="W41" s="8">
        <f t="shared" ca="1" si="5"/>
        <v>0</v>
      </c>
      <c r="X41" s="8">
        <f t="shared" ca="1" si="5"/>
        <v>0</v>
      </c>
      <c r="Y41" s="8">
        <f t="shared" ca="1" si="5"/>
        <v>0</v>
      </c>
      <c r="Z41" s="8">
        <f t="shared" ca="1" si="5"/>
        <v>0</v>
      </c>
      <c r="AA41" s="8">
        <f t="shared" ca="1" si="5"/>
        <v>0</v>
      </c>
      <c r="AB41" s="8">
        <f t="shared" ca="1" si="5"/>
        <v>0</v>
      </c>
      <c r="AC41" s="8">
        <f t="shared" ca="1" si="5"/>
        <v>0</v>
      </c>
      <c r="AD41" s="8">
        <f t="shared" ca="1" si="5"/>
        <v>8024367.0735214818</v>
      </c>
      <c r="AE41" s="8">
        <f t="shared" ca="1" si="5"/>
        <v>32990.274761341199</v>
      </c>
      <c r="AF41" s="8">
        <f t="shared" ca="1" si="5"/>
        <v>0</v>
      </c>
      <c r="AG41" s="8">
        <f t="shared" ca="1" si="5"/>
        <v>0</v>
      </c>
      <c r="AH41" s="8">
        <f t="shared" ca="1" si="5"/>
        <v>58293919.57035961</v>
      </c>
      <c r="AI41" s="8">
        <f t="shared" ca="1" si="5"/>
        <v>0</v>
      </c>
      <c r="AJ41" s="8">
        <f t="shared" ca="1" si="5"/>
        <v>0</v>
      </c>
      <c r="AK41" s="8">
        <f t="shared" ca="1" si="5"/>
        <v>2842795.6668642927</v>
      </c>
      <c r="AL41" s="8">
        <f t="shared" ca="1" si="5"/>
        <v>0</v>
      </c>
      <c r="AM41" s="8">
        <f t="shared" ca="1" si="5"/>
        <v>0</v>
      </c>
      <c r="AN41" s="8">
        <f t="shared" ca="1" si="5"/>
        <v>14883386.058826124</v>
      </c>
      <c r="AO41" s="8">
        <f t="shared" ca="1" si="5"/>
        <v>56276188.153335109</v>
      </c>
      <c r="AP41" s="8">
        <f t="shared" ca="1" si="5"/>
        <v>45666.255729154298</v>
      </c>
      <c r="AQ41" s="8">
        <f t="shared" ca="1" si="5"/>
        <v>0</v>
      </c>
      <c r="AR41" s="8">
        <f t="shared" ca="1" si="5"/>
        <v>0</v>
      </c>
      <c r="AS41" s="8">
        <f t="shared" ca="1" si="5"/>
        <v>0</v>
      </c>
      <c r="AT41" s="8">
        <f t="shared" ca="1" si="5"/>
        <v>0</v>
      </c>
      <c r="AU41" s="8">
        <f t="shared" ca="1" si="5"/>
        <v>0</v>
      </c>
      <c r="AV41" s="8">
        <f t="shared" ca="1" si="5"/>
        <v>0</v>
      </c>
      <c r="AW41" s="8">
        <f t="shared" ca="1" si="5"/>
        <v>0</v>
      </c>
      <c r="AX41" s="8">
        <f t="shared" ca="1" si="5"/>
        <v>0</v>
      </c>
      <c r="AY41" s="8">
        <f t="shared" ca="1" si="5"/>
        <v>0</v>
      </c>
      <c r="AZ41" s="8">
        <f t="shared" ca="1" si="5"/>
        <v>0</v>
      </c>
      <c r="BA41" s="8">
        <f t="shared" ca="1" si="5"/>
        <v>0</v>
      </c>
      <c r="BB41" s="8">
        <f t="shared" ca="1" si="5"/>
        <v>0</v>
      </c>
      <c r="BC41" s="8">
        <f t="shared" ca="1" si="5"/>
        <v>0</v>
      </c>
      <c r="BD41" s="8">
        <f t="shared" ca="1" si="5"/>
        <v>0</v>
      </c>
      <c r="BE41" s="8">
        <f t="shared" ca="1" si="5"/>
        <v>0</v>
      </c>
      <c r="BF41" s="8">
        <f t="shared" ca="1" si="5"/>
        <v>0</v>
      </c>
      <c r="BG41" s="8">
        <f t="shared" ca="1" si="5"/>
        <v>0</v>
      </c>
      <c r="BH41" s="8">
        <f t="shared" ca="1" si="5"/>
        <v>0</v>
      </c>
      <c r="BI41" s="8">
        <f t="shared" ca="1" si="5"/>
        <v>0</v>
      </c>
      <c r="BJ41" s="8">
        <f t="shared" ca="1" si="5"/>
        <v>0</v>
      </c>
      <c r="BK41" s="8">
        <f t="shared" ca="1" si="5"/>
        <v>0</v>
      </c>
      <c r="BL41" s="8">
        <f t="shared" ca="1" si="5"/>
        <v>0</v>
      </c>
      <c r="BM41" s="8">
        <f t="shared" ca="1" si="5"/>
        <v>0</v>
      </c>
      <c r="BN41" s="8">
        <f t="shared" ca="1" si="5"/>
        <v>0</v>
      </c>
      <c r="BO41" s="8">
        <f t="shared" ca="1" si="5"/>
        <v>0</v>
      </c>
      <c r="BP41" s="8">
        <f t="shared" ca="1" si="5"/>
        <v>0</v>
      </c>
      <c r="BQ41" s="8">
        <f t="shared" ca="1" si="5"/>
        <v>0</v>
      </c>
      <c r="BR41" s="8">
        <f t="shared" ca="1" si="5"/>
        <v>0</v>
      </c>
      <c r="BS41" s="8">
        <f t="shared" ca="1" si="5"/>
        <v>0</v>
      </c>
      <c r="BT41" s="8">
        <f t="shared" ca="1" si="5"/>
        <v>0</v>
      </c>
      <c r="BU41" s="8">
        <f t="shared" ref="BU41:DC41" ca="1" si="6">BU42+BU70+BU98</f>
        <v>0</v>
      </c>
      <c r="BV41" s="8">
        <f t="shared" ca="1" si="6"/>
        <v>0</v>
      </c>
      <c r="BW41" s="8">
        <f t="shared" ca="1" si="6"/>
        <v>0</v>
      </c>
      <c r="BX41" s="8">
        <f t="shared" ca="1" si="6"/>
        <v>0</v>
      </c>
      <c r="BY41" s="8">
        <f t="shared" ca="1" si="6"/>
        <v>0</v>
      </c>
      <c r="BZ41" s="8">
        <f t="shared" ca="1" si="6"/>
        <v>0</v>
      </c>
      <c r="CA41" s="8">
        <f t="shared" ca="1" si="6"/>
        <v>0</v>
      </c>
      <c r="CB41" s="8">
        <f t="shared" ca="1" si="6"/>
        <v>0</v>
      </c>
      <c r="CC41" s="8">
        <f t="shared" ca="1" si="6"/>
        <v>0</v>
      </c>
      <c r="CD41" s="8">
        <f t="shared" ca="1" si="6"/>
        <v>0</v>
      </c>
      <c r="CE41" s="8">
        <f t="shared" ca="1" si="6"/>
        <v>0</v>
      </c>
      <c r="CF41" s="8">
        <f t="shared" ca="1" si="6"/>
        <v>0</v>
      </c>
      <c r="CG41" s="8">
        <f t="shared" ca="1" si="6"/>
        <v>0</v>
      </c>
      <c r="CH41" s="8">
        <f t="shared" ca="1" si="6"/>
        <v>0</v>
      </c>
      <c r="CI41" s="8">
        <f t="shared" ca="1" si="6"/>
        <v>0</v>
      </c>
      <c r="CJ41" s="8">
        <f t="shared" ca="1" si="6"/>
        <v>0</v>
      </c>
      <c r="CK41" s="8">
        <f t="shared" ca="1" si="6"/>
        <v>0</v>
      </c>
      <c r="CL41" s="8">
        <f t="shared" ca="1" si="6"/>
        <v>0</v>
      </c>
      <c r="CM41" s="8">
        <f t="shared" ca="1" si="6"/>
        <v>0</v>
      </c>
      <c r="CN41" s="8">
        <f t="shared" ca="1" si="6"/>
        <v>0</v>
      </c>
      <c r="CO41" s="8">
        <f t="shared" ca="1" si="6"/>
        <v>0</v>
      </c>
      <c r="CP41" s="8">
        <f t="shared" ca="1" si="6"/>
        <v>0</v>
      </c>
      <c r="CQ41" s="8">
        <f t="shared" ca="1" si="6"/>
        <v>0</v>
      </c>
      <c r="CR41" s="8">
        <f t="shared" ca="1" si="6"/>
        <v>0</v>
      </c>
      <c r="CS41" s="8">
        <f t="shared" ca="1" si="6"/>
        <v>0</v>
      </c>
      <c r="CT41" s="8">
        <f t="shared" ca="1" si="6"/>
        <v>0</v>
      </c>
      <c r="CU41" s="8">
        <f t="shared" ca="1" si="6"/>
        <v>0</v>
      </c>
      <c r="CV41" s="8">
        <f t="shared" ca="1" si="6"/>
        <v>0</v>
      </c>
      <c r="CW41" s="8">
        <f t="shared" ca="1" si="6"/>
        <v>0</v>
      </c>
      <c r="CX41" s="8">
        <f t="shared" ca="1" si="6"/>
        <v>0</v>
      </c>
      <c r="CY41" s="8">
        <f t="shared" ca="1" si="6"/>
        <v>0</v>
      </c>
      <c r="CZ41" s="8">
        <f t="shared" ca="1" si="6"/>
        <v>0</v>
      </c>
      <c r="DA41" s="8">
        <f t="shared" ca="1" si="6"/>
        <v>0</v>
      </c>
      <c r="DB41" s="8">
        <f t="shared" ca="1" si="6"/>
        <v>0</v>
      </c>
      <c r="DC41" s="8">
        <f t="shared" ca="1" si="6"/>
        <v>0</v>
      </c>
    </row>
    <row r="42" spans="1:107" hidden="1">
      <c r="A42" s="91"/>
      <c r="B42" s="3" t="str">
        <f ca="1">IFERROR(OFFSET(INDIRECT("'"&amp;Opt_alt&amp;"'!B10"),0,0),"")</f>
        <v>D.</v>
      </c>
      <c r="C42" s="131" t="str">
        <f ca="1">IFERROR(OFFSET(INDIRECT("'"&amp;Opt_alt&amp;"'!C10"),0,0),"")</f>
        <v>REGULIACINĖS VEIKLOS</v>
      </c>
      <c r="D42" s="294"/>
      <c r="E42" s="294"/>
      <c r="F42" s="295"/>
      <c r="G42" s="90">
        <f ca="1">SUMIF($H$39:$DC$39,"&lt;="&amp;PAL,$H42:$DC42)</f>
        <v>0</v>
      </c>
      <c r="H42" s="11">
        <f t="shared" ref="H42:BS42" ca="1" si="7">H43+H52+H61</f>
        <v>0</v>
      </c>
      <c r="I42" s="11">
        <f t="shared" ca="1" si="7"/>
        <v>0</v>
      </c>
      <c r="J42" s="11">
        <f t="shared" ca="1" si="7"/>
        <v>0</v>
      </c>
      <c r="K42" s="11">
        <f t="shared" ca="1" si="7"/>
        <v>0</v>
      </c>
      <c r="L42" s="11">
        <f t="shared" ca="1" si="7"/>
        <v>0</v>
      </c>
      <c r="M42" s="11">
        <f t="shared" ca="1" si="7"/>
        <v>0</v>
      </c>
      <c r="N42" s="11">
        <f t="shared" ca="1" si="7"/>
        <v>0</v>
      </c>
      <c r="O42" s="11">
        <f t="shared" ca="1" si="7"/>
        <v>0</v>
      </c>
      <c r="P42" s="11">
        <f t="shared" ca="1" si="7"/>
        <v>0</v>
      </c>
      <c r="Q42" s="11">
        <f t="shared" ca="1" si="7"/>
        <v>0</v>
      </c>
      <c r="R42" s="11">
        <f t="shared" ca="1" si="7"/>
        <v>0</v>
      </c>
      <c r="S42" s="11">
        <f t="shared" ca="1" si="7"/>
        <v>0</v>
      </c>
      <c r="T42" s="11">
        <f t="shared" ca="1" si="7"/>
        <v>0</v>
      </c>
      <c r="U42" s="11">
        <f t="shared" ca="1" si="7"/>
        <v>0</v>
      </c>
      <c r="V42" s="11">
        <f t="shared" ca="1" si="7"/>
        <v>0</v>
      </c>
      <c r="W42" s="11">
        <f t="shared" ca="1" si="7"/>
        <v>0</v>
      </c>
      <c r="X42" s="11">
        <f t="shared" ca="1" si="7"/>
        <v>0</v>
      </c>
      <c r="Y42" s="11">
        <f t="shared" ca="1" si="7"/>
        <v>0</v>
      </c>
      <c r="Z42" s="11">
        <f t="shared" ca="1" si="7"/>
        <v>0</v>
      </c>
      <c r="AA42" s="11">
        <f t="shared" ca="1" si="7"/>
        <v>0</v>
      </c>
      <c r="AB42" s="11">
        <f t="shared" ca="1" si="7"/>
        <v>0</v>
      </c>
      <c r="AC42" s="11">
        <f t="shared" ca="1" si="7"/>
        <v>0</v>
      </c>
      <c r="AD42" s="11">
        <f t="shared" ca="1" si="7"/>
        <v>0</v>
      </c>
      <c r="AE42" s="11">
        <f t="shared" ca="1" si="7"/>
        <v>0</v>
      </c>
      <c r="AF42" s="11">
        <f t="shared" ca="1" si="7"/>
        <v>0</v>
      </c>
      <c r="AG42" s="11">
        <f t="shared" ca="1" si="7"/>
        <v>0</v>
      </c>
      <c r="AH42" s="11">
        <f t="shared" ca="1" si="7"/>
        <v>0</v>
      </c>
      <c r="AI42" s="11">
        <f t="shared" ca="1" si="7"/>
        <v>0</v>
      </c>
      <c r="AJ42" s="11">
        <f t="shared" ca="1" si="7"/>
        <v>0</v>
      </c>
      <c r="AK42" s="11">
        <f t="shared" ca="1" si="7"/>
        <v>0</v>
      </c>
      <c r="AL42" s="11">
        <f t="shared" ca="1" si="7"/>
        <v>0</v>
      </c>
      <c r="AM42" s="11">
        <f t="shared" ca="1" si="7"/>
        <v>0</v>
      </c>
      <c r="AN42" s="11">
        <f t="shared" ca="1" si="7"/>
        <v>0</v>
      </c>
      <c r="AO42" s="11">
        <f t="shared" ca="1" si="7"/>
        <v>0</v>
      </c>
      <c r="AP42" s="11">
        <f t="shared" ca="1" si="7"/>
        <v>0</v>
      </c>
      <c r="AQ42" s="11">
        <f t="shared" ca="1" si="7"/>
        <v>0</v>
      </c>
      <c r="AR42" s="11">
        <f t="shared" ca="1" si="7"/>
        <v>0</v>
      </c>
      <c r="AS42" s="11">
        <f t="shared" ca="1" si="7"/>
        <v>0</v>
      </c>
      <c r="AT42" s="11">
        <f t="shared" ca="1" si="7"/>
        <v>0</v>
      </c>
      <c r="AU42" s="11">
        <f t="shared" ca="1" si="7"/>
        <v>0</v>
      </c>
      <c r="AV42" s="11">
        <f t="shared" ca="1" si="7"/>
        <v>0</v>
      </c>
      <c r="AW42" s="11">
        <f t="shared" ca="1" si="7"/>
        <v>0</v>
      </c>
      <c r="AX42" s="11">
        <f t="shared" ca="1" si="7"/>
        <v>0</v>
      </c>
      <c r="AY42" s="11">
        <f t="shared" ca="1" si="7"/>
        <v>0</v>
      </c>
      <c r="AZ42" s="11">
        <f t="shared" ca="1" si="7"/>
        <v>0</v>
      </c>
      <c r="BA42" s="11">
        <f t="shared" ca="1" si="7"/>
        <v>0</v>
      </c>
      <c r="BB42" s="11">
        <f t="shared" ca="1" si="7"/>
        <v>0</v>
      </c>
      <c r="BC42" s="11">
        <f t="shared" ca="1" si="7"/>
        <v>0</v>
      </c>
      <c r="BD42" s="11">
        <f t="shared" ca="1" si="7"/>
        <v>0</v>
      </c>
      <c r="BE42" s="11">
        <f t="shared" ca="1" si="7"/>
        <v>0</v>
      </c>
      <c r="BF42" s="11">
        <f t="shared" ca="1" si="7"/>
        <v>0</v>
      </c>
      <c r="BG42" s="11">
        <f t="shared" ca="1" si="7"/>
        <v>0</v>
      </c>
      <c r="BH42" s="11">
        <f t="shared" ca="1" si="7"/>
        <v>0</v>
      </c>
      <c r="BI42" s="11">
        <f t="shared" ca="1" si="7"/>
        <v>0</v>
      </c>
      <c r="BJ42" s="11">
        <f t="shared" ca="1" si="7"/>
        <v>0</v>
      </c>
      <c r="BK42" s="11">
        <f t="shared" ca="1" si="7"/>
        <v>0</v>
      </c>
      <c r="BL42" s="11">
        <f t="shared" ca="1" si="7"/>
        <v>0</v>
      </c>
      <c r="BM42" s="11">
        <f t="shared" ca="1" si="7"/>
        <v>0</v>
      </c>
      <c r="BN42" s="11">
        <f t="shared" ca="1" si="7"/>
        <v>0</v>
      </c>
      <c r="BO42" s="11">
        <f t="shared" ca="1" si="7"/>
        <v>0</v>
      </c>
      <c r="BP42" s="11">
        <f t="shared" ca="1" si="7"/>
        <v>0</v>
      </c>
      <c r="BQ42" s="11">
        <f t="shared" ca="1" si="7"/>
        <v>0</v>
      </c>
      <c r="BR42" s="11">
        <f t="shared" ca="1" si="7"/>
        <v>0</v>
      </c>
      <c r="BS42" s="11">
        <f t="shared" ca="1" si="7"/>
        <v>0</v>
      </c>
      <c r="BT42" s="11">
        <f t="shared" ref="BT42:DC42" ca="1" si="8">BT43+BT52+BT61</f>
        <v>0</v>
      </c>
      <c r="BU42" s="11">
        <f t="shared" ca="1" si="8"/>
        <v>0</v>
      </c>
      <c r="BV42" s="11">
        <f t="shared" ca="1" si="8"/>
        <v>0</v>
      </c>
      <c r="BW42" s="11">
        <f t="shared" ca="1" si="8"/>
        <v>0</v>
      </c>
      <c r="BX42" s="11">
        <f t="shared" ca="1" si="8"/>
        <v>0</v>
      </c>
      <c r="BY42" s="11">
        <f t="shared" ca="1" si="8"/>
        <v>0</v>
      </c>
      <c r="BZ42" s="11">
        <f t="shared" ca="1" si="8"/>
        <v>0</v>
      </c>
      <c r="CA42" s="11">
        <f t="shared" ca="1" si="8"/>
        <v>0</v>
      </c>
      <c r="CB42" s="11">
        <f t="shared" ca="1" si="8"/>
        <v>0</v>
      </c>
      <c r="CC42" s="11">
        <f t="shared" ca="1" si="8"/>
        <v>0</v>
      </c>
      <c r="CD42" s="11">
        <f t="shared" ca="1" si="8"/>
        <v>0</v>
      </c>
      <c r="CE42" s="11">
        <f t="shared" ca="1" si="8"/>
        <v>0</v>
      </c>
      <c r="CF42" s="11">
        <f t="shared" ca="1" si="8"/>
        <v>0</v>
      </c>
      <c r="CG42" s="11">
        <f t="shared" ca="1" si="8"/>
        <v>0</v>
      </c>
      <c r="CH42" s="11">
        <f t="shared" ca="1" si="8"/>
        <v>0</v>
      </c>
      <c r="CI42" s="11">
        <f t="shared" ca="1" si="8"/>
        <v>0</v>
      </c>
      <c r="CJ42" s="11">
        <f t="shared" ca="1" si="8"/>
        <v>0</v>
      </c>
      <c r="CK42" s="11">
        <f t="shared" ca="1" si="8"/>
        <v>0</v>
      </c>
      <c r="CL42" s="11">
        <f t="shared" ca="1" si="8"/>
        <v>0</v>
      </c>
      <c r="CM42" s="11">
        <f t="shared" ca="1" si="8"/>
        <v>0</v>
      </c>
      <c r="CN42" s="11">
        <f t="shared" ca="1" si="8"/>
        <v>0</v>
      </c>
      <c r="CO42" s="11">
        <f t="shared" ca="1" si="8"/>
        <v>0</v>
      </c>
      <c r="CP42" s="11">
        <f t="shared" ca="1" si="8"/>
        <v>0</v>
      </c>
      <c r="CQ42" s="11">
        <f t="shared" ca="1" si="8"/>
        <v>0</v>
      </c>
      <c r="CR42" s="11">
        <f t="shared" ca="1" si="8"/>
        <v>0</v>
      </c>
      <c r="CS42" s="11">
        <f t="shared" ca="1" si="8"/>
        <v>0</v>
      </c>
      <c r="CT42" s="11">
        <f t="shared" ca="1" si="8"/>
        <v>0</v>
      </c>
      <c r="CU42" s="11">
        <f t="shared" ca="1" si="8"/>
        <v>0</v>
      </c>
      <c r="CV42" s="11">
        <f t="shared" ca="1" si="8"/>
        <v>0</v>
      </c>
      <c r="CW42" s="11">
        <f t="shared" ca="1" si="8"/>
        <v>0</v>
      </c>
      <c r="CX42" s="11">
        <f t="shared" ca="1" si="8"/>
        <v>0</v>
      </c>
      <c r="CY42" s="11">
        <f t="shared" ca="1" si="8"/>
        <v>0</v>
      </c>
      <c r="CZ42" s="11">
        <f t="shared" ca="1" si="8"/>
        <v>0</v>
      </c>
      <c r="DA42" s="11">
        <f t="shared" ca="1" si="8"/>
        <v>0</v>
      </c>
      <c r="DB42" s="11">
        <f t="shared" ca="1" si="8"/>
        <v>0</v>
      </c>
      <c r="DC42" s="11">
        <f t="shared" ca="1" si="8"/>
        <v>0</v>
      </c>
    </row>
    <row r="43" spans="1:107" hidden="1">
      <c r="B43" s="3" t="str">
        <f ca="1">IFERROR(OFFSET(INDIRECT("'"&amp;Opt_alt&amp;"'!B11"),0,0),"")</f>
        <v>D.1.</v>
      </c>
      <c r="C43" s="131" t="str">
        <f ca="1">IFERROR(OFFSET(INDIRECT("'"&amp;Opt_alt&amp;"'!C11"),0,0),"")</f>
        <v>Norminės</v>
      </c>
      <c r="D43" s="294"/>
      <c r="E43" s="294"/>
      <c r="F43" s="295"/>
      <c r="G43" s="90">
        <f ca="1">SUMIF($H$39:$DC$39,"&lt;="&amp;PAL,$H43:$DC43)</f>
        <v>0</v>
      </c>
      <c r="H43" s="11">
        <f ca="1">SUM(H44:H51)</f>
        <v>0</v>
      </c>
      <c r="I43" s="11">
        <f t="shared" ref="I43:BI43" ca="1" si="9">SUM(I44:I51)</f>
        <v>0</v>
      </c>
      <c r="J43" s="11">
        <f t="shared" ca="1" si="9"/>
        <v>0</v>
      </c>
      <c r="K43" s="11">
        <f t="shared" ca="1" si="9"/>
        <v>0</v>
      </c>
      <c r="L43" s="11">
        <f t="shared" ca="1" si="9"/>
        <v>0</v>
      </c>
      <c r="M43" s="11">
        <f t="shared" ca="1" si="9"/>
        <v>0</v>
      </c>
      <c r="N43" s="11">
        <f t="shared" ca="1" si="9"/>
        <v>0</v>
      </c>
      <c r="O43" s="11">
        <f t="shared" ca="1" si="9"/>
        <v>0</v>
      </c>
      <c r="P43" s="11">
        <f t="shared" ca="1" si="9"/>
        <v>0</v>
      </c>
      <c r="Q43" s="11">
        <f t="shared" ca="1" si="9"/>
        <v>0</v>
      </c>
      <c r="R43" s="11">
        <f t="shared" ca="1" si="9"/>
        <v>0</v>
      </c>
      <c r="S43" s="11">
        <f t="shared" ca="1" si="9"/>
        <v>0</v>
      </c>
      <c r="T43" s="11">
        <f t="shared" ca="1" si="9"/>
        <v>0</v>
      </c>
      <c r="U43" s="11">
        <f t="shared" ca="1" si="9"/>
        <v>0</v>
      </c>
      <c r="V43" s="11">
        <f t="shared" ca="1" si="9"/>
        <v>0</v>
      </c>
      <c r="W43" s="11">
        <f t="shared" ca="1" si="9"/>
        <v>0</v>
      </c>
      <c r="X43" s="11">
        <f t="shared" ca="1" si="9"/>
        <v>0</v>
      </c>
      <c r="Y43" s="11">
        <f t="shared" ca="1" si="9"/>
        <v>0</v>
      </c>
      <c r="Z43" s="11">
        <f t="shared" ca="1" si="9"/>
        <v>0</v>
      </c>
      <c r="AA43" s="11">
        <f t="shared" ca="1" si="9"/>
        <v>0</v>
      </c>
      <c r="AB43" s="11">
        <f t="shared" ca="1" si="9"/>
        <v>0</v>
      </c>
      <c r="AC43" s="11">
        <f t="shared" ca="1" si="9"/>
        <v>0</v>
      </c>
      <c r="AD43" s="11">
        <f t="shared" ca="1" si="9"/>
        <v>0</v>
      </c>
      <c r="AE43" s="11">
        <f t="shared" ca="1" si="9"/>
        <v>0</v>
      </c>
      <c r="AF43" s="11">
        <f t="shared" ca="1" si="9"/>
        <v>0</v>
      </c>
      <c r="AG43" s="11">
        <f t="shared" ca="1" si="9"/>
        <v>0</v>
      </c>
      <c r="AH43" s="11">
        <f t="shared" ca="1" si="9"/>
        <v>0</v>
      </c>
      <c r="AI43" s="11">
        <f t="shared" ca="1" si="9"/>
        <v>0</v>
      </c>
      <c r="AJ43" s="11">
        <f t="shared" ca="1" si="9"/>
        <v>0</v>
      </c>
      <c r="AK43" s="11">
        <f t="shared" ca="1" si="9"/>
        <v>0</v>
      </c>
      <c r="AL43" s="11">
        <f t="shared" ca="1" si="9"/>
        <v>0</v>
      </c>
      <c r="AM43" s="11">
        <f t="shared" ca="1" si="9"/>
        <v>0</v>
      </c>
      <c r="AN43" s="11">
        <f t="shared" ca="1" si="9"/>
        <v>0</v>
      </c>
      <c r="AO43" s="11">
        <f t="shared" ca="1" si="9"/>
        <v>0</v>
      </c>
      <c r="AP43" s="11">
        <f t="shared" ca="1" si="9"/>
        <v>0</v>
      </c>
      <c r="AQ43" s="11">
        <f t="shared" ca="1" si="9"/>
        <v>0</v>
      </c>
      <c r="AR43" s="11">
        <f t="shared" ca="1" si="9"/>
        <v>0</v>
      </c>
      <c r="AS43" s="11">
        <f t="shared" ca="1" si="9"/>
        <v>0</v>
      </c>
      <c r="AT43" s="11">
        <f t="shared" ca="1" si="9"/>
        <v>0</v>
      </c>
      <c r="AU43" s="11">
        <f t="shared" ca="1" si="9"/>
        <v>0</v>
      </c>
      <c r="AV43" s="11">
        <f t="shared" ca="1" si="9"/>
        <v>0</v>
      </c>
      <c r="AW43" s="11">
        <f t="shared" ca="1" si="9"/>
        <v>0</v>
      </c>
      <c r="AX43" s="11">
        <f t="shared" ca="1" si="9"/>
        <v>0</v>
      </c>
      <c r="AY43" s="11">
        <f t="shared" ca="1" si="9"/>
        <v>0</v>
      </c>
      <c r="AZ43" s="11">
        <f t="shared" ca="1" si="9"/>
        <v>0</v>
      </c>
      <c r="BA43" s="11">
        <f t="shared" ca="1" si="9"/>
        <v>0</v>
      </c>
      <c r="BB43" s="11">
        <f t="shared" ca="1" si="9"/>
        <v>0</v>
      </c>
      <c r="BC43" s="11">
        <f t="shared" ca="1" si="9"/>
        <v>0</v>
      </c>
      <c r="BD43" s="11">
        <f t="shared" ca="1" si="9"/>
        <v>0</v>
      </c>
      <c r="BE43" s="11">
        <f t="shared" ca="1" si="9"/>
        <v>0</v>
      </c>
      <c r="BF43" s="11">
        <f t="shared" ca="1" si="9"/>
        <v>0</v>
      </c>
      <c r="BG43" s="11">
        <f t="shared" ca="1" si="9"/>
        <v>0</v>
      </c>
      <c r="BH43" s="11">
        <f t="shared" ca="1" si="9"/>
        <v>0</v>
      </c>
      <c r="BI43" s="11">
        <f t="shared" ca="1" si="9"/>
        <v>0</v>
      </c>
      <c r="BJ43" s="11">
        <f ca="1">SUM(BJ44:BJ51)</f>
        <v>0</v>
      </c>
      <c r="BK43" s="11">
        <f t="shared" ref="BK43:DC43" ca="1" si="10">SUM(BK44:BK51)</f>
        <v>0</v>
      </c>
      <c r="BL43" s="11">
        <f t="shared" ca="1" si="10"/>
        <v>0</v>
      </c>
      <c r="BM43" s="11">
        <f t="shared" ca="1" si="10"/>
        <v>0</v>
      </c>
      <c r="BN43" s="11">
        <f t="shared" ca="1" si="10"/>
        <v>0</v>
      </c>
      <c r="BO43" s="11">
        <f t="shared" ca="1" si="10"/>
        <v>0</v>
      </c>
      <c r="BP43" s="11">
        <f t="shared" ca="1" si="10"/>
        <v>0</v>
      </c>
      <c r="BQ43" s="11">
        <f t="shared" ca="1" si="10"/>
        <v>0</v>
      </c>
      <c r="BR43" s="11">
        <f t="shared" ca="1" si="10"/>
        <v>0</v>
      </c>
      <c r="BS43" s="11">
        <f t="shared" ca="1" si="10"/>
        <v>0</v>
      </c>
      <c r="BT43" s="11">
        <f t="shared" ca="1" si="10"/>
        <v>0</v>
      </c>
      <c r="BU43" s="11">
        <f t="shared" ca="1" si="10"/>
        <v>0</v>
      </c>
      <c r="BV43" s="11">
        <f t="shared" ca="1" si="10"/>
        <v>0</v>
      </c>
      <c r="BW43" s="11">
        <f t="shared" ca="1" si="10"/>
        <v>0</v>
      </c>
      <c r="BX43" s="11">
        <f t="shared" ca="1" si="10"/>
        <v>0</v>
      </c>
      <c r="BY43" s="11">
        <f t="shared" ca="1" si="10"/>
        <v>0</v>
      </c>
      <c r="BZ43" s="11">
        <f t="shared" ca="1" si="10"/>
        <v>0</v>
      </c>
      <c r="CA43" s="11">
        <f t="shared" ca="1" si="10"/>
        <v>0</v>
      </c>
      <c r="CB43" s="11">
        <f t="shared" ca="1" si="10"/>
        <v>0</v>
      </c>
      <c r="CC43" s="11">
        <f t="shared" ca="1" si="10"/>
        <v>0</v>
      </c>
      <c r="CD43" s="11">
        <f t="shared" ca="1" si="10"/>
        <v>0</v>
      </c>
      <c r="CE43" s="11">
        <f t="shared" ca="1" si="10"/>
        <v>0</v>
      </c>
      <c r="CF43" s="11">
        <f t="shared" ca="1" si="10"/>
        <v>0</v>
      </c>
      <c r="CG43" s="11">
        <f t="shared" ca="1" si="10"/>
        <v>0</v>
      </c>
      <c r="CH43" s="11">
        <f t="shared" ca="1" si="10"/>
        <v>0</v>
      </c>
      <c r="CI43" s="11">
        <f t="shared" ca="1" si="10"/>
        <v>0</v>
      </c>
      <c r="CJ43" s="11">
        <f t="shared" ca="1" si="10"/>
        <v>0</v>
      </c>
      <c r="CK43" s="11">
        <f t="shared" ca="1" si="10"/>
        <v>0</v>
      </c>
      <c r="CL43" s="11">
        <f t="shared" ca="1" si="10"/>
        <v>0</v>
      </c>
      <c r="CM43" s="11">
        <f t="shared" ca="1" si="10"/>
        <v>0</v>
      </c>
      <c r="CN43" s="11">
        <f t="shared" ca="1" si="10"/>
        <v>0</v>
      </c>
      <c r="CO43" s="11">
        <f t="shared" ca="1" si="10"/>
        <v>0</v>
      </c>
      <c r="CP43" s="11">
        <f t="shared" ca="1" si="10"/>
        <v>0</v>
      </c>
      <c r="CQ43" s="11">
        <f t="shared" ca="1" si="10"/>
        <v>0</v>
      </c>
      <c r="CR43" s="11">
        <f t="shared" ca="1" si="10"/>
        <v>0</v>
      </c>
      <c r="CS43" s="11">
        <f t="shared" ca="1" si="10"/>
        <v>0</v>
      </c>
      <c r="CT43" s="11">
        <f t="shared" ca="1" si="10"/>
        <v>0</v>
      </c>
      <c r="CU43" s="11">
        <f t="shared" ca="1" si="10"/>
        <v>0</v>
      </c>
      <c r="CV43" s="11">
        <f t="shared" ca="1" si="10"/>
        <v>0</v>
      </c>
      <c r="CW43" s="11">
        <f t="shared" ca="1" si="10"/>
        <v>0</v>
      </c>
      <c r="CX43" s="11">
        <f t="shared" ca="1" si="10"/>
        <v>0</v>
      </c>
      <c r="CY43" s="11">
        <f t="shared" ca="1" si="10"/>
        <v>0</v>
      </c>
      <c r="CZ43" s="11">
        <f t="shared" ca="1" si="10"/>
        <v>0</v>
      </c>
      <c r="DA43" s="11">
        <f t="shared" ca="1" si="10"/>
        <v>0</v>
      </c>
      <c r="DB43" s="11">
        <f t="shared" ca="1" si="10"/>
        <v>0</v>
      </c>
      <c r="DC43" s="11">
        <f t="shared" ca="1" si="10"/>
        <v>0</v>
      </c>
    </row>
    <row r="44" spans="1:107" hidden="1">
      <c r="A44" s="91">
        <v>0</v>
      </c>
      <c r="B44" s="5" t="str">
        <f t="shared" ref="B44:B75" ca="1" si="11">IFERROR(OFFSET(INDIRECT("'"&amp;Opt_alt&amp;"'!B12"),$A44,H$39),"")</f>
        <v>D.1.1.</v>
      </c>
      <c r="C44" s="302" t="str">
        <f t="shared" ref="C44:C75" ca="1" si="12">IFERROR(OFFSET(INDIRECT("'"&amp;Opt_alt&amp;"'!C12"),$A44,H$39),"")</f>
        <v>Veikla (nurodykite pavadinimą; suplanuotas investicijas pagrįskite prielaidų lape)</v>
      </c>
      <c r="D44" s="303"/>
      <c r="E44" s="303"/>
      <c r="F44" s="304"/>
      <c r="G44" s="90">
        <f ca="1">SUMIF($H$39:$DC$39,"&lt;="&amp;PAL,$H44:$DC44)</f>
        <v>0</v>
      </c>
      <c r="H44" s="14">
        <f t="shared" ref="H44:Q51" ca="1" si="13">IFERROR(OFFSET(INDIRECT("'"&amp;Opt_alt&amp;"'!H12"),$A44,H$39)*(1+VMI)^H$39,"")</f>
        <v>0</v>
      </c>
      <c r="I44" s="14">
        <f t="shared" ca="1" si="13"/>
        <v>0</v>
      </c>
      <c r="J44" s="14">
        <f t="shared" ca="1" si="13"/>
        <v>0</v>
      </c>
      <c r="K44" s="14">
        <f t="shared" ca="1" si="13"/>
        <v>0</v>
      </c>
      <c r="L44" s="14">
        <f t="shared" ca="1" si="13"/>
        <v>0</v>
      </c>
      <c r="M44" s="14">
        <f t="shared" ca="1" si="13"/>
        <v>0</v>
      </c>
      <c r="N44" s="14">
        <f t="shared" ca="1" si="13"/>
        <v>0</v>
      </c>
      <c r="O44" s="14">
        <f t="shared" ca="1" si="13"/>
        <v>0</v>
      </c>
      <c r="P44" s="14">
        <f t="shared" ca="1" si="13"/>
        <v>0</v>
      </c>
      <c r="Q44" s="14">
        <f t="shared" ca="1" si="13"/>
        <v>0</v>
      </c>
      <c r="R44" s="14">
        <f t="shared" ref="R44:AA51" ca="1" si="14">IFERROR(OFFSET(INDIRECT("'"&amp;Opt_alt&amp;"'!H12"),$A44,R$39)*(1+VMI)^R$39,"")</f>
        <v>0</v>
      </c>
      <c r="S44" s="14">
        <f t="shared" ca="1" si="14"/>
        <v>0</v>
      </c>
      <c r="T44" s="14">
        <f t="shared" ca="1" si="14"/>
        <v>0</v>
      </c>
      <c r="U44" s="14">
        <f t="shared" ca="1" si="14"/>
        <v>0</v>
      </c>
      <c r="V44" s="14">
        <f t="shared" ca="1" si="14"/>
        <v>0</v>
      </c>
      <c r="W44" s="14">
        <f t="shared" ca="1" si="14"/>
        <v>0</v>
      </c>
      <c r="X44" s="14">
        <f t="shared" ca="1" si="14"/>
        <v>0</v>
      </c>
      <c r="Y44" s="14">
        <f t="shared" ca="1" si="14"/>
        <v>0</v>
      </c>
      <c r="Z44" s="14">
        <f t="shared" ca="1" si="14"/>
        <v>0</v>
      </c>
      <c r="AA44" s="14">
        <f t="shared" ca="1" si="14"/>
        <v>0</v>
      </c>
      <c r="AB44" s="14">
        <f t="shared" ref="AB44:AK51" ca="1" si="15">IFERROR(OFFSET(INDIRECT("'"&amp;Opt_alt&amp;"'!H12"),$A44,AB$39)*(1+VMI)^AB$39,"")</f>
        <v>0</v>
      </c>
      <c r="AC44" s="14">
        <f t="shared" ca="1" si="15"/>
        <v>0</v>
      </c>
      <c r="AD44" s="14">
        <f t="shared" ca="1" si="15"/>
        <v>0</v>
      </c>
      <c r="AE44" s="14">
        <f t="shared" ca="1" si="15"/>
        <v>0</v>
      </c>
      <c r="AF44" s="14">
        <f t="shared" ca="1" si="15"/>
        <v>0</v>
      </c>
      <c r="AG44" s="14">
        <f t="shared" ca="1" si="15"/>
        <v>0</v>
      </c>
      <c r="AH44" s="14">
        <f t="shared" ca="1" si="15"/>
        <v>0</v>
      </c>
      <c r="AI44" s="14">
        <f t="shared" ca="1" si="15"/>
        <v>0</v>
      </c>
      <c r="AJ44" s="14">
        <f t="shared" ca="1" si="15"/>
        <v>0</v>
      </c>
      <c r="AK44" s="14">
        <f t="shared" ca="1" si="15"/>
        <v>0</v>
      </c>
      <c r="AL44" s="14">
        <f t="shared" ref="AL44:AU51" ca="1" si="16">IFERROR(OFFSET(INDIRECT("'"&amp;Opt_alt&amp;"'!H12"),$A44,AL$39)*(1+VMI)^AL$39,"")</f>
        <v>0</v>
      </c>
      <c r="AM44" s="14">
        <f t="shared" ca="1" si="16"/>
        <v>0</v>
      </c>
      <c r="AN44" s="14">
        <f t="shared" ca="1" si="16"/>
        <v>0</v>
      </c>
      <c r="AO44" s="14">
        <f t="shared" ca="1" si="16"/>
        <v>0</v>
      </c>
      <c r="AP44" s="14">
        <f t="shared" ca="1" si="16"/>
        <v>0</v>
      </c>
      <c r="AQ44" s="14">
        <f t="shared" ca="1" si="16"/>
        <v>0</v>
      </c>
      <c r="AR44" s="14">
        <f t="shared" ca="1" si="16"/>
        <v>0</v>
      </c>
      <c r="AS44" s="14">
        <f t="shared" ca="1" si="16"/>
        <v>0</v>
      </c>
      <c r="AT44" s="14">
        <f t="shared" ca="1" si="16"/>
        <v>0</v>
      </c>
      <c r="AU44" s="14">
        <f t="shared" ca="1" si="16"/>
        <v>0</v>
      </c>
      <c r="AV44" s="14">
        <f t="shared" ref="AV44:BE51" ca="1" si="17">IFERROR(OFFSET(INDIRECT("'"&amp;Opt_alt&amp;"'!H12"),$A44,AV$39)*(1+VMI)^AV$39,"")</f>
        <v>0</v>
      </c>
      <c r="AW44" s="14">
        <f t="shared" ca="1" si="17"/>
        <v>0</v>
      </c>
      <c r="AX44" s="14">
        <f t="shared" ca="1" si="17"/>
        <v>0</v>
      </c>
      <c r="AY44" s="14">
        <f t="shared" ca="1" si="17"/>
        <v>0</v>
      </c>
      <c r="AZ44" s="14">
        <f t="shared" ca="1" si="17"/>
        <v>0</v>
      </c>
      <c r="BA44" s="14">
        <f t="shared" ca="1" si="17"/>
        <v>0</v>
      </c>
      <c r="BB44" s="14">
        <f t="shared" ca="1" si="17"/>
        <v>0</v>
      </c>
      <c r="BC44" s="14">
        <f t="shared" ca="1" si="17"/>
        <v>0</v>
      </c>
      <c r="BD44" s="14">
        <f t="shared" ca="1" si="17"/>
        <v>0</v>
      </c>
      <c r="BE44" s="14">
        <f t="shared" ca="1" si="17"/>
        <v>0</v>
      </c>
      <c r="BF44" s="14">
        <f t="shared" ref="BF44:BO51" ca="1" si="18">IFERROR(OFFSET(INDIRECT("'"&amp;Opt_alt&amp;"'!H12"),$A44,BF$39)*(1+VMI)^BF$39,"")</f>
        <v>0</v>
      </c>
      <c r="BG44" s="14">
        <f t="shared" ca="1" si="18"/>
        <v>0</v>
      </c>
      <c r="BH44" s="14">
        <f t="shared" ca="1" si="18"/>
        <v>0</v>
      </c>
      <c r="BI44" s="14">
        <f t="shared" ca="1" si="18"/>
        <v>0</v>
      </c>
      <c r="BJ44" s="14">
        <f t="shared" ca="1" si="18"/>
        <v>0</v>
      </c>
      <c r="BK44" s="14">
        <f t="shared" ca="1" si="18"/>
        <v>0</v>
      </c>
      <c r="BL44" s="14">
        <f t="shared" ca="1" si="18"/>
        <v>0</v>
      </c>
      <c r="BM44" s="14">
        <f t="shared" ca="1" si="18"/>
        <v>0</v>
      </c>
      <c r="BN44" s="14">
        <f t="shared" ca="1" si="18"/>
        <v>0</v>
      </c>
      <c r="BO44" s="14">
        <f t="shared" ca="1" si="18"/>
        <v>0</v>
      </c>
      <c r="BP44" s="14">
        <f t="shared" ref="BP44:BY51" ca="1" si="19">IFERROR(OFFSET(INDIRECT("'"&amp;Opt_alt&amp;"'!H12"),$A44,BP$39)*(1+VMI)^BP$39,"")</f>
        <v>0</v>
      </c>
      <c r="BQ44" s="14">
        <f t="shared" ca="1" si="19"/>
        <v>0</v>
      </c>
      <c r="BR44" s="14">
        <f t="shared" ca="1" si="19"/>
        <v>0</v>
      </c>
      <c r="BS44" s="14">
        <f t="shared" ca="1" si="19"/>
        <v>0</v>
      </c>
      <c r="BT44" s="14">
        <f t="shared" ca="1" si="19"/>
        <v>0</v>
      </c>
      <c r="BU44" s="14">
        <f t="shared" ca="1" si="19"/>
        <v>0</v>
      </c>
      <c r="BV44" s="14">
        <f t="shared" ca="1" si="19"/>
        <v>0</v>
      </c>
      <c r="BW44" s="14">
        <f t="shared" ca="1" si="19"/>
        <v>0</v>
      </c>
      <c r="BX44" s="14">
        <f t="shared" ca="1" si="19"/>
        <v>0</v>
      </c>
      <c r="BY44" s="14">
        <f t="shared" ca="1" si="19"/>
        <v>0</v>
      </c>
      <c r="BZ44" s="14">
        <f t="shared" ref="BZ44:CI51" ca="1" si="20">IFERROR(OFFSET(INDIRECT("'"&amp;Opt_alt&amp;"'!H12"),$A44,BZ$39)*(1+VMI)^BZ$39,"")</f>
        <v>0</v>
      </c>
      <c r="CA44" s="14">
        <f t="shared" ca="1" si="20"/>
        <v>0</v>
      </c>
      <c r="CB44" s="14">
        <f t="shared" ca="1" si="20"/>
        <v>0</v>
      </c>
      <c r="CC44" s="14">
        <f t="shared" ca="1" si="20"/>
        <v>0</v>
      </c>
      <c r="CD44" s="14">
        <f t="shared" ca="1" si="20"/>
        <v>0</v>
      </c>
      <c r="CE44" s="14">
        <f t="shared" ca="1" si="20"/>
        <v>0</v>
      </c>
      <c r="CF44" s="14">
        <f t="shared" ca="1" si="20"/>
        <v>0</v>
      </c>
      <c r="CG44" s="14">
        <f t="shared" ca="1" si="20"/>
        <v>0</v>
      </c>
      <c r="CH44" s="14">
        <f t="shared" ca="1" si="20"/>
        <v>0</v>
      </c>
      <c r="CI44" s="14">
        <f t="shared" ca="1" si="20"/>
        <v>0</v>
      </c>
      <c r="CJ44" s="14">
        <f t="shared" ref="CJ44:CS51" ca="1" si="21">IFERROR(OFFSET(INDIRECT("'"&amp;Opt_alt&amp;"'!H12"),$A44,CJ$39)*(1+VMI)^CJ$39,"")</f>
        <v>0</v>
      </c>
      <c r="CK44" s="14">
        <f t="shared" ca="1" si="21"/>
        <v>0</v>
      </c>
      <c r="CL44" s="14">
        <f t="shared" ca="1" si="21"/>
        <v>0</v>
      </c>
      <c r="CM44" s="14">
        <f t="shared" ca="1" si="21"/>
        <v>0</v>
      </c>
      <c r="CN44" s="14">
        <f t="shared" ca="1" si="21"/>
        <v>0</v>
      </c>
      <c r="CO44" s="14">
        <f t="shared" ca="1" si="21"/>
        <v>0</v>
      </c>
      <c r="CP44" s="14">
        <f t="shared" ca="1" si="21"/>
        <v>0</v>
      </c>
      <c r="CQ44" s="14">
        <f t="shared" ca="1" si="21"/>
        <v>0</v>
      </c>
      <c r="CR44" s="14">
        <f t="shared" ca="1" si="21"/>
        <v>0</v>
      </c>
      <c r="CS44" s="14">
        <f t="shared" ca="1" si="21"/>
        <v>0</v>
      </c>
      <c r="CT44" s="14">
        <f t="shared" ref="CT44:DC51" ca="1" si="22">IFERROR(OFFSET(INDIRECT("'"&amp;Opt_alt&amp;"'!H12"),$A44,CT$39)*(1+VMI)^CT$39,"")</f>
        <v>0</v>
      </c>
      <c r="CU44" s="14">
        <f t="shared" ca="1" si="22"/>
        <v>0</v>
      </c>
      <c r="CV44" s="14">
        <f t="shared" ca="1" si="22"/>
        <v>0</v>
      </c>
      <c r="CW44" s="14">
        <f t="shared" ca="1" si="22"/>
        <v>0</v>
      </c>
      <c r="CX44" s="14">
        <f t="shared" ca="1" si="22"/>
        <v>0</v>
      </c>
      <c r="CY44" s="14">
        <f t="shared" ca="1" si="22"/>
        <v>0</v>
      </c>
      <c r="CZ44" s="14">
        <f t="shared" ca="1" si="22"/>
        <v>0</v>
      </c>
      <c r="DA44" s="14">
        <f t="shared" ca="1" si="22"/>
        <v>0</v>
      </c>
      <c r="DB44" s="14">
        <f t="shared" ca="1" si="22"/>
        <v>0</v>
      </c>
      <c r="DC44" s="14">
        <f t="shared" ca="1" si="22"/>
        <v>0</v>
      </c>
    </row>
    <row r="45" spans="1:107" hidden="1">
      <c r="A45" s="91">
        <v>1</v>
      </c>
      <c r="B45" s="5" t="str">
        <f t="shared" ca="1" si="11"/>
        <v>D.1.2.</v>
      </c>
      <c r="C45" s="302" t="str">
        <f t="shared" ca="1" si="12"/>
        <v>Veikla</v>
      </c>
      <c r="D45" s="303"/>
      <c r="E45" s="303"/>
      <c r="F45" s="304"/>
      <c r="G45" s="90">
        <f ca="1">SUMIF($H$39:$DC$39,"&lt;="&amp;PAL,$H45:$DC45)</f>
        <v>0</v>
      </c>
      <c r="H45" s="14">
        <f t="shared" ca="1" si="13"/>
        <v>0</v>
      </c>
      <c r="I45" s="14">
        <f t="shared" ca="1" si="13"/>
        <v>0</v>
      </c>
      <c r="J45" s="14">
        <f t="shared" ca="1" si="13"/>
        <v>0</v>
      </c>
      <c r="K45" s="14">
        <f t="shared" ca="1" si="13"/>
        <v>0</v>
      </c>
      <c r="L45" s="14">
        <f t="shared" ca="1" si="13"/>
        <v>0</v>
      </c>
      <c r="M45" s="14">
        <f t="shared" ca="1" si="13"/>
        <v>0</v>
      </c>
      <c r="N45" s="14">
        <f t="shared" ca="1" si="13"/>
        <v>0</v>
      </c>
      <c r="O45" s="14">
        <f t="shared" ca="1" si="13"/>
        <v>0</v>
      </c>
      <c r="P45" s="14">
        <f t="shared" ca="1" si="13"/>
        <v>0</v>
      </c>
      <c r="Q45" s="14">
        <f t="shared" ca="1" si="13"/>
        <v>0</v>
      </c>
      <c r="R45" s="14">
        <f t="shared" ca="1" si="14"/>
        <v>0</v>
      </c>
      <c r="S45" s="14">
        <f t="shared" ca="1" si="14"/>
        <v>0</v>
      </c>
      <c r="T45" s="14">
        <f t="shared" ca="1" si="14"/>
        <v>0</v>
      </c>
      <c r="U45" s="14">
        <f t="shared" ca="1" si="14"/>
        <v>0</v>
      </c>
      <c r="V45" s="14">
        <f t="shared" ca="1" si="14"/>
        <v>0</v>
      </c>
      <c r="W45" s="14">
        <f t="shared" ca="1" si="14"/>
        <v>0</v>
      </c>
      <c r="X45" s="14">
        <f t="shared" ca="1" si="14"/>
        <v>0</v>
      </c>
      <c r="Y45" s="14">
        <f t="shared" ca="1" si="14"/>
        <v>0</v>
      </c>
      <c r="Z45" s="14">
        <f t="shared" ca="1" si="14"/>
        <v>0</v>
      </c>
      <c r="AA45" s="14">
        <f t="shared" ca="1" si="14"/>
        <v>0</v>
      </c>
      <c r="AB45" s="14">
        <f t="shared" ca="1" si="15"/>
        <v>0</v>
      </c>
      <c r="AC45" s="14">
        <f t="shared" ca="1" si="15"/>
        <v>0</v>
      </c>
      <c r="AD45" s="14">
        <f t="shared" ca="1" si="15"/>
        <v>0</v>
      </c>
      <c r="AE45" s="14">
        <f t="shared" ca="1" si="15"/>
        <v>0</v>
      </c>
      <c r="AF45" s="14">
        <f t="shared" ca="1" si="15"/>
        <v>0</v>
      </c>
      <c r="AG45" s="14">
        <f t="shared" ca="1" si="15"/>
        <v>0</v>
      </c>
      <c r="AH45" s="14">
        <f t="shared" ca="1" si="15"/>
        <v>0</v>
      </c>
      <c r="AI45" s="14">
        <f t="shared" ca="1" si="15"/>
        <v>0</v>
      </c>
      <c r="AJ45" s="14">
        <f t="shared" ca="1" si="15"/>
        <v>0</v>
      </c>
      <c r="AK45" s="14">
        <f t="shared" ca="1" si="15"/>
        <v>0</v>
      </c>
      <c r="AL45" s="14">
        <f t="shared" ca="1" si="16"/>
        <v>0</v>
      </c>
      <c r="AM45" s="14">
        <f t="shared" ca="1" si="16"/>
        <v>0</v>
      </c>
      <c r="AN45" s="14">
        <f t="shared" ca="1" si="16"/>
        <v>0</v>
      </c>
      <c r="AO45" s="14">
        <f t="shared" ca="1" si="16"/>
        <v>0</v>
      </c>
      <c r="AP45" s="14">
        <f t="shared" ca="1" si="16"/>
        <v>0</v>
      </c>
      <c r="AQ45" s="14">
        <f t="shared" ca="1" si="16"/>
        <v>0</v>
      </c>
      <c r="AR45" s="14">
        <f t="shared" ca="1" si="16"/>
        <v>0</v>
      </c>
      <c r="AS45" s="14">
        <f t="shared" ca="1" si="16"/>
        <v>0</v>
      </c>
      <c r="AT45" s="14">
        <f t="shared" ca="1" si="16"/>
        <v>0</v>
      </c>
      <c r="AU45" s="14">
        <f t="shared" ca="1" si="16"/>
        <v>0</v>
      </c>
      <c r="AV45" s="14">
        <f t="shared" ca="1" si="17"/>
        <v>0</v>
      </c>
      <c r="AW45" s="14">
        <f t="shared" ca="1" si="17"/>
        <v>0</v>
      </c>
      <c r="AX45" s="14">
        <f t="shared" ca="1" si="17"/>
        <v>0</v>
      </c>
      <c r="AY45" s="14">
        <f t="shared" ca="1" si="17"/>
        <v>0</v>
      </c>
      <c r="AZ45" s="14">
        <f t="shared" ca="1" si="17"/>
        <v>0</v>
      </c>
      <c r="BA45" s="14">
        <f t="shared" ca="1" si="17"/>
        <v>0</v>
      </c>
      <c r="BB45" s="14">
        <f t="shared" ca="1" si="17"/>
        <v>0</v>
      </c>
      <c r="BC45" s="14">
        <f t="shared" ca="1" si="17"/>
        <v>0</v>
      </c>
      <c r="BD45" s="14">
        <f t="shared" ca="1" si="17"/>
        <v>0</v>
      </c>
      <c r="BE45" s="14">
        <f t="shared" ca="1" si="17"/>
        <v>0</v>
      </c>
      <c r="BF45" s="14">
        <f t="shared" ca="1" si="18"/>
        <v>0</v>
      </c>
      <c r="BG45" s="14">
        <f t="shared" ca="1" si="18"/>
        <v>0</v>
      </c>
      <c r="BH45" s="14">
        <f t="shared" ca="1" si="18"/>
        <v>0</v>
      </c>
      <c r="BI45" s="14">
        <f t="shared" ca="1" si="18"/>
        <v>0</v>
      </c>
      <c r="BJ45" s="14">
        <f t="shared" ca="1" si="18"/>
        <v>0</v>
      </c>
      <c r="BK45" s="14">
        <f t="shared" ca="1" si="18"/>
        <v>0</v>
      </c>
      <c r="BL45" s="14">
        <f t="shared" ca="1" si="18"/>
        <v>0</v>
      </c>
      <c r="BM45" s="14">
        <f t="shared" ca="1" si="18"/>
        <v>0</v>
      </c>
      <c r="BN45" s="14">
        <f t="shared" ca="1" si="18"/>
        <v>0</v>
      </c>
      <c r="BO45" s="14">
        <f t="shared" ca="1" si="18"/>
        <v>0</v>
      </c>
      <c r="BP45" s="14">
        <f t="shared" ca="1" si="19"/>
        <v>0</v>
      </c>
      <c r="BQ45" s="14">
        <f t="shared" ca="1" si="19"/>
        <v>0</v>
      </c>
      <c r="BR45" s="14">
        <f t="shared" ca="1" si="19"/>
        <v>0</v>
      </c>
      <c r="BS45" s="14">
        <f t="shared" ca="1" si="19"/>
        <v>0</v>
      </c>
      <c r="BT45" s="14">
        <f t="shared" ca="1" si="19"/>
        <v>0</v>
      </c>
      <c r="BU45" s="14">
        <f t="shared" ca="1" si="19"/>
        <v>0</v>
      </c>
      <c r="BV45" s="14">
        <f t="shared" ca="1" si="19"/>
        <v>0</v>
      </c>
      <c r="BW45" s="14">
        <f t="shared" ca="1" si="19"/>
        <v>0</v>
      </c>
      <c r="BX45" s="14">
        <f t="shared" ca="1" si="19"/>
        <v>0</v>
      </c>
      <c r="BY45" s="14">
        <f t="shared" ca="1" si="19"/>
        <v>0</v>
      </c>
      <c r="BZ45" s="14">
        <f t="shared" ca="1" si="20"/>
        <v>0</v>
      </c>
      <c r="CA45" s="14">
        <f t="shared" ca="1" si="20"/>
        <v>0</v>
      </c>
      <c r="CB45" s="14">
        <f t="shared" ca="1" si="20"/>
        <v>0</v>
      </c>
      <c r="CC45" s="14">
        <f t="shared" ca="1" si="20"/>
        <v>0</v>
      </c>
      <c r="CD45" s="14">
        <f t="shared" ca="1" si="20"/>
        <v>0</v>
      </c>
      <c r="CE45" s="14">
        <f t="shared" ca="1" si="20"/>
        <v>0</v>
      </c>
      <c r="CF45" s="14">
        <f t="shared" ca="1" si="20"/>
        <v>0</v>
      </c>
      <c r="CG45" s="14">
        <f t="shared" ca="1" si="20"/>
        <v>0</v>
      </c>
      <c r="CH45" s="14">
        <f t="shared" ca="1" si="20"/>
        <v>0</v>
      </c>
      <c r="CI45" s="14">
        <f t="shared" ca="1" si="20"/>
        <v>0</v>
      </c>
      <c r="CJ45" s="14">
        <f t="shared" ca="1" si="21"/>
        <v>0</v>
      </c>
      <c r="CK45" s="14">
        <f t="shared" ca="1" si="21"/>
        <v>0</v>
      </c>
      <c r="CL45" s="14">
        <f t="shared" ca="1" si="21"/>
        <v>0</v>
      </c>
      <c r="CM45" s="14">
        <f t="shared" ca="1" si="21"/>
        <v>0</v>
      </c>
      <c r="CN45" s="14">
        <f t="shared" ca="1" si="21"/>
        <v>0</v>
      </c>
      <c r="CO45" s="14">
        <f t="shared" ca="1" si="21"/>
        <v>0</v>
      </c>
      <c r="CP45" s="14">
        <f t="shared" ca="1" si="21"/>
        <v>0</v>
      </c>
      <c r="CQ45" s="14">
        <f t="shared" ca="1" si="21"/>
        <v>0</v>
      </c>
      <c r="CR45" s="14">
        <f t="shared" ca="1" si="21"/>
        <v>0</v>
      </c>
      <c r="CS45" s="14">
        <f t="shared" ca="1" si="21"/>
        <v>0</v>
      </c>
      <c r="CT45" s="14">
        <f t="shared" ca="1" si="22"/>
        <v>0</v>
      </c>
      <c r="CU45" s="14">
        <f t="shared" ca="1" si="22"/>
        <v>0</v>
      </c>
      <c r="CV45" s="14">
        <f t="shared" ca="1" si="22"/>
        <v>0</v>
      </c>
      <c r="CW45" s="14">
        <f t="shared" ca="1" si="22"/>
        <v>0</v>
      </c>
      <c r="CX45" s="14">
        <f t="shared" ca="1" si="22"/>
        <v>0</v>
      </c>
      <c r="CY45" s="14">
        <f t="shared" ca="1" si="22"/>
        <v>0</v>
      </c>
      <c r="CZ45" s="14">
        <f t="shared" ca="1" si="22"/>
        <v>0</v>
      </c>
      <c r="DA45" s="14">
        <f t="shared" ca="1" si="22"/>
        <v>0</v>
      </c>
      <c r="DB45" s="14">
        <f t="shared" ca="1" si="22"/>
        <v>0</v>
      </c>
      <c r="DC45" s="14">
        <f t="shared" ca="1" si="22"/>
        <v>0</v>
      </c>
    </row>
    <row r="46" spans="1:107" hidden="1">
      <c r="A46" s="91">
        <v>2</v>
      </c>
      <c r="B46" s="5" t="str">
        <f t="shared" ca="1" si="11"/>
        <v>D.1.3.</v>
      </c>
      <c r="C46" s="302" t="str">
        <f t="shared" ca="1" si="12"/>
        <v>Veikla</v>
      </c>
      <c r="D46" s="303"/>
      <c r="E46" s="303"/>
      <c r="F46" s="304"/>
      <c r="G46" s="90">
        <f ca="1">SUMIF($H$39:$DC$39,"&lt;="&amp;PAL,$H46:$DC46)</f>
        <v>0</v>
      </c>
      <c r="H46" s="14">
        <f t="shared" ca="1" si="13"/>
        <v>0</v>
      </c>
      <c r="I46" s="14">
        <f t="shared" ca="1" si="13"/>
        <v>0</v>
      </c>
      <c r="J46" s="14">
        <f t="shared" ca="1" si="13"/>
        <v>0</v>
      </c>
      <c r="K46" s="14">
        <f t="shared" ca="1" si="13"/>
        <v>0</v>
      </c>
      <c r="L46" s="14">
        <f t="shared" ca="1" si="13"/>
        <v>0</v>
      </c>
      <c r="M46" s="14">
        <f t="shared" ca="1" si="13"/>
        <v>0</v>
      </c>
      <c r="N46" s="14">
        <f t="shared" ca="1" si="13"/>
        <v>0</v>
      </c>
      <c r="O46" s="14">
        <f t="shared" ca="1" si="13"/>
        <v>0</v>
      </c>
      <c r="P46" s="14">
        <f t="shared" ca="1" si="13"/>
        <v>0</v>
      </c>
      <c r="Q46" s="14">
        <f t="shared" ca="1" si="13"/>
        <v>0</v>
      </c>
      <c r="R46" s="14">
        <f t="shared" ca="1" si="14"/>
        <v>0</v>
      </c>
      <c r="S46" s="14">
        <f t="shared" ca="1" si="14"/>
        <v>0</v>
      </c>
      <c r="T46" s="14">
        <f t="shared" ca="1" si="14"/>
        <v>0</v>
      </c>
      <c r="U46" s="14">
        <f t="shared" ca="1" si="14"/>
        <v>0</v>
      </c>
      <c r="V46" s="14">
        <f t="shared" ca="1" si="14"/>
        <v>0</v>
      </c>
      <c r="W46" s="14">
        <f t="shared" ca="1" si="14"/>
        <v>0</v>
      </c>
      <c r="X46" s="14">
        <f t="shared" ca="1" si="14"/>
        <v>0</v>
      </c>
      <c r="Y46" s="14">
        <f t="shared" ca="1" si="14"/>
        <v>0</v>
      </c>
      <c r="Z46" s="14">
        <f t="shared" ca="1" si="14"/>
        <v>0</v>
      </c>
      <c r="AA46" s="14">
        <f t="shared" ca="1" si="14"/>
        <v>0</v>
      </c>
      <c r="AB46" s="14">
        <f t="shared" ca="1" si="15"/>
        <v>0</v>
      </c>
      <c r="AC46" s="14">
        <f t="shared" ca="1" si="15"/>
        <v>0</v>
      </c>
      <c r="AD46" s="14">
        <f t="shared" ca="1" si="15"/>
        <v>0</v>
      </c>
      <c r="AE46" s="14">
        <f t="shared" ca="1" si="15"/>
        <v>0</v>
      </c>
      <c r="AF46" s="14">
        <f t="shared" ca="1" si="15"/>
        <v>0</v>
      </c>
      <c r="AG46" s="14">
        <f t="shared" ca="1" si="15"/>
        <v>0</v>
      </c>
      <c r="AH46" s="14">
        <f t="shared" ca="1" si="15"/>
        <v>0</v>
      </c>
      <c r="AI46" s="14">
        <f t="shared" ca="1" si="15"/>
        <v>0</v>
      </c>
      <c r="AJ46" s="14">
        <f t="shared" ca="1" si="15"/>
        <v>0</v>
      </c>
      <c r="AK46" s="14">
        <f t="shared" ca="1" si="15"/>
        <v>0</v>
      </c>
      <c r="AL46" s="14">
        <f t="shared" ca="1" si="16"/>
        <v>0</v>
      </c>
      <c r="AM46" s="14">
        <f t="shared" ca="1" si="16"/>
        <v>0</v>
      </c>
      <c r="AN46" s="14">
        <f t="shared" ca="1" si="16"/>
        <v>0</v>
      </c>
      <c r="AO46" s="14">
        <f t="shared" ca="1" si="16"/>
        <v>0</v>
      </c>
      <c r="AP46" s="14">
        <f t="shared" ca="1" si="16"/>
        <v>0</v>
      </c>
      <c r="AQ46" s="14">
        <f t="shared" ca="1" si="16"/>
        <v>0</v>
      </c>
      <c r="AR46" s="14">
        <f t="shared" ca="1" si="16"/>
        <v>0</v>
      </c>
      <c r="AS46" s="14">
        <f t="shared" ca="1" si="16"/>
        <v>0</v>
      </c>
      <c r="AT46" s="14">
        <f t="shared" ca="1" si="16"/>
        <v>0</v>
      </c>
      <c r="AU46" s="14">
        <f t="shared" ca="1" si="16"/>
        <v>0</v>
      </c>
      <c r="AV46" s="14">
        <f t="shared" ca="1" si="17"/>
        <v>0</v>
      </c>
      <c r="AW46" s="14">
        <f t="shared" ca="1" si="17"/>
        <v>0</v>
      </c>
      <c r="AX46" s="14">
        <f t="shared" ca="1" si="17"/>
        <v>0</v>
      </c>
      <c r="AY46" s="14">
        <f t="shared" ca="1" si="17"/>
        <v>0</v>
      </c>
      <c r="AZ46" s="14">
        <f t="shared" ca="1" si="17"/>
        <v>0</v>
      </c>
      <c r="BA46" s="14">
        <f t="shared" ca="1" si="17"/>
        <v>0</v>
      </c>
      <c r="BB46" s="14">
        <f t="shared" ca="1" si="17"/>
        <v>0</v>
      </c>
      <c r="BC46" s="14">
        <f t="shared" ca="1" si="17"/>
        <v>0</v>
      </c>
      <c r="BD46" s="14">
        <f t="shared" ca="1" si="17"/>
        <v>0</v>
      </c>
      <c r="BE46" s="14">
        <f t="shared" ca="1" si="17"/>
        <v>0</v>
      </c>
      <c r="BF46" s="14">
        <f t="shared" ca="1" si="18"/>
        <v>0</v>
      </c>
      <c r="BG46" s="14">
        <f t="shared" ca="1" si="18"/>
        <v>0</v>
      </c>
      <c r="BH46" s="14">
        <f t="shared" ca="1" si="18"/>
        <v>0</v>
      </c>
      <c r="BI46" s="14">
        <f t="shared" ca="1" si="18"/>
        <v>0</v>
      </c>
      <c r="BJ46" s="14">
        <f t="shared" ca="1" si="18"/>
        <v>0</v>
      </c>
      <c r="BK46" s="14">
        <f t="shared" ca="1" si="18"/>
        <v>0</v>
      </c>
      <c r="BL46" s="14">
        <f t="shared" ca="1" si="18"/>
        <v>0</v>
      </c>
      <c r="BM46" s="14">
        <f t="shared" ca="1" si="18"/>
        <v>0</v>
      </c>
      <c r="BN46" s="14">
        <f t="shared" ca="1" si="18"/>
        <v>0</v>
      </c>
      <c r="BO46" s="14">
        <f t="shared" ca="1" si="18"/>
        <v>0</v>
      </c>
      <c r="BP46" s="14">
        <f t="shared" ca="1" si="19"/>
        <v>0</v>
      </c>
      <c r="BQ46" s="14">
        <f t="shared" ca="1" si="19"/>
        <v>0</v>
      </c>
      <c r="BR46" s="14">
        <f t="shared" ca="1" si="19"/>
        <v>0</v>
      </c>
      <c r="BS46" s="14">
        <f t="shared" ca="1" si="19"/>
        <v>0</v>
      </c>
      <c r="BT46" s="14">
        <f t="shared" ca="1" si="19"/>
        <v>0</v>
      </c>
      <c r="BU46" s="14">
        <f t="shared" ca="1" si="19"/>
        <v>0</v>
      </c>
      <c r="BV46" s="14">
        <f t="shared" ca="1" si="19"/>
        <v>0</v>
      </c>
      <c r="BW46" s="14">
        <f t="shared" ca="1" si="19"/>
        <v>0</v>
      </c>
      <c r="BX46" s="14">
        <f t="shared" ca="1" si="19"/>
        <v>0</v>
      </c>
      <c r="BY46" s="14">
        <f t="shared" ca="1" si="19"/>
        <v>0</v>
      </c>
      <c r="BZ46" s="14">
        <f t="shared" ca="1" si="20"/>
        <v>0</v>
      </c>
      <c r="CA46" s="14">
        <f t="shared" ca="1" si="20"/>
        <v>0</v>
      </c>
      <c r="CB46" s="14">
        <f t="shared" ca="1" si="20"/>
        <v>0</v>
      </c>
      <c r="CC46" s="14">
        <f t="shared" ca="1" si="20"/>
        <v>0</v>
      </c>
      <c r="CD46" s="14">
        <f t="shared" ca="1" si="20"/>
        <v>0</v>
      </c>
      <c r="CE46" s="14">
        <f t="shared" ca="1" si="20"/>
        <v>0</v>
      </c>
      <c r="CF46" s="14">
        <f t="shared" ca="1" si="20"/>
        <v>0</v>
      </c>
      <c r="CG46" s="14">
        <f t="shared" ca="1" si="20"/>
        <v>0</v>
      </c>
      <c r="CH46" s="14">
        <f t="shared" ca="1" si="20"/>
        <v>0</v>
      </c>
      <c r="CI46" s="14">
        <f t="shared" ca="1" si="20"/>
        <v>0</v>
      </c>
      <c r="CJ46" s="14">
        <f t="shared" ca="1" si="21"/>
        <v>0</v>
      </c>
      <c r="CK46" s="14">
        <f t="shared" ca="1" si="21"/>
        <v>0</v>
      </c>
      <c r="CL46" s="14">
        <f t="shared" ca="1" si="21"/>
        <v>0</v>
      </c>
      <c r="CM46" s="14">
        <f t="shared" ca="1" si="21"/>
        <v>0</v>
      </c>
      <c r="CN46" s="14">
        <f t="shared" ca="1" si="21"/>
        <v>0</v>
      </c>
      <c r="CO46" s="14">
        <f t="shared" ca="1" si="21"/>
        <v>0</v>
      </c>
      <c r="CP46" s="14">
        <f t="shared" ca="1" si="21"/>
        <v>0</v>
      </c>
      <c r="CQ46" s="14">
        <f t="shared" ca="1" si="21"/>
        <v>0</v>
      </c>
      <c r="CR46" s="14">
        <f t="shared" ca="1" si="21"/>
        <v>0</v>
      </c>
      <c r="CS46" s="14">
        <f t="shared" ca="1" si="21"/>
        <v>0</v>
      </c>
      <c r="CT46" s="14">
        <f t="shared" ca="1" si="22"/>
        <v>0</v>
      </c>
      <c r="CU46" s="14">
        <f t="shared" ca="1" si="22"/>
        <v>0</v>
      </c>
      <c r="CV46" s="14">
        <f t="shared" ca="1" si="22"/>
        <v>0</v>
      </c>
      <c r="CW46" s="14">
        <f t="shared" ca="1" si="22"/>
        <v>0</v>
      </c>
      <c r="CX46" s="14">
        <f t="shared" ca="1" si="22"/>
        <v>0</v>
      </c>
      <c r="CY46" s="14">
        <f t="shared" ca="1" si="22"/>
        <v>0</v>
      </c>
      <c r="CZ46" s="14">
        <f t="shared" ca="1" si="22"/>
        <v>0</v>
      </c>
      <c r="DA46" s="14">
        <f t="shared" ca="1" si="22"/>
        <v>0</v>
      </c>
      <c r="DB46" s="14">
        <f t="shared" ca="1" si="22"/>
        <v>0</v>
      </c>
      <c r="DC46" s="14">
        <f t="shared" ca="1" si="22"/>
        <v>0</v>
      </c>
    </row>
    <row r="47" spans="1:107" hidden="1">
      <c r="A47" s="91">
        <v>3</v>
      </c>
      <c r="B47" s="5" t="str">
        <f t="shared" ca="1" si="11"/>
        <v>D.1.4.</v>
      </c>
      <c r="C47" s="302" t="str">
        <f t="shared" ca="1" si="12"/>
        <v>Veikla</v>
      </c>
      <c r="D47" s="303"/>
      <c r="E47" s="303"/>
      <c r="F47" s="304"/>
      <c r="G47" s="90">
        <f ca="1">SUMIF($H$39:$DC$39,"&lt;="&amp;PAL,$H47:$DC47)</f>
        <v>0</v>
      </c>
      <c r="H47" s="14">
        <f t="shared" ca="1" si="13"/>
        <v>0</v>
      </c>
      <c r="I47" s="14">
        <f t="shared" ca="1" si="13"/>
        <v>0</v>
      </c>
      <c r="J47" s="14">
        <f t="shared" ca="1" si="13"/>
        <v>0</v>
      </c>
      <c r="K47" s="14">
        <f t="shared" ca="1" si="13"/>
        <v>0</v>
      </c>
      <c r="L47" s="14">
        <f t="shared" ca="1" si="13"/>
        <v>0</v>
      </c>
      <c r="M47" s="14">
        <f t="shared" ca="1" si="13"/>
        <v>0</v>
      </c>
      <c r="N47" s="14">
        <f t="shared" ca="1" si="13"/>
        <v>0</v>
      </c>
      <c r="O47" s="14">
        <f t="shared" ca="1" si="13"/>
        <v>0</v>
      </c>
      <c r="P47" s="14">
        <f t="shared" ca="1" si="13"/>
        <v>0</v>
      </c>
      <c r="Q47" s="14">
        <f t="shared" ca="1" si="13"/>
        <v>0</v>
      </c>
      <c r="R47" s="14">
        <f t="shared" ca="1" si="14"/>
        <v>0</v>
      </c>
      <c r="S47" s="14">
        <f t="shared" ca="1" si="14"/>
        <v>0</v>
      </c>
      <c r="T47" s="14">
        <f t="shared" ca="1" si="14"/>
        <v>0</v>
      </c>
      <c r="U47" s="14">
        <f t="shared" ca="1" si="14"/>
        <v>0</v>
      </c>
      <c r="V47" s="14">
        <f t="shared" ca="1" si="14"/>
        <v>0</v>
      </c>
      <c r="W47" s="14">
        <f t="shared" ca="1" si="14"/>
        <v>0</v>
      </c>
      <c r="X47" s="14">
        <f t="shared" ca="1" si="14"/>
        <v>0</v>
      </c>
      <c r="Y47" s="14">
        <f t="shared" ca="1" si="14"/>
        <v>0</v>
      </c>
      <c r="Z47" s="14">
        <f t="shared" ca="1" si="14"/>
        <v>0</v>
      </c>
      <c r="AA47" s="14">
        <f t="shared" ca="1" si="14"/>
        <v>0</v>
      </c>
      <c r="AB47" s="14">
        <f t="shared" ca="1" si="15"/>
        <v>0</v>
      </c>
      <c r="AC47" s="14">
        <f t="shared" ca="1" si="15"/>
        <v>0</v>
      </c>
      <c r="AD47" s="14">
        <f t="shared" ca="1" si="15"/>
        <v>0</v>
      </c>
      <c r="AE47" s="14">
        <f t="shared" ca="1" si="15"/>
        <v>0</v>
      </c>
      <c r="AF47" s="14">
        <f t="shared" ca="1" si="15"/>
        <v>0</v>
      </c>
      <c r="AG47" s="14">
        <f t="shared" ca="1" si="15"/>
        <v>0</v>
      </c>
      <c r="AH47" s="14">
        <f t="shared" ca="1" si="15"/>
        <v>0</v>
      </c>
      <c r="AI47" s="14">
        <f t="shared" ca="1" si="15"/>
        <v>0</v>
      </c>
      <c r="AJ47" s="14">
        <f t="shared" ca="1" si="15"/>
        <v>0</v>
      </c>
      <c r="AK47" s="14">
        <f t="shared" ca="1" si="15"/>
        <v>0</v>
      </c>
      <c r="AL47" s="14">
        <f t="shared" ca="1" si="16"/>
        <v>0</v>
      </c>
      <c r="AM47" s="14">
        <f t="shared" ca="1" si="16"/>
        <v>0</v>
      </c>
      <c r="AN47" s="14">
        <f t="shared" ca="1" si="16"/>
        <v>0</v>
      </c>
      <c r="AO47" s="14">
        <f t="shared" ca="1" si="16"/>
        <v>0</v>
      </c>
      <c r="AP47" s="14">
        <f t="shared" ca="1" si="16"/>
        <v>0</v>
      </c>
      <c r="AQ47" s="14">
        <f t="shared" ca="1" si="16"/>
        <v>0</v>
      </c>
      <c r="AR47" s="14">
        <f t="shared" ca="1" si="16"/>
        <v>0</v>
      </c>
      <c r="AS47" s="14">
        <f t="shared" ca="1" si="16"/>
        <v>0</v>
      </c>
      <c r="AT47" s="14">
        <f t="shared" ca="1" si="16"/>
        <v>0</v>
      </c>
      <c r="AU47" s="14">
        <f t="shared" ca="1" si="16"/>
        <v>0</v>
      </c>
      <c r="AV47" s="14">
        <f t="shared" ca="1" si="17"/>
        <v>0</v>
      </c>
      <c r="AW47" s="14">
        <f t="shared" ca="1" si="17"/>
        <v>0</v>
      </c>
      <c r="AX47" s="14">
        <f t="shared" ca="1" si="17"/>
        <v>0</v>
      </c>
      <c r="AY47" s="14">
        <f t="shared" ca="1" si="17"/>
        <v>0</v>
      </c>
      <c r="AZ47" s="14">
        <f t="shared" ca="1" si="17"/>
        <v>0</v>
      </c>
      <c r="BA47" s="14">
        <f t="shared" ca="1" si="17"/>
        <v>0</v>
      </c>
      <c r="BB47" s="14">
        <f t="shared" ca="1" si="17"/>
        <v>0</v>
      </c>
      <c r="BC47" s="14">
        <f t="shared" ca="1" si="17"/>
        <v>0</v>
      </c>
      <c r="BD47" s="14">
        <f t="shared" ca="1" si="17"/>
        <v>0</v>
      </c>
      <c r="BE47" s="14">
        <f t="shared" ca="1" si="17"/>
        <v>0</v>
      </c>
      <c r="BF47" s="14">
        <f t="shared" ca="1" si="18"/>
        <v>0</v>
      </c>
      <c r="BG47" s="14">
        <f t="shared" ca="1" si="18"/>
        <v>0</v>
      </c>
      <c r="BH47" s="14">
        <f t="shared" ca="1" si="18"/>
        <v>0</v>
      </c>
      <c r="BI47" s="14">
        <f t="shared" ca="1" si="18"/>
        <v>0</v>
      </c>
      <c r="BJ47" s="14">
        <f t="shared" ca="1" si="18"/>
        <v>0</v>
      </c>
      <c r="BK47" s="14">
        <f t="shared" ca="1" si="18"/>
        <v>0</v>
      </c>
      <c r="BL47" s="14">
        <f t="shared" ca="1" si="18"/>
        <v>0</v>
      </c>
      <c r="BM47" s="14">
        <f t="shared" ca="1" si="18"/>
        <v>0</v>
      </c>
      <c r="BN47" s="14">
        <f t="shared" ca="1" si="18"/>
        <v>0</v>
      </c>
      <c r="BO47" s="14">
        <f t="shared" ca="1" si="18"/>
        <v>0</v>
      </c>
      <c r="BP47" s="14">
        <f t="shared" ca="1" si="19"/>
        <v>0</v>
      </c>
      <c r="BQ47" s="14">
        <f t="shared" ca="1" si="19"/>
        <v>0</v>
      </c>
      <c r="BR47" s="14">
        <f t="shared" ca="1" si="19"/>
        <v>0</v>
      </c>
      <c r="BS47" s="14">
        <f t="shared" ca="1" si="19"/>
        <v>0</v>
      </c>
      <c r="BT47" s="14">
        <f t="shared" ca="1" si="19"/>
        <v>0</v>
      </c>
      <c r="BU47" s="14">
        <f t="shared" ca="1" si="19"/>
        <v>0</v>
      </c>
      <c r="BV47" s="14">
        <f t="shared" ca="1" si="19"/>
        <v>0</v>
      </c>
      <c r="BW47" s="14">
        <f t="shared" ca="1" si="19"/>
        <v>0</v>
      </c>
      <c r="BX47" s="14">
        <f t="shared" ca="1" si="19"/>
        <v>0</v>
      </c>
      <c r="BY47" s="14">
        <f t="shared" ca="1" si="19"/>
        <v>0</v>
      </c>
      <c r="BZ47" s="14">
        <f t="shared" ca="1" si="20"/>
        <v>0</v>
      </c>
      <c r="CA47" s="14">
        <f t="shared" ca="1" si="20"/>
        <v>0</v>
      </c>
      <c r="CB47" s="14">
        <f t="shared" ca="1" si="20"/>
        <v>0</v>
      </c>
      <c r="CC47" s="14">
        <f t="shared" ca="1" si="20"/>
        <v>0</v>
      </c>
      <c r="CD47" s="14">
        <f t="shared" ca="1" si="20"/>
        <v>0</v>
      </c>
      <c r="CE47" s="14">
        <f t="shared" ca="1" si="20"/>
        <v>0</v>
      </c>
      <c r="CF47" s="14">
        <f t="shared" ca="1" si="20"/>
        <v>0</v>
      </c>
      <c r="CG47" s="14">
        <f t="shared" ca="1" si="20"/>
        <v>0</v>
      </c>
      <c r="CH47" s="14">
        <f t="shared" ca="1" si="20"/>
        <v>0</v>
      </c>
      <c r="CI47" s="14">
        <f t="shared" ca="1" si="20"/>
        <v>0</v>
      </c>
      <c r="CJ47" s="14">
        <f t="shared" ca="1" si="21"/>
        <v>0</v>
      </c>
      <c r="CK47" s="14">
        <f t="shared" ca="1" si="21"/>
        <v>0</v>
      </c>
      <c r="CL47" s="14">
        <f t="shared" ca="1" si="21"/>
        <v>0</v>
      </c>
      <c r="CM47" s="14">
        <f t="shared" ca="1" si="21"/>
        <v>0</v>
      </c>
      <c r="CN47" s="14">
        <f t="shared" ca="1" si="21"/>
        <v>0</v>
      </c>
      <c r="CO47" s="14">
        <f t="shared" ca="1" si="21"/>
        <v>0</v>
      </c>
      <c r="CP47" s="14">
        <f t="shared" ca="1" si="21"/>
        <v>0</v>
      </c>
      <c r="CQ47" s="14">
        <f t="shared" ca="1" si="21"/>
        <v>0</v>
      </c>
      <c r="CR47" s="14">
        <f t="shared" ca="1" si="21"/>
        <v>0</v>
      </c>
      <c r="CS47" s="14">
        <f t="shared" ca="1" si="21"/>
        <v>0</v>
      </c>
      <c r="CT47" s="14">
        <f t="shared" ca="1" si="22"/>
        <v>0</v>
      </c>
      <c r="CU47" s="14">
        <f t="shared" ca="1" si="22"/>
        <v>0</v>
      </c>
      <c r="CV47" s="14">
        <f t="shared" ca="1" si="22"/>
        <v>0</v>
      </c>
      <c r="CW47" s="14">
        <f t="shared" ca="1" si="22"/>
        <v>0</v>
      </c>
      <c r="CX47" s="14">
        <f t="shared" ca="1" si="22"/>
        <v>0</v>
      </c>
      <c r="CY47" s="14">
        <f t="shared" ca="1" si="22"/>
        <v>0</v>
      </c>
      <c r="CZ47" s="14">
        <f t="shared" ca="1" si="22"/>
        <v>0</v>
      </c>
      <c r="DA47" s="14">
        <f t="shared" ca="1" si="22"/>
        <v>0</v>
      </c>
      <c r="DB47" s="14">
        <f t="shared" ca="1" si="22"/>
        <v>0</v>
      </c>
      <c r="DC47" s="14">
        <f t="shared" ca="1" si="22"/>
        <v>0</v>
      </c>
    </row>
    <row r="48" spans="1:107" hidden="1">
      <c r="A48" s="91">
        <v>4</v>
      </c>
      <c r="B48" s="5" t="str">
        <f t="shared" ca="1" si="11"/>
        <v>D.1.5.</v>
      </c>
      <c r="C48" s="302" t="str">
        <f t="shared" ca="1" si="12"/>
        <v>Veikla</v>
      </c>
      <c r="D48" s="303"/>
      <c r="E48" s="303"/>
      <c r="F48" s="304"/>
      <c r="G48" s="90">
        <f ca="1">SUMIF($H$39:$DC$39,"&lt;="&amp;PAL,$H48:$DC48)</f>
        <v>0</v>
      </c>
      <c r="H48" s="14">
        <f t="shared" ca="1" si="13"/>
        <v>0</v>
      </c>
      <c r="I48" s="14">
        <f t="shared" ca="1" si="13"/>
        <v>0</v>
      </c>
      <c r="J48" s="14">
        <f t="shared" ca="1" si="13"/>
        <v>0</v>
      </c>
      <c r="K48" s="14">
        <f t="shared" ca="1" si="13"/>
        <v>0</v>
      </c>
      <c r="L48" s="14">
        <f t="shared" ca="1" si="13"/>
        <v>0</v>
      </c>
      <c r="M48" s="14">
        <f t="shared" ca="1" si="13"/>
        <v>0</v>
      </c>
      <c r="N48" s="14">
        <f t="shared" ca="1" si="13"/>
        <v>0</v>
      </c>
      <c r="O48" s="14">
        <f t="shared" ca="1" si="13"/>
        <v>0</v>
      </c>
      <c r="P48" s="14">
        <f t="shared" ca="1" si="13"/>
        <v>0</v>
      </c>
      <c r="Q48" s="14">
        <f t="shared" ca="1" si="13"/>
        <v>0</v>
      </c>
      <c r="R48" s="14">
        <f t="shared" ca="1" si="14"/>
        <v>0</v>
      </c>
      <c r="S48" s="14">
        <f t="shared" ca="1" si="14"/>
        <v>0</v>
      </c>
      <c r="T48" s="14">
        <f t="shared" ca="1" si="14"/>
        <v>0</v>
      </c>
      <c r="U48" s="14">
        <f t="shared" ca="1" si="14"/>
        <v>0</v>
      </c>
      <c r="V48" s="14">
        <f t="shared" ca="1" si="14"/>
        <v>0</v>
      </c>
      <c r="W48" s="14">
        <f t="shared" ca="1" si="14"/>
        <v>0</v>
      </c>
      <c r="X48" s="14">
        <f t="shared" ca="1" si="14"/>
        <v>0</v>
      </c>
      <c r="Y48" s="14">
        <f t="shared" ca="1" si="14"/>
        <v>0</v>
      </c>
      <c r="Z48" s="14">
        <f t="shared" ca="1" si="14"/>
        <v>0</v>
      </c>
      <c r="AA48" s="14">
        <f t="shared" ca="1" si="14"/>
        <v>0</v>
      </c>
      <c r="AB48" s="14">
        <f t="shared" ca="1" si="15"/>
        <v>0</v>
      </c>
      <c r="AC48" s="14">
        <f t="shared" ca="1" si="15"/>
        <v>0</v>
      </c>
      <c r="AD48" s="14">
        <f t="shared" ca="1" si="15"/>
        <v>0</v>
      </c>
      <c r="AE48" s="14">
        <f t="shared" ca="1" si="15"/>
        <v>0</v>
      </c>
      <c r="AF48" s="14">
        <f t="shared" ca="1" si="15"/>
        <v>0</v>
      </c>
      <c r="AG48" s="14">
        <f t="shared" ca="1" si="15"/>
        <v>0</v>
      </c>
      <c r="AH48" s="14">
        <f t="shared" ca="1" si="15"/>
        <v>0</v>
      </c>
      <c r="AI48" s="14">
        <f t="shared" ca="1" si="15"/>
        <v>0</v>
      </c>
      <c r="AJ48" s="14">
        <f t="shared" ca="1" si="15"/>
        <v>0</v>
      </c>
      <c r="AK48" s="14">
        <f t="shared" ca="1" si="15"/>
        <v>0</v>
      </c>
      <c r="AL48" s="14">
        <f t="shared" ca="1" si="16"/>
        <v>0</v>
      </c>
      <c r="AM48" s="14">
        <f t="shared" ca="1" si="16"/>
        <v>0</v>
      </c>
      <c r="AN48" s="14">
        <f t="shared" ca="1" si="16"/>
        <v>0</v>
      </c>
      <c r="AO48" s="14">
        <f t="shared" ca="1" si="16"/>
        <v>0</v>
      </c>
      <c r="AP48" s="14">
        <f t="shared" ca="1" si="16"/>
        <v>0</v>
      </c>
      <c r="AQ48" s="14">
        <f t="shared" ca="1" si="16"/>
        <v>0</v>
      </c>
      <c r="AR48" s="14">
        <f t="shared" ca="1" si="16"/>
        <v>0</v>
      </c>
      <c r="AS48" s="14">
        <f t="shared" ca="1" si="16"/>
        <v>0</v>
      </c>
      <c r="AT48" s="14">
        <f t="shared" ca="1" si="16"/>
        <v>0</v>
      </c>
      <c r="AU48" s="14">
        <f t="shared" ca="1" si="16"/>
        <v>0</v>
      </c>
      <c r="AV48" s="14">
        <f t="shared" ca="1" si="17"/>
        <v>0</v>
      </c>
      <c r="AW48" s="14">
        <f t="shared" ca="1" si="17"/>
        <v>0</v>
      </c>
      <c r="AX48" s="14">
        <f t="shared" ca="1" si="17"/>
        <v>0</v>
      </c>
      <c r="AY48" s="14">
        <f t="shared" ca="1" si="17"/>
        <v>0</v>
      </c>
      <c r="AZ48" s="14">
        <f t="shared" ca="1" si="17"/>
        <v>0</v>
      </c>
      <c r="BA48" s="14">
        <f t="shared" ca="1" si="17"/>
        <v>0</v>
      </c>
      <c r="BB48" s="14">
        <f t="shared" ca="1" si="17"/>
        <v>0</v>
      </c>
      <c r="BC48" s="14">
        <f t="shared" ca="1" si="17"/>
        <v>0</v>
      </c>
      <c r="BD48" s="14">
        <f t="shared" ca="1" si="17"/>
        <v>0</v>
      </c>
      <c r="BE48" s="14">
        <f t="shared" ca="1" si="17"/>
        <v>0</v>
      </c>
      <c r="BF48" s="14">
        <f t="shared" ca="1" si="18"/>
        <v>0</v>
      </c>
      <c r="BG48" s="14">
        <f t="shared" ca="1" si="18"/>
        <v>0</v>
      </c>
      <c r="BH48" s="14">
        <f t="shared" ca="1" si="18"/>
        <v>0</v>
      </c>
      <c r="BI48" s="14">
        <f t="shared" ca="1" si="18"/>
        <v>0</v>
      </c>
      <c r="BJ48" s="14">
        <f t="shared" ca="1" si="18"/>
        <v>0</v>
      </c>
      <c r="BK48" s="14">
        <f t="shared" ca="1" si="18"/>
        <v>0</v>
      </c>
      <c r="BL48" s="14">
        <f t="shared" ca="1" si="18"/>
        <v>0</v>
      </c>
      <c r="BM48" s="14">
        <f t="shared" ca="1" si="18"/>
        <v>0</v>
      </c>
      <c r="BN48" s="14">
        <f t="shared" ca="1" si="18"/>
        <v>0</v>
      </c>
      <c r="BO48" s="14">
        <f t="shared" ca="1" si="18"/>
        <v>0</v>
      </c>
      <c r="BP48" s="14">
        <f t="shared" ca="1" si="19"/>
        <v>0</v>
      </c>
      <c r="BQ48" s="14">
        <f t="shared" ca="1" si="19"/>
        <v>0</v>
      </c>
      <c r="BR48" s="14">
        <f t="shared" ca="1" si="19"/>
        <v>0</v>
      </c>
      <c r="BS48" s="14">
        <f t="shared" ca="1" si="19"/>
        <v>0</v>
      </c>
      <c r="BT48" s="14">
        <f t="shared" ca="1" si="19"/>
        <v>0</v>
      </c>
      <c r="BU48" s="14">
        <f t="shared" ca="1" si="19"/>
        <v>0</v>
      </c>
      <c r="BV48" s="14">
        <f t="shared" ca="1" si="19"/>
        <v>0</v>
      </c>
      <c r="BW48" s="14">
        <f t="shared" ca="1" si="19"/>
        <v>0</v>
      </c>
      <c r="BX48" s="14">
        <f t="shared" ca="1" si="19"/>
        <v>0</v>
      </c>
      <c r="BY48" s="14">
        <f t="shared" ca="1" si="19"/>
        <v>0</v>
      </c>
      <c r="BZ48" s="14">
        <f t="shared" ca="1" si="20"/>
        <v>0</v>
      </c>
      <c r="CA48" s="14">
        <f t="shared" ca="1" si="20"/>
        <v>0</v>
      </c>
      <c r="CB48" s="14">
        <f t="shared" ca="1" si="20"/>
        <v>0</v>
      </c>
      <c r="CC48" s="14">
        <f t="shared" ca="1" si="20"/>
        <v>0</v>
      </c>
      <c r="CD48" s="14">
        <f t="shared" ca="1" si="20"/>
        <v>0</v>
      </c>
      <c r="CE48" s="14">
        <f t="shared" ca="1" si="20"/>
        <v>0</v>
      </c>
      <c r="CF48" s="14">
        <f t="shared" ca="1" si="20"/>
        <v>0</v>
      </c>
      <c r="CG48" s="14">
        <f t="shared" ca="1" si="20"/>
        <v>0</v>
      </c>
      <c r="CH48" s="14">
        <f t="shared" ca="1" si="20"/>
        <v>0</v>
      </c>
      <c r="CI48" s="14">
        <f t="shared" ca="1" si="20"/>
        <v>0</v>
      </c>
      <c r="CJ48" s="14">
        <f t="shared" ca="1" si="21"/>
        <v>0</v>
      </c>
      <c r="CK48" s="14">
        <f t="shared" ca="1" si="21"/>
        <v>0</v>
      </c>
      <c r="CL48" s="14">
        <f t="shared" ca="1" si="21"/>
        <v>0</v>
      </c>
      <c r="CM48" s="14">
        <f t="shared" ca="1" si="21"/>
        <v>0</v>
      </c>
      <c r="CN48" s="14">
        <f t="shared" ca="1" si="21"/>
        <v>0</v>
      </c>
      <c r="CO48" s="14">
        <f t="shared" ca="1" si="21"/>
        <v>0</v>
      </c>
      <c r="CP48" s="14">
        <f t="shared" ca="1" si="21"/>
        <v>0</v>
      </c>
      <c r="CQ48" s="14">
        <f t="shared" ca="1" si="21"/>
        <v>0</v>
      </c>
      <c r="CR48" s="14">
        <f t="shared" ca="1" si="21"/>
        <v>0</v>
      </c>
      <c r="CS48" s="14">
        <f t="shared" ca="1" si="21"/>
        <v>0</v>
      </c>
      <c r="CT48" s="14">
        <f t="shared" ca="1" si="22"/>
        <v>0</v>
      </c>
      <c r="CU48" s="14">
        <f t="shared" ca="1" si="22"/>
        <v>0</v>
      </c>
      <c r="CV48" s="14">
        <f t="shared" ca="1" si="22"/>
        <v>0</v>
      </c>
      <c r="CW48" s="14">
        <f t="shared" ca="1" si="22"/>
        <v>0</v>
      </c>
      <c r="CX48" s="14">
        <f t="shared" ca="1" si="22"/>
        <v>0</v>
      </c>
      <c r="CY48" s="14">
        <f t="shared" ca="1" si="22"/>
        <v>0</v>
      </c>
      <c r="CZ48" s="14">
        <f t="shared" ca="1" si="22"/>
        <v>0</v>
      </c>
      <c r="DA48" s="14">
        <f t="shared" ca="1" si="22"/>
        <v>0</v>
      </c>
      <c r="DB48" s="14">
        <f t="shared" ca="1" si="22"/>
        <v>0</v>
      </c>
      <c r="DC48" s="14">
        <f t="shared" ca="1" si="22"/>
        <v>0</v>
      </c>
    </row>
    <row r="49" spans="1:107" hidden="1">
      <c r="A49" s="91">
        <v>5</v>
      </c>
      <c r="B49" s="5" t="str">
        <f t="shared" ca="1" si="11"/>
        <v>D.1.6.</v>
      </c>
      <c r="C49" s="302" t="str">
        <f t="shared" ca="1" si="12"/>
        <v>Veikla</v>
      </c>
      <c r="D49" s="303"/>
      <c r="E49" s="303"/>
      <c r="F49" s="304"/>
      <c r="G49" s="90">
        <f ca="1">SUMIF($H$39:$DC$39,"&lt;="&amp;PAL,$H49:$DC49)</f>
        <v>0</v>
      </c>
      <c r="H49" s="14">
        <f t="shared" ca="1" si="13"/>
        <v>0</v>
      </c>
      <c r="I49" s="14">
        <f t="shared" ca="1" si="13"/>
        <v>0</v>
      </c>
      <c r="J49" s="14">
        <f t="shared" ca="1" si="13"/>
        <v>0</v>
      </c>
      <c r="K49" s="14">
        <f t="shared" ca="1" si="13"/>
        <v>0</v>
      </c>
      <c r="L49" s="14">
        <f t="shared" ca="1" si="13"/>
        <v>0</v>
      </c>
      <c r="M49" s="14">
        <f t="shared" ca="1" si="13"/>
        <v>0</v>
      </c>
      <c r="N49" s="14">
        <f t="shared" ca="1" si="13"/>
        <v>0</v>
      </c>
      <c r="O49" s="14">
        <f t="shared" ca="1" si="13"/>
        <v>0</v>
      </c>
      <c r="P49" s="14">
        <f t="shared" ca="1" si="13"/>
        <v>0</v>
      </c>
      <c r="Q49" s="14">
        <f t="shared" ca="1" si="13"/>
        <v>0</v>
      </c>
      <c r="R49" s="14">
        <f t="shared" ca="1" si="14"/>
        <v>0</v>
      </c>
      <c r="S49" s="14">
        <f t="shared" ca="1" si="14"/>
        <v>0</v>
      </c>
      <c r="T49" s="14">
        <f t="shared" ca="1" si="14"/>
        <v>0</v>
      </c>
      <c r="U49" s="14">
        <f t="shared" ca="1" si="14"/>
        <v>0</v>
      </c>
      <c r="V49" s="14">
        <f t="shared" ca="1" si="14"/>
        <v>0</v>
      </c>
      <c r="W49" s="14">
        <f t="shared" ca="1" si="14"/>
        <v>0</v>
      </c>
      <c r="X49" s="14">
        <f t="shared" ca="1" si="14"/>
        <v>0</v>
      </c>
      <c r="Y49" s="14">
        <f t="shared" ca="1" si="14"/>
        <v>0</v>
      </c>
      <c r="Z49" s="14">
        <f t="shared" ca="1" si="14"/>
        <v>0</v>
      </c>
      <c r="AA49" s="14">
        <f t="shared" ca="1" si="14"/>
        <v>0</v>
      </c>
      <c r="AB49" s="14">
        <f t="shared" ca="1" si="15"/>
        <v>0</v>
      </c>
      <c r="AC49" s="14">
        <f t="shared" ca="1" si="15"/>
        <v>0</v>
      </c>
      <c r="AD49" s="14">
        <f t="shared" ca="1" si="15"/>
        <v>0</v>
      </c>
      <c r="AE49" s="14">
        <f t="shared" ca="1" si="15"/>
        <v>0</v>
      </c>
      <c r="AF49" s="14">
        <f t="shared" ca="1" si="15"/>
        <v>0</v>
      </c>
      <c r="AG49" s="14">
        <f t="shared" ca="1" si="15"/>
        <v>0</v>
      </c>
      <c r="AH49" s="14">
        <f t="shared" ca="1" si="15"/>
        <v>0</v>
      </c>
      <c r="AI49" s="14">
        <f t="shared" ca="1" si="15"/>
        <v>0</v>
      </c>
      <c r="AJ49" s="14">
        <f t="shared" ca="1" si="15"/>
        <v>0</v>
      </c>
      <c r="AK49" s="14">
        <f t="shared" ca="1" si="15"/>
        <v>0</v>
      </c>
      <c r="AL49" s="14">
        <f t="shared" ca="1" si="16"/>
        <v>0</v>
      </c>
      <c r="AM49" s="14">
        <f t="shared" ca="1" si="16"/>
        <v>0</v>
      </c>
      <c r="AN49" s="14">
        <f t="shared" ca="1" si="16"/>
        <v>0</v>
      </c>
      <c r="AO49" s="14">
        <f t="shared" ca="1" si="16"/>
        <v>0</v>
      </c>
      <c r="AP49" s="14">
        <f t="shared" ca="1" si="16"/>
        <v>0</v>
      </c>
      <c r="AQ49" s="14">
        <f t="shared" ca="1" si="16"/>
        <v>0</v>
      </c>
      <c r="AR49" s="14">
        <f t="shared" ca="1" si="16"/>
        <v>0</v>
      </c>
      <c r="AS49" s="14">
        <f t="shared" ca="1" si="16"/>
        <v>0</v>
      </c>
      <c r="AT49" s="14">
        <f t="shared" ca="1" si="16"/>
        <v>0</v>
      </c>
      <c r="AU49" s="14">
        <f t="shared" ca="1" si="16"/>
        <v>0</v>
      </c>
      <c r="AV49" s="14">
        <f t="shared" ca="1" si="17"/>
        <v>0</v>
      </c>
      <c r="AW49" s="14">
        <f t="shared" ca="1" si="17"/>
        <v>0</v>
      </c>
      <c r="AX49" s="14">
        <f t="shared" ca="1" si="17"/>
        <v>0</v>
      </c>
      <c r="AY49" s="14">
        <f t="shared" ca="1" si="17"/>
        <v>0</v>
      </c>
      <c r="AZ49" s="14">
        <f t="shared" ca="1" si="17"/>
        <v>0</v>
      </c>
      <c r="BA49" s="14">
        <f t="shared" ca="1" si="17"/>
        <v>0</v>
      </c>
      <c r="BB49" s="14">
        <f t="shared" ca="1" si="17"/>
        <v>0</v>
      </c>
      <c r="BC49" s="14">
        <f t="shared" ca="1" si="17"/>
        <v>0</v>
      </c>
      <c r="BD49" s="14">
        <f t="shared" ca="1" si="17"/>
        <v>0</v>
      </c>
      <c r="BE49" s="14">
        <f t="shared" ca="1" si="17"/>
        <v>0</v>
      </c>
      <c r="BF49" s="14">
        <f t="shared" ca="1" si="18"/>
        <v>0</v>
      </c>
      <c r="BG49" s="14">
        <f t="shared" ca="1" si="18"/>
        <v>0</v>
      </c>
      <c r="BH49" s="14">
        <f t="shared" ca="1" si="18"/>
        <v>0</v>
      </c>
      <c r="BI49" s="14">
        <f t="shared" ca="1" si="18"/>
        <v>0</v>
      </c>
      <c r="BJ49" s="14">
        <f t="shared" ca="1" si="18"/>
        <v>0</v>
      </c>
      <c r="BK49" s="14">
        <f t="shared" ca="1" si="18"/>
        <v>0</v>
      </c>
      <c r="BL49" s="14">
        <f t="shared" ca="1" si="18"/>
        <v>0</v>
      </c>
      <c r="BM49" s="14">
        <f t="shared" ca="1" si="18"/>
        <v>0</v>
      </c>
      <c r="BN49" s="14">
        <f t="shared" ca="1" si="18"/>
        <v>0</v>
      </c>
      <c r="BO49" s="14">
        <f t="shared" ca="1" si="18"/>
        <v>0</v>
      </c>
      <c r="BP49" s="14">
        <f t="shared" ca="1" si="19"/>
        <v>0</v>
      </c>
      <c r="BQ49" s="14">
        <f t="shared" ca="1" si="19"/>
        <v>0</v>
      </c>
      <c r="BR49" s="14">
        <f t="shared" ca="1" si="19"/>
        <v>0</v>
      </c>
      <c r="BS49" s="14">
        <f t="shared" ca="1" si="19"/>
        <v>0</v>
      </c>
      <c r="BT49" s="14">
        <f t="shared" ca="1" si="19"/>
        <v>0</v>
      </c>
      <c r="BU49" s="14">
        <f t="shared" ca="1" si="19"/>
        <v>0</v>
      </c>
      <c r="BV49" s="14">
        <f t="shared" ca="1" si="19"/>
        <v>0</v>
      </c>
      <c r="BW49" s="14">
        <f t="shared" ca="1" si="19"/>
        <v>0</v>
      </c>
      <c r="BX49" s="14">
        <f t="shared" ca="1" si="19"/>
        <v>0</v>
      </c>
      <c r="BY49" s="14">
        <f t="shared" ca="1" si="19"/>
        <v>0</v>
      </c>
      <c r="BZ49" s="14">
        <f t="shared" ca="1" si="20"/>
        <v>0</v>
      </c>
      <c r="CA49" s="14">
        <f t="shared" ca="1" si="20"/>
        <v>0</v>
      </c>
      <c r="CB49" s="14">
        <f t="shared" ca="1" si="20"/>
        <v>0</v>
      </c>
      <c r="CC49" s="14">
        <f t="shared" ca="1" si="20"/>
        <v>0</v>
      </c>
      <c r="CD49" s="14">
        <f t="shared" ca="1" si="20"/>
        <v>0</v>
      </c>
      <c r="CE49" s="14">
        <f t="shared" ca="1" si="20"/>
        <v>0</v>
      </c>
      <c r="CF49" s="14">
        <f t="shared" ca="1" si="20"/>
        <v>0</v>
      </c>
      <c r="CG49" s="14">
        <f t="shared" ca="1" si="20"/>
        <v>0</v>
      </c>
      <c r="CH49" s="14">
        <f t="shared" ca="1" si="20"/>
        <v>0</v>
      </c>
      <c r="CI49" s="14">
        <f t="shared" ca="1" si="20"/>
        <v>0</v>
      </c>
      <c r="CJ49" s="14">
        <f t="shared" ca="1" si="21"/>
        <v>0</v>
      </c>
      <c r="CK49" s="14">
        <f t="shared" ca="1" si="21"/>
        <v>0</v>
      </c>
      <c r="CL49" s="14">
        <f t="shared" ca="1" si="21"/>
        <v>0</v>
      </c>
      <c r="CM49" s="14">
        <f t="shared" ca="1" si="21"/>
        <v>0</v>
      </c>
      <c r="CN49" s="14">
        <f t="shared" ca="1" si="21"/>
        <v>0</v>
      </c>
      <c r="CO49" s="14">
        <f t="shared" ca="1" si="21"/>
        <v>0</v>
      </c>
      <c r="CP49" s="14">
        <f t="shared" ca="1" si="21"/>
        <v>0</v>
      </c>
      <c r="CQ49" s="14">
        <f t="shared" ca="1" si="21"/>
        <v>0</v>
      </c>
      <c r="CR49" s="14">
        <f t="shared" ca="1" si="21"/>
        <v>0</v>
      </c>
      <c r="CS49" s="14">
        <f t="shared" ca="1" si="21"/>
        <v>0</v>
      </c>
      <c r="CT49" s="14">
        <f t="shared" ca="1" si="22"/>
        <v>0</v>
      </c>
      <c r="CU49" s="14">
        <f t="shared" ca="1" si="22"/>
        <v>0</v>
      </c>
      <c r="CV49" s="14">
        <f t="shared" ca="1" si="22"/>
        <v>0</v>
      </c>
      <c r="CW49" s="14">
        <f t="shared" ca="1" si="22"/>
        <v>0</v>
      </c>
      <c r="CX49" s="14">
        <f t="shared" ca="1" si="22"/>
        <v>0</v>
      </c>
      <c r="CY49" s="14">
        <f t="shared" ca="1" si="22"/>
        <v>0</v>
      </c>
      <c r="CZ49" s="14">
        <f t="shared" ca="1" si="22"/>
        <v>0</v>
      </c>
      <c r="DA49" s="14">
        <f t="shared" ca="1" si="22"/>
        <v>0</v>
      </c>
      <c r="DB49" s="14">
        <f t="shared" ca="1" si="22"/>
        <v>0</v>
      </c>
      <c r="DC49" s="14">
        <f t="shared" ca="1" si="22"/>
        <v>0</v>
      </c>
    </row>
    <row r="50" spans="1:107" hidden="1">
      <c r="A50" s="91">
        <v>6</v>
      </c>
      <c r="B50" s="5" t="str">
        <f t="shared" ca="1" si="11"/>
        <v>D.1.7.</v>
      </c>
      <c r="C50" s="302" t="str">
        <f t="shared" ca="1" si="12"/>
        <v>Veikla</v>
      </c>
      <c r="D50" s="303"/>
      <c r="E50" s="303"/>
      <c r="F50" s="304"/>
      <c r="G50" s="90">
        <f ca="1">SUMIF($H$39:$DC$39,"&lt;="&amp;PAL,$H50:$DC50)</f>
        <v>0</v>
      </c>
      <c r="H50" s="14">
        <f t="shared" ca="1" si="13"/>
        <v>0</v>
      </c>
      <c r="I50" s="14">
        <f t="shared" ca="1" si="13"/>
        <v>0</v>
      </c>
      <c r="J50" s="14">
        <f t="shared" ca="1" si="13"/>
        <v>0</v>
      </c>
      <c r="K50" s="14">
        <f t="shared" ca="1" si="13"/>
        <v>0</v>
      </c>
      <c r="L50" s="14">
        <f t="shared" ca="1" si="13"/>
        <v>0</v>
      </c>
      <c r="M50" s="14">
        <f t="shared" ca="1" si="13"/>
        <v>0</v>
      </c>
      <c r="N50" s="14">
        <f t="shared" ca="1" si="13"/>
        <v>0</v>
      </c>
      <c r="O50" s="14">
        <f t="shared" ca="1" si="13"/>
        <v>0</v>
      </c>
      <c r="P50" s="14">
        <f t="shared" ca="1" si="13"/>
        <v>0</v>
      </c>
      <c r="Q50" s="14">
        <f t="shared" ca="1" si="13"/>
        <v>0</v>
      </c>
      <c r="R50" s="14">
        <f t="shared" ca="1" si="14"/>
        <v>0</v>
      </c>
      <c r="S50" s="14">
        <f t="shared" ca="1" si="14"/>
        <v>0</v>
      </c>
      <c r="T50" s="14">
        <f t="shared" ca="1" si="14"/>
        <v>0</v>
      </c>
      <c r="U50" s="14">
        <f t="shared" ca="1" si="14"/>
        <v>0</v>
      </c>
      <c r="V50" s="14">
        <f t="shared" ca="1" si="14"/>
        <v>0</v>
      </c>
      <c r="W50" s="14">
        <f t="shared" ca="1" si="14"/>
        <v>0</v>
      </c>
      <c r="X50" s="14">
        <f t="shared" ca="1" si="14"/>
        <v>0</v>
      </c>
      <c r="Y50" s="14">
        <f t="shared" ca="1" si="14"/>
        <v>0</v>
      </c>
      <c r="Z50" s="14">
        <f t="shared" ca="1" si="14"/>
        <v>0</v>
      </c>
      <c r="AA50" s="14">
        <f t="shared" ca="1" si="14"/>
        <v>0</v>
      </c>
      <c r="AB50" s="14">
        <f t="shared" ca="1" si="15"/>
        <v>0</v>
      </c>
      <c r="AC50" s="14">
        <f t="shared" ca="1" si="15"/>
        <v>0</v>
      </c>
      <c r="AD50" s="14">
        <f t="shared" ca="1" si="15"/>
        <v>0</v>
      </c>
      <c r="AE50" s="14">
        <f t="shared" ca="1" si="15"/>
        <v>0</v>
      </c>
      <c r="AF50" s="14">
        <f t="shared" ca="1" si="15"/>
        <v>0</v>
      </c>
      <c r="AG50" s="14">
        <f t="shared" ca="1" si="15"/>
        <v>0</v>
      </c>
      <c r="AH50" s="14">
        <f t="shared" ca="1" si="15"/>
        <v>0</v>
      </c>
      <c r="AI50" s="14">
        <f t="shared" ca="1" si="15"/>
        <v>0</v>
      </c>
      <c r="AJ50" s="14">
        <f t="shared" ca="1" si="15"/>
        <v>0</v>
      </c>
      <c r="AK50" s="14">
        <f t="shared" ca="1" si="15"/>
        <v>0</v>
      </c>
      <c r="AL50" s="14">
        <f t="shared" ca="1" si="16"/>
        <v>0</v>
      </c>
      <c r="AM50" s="14">
        <f t="shared" ca="1" si="16"/>
        <v>0</v>
      </c>
      <c r="AN50" s="14">
        <f t="shared" ca="1" si="16"/>
        <v>0</v>
      </c>
      <c r="AO50" s="14">
        <f t="shared" ca="1" si="16"/>
        <v>0</v>
      </c>
      <c r="AP50" s="14">
        <f t="shared" ca="1" si="16"/>
        <v>0</v>
      </c>
      <c r="AQ50" s="14">
        <f t="shared" ca="1" si="16"/>
        <v>0</v>
      </c>
      <c r="AR50" s="14">
        <f t="shared" ca="1" si="16"/>
        <v>0</v>
      </c>
      <c r="AS50" s="14">
        <f t="shared" ca="1" si="16"/>
        <v>0</v>
      </c>
      <c r="AT50" s="14">
        <f t="shared" ca="1" si="16"/>
        <v>0</v>
      </c>
      <c r="AU50" s="14">
        <f t="shared" ca="1" si="16"/>
        <v>0</v>
      </c>
      <c r="AV50" s="14">
        <f t="shared" ca="1" si="17"/>
        <v>0</v>
      </c>
      <c r="AW50" s="14">
        <f t="shared" ca="1" si="17"/>
        <v>0</v>
      </c>
      <c r="AX50" s="14">
        <f t="shared" ca="1" si="17"/>
        <v>0</v>
      </c>
      <c r="AY50" s="14">
        <f t="shared" ca="1" si="17"/>
        <v>0</v>
      </c>
      <c r="AZ50" s="14">
        <f t="shared" ca="1" si="17"/>
        <v>0</v>
      </c>
      <c r="BA50" s="14">
        <f t="shared" ca="1" si="17"/>
        <v>0</v>
      </c>
      <c r="BB50" s="14">
        <f t="shared" ca="1" si="17"/>
        <v>0</v>
      </c>
      <c r="BC50" s="14">
        <f t="shared" ca="1" si="17"/>
        <v>0</v>
      </c>
      <c r="BD50" s="14">
        <f t="shared" ca="1" si="17"/>
        <v>0</v>
      </c>
      <c r="BE50" s="14">
        <f t="shared" ca="1" si="17"/>
        <v>0</v>
      </c>
      <c r="BF50" s="14">
        <f t="shared" ca="1" si="18"/>
        <v>0</v>
      </c>
      <c r="BG50" s="14">
        <f t="shared" ca="1" si="18"/>
        <v>0</v>
      </c>
      <c r="BH50" s="14">
        <f t="shared" ca="1" si="18"/>
        <v>0</v>
      </c>
      <c r="BI50" s="14">
        <f t="shared" ca="1" si="18"/>
        <v>0</v>
      </c>
      <c r="BJ50" s="14">
        <f t="shared" ca="1" si="18"/>
        <v>0</v>
      </c>
      <c r="BK50" s="14">
        <f t="shared" ca="1" si="18"/>
        <v>0</v>
      </c>
      <c r="BL50" s="14">
        <f t="shared" ca="1" si="18"/>
        <v>0</v>
      </c>
      <c r="BM50" s="14">
        <f t="shared" ca="1" si="18"/>
        <v>0</v>
      </c>
      <c r="BN50" s="14">
        <f t="shared" ca="1" si="18"/>
        <v>0</v>
      </c>
      <c r="BO50" s="14">
        <f t="shared" ca="1" si="18"/>
        <v>0</v>
      </c>
      <c r="BP50" s="14">
        <f t="shared" ca="1" si="19"/>
        <v>0</v>
      </c>
      <c r="BQ50" s="14">
        <f t="shared" ca="1" si="19"/>
        <v>0</v>
      </c>
      <c r="BR50" s="14">
        <f t="shared" ca="1" si="19"/>
        <v>0</v>
      </c>
      <c r="BS50" s="14">
        <f t="shared" ca="1" si="19"/>
        <v>0</v>
      </c>
      <c r="BT50" s="14">
        <f t="shared" ca="1" si="19"/>
        <v>0</v>
      </c>
      <c r="BU50" s="14">
        <f t="shared" ca="1" si="19"/>
        <v>0</v>
      </c>
      <c r="BV50" s="14">
        <f t="shared" ca="1" si="19"/>
        <v>0</v>
      </c>
      <c r="BW50" s="14">
        <f t="shared" ca="1" si="19"/>
        <v>0</v>
      </c>
      <c r="BX50" s="14">
        <f t="shared" ca="1" si="19"/>
        <v>0</v>
      </c>
      <c r="BY50" s="14">
        <f t="shared" ca="1" si="19"/>
        <v>0</v>
      </c>
      <c r="BZ50" s="14">
        <f t="shared" ca="1" si="20"/>
        <v>0</v>
      </c>
      <c r="CA50" s="14">
        <f t="shared" ca="1" si="20"/>
        <v>0</v>
      </c>
      <c r="CB50" s="14">
        <f t="shared" ca="1" si="20"/>
        <v>0</v>
      </c>
      <c r="CC50" s="14">
        <f t="shared" ca="1" si="20"/>
        <v>0</v>
      </c>
      <c r="CD50" s="14">
        <f t="shared" ca="1" si="20"/>
        <v>0</v>
      </c>
      <c r="CE50" s="14">
        <f t="shared" ca="1" si="20"/>
        <v>0</v>
      </c>
      <c r="CF50" s="14">
        <f t="shared" ca="1" si="20"/>
        <v>0</v>
      </c>
      <c r="CG50" s="14">
        <f t="shared" ca="1" si="20"/>
        <v>0</v>
      </c>
      <c r="CH50" s="14">
        <f t="shared" ca="1" si="20"/>
        <v>0</v>
      </c>
      <c r="CI50" s="14">
        <f t="shared" ca="1" si="20"/>
        <v>0</v>
      </c>
      <c r="CJ50" s="14">
        <f t="shared" ca="1" si="21"/>
        <v>0</v>
      </c>
      <c r="CK50" s="14">
        <f t="shared" ca="1" si="21"/>
        <v>0</v>
      </c>
      <c r="CL50" s="14">
        <f t="shared" ca="1" si="21"/>
        <v>0</v>
      </c>
      <c r="CM50" s="14">
        <f t="shared" ca="1" si="21"/>
        <v>0</v>
      </c>
      <c r="CN50" s="14">
        <f t="shared" ca="1" si="21"/>
        <v>0</v>
      </c>
      <c r="CO50" s="14">
        <f t="shared" ca="1" si="21"/>
        <v>0</v>
      </c>
      <c r="CP50" s="14">
        <f t="shared" ca="1" si="21"/>
        <v>0</v>
      </c>
      <c r="CQ50" s="14">
        <f t="shared" ca="1" si="21"/>
        <v>0</v>
      </c>
      <c r="CR50" s="14">
        <f t="shared" ca="1" si="21"/>
        <v>0</v>
      </c>
      <c r="CS50" s="14">
        <f t="shared" ca="1" si="21"/>
        <v>0</v>
      </c>
      <c r="CT50" s="14">
        <f t="shared" ca="1" si="22"/>
        <v>0</v>
      </c>
      <c r="CU50" s="14">
        <f t="shared" ca="1" si="22"/>
        <v>0</v>
      </c>
      <c r="CV50" s="14">
        <f t="shared" ca="1" si="22"/>
        <v>0</v>
      </c>
      <c r="CW50" s="14">
        <f t="shared" ca="1" si="22"/>
        <v>0</v>
      </c>
      <c r="CX50" s="14">
        <f t="shared" ca="1" si="22"/>
        <v>0</v>
      </c>
      <c r="CY50" s="14">
        <f t="shared" ca="1" si="22"/>
        <v>0</v>
      </c>
      <c r="CZ50" s="14">
        <f t="shared" ca="1" si="22"/>
        <v>0</v>
      </c>
      <c r="DA50" s="14">
        <f t="shared" ca="1" si="22"/>
        <v>0</v>
      </c>
      <c r="DB50" s="14">
        <f t="shared" ca="1" si="22"/>
        <v>0</v>
      </c>
      <c r="DC50" s="14">
        <f t="shared" ca="1" si="22"/>
        <v>0</v>
      </c>
    </row>
    <row r="51" spans="1:107" ht="15" hidden="1" customHeight="1">
      <c r="A51" s="91">
        <v>7</v>
      </c>
      <c r="B51" s="5" t="str">
        <f t="shared" ca="1" si="11"/>
        <v>D.1.8.</v>
      </c>
      <c r="C51" s="302" t="str">
        <f t="shared" ca="1" si="12"/>
        <v>Veikla</v>
      </c>
      <c r="D51" s="303"/>
      <c r="E51" s="303"/>
      <c r="F51" s="304"/>
      <c r="G51" s="90">
        <f ca="1">SUMIF($H$39:$DC$39,"&lt;="&amp;PAL,$H51:$DC51)</f>
        <v>0</v>
      </c>
      <c r="H51" s="14">
        <f t="shared" ca="1" si="13"/>
        <v>0</v>
      </c>
      <c r="I51" s="14">
        <f t="shared" ca="1" si="13"/>
        <v>0</v>
      </c>
      <c r="J51" s="14">
        <f t="shared" ca="1" si="13"/>
        <v>0</v>
      </c>
      <c r="K51" s="14">
        <f t="shared" ca="1" si="13"/>
        <v>0</v>
      </c>
      <c r="L51" s="14">
        <f t="shared" ca="1" si="13"/>
        <v>0</v>
      </c>
      <c r="M51" s="14">
        <f t="shared" ca="1" si="13"/>
        <v>0</v>
      </c>
      <c r="N51" s="14">
        <f t="shared" ca="1" si="13"/>
        <v>0</v>
      </c>
      <c r="O51" s="14">
        <f t="shared" ca="1" si="13"/>
        <v>0</v>
      </c>
      <c r="P51" s="14">
        <f t="shared" ca="1" si="13"/>
        <v>0</v>
      </c>
      <c r="Q51" s="14">
        <f t="shared" ca="1" si="13"/>
        <v>0</v>
      </c>
      <c r="R51" s="14">
        <f t="shared" ca="1" si="14"/>
        <v>0</v>
      </c>
      <c r="S51" s="14">
        <f t="shared" ca="1" si="14"/>
        <v>0</v>
      </c>
      <c r="T51" s="14">
        <f t="shared" ca="1" si="14"/>
        <v>0</v>
      </c>
      <c r="U51" s="14">
        <f t="shared" ca="1" si="14"/>
        <v>0</v>
      </c>
      <c r="V51" s="14">
        <f t="shared" ca="1" si="14"/>
        <v>0</v>
      </c>
      <c r="W51" s="14">
        <f t="shared" ca="1" si="14"/>
        <v>0</v>
      </c>
      <c r="X51" s="14">
        <f t="shared" ca="1" si="14"/>
        <v>0</v>
      </c>
      <c r="Y51" s="14">
        <f t="shared" ca="1" si="14"/>
        <v>0</v>
      </c>
      <c r="Z51" s="14">
        <f t="shared" ca="1" si="14"/>
        <v>0</v>
      </c>
      <c r="AA51" s="14">
        <f t="shared" ca="1" si="14"/>
        <v>0</v>
      </c>
      <c r="AB51" s="14">
        <f t="shared" ca="1" si="15"/>
        <v>0</v>
      </c>
      <c r="AC51" s="14">
        <f t="shared" ca="1" si="15"/>
        <v>0</v>
      </c>
      <c r="AD51" s="14">
        <f t="shared" ca="1" si="15"/>
        <v>0</v>
      </c>
      <c r="AE51" s="14">
        <f t="shared" ca="1" si="15"/>
        <v>0</v>
      </c>
      <c r="AF51" s="14">
        <f t="shared" ca="1" si="15"/>
        <v>0</v>
      </c>
      <c r="AG51" s="14">
        <f t="shared" ca="1" si="15"/>
        <v>0</v>
      </c>
      <c r="AH51" s="14">
        <f t="shared" ca="1" si="15"/>
        <v>0</v>
      </c>
      <c r="AI51" s="14">
        <f t="shared" ca="1" si="15"/>
        <v>0</v>
      </c>
      <c r="AJ51" s="14">
        <f t="shared" ca="1" si="15"/>
        <v>0</v>
      </c>
      <c r="AK51" s="14">
        <f t="shared" ca="1" si="15"/>
        <v>0</v>
      </c>
      <c r="AL51" s="14">
        <f t="shared" ca="1" si="16"/>
        <v>0</v>
      </c>
      <c r="AM51" s="14">
        <f t="shared" ca="1" si="16"/>
        <v>0</v>
      </c>
      <c r="AN51" s="14">
        <f t="shared" ca="1" si="16"/>
        <v>0</v>
      </c>
      <c r="AO51" s="14">
        <f t="shared" ca="1" si="16"/>
        <v>0</v>
      </c>
      <c r="AP51" s="14">
        <f t="shared" ca="1" si="16"/>
        <v>0</v>
      </c>
      <c r="AQ51" s="14">
        <f t="shared" ca="1" si="16"/>
        <v>0</v>
      </c>
      <c r="AR51" s="14">
        <f t="shared" ca="1" si="16"/>
        <v>0</v>
      </c>
      <c r="AS51" s="14">
        <f t="shared" ca="1" si="16"/>
        <v>0</v>
      </c>
      <c r="AT51" s="14">
        <f t="shared" ca="1" si="16"/>
        <v>0</v>
      </c>
      <c r="AU51" s="14">
        <f t="shared" ca="1" si="16"/>
        <v>0</v>
      </c>
      <c r="AV51" s="14">
        <f t="shared" ca="1" si="17"/>
        <v>0</v>
      </c>
      <c r="AW51" s="14">
        <f t="shared" ca="1" si="17"/>
        <v>0</v>
      </c>
      <c r="AX51" s="14">
        <f t="shared" ca="1" si="17"/>
        <v>0</v>
      </c>
      <c r="AY51" s="14">
        <f t="shared" ca="1" si="17"/>
        <v>0</v>
      </c>
      <c r="AZ51" s="14">
        <f t="shared" ca="1" si="17"/>
        <v>0</v>
      </c>
      <c r="BA51" s="14">
        <f t="shared" ca="1" si="17"/>
        <v>0</v>
      </c>
      <c r="BB51" s="14">
        <f t="shared" ca="1" si="17"/>
        <v>0</v>
      </c>
      <c r="BC51" s="14">
        <f t="shared" ca="1" si="17"/>
        <v>0</v>
      </c>
      <c r="BD51" s="14">
        <f t="shared" ca="1" si="17"/>
        <v>0</v>
      </c>
      <c r="BE51" s="14">
        <f t="shared" ca="1" si="17"/>
        <v>0</v>
      </c>
      <c r="BF51" s="14">
        <f t="shared" ca="1" si="18"/>
        <v>0</v>
      </c>
      <c r="BG51" s="14">
        <f t="shared" ca="1" si="18"/>
        <v>0</v>
      </c>
      <c r="BH51" s="14">
        <f t="shared" ca="1" si="18"/>
        <v>0</v>
      </c>
      <c r="BI51" s="14">
        <f t="shared" ca="1" si="18"/>
        <v>0</v>
      </c>
      <c r="BJ51" s="14">
        <f t="shared" ca="1" si="18"/>
        <v>0</v>
      </c>
      <c r="BK51" s="14">
        <f t="shared" ca="1" si="18"/>
        <v>0</v>
      </c>
      <c r="BL51" s="14">
        <f t="shared" ca="1" si="18"/>
        <v>0</v>
      </c>
      <c r="BM51" s="14">
        <f t="shared" ca="1" si="18"/>
        <v>0</v>
      </c>
      <c r="BN51" s="14">
        <f t="shared" ca="1" si="18"/>
        <v>0</v>
      </c>
      <c r="BO51" s="14">
        <f t="shared" ca="1" si="18"/>
        <v>0</v>
      </c>
      <c r="BP51" s="14">
        <f t="shared" ca="1" si="19"/>
        <v>0</v>
      </c>
      <c r="BQ51" s="14">
        <f t="shared" ca="1" si="19"/>
        <v>0</v>
      </c>
      <c r="BR51" s="14">
        <f t="shared" ca="1" si="19"/>
        <v>0</v>
      </c>
      <c r="BS51" s="14">
        <f t="shared" ca="1" si="19"/>
        <v>0</v>
      </c>
      <c r="BT51" s="14">
        <f t="shared" ca="1" si="19"/>
        <v>0</v>
      </c>
      <c r="BU51" s="14">
        <f t="shared" ca="1" si="19"/>
        <v>0</v>
      </c>
      <c r="BV51" s="14">
        <f t="shared" ca="1" si="19"/>
        <v>0</v>
      </c>
      <c r="BW51" s="14">
        <f t="shared" ca="1" si="19"/>
        <v>0</v>
      </c>
      <c r="BX51" s="14">
        <f t="shared" ca="1" si="19"/>
        <v>0</v>
      </c>
      <c r="BY51" s="14">
        <f t="shared" ca="1" si="19"/>
        <v>0</v>
      </c>
      <c r="BZ51" s="14">
        <f t="shared" ca="1" si="20"/>
        <v>0</v>
      </c>
      <c r="CA51" s="14">
        <f t="shared" ca="1" si="20"/>
        <v>0</v>
      </c>
      <c r="CB51" s="14">
        <f t="shared" ca="1" si="20"/>
        <v>0</v>
      </c>
      <c r="CC51" s="14">
        <f t="shared" ca="1" si="20"/>
        <v>0</v>
      </c>
      <c r="CD51" s="14">
        <f t="shared" ca="1" si="20"/>
        <v>0</v>
      </c>
      <c r="CE51" s="14">
        <f t="shared" ca="1" si="20"/>
        <v>0</v>
      </c>
      <c r="CF51" s="14">
        <f t="shared" ca="1" si="20"/>
        <v>0</v>
      </c>
      <c r="CG51" s="14">
        <f t="shared" ca="1" si="20"/>
        <v>0</v>
      </c>
      <c r="CH51" s="14">
        <f t="shared" ca="1" si="20"/>
        <v>0</v>
      </c>
      <c r="CI51" s="14">
        <f t="shared" ca="1" si="20"/>
        <v>0</v>
      </c>
      <c r="CJ51" s="14">
        <f t="shared" ca="1" si="21"/>
        <v>0</v>
      </c>
      <c r="CK51" s="14">
        <f t="shared" ca="1" si="21"/>
        <v>0</v>
      </c>
      <c r="CL51" s="14">
        <f t="shared" ca="1" si="21"/>
        <v>0</v>
      </c>
      <c r="CM51" s="14">
        <f t="shared" ca="1" si="21"/>
        <v>0</v>
      </c>
      <c r="CN51" s="14">
        <f t="shared" ca="1" si="21"/>
        <v>0</v>
      </c>
      <c r="CO51" s="14">
        <f t="shared" ca="1" si="21"/>
        <v>0</v>
      </c>
      <c r="CP51" s="14">
        <f t="shared" ca="1" si="21"/>
        <v>0</v>
      </c>
      <c r="CQ51" s="14">
        <f t="shared" ca="1" si="21"/>
        <v>0</v>
      </c>
      <c r="CR51" s="14">
        <f t="shared" ca="1" si="21"/>
        <v>0</v>
      </c>
      <c r="CS51" s="14">
        <f t="shared" ca="1" si="21"/>
        <v>0</v>
      </c>
      <c r="CT51" s="14">
        <f t="shared" ca="1" si="22"/>
        <v>0</v>
      </c>
      <c r="CU51" s="14">
        <f t="shared" ca="1" si="22"/>
        <v>0</v>
      </c>
      <c r="CV51" s="14">
        <f t="shared" ca="1" si="22"/>
        <v>0</v>
      </c>
      <c r="CW51" s="14">
        <f t="shared" ca="1" si="22"/>
        <v>0</v>
      </c>
      <c r="CX51" s="14">
        <f t="shared" ca="1" si="22"/>
        <v>0</v>
      </c>
      <c r="CY51" s="14">
        <f t="shared" ca="1" si="22"/>
        <v>0</v>
      </c>
      <c r="CZ51" s="14">
        <f t="shared" ca="1" si="22"/>
        <v>0</v>
      </c>
      <c r="DA51" s="14">
        <f t="shared" ca="1" si="22"/>
        <v>0</v>
      </c>
      <c r="DB51" s="14">
        <f t="shared" ca="1" si="22"/>
        <v>0</v>
      </c>
      <c r="DC51" s="14">
        <f t="shared" ca="1" si="22"/>
        <v>0</v>
      </c>
    </row>
    <row r="52" spans="1:107" hidden="1">
      <c r="A52" s="91">
        <v>10</v>
      </c>
      <c r="B52" s="3" t="str">
        <f t="shared" ca="1" si="11"/>
        <v>D.2.</v>
      </c>
      <c r="C52" s="131" t="str">
        <f t="shared" ca="1" si="12"/>
        <v>Mokestinės</v>
      </c>
      <c r="D52" s="294"/>
      <c r="E52" s="294"/>
      <c r="F52" s="295"/>
      <c r="G52" s="90">
        <f ca="1">SUMIF($H$39:$DC$39,"&lt;="&amp;PAL,$H52:$DC52)</f>
        <v>0</v>
      </c>
      <c r="H52" s="11">
        <f ca="1">SUM(H53:H60)</f>
        <v>0</v>
      </c>
      <c r="I52" s="11">
        <f t="shared" ref="I52:BT52" ca="1" si="23">SUM(I53:I60)</f>
        <v>0</v>
      </c>
      <c r="J52" s="11">
        <f t="shared" ca="1" si="23"/>
        <v>0</v>
      </c>
      <c r="K52" s="11">
        <f t="shared" ca="1" si="23"/>
        <v>0</v>
      </c>
      <c r="L52" s="11">
        <f t="shared" ca="1" si="23"/>
        <v>0</v>
      </c>
      <c r="M52" s="11">
        <f t="shared" ca="1" si="23"/>
        <v>0</v>
      </c>
      <c r="N52" s="11">
        <f t="shared" ca="1" si="23"/>
        <v>0</v>
      </c>
      <c r="O52" s="11">
        <f t="shared" ca="1" si="23"/>
        <v>0</v>
      </c>
      <c r="P52" s="11">
        <f t="shared" ca="1" si="23"/>
        <v>0</v>
      </c>
      <c r="Q52" s="11">
        <f t="shared" ca="1" si="23"/>
        <v>0</v>
      </c>
      <c r="R52" s="11">
        <f t="shared" ca="1" si="23"/>
        <v>0</v>
      </c>
      <c r="S52" s="11">
        <f t="shared" ca="1" si="23"/>
        <v>0</v>
      </c>
      <c r="T52" s="11">
        <f t="shared" ca="1" si="23"/>
        <v>0</v>
      </c>
      <c r="U52" s="11">
        <f t="shared" ca="1" si="23"/>
        <v>0</v>
      </c>
      <c r="V52" s="11">
        <f t="shared" ca="1" si="23"/>
        <v>0</v>
      </c>
      <c r="W52" s="11">
        <f t="shared" ca="1" si="23"/>
        <v>0</v>
      </c>
      <c r="X52" s="11">
        <f t="shared" ca="1" si="23"/>
        <v>0</v>
      </c>
      <c r="Y52" s="11">
        <f t="shared" ca="1" si="23"/>
        <v>0</v>
      </c>
      <c r="Z52" s="11">
        <f t="shared" ca="1" si="23"/>
        <v>0</v>
      </c>
      <c r="AA52" s="11">
        <f t="shared" ca="1" si="23"/>
        <v>0</v>
      </c>
      <c r="AB52" s="11">
        <f t="shared" ca="1" si="23"/>
        <v>0</v>
      </c>
      <c r="AC52" s="11">
        <f t="shared" ca="1" si="23"/>
        <v>0</v>
      </c>
      <c r="AD52" s="11">
        <f t="shared" ca="1" si="23"/>
        <v>0</v>
      </c>
      <c r="AE52" s="11">
        <f t="shared" ca="1" si="23"/>
        <v>0</v>
      </c>
      <c r="AF52" s="11">
        <f t="shared" ca="1" si="23"/>
        <v>0</v>
      </c>
      <c r="AG52" s="11">
        <f t="shared" ca="1" si="23"/>
        <v>0</v>
      </c>
      <c r="AH52" s="11">
        <f t="shared" ca="1" si="23"/>
        <v>0</v>
      </c>
      <c r="AI52" s="11">
        <f t="shared" ca="1" si="23"/>
        <v>0</v>
      </c>
      <c r="AJ52" s="11">
        <f t="shared" ca="1" si="23"/>
        <v>0</v>
      </c>
      <c r="AK52" s="11">
        <f t="shared" ca="1" si="23"/>
        <v>0</v>
      </c>
      <c r="AL52" s="11">
        <f t="shared" ca="1" si="23"/>
        <v>0</v>
      </c>
      <c r="AM52" s="11">
        <f t="shared" ca="1" si="23"/>
        <v>0</v>
      </c>
      <c r="AN52" s="11">
        <f t="shared" ca="1" si="23"/>
        <v>0</v>
      </c>
      <c r="AO52" s="11">
        <f t="shared" ca="1" si="23"/>
        <v>0</v>
      </c>
      <c r="AP52" s="11">
        <f t="shared" ca="1" si="23"/>
        <v>0</v>
      </c>
      <c r="AQ52" s="11">
        <f t="shared" ca="1" si="23"/>
        <v>0</v>
      </c>
      <c r="AR52" s="11">
        <f t="shared" ca="1" si="23"/>
        <v>0</v>
      </c>
      <c r="AS52" s="11">
        <f t="shared" ca="1" si="23"/>
        <v>0</v>
      </c>
      <c r="AT52" s="11">
        <f t="shared" ca="1" si="23"/>
        <v>0</v>
      </c>
      <c r="AU52" s="11">
        <f t="shared" ca="1" si="23"/>
        <v>0</v>
      </c>
      <c r="AV52" s="11">
        <f t="shared" ca="1" si="23"/>
        <v>0</v>
      </c>
      <c r="AW52" s="11">
        <f t="shared" ca="1" si="23"/>
        <v>0</v>
      </c>
      <c r="AX52" s="11">
        <f t="shared" ca="1" si="23"/>
        <v>0</v>
      </c>
      <c r="AY52" s="11">
        <f t="shared" ca="1" si="23"/>
        <v>0</v>
      </c>
      <c r="AZ52" s="11">
        <f t="shared" ca="1" si="23"/>
        <v>0</v>
      </c>
      <c r="BA52" s="11">
        <f t="shared" ca="1" si="23"/>
        <v>0</v>
      </c>
      <c r="BB52" s="11">
        <f t="shared" ca="1" si="23"/>
        <v>0</v>
      </c>
      <c r="BC52" s="11">
        <f t="shared" ca="1" si="23"/>
        <v>0</v>
      </c>
      <c r="BD52" s="11">
        <f t="shared" ca="1" si="23"/>
        <v>0</v>
      </c>
      <c r="BE52" s="11">
        <f t="shared" ca="1" si="23"/>
        <v>0</v>
      </c>
      <c r="BF52" s="11">
        <f t="shared" ca="1" si="23"/>
        <v>0</v>
      </c>
      <c r="BG52" s="11">
        <f t="shared" ca="1" si="23"/>
        <v>0</v>
      </c>
      <c r="BH52" s="11">
        <f t="shared" ca="1" si="23"/>
        <v>0</v>
      </c>
      <c r="BI52" s="11">
        <f t="shared" ca="1" si="23"/>
        <v>0</v>
      </c>
      <c r="BJ52" s="11">
        <f t="shared" ca="1" si="23"/>
        <v>0</v>
      </c>
      <c r="BK52" s="11">
        <f t="shared" ca="1" si="23"/>
        <v>0</v>
      </c>
      <c r="BL52" s="11">
        <f t="shared" ca="1" si="23"/>
        <v>0</v>
      </c>
      <c r="BM52" s="11">
        <f t="shared" ca="1" si="23"/>
        <v>0</v>
      </c>
      <c r="BN52" s="11">
        <f t="shared" ca="1" si="23"/>
        <v>0</v>
      </c>
      <c r="BO52" s="11">
        <f t="shared" ca="1" si="23"/>
        <v>0</v>
      </c>
      <c r="BP52" s="11">
        <f t="shared" ca="1" si="23"/>
        <v>0</v>
      </c>
      <c r="BQ52" s="11">
        <f t="shared" ca="1" si="23"/>
        <v>0</v>
      </c>
      <c r="BR52" s="11">
        <f t="shared" ca="1" si="23"/>
        <v>0</v>
      </c>
      <c r="BS52" s="11">
        <f t="shared" ca="1" si="23"/>
        <v>0</v>
      </c>
      <c r="BT52" s="11">
        <f t="shared" ca="1" si="23"/>
        <v>0</v>
      </c>
      <c r="BU52" s="11">
        <f t="shared" ref="BU52:DB52" ca="1" si="24">SUM(BU53:BU60)</f>
        <v>0</v>
      </c>
      <c r="BV52" s="11">
        <f t="shared" ca="1" si="24"/>
        <v>0</v>
      </c>
      <c r="BW52" s="11">
        <f t="shared" ca="1" si="24"/>
        <v>0</v>
      </c>
      <c r="BX52" s="11">
        <f t="shared" ca="1" si="24"/>
        <v>0</v>
      </c>
      <c r="BY52" s="11">
        <f t="shared" ca="1" si="24"/>
        <v>0</v>
      </c>
      <c r="BZ52" s="11">
        <f t="shared" ca="1" si="24"/>
        <v>0</v>
      </c>
      <c r="CA52" s="11">
        <f t="shared" ca="1" si="24"/>
        <v>0</v>
      </c>
      <c r="CB52" s="11">
        <f t="shared" ca="1" si="24"/>
        <v>0</v>
      </c>
      <c r="CC52" s="11">
        <f t="shared" ca="1" si="24"/>
        <v>0</v>
      </c>
      <c r="CD52" s="11">
        <f t="shared" ca="1" si="24"/>
        <v>0</v>
      </c>
      <c r="CE52" s="11">
        <f t="shared" ca="1" si="24"/>
        <v>0</v>
      </c>
      <c r="CF52" s="11">
        <f t="shared" ca="1" si="24"/>
        <v>0</v>
      </c>
      <c r="CG52" s="11">
        <f t="shared" ca="1" si="24"/>
        <v>0</v>
      </c>
      <c r="CH52" s="11">
        <f t="shared" ca="1" si="24"/>
        <v>0</v>
      </c>
      <c r="CI52" s="11">
        <f t="shared" ca="1" si="24"/>
        <v>0</v>
      </c>
      <c r="CJ52" s="11">
        <f t="shared" ca="1" si="24"/>
        <v>0</v>
      </c>
      <c r="CK52" s="11">
        <f t="shared" ca="1" si="24"/>
        <v>0</v>
      </c>
      <c r="CL52" s="11">
        <f t="shared" ca="1" si="24"/>
        <v>0</v>
      </c>
      <c r="CM52" s="11">
        <f t="shared" ca="1" si="24"/>
        <v>0</v>
      </c>
      <c r="CN52" s="11">
        <f t="shared" ca="1" si="24"/>
        <v>0</v>
      </c>
      <c r="CO52" s="11">
        <f t="shared" ca="1" si="24"/>
        <v>0</v>
      </c>
      <c r="CP52" s="11">
        <f t="shared" ca="1" si="24"/>
        <v>0</v>
      </c>
      <c r="CQ52" s="11">
        <f t="shared" ca="1" si="24"/>
        <v>0</v>
      </c>
      <c r="CR52" s="11">
        <f t="shared" ca="1" si="24"/>
        <v>0</v>
      </c>
      <c r="CS52" s="11">
        <f t="shared" ca="1" si="24"/>
        <v>0</v>
      </c>
      <c r="CT52" s="11">
        <f t="shared" ca="1" si="24"/>
        <v>0</v>
      </c>
      <c r="CU52" s="11">
        <f t="shared" ca="1" si="24"/>
        <v>0</v>
      </c>
      <c r="CV52" s="11">
        <f t="shared" ca="1" si="24"/>
        <v>0</v>
      </c>
      <c r="CW52" s="11">
        <f t="shared" ca="1" si="24"/>
        <v>0</v>
      </c>
      <c r="CX52" s="11">
        <f t="shared" ca="1" si="24"/>
        <v>0</v>
      </c>
      <c r="CY52" s="11">
        <f t="shared" ca="1" si="24"/>
        <v>0</v>
      </c>
      <c r="CZ52" s="11">
        <f t="shared" ca="1" si="24"/>
        <v>0</v>
      </c>
      <c r="DA52" s="11">
        <f t="shared" ca="1" si="24"/>
        <v>0</v>
      </c>
      <c r="DB52" s="11">
        <f t="shared" ca="1" si="24"/>
        <v>0</v>
      </c>
      <c r="DC52" s="11">
        <f ca="1">SUM(DC53:DC60)</f>
        <v>0</v>
      </c>
    </row>
    <row r="53" spans="1:107" hidden="1">
      <c r="A53" s="91">
        <v>11</v>
      </c>
      <c r="B53" s="5" t="str">
        <f t="shared" ca="1" si="11"/>
        <v>D.2.1.</v>
      </c>
      <c r="C53" s="113" t="str">
        <f t="shared" ca="1" si="12"/>
        <v>Veikla</v>
      </c>
      <c r="D53" s="194"/>
      <c r="E53" s="194"/>
      <c r="F53" s="195"/>
      <c r="G53" s="90">
        <f ca="1">SUMIF($H$39:$DC$39,"&lt;="&amp;PAL,$H53:$DC53)</f>
        <v>0</v>
      </c>
      <c r="H53" s="14">
        <f t="shared" ref="H53:Q60" ca="1" si="25">IFERROR(OFFSET(INDIRECT("'"&amp;Opt_alt&amp;"'!H12"),$A53,H$39)*(1+VMI)^H$39,"")</f>
        <v>0</v>
      </c>
      <c r="I53" s="14">
        <f t="shared" ca="1" si="25"/>
        <v>0</v>
      </c>
      <c r="J53" s="14">
        <f t="shared" ca="1" si="25"/>
        <v>0</v>
      </c>
      <c r="K53" s="14">
        <f t="shared" ca="1" si="25"/>
        <v>0</v>
      </c>
      <c r="L53" s="14">
        <f t="shared" ca="1" si="25"/>
        <v>0</v>
      </c>
      <c r="M53" s="14">
        <f t="shared" ca="1" si="25"/>
        <v>0</v>
      </c>
      <c r="N53" s="14">
        <f t="shared" ca="1" si="25"/>
        <v>0</v>
      </c>
      <c r="O53" s="14">
        <f t="shared" ca="1" si="25"/>
        <v>0</v>
      </c>
      <c r="P53" s="14">
        <f t="shared" ca="1" si="25"/>
        <v>0</v>
      </c>
      <c r="Q53" s="14">
        <f t="shared" ca="1" si="25"/>
        <v>0</v>
      </c>
      <c r="R53" s="14">
        <f t="shared" ref="R53:AA60" ca="1" si="26">IFERROR(OFFSET(INDIRECT("'"&amp;Opt_alt&amp;"'!H12"),$A53,R$39)*(1+VMI)^R$39,"")</f>
        <v>0</v>
      </c>
      <c r="S53" s="14">
        <f t="shared" ca="1" si="26"/>
        <v>0</v>
      </c>
      <c r="T53" s="14">
        <f t="shared" ca="1" si="26"/>
        <v>0</v>
      </c>
      <c r="U53" s="14">
        <f t="shared" ca="1" si="26"/>
        <v>0</v>
      </c>
      <c r="V53" s="14">
        <f t="shared" ca="1" si="26"/>
        <v>0</v>
      </c>
      <c r="W53" s="14">
        <f t="shared" ca="1" si="26"/>
        <v>0</v>
      </c>
      <c r="X53" s="14">
        <f t="shared" ca="1" si="26"/>
        <v>0</v>
      </c>
      <c r="Y53" s="14">
        <f t="shared" ca="1" si="26"/>
        <v>0</v>
      </c>
      <c r="Z53" s="14">
        <f t="shared" ca="1" si="26"/>
        <v>0</v>
      </c>
      <c r="AA53" s="14">
        <f t="shared" ca="1" si="26"/>
        <v>0</v>
      </c>
      <c r="AB53" s="14">
        <f t="shared" ref="AB53:AK60" ca="1" si="27">IFERROR(OFFSET(INDIRECT("'"&amp;Opt_alt&amp;"'!H12"),$A53,AB$39)*(1+VMI)^AB$39,"")</f>
        <v>0</v>
      </c>
      <c r="AC53" s="14">
        <f t="shared" ca="1" si="27"/>
        <v>0</v>
      </c>
      <c r="AD53" s="14">
        <f t="shared" ca="1" si="27"/>
        <v>0</v>
      </c>
      <c r="AE53" s="14">
        <f t="shared" ca="1" si="27"/>
        <v>0</v>
      </c>
      <c r="AF53" s="14">
        <f t="shared" ca="1" si="27"/>
        <v>0</v>
      </c>
      <c r="AG53" s="14">
        <f t="shared" ca="1" si="27"/>
        <v>0</v>
      </c>
      <c r="AH53" s="14">
        <f t="shared" ca="1" si="27"/>
        <v>0</v>
      </c>
      <c r="AI53" s="14">
        <f t="shared" ca="1" si="27"/>
        <v>0</v>
      </c>
      <c r="AJ53" s="14">
        <f t="shared" ca="1" si="27"/>
        <v>0</v>
      </c>
      <c r="AK53" s="14">
        <f t="shared" ca="1" si="27"/>
        <v>0</v>
      </c>
      <c r="AL53" s="14">
        <f t="shared" ref="AL53:AU60" ca="1" si="28">IFERROR(OFFSET(INDIRECT("'"&amp;Opt_alt&amp;"'!H12"),$A53,AL$39)*(1+VMI)^AL$39,"")</f>
        <v>0</v>
      </c>
      <c r="AM53" s="14">
        <f t="shared" ca="1" si="28"/>
        <v>0</v>
      </c>
      <c r="AN53" s="14">
        <f t="shared" ca="1" si="28"/>
        <v>0</v>
      </c>
      <c r="AO53" s="14">
        <f t="shared" ca="1" si="28"/>
        <v>0</v>
      </c>
      <c r="AP53" s="14">
        <f t="shared" ca="1" si="28"/>
        <v>0</v>
      </c>
      <c r="AQ53" s="14">
        <f t="shared" ca="1" si="28"/>
        <v>0</v>
      </c>
      <c r="AR53" s="14">
        <f t="shared" ca="1" si="28"/>
        <v>0</v>
      </c>
      <c r="AS53" s="14">
        <f t="shared" ca="1" si="28"/>
        <v>0</v>
      </c>
      <c r="AT53" s="14">
        <f t="shared" ca="1" si="28"/>
        <v>0</v>
      </c>
      <c r="AU53" s="14">
        <f t="shared" ca="1" si="28"/>
        <v>0</v>
      </c>
      <c r="AV53" s="14">
        <f t="shared" ref="AV53:BE60" ca="1" si="29">IFERROR(OFFSET(INDIRECT("'"&amp;Opt_alt&amp;"'!H12"),$A53,AV$39)*(1+VMI)^AV$39,"")</f>
        <v>0</v>
      </c>
      <c r="AW53" s="14">
        <f t="shared" ca="1" si="29"/>
        <v>0</v>
      </c>
      <c r="AX53" s="14">
        <f t="shared" ca="1" si="29"/>
        <v>0</v>
      </c>
      <c r="AY53" s="14">
        <f t="shared" ca="1" si="29"/>
        <v>0</v>
      </c>
      <c r="AZ53" s="14">
        <f t="shared" ca="1" si="29"/>
        <v>0</v>
      </c>
      <c r="BA53" s="14">
        <f t="shared" ca="1" si="29"/>
        <v>0</v>
      </c>
      <c r="BB53" s="14">
        <f t="shared" ca="1" si="29"/>
        <v>0</v>
      </c>
      <c r="BC53" s="14">
        <f t="shared" ca="1" si="29"/>
        <v>0</v>
      </c>
      <c r="BD53" s="14">
        <f t="shared" ca="1" si="29"/>
        <v>0</v>
      </c>
      <c r="BE53" s="14">
        <f t="shared" ca="1" si="29"/>
        <v>0</v>
      </c>
      <c r="BF53" s="14">
        <f t="shared" ref="BF53:BO60" ca="1" si="30">IFERROR(OFFSET(INDIRECT("'"&amp;Opt_alt&amp;"'!H12"),$A53,BF$39)*(1+VMI)^BF$39,"")</f>
        <v>0</v>
      </c>
      <c r="BG53" s="14">
        <f t="shared" ca="1" si="30"/>
        <v>0</v>
      </c>
      <c r="BH53" s="14">
        <f t="shared" ca="1" si="30"/>
        <v>0</v>
      </c>
      <c r="BI53" s="14">
        <f t="shared" ca="1" si="30"/>
        <v>0</v>
      </c>
      <c r="BJ53" s="14">
        <f t="shared" ca="1" si="30"/>
        <v>0</v>
      </c>
      <c r="BK53" s="14">
        <f t="shared" ca="1" si="30"/>
        <v>0</v>
      </c>
      <c r="BL53" s="14">
        <f t="shared" ca="1" si="30"/>
        <v>0</v>
      </c>
      <c r="BM53" s="14">
        <f t="shared" ca="1" si="30"/>
        <v>0</v>
      </c>
      <c r="BN53" s="14">
        <f t="shared" ca="1" si="30"/>
        <v>0</v>
      </c>
      <c r="BO53" s="14">
        <f t="shared" ca="1" si="30"/>
        <v>0</v>
      </c>
      <c r="BP53" s="14">
        <f t="shared" ref="BP53:BY60" ca="1" si="31">IFERROR(OFFSET(INDIRECT("'"&amp;Opt_alt&amp;"'!H12"),$A53,BP$39)*(1+VMI)^BP$39,"")</f>
        <v>0</v>
      </c>
      <c r="BQ53" s="14">
        <f t="shared" ca="1" si="31"/>
        <v>0</v>
      </c>
      <c r="BR53" s="14">
        <f t="shared" ca="1" si="31"/>
        <v>0</v>
      </c>
      <c r="BS53" s="14">
        <f t="shared" ca="1" si="31"/>
        <v>0</v>
      </c>
      <c r="BT53" s="14">
        <f t="shared" ca="1" si="31"/>
        <v>0</v>
      </c>
      <c r="BU53" s="14">
        <f t="shared" ca="1" si="31"/>
        <v>0</v>
      </c>
      <c r="BV53" s="14">
        <f t="shared" ca="1" si="31"/>
        <v>0</v>
      </c>
      <c r="BW53" s="14">
        <f t="shared" ca="1" si="31"/>
        <v>0</v>
      </c>
      <c r="BX53" s="14">
        <f t="shared" ca="1" si="31"/>
        <v>0</v>
      </c>
      <c r="BY53" s="14">
        <f t="shared" ca="1" si="31"/>
        <v>0</v>
      </c>
      <c r="BZ53" s="14">
        <f t="shared" ref="BZ53:CI60" ca="1" si="32">IFERROR(OFFSET(INDIRECT("'"&amp;Opt_alt&amp;"'!H12"),$A53,BZ$39)*(1+VMI)^BZ$39,"")</f>
        <v>0</v>
      </c>
      <c r="CA53" s="14">
        <f t="shared" ca="1" si="32"/>
        <v>0</v>
      </c>
      <c r="CB53" s="14">
        <f t="shared" ca="1" si="32"/>
        <v>0</v>
      </c>
      <c r="CC53" s="14">
        <f t="shared" ca="1" si="32"/>
        <v>0</v>
      </c>
      <c r="CD53" s="14">
        <f t="shared" ca="1" si="32"/>
        <v>0</v>
      </c>
      <c r="CE53" s="14">
        <f t="shared" ca="1" si="32"/>
        <v>0</v>
      </c>
      <c r="CF53" s="14">
        <f t="shared" ca="1" si="32"/>
        <v>0</v>
      </c>
      <c r="CG53" s="14">
        <f t="shared" ca="1" si="32"/>
        <v>0</v>
      </c>
      <c r="CH53" s="14">
        <f t="shared" ca="1" si="32"/>
        <v>0</v>
      </c>
      <c r="CI53" s="14">
        <f t="shared" ca="1" si="32"/>
        <v>0</v>
      </c>
      <c r="CJ53" s="14">
        <f t="shared" ref="CJ53:CS60" ca="1" si="33">IFERROR(OFFSET(INDIRECT("'"&amp;Opt_alt&amp;"'!H12"),$A53,CJ$39)*(1+VMI)^CJ$39,"")</f>
        <v>0</v>
      </c>
      <c r="CK53" s="14">
        <f t="shared" ca="1" si="33"/>
        <v>0</v>
      </c>
      <c r="CL53" s="14">
        <f t="shared" ca="1" si="33"/>
        <v>0</v>
      </c>
      <c r="CM53" s="14">
        <f t="shared" ca="1" si="33"/>
        <v>0</v>
      </c>
      <c r="CN53" s="14">
        <f t="shared" ca="1" si="33"/>
        <v>0</v>
      </c>
      <c r="CO53" s="14">
        <f t="shared" ca="1" si="33"/>
        <v>0</v>
      </c>
      <c r="CP53" s="14">
        <f t="shared" ca="1" si="33"/>
        <v>0</v>
      </c>
      <c r="CQ53" s="14">
        <f t="shared" ca="1" si="33"/>
        <v>0</v>
      </c>
      <c r="CR53" s="14">
        <f t="shared" ca="1" si="33"/>
        <v>0</v>
      </c>
      <c r="CS53" s="14">
        <f t="shared" ca="1" si="33"/>
        <v>0</v>
      </c>
      <c r="CT53" s="14">
        <f t="shared" ref="CT53:DC60" ca="1" si="34">IFERROR(OFFSET(INDIRECT("'"&amp;Opt_alt&amp;"'!H12"),$A53,CT$39)*(1+VMI)^CT$39,"")</f>
        <v>0</v>
      </c>
      <c r="CU53" s="14">
        <f t="shared" ca="1" si="34"/>
        <v>0</v>
      </c>
      <c r="CV53" s="14">
        <f t="shared" ca="1" si="34"/>
        <v>0</v>
      </c>
      <c r="CW53" s="14">
        <f t="shared" ca="1" si="34"/>
        <v>0</v>
      </c>
      <c r="CX53" s="14">
        <f t="shared" ca="1" si="34"/>
        <v>0</v>
      </c>
      <c r="CY53" s="14">
        <f t="shared" ca="1" si="34"/>
        <v>0</v>
      </c>
      <c r="CZ53" s="14">
        <f t="shared" ca="1" si="34"/>
        <v>0</v>
      </c>
      <c r="DA53" s="14">
        <f t="shared" ca="1" si="34"/>
        <v>0</v>
      </c>
      <c r="DB53" s="14">
        <f t="shared" ca="1" si="34"/>
        <v>0</v>
      </c>
      <c r="DC53" s="14">
        <f t="shared" ca="1" si="34"/>
        <v>0</v>
      </c>
    </row>
    <row r="54" spans="1:107" hidden="1">
      <c r="A54" s="91">
        <v>12</v>
      </c>
      <c r="B54" s="5" t="str">
        <f t="shared" ca="1" si="11"/>
        <v>D.2.2.</v>
      </c>
      <c r="C54" s="113" t="str">
        <f t="shared" ca="1" si="12"/>
        <v>Veikla</v>
      </c>
      <c r="D54" s="194"/>
      <c r="E54" s="194"/>
      <c r="F54" s="195"/>
      <c r="G54" s="90">
        <f ca="1">SUMIF($H$39:$DC$39,"&lt;="&amp;PAL,$H54:$DC54)</f>
        <v>0</v>
      </c>
      <c r="H54" s="14">
        <f t="shared" ca="1" si="25"/>
        <v>0</v>
      </c>
      <c r="I54" s="14">
        <f t="shared" ca="1" si="25"/>
        <v>0</v>
      </c>
      <c r="J54" s="14">
        <f t="shared" ca="1" si="25"/>
        <v>0</v>
      </c>
      <c r="K54" s="14">
        <f t="shared" ca="1" si="25"/>
        <v>0</v>
      </c>
      <c r="L54" s="14">
        <f t="shared" ca="1" si="25"/>
        <v>0</v>
      </c>
      <c r="M54" s="14">
        <f t="shared" ca="1" si="25"/>
        <v>0</v>
      </c>
      <c r="N54" s="14">
        <f t="shared" ca="1" si="25"/>
        <v>0</v>
      </c>
      <c r="O54" s="14">
        <f t="shared" ca="1" si="25"/>
        <v>0</v>
      </c>
      <c r="P54" s="14">
        <f t="shared" ca="1" si="25"/>
        <v>0</v>
      </c>
      <c r="Q54" s="14">
        <f t="shared" ca="1" si="25"/>
        <v>0</v>
      </c>
      <c r="R54" s="14">
        <f t="shared" ca="1" si="26"/>
        <v>0</v>
      </c>
      <c r="S54" s="14">
        <f t="shared" ca="1" si="26"/>
        <v>0</v>
      </c>
      <c r="T54" s="14">
        <f t="shared" ca="1" si="26"/>
        <v>0</v>
      </c>
      <c r="U54" s="14">
        <f t="shared" ca="1" si="26"/>
        <v>0</v>
      </c>
      <c r="V54" s="14">
        <f t="shared" ca="1" si="26"/>
        <v>0</v>
      </c>
      <c r="W54" s="14">
        <f t="shared" ca="1" si="26"/>
        <v>0</v>
      </c>
      <c r="X54" s="14">
        <f t="shared" ca="1" si="26"/>
        <v>0</v>
      </c>
      <c r="Y54" s="14">
        <f t="shared" ca="1" si="26"/>
        <v>0</v>
      </c>
      <c r="Z54" s="14">
        <f t="shared" ca="1" si="26"/>
        <v>0</v>
      </c>
      <c r="AA54" s="14">
        <f t="shared" ca="1" si="26"/>
        <v>0</v>
      </c>
      <c r="AB54" s="14">
        <f t="shared" ca="1" si="27"/>
        <v>0</v>
      </c>
      <c r="AC54" s="14">
        <f t="shared" ca="1" si="27"/>
        <v>0</v>
      </c>
      <c r="AD54" s="14">
        <f t="shared" ca="1" si="27"/>
        <v>0</v>
      </c>
      <c r="AE54" s="14">
        <f t="shared" ca="1" si="27"/>
        <v>0</v>
      </c>
      <c r="AF54" s="14">
        <f t="shared" ca="1" si="27"/>
        <v>0</v>
      </c>
      <c r="AG54" s="14">
        <f t="shared" ca="1" si="27"/>
        <v>0</v>
      </c>
      <c r="AH54" s="14">
        <f t="shared" ca="1" si="27"/>
        <v>0</v>
      </c>
      <c r="AI54" s="14">
        <f t="shared" ca="1" si="27"/>
        <v>0</v>
      </c>
      <c r="AJ54" s="14">
        <f t="shared" ca="1" si="27"/>
        <v>0</v>
      </c>
      <c r="AK54" s="14">
        <f t="shared" ca="1" si="27"/>
        <v>0</v>
      </c>
      <c r="AL54" s="14">
        <f t="shared" ca="1" si="28"/>
        <v>0</v>
      </c>
      <c r="AM54" s="14">
        <f t="shared" ca="1" si="28"/>
        <v>0</v>
      </c>
      <c r="AN54" s="14">
        <f t="shared" ca="1" si="28"/>
        <v>0</v>
      </c>
      <c r="AO54" s="14">
        <f t="shared" ca="1" si="28"/>
        <v>0</v>
      </c>
      <c r="AP54" s="14">
        <f t="shared" ca="1" si="28"/>
        <v>0</v>
      </c>
      <c r="AQ54" s="14">
        <f t="shared" ca="1" si="28"/>
        <v>0</v>
      </c>
      <c r="AR54" s="14">
        <f t="shared" ca="1" si="28"/>
        <v>0</v>
      </c>
      <c r="AS54" s="14">
        <f t="shared" ca="1" si="28"/>
        <v>0</v>
      </c>
      <c r="AT54" s="14">
        <f t="shared" ca="1" si="28"/>
        <v>0</v>
      </c>
      <c r="AU54" s="14">
        <f t="shared" ca="1" si="28"/>
        <v>0</v>
      </c>
      <c r="AV54" s="14">
        <f t="shared" ca="1" si="29"/>
        <v>0</v>
      </c>
      <c r="AW54" s="14">
        <f t="shared" ca="1" si="29"/>
        <v>0</v>
      </c>
      <c r="AX54" s="14">
        <f t="shared" ca="1" si="29"/>
        <v>0</v>
      </c>
      <c r="AY54" s="14">
        <f t="shared" ca="1" si="29"/>
        <v>0</v>
      </c>
      <c r="AZ54" s="14">
        <f t="shared" ca="1" si="29"/>
        <v>0</v>
      </c>
      <c r="BA54" s="14">
        <f t="shared" ca="1" si="29"/>
        <v>0</v>
      </c>
      <c r="BB54" s="14">
        <f t="shared" ca="1" si="29"/>
        <v>0</v>
      </c>
      <c r="BC54" s="14">
        <f t="shared" ca="1" si="29"/>
        <v>0</v>
      </c>
      <c r="BD54" s="14">
        <f t="shared" ca="1" si="29"/>
        <v>0</v>
      </c>
      <c r="BE54" s="14">
        <f t="shared" ca="1" si="29"/>
        <v>0</v>
      </c>
      <c r="BF54" s="14">
        <f t="shared" ca="1" si="30"/>
        <v>0</v>
      </c>
      <c r="BG54" s="14">
        <f t="shared" ca="1" si="30"/>
        <v>0</v>
      </c>
      <c r="BH54" s="14">
        <f t="shared" ca="1" si="30"/>
        <v>0</v>
      </c>
      <c r="BI54" s="14">
        <f t="shared" ca="1" si="30"/>
        <v>0</v>
      </c>
      <c r="BJ54" s="14">
        <f t="shared" ca="1" si="30"/>
        <v>0</v>
      </c>
      <c r="BK54" s="14">
        <f t="shared" ca="1" si="30"/>
        <v>0</v>
      </c>
      <c r="BL54" s="14">
        <f t="shared" ca="1" si="30"/>
        <v>0</v>
      </c>
      <c r="BM54" s="14">
        <f t="shared" ca="1" si="30"/>
        <v>0</v>
      </c>
      <c r="BN54" s="14">
        <f t="shared" ca="1" si="30"/>
        <v>0</v>
      </c>
      <c r="BO54" s="14">
        <f t="shared" ca="1" si="30"/>
        <v>0</v>
      </c>
      <c r="BP54" s="14">
        <f t="shared" ca="1" si="31"/>
        <v>0</v>
      </c>
      <c r="BQ54" s="14">
        <f t="shared" ca="1" si="31"/>
        <v>0</v>
      </c>
      <c r="BR54" s="14">
        <f t="shared" ca="1" si="31"/>
        <v>0</v>
      </c>
      <c r="BS54" s="14">
        <f t="shared" ca="1" si="31"/>
        <v>0</v>
      </c>
      <c r="BT54" s="14">
        <f t="shared" ca="1" si="31"/>
        <v>0</v>
      </c>
      <c r="BU54" s="14">
        <f t="shared" ca="1" si="31"/>
        <v>0</v>
      </c>
      <c r="BV54" s="14">
        <f t="shared" ca="1" si="31"/>
        <v>0</v>
      </c>
      <c r="BW54" s="14">
        <f t="shared" ca="1" si="31"/>
        <v>0</v>
      </c>
      <c r="BX54" s="14">
        <f t="shared" ca="1" si="31"/>
        <v>0</v>
      </c>
      <c r="BY54" s="14">
        <f t="shared" ca="1" si="31"/>
        <v>0</v>
      </c>
      <c r="BZ54" s="14">
        <f t="shared" ca="1" si="32"/>
        <v>0</v>
      </c>
      <c r="CA54" s="14">
        <f t="shared" ca="1" si="32"/>
        <v>0</v>
      </c>
      <c r="CB54" s="14">
        <f t="shared" ca="1" si="32"/>
        <v>0</v>
      </c>
      <c r="CC54" s="14">
        <f t="shared" ca="1" si="32"/>
        <v>0</v>
      </c>
      <c r="CD54" s="14">
        <f t="shared" ca="1" si="32"/>
        <v>0</v>
      </c>
      <c r="CE54" s="14">
        <f t="shared" ca="1" si="32"/>
        <v>0</v>
      </c>
      <c r="CF54" s="14">
        <f t="shared" ca="1" si="32"/>
        <v>0</v>
      </c>
      <c r="CG54" s="14">
        <f t="shared" ca="1" si="32"/>
        <v>0</v>
      </c>
      <c r="CH54" s="14">
        <f t="shared" ca="1" si="32"/>
        <v>0</v>
      </c>
      <c r="CI54" s="14">
        <f t="shared" ca="1" si="32"/>
        <v>0</v>
      </c>
      <c r="CJ54" s="14">
        <f t="shared" ca="1" si="33"/>
        <v>0</v>
      </c>
      <c r="CK54" s="14">
        <f t="shared" ca="1" si="33"/>
        <v>0</v>
      </c>
      <c r="CL54" s="14">
        <f t="shared" ca="1" si="33"/>
        <v>0</v>
      </c>
      <c r="CM54" s="14">
        <f t="shared" ca="1" si="33"/>
        <v>0</v>
      </c>
      <c r="CN54" s="14">
        <f t="shared" ca="1" si="33"/>
        <v>0</v>
      </c>
      <c r="CO54" s="14">
        <f t="shared" ca="1" si="33"/>
        <v>0</v>
      </c>
      <c r="CP54" s="14">
        <f t="shared" ca="1" si="33"/>
        <v>0</v>
      </c>
      <c r="CQ54" s="14">
        <f t="shared" ca="1" si="33"/>
        <v>0</v>
      </c>
      <c r="CR54" s="14">
        <f t="shared" ca="1" si="33"/>
        <v>0</v>
      </c>
      <c r="CS54" s="14">
        <f t="shared" ca="1" si="33"/>
        <v>0</v>
      </c>
      <c r="CT54" s="14">
        <f t="shared" ca="1" si="34"/>
        <v>0</v>
      </c>
      <c r="CU54" s="14">
        <f t="shared" ca="1" si="34"/>
        <v>0</v>
      </c>
      <c r="CV54" s="14">
        <f t="shared" ca="1" si="34"/>
        <v>0</v>
      </c>
      <c r="CW54" s="14">
        <f t="shared" ca="1" si="34"/>
        <v>0</v>
      </c>
      <c r="CX54" s="14">
        <f t="shared" ca="1" si="34"/>
        <v>0</v>
      </c>
      <c r="CY54" s="14">
        <f t="shared" ca="1" si="34"/>
        <v>0</v>
      </c>
      <c r="CZ54" s="14">
        <f t="shared" ca="1" si="34"/>
        <v>0</v>
      </c>
      <c r="DA54" s="14">
        <f t="shared" ca="1" si="34"/>
        <v>0</v>
      </c>
      <c r="DB54" s="14">
        <f t="shared" ca="1" si="34"/>
        <v>0</v>
      </c>
      <c r="DC54" s="14">
        <f t="shared" ca="1" si="34"/>
        <v>0</v>
      </c>
    </row>
    <row r="55" spans="1:107" hidden="1">
      <c r="A55" s="91">
        <v>13</v>
      </c>
      <c r="B55" s="5" t="str">
        <f t="shared" ca="1" si="11"/>
        <v>D.2.3.</v>
      </c>
      <c r="C55" s="113" t="str">
        <f t="shared" ca="1" si="12"/>
        <v>Veikla</v>
      </c>
      <c r="D55" s="194"/>
      <c r="E55" s="194"/>
      <c r="F55" s="195"/>
      <c r="G55" s="90">
        <f ca="1">SUMIF($H$39:$DC$39,"&lt;="&amp;PAL,$H55:$DC55)</f>
        <v>0</v>
      </c>
      <c r="H55" s="14">
        <f t="shared" ca="1" si="25"/>
        <v>0</v>
      </c>
      <c r="I55" s="14">
        <f t="shared" ca="1" si="25"/>
        <v>0</v>
      </c>
      <c r="J55" s="14">
        <f t="shared" ca="1" si="25"/>
        <v>0</v>
      </c>
      <c r="K55" s="14">
        <f t="shared" ca="1" si="25"/>
        <v>0</v>
      </c>
      <c r="L55" s="14">
        <f t="shared" ca="1" si="25"/>
        <v>0</v>
      </c>
      <c r="M55" s="14">
        <f t="shared" ca="1" si="25"/>
        <v>0</v>
      </c>
      <c r="N55" s="14">
        <f t="shared" ca="1" si="25"/>
        <v>0</v>
      </c>
      <c r="O55" s="14">
        <f t="shared" ca="1" si="25"/>
        <v>0</v>
      </c>
      <c r="P55" s="14">
        <f t="shared" ca="1" si="25"/>
        <v>0</v>
      </c>
      <c r="Q55" s="14">
        <f t="shared" ca="1" si="25"/>
        <v>0</v>
      </c>
      <c r="R55" s="14">
        <f t="shared" ca="1" si="26"/>
        <v>0</v>
      </c>
      <c r="S55" s="14">
        <f t="shared" ca="1" si="26"/>
        <v>0</v>
      </c>
      <c r="T55" s="14">
        <f t="shared" ca="1" si="26"/>
        <v>0</v>
      </c>
      <c r="U55" s="14">
        <f t="shared" ca="1" si="26"/>
        <v>0</v>
      </c>
      <c r="V55" s="14">
        <f t="shared" ca="1" si="26"/>
        <v>0</v>
      </c>
      <c r="W55" s="14">
        <f t="shared" ca="1" si="26"/>
        <v>0</v>
      </c>
      <c r="X55" s="14">
        <f t="shared" ca="1" si="26"/>
        <v>0</v>
      </c>
      <c r="Y55" s="14">
        <f t="shared" ca="1" si="26"/>
        <v>0</v>
      </c>
      <c r="Z55" s="14">
        <f t="shared" ca="1" si="26"/>
        <v>0</v>
      </c>
      <c r="AA55" s="14">
        <f t="shared" ca="1" si="26"/>
        <v>0</v>
      </c>
      <c r="AB55" s="14">
        <f t="shared" ca="1" si="27"/>
        <v>0</v>
      </c>
      <c r="AC55" s="14">
        <f t="shared" ca="1" si="27"/>
        <v>0</v>
      </c>
      <c r="AD55" s="14">
        <f t="shared" ca="1" si="27"/>
        <v>0</v>
      </c>
      <c r="AE55" s="14">
        <f t="shared" ca="1" si="27"/>
        <v>0</v>
      </c>
      <c r="AF55" s="14">
        <f t="shared" ca="1" si="27"/>
        <v>0</v>
      </c>
      <c r="AG55" s="14">
        <f t="shared" ca="1" si="27"/>
        <v>0</v>
      </c>
      <c r="AH55" s="14">
        <f t="shared" ca="1" si="27"/>
        <v>0</v>
      </c>
      <c r="AI55" s="14">
        <f t="shared" ca="1" si="27"/>
        <v>0</v>
      </c>
      <c r="AJ55" s="14">
        <f t="shared" ca="1" si="27"/>
        <v>0</v>
      </c>
      <c r="AK55" s="14">
        <f t="shared" ca="1" si="27"/>
        <v>0</v>
      </c>
      <c r="AL55" s="14">
        <f t="shared" ca="1" si="28"/>
        <v>0</v>
      </c>
      <c r="AM55" s="14">
        <f t="shared" ca="1" si="28"/>
        <v>0</v>
      </c>
      <c r="AN55" s="14">
        <f t="shared" ca="1" si="28"/>
        <v>0</v>
      </c>
      <c r="AO55" s="14">
        <f t="shared" ca="1" si="28"/>
        <v>0</v>
      </c>
      <c r="AP55" s="14">
        <f t="shared" ca="1" si="28"/>
        <v>0</v>
      </c>
      <c r="AQ55" s="14">
        <f t="shared" ca="1" si="28"/>
        <v>0</v>
      </c>
      <c r="AR55" s="14">
        <f t="shared" ca="1" si="28"/>
        <v>0</v>
      </c>
      <c r="AS55" s="14">
        <f t="shared" ca="1" si="28"/>
        <v>0</v>
      </c>
      <c r="AT55" s="14">
        <f t="shared" ca="1" si="28"/>
        <v>0</v>
      </c>
      <c r="AU55" s="14">
        <f t="shared" ca="1" si="28"/>
        <v>0</v>
      </c>
      <c r="AV55" s="14">
        <f t="shared" ca="1" si="29"/>
        <v>0</v>
      </c>
      <c r="AW55" s="14">
        <f t="shared" ca="1" si="29"/>
        <v>0</v>
      </c>
      <c r="AX55" s="14">
        <f t="shared" ca="1" si="29"/>
        <v>0</v>
      </c>
      <c r="AY55" s="14">
        <f t="shared" ca="1" si="29"/>
        <v>0</v>
      </c>
      <c r="AZ55" s="14">
        <f t="shared" ca="1" si="29"/>
        <v>0</v>
      </c>
      <c r="BA55" s="14">
        <f t="shared" ca="1" si="29"/>
        <v>0</v>
      </c>
      <c r="BB55" s="14">
        <f t="shared" ca="1" si="29"/>
        <v>0</v>
      </c>
      <c r="BC55" s="14">
        <f t="shared" ca="1" si="29"/>
        <v>0</v>
      </c>
      <c r="BD55" s="14">
        <f t="shared" ca="1" si="29"/>
        <v>0</v>
      </c>
      <c r="BE55" s="14">
        <f t="shared" ca="1" si="29"/>
        <v>0</v>
      </c>
      <c r="BF55" s="14">
        <f t="shared" ca="1" si="30"/>
        <v>0</v>
      </c>
      <c r="BG55" s="14">
        <f t="shared" ca="1" si="30"/>
        <v>0</v>
      </c>
      <c r="BH55" s="14">
        <f t="shared" ca="1" si="30"/>
        <v>0</v>
      </c>
      <c r="BI55" s="14">
        <f t="shared" ca="1" si="30"/>
        <v>0</v>
      </c>
      <c r="BJ55" s="14">
        <f t="shared" ca="1" si="30"/>
        <v>0</v>
      </c>
      <c r="BK55" s="14">
        <f t="shared" ca="1" si="30"/>
        <v>0</v>
      </c>
      <c r="BL55" s="14">
        <f t="shared" ca="1" si="30"/>
        <v>0</v>
      </c>
      <c r="BM55" s="14">
        <f t="shared" ca="1" si="30"/>
        <v>0</v>
      </c>
      <c r="BN55" s="14">
        <f t="shared" ca="1" si="30"/>
        <v>0</v>
      </c>
      <c r="BO55" s="14">
        <f t="shared" ca="1" si="30"/>
        <v>0</v>
      </c>
      <c r="BP55" s="14">
        <f t="shared" ca="1" si="31"/>
        <v>0</v>
      </c>
      <c r="BQ55" s="14">
        <f t="shared" ca="1" si="31"/>
        <v>0</v>
      </c>
      <c r="BR55" s="14">
        <f t="shared" ca="1" si="31"/>
        <v>0</v>
      </c>
      <c r="BS55" s="14">
        <f t="shared" ca="1" si="31"/>
        <v>0</v>
      </c>
      <c r="BT55" s="14">
        <f t="shared" ca="1" si="31"/>
        <v>0</v>
      </c>
      <c r="BU55" s="14">
        <f t="shared" ca="1" si="31"/>
        <v>0</v>
      </c>
      <c r="BV55" s="14">
        <f t="shared" ca="1" si="31"/>
        <v>0</v>
      </c>
      <c r="BW55" s="14">
        <f t="shared" ca="1" si="31"/>
        <v>0</v>
      </c>
      <c r="BX55" s="14">
        <f t="shared" ca="1" si="31"/>
        <v>0</v>
      </c>
      <c r="BY55" s="14">
        <f t="shared" ca="1" si="31"/>
        <v>0</v>
      </c>
      <c r="BZ55" s="14">
        <f t="shared" ca="1" si="32"/>
        <v>0</v>
      </c>
      <c r="CA55" s="14">
        <f t="shared" ca="1" si="32"/>
        <v>0</v>
      </c>
      <c r="CB55" s="14">
        <f t="shared" ca="1" si="32"/>
        <v>0</v>
      </c>
      <c r="CC55" s="14">
        <f t="shared" ca="1" si="32"/>
        <v>0</v>
      </c>
      <c r="CD55" s="14">
        <f t="shared" ca="1" si="32"/>
        <v>0</v>
      </c>
      <c r="CE55" s="14">
        <f t="shared" ca="1" si="32"/>
        <v>0</v>
      </c>
      <c r="CF55" s="14">
        <f t="shared" ca="1" si="32"/>
        <v>0</v>
      </c>
      <c r="CG55" s="14">
        <f t="shared" ca="1" si="32"/>
        <v>0</v>
      </c>
      <c r="CH55" s="14">
        <f t="shared" ca="1" si="32"/>
        <v>0</v>
      </c>
      <c r="CI55" s="14">
        <f t="shared" ca="1" si="32"/>
        <v>0</v>
      </c>
      <c r="CJ55" s="14">
        <f t="shared" ca="1" si="33"/>
        <v>0</v>
      </c>
      <c r="CK55" s="14">
        <f t="shared" ca="1" si="33"/>
        <v>0</v>
      </c>
      <c r="CL55" s="14">
        <f t="shared" ca="1" si="33"/>
        <v>0</v>
      </c>
      <c r="CM55" s="14">
        <f t="shared" ca="1" si="33"/>
        <v>0</v>
      </c>
      <c r="CN55" s="14">
        <f t="shared" ca="1" si="33"/>
        <v>0</v>
      </c>
      <c r="CO55" s="14">
        <f t="shared" ca="1" si="33"/>
        <v>0</v>
      </c>
      <c r="CP55" s="14">
        <f t="shared" ca="1" si="33"/>
        <v>0</v>
      </c>
      <c r="CQ55" s="14">
        <f t="shared" ca="1" si="33"/>
        <v>0</v>
      </c>
      <c r="CR55" s="14">
        <f t="shared" ca="1" si="33"/>
        <v>0</v>
      </c>
      <c r="CS55" s="14">
        <f t="shared" ca="1" si="33"/>
        <v>0</v>
      </c>
      <c r="CT55" s="14">
        <f t="shared" ca="1" si="34"/>
        <v>0</v>
      </c>
      <c r="CU55" s="14">
        <f t="shared" ca="1" si="34"/>
        <v>0</v>
      </c>
      <c r="CV55" s="14">
        <f t="shared" ca="1" si="34"/>
        <v>0</v>
      </c>
      <c r="CW55" s="14">
        <f t="shared" ca="1" si="34"/>
        <v>0</v>
      </c>
      <c r="CX55" s="14">
        <f t="shared" ca="1" si="34"/>
        <v>0</v>
      </c>
      <c r="CY55" s="14">
        <f t="shared" ca="1" si="34"/>
        <v>0</v>
      </c>
      <c r="CZ55" s="14">
        <f t="shared" ca="1" si="34"/>
        <v>0</v>
      </c>
      <c r="DA55" s="14">
        <f t="shared" ca="1" si="34"/>
        <v>0</v>
      </c>
      <c r="DB55" s="14">
        <f t="shared" ca="1" si="34"/>
        <v>0</v>
      </c>
      <c r="DC55" s="14">
        <f t="shared" ca="1" si="34"/>
        <v>0</v>
      </c>
    </row>
    <row r="56" spans="1:107" hidden="1">
      <c r="A56" s="91">
        <v>14</v>
      </c>
      <c r="B56" s="5" t="str">
        <f t="shared" ca="1" si="11"/>
        <v>D.2.4.</v>
      </c>
      <c r="C56" s="113" t="str">
        <f t="shared" ca="1" si="12"/>
        <v>Veikla</v>
      </c>
      <c r="D56" s="194"/>
      <c r="E56" s="194"/>
      <c r="F56" s="195"/>
      <c r="G56" s="90">
        <f ca="1">SUMIF($H$39:$DC$39,"&lt;="&amp;PAL,$H56:$DC56)</f>
        <v>0</v>
      </c>
      <c r="H56" s="14">
        <f t="shared" ca="1" si="25"/>
        <v>0</v>
      </c>
      <c r="I56" s="14">
        <f t="shared" ca="1" si="25"/>
        <v>0</v>
      </c>
      <c r="J56" s="14">
        <f t="shared" ca="1" si="25"/>
        <v>0</v>
      </c>
      <c r="K56" s="14">
        <f t="shared" ca="1" si="25"/>
        <v>0</v>
      </c>
      <c r="L56" s="14">
        <f t="shared" ca="1" si="25"/>
        <v>0</v>
      </c>
      <c r="M56" s="14">
        <f t="shared" ca="1" si="25"/>
        <v>0</v>
      </c>
      <c r="N56" s="14">
        <f t="shared" ca="1" si="25"/>
        <v>0</v>
      </c>
      <c r="O56" s="14">
        <f t="shared" ca="1" si="25"/>
        <v>0</v>
      </c>
      <c r="P56" s="14">
        <f t="shared" ca="1" si="25"/>
        <v>0</v>
      </c>
      <c r="Q56" s="14">
        <f t="shared" ca="1" si="25"/>
        <v>0</v>
      </c>
      <c r="R56" s="14">
        <f t="shared" ca="1" si="26"/>
        <v>0</v>
      </c>
      <c r="S56" s="14">
        <f t="shared" ca="1" si="26"/>
        <v>0</v>
      </c>
      <c r="T56" s="14">
        <f t="shared" ca="1" si="26"/>
        <v>0</v>
      </c>
      <c r="U56" s="14">
        <f t="shared" ca="1" si="26"/>
        <v>0</v>
      </c>
      <c r="V56" s="14">
        <f t="shared" ca="1" si="26"/>
        <v>0</v>
      </c>
      <c r="W56" s="14">
        <f t="shared" ca="1" si="26"/>
        <v>0</v>
      </c>
      <c r="X56" s="14">
        <f t="shared" ca="1" si="26"/>
        <v>0</v>
      </c>
      <c r="Y56" s="14">
        <f t="shared" ca="1" si="26"/>
        <v>0</v>
      </c>
      <c r="Z56" s="14">
        <f t="shared" ca="1" si="26"/>
        <v>0</v>
      </c>
      <c r="AA56" s="14">
        <f t="shared" ca="1" si="26"/>
        <v>0</v>
      </c>
      <c r="AB56" s="14">
        <f t="shared" ca="1" si="27"/>
        <v>0</v>
      </c>
      <c r="AC56" s="14">
        <f t="shared" ca="1" si="27"/>
        <v>0</v>
      </c>
      <c r="AD56" s="14">
        <f t="shared" ca="1" si="27"/>
        <v>0</v>
      </c>
      <c r="AE56" s="14">
        <f t="shared" ca="1" si="27"/>
        <v>0</v>
      </c>
      <c r="AF56" s="14">
        <f t="shared" ca="1" si="27"/>
        <v>0</v>
      </c>
      <c r="AG56" s="14">
        <f t="shared" ca="1" si="27"/>
        <v>0</v>
      </c>
      <c r="AH56" s="14">
        <f t="shared" ca="1" si="27"/>
        <v>0</v>
      </c>
      <c r="AI56" s="14">
        <f t="shared" ca="1" si="27"/>
        <v>0</v>
      </c>
      <c r="AJ56" s="14">
        <f t="shared" ca="1" si="27"/>
        <v>0</v>
      </c>
      <c r="AK56" s="14">
        <f t="shared" ca="1" si="27"/>
        <v>0</v>
      </c>
      <c r="AL56" s="14">
        <f t="shared" ca="1" si="28"/>
        <v>0</v>
      </c>
      <c r="AM56" s="14">
        <f t="shared" ca="1" si="28"/>
        <v>0</v>
      </c>
      <c r="AN56" s="14">
        <f t="shared" ca="1" si="28"/>
        <v>0</v>
      </c>
      <c r="AO56" s="14">
        <f t="shared" ca="1" si="28"/>
        <v>0</v>
      </c>
      <c r="AP56" s="14">
        <f t="shared" ca="1" si="28"/>
        <v>0</v>
      </c>
      <c r="AQ56" s="14">
        <f t="shared" ca="1" si="28"/>
        <v>0</v>
      </c>
      <c r="AR56" s="14">
        <f t="shared" ca="1" si="28"/>
        <v>0</v>
      </c>
      <c r="AS56" s="14">
        <f t="shared" ca="1" si="28"/>
        <v>0</v>
      </c>
      <c r="AT56" s="14">
        <f t="shared" ca="1" si="28"/>
        <v>0</v>
      </c>
      <c r="AU56" s="14">
        <f t="shared" ca="1" si="28"/>
        <v>0</v>
      </c>
      <c r="AV56" s="14">
        <f t="shared" ca="1" si="29"/>
        <v>0</v>
      </c>
      <c r="AW56" s="14">
        <f t="shared" ca="1" si="29"/>
        <v>0</v>
      </c>
      <c r="AX56" s="14">
        <f t="shared" ca="1" si="29"/>
        <v>0</v>
      </c>
      <c r="AY56" s="14">
        <f t="shared" ca="1" si="29"/>
        <v>0</v>
      </c>
      <c r="AZ56" s="14">
        <f t="shared" ca="1" si="29"/>
        <v>0</v>
      </c>
      <c r="BA56" s="14">
        <f t="shared" ca="1" si="29"/>
        <v>0</v>
      </c>
      <c r="BB56" s="14">
        <f t="shared" ca="1" si="29"/>
        <v>0</v>
      </c>
      <c r="BC56" s="14">
        <f t="shared" ca="1" si="29"/>
        <v>0</v>
      </c>
      <c r="BD56" s="14">
        <f t="shared" ca="1" si="29"/>
        <v>0</v>
      </c>
      <c r="BE56" s="14">
        <f t="shared" ca="1" si="29"/>
        <v>0</v>
      </c>
      <c r="BF56" s="14">
        <f t="shared" ca="1" si="30"/>
        <v>0</v>
      </c>
      <c r="BG56" s="14">
        <f t="shared" ca="1" si="30"/>
        <v>0</v>
      </c>
      <c r="BH56" s="14">
        <f t="shared" ca="1" si="30"/>
        <v>0</v>
      </c>
      <c r="BI56" s="14">
        <f t="shared" ca="1" si="30"/>
        <v>0</v>
      </c>
      <c r="BJ56" s="14">
        <f t="shared" ca="1" si="30"/>
        <v>0</v>
      </c>
      <c r="BK56" s="14">
        <f t="shared" ca="1" si="30"/>
        <v>0</v>
      </c>
      <c r="BL56" s="14">
        <f t="shared" ca="1" si="30"/>
        <v>0</v>
      </c>
      <c r="BM56" s="14">
        <f t="shared" ca="1" si="30"/>
        <v>0</v>
      </c>
      <c r="BN56" s="14">
        <f t="shared" ca="1" si="30"/>
        <v>0</v>
      </c>
      <c r="BO56" s="14">
        <f t="shared" ca="1" si="30"/>
        <v>0</v>
      </c>
      <c r="BP56" s="14">
        <f t="shared" ca="1" si="31"/>
        <v>0</v>
      </c>
      <c r="BQ56" s="14">
        <f t="shared" ca="1" si="31"/>
        <v>0</v>
      </c>
      <c r="BR56" s="14">
        <f t="shared" ca="1" si="31"/>
        <v>0</v>
      </c>
      <c r="BS56" s="14">
        <f t="shared" ca="1" si="31"/>
        <v>0</v>
      </c>
      <c r="BT56" s="14">
        <f t="shared" ca="1" si="31"/>
        <v>0</v>
      </c>
      <c r="BU56" s="14">
        <f t="shared" ca="1" si="31"/>
        <v>0</v>
      </c>
      <c r="BV56" s="14">
        <f t="shared" ca="1" si="31"/>
        <v>0</v>
      </c>
      <c r="BW56" s="14">
        <f t="shared" ca="1" si="31"/>
        <v>0</v>
      </c>
      <c r="BX56" s="14">
        <f t="shared" ca="1" si="31"/>
        <v>0</v>
      </c>
      <c r="BY56" s="14">
        <f t="shared" ca="1" si="31"/>
        <v>0</v>
      </c>
      <c r="BZ56" s="14">
        <f t="shared" ca="1" si="32"/>
        <v>0</v>
      </c>
      <c r="CA56" s="14">
        <f t="shared" ca="1" si="32"/>
        <v>0</v>
      </c>
      <c r="CB56" s="14">
        <f t="shared" ca="1" si="32"/>
        <v>0</v>
      </c>
      <c r="CC56" s="14">
        <f t="shared" ca="1" si="32"/>
        <v>0</v>
      </c>
      <c r="CD56" s="14">
        <f t="shared" ca="1" si="32"/>
        <v>0</v>
      </c>
      <c r="CE56" s="14">
        <f t="shared" ca="1" si="32"/>
        <v>0</v>
      </c>
      <c r="CF56" s="14">
        <f t="shared" ca="1" si="32"/>
        <v>0</v>
      </c>
      <c r="CG56" s="14">
        <f t="shared" ca="1" si="32"/>
        <v>0</v>
      </c>
      <c r="CH56" s="14">
        <f t="shared" ca="1" si="32"/>
        <v>0</v>
      </c>
      <c r="CI56" s="14">
        <f t="shared" ca="1" si="32"/>
        <v>0</v>
      </c>
      <c r="CJ56" s="14">
        <f t="shared" ca="1" si="33"/>
        <v>0</v>
      </c>
      <c r="CK56" s="14">
        <f t="shared" ca="1" si="33"/>
        <v>0</v>
      </c>
      <c r="CL56" s="14">
        <f t="shared" ca="1" si="33"/>
        <v>0</v>
      </c>
      <c r="CM56" s="14">
        <f t="shared" ca="1" si="33"/>
        <v>0</v>
      </c>
      <c r="CN56" s="14">
        <f t="shared" ca="1" si="33"/>
        <v>0</v>
      </c>
      <c r="CO56" s="14">
        <f t="shared" ca="1" si="33"/>
        <v>0</v>
      </c>
      <c r="CP56" s="14">
        <f t="shared" ca="1" si="33"/>
        <v>0</v>
      </c>
      <c r="CQ56" s="14">
        <f t="shared" ca="1" si="33"/>
        <v>0</v>
      </c>
      <c r="CR56" s="14">
        <f t="shared" ca="1" si="33"/>
        <v>0</v>
      </c>
      <c r="CS56" s="14">
        <f t="shared" ca="1" si="33"/>
        <v>0</v>
      </c>
      <c r="CT56" s="14">
        <f t="shared" ca="1" si="34"/>
        <v>0</v>
      </c>
      <c r="CU56" s="14">
        <f t="shared" ca="1" si="34"/>
        <v>0</v>
      </c>
      <c r="CV56" s="14">
        <f t="shared" ca="1" si="34"/>
        <v>0</v>
      </c>
      <c r="CW56" s="14">
        <f t="shared" ca="1" si="34"/>
        <v>0</v>
      </c>
      <c r="CX56" s="14">
        <f t="shared" ca="1" si="34"/>
        <v>0</v>
      </c>
      <c r="CY56" s="14">
        <f t="shared" ca="1" si="34"/>
        <v>0</v>
      </c>
      <c r="CZ56" s="14">
        <f t="shared" ca="1" si="34"/>
        <v>0</v>
      </c>
      <c r="DA56" s="14">
        <f t="shared" ca="1" si="34"/>
        <v>0</v>
      </c>
      <c r="DB56" s="14">
        <f t="shared" ca="1" si="34"/>
        <v>0</v>
      </c>
      <c r="DC56" s="14">
        <f t="shared" ca="1" si="34"/>
        <v>0</v>
      </c>
    </row>
    <row r="57" spans="1:107" hidden="1">
      <c r="A57" s="91">
        <v>15</v>
      </c>
      <c r="B57" s="5" t="str">
        <f t="shared" ca="1" si="11"/>
        <v>D.2.5.</v>
      </c>
      <c r="C57" s="113" t="str">
        <f t="shared" ca="1" si="12"/>
        <v>Veikla</v>
      </c>
      <c r="D57" s="194"/>
      <c r="E57" s="194"/>
      <c r="F57" s="195"/>
      <c r="G57" s="90">
        <f ca="1">SUMIF($H$39:$DC$39,"&lt;="&amp;PAL,$H57:$DC57)</f>
        <v>0</v>
      </c>
      <c r="H57" s="14">
        <f t="shared" ca="1" si="25"/>
        <v>0</v>
      </c>
      <c r="I57" s="14">
        <f t="shared" ca="1" si="25"/>
        <v>0</v>
      </c>
      <c r="J57" s="14">
        <f t="shared" ca="1" si="25"/>
        <v>0</v>
      </c>
      <c r="K57" s="14">
        <f t="shared" ca="1" si="25"/>
        <v>0</v>
      </c>
      <c r="L57" s="14">
        <f t="shared" ca="1" si="25"/>
        <v>0</v>
      </c>
      <c r="M57" s="14">
        <f t="shared" ca="1" si="25"/>
        <v>0</v>
      </c>
      <c r="N57" s="14">
        <f t="shared" ca="1" si="25"/>
        <v>0</v>
      </c>
      <c r="O57" s="14">
        <f t="shared" ca="1" si="25"/>
        <v>0</v>
      </c>
      <c r="P57" s="14">
        <f t="shared" ca="1" si="25"/>
        <v>0</v>
      </c>
      <c r="Q57" s="14">
        <f t="shared" ca="1" si="25"/>
        <v>0</v>
      </c>
      <c r="R57" s="14">
        <f t="shared" ca="1" si="26"/>
        <v>0</v>
      </c>
      <c r="S57" s="14">
        <f t="shared" ca="1" si="26"/>
        <v>0</v>
      </c>
      <c r="T57" s="14">
        <f t="shared" ca="1" si="26"/>
        <v>0</v>
      </c>
      <c r="U57" s="14">
        <f t="shared" ca="1" si="26"/>
        <v>0</v>
      </c>
      <c r="V57" s="14">
        <f t="shared" ca="1" si="26"/>
        <v>0</v>
      </c>
      <c r="W57" s="14">
        <f t="shared" ca="1" si="26"/>
        <v>0</v>
      </c>
      <c r="X57" s="14">
        <f t="shared" ca="1" si="26"/>
        <v>0</v>
      </c>
      <c r="Y57" s="14">
        <f t="shared" ca="1" si="26"/>
        <v>0</v>
      </c>
      <c r="Z57" s="14">
        <f t="shared" ca="1" si="26"/>
        <v>0</v>
      </c>
      <c r="AA57" s="14">
        <f t="shared" ca="1" si="26"/>
        <v>0</v>
      </c>
      <c r="AB57" s="14">
        <f t="shared" ca="1" si="27"/>
        <v>0</v>
      </c>
      <c r="AC57" s="14">
        <f t="shared" ca="1" si="27"/>
        <v>0</v>
      </c>
      <c r="AD57" s="14">
        <f t="shared" ca="1" si="27"/>
        <v>0</v>
      </c>
      <c r="AE57" s="14">
        <f t="shared" ca="1" si="27"/>
        <v>0</v>
      </c>
      <c r="AF57" s="14">
        <f t="shared" ca="1" si="27"/>
        <v>0</v>
      </c>
      <c r="AG57" s="14">
        <f t="shared" ca="1" si="27"/>
        <v>0</v>
      </c>
      <c r="AH57" s="14">
        <f t="shared" ca="1" si="27"/>
        <v>0</v>
      </c>
      <c r="AI57" s="14">
        <f t="shared" ca="1" si="27"/>
        <v>0</v>
      </c>
      <c r="AJ57" s="14">
        <f t="shared" ca="1" si="27"/>
        <v>0</v>
      </c>
      <c r="AK57" s="14">
        <f t="shared" ca="1" si="27"/>
        <v>0</v>
      </c>
      <c r="AL57" s="14">
        <f t="shared" ca="1" si="28"/>
        <v>0</v>
      </c>
      <c r="AM57" s="14">
        <f t="shared" ca="1" si="28"/>
        <v>0</v>
      </c>
      <c r="AN57" s="14">
        <f t="shared" ca="1" si="28"/>
        <v>0</v>
      </c>
      <c r="AO57" s="14">
        <f t="shared" ca="1" si="28"/>
        <v>0</v>
      </c>
      <c r="AP57" s="14">
        <f t="shared" ca="1" si="28"/>
        <v>0</v>
      </c>
      <c r="AQ57" s="14">
        <f t="shared" ca="1" si="28"/>
        <v>0</v>
      </c>
      <c r="AR57" s="14">
        <f t="shared" ca="1" si="28"/>
        <v>0</v>
      </c>
      <c r="AS57" s="14">
        <f t="shared" ca="1" si="28"/>
        <v>0</v>
      </c>
      <c r="AT57" s="14">
        <f t="shared" ca="1" si="28"/>
        <v>0</v>
      </c>
      <c r="AU57" s="14">
        <f t="shared" ca="1" si="28"/>
        <v>0</v>
      </c>
      <c r="AV57" s="14">
        <f t="shared" ca="1" si="29"/>
        <v>0</v>
      </c>
      <c r="AW57" s="14">
        <f t="shared" ca="1" si="29"/>
        <v>0</v>
      </c>
      <c r="AX57" s="14">
        <f t="shared" ca="1" si="29"/>
        <v>0</v>
      </c>
      <c r="AY57" s="14">
        <f t="shared" ca="1" si="29"/>
        <v>0</v>
      </c>
      <c r="AZ57" s="14">
        <f t="shared" ca="1" si="29"/>
        <v>0</v>
      </c>
      <c r="BA57" s="14">
        <f t="shared" ca="1" si="29"/>
        <v>0</v>
      </c>
      <c r="BB57" s="14">
        <f t="shared" ca="1" si="29"/>
        <v>0</v>
      </c>
      <c r="BC57" s="14">
        <f t="shared" ca="1" si="29"/>
        <v>0</v>
      </c>
      <c r="BD57" s="14">
        <f t="shared" ca="1" si="29"/>
        <v>0</v>
      </c>
      <c r="BE57" s="14">
        <f t="shared" ca="1" si="29"/>
        <v>0</v>
      </c>
      <c r="BF57" s="14">
        <f t="shared" ca="1" si="30"/>
        <v>0</v>
      </c>
      <c r="BG57" s="14">
        <f t="shared" ca="1" si="30"/>
        <v>0</v>
      </c>
      <c r="BH57" s="14">
        <f t="shared" ca="1" si="30"/>
        <v>0</v>
      </c>
      <c r="BI57" s="14">
        <f t="shared" ca="1" si="30"/>
        <v>0</v>
      </c>
      <c r="BJ57" s="14">
        <f t="shared" ca="1" si="30"/>
        <v>0</v>
      </c>
      <c r="BK57" s="14">
        <f t="shared" ca="1" si="30"/>
        <v>0</v>
      </c>
      <c r="BL57" s="14">
        <f t="shared" ca="1" si="30"/>
        <v>0</v>
      </c>
      <c r="BM57" s="14">
        <f t="shared" ca="1" si="30"/>
        <v>0</v>
      </c>
      <c r="BN57" s="14">
        <f t="shared" ca="1" si="30"/>
        <v>0</v>
      </c>
      <c r="BO57" s="14">
        <f t="shared" ca="1" si="30"/>
        <v>0</v>
      </c>
      <c r="BP57" s="14">
        <f t="shared" ca="1" si="31"/>
        <v>0</v>
      </c>
      <c r="BQ57" s="14">
        <f t="shared" ca="1" si="31"/>
        <v>0</v>
      </c>
      <c r="BR57" s="14">
        <f t="shared" ca="1" si="31"/>
        <v>0</v>
      </c>
      <c r="BS57" s="14">
        <f t="shared" ca="1" si="31"/>
        <v>0</v>
      </c>
      <c r="BT57" s="14">
        <f t="shared" ca="1" si="31"/>
        <v>0</v>
      </c>
      <c r="BU57" s="14">
        <f t="shared" ca="1" si="31"/>
        <v>0</v>
      </c>
      <c r="BV57" s="14">
        <f t="shared" ca="1" si="31"/>
        <v>0</v>
      </c>
      <c r="BW57" s="14">
        <f t="shared" ca="1" si="31"/>
        <v>0</v>
      </c>
      <c r="BX57" s="14">
        <f t="shared" ca="1" si="31"/>
        <v>0</v>
      </c>
      <c r="BY57" s="14">
        <f t="shared" ca="1" si="31"/>
        <v>0</v>
      </c>
      <c r="BZ57" s="14">
        <f t="shared" ca="1" si="32"/>
        <v>0</v>
      </c>
      <c r="CA57" s="14">
        <f t="shared" ca="1" si="32"/>
        <v>0</v>
      </c>
      <c r="CB57" s="14">
        <f t="shared" ca="1" si="32"/>
        <v>0</v>
      </c>
      <c r="CC57" s="14">
        <f t="shared" ca="1" si="32"/>
        <v>0</v>
      </c>
      <c r="CD57" s="14">
        <f t="shared" ca="1" si="32"/>
        <v>0</v>
      </c>
      <c r="CE57" s="14">
        <f t="shared" ca="1" si="32"/>
        <v>0</v>
      </c>
      <c r="CF57" s="14">
        <f t="shared" ca="1" si="32"/>
        <v>0</v>
      </c>
      <c r="CG57" s="14">
        <f t="shared" ca="1" si="32"/>
        <v>0</v>
      </c>
      <c r="CH57" s="14">
        <f t="shared" ca="1" si="32"/>
        <v>0</v>
      </c>
      <c r="CI57" s="14">
        <f t="shared" ca="1" si="32"/>
        <v>0</v>
      </c>
      <c r="CJ57" s="14">
        <f t="shared" ca="1" si="33"/>
        <v>0</v>
      </c>
      <c r="CK57" s="14">
        <f t="shared" ca="1" si="33"/>
        <v>0</v>
      </c>
      <c r="CL57" s="14">
        <f t="shared" ca="1" si="33"/>
        <v>0</v>
      </c>
      <c r="CM57" s="14">
        <f t="shared" ca="1" si="33"/>
        <v>0</v>
      </c>
      <c r="CN57" s="14">
        <f t="shared" ca="1" si="33"/>
        <v>0</v>
      </c>
      <c r="CO57" s="14">
        <f t="shared" ca="1" si="33"/>
        <v>0</v>
      </c>
      <c r="CP57" s="14">
        <f t="shared" ca="1" si="33"/>
        <v>0</v>
      </c>
      <c r="CQ57" s="14">
        <f t="shared" ca="1" si="33"/>
        <v>0</v>
      </c>
      <c r="CR57" s="14">
        <f t="shared" ca="1" si="33"/>
        <v>0</v>
      </c>
      <c r="CS57" s="14">
        <f t="shared" ca="1" si="33"/>
        <v>0</v>
      </c>
      <c r="CT57" s="14">
        <f t="shared" ca="1" si="34"/>
        <v>0</v>
      </c>
      <c r="CU57" s="14">
        <f t="shared" ca="1" si="34"/>
        <v>0</v>
      </c>
      <c r="CV57" s="14">
        <f t="shared" ca="1" si="34"/>
        <v>0</v>
      </c>
      <c r="CW57" s="14">
        <f t="shared" ca="1" si="34"/>
        <v>0</v>
      </c>
      <c r="CX57" s="14">
        <f t="shared" ca="1" si="34"/>
        <v>0</v>
      </c>
      <c r="CY57" s="14">
        <f t="shared" ca="1" si="34"/>
        <v>0</v>
      </c>
      <c r="CZ57" s="14">
        <f t="shared" ca="1" si="34"/>
        <v>0</v>
      </c>
      <c r="DA57" s="14">
        <f t="shared" ca="1" si="34"/>
        <v>0</v>
      </c>
      <c r="DB57" s="14">
        <f t="shared" ca="1" si="34"/>
        <v>0</v>
      </c>
      <c r="DC57" s="14">
        <f t="shared" ca="1" si="34"/>
        <v>0</v>
      </c>
    </row>
    <row r="58" spans="1:107" hidden="1">
      <c r="A58" s="91">
        <v>16</v>
      </c>
      <c r="B58" s="5" t="str">
        <f t="shared" ca="1" si="11"/>
        <v>D.2.6.</v>
      </c>
      <c r="C58" s="113" t="str">
        <f t="shared" ca="1" si="12"/>
        <v>Veikla</v>
      </c>
      <c r="D58" s="194"/>
      <c r="E58" s="194"/>
      <c r="F58" s="195"/>
      <c r="G58" s="90">
        <f ca="1">SUMIF($H$39:$DC$39,"&lt;="&amp;PAL,$H58:$DC58)</f>
        <v>0</v>
      </c>
      <c r="H58" s="14">
        <f t="shared" ca="1" si="25"/>
        <v>0</v>
      </c>
      <c r="I58" s="14">
        <f t="shared" ca="1" si="25"/>
        <v>0</v>
      </c>
      <c r="J58" s="14">
        <f t="shared" ca="1" si="25"/>
        <v>0</v>
      </c>
      <c r="K58" s="14">
        <f t="shared" ca="1" si="25"/>
        <v>0</v>
      </c>
      <c r="L58" s="14">
        <f t="shared" ca="1" si="25"/>
        <v>0</v>
      </c>
      <c r="M58" s="14">
        <f t="shared" ca="1" si="25"/>
        <v>0</v>
      </c>
      <c r="N58" s="14">
        <f t="shared" ca="1" si="25"/>
        <v>0</v>
      </c>
      <c r="O58" s="14">
        <f t="shared" ca="1" si="25"/>
        <v>0</v>
      </c>
      <c r="P58" s="14">
        <f t="shared" ca="1" si="25"/>
        <v>0</v>
      </c>
      <c r="Q58" s="14">
        <f t="shared" ca="1" si="25"/>
        <v>0</v>
      </c>
      <c r="R58" s="14">
        <f t="shared" ca="1" si="26"/>
        <v>0</v>
      </c>
      <c r="S58" s="14">
        <f t="shared" ca="1" si="26"/>
        <v>0</v>
      </c>
      <c r="T58" s="14">
        <f t="shared" ca="1" si="26"/>
        <v>0</v>
      </c>
      <c r="U58" s="14">
        <f t="shared" ca="1" si="26"/>
        <v>0</v>
      </c>
      <c r="V58" s="14">
        <f t="shared" ca="1" si="26"/>
        <v>0</v>
      </c>
      <c r="W58" s="14">
        <f t="shared" ca="1" si="26"/>
        <v>0</v>
      </c>
      <c r="X58" s="14">
        <f t="shared" ca="1" si="26"/>
        <v>0</v>
      </c>
      <c r="Y58" s="14">
        <f t="shared" ca="1" si="26"/>
        <v>0</v>
      </c>
      <c r="Z58" s="14">
        <f t="shared" ca="1" si="26"/>
        <v>0</v>
      </c>
      <c r="AA58" s="14">
        <f t="shared" ca="1" si="26"/>
        <v>0</v>
      </c>
      <c r="AB58" s="14">
        <f t="shared" ca="1" si="27"/>
        <v>0</v>
      </c>
      <c r="AC58" s="14">
        <f t="shared" ca="1" si="27"/>
        <v>0</v>
      </c>
      <c r="AD58" s="14">
        <f t="shared" ca="1" si="27"/>
        <v>0</v>
      </c>
      <c r="AE58" s="14">
        <f t="shared" ca="1" si="27"/>
        <v>0</v>
      </c>
      <c r="AF58" s="14">
        <f t="shared" ca="1" si="27"/>
        <v>0</v>
      </c>
      <c r="AG58" s="14">
        <f t="shared" ca="1" si="27"/>
        <v>0</v>
      </c>
      <c r="AH58" s="14">
        <f t="shared" ca="1" si="27"/>
        <v>0</v>
      </c>
      <c r="AI58" s="14">
        <f t="shared" ca="1" si="27"/>
        <v>0</v>
      </c>
      <c r="AJ58" s="14">
        <f t="shared" ca="1" si="27"/>
        <v>0</v>
      </c>
      <c r="AK58" s="14">
        <f t="shared" ca="1" si="27"/>
        <v>0</v>
      </c>
      <c r="AL58" s="14">
        <f t="shared" ca="1" si="28"/>
        <v>0</v>
      </c>
      <c r="AM58" s="14">
        <f t="shared" ca="1" si="28"/>
        <v>0</v>
      </c>
      <c r="AN58" s="14">
        <f t="shared" ca="1" si="28"/>
        <v>0</v>
      </c>
      <c r="AO58" s="14">
        <f t="shared" ca="1" si="28"/>
        <v>0</v>
      </c>
      <c r="AP58" s="14">
        <f t="shared" ca="1" si="28"/>
        <v>0</v>
      </c>
      <c r="AQ58" s="14">
        <f t="shared" ca="1" si="28"/>
        <v>0</v>
      </c>
      <c r="AR58" s="14">
        <f t="shared" ca="1" si="28"/>
        <v>0</v>
      </c>
      <c r="AS58" s="14">
        <f t="shared" ca="1" si="28"/>
        <v>0</v>
      </c>
      <c r="AT58" s="14">
        <f t="shared" ca="1" si="28"/>
        <v>0</v>
      </c>
      <c r="AU58" s="14">
        <f t="shared" ca="1" si="28"/>
        <v>0</v>
      </c>
      <c r="AV58" s="14">
        <f t="shared" ca="1" si="29"/>
        <v>0</v>
      </c>
      <c r="AW58" s="14">
        <f t="shared" ca="1" si="29"/>
        <v>0</v>
      </c>
      <c r="AX58" s="14">
        <f t="shared" ca="1" si="29"/>
        <v>0</v>
      </c>
      <c r="AY58" s="14">
        <f t="shared" ca="1" si="29"/>
        <v>0</v>
      </c>
      <c r="AZ58" s="14">
        <f t="shared" ca="1" si="29"/>
        <v>0</v>
      </c>
      <c r="BA58" s="14">
        <f t="shared" ca="1" si="29"/>
        <v>0</v>
      </c>
      <c r="BB58" s="14">
        <f t="shared" ca="1" si="29"/>
        <v>0</v>
      </c>
      <c r="BC58" s="14">
        <f t="shared" ca="1" si="29"/>
        <v>0</v>
      </c>
      <c r="BD58" s="14">
        <f t="shared" ca="1" si="29"/>
        <v>0</v>
      </c>
      <c r="BE58" s="14">
        <f t="shared" ca="1" si="29"/>
        <v>0</v>
      </c>
      <c r="BF58" s="14">
        <f t="shared" ca="1" si="30"/>
        <v>0</v>
      </c>
      <c r="BG58" s="14">
        <f t="shared" ca="1" si="30"/>
        <v>0</v>
      </c>
      <c r="BH58" s="14">
        <f t="shared" ca="1" si="30"/>
        <v>0</v>
      </c>
      <c r="BI58" s="14">
        <f t="shared" ca="1" si="30"/>
        <v>0</v>
      </c>
      <c r="BJ58" s="14">
        <f t="shared" ca="1" si="30"/>
        <v>0</v>
      </c>
      <c r="BK58" s="14">
        <f t="shared" ca="1" si="30"/>
        <v>0</v>
      </c>
      <c r="BL58" s="14">
        <f t="shared" ca="1" si="30"/>
        <v>0</v>
      </c>
      <c r="BM58" s="14">
        <f t="shared" ca="1" si="30"/>
        <v>0</v>
      </c>
      <c r="BN58" s="14">
        <f t="shared" ca="1" si="30"/>
        <v>0</v>
      </c>
      <c r="BO58" s="14">
        <f t="shared" ca="1" si="30"/>
        <v>0</v>
      </c>
      <c r="BP58" s="14">
        <f t="shared" ca="1" si="31"/>
        <v>0</v>
      </c>
      <c r="BQ58" s="14">
        <f t="shared" ca="1" si="31"/>
        <v>0</v>
      </c>
      <c r="BR58" s="14">
        <f t="shared" ca="1" si="31"/>
        <v>0</v>
      </c>
      <c r="BS58" s="14">
        <f t="shared" ca="1" si="31"/>
        <v>0</v>
      </c>
      <c r="BT58" s="14">
        <f t="shared" ca="1" si="31"/>
        <v>0</v>
      </c>
      <c r="BU58" s="14">
        <f t="shared" ca="1" si="31"/>
        <v>0</v>
      </c>
      <c r="BV58" s="14">
        <f t="shared" ca="1" si="31"/>
        <v>0</v>
      </c>
      <c r="BW58" s="14">
        <f t="shared" ca="1" si="31"/>
        <v>0</v>
      </c>
      <c r="BX58" s="14">
        <f t="shared" ca="1" si="31"/>
        <v>0</v>
      </c>
      <c r="BY58" s="14">
        <f t="shared" ca="1" si="31"/>
        <v>0</v>
      </c>
      <c r="BZ58" s="14">
        <f t="shared" ca="1" si="32"/>
        <v>0</v>
      </c>
      <c r="CA58" s="14">
        <f t="shared" ca="1" si="32"/>
        <v>0</v>
      </c>
      <c r="CB58" s="14">
        <f t="shared" ca="1" si="32"/>
        <v>0</v>
      </c>
      <c r="CC58" s="14">
        <f t="shared" ca="1" si="32"/>
        <v>0</v>
      </c>
      <c r="CD58" s="14">
        <f t="shared" ca="1" si="32"/>
        <v>0</v>
      </c>
      <c r="CE58" s="14">
        <f t="shared" ca="1" si="32"/>
        <v>0</v>
      </c>
      <c r="CF58" s="14">
        <f t="shared" ca="1" si="32"/>
        <v>0</v>
      </c>
      <c r="CG58" s="14">
        <f t="shared" ca="1" si="32"/>
        <v>0</v>
      </c>
      <c r="CH58" s="14">
        <f t="shared" ca="1" si="32"/>
        <v>0</v>
      </c>
      <c r="CI58" s="14">
        <f t="shared" ca="1" si="32"/>
        <v>0</v>
      </c>
      <c r="CJ58" s="14">
        <f t="shared" ca="1" si="33"/>
        <v>0</v>
      </c>
      <c r="CK58" s="14">
        <f t="shared" ca="1" si="33"/>
        <v>0</v>
      </c>
      <c r="CL58" s="14">
        <f t="shared" ca="1" si="33"/>
        <v>0</v>
      </c>
      <c r="CM58" s="14">
        <f t="shared" ca="1" si="33"/>
        <v>0</v>
      </c>
      <c r="CN58" s="14">
        <f t="shared" ca="1" si="33"/>
        <v>0</v>
      </c>
      <c r="CO58" s="14">
        <f t="shared" ca="1" si="33"/>
        <v>0</v>
      </c>
      <c r="CP58" s="14">
        <f t="shared" ca="1" si="33"/>
        <v>0</v>
      </c>
      <c r="CQ58" s="14">
        <f t="shared" ca="1" si="33"/>
        <v>0</v>
      </c>
      <c r="CR58" s="14">
        <f t="shared" ca="1" si="33"/>
        <v>0</v>
      </c>
      <c r="CS58" s="14">
        <f t="shared" ca="1" si="33"/>
        <v>0</v>
      </c>
      <c r="CT58" s="14">
        <f t="shared" ca="1" si="34"/>
        <v>0</v>
      </c>
      <c r="CU58" s="14">
        <f t="shared" ca="1" si="34"/>
        <v>0</v>
      </c>
      <c r="CV58" s="14">
        <f t="shared" ca="1" si="34"/>
        <v>0</v>
      </c>
      <c r="CW58" s="14">
        <f t="shared" ca="1" si="34"/>
        <v>0</v>
      </c>
      <c r="CX58" s="14">
        <f t="shared" ca="1" si="34"/>
        <v>0</v>
      </c>
      <c r="CY58" s="14">
        <f t="shared" ca="1" si="34"/>
        <v>0</v>
      </c>
      <c r="CZ58" s="14">
        <f t="shared" ca="1" si="34"/>
        <v>0</v>
      </c>
      <c r="DA58" s="14">
        <f t="shared" ca="1" si="34"/>
        <v>0</v>
      </c>
      <c r="DB58" s="14">
        <f t="shared" ca="1" si="34"/>
        <v>0</v>
      </c>
      <c r="DC58" s="14">
        <f t="shared" ca="1" si="34"/>
        <v>0</v>
      </c>
    </row>
    <row r="59" spans="1:107" hidden="1">
      <c r="A59" s="91">
        <v>17</v>
      </c>
      <c r="B59" s="5" t="str">
        <f t="shared" ca="1" si="11"/>
        <v>D.2.7.</v>
      </c>
      <c r="C59" s="113" t="str">
        <f t="shared" ca="1" si="12"/>
        <v>Veikla</v>
      </c>
      <c r="D59" s="194"/>
      <c r="E59" s="194"/>
      <c r="F59" s="195"/>
      <c r="G59" s="90">
        <f ca="1">SUMIF($H$39:$DC$39,"&lt;="&amp;PAL,$H59:$DC59)</f>
        <v>0</v>
      </c>
      <c r="H59" s="14">
        <f t="shared" ca="1" si="25"/>
        <v>0</v>
      </c>
      <c r="I59" s="14">
        <f t="shared" ca="1" si="25"/>
        <v>0</v>
      </c>
      <c r="J59" s="14">
        <f t="shared" ca="1" si="25"/>
        <v>0</v>
      </c>
      <c r="K59" s="14">
        <f t="shared" ca="1" si="25"/>
        <v>0</v>
      </c>
      <c r="L59" s="14">
        <f t="shared" ca="1" si="25"/>
        <v>0</v>
      </c>
      <c r="M59" s="14">
        <f t="shared" ca="1" si="25"/>
        <v>0</v>
      </c>
      <c r="N59" s="14">
        <f t="shared" ca="1" si="25"/>
        <v>0</v>
      </c>
      <c r="O59" s="14">
        <f t="shared" ca="1" si="25"/>
        <v>0</v>
      </c>
      <c r="P59" s="14">
        <f t="shared" ca="1" si="25"/>
        <v>0</v>
      </c>
      <c r="Q59" s="14">
        <f t="shared" ca="1" si="25"/>
        <v>0</v>
      </c>
      <c r="R59" s="14">
        <f t="shared" ca="1" si="26"/>
        <v>0</v>
      </c>
      <c r="S59" s="14">
        <f t="shared" ca="1" si="26"/>
        <v>0</v>
      </c>
      <c r="T59" s="14">
        <f t="shared" ca="1" si="26"/>
        <v>0</v>
      </c>
      <c r="U59" s="14">
        <f t="shared" ca="1" si="26"/>
        <v>0</v>
      </c>
      <c r="V59" s="14">
        <f t="shared" ca="1" si="26"/>
        <v>0</v>
      </c>
      <c r="W59" s="14">
        <f t="shared" ca="1" si="26"/>
        <v>0</v>
      </c>
      <c r="X59" s="14">
        <f t="shared" ca="1" si="26"/>
        <v>0</v>
      </c>
      <c r="Y59" s="14">
        <f t="shared" ca="1" si="26"/>
        <v>0</v>
      </c>
      <c r="Z59" s="14">
        <f t="shared" ca="1" si="26"/>
        <v>0</v>
      </c>
      <c r="AA59" s="14">
        <f t="shared" ca="1" si="26"/>
        <v>0</v>
      </c>
      <c r="AB59" s="14">
        <f t="shared" ca="1" si="27"/>
        <v>0</v>
      </c>
      <c r="AC59" s="14">
        <f t="shared" ca="1" si="27"/>
        <v>0</v>
      </c>
      <c r="AD59" s="14">
        <f t="shared" ca="1" si="27"/>
        <v>0</v>
      </c>
      <c r="AE59" s="14">
        <f t="shared" ca="1" si="27"/>
        <v>0</v>
      </c>
      <c r="AF59" s="14">
        <f t="shared" ca="1" si="27"/>
        <v>0</v>
      </c>
      <c r="AG59" s="14">
        <f t="shared" ca="1" si="27"/>
        <v>0</v>
      </c>
      <c r="AH59" s="14">
        <f t="shared" ca="1" si="27"/>
        <v>0</v>
      </c>
      <c r="AI59" s="14">
        <f t="shared" ca="1" si="27"/>
        <v>0</v>
      </c>
      <c r="AJ59" s="14">
        <f t="shared" ca="1" si="27"/>
        <v>0</v>
      </c>
      <c r="AK59" s="14">
        <f t="shared" ca="1" si="27"/>
        <v>0</v>
      </c>
      <c r="AL59" s="14">
        <f t="shared" ca="1" si="28"/>
        <v>0</v>
      </c>
      <c r="AM59" s="14">
        <f t="shared" ca="1" si="28"/>
        <v>0</v>
      </c>
      <c r="AN59" s="14">
        <f t="shared" ca="1" si="28"/>
        <v>0</v>
      </c>
      <c r="AO59" s="14">
        <f t="shared" ca="1" si="28"/>
        <v>0</v>
      </c>
      <c r="AP59" s="14">
        <f t="shared" ca="1" si="28"/>
        <v>0</v>
      </c>
      <c r="AQ59" s="14">
        <f t="shared" ca="1" si="28"/>
        <v>0</v>
      </c>
      <c r="AR59" s="14">
        <f t="shared" ca="1" si="28"/>
        <v>0</v>
      </c>
      <c r="AS59" s="14">
        <f t="shared" ca="1" si="28"/>
        <v>0</v>
      </c>
      <c r="AT59" s="14">
        <f t="shared" ca="1" si="28"/>
        <v>0</v>
      </c>
      <c r="AU59" s="14">
        <f t="shared" ca="1" si="28"/>
        <v>0</v>
      </c>
      <c r="AV59" s="14">
        <f t="shared" ca="1" si="29"/>
        <v>0</v>
      </c>
      <c r="AW59" s="14">
        <f t="shared" ca="1" si="29"/>
        <v>0</v>
      </c>
      <c r="AX59" s="14">
        <f t="shared" ca="1" si="29"/>
        <v>0</v>
      </c>
      <c r="AY59" s="14">
        <f t="shared" ca="1" si="29"/>
        <v>0</v>
      </c>
      <c r="AZ59" s="14">
        <f t="shared" ca="1" si="29"/>
        <v>0</v>
      </c>
      <c r="BA59" s="14">
        <f t="shared" ca="1" si="29"/>
        <v>0</v>
      </c>
      <c r="BB59" s="14">
        <f t="shared" ca="1" si="29"/>
        <v>0</v>
      </c>
      <c r="BC59" s="14">
        <f t="shared" ca="1" si="29"/>
        <v>0</v>
      </c>
      <c r="BD59" s="14">
        <f t="shared" ca="1" si="29"/>
        <v>0</v>
      </c>
      <c r="BE59" s="14">
        <f t="shared" ca="1" si="29"/>
        <v>0</v>
      </c>
      <c r="BF59" s="14">
        <f t="shared" ca="1" si="30"/>
        <v>0</v>
      </c>
      <c r="BG59" s="14">
        <f t="shared" ca="1" si="30"/>
        <v>0</v>
      </c>
      <c r="BH59" s="14">
        <f t="shared" ca="1" si="30"/>
        <v>0</v>
      </c>
      <c r="BI59" s="14">
        <f t="shared" ca="1" si="30"/>
        <v>0</v>
      </c>
      <c r="BJ59" s="14">
        <f t="shared" ca="1" si="30"/>
        <v>0</v>
      </c>
      <c r="BK59" s="14">
        <f t="shared" ca="1" si="30"/>
        <v>0</v>
      </c>
      <c r="BL59" s="14">
        <f t="shared" ca="1" si="30"/>
        <v>0</v>
      </c>
      <c r="BM59" s="14">
        <f t="shared" ca="1" si="30"/>
        <v>0</v>
      </c>
      <c r="BN59" s="14">
        <f t="shared" ca="1" si="30"/>
        <v>0</v>
      </c>
      <c r="BO59" s="14">
        <f t="shared" ca="1" si="30"/>
        <v>0</v>
      </c>
      <c r="BP59" s="14">
        <f t="shared" ca="1" si="31"/>
        <v>0</v>
      </c>
      <c r="BQ59" s="14">
        <f t="shared" ca="1" si="31"/>
        <v>0</v>
      </c>
      <c r="BR59" s="14">
        <f t="shared" ca="1" si="31"/>
        <v>0</v>
      </c>
      <c r="BS59" s="14">
        <f t="shared" ca="1" si="31"/>
        <v>0</v>
      </c>
      <c r="BT59" s="14">
        <f t="shared" ca="1" si="31"/>
        <v>0</v>
      </c>
      <c r="BU59" s="14">
        <f t="shared" ca="1" si="31"/>
        <v>0</v>
      </c>
      <c r="BV59" s="14">
        <f t="shared" ca="1" si="31"/>
        <v>0</v>
      </c>
      <c r="BW59" s="14">
        <f t="shared" ca="1" si="31"/>
        <v>0</v>
      </c>
      <c r="BX59" s="14">
        <f t="shared" ca="1" si="31"/>
        <v>0</v>
      </c>
      <c r="BY59" s="14">
        <f t="shared" ca="1" si="31"/>
        <v>0</v>
      </c>
      <c r="BZ59" s="14">
        <f t="shared" ca="1" si="32"/>
        <v>0</v>
      </c>
      <c r="CA59" s="14">
        <f t="shared" ca="1" si="32"/>
        <v>0</v>
      </c>
      <c r="CB59" s="14">
        <f t="shared" ca="1" si="32"/>
        <v>0</v>
      </c>
      <c r="CC59" s="14">
        <f t="shared" ca="1" si="32"/>
        <v>0</v>
      </c>
      <c r="CD59" s="14">
        <f t="shared" ca="1" si="32"/>
        <v>0</v>
      </c>
      <c r="CE59" s="14">
        <f t="shared" ca="1" si="32"/>
        <v>0</v>
      </c>
      <c r="CF59" s="14">
        <f t="shared" ca="1" si="32"/>
        <v>0</v>
      </c>
      <c r="CG59" s="14">
        <f t="shared" ca="1" si="32"/>
        <v>0</v>
      </c>
      <c r="CH59" s="14">
        <f t="shared" ca="1" si="32"/>
        <v>0</v>
      </c>
      <c r="CI59" s="14">
        <f t="shared" ca="1" si="32"/>
        <v>0</v>
      </c>
      <c r="CJ59" s="14">
        <f t="shared" ca="1" si="33"/>
        <v>0</v>
      </c>
      <c r="CK59" s="14">
        <f t="shared" ca="1" si="33"/>
        <v>0</v>
      </c>
      <c r="CL59" s="14">
        <f t="shared" ca="1" si="33"/>
        <v>0</v>
      </c>
      <c r="CM59" s="14">
        <f t="shared" ca="1" si="33"/>
        <v>0</v>
      </c>
      <c r="CN59" s="14">
        <f t="shared" ca="1" si="33"/>
        <v>0</v>
      </c>
      <c r="CO59" s="14">
        <f t="shared" ca="1" si="33"/>
        <v>0</v>
      </c>
      <c r="CP59" s="14">
        <f t="shared" ca="1" si="33"/>
        <v>0</v>
      </c>
      <c r="CQ59" s="14">
        <f t="shared" ca="1" si="33"/>
        <v>0</v>
      </c>
      <c r="CR59" s="14">
        <f t="shared" ca="1" si="33"/>
        <v>0</v>
      </c>
      <c r="CS59" s="14">
        <f t="shared" ca="1" si="33"/>
        <v>0</v>
      </c>
      <c r="CT59" s="14">
        <f t="shared" ca="1" si="34"/>
        <v>0</v>
      </c>
      <c r="CU59" s="14">
        <f t="shared" ca="1" si="34"/>
        <v>0</v>
      </c>
      <c r="CV59" s="14">
        <f t="shared" ca="1" si="34"/>
        <v>0</v>
      </c>
      <c r="CW59" s="14">
        <f t="shared" ca="1" si="34"/>
        <v>0</v>
      </c>
      <c r="CX59" s="14">
        <f t="shared" ca="1" si="34"/>
        <v>0</v>
      </c>
      <c r="CY59" s="14">
        <f t="shared" ca="1" si="34"/>
        <v>0</v>
      </c>
      <c r="CZ59" s="14">
        <f t="shared" ca="1" si="34"/>
        <v>0</v>
      </c>
      <c r="DA59" s="14">
        <f t="shared" ca="1" si="34"/>
        <v>0</v>
      </c>
      <c r="DB59" s="14">
        <f t="shared" ca="1" si="34"/>
        <v>0</v>
      </c>
      <c r="DC59" s="14">
        <f t="shared" ca="1" si="34"/>
        <v>0</v>
      </c>
    </row>
    <row r="60" spans="1:107" hidden="1">
      <c r="A60" s="91">
        <v>18</v>
      </c>
      <c r="B60" s="5" t="str">
        <f t="shared" ca="1" si="11"/>
        <v>D.2.8.</v>
      </c>
      <c r="C60" s="113" t="str">
        <f t="shared" ca="1" si="12"/>
        <v>Veikla</v>
      </c>
      <c r="D60" s="194"/>
      <c r="E60" s="194"/>
      <c r="F60" s="195"/>
      <c r="G60" s="90">
        <f ca="1">SUMIF($H$39:$DC$39,"&lt;="&amp;PAL,$H60:$DC60)</f>
        <v>0</v>
      </c>
      <c r="H60" s="14">
        <f t="shared" ca="1" si="25"/>
        <v>0</v>
      </c>
      <c r="I60" s="14">
        <f t="shared" ca="1" si="25"/>
        <v>0</v>
      </c>
      <c r="J60" s="14">
        <f t="shared" ca="1" si="25"/>
        <v>0</v>
      </c>
      <c r="K60" s="14">
        <f t="shared" ca="1" si="25"/>
        <v>0</v>
      </c>
      <c r="L60" s="14">
        <f t="shared" ca="1" si="25"/>
        <v>0</v>
      </c>
      <c r="M60" s="14">
        <f t="shared" ca="1" si="25"/>
        <v>0</v>
      </c>
      <c r="N60" s="14">
        <f t="shared" ca="1" si="25"/>
        <v>0</v>
      </c>
      <c r="O60" s="14">
        <f t="shared" ca="1" si="25"/>
        <v>0</v>
      </c>
      <c r="P60" s="14">
        <f t="shared" ca="1" si="25"/>
        <v>0</v>
      </c>
      <c r="Q60" s="14">
        <f t="shared" ca="1" si="25"/>
        <v>0</v>
      </c>
      <c r="R60" s="14">
        <f t="shared" ca="1" si="26"/>
        <v>0</v>
      </c>
      <c r="S60" s="14">
        <f t="shared" ca="1" si="26"/>
        <v>0</v>
      </c>
      <c r="T60" s="14">
        <f t="shared" ca="1" si="26"/>
        <v>0</v>
      </c>
      <c r="U60" s="14">
        <f t="shared" ca="1" si="26"/>
        <v>0</v>
      </c>
      <c r="V60" s="14">
        <f t="shared" ca="1" si="26"/>
        <v>0</v>
      </c>
      <c r="W60" s="14">
        <f t="shared" ca="1" si="26"/>
        <v>0</v>
      </c>
      <c r="X60" s="14">
        <f t="shared" ca="1" si="26"/>
        <v>0</v>
      </c>
      <c r="Y60" s="14">
        <f t="shared" ca="1" si="26"/>
        <v>0</v>
      </c>
      <c r="Z60" s="14">
        <f t="shared" ca="1" si="26"/>
        <v>0</v>
      </c>
      <c r="AA60" s="14">
        <f t="shared" ca="1" si="26"/>
        <v>0</v>
      </c>
      <c r="AB60" s="14">
        <f t="shared" ca="1" si="27"/>
        <v>0</v>
      </c>
      <c r="AC60" s="14">
        <f t="shared" ca="1" si="27"/>
        <v>0</v>
      </c>
      <c r="AD60" s="14">
        <f t="shared" ca="1" si="27"/>
        <v>0</v>
      </c>
      <c r="AE60" s="14">
        <f t="shared" ca="1" si="27"/>
        <v>0</v>
      </c>
      <c r="AF60" s="14">
        <f t="shared" ca="1" si="27"/>
        <v>0</v>
      </c>
      <c r="AG60" s="14">
        <f t="shared" ca="1" si="27"/>
        <v>0</v>
      </c>
      <c r="AH60" s="14">
        <f t="shared" ca="1" si="27"/>
        <v>0</v>
      </c>
      <c r="AI60" s="14">
        <f t="shared" ca="1" si="27"/>
        <v>0</v>
      </c>
      <c r="AJ60" s="14">
        <f t="shared" ca="1" si="27"/>
        <v>0</v>
      </c>
      <c r="AK60" s="14">
        <f t="shared" ca="1" si="27"/>
        <v>0</v>
      </c>
      <c r="AL60" s="14">
        <f t="shared" ca="1" si="28"/>
        <v>0</v>
      </c>
      <c r="AM60" s="14">
        <f t="shared" ca="1" si="28"/>
        <v>0</v>
      </c>
      <c r="AN60" s="14">
        <f t="shared" ca="1" si="28"/>
        <v>0</v>
      </c>
      <c r="AO60" s="14">
        <f t="shared" ca="1" si="28"/>
        <v>0</v>
      </c>
      <c r="AP60" s="14">
        <f t="shared" ca="1" si="28"/>
        <v>0</v>
      </c>
      <c r="AQ60" s="14">
        <f t="shared" ca="1" si="28"/>
        <v>0</v>
      </c>
      <c r="AR60" s="14">
        <f t="shared" ca="1" si="28"/>
        <v>0</v>
      </c>
      <c r="AS60" s="14">
        <f t="shared" ca="1" si="28"/>
        <v>0</v>
      </c>
      <c r="AT60" s="14">
        <f t="shared" ca="1" si="28"/>
        <v>0</v>
      </c>
      <c r="AU60" s="14">
        <f t="shared" ca="1" si="28"/>
        <v>0</v>
      </c>
      <c r="AV60" s="14">
        <f t="shared" ca="1" si="29"/>
        <v>0</v>
      </c>
      <c r="AW60" s="14">
        <f t="shared" ca="1" si="29"/>
        <v>0</v>
      </c>
      <c r="AX60" s="14">
        <f t="shared" ca="1" si="29"/>
        <v>0</v>
      </c>
      <c r="AY60" s="14">
        <f t="shared" ca="1" si="29"/>
        <v>0</v>
      </c>
      <c r="AZ60" s="14">
        <f t="shared" ca="1" si="29"/>
        <v>0</v>
      </c>
      <c r="BA60" s="14">
        <f t="shared" ca="1" si="29"/>
        <v>0</v>
      </c>
      <c r="BB60" s="14">
        <f t="shared" ca="1" si="29"/>
        <v>0</v>
      </c>
      <c r="BC60" s="14">
        <f t="shared" ca="1" si="29"/>
        <v>0</v>
      </c>
      <c r="BD60" s="14">
        <f t="shared" ca="1" si="29"/>
        <v>0</v>
      </c>
      <c r="BE60" s="14">
        <f t="shared" ca="1" si="29"/>
        <v>0</v>
      </c>
      <c r="BF60" s="14">
        <f t="shared" ca="1" si="30"/>
        <v>0</v>
      </c>
      <c r="BG60" s="14">
        <f t="shared" ca="1" si="30"/>
        <v>0</v>
      </c>
      <c r="BH60" s="14">
        <f t="shared" ca="1" si="30"/>
        <v>0</v>
      </c>
      <c r="BI60" s="14">
        <f t="shared" ca="1" si="30"/>
        <v>0</v>
      </c>
      <c r="BJ60" s="14">
        <f t="shared" ca="1" si="30"/>
        <v>0</v>
      </c>
      <c r="BK60" s="14">
        <f t="shared" ca="1" si="30"/>
        <v>0</v>
      </c>
      <c r="BL60" s="14">
        <f t="shared" ca="1" si="30"/>
        <v>0</v>
      </c>
      <c r="BM60" s="14">
        <f t="shared" ca="1" si="30"/>
        <v>0</v>
      </c>
      <c r="BN60" s="14">
        <f t="shared" ca="1" si="30"/>
        <v>0</v>
      </c>
      <c r="BO60" s="14">
        <f t="shared" ca="1" si="30"/>
        <v>0</v>
      </c>
      <c r="BP60" s="14">
        <f t="shared" ca="1" si="31"/>
        <v>0</v>
      </c>
      <c r="BQ60" s="14">
        <f t="shared" ca="1" si="31"/>
        <v>0</v>
      </c>
      <c r="BR60" s="14">
        <f t="shared" ca="1" si="31"/>
        <v>0</v>
      </c>
      <c r="BS60" s="14">
        <f t="shared" ca="1" si="31"/>
        <v>0</v>
      </c>
      <c r="BT60" s="14">
        <f t="shared" ca="1" si="31"/>
        <v>0</v>
      </c>
      <c r="BU60" s="14">
        <f t="shared" ca="1" si="31"/>
        <v>0</v>
      </c>
      <c r="BV60" s="14">
        <f t="shared" ca="1" si="31"/>
        <v>0</v>
      </c>
      <c r="BW60" s="14">
        <f t="shared" ca="1" si="31"/>
        <v>0</v>
      </c>
      <c r="BX60" s="14">
        <f t="shared" ca="1" si="31"/>
        <v>0</v>
      </c>
      <c r="BY60" s="14">
        <f t="shared" ca="1" si="31"/>
        <v>0</v>
      </c>
      <c r="BZ60" s="14">
        <f t="shared" ca="1" si="32"/>
        <v>0</v>
      </c>
      <c r="CA60" s="14">
        <f t="shared" ca="1" si="32"/>
        <v>0</v>
      </c>
      <c r="CB60" s="14">
        <f t="shared" ca="1" si="32"/>
        <v>0</v>
      </c>
      <c r="CC60" s="14">
        <f t="shared" ca="1" si="32"/>
        <v>0</v>
      </c>
      <c r="CD60" s="14">
        <f t="shared" ca="1" si="32"/>
        <v>0</v>
      </c>
      <c r="CE60" s="14">
        <f t="shared" ca="1" si="32"/>
        <v>0</v>
      </c>
      <c r="CF60" s="14">
        <f t="shared" ca="1" si="32"/>
        <v>0</v>
      </c>
      <c r="CG60" s="14">
        <f t="shared" ca="1" si="32"/>
        <v>0</v>
      </c>
      <c r="CH60" s="14">
        <f t="shared" ca="1" si="32"/>
        <v>0</v>
      </c>
      <c r="CI60" s="14">
        <f t="shared" ca="1" si="32"/>
        <v>0</v>
      </c>
      <c r="CJ60" s="14">
        <f t="shared" ca="1" si="33"/>
        <v>0</v>
      </c>
      <c r="CK60" s="14">
        <f t="shared" ca="1" si="33"/>
        <v>0</v>
      </c>
      <c r="CL60" s="14">
        <f t="shared" ca="1" si="33"/>
        <v>0</v>
      </c>
      <c r="CM60" s="14">
        <f t="shared" ca="1" si="33"/>
        <v>0</v>
      </c>
      <c r="CN60" s="14">
        <f t="shared" ca="1" si="33"/>
        <v>0</v>
      </c>
      <c r="CO60" s="14">
        <f t="shared" ca="1" si="33"/>
        <v>0</v>
      </c>
      <c r="CP60" s="14">
        <f t="shared" ca="1" si="33"/>
        <v>0</v>
      </c>
      <c r="CQ60" s="14">
        <f t="shared" ca="1" si="33"/>
        <v>0</v>
      </c>
      <c r="CR60" s="14">
        <f t="shared" ca="1" si="33"/>
        <v>0</v>
      </c>
      <c r="CS60" s="14">
        <f t="shared" ca="1" si="33"/>
        <v>0</v>
      </c>
      <c r="CT60" s="14">
        <f t="shared" ca="1" si="34"/>
        <v>0</v>
      </c>
      <c r="CU60" s="14">
        <f t="shared" ca="1" si="34"/>
        <v>0</v>
      </c>
      <c r="CV60" s="14">
        <f t="shared" ca="1" si="34"/>
        <v>0</v>
      </c>
      <c r="CW60" s="14">
        <f t="shared" ca="1" si="34"/>
        <v>0</v>
      </c>
      <c r="CX60" s="14">
        <f t="shared" ca="1" si="34"/>
        <v>0</v>
      </c>
      <c r="CY60" s="14">
        <f t="shared" ca="1" si="34"/>
        <v>0</v>
      </c>
      <c r="CZ60" s="14">
        <f t="shared" ca="1" si="34"/>
        <v>0</v>
      </c>
      <c r="DA60" s="14">
        <f t="shared" ca="1" si="34"/>
        <v>0</v>
      </c>
      <c r="DB60" s="14">
        <f t="shared" ca="1" si="34"/>
        <v>0</v>
      </c>
      <c r="DC60" s="14">
        <f t="shared" ca="1" si="34"/>
        <v>0</v>
      </c>
    </row>
    <row r="61" spans="1:107" hidden="1">
      <c r="A61" s="91">
        <v>21</v>
      </c>
      <c r="B61" s="3" t="str">
        <f t="shared" ca="1" si="11"/>
        <v>D.3.</v>
      </c>
      <c r="C61" s="131" t="str">
        <f t="shared" ca="1" si="12"/>
        <v>Finansinės paskatos ir kitos išmokos</v>
      </c>
      <c r="D61" s="294"/>
      <c r="E61" s="294"/>
      <c r="F61" s="295"/>
      <c r="G61" s="90">
        <f ca="1">SUMIF($H$39:$DC$39,"&lt;="&amp;PAL,$H61:$DC61)</f>
        <v>0</v>
      </c>
      <c r="H61" s="11">
        <f ca="1">SUM(H62:H69)</f>
        <v>0</v>
      </c>
      <c r="I61" s="11">
        <f t="shared" ref="I61:BT61" ca="1" si="35">SUM(I62:I69)</f>
        <v>0</v>
      </c>
      <c r="J61" s="11">
        <f t="shared" ca="1" si="35"/>
        <v>0</v>
      </c>
      <c r="K61" s="11">
        <f t="shared" ca="1" si="35"/>
        <v>0</v>
      </c>
      <c r="L61" s="11">
        <f t="shared" ca="1" si="35"/>
        <v>0</v>
      </c>
      <c r="M61" s="11">
        <f t="shared" ca="1" si="35"/>
        <v>0</v>
      </c>
      <c r="N61" s="11">
        <f t="shared" ca="1" si="35"/>
        <v>0</v>
      </c>
      <c r="O61" s="11">
        <f t="shared" ca="1" si="35"/>
        <v>0</v>
      </c>
      <c r="P61" s="11">
        <f t="shared" ca="1" si="35"/>
        <v>0</v>
      </c>
      <c r="Q61" s="11">
        <f t="shared" ca="1" si="35"/>
        <v>0</v>
      </c>
      <c r="R61" s="11">
        <f t="shared" ca="1" si="35"/>
        <v>0</v>
      </c>
      <c r="S61" s="11">
        <f t="shared" ca="1" si="35"/>
        <v>0</v>
      </c>
      <c r="T61" s="11">
        <f t="shared" ca="1" si="35"/>
        <v>0</v>
      </c>
      <c r="U61" s="11">
        <f t="shared" ca="1" si="35"/>
        <v>0</v>
      </c>
      <c r="V61" s="11">
        <f t="shared" ca="1" si="35"/>
        <v>0</v>
      </c>
      <c r="W61" s="11">
        <f t="shared" ca="1" si="35"/>
        <v>0</v>
      </c>
      <c r="X61" s="11">
        <f t="shared" ca="1" si="35"/>
        <v>0</v>
      </c>
      <c r="Y61" s="11">
        <f t="shared" ca="1" si="35"/>
        <v>0</v>
      </c>
      <c r="Z61" s="11">
        <f t="shared" ca="1" si="35"/>
        <v>0</v>
      </c>
      <c r="AA61" s="11">
        <f t="shared" ca="1" si="35"/>
        <v>0</v>
      </c>
      <c r="AB61" s="11">
        <f t="shared" ca="1" si="35"/>
        <v>0</v>
      </c>
      <c r="AC61" s="11">
        <f t="shared" ca="1" si="35"/>
        <v>0</v>
      </c>
      <c r="AD61" s="11">
        <f t="shared" ca="1" si="35"/>
        <v>0</v>
      </c>
      <c r="AE61" s="11">
        <f t="shared" ca="1" si="35"/>
        <v>0</v>
      </c>
      <c r="AF61" s="11">
        <f t="shared" ca="1" si="35"/>
        <v>0</v>
      </c>
      <c r="AG61" s="11">
        <f t="shared" ca="1" si="35"/>
        <v>0</v>
      </c>
      <c r="AH61" s="11">
        <f t="shared" ca="1" si="35"/>
        <v>0</v>
      </c>
      <c r="AI61" s="11">
        <f t="shared" ca="1" si="35"/>
        <v>0</v>
      </c>
      <c r="AJ61" s="11">
        <f t="shared" ca="1" si="35"/>
        <v>0</v>
      </c>
      <c r="AK61" s="11">
        <f t="shared" ca="1" si="35"/>
        <v>0</v>
      </c>
      <c r="AL61" s="11">
        <f t="shared" ca="1" si="35"/>
        <v>0</v>
      </c>
      <c r="AM61" s="11">
        <f t="shared" ca="1" si="35"/>
        <v>0</v>
      </c>
      <c r="AN61" s="11">
        <f t="shared" ca="1" si="35"/>
        <v>0</v>
      </c>
      <c r="AO61" s="11">
        <f t="shared" ca="1" si="35"/>
        <v>0</v>
      </c>
      <c r="AP61" s="11">
        <f t="shared" ca="1" si="35"/>
        <v>0</v>
      </c>
      <c r="AQ61" s="11">
        <f t="shared" ca="1" si="35"/>
        <v>0</v>
      </c>
      <c r="AR61" s="11">
        <f t="shared" ca="1" si="35"/>
        <v>0</v>
      </c>
      <c r="AS61" s="11">
        <f t="shared" ca="1" si="35"/>
        <v>0</v>
      </c>
      <c r="AT61" s="11">
        <f t="shared" ca="1" si="35"/>
        <v>0</v>
      </c>
      <c r="AU61" s="11">
        <f t="shared" ca="1" si="35"/>
        <v>0</v>
      </c>
      <c r="AV61" s="11">
        <f t="shared" ca="1" si="35"/>
        <v>0</v>
      </c>
      <c r="AW61" s="11">
        <f t="shared" ca="1" si="35"/>
        <v>0</v>
      </c>
      <c r="AX61" s="11">
        <f t="shared" ca="1" si="35"/>
        <v>0</v>
      </c>
      <c r="AY61" s="11">
        <f t="shared" ca="1" si="35"/>
        <v>0</v>
      </c>
      <c r="AZ61" s="11">
        <f t="shared" ca="1" si="35"/>
        <v>0</v>
      </c>
      <c r="BA61" s="11">
        <f t="shared" ca="1" si="35"/>
        <v>0</v>
      </c>
      <c r="BB61" s="11">
        <f t="shared" ca="1" si="35"/>
        <v>0</v>
      </c>
      <c r="BC61" s="11">
        <f t="shared" ca="1" si="35"/>
        <v>0</v>
      </c>
      <c r="BD61" s="11">
        <f t="shared" ca="1" si="35"/>
        <v>0</v>
      </c>
      <c r="BE61" s="11">
        <f t="shared" ca="1" si="35"/>
        <v>0</v>
      </c>
      <c r="BF61" s="11">
        <f t="shared" ca="1" si="35"/>
        <v>0</v>
      </c>
      <c r="BG61" s="11">
        <f t="shared" ca="1" si="35"/>
        <v>0</v>
      </c>
      <c r="BH61" s="11">
        <f t="shared" ca="1" si="35"/>
        <v>0</v>
      </c>
      <c r="BI61" s="11">
        <f t="shared" ca="1" si="35"/>
        <v>0</v>
      </c>
      <c r="BJ61" s="11">
        <f t="shared" ca="1" si="35"/>
        <v>0</v>
      </c>
      <c r="BK61" s="11">
        <f t="shared" ca="1" si="35"/>
        <v>0</v>
      </c>
      <c r="BL61" s="11">
        <f t="shared" ca="1" si="35"/>
        <v>0</v>
      </c>
      <c r="BM61" s="11">
        <f t="shared" ca="1" si="35"/>
        <v>0</v>
      </c>
      <c r="BN61" s="11">
        <f t="shared" ca="1" si="35"/>
        <v>0</v>
      </c>
      <c r="BO61" s="11">
        <f t="shared" ca="1" si="35"/>
        <v>0</v>
      </c>
      <c r="BP61" s="11">
        <f t="shared" ca="1" si="35"/>
        <v>0</v>
      </c>
      <c r="BQ61" s="11">
        <f t="shared" ca="1" si="35"/>
        <v>0</v>
      </c>
      <c r="BR61" s="11">
        <f t="shared" ca="1" si="35"/>
        <v>0</v>
      </c>
      <c r="BS61" s="11">
        <f t="shared" ca="1" si="35"/>
        <v>0</v>
      </c>
      <c r="BT61" s="11">
        <f t="shared" ca="1" si="35"/>
        <v>0</v>
      </c>
      <c r="BU61" s="11">
        <f t="shared" ref="BU61:DB61" ca="1" si="36">SUM(BU62:BU69)</f>
        <v>0</v>
      </c>
      <c r="BV61" s="11">
        <f t="shared" ca="1" si="36"/>
        <v>0</v>
      </c>
      <c r="BW61" s="11">
        <f t="shared" ca="1" si="36"/>
        <v>0</v>
      </c>
      <c r="BX61" s="11">
        <f t="shared" ca="1" si="36"/>
        <v>0</v>
      </c>
      <c r="BY61" s="11">
        <f t="shared" ca="1" si="36"/>
        <v>0</v>
      </c>
      <c r="BZ61" s="11">
        <f t="shared" ca="1" si="36"/>
        <v>0</v>
      </c>
      <c r="CA61" s="11">
        <f t="shared" ca="1" si="36"/>
        <v>0</v>
      </c>
      <c r="CB61" s="11">
        <f t="shared" ca="1" si="36"/>
        <v>0</v>
      </c>
      <c r="CC61" s="11">
        <f t="shared" ca="1" si="36"/>
        <v>0</v>
      </c>
      <c r="CD61" s="11">
        <f t="shared" ca="1" si="36"/>
        <v>0</v>
      </c>
      <c r="CE61" s="11">
        <f t="shared" ca="1" si="36"/>
        <v>0</v>
      </c>
      <c r="CF61" s="11">
        <f t="shared" ca="1" si="36"/>
        <v>0</v>
      </c>
      <c r="CG61" s="11">
        <f t="shared" ca="1" si="36"/>
        <v>0</v>
      </c>
      <c r="CH61" s="11">
        <f t="shared" ca="1" si="36"/>
        <v>0</v>
      </c>
      <c r="CI61" s="11">
        <f t="shared" ca="1" si="36"/>
        <v>0</v>
      </c>
      <c r="CJ61" s="11">
        <f t="shared" ca="1" si="36"/>
        <v>0</v>
      </c>
      <c r="CK61" s="11">
        <f t="shared" ca="1" si="36"/>
        <v>0</v>
      </c>
      <c r="CL61" s="11">
        <f t="shared" ca="1" si="36"/>
        <v>0</v>
      </c>
      <c r="CM61" s="11">
        <f t="shared" ca="1" si="36"/>
        <v>0</v>
      </c>
      <c r="CN61" s="11">
        <f t="shared" ca="1" si="36"/>
        <v>0</v>
      </c>
      <c r="CO61" s="11">
        <f t="shared" ca="1" si="36"/>
        <v>0</v>
      </c>
      <c r="CP61" s="11">
        <f t="shared" ca="1" si="36"/>
        <v>0</v>
      </c>
      <c r="CQ61" s="11">
        <f t="shared" ca="1" si="36"/>
        <v>0</v>
      </c>
      <c r="CR61" s="11">
        <f t="shared" ca="1" si="36"/>
        <v>0</v>
      </c>
      <c r="CS61" s="11">
        <f t="shared" ca="1" si="36"/>
        <v>0</v>
      </c>
      <c r="CT61" s="11">
        <f t="shared" ca="1" si="36"/>
        <v>0</v>
      </c>
      <c r="CU61" s="11">
        <f t="shared" ca="1" si="36"/>
        <v>0</v>
      </c>
      <c r="CV61" s="11">
        <f t="shared" ca="1" si="36"/>
        <v>0</v>
      </c>
      <c r="CW61" s="11">
        <f t="shared" ca="1" si="36"/>
        <v>0</v>
      </c>
      <c r="CX61" s="11">
        <f t="shared" ca="1" si="36"/>
        <v>0</v>
      </c>
      <c r="CY61" s="11">
        <f t="shared" ca="1" si="36"/>
        <v>0</v>
      </c>
      <c r="CZ61" s="11">
        <f t="shared" ca="1" si="36"/>
        <v>0</v>
      </c>
      <c r="DA61" s="11">
        <f t="shared" ca="1" si="36"/>
        <v>0</v>
      </c>
      <c r="DB61" s="11">
        <f t="shared" ca="1" si="36"/>
        <v>0</v>
      </c>
      <c r="DC61" s="11">
        <f ca="1">SUM(DC62:DC69)</f>
        <v>0</v>
      </c>
    </row>
    <row r="62" spans="1:107" hidden="1">
      <c r="A62" s="91">
        <v>22</v>
      </c>
      <c r="B62" s="5" t="str">
        <f t="shared" ca="1" si="11"/>
        <v>D.3.1.</v>
      </c>
      <c r="C62" s="113" t="str">
        <f t="shared" ca="1" si="12"/>
        <v>Veikla</v>
      </c>
      <c r="D62" s="194"/>
      <c r="E62" s="194"/>
      <c r="F62" s="195"/>
      <c r="G62" s="90">
        <f ca="1">SUMIF($H$39:$DC$39,"&lt;="&amp;PAL,$H62:$DC62)</f>
        <v>0</v>
      </c>
      <c r="H62" s="14">
        <f t="shared" ref="H62:Q69" ca="1" si="37">IFERROR(OFFSET(INDIRECT("'"&amp;Opt_alt&amp;"'!H12"),$A62,H$39)*(1+VMI)^H$39,"")</f>
        <v>0</v>
      </c>
      <c r="I62" s="14">
        <f t="shared" ca="1" si="37"/>
        <v>0</v>
      </c>
      <c r="J62" s="14">
        <f t="shared" ca="1" si="37"/>
        <v>0</v>
      </c>
      <c r="K62" s="14">
        <f t="shared" ca="1" si="37"/>
        <v>0</v>
      </c>
      <c r="L62" s="14">
        <f t="shared" ca="1" si="37"/>
        <v>0</v>
      </c>
      <c r="M62" s="14">
        <f t="shared" ca="1" si="37"/>
        <v>0</v>
      </c>
      <c r="N62" s="14">
        <f t="shared" ca="1" si="37"/>
        <v>0</v>
      </c>
      <c r="O62" s="14">
        <f t="shared" ca="1" si="37"/>
        <v>0</v>
      </c>
      <c r="P62" s="14">
        <f t="shared" ca="1" si="37"/>
        <v>0</v>
      </c>
      <c r="Q62" s="14">
        <f t="shared" ca="1" si="37"/>
        <v>0</v>
      </c>
      <c r="R62" s="14">
        <f t="shared" ref="R62:AA69" ca="1" si="38">IFERROR(OFFSET(INDIRECT("'"&amp;Opt_alt&amp;"'!H12"),$A62,R$39)*(1+VMI)^R$39,"")</f>
        <v>0</v>
      </c>
      <c r="S62" s="14">
        <f t="shared" ca="1" si="38"/>
        <v>0</v>
      </c>
      <c r="T62" s="14">
        <f t="shared" ca="1" si="38"/>
        <v>0</v>
      </c>
      <c r="U62" s="14">
        <f t="shared" ca="1" si="38"/>
        <v>0</v>
      </c>
      <c r="V62" s="14">
        <f t="shared" ca="1" si="38"/>
        <v>0</v>
      </c>
      <c r="W62" s="14">
        <f t="shared" ca="1" si="38"/>
        <v>0</v>
      </c>
      <c r="X62" s="14">
        <f t="shared" ca="1" si="38"/>
        <v>0</v>
      </c>
      <c r="Y62" s="14">
        <f t="shared" ca="1" si="38"/>
        <v>0</v>
      </c>
      <c r="Z62" s="14">
        <f t="shared" ca="1" si="38"/>
        <v>0</v>
      </c>
      <c r="AA62" s="14">
        <f t="shared" ca="1" si="38"/>
        <v>0</v>
      </c>
      <c r="AB62" s="14">
        <f t="shared" ref="AB62:AK69" ca="1" si="39">IFERROR(OFFSET(INDIRECT("'"&amp;Opt_alt&amp;"'!H12"),$A62,AB$39)*(1+VMI)^AB$39,"")</f>
        <v>0</v>
      </c>
      <c r="AC62" s="14">
        <f t="shared" ca="1" si="39"/>
        <v>0</v>
      </c>
      <c r="AD62" s="14">
        <f t="shared" ca="1" si="39"/>
        <v>0</v>
      </c>
      <c r="AE62" s="14">
        <f t="shared" ca="1" si="39"/>
        <v>0</v>
      </c>
      <c r="AF62" s="14">
        <f t="shared" ca="1" si="39"/>
        <v>0</v>
      </c>
      <c r="AG62" s="14">
        <f t="shared" ca="1" si="39"/>
        <v>0</v>
      </c>
      <c r="AH62" s="14">
        <f t="shared" ca="1" si="39"/>
        <v>0</v>
      </c>
      <c r="AI62" s="14">
        <f t="shared" ca="1" si="39"/>
        <v>0</v>
      </c>
      <c r="AJ62" s="14">
        <f t="shared" ca="1" si="39"/>
        <v>0</v>
      </c>
      <c r="AK62" s="14">
        <f t="shared" ca="1" si="39"/>
        <v>0</v>
      </c>
      <c r="AL62" s="14">
        <f t="shared" ref="AL62:AU69" ca="1" si="40">IFERROR(OFFSET(INDIRECT("'"&amp;Opt_alt&amp;"'!H12"),$A62,AL$39)*(1+VMI)^AL$39,"")</f>
        <v>0</v>
      </c>
      <c r="AM62" s="14">
        <f t="shared" ca="1" si="40"/>
        <v>0</v>
      </c>
      <c r="AN62" s="14">
        <f t="shared" ca="1" si="40"/>
        <v>0</v>
      </c>
      <c r="AO62" s="14">
        <f t="shared" ca="1" si="40"/>
        <v>0</v>
      </c>
      <c r="AP62" s="14">
        <f t="shared" ca="1" si="40"/>
        <v>0</v>
      </c>
      <c r="AQ62" s="14">
        <f t="shared" ca="1" si="40"/>
        <v>0</v>
      </c>
      <c r="AR62" s="14">
        <f t="shared" ca="1" si="40"/>
        <v>0</v>
      </c>
      <c r="AS62" s="14">
        <f t="shared" ca="1" si="40"/>
        <v>0</v>
      </c>
      <c r="AT62" s="14">
        <f t="shared" ca="1" si="40"/>
        <v>0</v>
      </c>
      <c r="AU62" s="14">
        <f t="shared" ca="1" si="40"/>
        <v>0</v>
      </c>
      <c r="AV62" s="14">
        <f t="shared" ref="AV62:BE69" ca="1" si="41">IFERROR(OFFSET(INDIRECT("'"&amp;Opt_alt&amp;"'!H12"),$A62,AV$39)*(1+VMI)^AV$39,"")</f>
        <v>0</v>
      </c>
      <c r="AW62" s="14">
        <f t="shared" ca="1" si="41"/>
        <v>0</v>
      </c>
      <c r="AX62" s="14">
        <f t="shared" ca="1" si="41"/>
        <v>0</v>
      </c>
      <c r="AY62" s="14">
        <f t="shared" ca="1" si="41"/>
        <v>0</v>
      </c>
      <c r="AZ62" s="14">
        <f t="shared" ca="1" si="41"/>
        <v>0</v>
      </c>
      <c r="BA62" s="14">
        <f t="shared" ca="1" si="41"/>
        <v>0</v>
      </c>
      <c r="BB62" s="14">
        <f t="shared" ca="1" si="41"/>
        <v>0</v>
      </c>
      <c r="BC62" s="14">
        <f t="shared" ca="1" si="41"/>
        <v>0</v>
      </c>
      <c r="BD62" s="14">
        <f t="shared" ca="1" si="41"/>
        <v>0</v>
      </c>
      <c r="BE62" s="14">
        <f t="shared" ca="1" si="41"/>
        <v>0</v>
      </c>
      <c r="BF62" s="14">
        <f t="shared" ref="BF62:BO69" ca="1" si="42">IFERROR(OFFSET(INDIRECT("'"&amp;Opt_alt&amp;"'!H12"),$A62,BF$39)*(1+VMI)^BF$39,"")</f>
        <v>0</v>
      </c>
      <c r="BG62" s="14">
        <f t="shared" ca="1" si="42"/>
        <v>0</v>
      </c>
      <c r="BH62" s="14">
        <f t="shared" ca="1" si="42"/>
        <v>0</v>
      </c>
      <c r="BI62" s="14">
        <f t="shared" ca="1" si="42"/>
        <v>0</v>
      </c>
      <c r="BJ62" s="14">
        <f t="shared" ca="1" si="42"/>
        <v>0</v>
      </c>
      <c r="BK62" s="14">
        <f t="shared" ca="1" si="42"/>
        <v>0</v>
      </c>
      <c r="BL62" s="14">
        <f t="shared" ca="1" si="42"/>
        <v>0</v>
      </c>
      <c r="BM62" s="14">
        <f t="shared" ca="1" si="42"/>
        <v>0</v>
      </c>
      <c r="BN62" s="14">
        <f t="shared" ca="1" si="42"/>
        <v>0</v>
      </c>
      <c r="BO62" s="14">
        <f t="shared" ca="1" si="42"/>
        <v>0</v>
      </c>
      <c r="BP62" s="14">
        <f t="shared" ref="BP62:BY69" ca="1" si="43">IFERROR(OFFSET(INDIRECT("'"&amp;Opt_alt&amp;"'!H12"),$A62,BP$39)*(1+VMI)^BP$39,"")</f>
        <v>0</v>
      </c>
      <c r="BQ62" s="14">
        <f t="shared" ca="1" si="43"/>
        <v>0</v>
      </c>
      <c r="BR62" s="14">
        <f t="shared" ca="1" si="43"/>
        <v>0</v>
      </c>
      <c r="BS62" s="14">
        <f t="shared" ca="1" si="43"/>
        <v>0</v>
      </c>
      <c r="BT62" s="14">
        <f t="shared" ca="1" si="43"/>
        <v>0</v>
      </c>
      <c r="BU62" s="14">
        <f t="shared" ca="1" si="43"/>
        <v>0</v>
      </c>
      <c r="BV62" s="14">
        <f t="shared" ca="1" si="43"/>
        <v>0</v>
      </c>
      <c r="BW62" s="14">
        <f t="shared" ca="1" si="43"/>
        <v>0</v>
      </c>
      <c r="BX62" s="14">
        <f t="shared" ca="1" si="43"/>
        <v>0</v>
      </c>
      <c r="BY62" s="14">
        <f t="shared" ca="1" si="43"/>
        <v>0</v>
      </c>
      <c r="BZ62" s="14">
        <f t="shared" ref="BZ62:CI69" ca="1" si="44">IFERROR(OFFSET(INDIRECT("'"&amp;Opt_alt&amp;"'!H12"),$A62,BZ$39)*(1+VMI)^BZ$39,"")</f>
        <v>0</v>
      </c>
      <c r="CA62" s="14">
        <f t="shared" ca="1" si="44"/>
        <v>0</v>
      </c>
      <c r="CB62" s="14">
        <f t="shared" ca="1" si="44"/>
        <v>0</v>
      </c>
      <c r="CC62" s="14">
        <f t="shared" ca="1" si="44"/>
        <v>0</v>
      </c>
      <c r="CD62" s="14">
        <f t="shared" ca="1" si="44"/>
        <v>0</v>
      </c>
      <c r="CE62" s="14">
        <f t="shared" ca="1" si="44"/>
        <v>0</v>
      </c>
      <c r="CF62" s="14">
        <f t="shared" ca="1" si="44"/>
        <v>0</v>
      </c>
      <c r="CG62" s="14">
        <f t="shared" ca="1" si="44"/>
        <v>0</v>
      </c>
      <c r="CH62" s="14">
        <f t="shared" ca="1" si="44"/>
        <v>0</v>
      </c>
      <c r="CI62" s="14">
        <f t="shared" ca="1" si="44"/>
        <v>0</v>
      </c>
      <c r="CJ62" s="14">
        <f t="shared" ref="CJ62:CS69" ca="1" si="45">IFERROR(OFFSET(INDIRECT("'"&amp;Opt_alt&amp;"'!H12"),$A62,CJ$39)*(1+VMI)^CJ$39,"")</f>
        <v>0</v>
      </c>
      <c r="CK62" s="14">
        <f t="shared" ca="1" si="45"/>
        <v>0</v>
      </c>
      <c r="CL62" s="14">
        <f t="shared" ca="1" si="45"/>
        <v>0</v>
      </c>
      <c r="CM62" s="14">
        <f t="shared" ca="1" si="45"/>
        <v>0</v>
      </c>
      <c r="CN62" s="14">
        <f t="shared" ca="1" si="45"/>
        <v>0</v>
      </c>
      <c r="CO62" s="14">
        <f t="shared" ca="1" si="45"/>
        <v>0</v>
      </c>
      <c r="CP62" s="14">
        <f t="shared" ca="1" si="45"/>
        <v>0</v>
      </c>
      <c r="CQ62" s="14">
        <f t="shared" ca="1" si="45"/>
        <v>0</v>
      </c>
      <c r="CR62" s="14">
        <f t="shared" ca="1" si="45"/>
        <v>0</v>
      </c>
      <c r="CS62" s="14">
        <f t="shared" ca="1" si="45"/>
        <v>0</v>
      </c>
      <c r="CT62" s="14">
        <f t="shared" ref="CT62:DC69" ca="1" si="46">IFERROR(OFFSET(INDIRECT("'"&amp;Opt_alt&amp;"'!H12"),$A62,CT$39)*(1+VMI)^CT$39,"")</f>
        <v>0</v>
      </c>
      <c r="CU62" s="14">
        <f t="shared" ca="1" si="46"/>
        <v>0</v>
      </c>
      <c r="CV62" s="14">
        <f t="shared" ca="1" si="46"/>
        <v>0</v>
      </c>
      <c r="CW62" s="14">
        <f t="shared" ca="1" si="46"/>
        <v>0</v>
      </c>
      <c r="CX62" s="14">
        <f t="shared" ca="1" si="46"/>
        <v>0</v>
      </c>
      <c r="CY62" s="14">
        <f t="shared" ca="1" si="46"/>
        <v>0</v>
      </c>
      <c r="CZ62" s="14">
        <f t="shared" ca="1" si="46"/>
        <v>0</v>
      </c>
      <c r="DA62" s="14">
        <f t="shared" ca="1" si="46"/>
        <v>0</v>
      </c>
      <c r="DB62" s="14">
        <f t="shared" ca="1" si="46"/>
        <v>0</v>
      </c>
      <c r="DC62" s="14">
        <f t="shared" ca="1" si="46"/>
        <v>0</v>
      </c>
    </row>
    <row r="63" spans="1:107" hidden="1">
      <c r="A63" s="91">
        <v>23</v>
      </c>
      <c r="B63" s="5" t="str">
        <f t="shared" ca="1" si="11"/>
        <v>D.3.2.</v>
      </c>
      <c r="C63" s="113" t="str">
        <f t="shared" ca="1" si="12"/>
        <v>Veikla</v>
      </c>
      <c r="D63" s="194"/>
      <c r="E63" s="194"/>
      <c r="F63" s="195"/>
      <c r="G63" s="90">
        <f ca="1">SUMIF($H$39:$DC$39,"&lt;="&amp;PAL,$H63:$DC63)</f>
        <v>0</v>
      </c>
      <c r="H63" s="14">
        <f t="shared" ca="1" si="37"/>
        <v>0</v>
      </c>
      <c r="I63" s="14">
        <f t="shared" ca="1" si="37"/>
        <v>0</v>
      </c>
      <c r="J63" s="14">
        <f t="shared" ca="1" si="37"/>
        <v>0</v>
      </c>
      <c r="K63" s="14">
        <f t="shared" ca="1" si="37"/>
        <v>0</v>
      </c>
      <c r="L63" s="14">
        <f t="shared" ca="1" si="37"/>
        <v>0</v>
      </c>
      <c r="M63" s="14">
        <f t="shared" ca="1" si="37"/>
        <v>0</v>
      </c>
      <c r="N63" s="14">
        <f t="shared" ca="1" si="37"/>
        <v>0</v>
      </c>
      <c r="O63" s="14">
        <f t="shared" ca="1" si="37"/>
        <v>0</v>
      </c>
      <c r="P63" s="14">
        <f t="shared" ca="1" si="37"/>
        <v>0</v>
      </c>
      <c r="Q63" s="14">
        <f t="shared" ca="1" si="37"/>
        <v>0</v>
      </c>
      <c r="R63" s="14">
        <f t="shared" ca="1" si="38"/>
        <v>0</v>
      </c>
      <c r="S63" s="14">
        <f t="shared" ca="1" si="38"/>
        <v>0</v>
      </c>
      <c r="T63" s="14">
        <f t="shared" ca="1" si="38"/>
        <v>0</v>
      </c>
      <c r="U63" s="14">
        <f t="shared" ca="1" si="38"/>
        <v>0</v>
      </c>
      <c r="V63" s="14">
        <f t="shared" ca="1" si="38"/>
        <v>0</v>
      </c>
      <c r="W63" s="14">
        <f t="shared" ca="1" si="38"/>
        <v>0</v>
      </c>
      <c r="X63" s="14">
        <f t="shared" ca="1" si="38"/>
        <v>0</v>
      </c>
      <c r="Y63" s="14">
        <f t="shared" ca="1" si="38"/>
        <v>0</v>
      </c>
      <c r="Z63" s="14">
        <f t="shared" ca="1" si="38"/>
        <v>0</v>
      </c>
      <c r="AA63" s="14">
        <f t="shared" ca="1" si="38"/>
        <v>0</v>
      </c>
      <c r="AB63" s="14">
        <f t="shared" ca="1" si="39"/>
        <v>0</v>
      </c>
      <c r="AC63" s="14">
        <f t="shared" ca="1" si="39"/>
        <v>0</v>
      </c>
      <c r="AD63" s="14">
        <f t="shared" ca="1" si="39"/>
        <v>0</v>
      </c>
      <c r="AE63" s="14">
        <f t="shared" ca="1" si="39"/>
        <v>0</v>
      </c>
      <c r="AF63" s="14">
        <f t="shared" ca="1" si="39"/>
        <v>0</v>
      </c>
      <c r="AG63" s="14">
        <f t="shared" ca="1" si="39"/>
        <v>0</v>
      </c>
      <c r="AH63" s="14">
        <f t="shared" ca="1" si="39"/>
        <v>0</v>
      </c>
      <c r="AI63" s="14">
        <f t="shared" ca="1" si="39"/>
        <v>0</v>
      </c>
      <c r="AJ63" s="14">
        <f t="shared" ca="1" si="39"/>
        <v>0</v>
      </c>
      <c r="AK63" s="14">
        <f t="shared" ca="1" si="39"/>
        <v>0</v>
      </c>
      <c r="AL63" s="14">
        <f t="shared" ca="1" si="40"/>
        <v>0</v>
      </c>
      <c r="AM63" s="14">
        <f t="shared" ca="1" si="40"/>
        <v>0</v>
      </c>
      <c r="AN63" s="14">
        <f t="shared" ca="1" si="40"/>
        <v>0</v>
      </c>
      <c r="AO63" s="14">
        <f t="shared" ca="1" si="40"/>
        <v>0</v>
      </c>
      <c r="AP63" s="14">
        <f t="shared" ca="1" si="40"/>
        <v>0</v>
      </c>
      <c r="AQ63" s="14">
        <f t="shared" ca="1" si="40"/>
        <v>0</v>
      </c>
      <c r="AR63" s="14">
        <f t="shared" ca="1" si="40"/>
        <v>0</v>
      </c>
      <c r="AS63" s="14">
        <f t="shared" ca="1" si="40"/>
        <v>0</v>
      </c>
      <c r="AT63" s="14">
        <f t="shared" ca="1" si="40"/>
        <v>0</v>
      </c>
      <c r="AU63" s="14">
        <f t="shared" ca="1" si="40"/>
        <v>0</v>
      </c>
      <c r="AV63" s="14">
        <f t="shared" ca="1" si="41"/>
        <v>0</v>
      </c>
      <c r="AW63" s="14">
        <f t="shared" ca="1" si="41"/>
        <v>0</v>
      </c>
      <c r="AX63" s="14">
        <f t="shared" ca="1" si="41"/>
        <v>0</v>
      </c>
      <c r="AY63" s="14">
        <f t="shared" ca="1" si="41"/>
        <v>0</v>
      </c>
      <c r="AZ63" s="14">
        <f t="shared" ca="1" si="41"/>
        <v>0</v>
      </c>
      <c r="BA63" s="14">
        <f t="shared" ca="1" si="41"/>
        <v>0</v>
      </c>
      <c r="BB63" s="14">
        <f t="shared" ca="1" si="41"/>
        <v>0</v>
      </c>
      <c r="BC63" s="14">
        <f t="shared" ca="1" si="41"/>
        <v>0</v>
      </c>
      <c r="BD63" s="14">
        <f t="shared" ca="1" si="41"/>
        <v>0</v>
      </c>
      <c r="BE63" s="14">
        <f t="shared" ca="1" si="41"/>
        <v>0</v>
      </c>
      <c r="BF63" s="14">
        <f t="shared" ca="1" si="42"/>
        <v>0</v>
      </c>
      <c r="BG63" s="14">
        <f t="shared" ca="1" si="42"/>
        <v>0</v>
      </c>
      <c r="BH63" s="14">
        <f t="shared" ca="1" si="42"/>
        <v>0</v>
      </c>
      <c r="BI63" s="14">
        <f t="shared" ca="1" si="42"/>
        <v>0</v>
      </c>
      <c r="BJ63" s="14">
        <f t="shared" ca="1" si="42"/>
        <v>0</v>
      </c>
      <c r="BK63" s="14">
        <f t="shared" ca="1" si="42"/>
        <v>0</v>
      </c>
      <c r="BL63" s="14">
        <f t="shared" ca="1" si="42"/>
        <v>0</v>
      </c>
      <c r="BM63" s="14">
        <f t="shared" ca="1" si="42"/>
        <v>0</v>
      </c>
      <c r="BN63" s="14">
        <f t="shared" ca="1" si="42"/>
        <v>0</v>
      </c>
      <c r="BO63" s="14">
        <f t="shared" ca="1" si="42"/>
        <v>0</v>
      </c>
      <c r="BP63" s="14">
        <f t="shared" ca="1" si="43"/>
        <v>0</v>
      </c>
      <c r="BQ63" s="14">
        <f t="shared" ca="1" si="43"/>
        <v>0</v>
      </c>
      <c r="BR63" s="14">
        <f t="shared" ca="1" si="43"/>
        <v>0</v>
      </c>
      <c r="BS63" s="14">
        <f t="shared" ca="1" si="43"/>
        <v>0</v>
      </c>
      <c r="BT63" s="14">
        <f t="shared" ca="1" si="43"/>
        <v>0</v>
      </c>
      <c r="BU63" s="14">
        <f t="shared" ca="1" si="43"/>
        <v>0</v>
      </c>
      <c r="BV63" s="14">
        <f t="shared" ca="1" si="43"/>
        <v>0</v>
      </c>
      <c r="BW63" s="14">
        <f t="shared" ca="1" si="43"/>
        <v>0</v>
      </c>
      <c r="BX63" s="14">
        <f t="shared" ca="1" si="43"/>
        <v>0</v>
      </c>
      <c r="BY63" s="14">
        <f t="shared" ca="1" si="43"/>
        <v>0</v>
      </c>
      <c r="BZ63" s="14">
        <f t="shared" ca="1" si="44"/>
        <v>0</v>
      </c>
      <c r="CA63" s="14">
        <f t="shared" ca="1" si="44"/>
        <v>0</v>
      </c>
      <c r="CB63" s="14">
        <f t="shared" ca="1" si="44"/>
        <v>0</v>
      </c>
      <c r="CC63" s="14">
        <f t="shared" ca="1" si="44"/>
        <v>0</v>
      </c>
      <c r="CD63" s="14">
        <f t="shared" ca="1" si="44"/>
        <v>0</v>
      </c>
      <c r="CE63" s="14">
        <f t="shared" ca="1" si="44"/>
        <v>0</v>
      </c>
      <c r="CF63" s="14">
        <f t="shared" ca="1" si="44"/>
        <v>0</v>
      </c>
      <c r="CG63" s="14">
        <f t="shared" ca="1" si="44"/>
        <v>0</v>
      </c>
      <c r="CH63" s="14">
        <f t="shared" ca="1" si="44"/>
        <v>0</v>
      </c>
      <c r="CI63" s="14">
        <f t="shared" ca="1" si="44"/>
        <v>0</v>
      </c>
      <c r="CJ63" s="14">
        <f t="shared" ca="1" si="45"/>
        <v>0</v>
      </c>
      <c r="CK63" s="14">
        <f t="shared" ca="1" si="45"/>
        <v>0</v>
      </c>
      <c r="CL63" s="14">
        <f t="shared" ca="1" si="45"/>
        <v>0</v>
      </c>
      <c r="CM63" s="14">
        <f t="shared" ca="1" si="45"/>
        <v>0</v>
      </c>
      <c r="CN63" s="14">
        <f t="shared" ca="1" si="45"/>
        <v>0</v>
      </c>
      <c r="CO63" s="14">
        <f t="shared" ca="1" si="45"/>
        <v>0</v>
      </c>
      <c r="CP63" s="14">
        <f t="shared" ca="1" si="45"/>
        <v>0</v>
      </c>
      <c r="CQ63" s="14">
        <f t="shared" ca="1" si="45"/>
        <v>0</v>
      </c>
      <c r="CR63" s="14">
        <f t="shared" ca="1" si="45"/>
        <v>0</v>
      </c>
      <c r="CS63" s="14">
        <f t="shared" ca="1" si="45"/>
        <v>0</v>
      </c>
      <c r="CT63" s="14">
        <f t="shared" ca="1" si="46"/>
        <v>0</v>
      </c>
      <c r="CU63" s="14">
        <f t="shared" ca="1" si="46"/>
        <v>0</v>
      </c>
      <c r="CV63" s="14">
        <f t="shared" ca="1" si="46"/>
        <v>0</v>
      </c>
      <c r="CW63" s="14">
        <f t="shared" ca="1" si="46"/>
        <v>0</v>
      </c>
      <c r="CX63" s="14">
        <f t="shared" ca="1" si="46"/>
        <v>0</v>
      </c>
      <c r="CY63" s="14">
        <f t="shared" ca="1" si="46"/>
        <v>0</v>
      </c>
      <c r="CZ63" s="14">
        <f t="shared" ca="1" si="46"/>
        <v>0</v>
      </c>
      <c r="DA63" s="14">
        <f t="shared" ca="1" si="46"/>
        <v>0</v>
      </c>
      <c r="DB63" s="14">
        <f t="shared" ca="1" si="46"/>
        <v>0</v>
      </c>
      <c r="DC63" s="14">
        <f t="shared" ca="1" si="46"/>
        <v>0</v>
      </c>
    </row>
    <row r="64" spans="1:107" hidden="1">
      <c r="A64" s="91">
        <v>24</v>
      </c>
      <c r="B64" s="5" t="str">
        <f t="shared" ca="1" si="11"/>
        <v>D.3.3.</v>
      </c>
      <c r="C64" s="113" t="str">
        <f t="shared" ca="1" si="12"/>
        <v>Veikla</v>
      </c>
      <c r="D64" s="194"/>
      <c r="E64" s="194"/>
      <c r="F64" s="195"/>
      <c r="G64" s="90">
        <f ca="1">SUMIF($H$39:$DC$39,"&lt;="&amp;PAL,$H64:$DC64)</f>
        <v>0</v>
      </c>
      <c r="H64" s="14">
        <f t="shared" ca="1" si="37"/>
        <v>0</v>
      </c>
      <c r="I64" s="14">
        <f t="shared" ca="1" si="37"/>
        <v>0</v>
      </c>
      <c r="J64" s="14">
        <f t="shared" ca="1" si="37"/>
        <v>0</v>
      </c>
      <c r="K64" s="14">
        <f t="shared" ca="1" si="37"/>
        <v>0</v>
      </c>
      <c r="L64" s="14">
        <f t="shared" ca="1" si="37"/>
        <v>0</v>
      </c>
      <c r="M64" s="14">
        <f t="shared" ca="1" si="37"/>
        <v>0</v>
      </c>
      <c r="N64" s="14">
        <f t="shared" ca="1" si="37"/>
        <v>0</v>
      </c>
      <c r="O64" s="14">
        <f t="shared" ca="1" si="37"/>
        <v>0</v>
      </c>
      <c r="P64" s="14">
        <f t="shared" ca="1" si="37"/>
        <v>0</v>
      </c>
      <c r="Q64" s="14">
        <f t="shared" ca="1" si="37"/>
        <v>0</v>
      </c>
      <c r="R64" s="14">
        <f t="shared" ca="1" si="38"/>
        <v>0</v>
      </c>
      <c r="S64" s="14">
        <f t="shared" ca="1" si="38"/>
        <v>0</v>
      </c>
      <c r="T64" s="14">
        <f t="shared" ca="1" si="38"/>
        <v>0</v>
      </c>
      <c r="U64" s="14">
        <f t="shared" ca="1" si="38"/>
        <v>0</v>
      </c>
      <c r="V64" s="14">
        <f t="shared" ca="1" si="38"/>
        <v>0</v>
      </c>
      <c r="W64" s="14">
        <f t="shared" ca="1" si="38"/>
        <v>0</v>
      </c>
      <c r="X64" s="14">
        <f t="shared" ca="1" si="38"/>
        <v>0</v>
      </c>
      <c r="Y64" s="14">
        <f t="shared" ca="1" si="38"/>
        <v>0</v>
      </c>
      <c r="Z64" s="14">
        <f t="shared" ca="1" si="38"/>
        <v>0</v>
      </c>
      <c r="AA64" s="14">
        <f t="shared" ca="1" si="38"/>
        <v>0</v>
      </c>
      <c r="AB64" s="14">
        <f t="shared" ca="1" si="39"/>
        <v>0</v>
      </c>
      <c r="AC64" s="14">
        <f t="shared" ca="1" si="39"/>
        <v>0</v>
      </c>
      <c r="AD64" s="14">
        <f t="shared" ca="1" si="39"/>
        <v>0</v>
      </c>
      <c r="AE64" s="14">
        <f t="shared" ca="1" si="39"/>
        <v>0</v>
      </c>
      <c r="AF64" s="14">
        <f t="shared" ca="1" si="39"/>
        <v>0</v>
      </c>
      <c r="AG64" s="14">
        <f t="shared" ca="1" si="39"/>
        <v>0</v>
      </c>
      <c r="AH64" s="14">
        <f t="shared" ca="1" si="39"/>
        <v>0</v>
      </c>
      <c r="AI64" s="14">
        <f t="shared" ca="1" si="39"/>
        <v>0</v>
      </c>
      <c r="AJ64" s="14">
        <f t="shared" ca="1" si="39"/>
        <v>0</v>
      </c>
      <c r="AK64" s="14">
        <f t="shared" ca="1" si="39"/>
        <v>0</v>
      </c>
      <c r="AL64" s="14">
        <f t="shared" ca="1" si="40"/>
        <v>0</v>
      </c>
      <c r="AM64" s="14">
        <f t="shared" ca="1" si="40"/>
        <v>0</v>
      </c>
      <c r="AN64" s="14">
        <f t="shared" ca="1" si="40"/>
        <v>0</v>
      </c>
      <c r="AO64" s="14">
        <f t="shared" ca="1" si="40"/>
        <v>0</v>
      </c>
      <c r="AP64" s="14">
        <f t="shared" ca="1" si="40"/>
        <v>0</v>
      </c>
      <c r="AQ64" s="14">
        <f t="shared" ca="1" si="40"/>
        <v>0</v>
      </c>
      <c r="AR64" s="14">
        <f t="shared" ca="1" si="40"/>
        <v>0</v>
      </c>
      <c r="AS64" s="14">
        <f t="shared" ca="1" si="40"/>
        <v>0</v>
      </c>
      <c r="AT64" s="14">
        <f t="shared" ca="1" si="40"/>
        <v>0</v>
      </c>
      <c r="AU64" s="14">
        <f t="shared" ca="1" si="40"/>
        <v>0</v>
      </c>
      <c r="AV64" s="14">
        <f t="shared" ca="1" si="41"/>
        <v>0</v>
      </c>
      <c r="AW64" s="14">
        <f t="shared" ca="1" si="41"/>
        <v>0</v>
      </c>
      <c r="AX64" s="14">
        <f t="shared" ca="1" si="41"/>
        <v>0</v>
      </c>
      <c r="AY64" s="14">
        <f t="shared" ca="1" si="41"/>
        <v>0</v>
      </c>
      <c r="AZ64" s="14">
        <f t="shared" ca="1" si="41"/>
        <v>0</v>
      </c>
      <c r="BA64" s="14">
        <f t="shared" ca="1" si="41"/>
        <v>0</v>
      </c>
      <c r="BB64" s="14">
        <f t="shared" ca="1" si="41"/>
        <v>0</v>
      </c>
      <c r="BC64" s="14">
        <f t="shared" ca="1" si="41"/>
        <v>0</v>
      </c>
      <c r="BD64" s="14">
        <f t="shared" ca="1" si="41"/>
        <v>0</v>
      </c>
      <c r="BE64" s="14">
        <f t="shared" ca="1" si="41"/>
        <v>0</v>
      </c>
      <c r="BF64" s="14">
        <f t="shared" ca="1" si="42"/>
        <v>0</v>
      </c>
      <c r="BG64" s="14">
        <f t="shared" ca="1" si="42"/>
        <v>0</v>
      </c>
      <c r="BH64" s="14">
        <f t="shared" ca="1" si="42"/>
        <v>0</v>
      </c>
      <c r="BI64" s="14">
        <f t="shared" ca="1" si="42"/>
        <v>0</v>
      </c>
      <c r="BJ64" s="14">
        <f t="shared" ca="1" si="42"/>
        <v>0</v>
      </c>
      <c r="BK64" s="14">
        <f t="shared" ca="1" si="42"/>
        <v>0</v>
      </c>
      <c r="BL64" s="14">
        <f t="shared" ca="1" si="42"/>
        <v>0</v>
      </c>
      <c r="BM64" s="14">
        <f t="shared" ca="1" si="42"/>
        <v>0</v>
      </c>
      <c r="BN64" s="14">
        <f t="shared" ca="1" si="42"/>
        <v>0</v>
      </c>
      <c r="BO64" s="14">
        <f t="shared" ca="1" si="42"/>
        <v>0</v>
      </c>
      <c r="BP64" s="14">
        <f t="shared" ca="1" si="43"/>
        <v>0</v>
      </c>
      <c r="BQ64" s="14">
        <f t="shared" ca="1" si="43"/>
        <v>0</v>
      </c>
      <c r="BR64" s="14">
        <f t="shared" ca="1" si="43"/>
        <v>0</v>
      </c>
      <c r="BS64" s="14">
        <f t="shared" ca="1" si="43"/>
        <v>0</v>
      </c>
      <c r="BT64" s="14">
        <f t="shared" ca="1" si="43"/>
        <v>0</v>
      </c>
      <c r="BU64" s="14">
        <f t="shared" ca="1" si="43"/>
        <v>0</v>
      </c>
      <c r="BV64" s="14">
        <f t="shared" ca="1" si="43"/>
        <v>0</v>
      </c>
      <c r="BW64" s="14">
        <f t="shared" ca="1" si="43"/>
        <v>0</v>
      </c>
      <c r="BX64" s="14">
        <f t="shared" ca="1" si="43"/>
        <v>0</v>
      </c>
      <c r="BY64" s="14">
        <f t="shared" ca="1" si="43"/>
        <v>0</v>
      </c>
      <c r="BZ64" s="14">
        <f t="shared" ca="1" si="44"/>
        <v>0</v>
      </c>
      <c r="CA64" s="14">
        <f t="shared" ca="1" si="44"/>
        <v>0</v>
      </c>
      <c r="CB64" s="14">
        <f t="shared" ca="1" si="44"/>
        <v>0</v>
      </c>
      <c r="CC64" s="14">
        <f t="shared" ca="1" si="44"/>
        <v>0</v>
      </c>
      <c r="CD64" s="14">
        <f t="shared" ca="1" si="44"/>
        <v>0</v>
      </c>
      <c r="CE64" s="14">
        <f t="shared" ca="1" si="44"/>
        <v>0</v>
      </c>
      <c r="CF64" s="14">
        <f t="shared" ca="1" si="44"/>
        <v>0</v>
      </c>
      <c r="CG64" s="14">
        <f t="shared" ca="1" si="44"/>
        <v>0</v>
      </c>
      <c r="CH64" s="14">
        <f t="shared" ca="1" si="44"/>
        <v>0</v>
      </c>
      <c r="CI64" s="14">
        <f t="shared" ca="1" si="44"/>
        <v>0</v>
      </c>
      <c r="CJ64" s="14">
        <f t="shared" ca="1" si="45"/>
        <v>0</v>
      </c>
      <c r="CK64" s="14">
        <f t="shared" ca="1" si="45"/>
        <v>0</v>
      </c>
      <c r="CL64" s="14">
        <f t="shared" ca="1" si="45"/>
        <v>0</v>
      </c>
      <c r="CM64" s="14">
        <f t="shared" ca="1" si="45"/>
        <v>0</v>
      </c>
      <c r="CN64" s="14">
        <f t="shared" ca="1" si="45"/>
        <v>0</v>
      </c>
      <c r="CO64" s="14">
        <f t="shared" ca="1" si="45"/>
        <v>0</v>
      </c>
      <c r="CP64" s="14">
        <f t="shared" ca="1" si="45"/>
        <v>0</v>
      </c>
      <c r="CQ64" s="14">
        <f t="shared" ca="1" si="45"/>
        <v>0</v>
      </c>
      <c r="CR64" s="14">
        <f t="shared" ca="1" si="45"/>
        <v>0</v>
      </c>
      <c r="CS64" s="14">
        <f t="shared" ca="1" si="45"/>
        <v>0</v>
      </c>
      <c r="CT64" s="14">
        <f t="shared" ca="1" si="46"/>
        <v>0</v>
      </c>
      <c r="CU64" s="14">
        <f t="shared" ca="1" si="46"/>
        <v>0</v>
      </c>
      <c r="CV64" s="14">
        <f t="shared" ca="1" si="46"/>
        <v>0</v>
      </c>
      <c r="CW64" s="14">
        <f t="shared" ca="1" si="46"/>
        <v>0</v>
      </c>
      <c r="CX64" s="14">
        <f t="shared" ca="1" si="46"/>
        <v>0</v>
      </c>
      <c r="CY64" s="14">
        <f t="shared" ca="1" si="46"/>
        <v>0</v>
      </c>
      <c r="CZ64" s="14">
        <f t="shared" ca="1" si="46"/>
        <v>0</v>
      </c>
      <c r="DA64" s="14">
        <f t="shared" ca="1" si="46"/>
        <v>0</v>
      </c>
      <c r="DB64" s="14">
        <f t="shared" ca="1" si="46"/>
        <v>0</v>
      </c>
      <c r="DC64" s="14">
        <f t="shared" ca="1" si="46"/>
        <v>0</v>
      </c>
    </row>
    <row r="65" spans="1:107" hidden="1">
      <c r="A65" s="91">
        <v>25</v>
      </c>
      <c r="B65" s="5" t="str">
        <f t="shared" ca="1" si="11"/>
        <v>D.3.4.</v>
      </c>
      <c r="C65" s="113" t="str">
        <f t="shared" ca="1" si="12"/>
        <v>Veikla</v>
      </c>
      <c r="D65" s="194"/>
      <c r="E65" s="194"/>
      <c r="F65" s="195"/>
      <c r="G65" s="90">
        <f ca="1">SUMIF($H$39:$DC$39,"&lt;="&amp;PAL,$H65:$DC65)</f>
        <v>0</v>
      </c>
      <c r="H65" s="14">
        <f t="shared" ca="1" si="37"/>
        <v>0</v>
      </c>
      <c r="I65" s="14">
        <f t="shared" ca="1" si="37"/>
        <v>0</v>
      </c>
      <c r="J65" s="14">
        <f t="shared" ca="1" si="37"/>
        <v>0</v>
      </c>
      <c r="K65" s="14">
        <f t="shared" ca="1" si="37"/>
        <v>0</v>
      </c>
      <c r="L65" s="14">
        <f t="shared" ca="1" si="37"/>
        <v>0</v>
      </c>
      <c r="M65" s="14">
        <f t="shared" ca="1" si="37"/>
        <v>0</v>
      </c>
      <c r="N65" s="14">
        <f t="shared" ca="1" si="37"/>
        <v>0</v>
      </c>
      <c r="O65" s="14">
        <f t="shared" ca="1" si="37"/>
        <v>0</v>
      </c>
      <c r="P65" s="14">
        <f t="shared" ca="1" si="37"/>
        <v>0</v>
      </c>
      <c r="Q65" s="14">
        <f t="shared" ca="1" si="37"/>
        <v>0</v>
      </c>
      <c r="R65" s="14">
        <f t="shared" ca="1" si="38"/>
        <v>0</v>
      </c>
      <c r="S65" s="14">
        <f t="shared" ca="1" si="38"/>
        <v>0</v>
      </c>
      <c r="T65" s="14">
        <f t="shared" ca="1" si="38"/>
        <v>0</v>
      </c>
      <c r="U65" s="14">
        <f t="shared" ca="1" si="38"/>
        <v>0</v>
      </c>
      <c r="V65" s="14">
        <f t="shared" ca="1" si="38"/>
        <v>0</v>
      </c>
      <c r="W65" s="14">
        <f t="shared" ca="1" si="38"/>
        <v>0</v>
      </c>
      <c r="X65" s="14">
        <f t="shared" ca="1" si="38"/>
        <v>0</v>
      </c>
      <c r="Y65" s="14">
        <f t="shared" ca="1" si="38"/>
        <v>0</v>
      </c>
      <c r="Z65" s="14">
        <f t="shared" ca="1" si="38"/>
        <v>0</v>
      </c>
      <c r="AA65" s="14">
        <f t="shared" ca="1" si="38"/>
        <v>0</v>
      </c>
      <c r="AB65" s="14">
        <f t="shared" ca="1" si="39"/>
        <v>0</v>
      </c>
      <c r="AC65" s="14">
        <f t="shared" ca="1" si="39"/>
        <v>0</v>
      </c>
      <c r="AD65" s="14">
        <f t="shared" ca="1" si="39"/>
        <v>0</v>
      </c>
      <c r="AE65" s="14">
        <f t="shared" ca="1" si="39"/>
        <v>0</v>
      </c>
      <c r="AF65" s="14">
        <f t="shared" ca="1" si="39"/>
        <v>0</v>
      </c>
      <c r="AG65" s="14">
        <f t="shared" ca="1" si="39"/>
        <v>0</v>
      </c>
      <c r="AH65" s="14">
        <f t="shared" ca="1" si="39"/>
        <v>0</v>
      </c>
      <c r="AI65" s="14">
        <f t="shared" ca="1" si="39"/>
        <v>0</v>
      </c>
      <c r="AJ65" s="14">
        <f t="shared" ca="1" si="39"/>
        <v>0</v>
      </c>
      <c r="AK65" s="14">
        <f t="shared" ca="1" si="39"/>
        <v>0</v>
      </c>
      <c r="AL65" s="14">
        <f t="shared" ca="1" si="40"/>
        <v>0</v>
      </c>
      <c r="AM65" s="14">
        <f t="shared" ca="1" si="40"/>
        <v>0</v>
      </c>
      <c r="AN65" s="14">
        <f t="shared" ca="1" si="40"/>
        <v>0</v>
      </c>
      <c r="AO65" s="14">
        <f t="shared" ca="1" si="40"/>
        <v>0</v>
      </c>
      <c r="AP65" s="14">
        <f t="shared" ca="1" si="40"/>
        <v>0</v>
      </c>
      <c r="AQ65" s="14">
        <f t="shared" ca="1" si="40"/>
        <v>0</v>
      </c>
      <c r="AR65" s="14">
        <f t="shared" ca="1" si="40"/>
        <v>0</v>
      </c>
      <c r="AS65" s="14">
        <f t="shared" ca="1" si="40"/>
        <v>0</v>
      </c>
      <c r="AT65" s="14">
        <f t="shared" ca="1" si="40"/>
        <v>0</v>
      </c>
      <c r="AU65" s="14">
        <f t="shared" ca="1" si="40"/>
        <v>0</v>
      </c>
      <c r="AV65" s="14">
        <f t="shared" ca="1" si="41"/>
        <v>0</v>
      </c>
      <c r="AW65" s="14">
        <f t="shared" ca="1" si="41"/>
        <v>0</v>
      </c>
      <c r="AX65" s="14">
        <f t="shared" ca="1" si="41"/>
        <v>0</v>
      </c>
      <c r="AY65" s="14">
        <f t="shared" ca="1" si="41"/>
        <v>0</v>
      </c>
      <c r="AZ65" s="14">
        <f t="shared" ca="1" si="41"/>
        <v>0</v>
      </c>
      <c r="BA65" s="14">
        <f t="shared" ca="1" si="41"/>
        <v>0</v>
      </c>
      <c r="BB65" s="14">
        <f t="shared" ca="1" si="41"/>
        <v>0</v>
      </c>
      <c r="BC65" s="14">
        <f t="shared" ca="1" si="41"/>
        <v>0</v>
      </c>
      <c r="BD65" s="14">
        <f t="shared" ca="1" si="41"/>
        <v>0</v>
      </c>
      <c r="BE65" s="14">
        <f t="shared" ca="1" si="41"/>
        <v>0</v>
      </c>
      <c r="BF65" s="14">
        <f t="shared" ca="1" si="42"/>
        <v>0</v>
      </c>
      <c r="BG65" s="14">
        <f t="shared" ca="1" si="42"/>
        <v>0</v>
      </c>
      <c r="BH65" s="14">
        <f t="shared" ca="1" si="42"/>
        <v>0</v>
      </c>
      <c r="BI65" s="14">
        <f t="shared" ca="1" si="42"/>
        <v>0</v>
      </c>
      <c r="BJ65" s="14">
        <f t="shared" ca="1" si="42"/>
        <v>0</v>
      </c>
      <c r="BK65" s="14">
        <f t="shared" ca="1" si="42"/>
        <v>0</v>
      </c>
      <c r="BL65" s="14">
        <f t="shared" ca="1" si="42"/>
        <v>0</v>
      </c>
      <c r="BM65" s="14">
        <f t="shared" ca="1" si="42"/>
        <v>0</v>
      </c>
      <c r="BN65" s="14">
        <f t="shared" ca="1" si="42"/>
        <v>0</v>
      </c>
      <c r="BO65" s="14">
        <f t="shared" ca="1" si="42"/>
        <v>0</v>
      </c>
      <c r="BP65" s="14">
        <f t="shared" ca="1" si="43"/>
        <v>0</v>
      </c>
      <c r="BQ65" s="14">
        <f t="shared" ca="1" si="43"/>
        <v>0</v>
      </c>
      <c r="BR65" s="14">
        <f t="shared" ca="1" si="43"/>
        <v>0</v>
      </c>
      <c r="BS65" s="14">
        <f t="shared" ca="1" si="43"/>
        <v>0</v>
      </c>
      <c r="BT65" s="14">
        <f t="shared" ca="1" si="43"/>
        <v>0</v>
      </c>
      <c r="BU65" s="14">
        <f t="shared" ca="1" si="43"/>
        <v>0</v>
      </c>
      <c r="BV65" s="14">
        <f t="shared" ca="1" si="43"/>
        <v>0</v>
      </c>
      <c r="BW65" s="14">
        <f t="shared" ca="1" si="43"/>
        <v>0</v>
      </c>
      <c r="BX65" s="14">
        <f t="shared" ca="1" si="43"/>
        <v>0</v>
      </c>
      <c r="BY65" s="14">
        <f t="shared" ca="1" si="43"/>
        <v>0</v>
      </c>
      <c r="BZ65" s="14">
        <f t="shared" ca="1" si="44"/>
        <v>0</v>
      </c>
      <c r="CA65" s="14">
        <f t="shared" ca="1" si="44"/>
        <v>0</v>
      </c>
      <c r="CB65" s="14">
        <f t="shared" ca="1" si="44"/>
        <v>0</v>
      </c>
      <c r="CC65" s="14">
        <f t="shared" ca="1" si="44"/>
        <v>0</v>
      </c>
      <c r="CD65" s="14">
        <f t="shared" ca="1" si="44"/>
        <v>0</v>
      </c>
      <c r="CE65" s="14">
        <f t="shared" ca="1" si="44"/>
        <v>0</v>
      </c>
      <c r="CF65" s="14">
        <f t="shared" ca="1" si="44"/>
        <v>0</v>
      </c>
      <c r="CG65" s="14">
        <f t="shared" ca="1" si="44"/>
        <v>0</v>
      </c>
      <c r="CH65" s="14">
        <f t="shared" ca="1" si="44"/>
        <v>0</v>
      </c>
      <c r="CI65" s="14">
        <f t="shared" ca="1" si="44"/>
        <v>0</v>
      </c>
      <c r="CJ65" s="14">
        <f t="shared" ca="1" si="45"/>
        <v>0</v>
      </c>
      <c r="CK65" s="14">
        <f t="shared" ca="1" si="45"/>
        <v>0</v>
      </c>
      <c r="CL65" s="14">
        <f t="shared" ca="1" si="45"/>
        <v>0</v>
      </c>
      <c r="CM65" s="14">
        <f t="shared" ca="1" si="45"/>
        <v>0</v>
      </c>
      <c r="CN65" s="14">
        <f t="shared" ca="1" si="45"/>
        <v>0</v>
      </c>
      <c r="CO65" s="14">
        <f t="shared" ca="1" si="45"/>
        <v>0</v>
      </c>
      <c r="CP65" s="14">
        <f t="shared" ca="1" si="45"/>
        <v>0</v>
      </c>
      <c r="CQ65" s="14">
        <f t="shared" ca="1" si="45"/>
        <v>0</v>
      </c>
      <c r="CR65" s="14">
        <f t="shared" ca="1" si="45"/>
        <v>0</v>
      </c>
      <c r="CS65" s="14">
        <f t="shared" ca="1" si="45"/>
        <v>0</v>
      </c>
      <c r="CT65" s="14">
        <f t="shared" ca="1" si="46"/>
        <v>0</v>
      </c>
      <c r="CU65" s="14">
        <f t="shared" ca="1" si="46"/>
        <v>0</v>
      </c>
      <c r="CV65" s="14">
        <f t="shared" ca="1" si="46"/>
        <v>0</v>
      </c>
      <c r="CW65" s="14">
        <f t="shared" ca="1" si="46"/>
        <v>0</v>
      </c>
      <c r="CX65" s="14">
        <f t="shared" ca="1" si="46"/>
        <v>0</v>
      </c>
      <c r="CY65" s="14">
        <f t="shared" ca="1" si="46"/>
        <v>0</v>
      </c>
      <c r="CZ65" s="14">
        <f t="shared" ca="1" si="46"/>
        <v>0</v>
      </c>
      <c r="DA65" s="14">
        <f t="shared" ca="1" si="46"/>
        <v>0</v>
      </c>
      <c r="DB65" s="14">
        <f t="shared" ca="1" si="46"/>
        <v>0</v>
      </c>
      <c r="DC65" s="14">
        <f t="shared" ca="1" si="46"/>
        <v>0</v>
      </c>
    </row>
    <row r="66" spans="1:107" hidden="1">
      <c r="A66" s="91">
        <v>26</v>
      </c>
      <c r="B66" s="5" t="str">
        <f t="shared" ca="1" si="11"/>
        <v>D.3.5.</v>
      </c>
      <c r="C66" s="113" t="str">
        <f t="shared" ca="1" si="12"/>
        <v>Veikla</v>
      </c>
      <c r="D66" s="194"/>
      <c r="E66" s="194"/>
      <c r="F66" s="195"/>
      <c r="G66" s="90">
        <f ca="1">SUMIF($H$39:$DC$39,"&lt;="&amp;PAL,$H66:$DC66)</f>
        <v>0</v>
      </c>
      <c r="H66" s="14">
        <f t="shared" ca="1" si="37"/>
        <v>0</v>
      </c>
      <c r="I66" s="14">
        <f t="shared" ca="1" si="37"/>
        <v>0</v>
      </c>
      <c r="J66" s="14">
        <f t="shared" ca="1" si="37"/>
        <v>0</v>
      </c>
      <c r="K66" s="14">
        <f t="shared" ca="1" si="37"/>
        <v>0</v>
      </c>
      <c r="L66" s="14">
        <f t="shared" ca="1" si="37"/>
        <v>0</v>
      </c>
      <c r="M66" s="14">
        <f t="shared" ca="1" si="37"/>
        <v>0</v>
      </c>
      <c r="N66" s="14">
        <f t="shared" ca="1" si="37"/>
        <v>0</v>
      </c>
      <c r="O66" s="14">
        <f t="shared" ca="1" si="37"/>
        <v>0</v>
      </c>
      <c r="P66" s="14">
        <f t="shared" ca="1" si="37"/>
        <v>0</v>
      </c>
      <c r="Q66" s="14">
        <f t="shared" ca="1" si="37"/>
        <v>0</v>
      </c>
      <c r="R66" s="14">
        <f t="shared" ca="1" si="38"/>
        <v>0</v>
      </c>
      <c r="S66" s="14">
        <f t="shared" ca="1" si="38"/>
        <v>0</v>
      </c>
      <c r="T66" s="14">
        <f t="shared" ca="1" si="38"/>
        <v>0</v>
      </c>
      <c r="U66" s="14">
        <f t="shared" ca="1" si="38"/>
        <v>0</v>
      </c>
      <c r="V66" s="14">
        <f t="shared" ca="1" si="38"/>
        <v>0</v>
      </c>
      <c r="W66" s="14">
        <f t="shared" ca="1" si="38"/>
        <v>0</v>
      </c>
      <c r="X66" s="14">
        <f t="shared" ca="1" si="38"/>
        <v>0</v>
      </c>
      <c r="Y66" s="14">
        <f t="shared" ca="1" si="38"/>
        <v>0</v>
      </c>
      <c r="Z66" s="14">
        <f t="shared" ca="1" si="38"/>
        <v>0</v>
      </c>
      <c r="AA66" s="14">
        <f t="shared" ca="1" si="38"/>
        <v>0</v>
      </c>
      <c r="AB66" s="14">
        <f t="shared" ca="1" si="39"/>
        <v>0</v>
      </c>
      <c r="AC66" s="14">
        <f t="shared" ca="1" si="39"/>
        <v>0</v>
      </c>
      <c r="AD66" s="14">
        <f t="shared" ca="1" si="39"/>
        <v>0</v>
      </c>
      <c r="AE66" s="14">
        <f t="shared" ca="1" si="39"/>
        <v>0</v>
      </c>
      <c r="AF66" s="14">
        <f t="shared" ca="1" si="39"/>
        <v>0</v>
      </c>
      <c r="AG66" s="14">
        <f t="shared" ca="1" si="39"/>
        <v>0</v>
      </c>
      <c r="AH66" s="14">
        <f t="shared" ca="1" si="39"/>
        <v>0</v>
      </c>
      <c r="AI66" s="14">
        <f t="shared" ca="1" si="39"/>
        <v>0</v>
      </c>
      <c r="AJ66" s="14">
        <f t="shared" ca="1" si="39"/>
        <v>0</v>
      </c>
      <c r="AK66" s="14">
        <f t="shared" ca="1" si="39"/>
        <v>0</v>
      </c>
      <c r="AL66" s="14">
        <f t="shared" ca="1" si="40"/>
        <v>0</v>
      </c>
      <c r="AM66" s="14">
        <f t="shared" ca="1" si="40"/>
        <v>0</v>
      </c>
      <c r="AN66" s="14">
        <f t="shared" ca="1" si="40"/>
        <v>0</v>
      </c>
      <c r="AO66" s="14">
        <f t="shared" ca="1" si="40"/>
        <v>0</v>
      </c>
      <c r="AP66" s="14">
        <f t="shared" ca="1" si="40"/>
        <v>0</v>
      </c>
      <c r="AQ66" s="14">
        <f t="shared" ca="1" si="40"/>
        <v>0</v>
      </c>
      <c r="AR66" s="14">
        <f t="shared" ca="1" si="40"/>
        <v>0</v>
      </c>
      <c r="AS66" s="14">
        <f t="shared" ca="1" si="40"/>
        <v>0</v>
      </c>
      <c r="AT66" s="14">
        <f t="shared" ca="1" si="40"/>
        <v>0</v>
      </c>
      <c r="AU66" s="14">
        <f t="shared" ca="1" si="40"/>
        <v>0</v>
      </c>
      <c r="AV66" s="14">
        <f t="shared" ca="1" si="41"/>
        <v>0</v>
      </c>
      <c r="AW66" s="14">
        <f t="shared" ca="1" si="41"/>
        <v>0</v>
      </c>
      <c r="AX66" s="14">
        <f t="shared" ca="1" si="41"/>
        <v>0</v>
      </c>
      <c r="AY66" s="14">
        <f t="shared" ca="1" si="41"/>
        <v>0</v>
      </c>
      <c r="AZ66" s="14">
        <f t="shared" ca="1" si="41"/>
        <v>0</v>
      </c>
      <c r="BA66" s="14">
        <f t="shared" ca="1" si="41"/>
        <v>0</v>
      </c>
      <c r="BB66" s="14">
        <f t="shared" ca="1" si="41"/>
        <v>0</v>
      </c>
      <c r="BC66" s="14">
        <f t="shared" ca="1" si="41"/>
        <v>0</v>
      </c>
      <c r="BD66" s="14">
        <f t="shared" ca="1" si="41"/>
        <v>0</v>
      </c>
      <c r="BE66" s="14">
        <f t="shared" ca="1" si="41"/>
        <v>0</v>
      </c>
      <c r="BF66" s="14">
        <f t="shared" ca="1" si="42"/>
        <v>0</v>
      </c>
      <c r="BG66" s="14">
        <f t="shared" ca="1" si="42"/>
        <v>0</v>
      </c>
      <c r="BH66" s="14">
        <f t="shared" ca="1" si="42"/>
        <v>0</v>
      </c>
      <c r="BI66" s="14">
        <f t="shared" ca="1" si="42"/>
        <v>0</v>
      </c>
      <c r="BJ66" s="14">
        <f t="shared" ca="1" si="42"/>
        <v>0</v>
      </c>
      <c r="BK66" s="14">
        <f t="shared" ca="1" si="42"/>
        <v>0</v>
      </c>
      <c r="BL66" s="14">
        <f t="shared" ca="1" si="42"/>
        <v>0</v>
      </c>
      <c r="BM66" s="14">
        <f t="shared" ca="1" si="42"/>
        <v>0</v>
      </c>
      <c r="BN66" s="14">
        <f t="shared" ca="1" si="42"/>
        <v>0</v>
      </c>
      <c r="BO66" s="14">
        <f t="shared" ca="1" si="42"/>
        <v>0</v>
      </c>
      <c r="BP66" s="14">
        <f t="shared" ca="1" si="43"/>
        <v>0</v>
      </c>
      <c r="BQ66" s="14">
        <f t="shared" ca="1" si="43"/>
        <v>0</v>
      </c>
      <c r="BR66" s="14">
        <f t="shared" ca="1" si="43"/>
        <v>0</v>
      </c>
      <c r="BS66" s="14">
        <f t="shared" ca="1" si="43"/>
        <v>0</v>
      </c>
      <c r="BT66" s="14">
        <f t="shared" ca="1" si="43"/>
        <v>0</v>
      </c>
      <c r="BU66" s="14">
        <f t="shared" ca="1" si="43"/>
        <v>0</v>
      </c>
      <c r="BV66" s="14">
        <f t="shared" ca="1" si="43"/>
        <v>0</v>
      </c>
      <c r="BW66" s="14">
        <f t="shared" ca="1" si="43"/>
        <v>0</v>
      </c>
      <c r="BX66" s="14">
        <f t="shared" ca="1" si="43"/>
        <v>0</v>
      </c>
      <c r="BY66" s="14">
        <f t="shared" ca="1" si="43"/>
        <v>0</v>
      </c>
      <c r="BZ66" s="14">
        <f t="shared" ca="1" si="44"/>
        <v>0</v>
      </c>
      <c r="CA66" s="14">
        <f t="shared" ca="1" si="44"/>
        <v>0</v>
      </c>
      <c r="CB66" s="14">
        <f t="shared" ca="1" si="44"/>
        <v>0</v>
      </c>
      <c r="CC66" s="14">
        <f t="shared" ca="1" si="44"/>
        <v>0</v>
      </c>
      <c r="CD66" s="14">
        <f t="shared" ca="1" si="44"/>
        <v>0</v>
      </c>
      <c r="CE66" s="14">
        <f t="shared" ca="1" si="44"/>
        <v>0</v>
      </c>
      <c r="CF66" s="14">
        <f t="shared" ca="1" si="44"/>
        <v>0</v>
      </c>
      <c r="CG66" s="14">
        <f t="shared" ca="1" si="44"/>
        <v>0</v>
      </c>
      <c r="CH66" s="14">
        <f t="shared" ca="1" si="44"/>
        <v>0</v>
      </c>
      <c r="CI66" s="14">
        <f t="shared" ca="1" si="44"/>
        <v>0</v>
      </c>
      <c r="CJ66" s="14">
        <f t="shared" ca="1" si="45"/>
        <v>0</v>
      </c>
      <c r="CK66" s="14">
        <f t="shared" ca="1" si="45"/>
        <v>0</v>
      </c>
      <c r="CL66" s="14">
        <f t="shared" ca="1" si="45"/>
        <v>0</v>
      </c>
      <c r="CM66" s="14">
        <f t="shared" ca="1" si="45"/>
        <v>0</v>
      </c>
      <c r="CN66" s="14">
        <f t="shared" ca="1" si="45"/>
        <v>0</v>
      </c>
      <c r="CO66" s="14">
        <f t="shared" ca="1" si="45"/>
        <v>0</v>
      </c>
      <c r="CP66" s="14">
        <f t="shared" ca="1" si="45"/>
        <v>0</v>
      </c>
      <c r="CQ66" s="14">
        <f t="shared" ca="1" si="45"/>
        <v>0</v>
      </c>
      <c r="CR66" s="14">
        <f t="shared" ca="1" si="45"/>
        <v>0</v>
      </c>
      <c r="CS66" s="14">
        <f t="shared" ca="1" si="45"/>
        <v>0</v>
      </c>
      <c r="CT66" s="14">
        <f t="shared" ca="1" si="46"/>
        <v>0</v>
      </c>
      <c r="CU66" s="14">
        <f t="shared" ca="1" si="46"/>
        <v>0</v>
      </c>
      <c r="CV66" s="14">
        <f t="shared" ca="1" si="46"/>
        <v>0</v>
      </c>
      <c r="CW66" s="14">
        <f t="shared" ca="1" si="46"/>
        <v>0</v>
      </c>
      <c r="CX66" s="14">
        <f t="shared" ca="1" si="46"/>
        <v>0</v>
      </c>
      <c r="CY66" s="14">
        <f t="shared" ca="1" si="46"/>
        <v>0</v>
      </c>
      <c r="CZ66" s="14">
        <f t="shared" ca="1" si="46"/>
        <v>0</v>
      </c>
      <c r="DA66" s="14">
        <f t="shared" ca="1" si="46"/>
        <v>0</v>
      </c>
      <c r="DB66" s="14">
        <f t="shared" ca="1" si="46"/>
        <v>0</v>
      </c>
      <c r="DC66" s="14">
        <f t="shared" ca="1" si="46"/>
        <v>0</v>
      </c>
    </row>
    <row r="67" spans="1:107" hidden="1">
      <c r="A67" s="91">
        <v>27</v>
      </c>
      <c r="B67" s="5" t="str">
        <f t="shared" ca="1" si="11"/>
        <v>D.3.6.</v>
      </c>
      <c r="C67" s="113" t="str">
        <f t="shared" ca="1" si="12"/>
        <v>Veikla</v>
      </c>
      <c r="D67" s="194"/>
      <c r="E67" s="194"/>
      <c r="F67" s="195"/>
      <c r="G67" s="90">
        <f ca="1">SUMIF($H$39:$DC$39,"&lt;="&amp;PAL,$H67:$DC67)</f>
        <v>0</v>
      </c>
      <c r="H67" s="14">
        <f t="shared" ca="1" si="37"/>
        <v>0</v>
      </c>
      <c r="I67" s="14">
        <f t="shared" ca="1" si="37"/>
        <v>0</v>
      </c>
      <c r="J67" s="14">
        <f t="shared" ca="1" si="37"/>
        <v>0</v>
      </c>
      <c r="K67" s="14">
        <f t="shared" ca="1" si="37"/>
        <v>0</v>
      </c>
      <c r="L67" s="14">
        <f t="shared" ca="1" si="37"/>
        <v>0</v>
      </c>
      <c r="M67" s="14">
        <f t="shared" ca="1" si="37"/>
        <v>0</v>
      </c>
      <c r="N67" s="14">
        <f t="shared" ca="1" si="37"/>
        <v>0</v>
      </c>
      <c r="O67" s="14">
        <f t="shared" ca="1" si="37"/>
        <v>0</v>
      </c>
      <c r="P67" s="14">
        <f t="shared" ca="1" si="37"/>
        <v>0</v>
      </c>
      <c r="Q67" s="14">
        <f t="shared" ca="1" si="37"/>
        <v>0</v>
      </c>
      <c r="R67" s="14">
        <f t="shared" ca="1" si="38"/>
        <v>0</v>
      </c>
      <c r="S67" s="14">
        <f t="shared" ca="1" si="38"/>
        <v>0</v>
      </c>
      <c r="T67" s="14">
        <f t="shared" ca="1" si="38"/>
        <v>0</v>
      </c>
      <c r="U67" s="14">
        <f t="shared" ca="1" si="38"/>
        <v>0</v>
      </c>
      <c r="V67" s="14">
        <f t="shared" ca="1" si="38"/>
        <v>0</v>
      </c>
      <c r="W67" s="14">
        <f t="shared" ca="1" si="38"/>
        <v>0</v>
      </c>
      <c r="X67" s="14">
        <f t="shared" ca="1" si="38"/>
        <v>0</v>
      </c>
      <c r="Y67" s="14">
        <f t="shared" ca="1" si="38"/>
        <v>0</v>
      </c>
      <c r="Z67" s="14">
        <f t="shared" ca="1" si="38"/>
        <v>0</v>
      </c>
      <c r="AA67" s="14">
        <f t="shared" ca="1" si="38"/>
        <v>0</v>
      </c>
      <c r="AB67" s="14">
        <f t="shared" ca="1" si="39"/>
        <v>0</v>
      </c>
      <c r="AC67" s="14">
        <f t="shared" ca="1" si="39"/>
        <v>0</v>
      </c>
      <c r="AD67" s="14">
        <f t="shared" ca="1" si="39"/>
        <v>0</v>
      </c>
      <c r="AE67" s="14">
        <f t="shared" ca="1" si="39"/>
        <v>0</v>
      </c>
      <c r="AF67" s="14">
        <f t="shared" ca="1" si="39"/>
        <v>0</v>
      </c>
      <c r="AG67" s="14">
        <f t="shared" ca="1" si="39"/>
        <v>0</v>
      </c>
      <c r="AH67" s="14">
        <f t="shared" ca="1" si="39"/>
        <v>0</v>
      </c>
      <c r="AI67" s="14">
        <f t="shared" ca="1" si="39"/>
        <v>0</v>
      </c>
      <c r="AJ67" s="14">
        <f t="shared" ca="1" si="39"/>
        <v>0</v>
      </c>
      <c r="AK67" s="14">
        <f t="shared" ca="1" si="39"/>
        <v>0</v>
      </c>
      <c r="AL67" s="14">
        <f t="shared" ca="1" si="40"/>
        <v>0</v>
      </c>
      <c r="AM67" s="14">
        <f t="shared" ca="1" si="40"/>
        <v>0</v>
      </c>
      <c r="AN67" s="14">
        <f t="shared" ca="1" si="40"/>
        <v>0</v>
      </c>
      <c r="AO67" s="14">
        <f t="shared" ca="1" si="40"/>
        <v>0</v>
      </c>
      <c r="AP67" s="14">
        <f t="shared" ca="1" si="40"/>
        <v>0</v>
      </c>
      <c r="AQ67" s="14">
        <f t="shared" ca="1" si="40"/>
        <v>0</v>
      </c>
      <c r="AR67" s="14">
        <f t="shared" ca="1" si="40"/>
        <v>0</v>
      </c>
      <c r="AS67" s="14">
        <f t="shared" ca="1" si="40"/>
        <v>0</v>
      </c>
      <c r="AT67" s="14">
        <f t="shared" ca="1" si="40"/>
        <v>0</v>
      </c>
      <c r="AU67" s="14">
        <f t="shared" ca="1" si="40"/>
        <v>0</v>
      </c>
      <c r="AV67" s="14">
        <f t="shared" ca="1" si="41"/>
        <v>0</v>
      </c>
      <c r="AW67" s="14">
        <f t="shared" ca="1" si="41"/>
        <v>0</v>
      </c>
      <c r="AX67" s="14">
        <f t="shared" ca="1" si="41"/>
        <v>0</v>
      </c>
      <c r="AY67" s="14">
        <f t="shared" ca="1" si="41"/>
        <v>0</v>
      </c>
      <c r="AZ67" s="14">
        <f t="shared" ca="1" si="41"/>
        <v>0</v>
      </c>
      <c r="BA67" s="14">
        <f t="shared" ca="1" si="41"/>
        <v>0</v>
      </c>
      <c r="BB67" s="14">
        <f t="shared" ca="1" si="41"/>
        <v>0</v>
      </c>
      <c r="BC67" s="14">
        <f t="shared" ca="1" si="41"/>
        <v>0</v>
      </c>
      <c r="BD67" s="14">
        <f t="shared" ca="1" si="41"/>
        <v>0</v>
      </c>
      <c r="BE67" s="14">
        <f t="shared" ca="1" si="41"/>
        <v>0</v>
      </c>
      <c r="BF67" s="14">
        <f t="shared" ca="1" si="42"/>
        <v>0</v>
      </c>
      <c r="BG67" s="14">
        <f t="shared" ca="1" si="42"/>
        <v>0</v>
      </c>
      <c r="BH67" s="14">
        <f t="shared" ca="1" si="42"/>
        <v>0</v>
      </c>
      <c r="BI67" s="14">
        <f t="shared" ca="1" si="42"/>
        <v>0</v>
      </c>
      <c r="BJ67" s="14">
        <f t="shared" ca="1" si="42"/>
        <v>0</v>
      </c>
      <c r="BK67" s="14">
        <f t="shared" ca="1" si="42"/>
        <v>0</v>
      </c>
      <c r="BL67" s="14">
        <f t="shared" ca="1" si="42"/>
        <v>0</v>
      </c>
      <c r="BM67" s="14">
        <f t="shared" ca="1" si="42"/>
        <v>0</v>
      </c>
      <c r="BN67" s="14">
        <f t="shared" ca="1" si="42"/>
        <v>0</v>
      </c>
      <c r="BO67" s="14">
        <f t="shared" ca="1" si="42"/>
        <v>0</v>
      </c>
      <c r="BP67" s="14">
        <f t="shared" ca="1" si="43"/>
        <v>0</v>
      </c>
      <c r="BQ67" s="14">
        <f t="shared" ca="1" si="43"/>
        <v>0</v>
      </c>
      <c r="BR67" s="14">
        <f t="shared" ca="1" si="43"/>
        <v>0</v>
      </c>
      <c r="BS67" s="14">
        <f t="shared" ca="1" si="43"/>
        <v>0</v>
      </c>
      <c r="BT67" s="14">
        <f t="shared" ca="1" si="43"/>
        <v>0</v>
      </c>
      <c r="BU67" s="14">
        <f t="shared" ca="1" si="43"/>
        <v>0</v>
      </c>
      <c r="BV67" s="14">
        <f t="shared" ca="1" si="43"/>
        <v>0</v>
      </c>
      <c r="BW67" s="14">
        <f t="shared" ca="1" si="43"/>
        <v>0</v>
      </c>
      <c r="BX67" s="14">
        <f t="shared" ca="1" si="43"/>
        <v>0</v>
      </c>
      <c r="BY67" s="14">
        <f t="shared" ca="1" si="43"/>
        <v>0</v>
      </c>
      <c r="BZ67" s="14">
        <f t="shared" ca="1" si="44"/>
        <v>0</v>
      </c>
      <c r="CA67" s="14">
        <f t="shared" ca="1" si="44"/>
        <v>0</v>
      </c>
      <c r="CB67" s="14">
        <f t="shared" ca="1" si="44"/>
        <v>0</v>
      </c>
      <c r="CC67" s="14">
        <f t="shared" ca="1" si="44"/>
        <v>0</v>
      </c>
      <c r="CD67" s="14">
        <f t="shared" ca="1" si="44"/>
        <v>0</v>
      </c>
      <c r="CE67" s="14">
        <f t="shared" ca="1" si="44"/>
        <v>0</v>
      </c>
      <c r="CF67" s="14">
        <f t="shared" ca="1" si="44"/>
        <v>0</v>
      </c>
      <c r="CG67" s="14">
        <f t="shared" ca="1" si="44"/>
        <v>0</v>
      </c>
      <c r="CH67" s="14">
        <f t="shared" ca="1" si="44"/>
        <v>0</v>
      </c>
      <c r="CI67" s="14">
        <f t="shared" ca="1" si="44"/>
        <v>0</v>
      </c>
      <c r="CJ67" s="14">
        <f t="shared" ca="1" si="45"/>
        <v>0</v>
      </c>
      <c r="CK67" s="14">
        <f t="shared" ca="1" si="45"/>
        <v>0</v>
      </c>
      <c r="CL67" s="14">
        <f t="shared" ca="1" si="45"/>
        <v>0</v>
      </c>
      <c r="CM67" s="14">
        <f t="shared" ca="1" si="45"/>
        <v>0</v>
      </c>
      <c r="CN67" s="14">
        <f t="shared" ca="1" si="45"/>
        <v>0</v>
      </c>
      <c r="CO67" s="14">
        <f t="shared" ca="1" si="45"/>
        <v>0</v>
      </c>
      <c r="CP67" s="14">
        <f t="shared" ca="1" si="45"/>
        <v>0</v>
      </c>
      <c r="CQ67" s="14">
        <f t="shared" ca="1" si="45"/>
        <v>0</v>
      </c>
      <c r="CR67" s="14">
        <f t="shared" ca="1" si="45"/>
        <v>0</v>
      </c>
      <c r="CS67" s="14">
        <f t="shared" ca="1" si="45"/>
        <v>0</v>
      </c>
      <c r="CT67" s="14">
        <f t="shared" ca="1" si="46"/>
        <v>0</v>
      </c>
      <c r="CU67" s="14">
        <f t="shared" ca="1" si="46"/>
        <v>0</v>
      </c>
      <c r="CV67" s="14">
        <f t="shared" ca="1" si="46"/>
        <v>0</v>
      </c>
      <c r="CW67" s="14">
        <f t="shared" ca="1" si="46"/>
        <v>0</v>
      </c>
      <c r="CX67" s="14">
        <f t="shared" ca="1" si="46"/>
        <v>0</v>
      </c>
      <c r="CY67" s="14">
        <f t="shared" ca="1" si="46"/>
        <v>0</v>
      </c>
      <c r="CZ67" s="14">
        <f t="shared" ca="1" si="46"/>
        <v>0</v>
      </c>
      <c r="DA67" s="14">
        <f t="shared" ca="1" si="46"/>
        <v>0</v>
      </c>
      <c r="DB67" s="14">
        <f t="shared" ca="1" si="46"/>
        <v>0</v>
      </c>
      <c r="DC67" s="14">
        <f t="shared" ca="1" si="46"/>
        <v>0</v>
      </c>
    </row>
    <row r="68" spans="1:107" hidden="1">
      <c r="A68" s="91">
        <v>28</v>
      </c>
      <c r="B68" s="5" t="str">
        <f t="shared" ca="1" si="11"/>
        <v>D.3.7.</v>
      </c>
      <c r="C68" s="113" t="str">
        <f t="shared" ca="1" si="12"/>
        <v>Veikla</v>
      </c>
      <c r="D68" s="194"/>
      <c r="E68" s="194"/>
      <c r="F68" s="195"/>
      <c r="G68" s="90">
        <f ca="1">SUMIF($H$39:$DC$39,"&lt;="&amp;PAL,$H68:$DC68)</f>
        <v>0</v>
      </c>
      <c r="H68" s="14">
        <f t="shared" ca="1" si="37"/>
        <v>0</v>
      </c>
      <c r="I68" s="14">
        <f t="shared" ca="1" si="37"/>
        <v>0</v>
      </c>
      <c r="J68" s="14">
        <f t="shared" ca="1" si="37"/>
        <v>0</v>
      </c>
      <c r="K68" s="14">
        <f t="shared" ca="1" si="37"/>
        <v>0</v>
      </c>
      <c r="L68" s="14">
        <f t="shared" ca="1" si="37"/>
        <v>0</v>
      </c>
      <c r="M68" s="14">
        <f t="shared" ca="1" si="37"/>
        <v>0</v>
      </c>
      <c r="N68" s="14">
        <f t="shared" ca="1" si="37"/>
        <v>0</v>
      </c>
      <c r="O68" s="14">
        <f t="shared" ca="1" si="37"/>
        <v>0</v>
      </c>
      <c r="P68" s="14">
        <f t="shared" ca="1" si="37"/>
        <v>0</v>
      </c>
      <c r="Q68" s="14">
        <f t="shared" ca="1" si="37"/>
        <v>0</v>
      </c>
      <c r="R68" s="14">
        <f t="shared" ca="1" si="38"/>
        <v>0</v>
      </c>
      <c r="S68" s="14">
        <f t="shared" ca="1" si="38"/>
        <v>0</v>
      </c>
      <c r="T68" s="14">
        <f t="shared" ca="1" si="38"/>
        <v>0</v>
      </c>
      <c r="U68" s="14">
        <f t="shared" ca="1" si="38"/>
        <v>0</v>
      </c>
      <c r="V68" s="14">
        <f t="shared" ca="1" si="38"/>
        <v>0</v>
      </c>
      <c r="W68" s="14">
        <f t="shared" ca="1" si="38"/>
        <v>0</v>
      </c>
      <c r="X68" s="14">
        <f t="shared" ca="1" si="38"/>
        <v>0</v>
      </c>
      <c r="Y68" s="14">
        <f t="shared" ca="1" si="38"/>
        <v>0</v>
      </c>
      <c r="Z68" s="14">
        <f t="shared" ca="1" si="38"/>
        <v>0</v>
      </c>
      <c r="AA68" s="14">
        <f t="shared" ca="1" si="38"/>
        <v>0</v>
      </c>
      <c r="AB68" s="14">
        <f t="shared" ca="1" si="39"/>
        <v>0</v>
      </c>
      <c r="AC68" s="14">
        <f t="shared" ca="1" si="39"/>
        <v>0</v>
      </c>
      <c r="AD68" s="14">
        <f t="shared" ca="1" si="39"/>
        <v>0</v>
      </c>
      <c r="AE68" s="14">
        <f t="shared" ca="1" si="39"/>
        <v>0</v>
      </c>
      <c r="AF68" s="14">
        <f t="shared" ca="1" si="39"/>
        <v>0</v>
      </c>
      <c r="AG68" s="14">
        <f t="shared" ca="1" si="39"/>
        <v>0</v>
      </c>
      <c r="AH68" s="14">
        <f t="shared" ca="1" si="39"/>
        <v>0</v>
      </c>
      <c r="AI68" s="14">
        <f t="shared" ca="1" si="39"/>
        <v>0</v>
      </c>
      <c r="AJ68" s="14">
        <f t="shared" ca="1" si="39"/>
        <v>0</v>
      </c>
      <c r="AK68" s="14">
        <f t="shared" ca="1" si="39"/>
        <v>0</v>
      </c>
      <c r="AL68" s="14">
        <f t="shared" ca="1" si="40"/>
        <v>0</v>
      </c>
      <c r="AM68" s="14">
        <f t="shared" ca="1" si="40"/>
        <v>0</v>
      </c>
      <c r="AN68" s="14">
        <f t="shared" ca="1" si="40"/>
        <v>0</v>
      </c>
      <c r="AO68" s="14">
        <f t="shared" ca="1" si="40"/>
        <v>0</v>
      </c>
      <c r="AP68" s="14">
        <f t="shared" ca="1" si="40"/>
        <v>0</v>
      </c>
      <c r="AQ68" s="14">
        <f t="shared" ca="1" si="40"/>
        <v>0</v>
      </c>
      <c r="AR68" s="14">
        <f t="shared" ca="1" si="40"/>
        <v>0</v>
      </c>
      <c r="AS68" s="14">
        <f t="shared" ca="1" si="40"/>
        <v>0</v>
      </c>
      <c r="AT68" s="14">
        <f t="shared" ca="1" si="40"/>
        <v>0</v>
      </c>
      <c r="AU68" s="14">
        <f t="shared" ca="1" si="40"/>
        <v>0</v>
      </c>
      <c r="AV68" s="14">
        <f t="shared" ca="1" si="41"/>
        <v>0</v>
      </c>
      <c r="AW68" s="14">
        <f t="shared" ca="1" si="41"/>
        <v>0</v>
      </c>
      <c r="AX68" s="14">
        <f t="shared" ca="1" si="41"/>
        <v>0</v>
      </c>
      <c r="AY68" s="14">
        <f t="shared" ca="1" si="41"/>
        <v>0</v>
      </c>
      <c r="AZ68" s="14">
        <f t="shared" ca="1" si="41"/>
        <v>0</v>
      </c>
      <c r="BA68" s="14">
        <f t="shared" ca="1" si="41"/>
        <v>0</v>
      </c>
      <c r="BB68" s="14">
        <f t="shared" ca="1" si="41"/>
        <v>0</v>
      </c>
      <c r="BC68" s="14">
        <f t="shared" ca="1" si="41"/>
        <v>0</v>
      </c>
      <c r="BD68" s="14">
        <f t="shared" ca="1" si="41"/>
        <v>0</v>
      </c>
      <c r="BE68" s="14">
        <f t="shared" ca="1" si="41"/>
        <v>0</v>
      </c>
      <c r="BF68" s="14">
        <f t="shared" ca="1" si="42"/>
        <v>0</v>
      </c>
      <c r="BG68" s="14">
        <f t="shared" ca="1" si="42"/>
        <v>0</v>
      </c>
      <c r="BH68" s="14">
        <f t="shared" ca="1" si="42"/>
        <v>0</v>
      </c>
      <c r="BI68" s="14">
        <f t="shared" ca="1" si="42"/>
        <v>0</v>
      </c>
      <c r="BJ68" s="14">
        <f t="shared" ca="1" si="42"/>
        <v>0</v>
      </c>
      <c r="BK68" s="14">
        <f t="shared" ca="1" si="42"/>
        <v>0</v>
      </c>
      <c r="BL68" s="14">
        <f t="shared" ca="1" si="42"/>
        <v>0</v>
      </c>
      <c r="BM68" s="14">
        <f t="shared" ca="1" si="42"/>
        <v>0</v>
      </c>
      <c r="BN68" s="14">
        <f t="shared" ca="1" si="42"/>
        <v>0</v>
      </c>
      <c r="BO68" s="14">
        <f t="shared" ca="1" si="42"/>
        <v>0</v>
      </c>
      <c r="BP68" s="14">
        <f t="shared" ca="1" si="43"/>
        <v>0</v>
      </c>
      <c r="BQ68" s="14">
        <f t="shared" ca="1" si="43"/>
        <v>0</v>
      </c>
      <c r="BR68" s="14">
        <f t="shared" ca="1" si="43"/>
        <v>0</v>
      </c>
      <c r="BS68" s="14">
        <f t="shared" ca="1" si="43"/>
        <v>0</v>
      </c>
      <c r="BT68" s="14">
        <f t="shared" ca="1" si="43"/>
        <v>0</v>
      </c>
      <c r="BU68" s="14">
        <f t="shared" ca="1" si="43"/>
        <v>0</v>
      </c>
      <c r="BV68" s="14">
        <f t="shared" ca="1" si="43"/>
        <v>0</v>
      </c>
      <c r="BW68" s="14">
        <f t="shared" ca="1" si="43"/>
        <v>0</v>
      </c>
      <c r="BX68" s="14">
        <f t="shared" ca="1" si="43"/>
        <v>0</v>
      </c>
      <c r="BY68" s="14">
        <f t="shared" ca="1" si="43"/>
        <v>0</v>
      </c>
      <c r="BZ68" s="14">
        <f t="shared" ca="1" si="44"/>
        <v>0</v>
      </c>
      <c r="CA68" s="14">
        <f t="shared" ca="1" si="44"/>
        <v>0</v>
      </c>
      <c r="CB68" s="14">
        <f t="shared" ca="1" si="44"/>
        <v>0</v>
      </c>
      <c r="CC68" s="14">
        <f t="shared" ca="1" si="44"/>
        <v>0</v>
      </c>
      <c r="CD68" s="14">
        <f t="shared" ca="1" si="44"/>
        <v>0</v>
      </c>
      <c r="CE68" s="14">
        <f t="shared" ca="1" si="44"/>
        <v>0</v>
      </c>
      <c r="CF68" s="14">
        <f t="shared" ca="1" si="44"/>
        <v>0</v>
      </c>
      <c r="CG68" s="14">
        <f t="shared" ca="1" si="44"/>
        <v>0</v>
      </c>
      <c r="CH68" s="14">
        <f t="shared" ca="1" si="44"/>
        <v>0</v>
      </c>
      <c r="CI68" s="14">
        <f t="shared" ca="1" si="44"/>
        <v>0</v>
      </c>
      <c r="CJ68" s="14">
        <f t="shared" ca="1" si="45"/>
        <v>0</v>
      </c>
      <c r="CK68" s="14">
        <f t="shared" ca="1" si="45"/>
        <v>0</v>
      </c>
      <c r="CL68" s="14">
        <f t="shared" ca="1" si="45"/>
        <v>0</v>
      </c>
      <c r="CM68" s="14">
        <f t="shared" ca="1" si="45"/>
        <v>0</v>
      </c>
      <c r="CN68" s="14">
        <f t="shared" ca="1" si="45"/>
        <v>0</v>
      </c>
      <c r="CO68" s="14">
        <f t="shared" ca="1" si="45"/>
        <v>0</v>
      </c>
      <c r="CP68" s="14">
        <f t="shared" ca="1" si="45"/>
        <v>0</v>
      </c>
      <c r="CQ68" s="14">
        <f t="shared" ca="1" si="45"/>
        <v>0</v>
      </c>
      <c r="CR68" s="14">
        <f t="shared" ca="1" si="45"/>
        <v>0</v>
      </c>
      <c r="CS68" s="14">
        <f t="shared" ca="1" si="45"/>
        <v>0</v>
      </c>
      <c r="CT68" s="14">
        <f t="shared" ca="1" si="46"/>
        <v>0</v>
      </c>
      <c r="CU68" s="14">
        <f t="shared" ca="1" si="46"/>
        <v>0</v>
      </c>
      <c r="CV68" s="14">
        <f t="shared" ca="1" si="46"/>
        <v>0</v>
      </c>
      <c r="CW68" s="14">
        <f t="shared" ca="1" si="46"/>
        <v>0</v>
      </c>
      <c r="CX68" s="14">
        <f t="shared" ca="1" si="46"/>
        <v>0</v>
      </c>
      <c r="CY68" s="14">
        <f t="shared" ca="1" si="46"/>
        <v>0</v>
      </c>
      <c r="CZ68" s="14">
        <f t="shared" ca="1" si="46"/>
        <v>0</v>
      </c>
      <c r="DA68" s="14">
        <f t="shared" ca="1" si="46"/>
        <v>0</v>
      </c>
      <c r="DB68" s="14">
        <f t="shared" ca="1" si="46"/>
        <v>0</v>
      </c>
      <c r="DC68" s="14">
        <f t="shared" ca="1" si="46"/>
        <v>0</v>
      </c>
    </row>
    <row r="69" spans="1:107" hidden="1">
      <c r="A69" s="91">
        <v>29</v>
      </c>
      <c r="B69" s="5" t="str">
        <f t="shared" ca="1" si="11"/>
        <v>D.3.8.</v>
      </c>
      <c r="C69" s="113" t="str">
        <f t="shared" ca="1" si="12"/>
        <v>Veikla</v>
      </c>
      <c r="D69" s="194"/>
      <c r="E69" s="194"/>
      <c r="F69" s="195"/>
      <c r="G69" s="90">
        <f ca="1">SUMIF($H$39:$DC$39,"&lt;="&amp;PAL,$H69:$DC69)</f>
        <v>0</v>
      </c>
      <c r="H69" s="14">
        <f t="shared" ca="1" si="37"/>
        <v>0</v>
      </c>
      <c r="I69" s="14">
        <f t="shared" ca="1" si="37"/>
        <v>0</v>
      </c>
      <c r="J69" s="14">
        <f t="shared" ca="1" si="37"/>
        <v>0</v>
      </c>
      <c r="K69" s="14">
        <f t="shared" ca="1" si="37"/>
        <v>0</v>
      </c>
      <c r="L69" s="14">
        <f t="shared" ca="1" si="37"/>
        <v>0</v>
      </c>
      <c r="M69" s="14">
        <f t="shared" ca="1" si="37"/>
        <v>0</v>
      </c>
      <c r="N69" s="14">
        <f t="shared" ca="1" si="37"/>
        <v>0</v>
      </c>
      <c r="O69" s="14">
        <f t="shared" ca="1" si="37"/>
        <v>0</v>
      </c>
      <c r="P69" s="14">
        <f t="shared" ca="1" si="37"/>
        <v>0</v>
      </c>
      <c r="Q69" s="14">
        <f t="shared" ca="1" si="37"/>
        <v>0</v>
      </c>
      <c r="R69" s="14">
        <f t="shared" ca="1" si="38"/>
        <v>0</v>
      </c>
      <c r="S69" s="14">
        <f t="shared" ca="1" si="38"/>
        <v>0</v>
      </c>
      <c r="T69" s="14">
        <f t="shared" ca="1" si="38"/>
        <v>0</v>
      </c>
      <c r="U69" s="14">
        <f t="shared" ca="1" si="38"/>
        <v>0</v>
      </c>
      <c r="V69" s="14">
        <f t="shared" ca="1" si="38"/>
        <v>0</v>
      </c>
      <c r="W69" s="14">
        <f t="shared" ca="1" si="38"/>
        <v>0</v>
      </c>
      <c r="X69" s="14">
        <f t="shared" ca="1" si="38"/>
        <v>0</v>
      </c>
      <c r="Y69" s="14">
        <f t="shared" ca="1" si="38"/>
        <v>0</v>
      </c>
      <c r="Z69" s="14">
        <f t="shared" ca="1" si="38"/>
        <v>0</v>
      </c>
      <c r="AA69" s="14">
        <f t="shared" ca="1" si="38"/>
        <v>0</v>
      </c>
      <c r="AB69" s="14">
        <f t="shared" ca="1" si="39"/>
        <v>0</v>
      </c>
      <c r="AC69" s="14">
        <f t="shared" ca="1" si="39"/>
        <v>0</v>
      </c>
      <c r="AD69" s="14">
        <f t="shared" ca="1" si="39"/>
        <v>0</v>
      </c>
      <c r="AE69" s="14">
        <f t="shared" ca="1" si="39"/>
        <v>0</v>
      </c>
      <c r="AF69" s="14">
        <f t="shared" ca="1" si="39"/>
        <v>0</v>
      </c>
      <c r="AG69" s="14">
        <f t="shared" ca="1" si="39"/>
        <v>0</v>
      </c>
      <c r="AH69" s="14">
        <f t="shared" ca="1" si="39"/>
        <v>0</v>
      </c>
      <c r="AI69" s="14">
        <f t="shared" ca="1" si="39"/>
        <v>0</v>
      </c>
      <c r="AJ69" s="14">
        <f t="shared" ca="1" si="39"/>
        <v>0</v>
      </c>
      <c r="AK69" s="14">
        <f t="shared" ca="1" si="39"/>
        <v>0</v>
      </c>
      <c r="AL69" s="14">
        <f t="shared" ca="1" si="40"/>
        <v>0</v>
      </c>
      <c r="AM69" s="14">
        <f t="shared" ca="1" si="40"/>
        <v>0</v>
      </c>
      <c r="AN69" s="14">
        <f t="shared" ca="1" si="40"/>
        <v>0</v>
      </c>
      <c r="AO69" s="14">
        <f t="shared" ca="1" si="40"/>
        <v>0</v>
      </c>
      <c r="AP69" s="14">
        <f t="shared" ca="1" si="40"/>
        <v>0</v>
      </c>
      <c r="AQ69" s="14">
        <f t="shared" ca="1" si="40"/>
        <v>0</v>
      </c>
      <c r="AR69" s="14">
        <f t="shared" ca="1" si="40"/>
        <v>0</v>
      </c>
      <c r="AS69" s="14">
        <f t="shared" ca="1" si="40"/>
        <v>0</v>
      </c>
      <c r="AT69" s="14">
        <f t="shared" ca="1" si="40"/>
        <v>0</v>
      </c>
      <c r="AU69" s="14">
        <f t="shared" ca="1" si="40"/>
        <v>0</v>
      </c>
      <c r="AV69" s="14">
        <f t="shared" ca="1" si="41"/>
        <v>0</v>
      </c>
      <c r="AW69" s="14">
        <f t="shared" ca="1" si="41"/>
        <v>0</v>
      </c>
      <c r="AX69" s="14">
        <f t="shared" ca="1" si="41"/>
        <v>0</v>
      </c>
      <c r="AY69" s="14">
        <f t="shared" ca="1" si="41"/>
        <v>0</v>
      </c>
      <c r="AZ69" s="14">
        <f t="shared" ca="1" si="41"/>
        <v>0</v>
      </c>
      <c r="BA69" s="14">
        <f t="shared" ca="1" si="41"/>
        <v>0</v>
      </c>
      <c r="BB69" s="14">
        <f t="shared" ca="1" si="41"/>
        <v>0</v>
      </c>
      <c r="BC69" s="14">
        <f t="shared" ca="1" si="41"/>
        <v>0</v>
      </c>
      <c r="BD69" s="14">
        <f t="shared" ca="1" si="41"/>
        <v>0</v>
      </c>
      <c r="BE69" s="14">
        <f t="shared" ca="1" si="41"/>
        <v>0</v>
      </c>
      <c r="BF69" s="14">
        <f t="shared" ca="1" si="42"/>
        <v>0</v>
      </c>
      <c r="BG69" s="14">
        <f t="shared" ca="1" si="42"/>
        <v>0</v>
      </c>
      <c r="BH69" s="14">
        <f t="shared" ca="1" si="42"/>
        <v>0</v>
      </c>
      <c r="BI69" s="14">
        <f t="shared" ca="1" si="42"/>
        <v>0</v>
      </c>
      <c r="BJ69" s="14">
        <f t="shared" ca="1" si="42"/>
        <v>0</v>
      </c>
      <c r="BK69" s="14">
        <f t="shared" ca="1" si="42"/>
        <v>0</v>
      </c>
      <c r="BL69" s="14">
        <f t="shared" ca="1" si="42"/>
        <v>0</v>
      </c>
      <c r="BM69" s="14">
        <f t="shared" ca="1" si="42"/>
        <v>0</v>
      </c>
      <c r="BN69" s="14">
        <f t="shared" ca="1" si="42"/>
        <v>0</v>
      </c>
      <c r="BO69" s="14">
        <f t="shared" ca="1" si="42"/>
        <v>0</v>
      </c>
      <c r="BP69" s="14">
        <f t="shared" ca="1" si="43"/>
        <v>0</v>
      </c>
      <c r="BQ69" s="14">
        <f t="shared" ca="1" si="43"/>
        <v>0</v>
      </c>
      <c r="BR69" s="14">
        <f t="shared" ca="1" si="43"/>
        <v>0</v>
      </c>
      <c r="BS69" s="14">
        <f t="shared" ca="1" si="43"/>
        <v>0</v>
      </c>
      <c r="BT69" s="14">
        <f t="shared" ca="1" si="43"/>
        <v>0</v>
      </c>
      <c r="BU69" s="14">
        <f t="shared" ca="1" si="43"/>
        <v>0</v>
      </c>
      <c r="BV69" s="14">
        <f t="shared" ca="1" si="43"/>
        <v>0</v>
      </c>
      <c r="BW69" s="14">
        <f t="shared" ca="1" si="43"/>
        <v>0</v>
      </c>
      <c r="BX69" s="14">
        <f t="shared" ca="1" si="43"/>
        <v>0</v>
      </c>
      <c r="BY69" s="14">
        <f t="shared" ca="1" si="43"/>
        <v>0</v>
      </c>
      <c r="BZ69" s="14">
        <f t="shared" ca="1" si="44"/>
        <v>0</v>
      </c>
      <c r="CA69" s="14">
        <f t="shared" ca="1" si="44"/>
        <v>0</v>
      </c>
      <c r="CB69" s="14">
        <f t="shared" ca="1" si="44"/>
        <v>0</v>
      </c>
      <c r="CC69" s="14">
        <f t="shared" ca="1" si="44"/>
        <v>0</v>
      </c>
      <c r="CD69" s="14">
        <f t="shared" ca="1" si="44"/>
        <v>0</v>
      </c>
      <c r="CE69" s="14">
        <f t="shared" ca="1" si="44"/>
        <v>0</v>
      </c>
      <c r="CF69" s="14">
        <f t="shared" ca="1" si="44"/>
        <v>0</v>
      </c>
      <c r="CG69" s="14">
        <f t="shared" ca="1" si="44"/>
        <v>0</v>
      </c>
      <c r="CH69" s="14">
        <f t="shared" ca="1" si="44"/>
        <v>0</v>
      </c>
      <c r="CI69" s="14">
        <f t="shared" ca="1" si="44"/>
        <v>0</v>
      </c>
      <c r="CJ69" s="14">
        <f t="shared" ca="1" si="45"/>
        <v>0</v>
      </c>
      <c r="CK69" s="14">
        <f t="shared" ca="1" si="45"/>
        <v>0</v>
      </c>
      <c r="CL69" s="14">
        <f t="shared" ca="1" si="45"/>
        <v>0</v>
      </c>
      <c r="CM69" s="14">
        <f t="shared" ca="1" si="45"/>
        <v>0</v>
      </c>
      <c r="CN69" s="14">
        <f t="shared" ca="1" si="45"/>
        <v>0</v>
      </c>
      <c r="CO69" s="14">
        <f t="shared" ca="1" si="45"/>
        <v>0</v>
      </c>
      <c r="CP69" s="14">
        <f t="shared" ca="1" si="45"/>
        <v>0</v>
      </c>
      <c r="CQ69" s="14">
        <f t="shared" ca="1" si="45"/>
        <v>0</v>
      </c>
      <c r="CR69" s="14">
        <f t="shared" ca="1" si="45"/>
        <v>0</v>
      </c>
      <c r="CS69" s="14">
        <f t="shared" ca="1" si="45"/>
        <v>0</v>
      </c>
      <c r="CT69" s="14">
        <f t="shared" ca="1" si="46"/>
        <v>0</v>
      </c>
      <c r="CU69" s="14">
        <f t="shared" ca="1" si="46"/>
        <v>0</v>
      </c>
      <c r="CV69" s="14">
        <f t="shared" ca="1" si="46"/>
        <v>0</v>
      </c>
      <c r="CW69" s="14">
        <f t="shared" ca="1" si="46"/>
        <v>0</v>
      </c>
      <c r="CX69" s="14">
        <f t="shared" ca="1" si="46"/>
        <v>0</v>
      </c>
      <c r="CY69" s="14">
        <f t="shared" ca="1" si="46"/>
        <v>0</v>
      </c>
      <c r="CZ69" s="14">
        <f t="shared" ca="1" si="46"/>
        <v>0</v>
      </c>
      <c r="DA69" s="14">
        <f t="shared" ca="1" si="46"/>
        <v>0</v>
      </c>
      <c r="DB69" s="14">
        <f t="shared" ca="1" si="46"/>
        <v>0</v>
      </c>
      <c r="DC69" s="14">
        <f t="shared" ca="1" si="46"/>
        <v>0</v>
      </c>
    </row>
    <row r="70" spans="1:107" hidden="1">
      <c r="A70" s="91">
        <v>32</v>
      </c>
      <c r="B70" s="3" t="str">
        <f t="shared" ca="1" si="11"/>
        <v>E.</v>
      </c>
      <c r="C70" s="131" t="str">
        <f t="shared" ca="1" si="12"/>
        <v>INVESTICINĖS VEIKLOS</v>
      </c>
      <c r="D70" s="294"/>
      <c r="E70" s="294"/>
      <c r="F70" s="295"/>
      <c r="G70" s="90">
        <f ca="1">SUMIF($H$39:$DC$39,"&lt;="&amp;PAL,$H70:$DC70)</f>
        <v>211231077.26128724</v>
      </c>
      <c r="H70" s="11">
        <f ca="1">SUM(H71,H80,H89)</f>
        <v>0</v>
      </c>
      <c r="I70" s="11">
        <f t="shared" ref="I70:BT70" ca="1" si="47">SUM(I71,I80,I89)</f>
        <v>5401716.4469999997</v>
      </c>
      <c r="J70" s="11">
        <f t="shared" ca="1" si="47"/>
        <v>1998186.0537999999</v>
      </c>
      <c r="K70" s="11">
        <f t="shared" ca="1" si="47"/>
        <v>8117389.4124223953</v>
      </c>
      <c r="L70" s="11">
        <f t="shared" ca="1" si="47"/>
        <v>6462842.5855735037</v>
      </c>
      <c r="M70" s="11">
        <f t="shared" ca="1" si="47"/>
        <v>17850797.810960345</v>
      </c>
      <c r="N70" s="11">
        <f t="shared" ca="1" si="47"/>
        <v>19589842.876529634</v>
      </c>
      <c r="O70" s="11">
        <f t="shared" ca="1" si="47"/>
        <v>11387156.145195786</v>
      </c>
      <c r="P70" s="11">
        <f t="shared" ca="1" si="47"/>
        <v>0</v>
      </c>
      <c r="Q70" s="11">
        <f t="shared" ca="1" si="47"/>
        <v>0</v>
      </c>
      <c r="R70" s="11">
        <f t="shared" ca="1" si="47"/>
        <v>0</v>
      </c>
      <c r="S70" s="11">
        <f t="shared" ca="1" si="47"/>
        <v>0</v>
      </c>
      <c r="T70" s="11">
        <f t="shared" ca="1" si="47"/>
        <v>23832.876408432039</v>
      </c>
      <c r="U70" s="11">
        <f t="shared" ca="1" si="47"/>
        <v>0</v>
      </c>
      <c r="V70" s="11">
        <f t="shared" ca="1" si="47"/>
        <v>0</v>
      </c>
      <c r="W70" s="11">
        <f t="shared" ca="1" si="47"/>
        <v>0</v>
      </c>
      <c r="X70" s="11">
        <f t="shared" ca="1" si="47"/>
        <v>0</v>
      </c>
      <c r="Y70" s="11">
        <f t="shared" ca="1" si="47"/>
        <v>0</v>
      </c>
      <c r="Z70" s="11">
        <f t="shared" ca="1" si="47"/>
        <v>0</v>
      </c>
      <c r="AA70" s="11">
        <f t="shared" ca="1" si="47"/>
        <v>0</v>
      </c>
      <c r="AB70" s="11">
        <f t="shared" ca="1" si="47"/>
        <v>0</v>
      </c>
      <c r="AC70" s="11">
        <f t="shared" ca="1" si="47"/>
        <v>0</v>
      </c>
      <c r="AD70" s="11">
        <f t="shared" ca="1" si="47"/>
        <v>8024367.0735214818</v>
      </c>
      <c r="AE70" s="11">
        <f t="shared" ca="1" si="47"/>
        <v>32990.274761341199</v>
      </c>
      <c r="AF70" s="11">
        <f t="shared" ca="1" si="47"/>
        <v>0</v>
      </c>
      <c r="AG70" s="11">
        <f t="shared" ca="1" si="47"/>
        <v>0</v>
      </c>
      <c r="AH70" s="11">
        <f t="shared" ca="1" si="47"/>
        <v>58293919.57035961</v>
      </c>
      <c r="AI70" s="11">
        <f t="shared" ca="1" si="47"/>
        <v>0</v>
      </c>
      <c r="AJ70" s="11">
        <f t="shared" ca="1" si="47"/>
        <v>0</v>
      </c>
      <c r="AK70" s="11">
        <f t="shared" ca="1" si="47"/>
        <v>2842795.6668642927</v>
      </c>
      <c r="AL70" s="11">
        <f t="shared" ca="1" si="47"/>
        <v>0</v>
      </c>
      <c r="AM70" s="11">
        <f t="shared" ca="1" si="47"/>
        <v>0</v>
      </c>
      <c r="AN70" s="11">
        <f t="shared" ca="1" si="47"/>
        <v>14883386.058826124</v>
      </c>
      <c r="AO70" s="11">
        <f t="shared" ca="1" si="47"/>
        <v>56276188.153335109</v>
      </c>
      <c r="AP70" s="11">
        <f t="shared" ca="1" si="47"/>
        <v>45666.255729154298</v>
      </c>
      <c r="AQ70" s="11">
        <f t="shared" ca="1" si="47"/>
        <v>0</v>
      </c>
      <c r="AR70" s="11">
        <f t="shared" ca="1" si="47"/>
        <v>0</v>
      </c>
      <c r="AS70" s="11">
        <f t="shared" ca="1" si="47"/>
        <v>0</v>
      </c>
      <c r="AT70" s="11">
        <f t="shared" ca="1" si="47"/>
        <v>0</v>
      </c>
      <c r="AU70" s="11">
        <f t="shared" ca="1" si="47"/>
        <v>0</v>
      </c>
      <c r="AV70" s="11">
        <f t="shared" ca="1" si="47"/>
        <v>0</v>
      </c>
      <c r="AW70" s="11">
        <f t="shared" ca="1" si="47"/>
        <v>0</v>
      </c>
      <c r="AX70" s="11">
        <f t="shared" ca="1" si="47"/>
        <v>0</v>
      </c>
      <c r="AY70" s="11">
        <f t="shared" ca="1" si="47"/>
        <v>0</v>
      </c>
      <c r="AZ70" s="11">
        <f t="shared" ca="1" si="47"/>
        <v>0</v>
      </c>
      <c r="BA70" s="11">
        <f t="shared" ca="1" si="47"/>
        <v>0</v>
      </c>
      <c r="BB70" s="11">
        <f t="shared" ca="1" si="47"/>
        <v>0</v>
      </c>
      <c r="BC70" s="11">
        <f t="shared" ca="1" si="47"/>
        <v>0</v>
      </c>
      <c r="BD70" s="11">
        <f t="shared" ca="1" si="47"/>
        <v>0</v>
      </c>
      <c r="BE70" s="11">
        <f t="shared" ca="1" si="47"/>
        <v>0</v>
      </c>
      <c r="BF70" s="11">
        <f t="shared" ca="1" si="47"/>
        <v>0</v>
      </c>
      <c r="BG70" s="11">
        <f t="shared" ca="1" si="47"/>
        <v>0</v>
      </c>
      <c r="BH70" s="11">
        <f t="shared" ca="1" si="47"/>
        <v>0</v>
      </c>
      <c r="BI70" s="11">
        <f t="shared" ca="1" si="47"/>
        <v>0</v>
      </c>
      <c r="BJ70" s="11">
        <f t="shared" ca="1" si="47"/>
        <v>0</v>
      </c>
      <c r="BK70" s="11">
        <f t="shared" ca="1" si="47"/>
        <v>0</v>
      </c>
      <c r="BL70" s="11">
        <f t="shared" ca="1" si="47"/>
        <v>0</v>
      </c>
      <c r="BM70" s="11">
        <f t="shared" ca="1" si="47"/>
        <v>0</v>
      </c>
      <c r="BN70" s="11">
        <f t="shared" ca="1" si="47"/>
        <v>0</v>
      </c>
      <c r="BO70" s="11">
        <f t="shared" ca="1" si="47"/>
        <v>0</v>
      </c>
      <c r="BP70" s="11">
        <f t="shared" ca="1" si="47"/>
        <v>0</v>
      </c>
      <c r="BQ70" s="11">
        <f t="shared" ca="1" si="47"/>
        <v>0</v>
      </c>
      <c r="BR70" s="11">
        <f t="shared" ca="1" si="47"/>
        <v>0</v>
      </c>
      <c r="BS70" s="11">
        <f t="shared" ca="1" si="47"/>
        <v>0</v>
      </c>
      <c r="BT70" s="11">
        <f t="shared" ca="1" si="47"/>
        <v>0</v>
      </c>
      <c r="BU70" s="11">
        <f t="shared" ref="BU70:DC70" ca="1" si="48">SUM(BU71,BU80,BU89)</f>
        <v>0</v>
      </c>
      <c r="BV70" s="11">
        <f t="shared" ca="1" si="48"/>
        <v>0</v>
      </c>
      <c r="BW70" s="11">
        <f t="shared" ca="1" si="48"/>
        <v>0</v>
      </c>
      <c r="BX70" s="11">
        <f t="shared" ca="1" si="48"/>
        <v>0</v>
      </c>
      <c r="BY70" s="11">
        <f t="shared" ca="1" si="48"/>
        <v>0</v>
      </c>
      <c r="BZ70" s="11">
        <f t="shared" ca="1" si="48"/>
        <v>0</v>
      </c>
      <c r="CA70" s="11">
        <f t="shared" ca="1" si="48"/>
        <v>0</v>
      </c>
      <c r="CB70" s="11">
        <f t="shared" ca="1" si="48"/>
        <v>0</v>
      </c>
      <c r="CC70" s="11">
        <f t="shared" ca="1" si="48"/>
        <v>0</v>
      </c>
      <c r="CD70" s="11">
        <f t="shared" ca="1" si="48"/>
        <v>0</v>
      </c>
      <c r="CE70" s="11">
        <f t="shared" ca="1" si="48"/>
        <v>0</v>
      </c>
      <c r="CF70" s="11">
        <f t="shared" ca="1" si="48"/>
        <v>0</v>
      </c>
      <c r="CG70" s="11">
        <f t="shared" ca="1" si="48"/>
        <v>0</v>
      </c>
      <c r="CH70" s="11">
        <f t="shared" ca="1" si="48"/>
        <v>0</v>
      </c>
      <c r="CI70" s="11">
        <f t="shared" ca="1" si="48"/>
        <v>0</v>
      </c>
      <c r="CJ70" s="11">
        <f t="shared" ca="1" si="48"/>
        <v>0</v>
      </c>
      <c r="CK70" s="11">
        <f t="shared" ca="1" si="48"/>
        <v>0</v>
      </c>
      <c r="CL70" s="11">
        <f t="shared" ca="1" si="48"/>
        <v>0</v>
      </c>
      <c r="CM70" s="11">
        <f t="shared" ca="1" si="48"/>
        <v>0</v>
      </c>
      <c r="CN70" s="11">
        <f t="shared" ca="1" si="48"/>
        <v>0</v>
      </c>
      <c r="CO70" s="11">
        <f t="shared" ca="1" si="48"/>
        <v>0</v>
      </c>
      <c r="CP70" s="11">
        <f t="shared" ca="1" si="48"/>
        <v>0</v>
      </c>
      <c r="CQ70" s="11">
        <f t="shared" ca="1" si="48"/>
        <v>0</v>
      </c>
      <c r="CR70" s="11">
        <f t="shared" ca="1" si="48"/>
        <v>0</v>
      </c>
      <c r="CS70" s="11">
        <f t="shared" ca="1" si="48"/>
        <v>0</v>
      </c>
      <c r="CT70" s="11">
        <f t="shared" ca="1" si="48"/>
        <v>0</v>
      </c>
      <c r="CU70" s="11">
        <f t="shared" ca="1" si="48"/>
        <v>0</v>
      </c>
      <c r="CV70" s="11">
        <f t="shared" ca="1" si="48"/>
        <v>0</v>
      </c>
      <c r="CW70" s="11">
        <f t="shared" ca="1" si="48"/>
        <v>0</v>
      </c>
      <c r="CX70" s="11">
        <f t="shared" ca="1" si="48"/>
        <v>0</v>
      </c>
      <c r="CY70" s="11">
        <f t="shared" ca="1" si="48"/>
        <v>0</v>
      </c>
      <c r="CZ70" s="11">
        <f t="shared" ca="1" si="48"/>
        <v>0</v>
      </c>
      <c r="DA70" s="11">
        <f t="shared" ca="1" si="48"/>
        <v>0</v>
      </c>
      <c r="DB70" s="11">
        <f t="shared" ca="1" si="48"/>
        <v>0</v>
      </c>
      <c r="DC70" s="11">
        <f t="shared" ca="1" si="48"/>
        <v>0</v>
      </c>
    </row>
    <row r="71" spans="1:107" hidden="1">
      <c r="A71" s="91">
        <v>33</v>
      </c>
      <c r="B71" s="3" t="str">
        <f t="shared" ca="1" si="11"/>
        <v>E.1.</v>
      </c>
      <c r="C71" s="131" t="str">
        <f t="shared" ca="1" si="12"/>
        <v>Infrastruktūros vystymas</v>
      </c>
      <c r="D71" s="294"/>
      <c r="E71" s="294"/>
      <c r="F71" s="295"/>
      <c r="G71" s="90">
        <f ca="1">SUMIF($H$39:$DC$39,"&lt;="&amp;PAL,$H71:$DC71)</f>
        <v>211231077.26128724</v>
      </c>
      <c r="H71" s="11">
        <f ca="1">SUM(H72:H79)</f>
        <v>0</v>
      </c>
      <c r="I71" s="11">
        <f t="shared" ref="I71:BT71" ca="1" si="49">SUM(I72:I79)</f>
        <v>5401716.4469999997</v>
      </c>
      <c r="J71" s="11">
        <f t="shared" ca="1" si="49"/>
        <v>1998186.0537999999</v>
      </c>
      <c r="K71" s="11">
        <f t="shared" ca="1" si="49"/>
        <v>8117389.4124223953</v>
      </c>
      <c r="L71" s="11">
        <f t="shared" ca="1" si="49"/>
        <v>6462842.5855735037</v>
      </c>
      <c r="M71" s="11">
        <f t="shared" ca="1" si="49"/>
        <v>17850797.810960345</v>
      </c>
      <c r="N71" s="11">
        <f t="shared" ca="1" si="49"/>
        <v>19589842.876529634</v>
      </c>
      <c r="O71" s="11">
        <f t="shared" ca="1" si="49"/>
        <v>11387156.145195786</v>
      </c>
      <c r="P71" s="11">
        <f t="shared" ca="1" si="49"/>
        <v>0</v>
      </c>
      <c r="Q71" s="11">
        <f t="shared" ca="1" si="49"/>
        <v>0</v>
      </c>
      <c r="R71" s="11">
        <f t="shared" ca="1" si="49"/>
        <v>0</v>
      </c>
      <c r="S71" s="11">
        <f t="shared" ca="1" si="49"/>
        <v>0</v>
      </c>
      <c r="T71" s="11">
        <f t="shared" ca="1" si="49"/>
        <v>23832.876408432039</v>
      </c>
      <c r="U71" s="11">
        <f t="shared" ca="1" si="49"/>
        <v>0</v>
      </c>
      <c r="V71" s="11">
        <f t="shared" ca="1" si="49"/>
        <v>0</v>
      </c>
      <c r="W71" s="11">
        <f t="shared" ca="1" si="49"/>
        <v>0</v>
      </c>
      <c r="X71" s="11">
        <f t="shared" ca="1" si="49"/>
        <v>0</v>
      </c>
      <c r="Y71" s="11">
        <f t="shared" ca="1" si="49"/>
        <v>0</v>
      </c>
      <c r="Z71" s="11">
        <f t="shared" ca="1" si="49"/>
        <v>0</v>
      </c>
      <c r="AA71" s="11">
        <f t="shared" ca="1" si="49"/>
        <v>0</v>
      </c>
      <c r="AB71" s="11">
        <f t="shared" ca="1" si="49"/>
        <v>0</v>
      </c>
      <c r="AC71" s="11">
        <f t="shared" ca="1" si="49"/>
        <v>0</v>
      </c>
      <c r="AD71" s="11">
        <f t="shared" ca="1" si="49"/>
        <v>8024367.0735214818</v>
      </c>
      <c r="AE71" s="11">
        <f t="shared" ca="1" si="49"/>
        <v>32990.274761341199</v>
      </c>
      <c r="AF71" s="11">
        <f t="shared" ca="1" si="49"/>
        <v>0</v>
      </c>
      <c r="AG71" s="11">
        <f t="shared" ca="1" si="49"/>
        <v>0</v>
      </c>
      <c r="AH71" s="11">
        <f t="shared" ca="1" si="49"/>
        <v>58293919.57035961</v>
      </c>
      <c r="AI71" s="11">
        <f t="shared" ca="1" si="49"/>
        <v>0</v>
      </c>
      <c r="AJ71" s="11">
        <f t="shared" ca="1" si="49"/>
        <v>0</v>
      </c>
      <c r="AK71" s="11">
        <f t="shared" ca="1" si="49"/>
        <v>2842795.6668642927</v>
      </c>
      <c r="AL71" s="11">
        <f t="shared" ca="1" si="49"/>
        <v>0</v>
      </c>
      <c r="AM71" s="11">
        <f t="shared" ca="1" si="49"/>
        <v>0</v>
      </c>
      <c r="AN71" s="11">
        <f t="shared" ca="1" si="49"/>
        <v>14883386.058826124</v>
      </c>
      <c r="AO71" s="11">
        <f t="shared" ca="1" si="49"/>
        <v>56276188.153335109</v>
      </c>
      <c r="AP71" s="11">
        <f t="shared" ca="1" si="49"/>
        <v>45666.255729154298</v>
      </c>
      <c r="AQ71" s="11">
        <f t="shared" ca="1" si="49"/>
        <v>0</v>
      </c>
      <c r="AR71" s="11">
        <f t="shared" ca="1" si="49"/>
        <v>0</v>
      </c>
      <c r="AS71" s="11">
        <f t="shared" ca="1" si="49"/>
        <v>0</v>
      </c>
      <c r="AT71" s="11">
        <f t="shared" ca="1" si="49"/>
        <v>0</v>
      </c>
      <c r="AU71" s="11">
        <f t="shared" ca="1" si="49"/>
        <v>0</v>
      </c>
      <c r="AV71" s="11">
        <f t="shared" ca="1" si="49"/>
        <v>0</v>
      </c>
      <c r="AW71" s="11">
        <f t="shared" ca="1" si="49"/>
        <v>0</v>
      </c>
      <c r="AX71" s="11">
        <f t="shared" ca="1" si="49"/>
        <v>0</v>
      </c>
      <c r="AY71" s="11">
        <f t="shared" ca="1" si="49"/>
        <v>0</v>
      </c>
      <c r="AZ71" s="11">
        <f t="shared" ca="1" si="49"/>
        <v>0</v>
      </c>
      <c r="BA71" s="11">
        <f t="shared" ca="1" si="49"/>
        <v>0</v>
      </c>
      <c r="BB71" s="11">
        <f t="shared" ca="1" si="49"/>
        <v>0</v>
      </c>
      <c r="BC71" s="11">
        <f t="shared" ca="1" si="49"/>
        <v>0</v>
      </c>
      <c r="BD71" s="11">
        <f t="shared" ca="1" si="49"/>
        <v>0</v>
      </c>
      <c r="BE71" s="11">
        <f t="shared" ca="1" si="49"/>
        <v>0</v>
      </c>
      <c r="BF71" s="11">
        <f t="shared" ca="1" si="49"/>
        <v>0</v>
      </c>
      <c r="BG71" s="11">
        <f t="shared" ca="1" si="49"/>
        <v>0</v>
      </c>
      <c r="BH71" s="11">
        <f t="shared" ca="1" si="49"/>
        <v>0</v>
      </c>
      <c r="BI71" s="11">
        <f t="shared" ca="1" si="49"/>
        <v>0</v>
      </c>
      <c r="BJ71" s="11">
        <f t="shared" ca="1" si="49"/>
        <v>0</v>
      </c>
      <c r="BK71" s="11">
        <f t="shared" ca="1" si="49"/>
        <v>0</v>
      </c>
      <c r="BL71" s="11">
        <f t="shared" ca="1" si="49"/>
        <v>0</v>
      </c>
      <c r="BM71" s="11">
        <f t="shared" ca="1" si="49"/>
        <v>0</v>
      </c>
      <c r="BN71" s="11">
        <f t="shared" ca="1" si="49"/>
        <v>0</v>
      </c>
      <c r="BO71" s="11">
        <f t="shared" ca="1" si="49"/>
        <v>0</v>
      </c>
      <c r="BP71" s="11">
        <f t="shared" ca="1" si="49"/>
        <v>0</v>
      </c>
      <c r="BQ71" s="11">
        <f t="shared" ca="1" si="49"/>
        <v>0</v>
      </c>
      <c r="BR71" s="11">
        <f t="shared" ca="1" si="49"/>
        <v>0</v>
      </c>
      <c r="BS71" s="11">
        <f t="shared" ca="1" si="49"/>
        <v>0</v>
      </c>
      <c r="BT71" s="11">
        <f t="shared" ca="1" si="49"/>
        <v>0</v>
      </c>
      <c r="BU71" s="11">
        <f t="shared" ref="BU71:DB71" ca="1" si="50">SUM(BU72:BU79)</f>
        <v>0</v>
      </c>
      <c r="BV71" s="11">
        <f t="shared" ca="1" si="50"/>
        <v>0</v>
      </c>
      <c r="BW71" s="11">
        <f t="shared" ca="1" si="50"/>
        <v>0</v>
      </c>
      <c r="BX71" s="11">
        <f t="shared" ca="1" si="50"/>
        <v>0</v>
      </c>
      <c r="BY71" s="11">
        <f t="shared" ca="1" si="50"/>
        <v>0</v>
      </c>
      <c r="BZ71" s="11">
        <f t="shared" ca="1" si="50"/>
        <v>0</v>
      </c>
      <c r="CA71" s="11">
        <f t="shared" ca="1" si="50"/>
        <v>0</v>
      </c>
      <c r="CB71" s="11">
        <f t="shared" ca="1" si="50"/>
        <v>0</v>
      </c>
      <c r="CC71" s="11">
        <f t="shared" ca="1" si="50"/>
        <v>0</v>
      </c>
      <c r="CD71" s="11">
        <f t="shared" ca="1" si="50"/>
        <v>0</v>
      </c>
      <c r="CE71" s="11">
        <f t="shared" ca="1" si="50"/>
        <v>0</v>
      </c>
      <c r="CF71" s="11">
        <f t="shared" ca="1" si="50"/>
        <v>0</v>
      </c>
      <c r="CG71" s="11">
        <f t="shared" ca="1" si="50"/>
        <v>0</v>
      </c>
      <c r="CH71" s="11">
        <f t="shared" ca="1" si="50"/>
        <v>0</v>
      </c>
      <c r="CI71" s="11">
        <f t="shared" ca="1" si="50"/>
        <v>0</v>
      </c>
      <c r="CJ71" s="11">
        <f t="shared" ca="1" si="50"/>
        <v>0</v>
      </c>
      <c r="CK71" s="11">
        <f t="shared" ca="1" si="50"/>
        <v>0</v>
      </c>
      <c r="CL71" s="11">
        <f t="shared" ca="1" si="50"/>
        <v>0</v>
      </c>
      <c r="CM71" s="11">
        <f t="shared" ca="1" si="50"/>
        <v>0</v>
      </c>
      <c r="CN71" s="11">
        <f t="shared" ca="1" si="50"/>
        <v>0</v>
      </c>
      <c r="CO71" s="11">
        <f t="shared" ca="1" si="50"/>
        <v>0</v>
      </c>
      <c r="CP71" s="11">
        <f t="shared" ca="1" si="50"/>
        <v>0</v>
      </c>
      <c r="CQ71" s="11">
        <f t="shared" ca="1" si="50"/>
        <v>0</v>
      </c>
      <c r="CR71" s="11">
        <f t="shared" ca="1" si="50"/>
        <v>0</v>
      </c>
      <c r="CS71" s="11">
        <f t="shared" ca="1" si="50"/>
        <v>0</v>
      </c>
      <c r="CT71" s="11">
        <f t="shared" ca="1" si="50"/>
        <v>0</v>
      </c>
      <c r="CU71" s="11">
        <f t="shared" ca="1" si="50"/>
        <v>0</v>
      </c>
      <c r="CV71" s="11">
        <f t="shared" ca="1" si="50"/>
        <v>0</v>
      </c>
      <c r="CW71" s="11">
        <f t="shared" ca="1" si="50"/>
        <v>0</v>
      </c>
      <c r="CX71" s="11">
        <f t="shared" ca="1" si="50"/>
        <v>0</v>
      </c>
      <c r="CY71" s="11">
        <f t="shared" ca="1" si="50"/>
        <v>0</v>
      </c>
      <c r="CZ71" s="11">
        <f t="shared" ca="1" si="50"/>
        <v>0</v>
      </c>
      <c r="DA71" s="11">
        <f t="shared" ca="1" si="50"/>
        <v>0</v>
      </c>
      <c r="DB71" s="11">
        <f t="shared" ca="1" si="50"/>
        <v>0</v>
      </c>
      <c r="DC71" s="11">
        <f ca="1">SUM(DC72:DC79)</f>
        <v>0</v>
      </c>
    </row>
    <row r="72" spans="1:107" hidden="1">
      <c r="A72" s="91">
        <v>34</v>
      </c>
      <c r="B72" s="5" t="str">
        <f t="shared" ca="1" si="11"/>
        <v>E.1.1.</v>
      </c>
      <c r="C72" s="113" t="str">
        <f t="shared" ca="1" si="12"/>
        <v>Eismo kontrolės sistemų diegimas (VL)</v>
      </c>
      <c r="D72" s="194"/>
      <c r="E72" s="194"/>
      <c r="F72" s="195"/>
      <c r="G72" s="90">
        <f ca="1">SUMIF($H$39:$DC$39,"&lt;="&amp;PAL,$H72:$DC72)</f>
        <v>1983593.1168000002</v>
      </c>
      <c r="H72" s="14">
        <f t="shared" ref="H72:Q79" ca="1" si="51">IFERROR(OFFSET(INDIRECT("'"&amp;Opt_alt&amp;"'!H12"),$A72,H$39)*(1+VMI)^H$39,"")</f>
        <v>0</v>
      </c>
      <c r="I72" s="14">
        <f t="shared" ca="1" si="51"/>
        <v>1882646.36</v>
      </c>
      <c r="J72" s="14">
        <f t="shared" ca="1" si="51"/>
        <v>100946.7568</v>
      </c>
      <c r="K72" s="14">
        <f t="shared" ca="1" si="51"/>
        <v>0</v>
      </c>
      <c r="L72" s="14">
        <f t="shared" ca="1" si="51"/>
        <v>0</v>
      </c>
      <c r="M72" s="14">
        <f t="shared" ca="1" si="51"/>
        <v>0</v>
      </c>
      <c r="N72" s="14">
        <f t="shared" ca="1" si="51"/>
        <v>0</v>
      </c>
      <c r="O72" s="14">
        <f t="shared" ca="1" si="51"/>
        <v>0</v>
      </c>
      <c r="P72" s="14">
        <f t="shared" ca="1" si="51"/>
        <v>0</v>
      </c>
      <c r="Q72" s="14">
        <f t="shared" ca="1" si="51"/>
        <v>0</v>
      </c>
      <c r="R72" s="14">
        <f t="shared" ref="R72:AA79" ca="1" si="52">IFERROR(OFFSET(INDIRECT("'"&amp;Opt_alt&amp;"'!H12"),$A72,R$39)*(1+VMI)^R$39,"")</f>
        <v>0</v>
      </c>
      <c r="S72" s="14">
        <f t="shared" ca="1" si="52"/>
        <v>0</v>
      </c>
      <c r="T72" s="14">
        <f t="shared" ca="1" si="52"/>
        <v>0</v>
      </c>
      <c r="U72" s="14">
        <f t="shared" ca="1" si="52"/>
        <v>0</v>
      </c>
      <c r="V72" s="14">
        <f t="shared" ca="1" si="52"/>
        <v>0</v>
      </c>
      <c r="W72" s="14">
        <f t="shared" ca="1" si="52"/>
        <v>0</v>
      </c>
      <c r="X72" s="14">
        <f t="shared" ca="1" si="52"/>
        <v>0</v>
      </c>
      <c r="Y72" s="14">
        <f t="shared" ca="1" si="52"/>
        <v>0</v>
      </c>
      <c r="Z72" s="14">
        <f t="shared" ca="1" si="52"/>
        <v>0</v>
      </c>
      <c r="AA72" s="14">
        <f t="shared" ca="1" si="52"/>
        <v>0</v>
      </c>
      <c r="AB72" s="14">
        <f t="shared" ref="AB72:AK79" ca="1" si="53">IFERROR(OFFSET(INDIRECT("'"&amp;Opt_alt&amp;"'!H12"),$A72,AB$39)*(1+VMI)^AB$39,"")</f>
        <v>0</v>
      </c>
      <c r="AC72" s="14">
        <f t="shared" ca="1" si="53"/>
        <v>0</v>
      </c>
      <c r="AD72" s="14">
        <f t="shared" ca="1" si="53"/>
        <v>0</v>
      </c>
      <c r="AE72" s="14">
        <f t="shared" ca="1" si="53"/>
        <v>0</v>
      </c>
      <c r="AF72" s="14">
        <f t="shared" ca="1" si="53"/>
        <v>0</v>
      </c>
      <c r="AG72" s="14">
        <f t="shared" ca="1" si="53"/>
        <v>0</v>
      </c>
      <c r="AH72" s="14">
        <f t="shared" ca="1" si="53"/>
        <v>0</v>
      </c>
      <c r="AI72" s="14">
        <f t="shared" ca="1" si="53"/>
        <v>0</v>
      </c>
      <c r="AJ72" s="14">
        <f t="shared" ca="1" si="53"/>
        <v>0</v>
      </c>
      <c r="AK72" s="14">
        <f t="shared" ca="1" si="53"/>
        <v>0</v>
      </c>
      <c r="AL72" s="14">
        <f t="shared" ref="AL72:AU79" ca="1" si="54">IFERROR(OFFSET(INDIRECT("'"&amp;Opt_alt&amp;"'!H12"),$A72,AL$39)*(1+VMI)^AL$39,"")</f>
        <v>0</v>
      </c>
      <c r="AM72" s="14">
        <f t="shared" ca="1" si="54"/>
        <v>0</v>
      </c>
      <c r="AN72" s="14">
        <f t="shared" ca="1" si="54"/>
        <v>0</v>
      </c>
      <c r="AO72" s="14">
        <f t="shared" ca="1" si="54"/>
        <v>0</v>
      </c>
      <c r="AP72" s="14">
        <f t="shared" ca="1" si="54"/>
        <v>0</v>
      </c>
      <c r="AQ72" s="14">
        <f t="shared" ca="1" si="54"/>
        <v>0</v>
      </c>
      <c r="AR72" s="14">
        <f t="shared" ca="1" si="54"/>
        <v>0</v>
      </c>
      <c r="AS72" s="14">
        <f t="shared" ca="1" si="54"/>
        <v>0</v>
      </c>
      <c r="AT72" s="14">
        <f t="shared" ca="1" si="54"/>
        <v>0</v>
      </c>
      <c r="AU72" s="14">
        <f t="shared" ca="1" si="54"/>
        <v>0</v>
      </c>
      <c r="AV72" s="14">
        <f t="shared" ref="AV72:BE79" ca="1" si="55">IFERROR(OFFSET(INDIRECT("'"&amp;Opt_alt&amp;"'!H12"),$A72,AV$39)*(1+VMI)^AV$39,"")</f>
        <v>0</v>
      </c>
      <c r="AW72" s="14">
        <f t="shared" ca="1" si="55"/>
        <v>0</v>
      </c>
      <c r="AX72" s="14">
        <f t="shared" ca="1" si="55"/>
        <v>0</v>
      </c>
      <c r="AY72" s="14">
        <f t="shared" ca="1" si="55"/>
        <v>0</v>
      </c>
      <c r="AZ72" s="14">
        <f t="shared" ca="1" si="55"/>
        <v>0</v>
      </c>
      <c r="BA72" s="14">
        <f t="shared" ca="1" si="55"/>
        <v>0</v>
      </c>
      <c r="BB72" s="14">
        <f t="shared" ca="1" si="55"/>
        <v>0</v>
      </c>
      <c r="BC72" s="14">
        <f t="shared" ca="1" si="55"/>
        <v>0</v>
      </c>
      <c r="BD72" s="14">
        <f t="shared" ca="1" si="55"/>
        <v>0</v>
      </c>
      <c r="BE72" s="14">
        <f t="shared" ca="1" si="55"/>
        <v>0</v>
      </c>
      <c r="BF72" s="14">
        <f t="shared" ref="BF72:BO79" ca="1" si="56">IFERROR(OFFSET(INDIRECT("'"&amp;Opt_alt&amp;"'!H12"),$A72,BF$39)*(1+VMI)^BF$39,"")</f>
        <v>0</v>
      </c>
      <c r="BG72" s="14">
        <f t="shared" ca="1" si="56"/>
        <v>0</v>
      </c>
      <c r="BH72" s="14">
        <f t="shared" ca="1" si="56"/>
        <v>0</v>
      </c>
      <c r="BI72" s="14">
        <f t="shared" ca="1" si="56"/>
        <v>0</v>
      </c>
      <c r="BJ72" s="14">
        <f t="shared" ca="1" si="56"/>
        <v>0</v>
      </c>
      <c r="BK72" s="14">
        <f t="shared" ca="1" si="56"/>
        <v>0</v>
      </c>
      <c r="BL72" s="14">
        <f t="shared" ca="1" si="56"/>
        <v>0</v>
      </c>
      <c r="BM72" s="14">
        <f t="shared" ca="1" si="56"/>
        <v>0</v>
      </c>
      <c r="BN72" s="14">
        <f t="shared" ca="1" si="56"/>
        <v>0</v>
      </c>
      <c r="BO72" s="14">
        <f t="shared" ca="1" si="56"/>
        <v>0</v>
      </c>
      <c r="BP72" s="14">
        <f t="shared" ref="BP72:BY79" ca="1" si="57">IFERROR(OFFSET(INDIRECT("'"&amp;Opt_alt&amp;"'!H12"),$A72,BP$39)*(1+VMI)^BP$39,"")</f>
        <v>0</v>
      </c>
      <c r="BQ72" s="14">
        <f t="shared" ca="1" si="57"/>
        <v>0</v>
      </c>
      <c r="BR72" s="14">
        <f t="shared" ca="1" si="57"/>
        <v>0</v>
      </c>
      <c r="BS72" s="14">
        <f t="shared" ca="1" si="57"/>
        <v>0</v>
      </c>
      <c r="BT72" s="14">
        <f t="shared" ca="1" si="57"/>
        <v>0</v>
      </c>
      <c r="BU72" s="14">
        <f t="shared" ca="1" si="57"/>
        <v>0</v>
      </c>
      <c r="BV72" s="14">
        <f t="shared" ca="1" si="57"/>
        <v>0</v>
      </c>
      <c r="BW72" s="14">
        <f t="shared" ca="1" si="57"/>
        <v>0</v>
      </c>
      <c r="BX72" s="14">
        <f t="shared" ca="1" si="57"/>
        <v>0</v>
      </c>
      <c r="BY72" s="14">
        <f t="shared" ca="1" si="57"/>
        <v>0</v>
      </c>
      <c r="BZ72" s="14">
        <f t="shared" ref="BZ72:CI79" ca="1" si="58">IFERROR(OFFSET(INDIRECT("'"&amp;Opt_alt&amp;"'!H12"),$A72,BZ$39)*(1+VMI)^BZ$39,"")</f>
        <v>0</v>
      </c>
      <c r="CA72" s="14">
        <f t="shared" ca="1" si="58"/>
        <v>0</v>
      </c>
      <c r="CB72" s="14">
        <f t="shared" ca="1" si="58"/>
        <v>0</v>
      </c>
      <c r="CC72" s="14">
        <f t="shared" ca="1" si="58"/>
        <v>0</v>
      </c>
      <c r="CD72" s="14">
        <f t="shared" ca="1" si="58"/>
        <v>0</v>
      </c>
      <c r="CE72" s="14">
        <f t="shared" ca="1" si="58"/>
        <v>0</v>
      </c>
      <c r="CF72" s="14">
        <f t="shared" ca="1" si="58"/>
        <v>0</v>
      </c>
      <c r="CG72" s="14">
        <f t="shared" ca="1" si="58"/>
        <v>0</v>
      </c>
      <c r="CH72" s="14">
        <f t="shared" ca="1" si="58"/>
        <v>0</v>
      </c>
      <c r="CI72" s="14">
        <f t="shared" ca="1" si="58"/>
        <v>0</v>
      </c>
      <c r="CJ72" s="14">
        <f t="shared" ref="CJ72:CS79" ca="1" si="59">IFERROR(OFFSET(INDIRECT("'"&amp;Opt_alt&amp;"'!H12"),$A72,CJ$39)*(1+VMI)^CJ$39,"")</f>
        <v>0</v>
      </c>
      <c r="CK72" s="14">
        <f t="shared" ca="1" si="59"/>
        <v>0</v>
      </c>
      <c r="CL72" s="14">
        <f t="shared" ca="1" si="59"/>
        <v>0</v>
      </c>
      <c r="CM72" s="14">
        <f t="shared" ca="1" si="59"/>
        <v>0</v>
      </c>
      <c r="CN72" s="14">
        <f t="shared" ca="1" si="59"/>
        <v>0</v>
      </c>
      <c r="CO72" s="14">
        <f t="shared" ca="1" si="59"/>
        <v>0</v>
      </c>
      <c r="CP72" s="14">
        <f t="shared" ca="1" si="59"/>
        <v>0</v>
      </c>
      <c r="CQ72" s="14">
        <f t="shared" ca="1" si="59"/>
        <v>0</v>
      </c>
      <c r="CR72" s="14">
        <f t="shared" ca="1" si="59"/>
        <v>0</v>
      </c>
      <c r="CS72" s="14">
        <f t="shared" ca="1" si="59"/>
        <v>0</v>
      </c>
      <c r="CT72" s="14">
        <f t="shared" ref="CT72:DC79" ca="1" si="60">IFERROR(OFFSET(INDIRECT("'"&amp;Opt_alt&amp;"'!H12"),$A72,CT$39)*(1+VMI)^CT$39,"")</f>
        <v>0</v>
      </c>
      <c r="CU72" s="14">
        <f t="shared" ca="1" si="60"/>
        <v>0</v>
      </c>
      <c r="CV72" s="14">
        <f t="shared" ca="1" si="60"/>
        <v>0</v>
      </c>
      <c r="CW72" s="14">
        <f t="shared" ca="1" si="60"/>
        <v>0</v>
      </c>
      <c r="CX72" s="14">
        <f t="shared" ca="1" si="60"/>
        <v>0</v>
      </c>
      <c r="CY72" s="14">
        <f t="shared" ca="1" si="60"/>
        <v>0</v>
      </c>
      <c r="CZ72" s="14">
        <f t="shared" ca="1" si="60"/>
        <v>0</v>
      </c>
      <c r="DA72" s="14">
        <f t="shared" ca="1" si="60"/>
        <v>0</v>
      </c>
      <c r="DB72" s="14">
        <f t="shared" ca="1" si="60"/>
        <v>0</v>
      </c>
      <c r="DC72" s="14">
        <f t="shared" ca="1" si="60"/>
        <v>0</v>
      </c>
    </row>
    <row r="73" spans="1:107" hidden="1">
      <c r="A73" s="91">
        <v>35</v>
      </c>
      <c r="B73" s="5" t="str">
        <f t="shared" ca="1" si="11"/>
        <v>E.1.2.</v>
      </c>
      <c r="C73" s="113" t="str">
        <f t="shared" ca="1" si="12"/>
        <v>Eismo saugumo priemonių diegimas susikirtimo su geležinkeliu vietose: a). vieno lygio geležinkelio pervažų modernizavimas, diegiant eismo saugumo priemones (25 pervažos); b). dviejų lygių pėsčiųjų perėjų įrengimas panaikinant vieno lygio susikirtimus (2 tuneliai); c). dviejų lygių pėsčiųjų perėjų (viadukų) modernizavimas (3 viadukai) (LTGI)</v>
      </c>
      <c r="D73" s="194"/>
      <c r="E73" s="194"/>
      <c r="F73" s="195"/>
      <c r="G73" s="90">
        <f ca="1">SUMIF($H$39:$DC$39,"&lt;="&amp;PAL,$H73:$DC73)</f>
        <v>35202527.834370457</v>
      </c>
      <c r="H73" s="14">
        <f t="shared" ca="1" si="51"/>
        <v>0</v>
      </c>
      <c r="I73" s="14">
        <f t="shared" ca="1" si="51"/>
        <v>3519070.0869999998</v>
      </c>
      <c r="J73" s="14">
        <f t="shared" ca="1" si="51"/>
        <v>835989.2</v>
      </c>
      <c r="K73" s="14">
        <f t="shared" ca="1" si="51"/>
        <v>7892287.6504223952</v>
      </c>
      <c r="L73" s="14">
        <f t="shared" ca="1" si="51"/>
        <v>5232920.323269804</v>
      </c>
      <c r="M73" s="14">
        <f t="shared" ca="1" si="51"/>
        <v>12598277.685936704</v>
      </c>
      <c r="N73" s="14">
        <f t="shared" ca="1" si="51"/>
        <v>5123982.8877415536</v>
      </c>
      <c r="O73" s="14">
        <f t="shared" ca="1" si="51"/>
        <v>0</v>
      </c>
      <c r="P73" s="14">
        <f t="shared" ca="1" si="51"/>
        <v>0</v>
      </c>
      <c r="Q73" s="14">
        <f t="shared" ca="1" si="51"/>
        <v>0</v>
      </c>
      <c r="R73" s="14">
        <f t="shared" ca="1" si="52"/>
        <v>0</v>
      </c>
      <c r="S73" s="14">
        <f t="shared" ca="1" si="52"/>
        <v>0</v>
      </c>
      <c r="T73" s="14">
        <f t="shared" ca="1" si="52"/>
        <v>0</v>
      </c>
      <c r="U73" s="14">
        <f t="shared" ca="1" si="52"/>
        <v>0</v>
      </c>
      <c r="V73" s="14">
        <f t="shared" ca="1" si="52"/>
        <v>0</v>
      </c>
      <c r="W73" s="14">
        <f t="shared" ca="1" si="52"/>
        <v>0</v>
      </c>
      <c r="X73" s="14">
        <f t="shared" ca="1" si="52"/>
        <v>0</v>
      </c>
      <c r="Y73" s="14">
        <f t="shared" ca="1" si="52"/>
        <v>0</v>
      </c>
      <c r="Z73" s="14">
        <f t="shared" ca="1" si="52"/>
        <v>0</v>
      </c>
      <c r="AA73" s="14">
        <f t="shared" ca="1" si="52"/>
        <v>0</v>
      </c>
      <c r="AB73" s="14">
        <f t="shared" ca="1" si="53"/>
        <v>0</v>
      </c>
      <c r="AC73" s="14">
        <f t="shared" ca="1" si="53"/>
        <v>0</v>
      </c>
      <c r="AD73" s="14">
        <f t="shared" ca="1" si="53"/>
        <v>0</v>
      </c>
      <c r="AE73" s="14">
        <f t="shared" ca="1" si="53"/>
        <v>0</v>
      </c>
      <c r="AF73" s="14">
        <f t="shared" ca="1" si="53"/>
        <v>0</v>
      </c>
      <c r="AG73" s="14">
        <f t="shared" ca="1" si="53"/>
        <v>0</v>
      </c>
      <c r="AH73" s="14">
        <f t="shared" ca="1" si="53"/>
        <v>0</v>
      </c>
      <c r="AI73" s="14">
        <f t="shared" ca="1" si="53"/>
        <v>0</v>
      </c>
      <c r="AJ73" s="14">
        <f t="shared" ca="1" si="53"/>
        <v>0</v>
      </c>
      <c r="AK73" s="14">
        <f t="shared" ca="1" si="53"/>
        <v>0</v>
      </c>
      <c r="AL73" s="14">
        <f t="shared" ca="1" si="54"/>
        <v>0</v>
      </c>
      <c r="AM73" s="14">
        <f t="shared" ca="1" si="54"/>
        <v>0</v>
      </c>
      <c r="AN73" s="14">
        <f t="shared" ca="1" si="54"/>
        <v>0</v>
      </c>
      <c r="AO73" s="14">
        <f t="shared" ca="1" si="54"/>
        <v>0</v>
      </c>
      <c r="AP73" s="14">
        <f t="shared" ca="1" si="54"/>
        <v>0</v>
      </c>
      <c r="AQ73" s="14">
        <f t="shared" ca="1" si="54"/>
        <v>0</v>
      </c>
      <c r="AR73" s="14">
        <f t="shared" ca="1" si="54"/>
        <v>0</v>
      </c>
      <c r="AS73" s="14">
        <f t="shared" ca="1" si="54"/>
        <v>0</v>
      </c>
      <c r="AT73" s="14">
        <f t="shared" ca="1" si="54"/>
        <v>0</v>
      </c>
      <c r="AU73" s="14">
        <f t="shared" ca="1" si="54"/>
        <v>0</v>
      </c>
      <c r="AV73" s="14">
        <f t="shared" ca="1" si="55"/>
        <v>0</v>
      </c>
      <c r="AW73" s="14">
        <f t="shared" ca="1" si="55"/>
        <v>0</v>
      </c>
      <c r="AX73" s="14">
        <f t="shared" ca="1" si="55"/>
        <v>0</v>
      </c>
      <c r="AY73" s="14">
        <f t="shared" ca="1" si="55"/>
        <v>0</v>
      </c>
      <c r="AZ73" s="14">
        <f t="shared" ca="1" si="55"/>
        <v>0</v>
      </c>
      <c r="BA73" s="14">
        <f t="shared" ca="1" si="55"/>
        <v>0</v>
      </c>
      <c r="BB73" s="14">
        <f t="shared" ca="1" si="55"/>
        <v>0</v>
      </c>
      <c r="BC73" s="14">
        <f t="shared" ca="1" si="55"/>
        <v>0</v>
      </c>
      <c r="BD73" s="14">
        <f t="shared" ca="1" si="55"/>
        <v>0</v>
      </c>
      <c r="BE73" s="14">
        <f t="shared" ca="1" si="55"/>
        <v>0</v>
      </c>
      <c r="BF73" s="14">
        <f t="shared" ca="1" si="56"/>
        <v>0</v>
      </c>
      <c r="BG73" s="14">
        <f t="shared" ca="1" si="56"/>
        <v>0</v>
      </c>
      <c r="BH73" s="14">
        <f t="shared" ca="1" si="56"/>
        <v>0</v>
      </c>
      <c r="BI73" s="14">
        <f t="shared" ca="1" si="56"/>
        <v>0</v>
      </c>
      <c r="BJ73" s="14">
        <f t="shared" ca="1" si="56"/>
        <v>0</v>
      </c>
      <c r="BK73" s="14">
        <f t="shared" ca="1" si="56"/>
        <v>0</v>
      </c>
      <c r="BL73" s="14">
        <f t="shared" ca="1" si="56"/>
        <v>0</v>
      </c>
      <c r="BM73" s="14">
        <f t="shared" ca="1" si="56"/>
        <v>0</v>
      </c>
      <c r="BN73" s="14">
        <f t="shared" ca="1" si="56"/>
        <v>0</v>
      </c>
      <c r="BO73" s="14">
        <f t="shared" ca="1" si="56"/>
        <v>0</v>
      </c>
      <c r="BP73" s="14">
        <f t="shared" ca="1" si="57"/>
        <v>0</v>
      </c>
      <c r="BQ73" s="14">
        <f t="shared" ca="1" si="57"/>
        <v>0</v>
      </c>
      <c r="BR73" s="14">
        <f t="shared" ca="1" si="57"/>
        <v>0</v>
      </c>
      <c r="BS73" s="14">
        <f t="shared" ca="1" si="57"/>
        <v>0</v>
      </c>
      <c r="BT73" s="14">
        <f t="shared" ca="1" si="57"/>
        <v>0</v>
      </c>
      <c r="BU73" s="14">
        <f t="shared" ca="1" si="57"/>
        <v>0</v>
      </c>
      <c r="BV73" s="14">
        <f t="shared" ca="1" si="57"/>
        <v>0</v>
      </c>
      <c r="BW73" s="14">
        <f t="shared" ca="1" si="57"/>
        <v>0</v>
      </c>
      <c r="BX73" s="14">
        <f t="shared" ca="1" si="57"/>
        <v>0</v>
      </c>
      <c r="BY73" s="14">
        <f t="shared" ca="1" si="57"/>
        <v>0</v>
      </c>
      <c r="BZ73" s="14">
        <f t="shared" ca="1" si="58"/>
        <v>0</v>
      </c>
      <c r="CA73" s="14">
        <f t="shared" ca="1" si="58"/>
        <v>0</v>
      </c>
      <c r="CB73" s="14">
        <f t="shared" ca="1" si="58"/>
        <v>0</v>
      </c>
      <c r="CC73" s="14">
        <f t="shared" ca="1" si="58"/>
        <v>0</v>
      </c>
      <c r="CD73" s="14">
        <f t="shared" ca="1" si="58"/>
        <v>0</v>
      </c>
      <c r="CE73" s="14">
        <f t="shared" ca="1" si="58"/>
        <v>0</v>
      </c>
      <c r="CF73" s="14">
        <f t="shared" ca="1" si="58"/>
        <v>0</v>
      </c>
      <c r="CG73" s="14">
        <f t="shared" ca="1" si="58"/>
        <v>0</v>
      </c>
      <c r="CH73" s="14">
        <f t="shared" ca="1" si="58"/>
        <v>0</v>
      </c>
      <c r="CI73" s="14">
        <f t="shared" ca="1" si="58"/>
        <v>0</v>
      </c>
      <c r="CJ73" s="14">
        <f t="shared" ca="1" si="59"/>
        <v>0</v>
      </c>
      <c r="CK73" s="14">
        <f t="shared" ca="1" si="59"/>
        <v>0</v>
      </c>
      <c r="CL73" s="14">
        <f t="shared" ca="1" si="59"/>
        <v>0</v>
      </c>
      <c r="CM73" s="14">
        <f t="shared" ca="1" si="59"/>
        <v>0</v>
      </c>
      <c r="CN73" s="14">
        <f t="shared" ca="1" si="59"/>
        <v>0</v>
      </c>
      <c r="CO73" s="14">
        <f t="shared" ca="1" si="59"/>
        <v>0</v>
      </c>
      <c r="CP73" s="14">
        <f t="shared" ca="1" si="59"/>
        <v>0</v>
      </c>
      <c r="CQ73" s="14">
        <f t="shared" ca="1" si="59"/>
        <v>0</v>
      </c>
      <c r="CR73" s="14">
        <f t="shared" ca="1" si="59"/>
        <v>0</v>
      </c>
      <c r="CS73" s="14">
        <f t="shared" ca="1" si="59"/>
        <v>0</v>
      </c>
      <c r="CT73" s="14">
        <f t="shared" ca="1" si="60"/>
        <v>0</v>
      </c>
      <c r="CU73" s="14">
        <f t="shared" ca="1" si="60"/>
        <v>0</v>
      </c>
      <c r="CV73" s="14">
        <f t="shared" ca="1" si="60"/>
        <v>0</v>
      </c>
      <c r="CW73" s="14">
        <f t="shared" ca="1" si="60"/>
        <v>0</v>
      </c>
      <c r="CX73" s="14">
        <f t="shared" ca="1" si="60"/>
        <v>0</v>
      </c>
      <c r="CY73" s="14">
        <f t="shared" ca="1" si="60"/>
        <v>0</v>
      </c>
      <c r="CZ73" s="14">
        <f t="shared" ca="1" si="60"/>
        <v>0</v>
      </c>
      <c r="DA73" s="14">
        <f t="shared" ca="1" si="60"/>
        <v>0</v>
      </c>
      <c r="DB73" s="14">
        <f t="shared" ca="1" si="60"/>
        <v>0</v>
      </c>
      <c r="DC73" s="14">
        <f t="shared" ca="1" si="60"/>
        <v>0</v>
      </c>
    </row>
    <row r="74" spans="1:107" hidden="1">
      <c r="A74" s="91">
        <v>36</v>
      </c>
      <c r="B74" s="5" t="str">
        <f t="shared" ca="1" si="11"/>
        <v>E.1.3.</v>
      </c>
      <c r="C74" s="113" t="str">
        <f t="shared" ca="1" si="12"/>
        <v>Sankryžų rekonstravimas (VL)</v>
      </c>
      <c r="D74" s="194"/>
      <c r="E74" s="194"/>
      <c r="F74" s="195"/>
      <c r="G74" s="90">
        <f ca="1">SUMIF($H$39:$DC$39,"&lt;="&amp;PAL,$H74:$DC74)</f>
        <v>1286351.8590000002</v>
      </c>
      <c r="H74" s="14">
        <f t="shared" ca="1" si="51"/>
        <v>0</v>
      </c>
      <c r="I74" s="14">
        <f t="shared" ca="1" si="51"/>
        <v>0</v>
      </c>
      <c r="J74" s="14">
        <f t="shared" ca="1" si="51"/>
        <v>1061250.0970000001</v>
      </c>
      <c r="K74" s="14">
        <f t="shared" ca="1" si="51"/>
        <v>225101.76199999999</v>
      </c>
      <c r="L74" s="14">
        <f t="shared" ca="1" si="51"/>
        <v>0</v>
      </c>
      <c r="M74" s="14">
        <f t="shared" ca="1" si="51"/>
        <v>0</v>
      </c>
      <c r="N74" s="14">
        <f t="shared" ca="1" si="51"/>
        <v>0</v>
      </c>
      <c r="O74" s="14">
        <f t="shared" ca="1" si="51"/>
        <v>0</v>
      </c>
      <c r="P74" s="14">
        <f t="shared" ca="1" si="51"/>
        <v>0</v>
      </c>
      <c r="Q74" s="14">
        <f t="shared" ca="1" si="51"/>
        <v>0</v>
      </c>
      <c r="R74" s="14">
        <f t="shared" ca="1" si="52"/>
        <v>0</v>
      </c>
      <c r="S74" s="14">
        <f t="shared" ca="1" si="52"/>
        <v>0</v>
      </c>
      <c r="T74" s="14">
        <f t="shared" ca="1" si="52"/>
        <v>0</v>
      </c>
      <c r="U74" s="14">
        <f t="shared" ca="1" si="52"/>
        <v>0</v>
      </c>
      <c r="V74" s="14">
        <f t="shared" ca="1" si="52"/>
        <v>0</v>
      </c>
      <c r="W74" s="14">
        <f t="shared" ca="1" si="52"/>
        <v>0</v>
      </c>
      <c r="X74" s="14">
        <f t="shared" ca="1" si="52"/>
        <v>0</v>
      </c>
      <c r="Y74" s="14">
        <f t="shared" ca="1" si="52"/>
        <v>0</v>
      </c>
      <c r="Z74" s="14">
        <f t="shared" ca="1" si="52"/>
        <v>0</v>
      </c>
      <c r="AA74" s="14">
        <f t="shared" ca="1" si="52"/>
        <v>0</v>
      </c>
      <c r="AB74" s="14">
        <f t="shared" ca="1" si="53"/>
        <v>0</v>
      </c>
      <c r="AC74" s="14">
        <f t="shared" ca="1" si="53"/>
        <v>0</v>
      </c>
      <c r="AD74" s="14">
        <f t="shared" ca="1" si="53"/>
        <v>0</v>
      </c>
      <c r="AE74" s="14">
        <f t="shared" ca="1" si="53"/>
        <v>0</v>
      </c>
      <c r="AF74" s="14">
        <f t="shared" ca="1" si="53"/>
        <v>0</v>
      </c>
      <c r="AG74" s="14">
        <f t="shared" ca="1" si="53"/>
        <v>0</v>
      </c>
      <c r="AH74" s="14">
        <f t="shared" ca="1" si="53"/>
        <v>0</v>
      </c>
      <c r="AI74" s="14">
        <f t="shared" ca="1" si="53"/>
        <v>0</v>
      </c>
      <c r="AJ74" s="14">
        <f t="shared" ca="1" si="53"/>
        <v>0</v>
      </c>
      <c r="AK74" s="14">
        <f t="shared" ca="1" si="53"/>
        <v>0</v>
      </c>
      <c r="AL74" s="14">
        <f t="shared" ca="1" si="54"/>
        <v>0</v>
      </c>
      <c r="AM74" s="14">
        <f t="shared" ca="1" si="54"/>
        <v>0</v>
      </c>
      <c r="AN74" s="14">
        <f t="shared" ca="1" si="54"/>
        <v>0</v>
      </c>
      <c r="AO74" s="14">
        <f t="shared" ca="1" si="54"/>
        <v>0</v>
      </c>
      <c r="AP74" s="14">
        <f t="shared" ca="1" si="54"/>
        <v>0</v>
      </c>
      <c r="AQ74" s="14">
        <f t="shared" ca="1" si="54"/>
        <v>0</v>
      </c>
      <c r="AR74" s="14">
        <f t="shared" ca="1" si="54"/>
        <v>0</v>
      </c>
      <c r="AS74" s="14">
        <f t="shared" ca="1" si="54"/>
        <v>0</v>
      </c>
      <c r="AT74" s="14">
        <f t="shared" ca="1" si="54"/>
        <v>0</v>
      </c>
      <c r="AU74" s="14">
        <f t="shared" ca="1" si="54"/>
        <v>0</v>
      </c>
      <c r="AV74" s="14">
        <f t="shared" ca="1" si="55"/>
        <v>0</v>
      </c>
      <c r="AW74" s="14">
        <f t="shared" ca="1" si="55"/>
        <v>0</v>
      </c>
      <c r="AX74" s="14">
        <f t="shared" ca="1" si="55"/>
        <v>0</v>
      </c>
      <c r="AY74" s="14">
        <f t="shared" ca="1" si="55"/>
        <v>0</v>
      </c>
      <c r="AZ74" s="14">
        <f t="shared" ca="1" si="55"/>
        <v>0</v>
      </c>
      <c r="BA74" s="14">
        <f t="shared" ca="1" si="55"/>
        <v>0</v>
      </c>
      <c r="BB74" s="14">
        <f t="shared" ca="1" si="55"/>
        <v>0</v>
      </c>
      <c r="BC74" s="14">
        <f t="shared" ca="1" si="55"/>
        <v>0</v>
      </c>
      <c r="BD74" s="14">
        <f t="shared" ca="1" si="55"/>
        <v>0</v>
      </c>
      <c r="BE74" s="14">
        <f t="shared" ca="1" si="55"/>
        <v>0</v>
      </c>
      <c r="BF74" s="14">
        <f t="shared" ca="1" si="56"/>
        <v>0</v>
      </c>
      <c r="BG74" s="14">
        <f t="shared" ca="1" si="56"/>
        <v>0</v>
      </c>
      <c r="BH74" s="14">
        <f t="shared" ca="1" si="56"/>
        <v>0</v>
      </c>
      <c r="BI74" s="14">
        <f t="shared" ca="1" si="56"/>
        <v>0</v>
      </c>
      <c r="BJ74" s="14">
        <f t="shared" ca="1" si="56"/>
        <v>0</v>
      </c>
      <c r="BK74" s="14">
        <f t="shared" ca="1" si="56"/>
        <v>0</v>
      </c>
      <c r="BL74" s="14">
        <f t="shared" ca="1" si="56"/>
        <v>0</v>
      </c>
      <c r="BM74" s="14">
        <f t="shared" ca="1" si="56"/>
        <v>0</v>
      </c>
      <c r="BN74" s="14">
        <f t="shared" ca="1" si="56"/>
        <v>0</v>
      </c>
      <c r="BO74" s="14">
        <f t="shared" ca="1" si="56"/>
        <v>0</v>
      </c>
      <c r="BP74" s="14">
        <f t="shared" ca="1" si="57"/>
        <v>0</v>
      </c>
      <c r="BQ74" s="14">
        <f t="shared" ca="1" si="57"/>
        <v>0</v>
      </c>
      <c r="BR74" s="14">
        <f t="shared" ca="1" si="57"/>
        <v>0</v>
      </c>
      <c r="BS74" s="14">
        <f t="shared" ca="1" si="57"/>
        <v>0</v>
      </c>
      <c r="BT74" s="14">
        <f t="shared" ca="1" si="57"/>
        <v>0</v>
      </c>
      <c r="BU74" s="14">
        <f t="shared" ca="1" si="57"/>
        <v>0</v>
      </c>
      <c r="BV74" s="14">
        <f t="shared" ca="1" si="57"/>
        <v>0</v>
      </c>
      <c r="BW74" s="14">
        <f t="shared" ca="1" si="57"/>
        <v>0</v>
      </c>
      <c r="BX74" s="14">
        <f t="shared" ca="1" si="57"/>
        <v>0</v>
      </c>
      <c r="BY74" s="14">
        <f t="shared" ca="1" si="57"/>
        <v>0</v>
      </c>
      <c r="BZ74" s="14">
        <f t="shared" ca="1" si="58"/>
        <v>0</v>
      </c>
      <c r="CA74" s="14">
        <f t="shared" ca="1" si="58"/>
        <v>0</v>
      </c>
      <c r="CB74" s="14">
        <f t="shared" ca="1" si="58"/>
        <v>0</v>
      </c>
      <c r="CC74" s="14">
        <f t="shared" ca="1" si="58"/>
        <v>0</v>
      </c>
      <c r="CD74" s="14">
        <f t="shared" ca="1" si="58"/>
        <v>0</v>
      </c>
      <c r="CE74" s="14">
        <f t="shared" ca="1" si="58"/>
        <v>0</v>
      </c>
      <c r="CF74" s="14">
        <f t="shared" ca="1" si="58"/>
        <v>0</v>
      </c>
      <c r="CG74" s="14">
        <f t="shared" ca="1" si="58"/>
        <v>0</v>
      </c>
      <c r="CH74" s="14">
        <f t="shared" ca="1" si="58"/>
        <v>0</v>
      </c>
      <c r="CI74" s="14">
        <f t="shared" ca="1" si="58"/>
        <v>0</v>
      </c>
      <c r="CJ74" s="14">
        <f t="shared" ca="1" si="59"/>
        <v>0</v>
      </c>
      <c r="CK74" s="14">
        <f t="shared" ca="1" si="59"/>
        <v>0</v>
      </c>
      <c r="CL74" s="14">
        <f t="shared" ca="1" si="59"/>
        <v>0</v>
      </c>
      <c r="CM74" s="14">
        <f t="shared" ca="1" si="59"/>
        <v>0</v>
      </c>
      <c r="CN74" s="14">
        <f t="shared" ca="1" si="59"/>
        <v>0</v>
      </c>
      <c r="CO74" s="14">
        <f t="shared" ca="1" si="59"/>
        <v>0</v>
      </c>
      <c r="CP74" s="14">
        <f t="shared" ca="1" si="59"/>
        <v>0</v>
      </c>
      <c r="CQ74" s="14">
        <f t="shared" ca="1" si="59"/>
        <v>0</v>
      </c>
      <c r="CR74" s="14">
        <f t="shared" ca="1" si="59"/>
        <v>0</v>
      </c>
      <c r="CS74" s="14">
        <f t="shared" ca="1" si="59"/>
        <v>0</v>
      </c>
      <c r="CT74" s="14">
        <f t="shared" ca="1" si="60"/>
        <v>0</v>
      </c>
      <c r="CU74" s="14">
        <f t="shared" ca="1" si="60"/>
        <v>0</v>
      </c>
      <c r="CV74" s="14">
        <f t="shared" ca="1" si="60"/>
        <v>0</v>
      </c>
      <c r="CW74" s="14">
        <f t="shared" ca="1" si="60"/>
        <v>0</v>
      </c>
      <c r="CX74" s="14">
        <f t="shared" ca="1" si="60"/>
        <v>0</v>
      </c>
      <c r="CY74" s="14">
        <f t="shared" ca="1" si="60"/>
        <v>0</v>
      </c>
      <c r="CZ74" s="14">
        <f t="shared" ca="1" si="60"/>
        <v>0</v>
      </c>
      <c r="DA74" s="14">
        <f t="shared" ca="1" si="60"/>
        <v>0</v>
      </c>
      <c r="DB74" s="14">
        <f t="shared" ca="1" si="60"/>
        <v>0</v>
      </c>
      <c r="DC74" s="14">
        <f t="shared" ca="1" si="60"/>
        <v>0</v>
      </c>
    </row>
    <row r="75" spans="1:107" hidden="1">
      <c r="A75" s="91">
        <v>37</v>
      </c>
      <c r="B75" s="5" t="str">
        <f t="shared" ca="1" si="11"/>
        <v>E.1.5.</v>
      </c>
      <c r="C75" s="113" t="str">
        <f t="shared" ca="1" si="12"/>
        <v>Saugaus eismo priemonių, mažinančių arba visiškai šalinančių juodųjų dėmių riziką, įdiegimas (VL)</v>
      </c>
      <c r="D75" s="194"/>
      <c r="E75" s="194"/>
      <c r="F75" s="195"/>
      <c r="G75" s="90">
        <f ca="1">SUMIF($H$39:$DC$39,"&lt;="&amp;PAL,$H75:$DC75)</f>
        <v>25634041.559783362</v>
      </c>
      <c r="H75" s="14">
        <f t="shared" ca="1" si="51"/>
        <v>0</v>
      </c>
      <c r="I75" s="14">
        <f t="shared" ca="1" si="51"/>
        <v>0</v>
      </c>
      <c r="J75" s="14">
        <f t="shared" ca="1" si="51"/>
        <v>0</v>
      </c>
      <c r="K75" s="14">
        <f t="shared" ca="1" si="51"/>
        <v>0</v>
      </c>
      <c r="L75" s="14">
        <f t="shared" ca="1" si="51"/>
        <v>75364.069917599991</v>
      </c>
      <c r="M75" s="14">
        <f t="shared" ca="1" si="51"/>
        <v>931917.24284828384</v>
      </c>
      <c r="N75" s="14">
        <f t="shared" ca="1" si="51"/>
        <v>13239604.101821691</v>
      </c>
      <c r="O75" s="14">
        <f t="shared" ca="1" si="51"/>
        <v>11387156.145195786</v>
      </c>
      <c r="P75" s="14">
        <f t="shared" ca="1" si="51"/>
        <v>0</v>
      </c>
      <c r="Q75" s="14">
        <f t="shared" ca="1" si="51"/>
        <v>0</v>
      </c>
      <c r="R75" s="14">
        <f t="shared" ca="1" si="52"/>
        <v>0</v>
      </c>
      <c r="S75" s="14">
        <f t="shared" ca="1" si="52"/>
        <v>0</v>
      </c>
      <c r="T75" s="14">
        <f t="shared" ca="1" si="52"/>
        <v>0</v>
      </c>
      <c r="U75" s="14">
        <f t="shared" ca="1" si="52"/>
        <v>0</v>
      </c>
      <c r="V75" s="14">
        <f t="shared" ca="1" si="52"/>
        <v>0</v>
      </c>
      <c r="W75" s="14">
        <f t="shared" ca="1" si="52"/>
        <v>0</v>
      </c>
      <c r="X75" s="14">
        <f t="shared" ca="1" si="52"/>
        <v>0</v>
      </c>
      <c r="Y75" s="14">
        <f t="shared" ca="1" si="52"/>
        <v>0</v>
      </c>
      <c r="Z75" s="14">
        <f t="shared" ca="1" si="52"/>
        <v>0</v>
      </c>
      <c r="AA75" s="14">
        <f t="shared" ca="1" si="52"/>
        <v>0</v>
      </c>
      <c r="AB75" s="14">
        <f t="shared" ca="1" si="53"/>
        <v>0</v>
      </c>
      <c r="AC75" s="14">
        <f t="shared" ca="1" si="53"/>
        <v>0</v>
      </c>
      <c r="AD75" s="14">
        <f t="shared" ca="1" si="53"/>
        <v>0</v>
      </c>
      <c r="AE75" s="14">
        <f t="shared" ca="1" si="53"/>
        <v>0</v>
      </c>
      <c r="AF75" s="14">
        <f t="shared" ca="1" si="53"/>
        <v>0</v>
      </c>
      <c r="AG75" s="14">
        <f t="shared" ca="1" si="53"/>
        <v>0</v>
      </c>
      <c r="AH75" s="14">
        <f t="shared" ca="1" si="53"/>
        <v>0</v>
      </c>
      <c r="AI75" s="14">
        <f t="shared" ca="1" si="53"/>
        <v>0</v>
      </c>
      <c r="AJ75" s="14">
        <f t="shared" ca="1" si="53"/>
        <v>0</v>
      </c>
      <c r="AK75" s="14">
        <f t="shared" ca="1" si="53"/>
        <v>0</v>
      </c>
      <c r="AL75" s="14">
        <f t="shared" ca="1" si="54"/>
        <v>0</v>
      </c>
      <c r="AM75" s="14">
        <f t="shared" ca="1" si="54"/>
        <v>0</v>
      </c>
      <c r="AN75" s="14">
        <f t="shared" ca="1" si="54"/>
        <v>0</v>
      </c>
      <c r="AO75" s="14">
        <f t="shared" ca="1" si="54"/>
        <v>0</v>
      </c>
      <c r="AP75" s="14">
        <f t="shared" ca="1" si="54"/>
        <v>0</v>
      </c>
      <c r="AQ75" s="14">
        <f t="shared" ca="1" si="54"/>
        <v>0</v>
      </c>
      <c r="AR75" s="14">
        <f t="shared" ca="1" si="54"/>
        <v>0</v>
      </c>
      <c r="AS75" s="14">
        <f t="shared" ca="1" si="54"/>
        <v>0</v>
      </c>
      <c r="AT75" s="14">
        <f t="shared" ca="1" si="54"/>
        <v>0</v>
      </c>
      <c r="AU75" s="14">
        <f t="shared" ca="1" si="54"/>
        <v>0</v>
      </c>
      <c r="AV75" s="14">
        <f t="shared" ca="1" si="55"/>
        <v>0</v>
      </c>
      <c r="AW75" s="14">
        <f t="shared" ca="1" si="55"/>
        <v>0</v>
      </c>
      <c r="AX75" s="14">
        <f t="shared" ca="1" si="55"/>
        <v>0</v>
      </c>
      <c r="AY75" s="14">
        <f t="shared" ca="1" si="55"/>
        <v>0</v>
      </c>
      <c r="AZ75" s="14">
        <f t="shared" ca="1" si="55"/>
        <v>0</v>
      </c>
      <c r="BA75" s="14">
        <f t="shared" ca="1" si="55"/>
        <v>0</v>
      </c>
      <c r="BB75" s="14">
        <f t="shared" ca="1" si="55"/>
        <v>0</v>
      </c>
      <c r="BC75" s="14">
        <f t="shared" ca="1" si="55"/>
        <v>0</v>
      </c>
      <c r="BD75" s="14">
        <f t="shared" ca="1" si="55"/>
        <v>0</v>
      </c>
      <c r="BE75" s="14">
        <f t="shared" ca="1" si="55"/>
        <v>0</v>
      </c>
      <c r="BF75" s="14">
        <f t="shared" ca="1" si="56"/>
        <v>0</v>
      </c>
      <c r="BG75" s="14">
        <f t="shared" ca="1" si="56"/>
        <v>0</v>
      </c>
      <c r="BH75" s="14">
        <f t="shared" ca="1" si="56"/>
        <v>0</v>
      </c>
      <c r="BI75" s="14">
        <f t="shared" ca="1" si="56"/>
        <v>0</v>
      </c>
      <c r="BJ75" s="14">
        <f t="shared" ca="1" si="56"/>
        <v>0</v>
      </c>
      <c r="BK75" s="14">
        <f t="shared" ca="1" si="56"/>
        <v>0</v>
      </c>
      <c r="BL75" s="14">
        <f t="shared" ca="1" si="56"/>
        <v>0</v>
      </c>
      <c r="BM75" s="14">
        <f t="shared" ca="1" si="56"/>
        <v>0</v>
      </c>
      <c r="BN75" s="14">
        <f t="shared" ca="1" si="56"/>
        <v>0</v>
      </c>
      <c r="BO75" s="14">
        <f t="shared" ca="1" si="56"/>
        <v>0</v>
      </c>
      <c r="BP75" s="14">
        <f t="shared" ca="1" si="57"/>
        <v>0</v>
      </c>
      <c r="BQ75" s="14">
        <f t="shared" ca="1" si="57"/>
        <v>0</v>
      </c>
      <c r="BR75" s="14">
        <f t="shared" ca="1" si="57"/>
        <v>0</v>
      </c>
      <c r="BS75" s="14">
        <f t="shared" ca="1" si="57"/>
        <v>0</v>
      </c>
      <c r="BT75" s="14">
        <f t="shared" ca="1" si="57"/>
        <v>0</v>
      </c>
      <c r="BU75" s="14">
        <f t="shared" ca="1" si="57"/>
        <v>0</v>
      </c>
      <c r="BV75" s="14">
        <f t="shared" ca="1" si="57"/>
        <v>0</v>
      </c>
      <c r="BW75" s="14">
        <f t="shared" ca="1" si="57"/>
        <v>0</v>
      </c>
      <c r="BX75" s="14">
        <f t="shared" ca="1" si="57"/>
        <v>0</v>
      </c>
      <c r="BY75" s="14">
        <f t="shared" ca="1" si="57"/>
        <v>0</v>
      </c>
      <c r="BZ75" s="14">
        <f t="shared" ca="1" si="58"/>
        <v>0</v>
      </c>
      <c r="CA75" s="14">
        <f t="shared" ca="1" si="58"/>
        <v>0</v>
      </c>
      <c r="CB75" s="14">
        <f t="shared" ca="1" si="58"/>
        <v>0</v>
      </c>
      <c r="CC75" s="14">
        <f t="shared" ca="1" si="58"/>
        <v>0</v>
      </c>
      <c r="CD75" s="14">
        <f t="shared" ca="1" si="58"/>
        <v>0</v>
      </c>
      <c r="CE75" s="14">
        <f t="shared" ca="1" si="58"/>
        <v>0</v>
      </c>
      <c r="CF75" s="14">
        <f t="shared" ca="1" si="58"/>
        <v>0</v>
      </c>
      <c r="CG75" s="14">
        <f t="shared" ca="1" si="58"/>
        <v>0</v>
      </c>
      <c r="CH75" s="14">
        <f t="shared" ca="1" si="58"/>
        <v>0</v>
      </c>
      <c r="CI75" s="14">
        <f t="shared" ca="1" si="58"/>
        <v>0</v>
      </c>
      <c r="CJ75" s="14">
        <f t="shared" ca="1" si="59"/>
        <v>0</v>
      </c>
      <c r="CK75" s="14">
        <f t="shared" ca="1" si="59"/>
        <v>0</v>
      </c>
      <c r="CL75" s="14">
        <f t="shared" ca="1" si="59"/>
        <v>0</v>
      </c>
      <c r="CM75" s="14">
        <f t="shared" ca="1" si="59"/>
        <v>0</v>
      </c>
      <c r="CN75" s="14">
        <f t="shared" ca="1" si="59"/>
        <v>0</v>
      </c>
      <c r="CO75" s="14">
        <f t="shared" ca="1" si="59"/>
        <v>0</v>
      </c>
      <c r="CP75" s="14">
        <f t="shared" ca="1" si="59"/>
        <v>0</v>
      </c>
      <c r="CQ75" s="14">
        <f t="shared" ca="1" si="59"/>
        <v>0</v>
      </c>
      <c r="CR75" s="14">
        <f t="shared" ca="1" si="59"/>
        <v>0</v>
      </c>
      <c r="CS75" s="14">
        <f t="shared" ca="1" si="59"/>
        <v>0</v>
      </c>
      <c r="CT75" s="14">
        <f t="shared" ca="1" si="60"/>
        <v>0</v>
      </c>
      <c r="CU75" s="14">
        <f t="shared" ca="1" si="60"/>
        <v>0</v>
      </c>
      <c r="CV75" s="14">
        <f t="shared" ca="1" si="60"/>
        <v>0</v>
      </c>
      <c r="CW75" s="14">
        <f t="shared" ca="1" si="60"/>
        <v>0</v>
      </c>
      <c r="CX75" s="14">
        <f t="shared" ca="1" si="60"/>
        <v>0</v>
      </c>
      <c r="CY75" s="14">
        <f t="shared" ca="1" si="60"/>
        <v>0</v>
      </c>
      <c r="CZ75" s="14">
        <f t="shared" ca="1" si="60"/>
        <v>0</v>
      </c>
      <c r="DA75" s="14">
        <f t="shared" ca="1" si="60"/>
        <v>0</v>
      </c>
      <c r="DB75" s="14">
        <f t="shared" ca="1" si="60"/>
        <v>0</v>
      </c>
      <c r="DC75" s="14">
        <f t="shared" ca="1" si="60"/>
        <v>0</v>
      </c>
    </row>
    <row r="76" spans="1:107" hidden="1">
      <c r="A76" s="91">
        <v>38</v>
      </c>
      <c r="B76" s="5" t="str">
        <f t="shared" ref="B76:B113" ca="1" si="61">IFERROR(OFFSET(INDIRECT("'"&amp;Opt_alt&amp;"'!B12"),$A76,H$39),"")</f>
        <v>E.1.6.</v>
      </c>
      <c r="C76" s="113" t="str">
        <f t="shared" ref="C76:C105" ca="1" si="62">IFERROR(OFFSET(INDIRECT("'"&amp;Opt_alt&amp;"'!C12"),$A76,H$39),"")</f>
        <v>Veikla</v>
      </c>
      <c r="D76" s="194"/>
      <c r="E76" s="194"/>
      <c r="F76" s="195"/>
      <c r="G76" s="90">
        <f ca="1">SUMIF($H$39:$DC$39,"&lt;="&amp;PAL,$H76:$DC76)</f>
        <v>0</v>
      </c>
      <c r="H76" s="14">
        <f t="shared" ca="1" si="51"/>
        <v>0</v>
      </c>
      <c r="I76" s="14">
        <f t="shared" ca="1" si="51"/>
        <v>0</v>
      </c>
      <c r="J76" s="14">
        <f t="shared" ca="1" si="51"/>
        <v>0</v>
      </c>
      <c r="K76" s="14">
        <f t="shared" ca="1" si="51"/>
        <v>0</v>
      </c>
      <c r="L76" s="14">
        <f t="shared" ca="1" si="51"/>
        <v>0</v>
      </c>
      <c r="M76" s="14">
        <f t="shared" ca="1" si="51"/>
        <v>0</v>
      </c>
      <c r="N76" s="14">
        <f t="shared" ca="1" si="51"/>
        <v>0</v>
      </c>
      <c r="O76" s="14">
        <f t="shared" ca="1" si="51"/>
        <v>0</v>
      </c>
      <c r="P76" s="14">
        <f t="shared" ca="1" si="51"/>
        <v>0</v>
      </c>
      <c r="Q76" s="14">
        <f t="shared" ca="1" si="51"/>
        <v>0</v>
      </c>
      <c r="R76" s="14">
        <f t="shared" ca="1" si="52"/>
        <v>0</v>
      </c>
      <c r="S76" s="14">
        <f t="shared" ca="1" si="52"/>
        <v>0</v>
      </c>
      <c r="T76" s="14">
        <f t="shared" ca="1" si="52"/>
        <v>0</v>
      </c>
      <c r="U76" s="14">
        <f t="shared" ca="1" si="52"/>
        <v>0</v>
      </c>
      <c r="V76" s="14">
        <f t="shared" ca="1" si="52"/>
        <v>0</v>
      </c>
      <c r="W76" s="14">
        <f t="shared" ca="1" si="52"/>
        <v>0</v>
      </c>
      <c r="X76" s="14">
        <f t="shared" ca="1" si="52"/>
        <v>0</v>
      </c>
      <c r="Y76" s="14">
        <f t="shared" ca="1" si="52"/>
        <v>0</v>
      </c>
      <c r="Z76" s="14">
        <f t="shared" ca="1" si="52"/>
        <v>0</v>
      </c>
      <c r="AA76" s="14">
        <f t="shared" ca="1" si="52"/>
        <v>0</v>
      </c>
      <c r="AB76" s="14">
        <f t="shared" ca="1" si="53"/>
        <v>0</v>
      </c>
      <c r="AC76" s="14">
        <f t="shared" ca="1" si="53"/>
        <v>0</v>
      </c>
      <c r="AD76" s="14">
        <f t="shared" ca="1" si="53"/>
        <v>0</v>
      </c>
      <c r="AE76" s="14">
        <f t="shared" ca="1" si="53"/>
        <v>0</v>
      </c>
      <c r="AF76" s="14">
        <f t="shared" ca="1" si="53"/>
        <v>0</v>
      </c>
      <c r="AG76" s="14">
        <f t="shared" ca="1" si="53"/>
        <v>0</v>
      </c>
      <c r="AH76" s="14">
        <f t="shared" ca="1" si="53"/>
        <v>0</v>
      </c>
      <c r="AI76" s="14">
        <f t="shared" ca="1" si="53"/>
        <v>0</v>
      </c>
      <c r="AJ76" s="14">
        <f t="shared" ca="1" si="53"/>
        <v>0</v>
      </c>
      <c r="AK76" s="14">
        <f t="shared" ca="1" si="53"/>
        <v>0</v>
      </c>
      <c r="AL76" s="14">
        <f t="shared" ca="1" si="54"/>
        <v>0</v>
      </c>
      <c r="AM76" s="14">
        <f t="shared" ca="1" si="54"/>
        <v>0</v>
      </c>
      <c r="AN76" s="14">
        <f t="shared" ca="1" si="54"/>
        <v>0</v>
      </c>
      <c r="AO76" s="14">
        <f t="shared" ca="1" si="54"/>
        <v>0</v>
      </c>
      <c r="AP76" s="14">
        <f t="shared" ca="1" si="54"/>
        <v>0</v>
      </c>
      <c r="AQ76" s="14">
        <f t="shared" ca="1" si="54"/>
        <v>0</v>
      </c>
      <c r="AR76" s="14">
        <f t="shared" ca="1" si="54"/>
        <v>0</v>
      </c>
      <c r="AS76" s="14">
        <f t="shared" ca="1" si="54"/>
        <v>0</v>
      </c>
      <c r="AT76" s="14">
        <f t="shared" ca="1" si="54"/>
        <v>0</v>
      </c>
      <c r="AU76" s="14">
        <f t="shared" ca="1" si="54"/>
        <v>0</v>
      </c>
      <c r="AV76" s="14">
        <f t="shared" ca="1" si="55"/>
        <v>0</v>
      </c>
      <c r="AW76" s="14">
        <f t="shared" ca="1" si="55"/>
        <v>0</v>
      </c>
      <c r="AX76" s="14">
        <f t="shared" ca="1" si="55"/>
        <v>0</v>
      </c>
      <c r="AY76" s="14">
        <f t="shared" ca="1" si="55"/>
        <v>0</v>
      </c>
      <c r="AZ76" s="14">
        <f t="shared" ca="1" si="55"/>
        <v>0</v>
      </c>
      <c r="BA76" s="14">
        <f t="shared" ca="1" si="55"/>
        <v>0</v>
      </c>
      <c r="BB76" s="14">
        <f t="shared" ca="1" si="55"/>
        <v>0</v>
      </c>
      <c r="BC76" s="14">
        <f t="shared" ca="1" si="55"/>
        <v>0</v>
      </c>
      <c r="BD76" s="14">
        <f t="shared" ca="1" si="55"/>
        <v>0</v>
      </c>
      <c r="BE76" s="14">
        <f t="shared" ca="1" si="55"/>
        <v>0</v>
      </c>
      <c r="BF76" s="14">
        <f t="shared" ca="1" si="56"/>
        <v>0</v>
      </c>
      <c r="BG76" s="14">
        <f t="shared" ca="1" si="56"/>
        <v>0</v>
      </c>
      <c r="BH76" s="14">
        <f t="shared" ca="1" si="56"/>
        <v>0</v>
      </c>
      <c r="BI76" s="14">
        <f t="shared" ca="1" si="56"/>
        <v>0</v>
      </c>
      <c r="BJ76" s="14">
        <f t="shared" ca="1" si="56"/>
        <v>0</v>
      </c>
      <c r="BK76" s="14">
        <f t="shared" ca="1" si="56"/>
        <v>0</v>
      </c>
      <c r="BL76" s="14">
        <f t="shared" ca="1" si="56"/>
        <v>0</v>
      </c>
      <c r="BM76" s="14">
        <f t="shared" ca="1" si="56"/>
        <v>0</v>
      </c>
      <c r="BN76" s="14">
        <f t="shared" ca="1" si="56"/>
        <v>0</v>
      </c>
      <c r="BO76" s="14">
        <f t="shared" ca="1" si="56"/>
        <v>0</v>
      </c>
      <c r="BP76" s="14">
        <f t="shared" ca="1" si="57"/>
        <v>0</v>
      </c>
      <c r="BQ76" s="14">
        <f t="shared" ca="1" si="57"/>
        <v>0</v>
      </c>
      <c r="BR76" s="14">
        <f t="shared" ca="1" si="57"/>
        <v>0</v>
      </c>
      <c r="BS76" s="14">
        <f t="shared" ca="1" si="57"/>
        <v>0</v>
      </c>
      <c r="BT76" s="14">
        <f t="shared" ca="1" si="57"/>
        <v>0</v>
      </c>
      <c r="BU76" s="14">
        <f t="shared" ca="1" si="57"/>
        <v>0</v>
      </c>
      <c r="BV76" s="14">
        <f t="shared" ca="1" si="57"/>
        <v>0</v>
      </c>
      <c r="BW76" s="14">
        <f t="shared" ca="1" si="57"/>
        <v>0</v>
      </c>
      <c r="BX76" s="14">
        <f t="shared" ca="1" si="57"/>
        <v>0</v>
      </c>
      <c r="BY76" s="14">
        <f t="shared" ca="1" si="57"/>
        <v>0</v>
      </c>
      <c r="BZ76" s="14">
        <f t="shared" ca="1" si="58"/>
        <v>0</v>
      </c>
      <c r="CA76" s="14">
        <f t="shared" ca="1" si="58"/>
        <v>0</v>
      </c>
      <c r="CB76" s="14">
        <f t="shared" ca="1" si="58"/>
        <v>0</v>
      </c>
      <c r="CC76" s="14">
        <f t="shared" ca="1" si="58"/>
        <v>0</v>
      </c>
      <c r="CD76" s="14">
        <f t="shared" ca="1" si="58"/>
        <v>0</v>
      </c>
      <c r="CE76" s="14">
        <f t="shared" ca="1" si="58"/>
        <v>0</v>
      </c>
      <c r="CF76" s="14">
        <f t="shared" ca="1" si="58"/>
        <v>0</v>
      </c>
      <c r="CG76" s="14">
        <f t="shared" ca="1" si="58"/>
        <v>0</v>
      </c>
      <c r="CH76" s="14">
        <f t="shared" ca="1" si="58"/>
        <v>0</v>
      </c>
      <c r="CI76" s="14">
        <f t="shared" ca="1" si="58"/>
        <v>0</v>
      </c>
      <c r="CJ76" s="14">
        <f t="shared" ca="1" si="59"/>
        <v>0</v>
      </c>
      <c r="CK76" s="14">
        <f t="shared" ca="1" si="59"/>
        <v>0</v>
      </c>
      <c r="CL76" s="14">
        <f t="shared" ca="1" si="59"/>
        <v>0</v>
      </c>
      <c r="CM76" s="14">
        <f t="shared" ca="1" si="59"/>
        <v>0</v>
      </c>
      <c r="CN76" s="14">
        <f t="shared" ca="1" si="59"/>
        <v>0</v>
      </c>
      <c r="CO76" s="14">
        <f t="shared" ca="1" si="59"/>
        <v>0</v>
      </c>
      <c r="CP76" s="14">
        <f t="shared" ca="1" si="59"/>
        <v>0</v>
      </c>
      <c r="CQ76" s="14">
        <f t="shared" ca="1" si="59"/>
        <v>0</v>
      </c>
      <c r="CR76" s="14">
        <f t="shared" ca="1" si="59"/>
        <v>0</v>
      </c>
      <c r="CS76" s="14">
        <f t="shared" ca="1" si="59"/>
        <v>0</v>
      </c>
      <c r="CT76" s="14">
        <f t="shared" ca="1" si="60"/>
        <v>0</v>
      </c>
      <c r="CU76" s="14">
        <f t="shared" ca="1" si="60"/>
        <v>0</v>
      </c>
      <c r="CV76" s="14">
        <f t="shared" ca="1" si="60"/>
        <v>0</v>
      </c>
      <c r="CW76" s="14">
        <f t="shared" ca="1" si="60"/>
        <v>0</v>
      </c>
      <c r="CX76" s="14">
        <f t="shared" ca="1" si="60"/>
        <v>0</v>
      </c>
      <c r="CY76" s="14">
        <f t="shared" ca="1" si="60"/>
        <v>0</v>
      </c>
      <c r="CZ76" s="14">
        <f t="shared" ca="1" si="60"/>
        <v>0</v>
      </c>
      <c r="DA76" s="14">
        <f t="shared" ca="1" si="60"/>
        <v>0</v>
      </c>
      <c r="DB76" s="14">
        <f t="shared" ca="1" si="60"/>
        <v>0</v>
      </c>
      <c r="DC76" s="14">
        <f t="shared" ca="1" si="60"/>
        <v>0</v>
      </c>
    </row>
    <row r="77" spans="1:107" hidden="1">
      <c r="A77" s="91">
        <v>39</v>
      </c>
      <c r="B77" s="5" t="str">
        <f t="shared" ca="1" si="61"/>
        <v>E.1.7.</v>
      </c>
      <c r="C77" s="113" t="str">
        <f t="shared" ca="1" si="62"/>
        <v>Saugų eismą gerinančių priemonių diegimas TEN-T keliuose (SaF, 3.1.2 veikla) (VL)</v>
      </c>
      <c r="D77" s="194"/>
      <c r="E77" s="194"/>
      <c r="F77" s="195"/>
      <c r="G77" s="90">
        <f ca="1">SUMIF($H$39:$DC$39,"&lt;="&amp;PAL,$H77:$DC77)</f>
        <v>6701416.961527843</v>
      </c>
      <c r="H77" s="14">
        <f t="shared" ca="1" si="51"/>
        <v>0</v>
      </c>
      <c r="I77" s="14">
        <f t="shared" ca="1" si="51"/>
        <v>0</v>
      </c>
      <c r="J77" s="14">
        <f t="shared" ca="1" si="51"/>
        <v>0</v>
      </c>
      <c r="K77" s="14">
        <f t="shared" ca="1" si="51"/>
        <v>0</v>
      </c>
      <c r="L77" s="14">
        <f t="shared" ca="1" si="51"/>
        <v>1154558.1923860998</v>
      </c>
      <c r="M77" s="14">
        <f t="shared" ca="1" si="51"/>
        <v>4320602.8821753561</v>
      </c>
      <c r="N77" s="14">
        <f t="shared" ca="1" si="51"/>
        <v>1226255.886966387</v>
      </c>
      <c r="O77" s="14">
        <f t="shared" ca="1" si="51"/>
        <v>0</v>
      </c>
      <c r="P77" s="14">
        <f t="shared" ca="1" si="51"/>
        <v>0</v>
      </c>
      <c r="Q77" s="14">
        <f t="shared" ca="1" si="51"/>
        <v>0</v>
      </c>
      <c r="R77" s="14">
        <f t="shared" ca="1" si="52"/>
        <v>0</v>
      </c>
      <c r="S77" s="14">
        <f t="shared" ca="1" si="52"/>
        <v>0</v>
      </c>
      <c r="T77" s="14">
        <f t="shared" ca="1" si="52"/>
        <v>0</v>
      </c>
      <c r="U77" s="14">
        <f t="shared" ca="1" si="52"/>
        <v>0</v>
      </c>
      <c r="V77" s="14">
        <f t="shared" ca="1" si="52"/>
        <v>0</v>
      </c>
      <c r="W77" s="14">
        <f t="shared" ca="1" si="52"/>
        <v>0</v>
      </c>
      <c r="X77" s="14">
        <f t="shared" ca="1" si="52"/>
        <v>0</v>
      </c>
      <c r="Y77" s="14">
        <f t="shared" ca="1" si="52"/>
        <v>0</v>
      </c>
      <c r="Z77" s="14">
        <f t="shared" ca="1" si="52"/>
        <v>0</v>
      </c>
      <c r="AA77" s="14">
        <f t="shared" ca="1" si="52"/>
        <v>0</v>
      </c>
      <c r="AB77" s="14">
        <f t="shared" ca="1" si="53"/>
        <v>0</v>
      </c>
      <c r="AC77" s="14">
        <f t="shared" ca="1" si="53"/>
        <v>0</v>
      </c>
      <c r="AD77" s="14">
        <f t="shared" ca="1" si="53"/>
        <v>0</v>
      </c>
      <c r="AE77" s="14">
        <f t="shared" ca="1" si="53"/>
        <v>0</v>
      </c>
      <c r="AF77" s="14">
        <f t="shared" ca="1" si="53"/>
        <v>0</v>
      </c>
      <c r="AG77" s="14">
        <f t="shared" ca="1" si="53"/>
        <v>0</v>
      </c>
      <c r="AH77" s="14">
        <f t="shared" ca="1" si="53"/>
        <v>0</v>
      </c>
      <c r="AI77" s="14">
        <f t="shared" ca="1" si="53"/>
        <v>0</v>
      </c>
      <c r="AJ77" s="14">
        <f t="shared" ca="1" si="53"/>
        <v>0</v>
      </c>
      <c r="AK77" s="14">
        <f t="shared" ca="1" si="53"/>
        <v>0</v>
      </c>
      <c r="AL77" s="14">
        <f t="shared" ca="1" si="54"/>
        <v>0</v>
      </c>
      <c r="AM77" s="14">
        <f t="shared" ca="1" si="54"/>
        <v>0</v>
      </c>
      <c r="AN77" s="14">
        <f t="shared" ca="1" si="54"/>
        <v>0</v>
      </c>
      <c r="AO77" s="14">
        <f t="shared" ca="1" si="54"/>
        <v>0</v>
      </c>
      <c r="AP77" s="14">
        <f t="shared" ca="1" si="54"/>
        <v>0</v>
      </c>
      <c r="AQ77" s="14">
        <f t="shared" ca="1" si="54"/>
        <v>0</v>
      </c>
      <c r="AR77" s="14">
        <f t="shared" ca="1" si="54"/>
        <v>0</v>
      </c>
      <c r="AS77" s="14">
        <f t="shared" ca="1" si="54"/>
        <v>0</v>
      </c>
      <c r="AT77" s="14">
        <f t="shared" ca="1" si="54"/>
        <v>0</v>
      </c>
      <c r="AU77" s="14">
        <f t="shared" ca="1" si="54"/>
        <v>0</v>
      </c>
      <c r="AV77" s="14">
        <f t="shared" ca="1" si="55"/>
        <v>0</v>
      </c>
      <c r="AW77" s="14">
        <f t="shared" ca="1" si="55"/>
        <v>0</v>
      </c>
      <c r="AX77" s="14">
        <f t="shared" ca="1" si="55"/>
        <v>0</v>
      </c>
      <c r="AY77" s="14">
        <f t="shared" ca="1" si="55"/>
        <v>0</v>
      </c>
      <c r="AZ77" s="14">
        <f t="shared" ca="1" si="55"/>
        <v>0</v>
      </c>
      <c r="BA77" s="14">
        <f t="shared" ca="1" si="55"/>
        <v>0</v>
      </c>
      <c r="BB77" s="14">
        <f t="shared" ca="1" si="55"/>
        <v>0</v>
      </c>
      <c r="BC77" s="14">
        <f t="shared" ca="1" si="55"/>
        <v>0</v>
      </c>
      <c r="BD77" s="14">
        <f t="shared" ca="1" si="55"/>
        <v>0</v>
      </c>
      <c r="BE77" s="14">
        <f t="shared" ca="1" si="55"/>
        <v>0</v>
      </c>
      <c r="BF77" s="14">
        <f t="shared" ca="1" si="56"/>
        <v>0</v>
      </c>
      <c r="BG77" s="14">
        <f t="shared" ca="1" si="56"/>
        <v>0</v>
      </c>
      <c r="BH77" s="14">
        <f t="shared" ca="1" si="56"/>
        <v>0</v>
      </c>
      <c r="BI77" s="14">
        <f t="shared" ca="1" si="56"/>
        <v>0</v>
      </c>
      <c r="BJ77" s="14">
        <f t="shared" ca="1" si="56"/>
        <v>0</v>
      </c>
      <c r="BK77" s="14">
        <f t="shared" ca="1" si="56"/>
        <v>0</v>
      </c>
      <c r="BL77" s="14">
        <f t="shared" ca="1" si="56"/>
        <v>0</v>
      </c>
      <c r="BM77" s="14">
        <f t="shared" ca="1" si="56"/>
        <v>0</v>
      </c>
      <c r="BN77" s="14">
        <f t="shared" ca="1" si="56"/>
        <v>0</v>
      </c>
      <c r="BO77" s="14">
        <f t="shared" ca="1" si="56"/>
        <v>0</v>
      </c>
      <c r="BP77" s="14">
        <f t="shared" ca="1" si="57"/>
        <v>0</v>
      </c>
      <c r="BQ77" s="14">
        <f t="shared" ca="1" si="57"/>
        <v>0</v>
      </c>
      <c r="BR77" s="14">
        <f t="shared" ca="1" si="57"/>
        <v>0</v>
      </c>
      <c r="BS77" s="14">
        <f t="shared" ca="1" si="57"/>
        <v>0</v>
      </c>
      <c r="BT77" s="14">
        <f t="shared" ca="1" si="57"/>
        <v>0</v>
      </c>
      <c r="BU77" s="14">
        <f t="shared" ca="1" si="57"/>
        <v>0</v>
      </c>
      <c r="BV77" s="14">
        <f t="shared" ca="1" si="57"/>
        <v>0</v>
      </c>
      <c r="BW77" s="14">
        <f t="shared" ca="1" si="57"/>
        <v>0</v>
      </c>
      <c r="BX77" s="14">
        <f t="shared" ca="1" si="57"/>
        <v>0</v>
      </c>
      <c r="BY77" s="14">
        <f t="shared" ca="1" si="57"/>
        <v>0</v>
      </c>
      <c r="BZ77" s="14">
        <f t="shared" ca="1" si="58"/>
        <v>0</v>
      </c>
      <c r="CA77" s="14">
        <f t="shared" ca="1" si="58"/>
        <v>0</v>
      </c>
      <c r="CB77" s="14">
        <f t="shared" ca="1" si="58"/>
        <v>0</v>
      </c>
      <c r="CC77" s="14">
        <f t="shared" ca="1" si="58"/>
        <v>0</v>
      </c>
      <c r="CD77" s="14">
        <f t="shared" ca="1" si="58"/>
        <v>0</v>
      </c>
      <c r="CE77" s="14">
        <f t="shared" ca="1" si="58"/>
        <v>0</v>
      </c>
      <c r="CF77" s="14">
        <f t="shared" ca="1" si="58"/>
        <v>0</v>
      </c>
      <c r="CG77" s="14">
        <f t="shared" ca="1" si="58"/>
        <v>0</v>
      </c>
      <c r="CH77" s="14">
        <f t="shared" ca="1" si="58"/>
        <v>0</v>
      </c>
      <c r="CI77" s="14">
        <f t="shared" ca="1" si="58"/>
        <v>0</v>
      </c>
      <c r="CJ77" s="14">
        <f t="shared" ca="1" si="59"/>
        <v>0</v>
      </c>
      <c r="CK77" s="14">
        <f t="shared" ca="1" si="59"/>
        <v>0</v>
      </c>
      <c r="CL77" s="14">
        <f t="shared" ca="1" si="59"/>
        <v>0</v>
      </c>
      <c r="CM77" s="14">
        <f t="shared" ca="1" si="59"/>
        <v>0</v>
      </c>
      <c r="CN77" s="14">
        <f t="shared" ca="1" si="59"/>
        <v>0</v>
      </c>
      <c r="CO77" s="14">
        <f t="shared" ca="1" si="59"/>
        <v>0</v>
      </c>
      <c r="CP77" s="14">
        <f t="shared" ca="1" si="59"/>
        <v>0</v>
      </c>
      <c r="CQ77" s="14">
        <f t="shared" ca="1" si="59"/>
        <v>0</v>
      </c>
      <c r="CR77" s="14">
        <f t="shared" ca="1" si="59"/>
        <v>0</v>
      </c>
      <c r="CS77" s="14">
        <f t="shared" ca="1" si="59"/>
        <v>0</v>
      </c>
      <c r="CT77" s="14">
        <f t="shared" ca="1" si="60"/>
        <v>0</v>
      </c>
      <c r="CU77" s="14">
        <f t="shared" ca="1" si="60"/>
        <v>0</v>
      </c>
      <c r="CV77" s="14">
        <f t="shared" ca="1" si="60"/>
        <v>0</v>
      </c>
      <c r="CW77" s="14">
        <f t="shared" ca="1" si="60"/>
        <v>0</v>
      </c>
      <c r="CX77" s="14">
        <f t="shared" ca="1" si="60"/>
        <v>0</v>
      </c>
      <c r="CY77" s="14">
        <f t="shared" ca="1" si="60"/>
        <v>0</v>
      </c>
      <c r="CZ77" s="14">
        <f t="shared" ca="1" si="60"/>
        <v>0</v>
      </c>
      <c r="DA77" s="14">
        <f t="shared" ca="1" si="60"/>
        <v>0</v>
      </c>
      <c r="DB77" s="14">
        <f t="shared" ca="1" si="60"/>
        <v>0</v>
      </c>
      <c r="DC77" s="14">
        <f t="shared" ca="1" si="60"/>
        <v>0</v>
      </c>
    </row>
    <row r="78" spans="1:107" hidden="1">
      <c r="A78" s="91">
        <v>40</v>
      </c>
      <c r="B78" s="5" t="str">
        <f t="shared" ca="1" si="61"/>
        <v>E.1.8.</v>
      </c>
      <c r="C78" s="113" t="str">
        <f t="shared" ca="1" si="62"/>
        <v>Veikla</v>
      </c>
      <c r="D78" s="194"/>
      <c r="E78" s="194"/>
      <c r="F78" s="195"/>
      <c r="G78" s="90">
        <f ca="1">SUMIF($H$39:$DC$39,"&lt;="&amp;PAL,$H78:$DC78)</f>
        <v>0</v>
      </c>
      <c r="H78" s="14">
        <f t="shared" ca="1" si="51"/>
        <v>0</v>
      </c>
      <c r="I78" s="14">
        <f t="shared" ca="1" si="51"/>
        <v>0</v>
      </c>
      <c r="J78" s="14">
        <f t="shared" ca="1" si="51"/>
        <v>0</v>
      </c>
      <c r="K78" s="14">
        <f t="shared" ca="1" si="51"/>
        <v>0</v>
      </c>
      <c r="L78" s="14">
        <f t="shared" ca="1" si="51"/>
        <v>0</v>
      </c>
      <c r="M78" s="14">
        <f t="shared" ca="1" si="51"/>
        <v>0</v>
      </c>
      <c r="N78" s="14">
        <f t="shared" ca="1" si="51"/>
        <v>0</v>
      </c>
      <c r="O78" s="14">
        <f t="shared" ca="1" si="51"/>
        <v>0</v>
      </c>
      <c r="P78" s="14">
        <f t="shared" ca="1" si="51"/>
        <v>0</v>
      </c>
      <c r="Q78" s="14">
        <f t="shared" ca="1" si="51"/>
        <v>0</v>
      </c>
      <c r="R78" s="14">
        <f t="shared" ca="1" si="52"/>
        <v>0</v>
      </c>
      <c r="S78" s="14">
        <f t="shared" ca="1" si="52"/>
        <v>0</v>
      </c>
      <c r="T78" s="14">
        <f t="shared" ca="1" si="52"/>
        <v>0</v>
      </c>
      <c r="U78" s="14">
        <f t="shared" ca="1" si="52"/>
        <v>0</v>
      </c>
      <c r="V78" s="14">
        <f t="shared" ca="1" si="52"/>
        <v>0</v>
      </c>
      <c r="W78" s="14">
        <f t="shared" ca="1" si="52"/>
        <v>0</v>
      </c>
      <c r="X78" s="14">
        <f t="shared" ca="1" si="52"/>
        <v>0</v>
      </c>
      <c r="Y78" s="14">
        <f t="shared" ca="1" si="52"/>
        <v>0</v>
      </c>
      <c r="Z78" s="14">
        <f t="shared" ca="1" si="52"/>
        <v>0</v>
      </c>
      <c r="AA78" s="14">
        <f t="shared" ca="1" si="52"/>
        <v>0</v>
      </c>
      <c r="AB78" s="14">
        <f t="shared" ca="1" si="53"/>
        <v>0</v>
      </c>
      <c r="AC78" s="14">
        <f t="shared" ca="1" si="53"/>
        <v>0</v>
      </c>
      <c r="AD78" s="14">
        <f t="shared" ca="1" si="53"/>
        <v>0</v>
      </c>
      <c r="AE78" s="14">
        <f t="shared" ca="1" si="53"/>
        <v>0</v>
      </c>
      <c r="AF78" s="14">
        <f t="shared" ca="1" si="53"/>
        <v>0</v>
      </c>
      <c r="AG78" s="14">
        <f t="shared" ca="1" si="53"/>
        <v>0</v>
      </c>
      <c r="AH78" s="14">
        <f t="shared" ca="1" si="53"/>
        <v>0</v>
      </c>
      <c r="AI78" s="14">
        <f t="shared" ca="1" si="53"/>
        <v>0</v>
      </c>
      <c r="AJ78" s="14">
        <f t="shared" ca="1" si="53"/>
        <v>0</v>
      </c>
      <c r="AK78" s="14">
        <f t="shared" ca="1" si="53"/>
        <v>0</v>
      </c>
      <c r="AL78" s="14">
        <f t="shared" ca="1" si="54"/>
        <v>0</v>
      </c>
      <c r="AM78" s="14">
        <f t="shared" ca="1" si="54"/>
        <v>0</v>
      </c>
      <c r="AN78" s="14">
        <f t="shared" ca="1" si="54"/>
        <v>0</v>
      </c>
      <c r="AO78" s="14">
        <f t="shared" ca="1" si="54"/>
        <v>0</v>
      </c>
      <c r="AP78" s="14">
        <f t="shared" ca="1" si="54"/>
        <v>0</v>
      </c>
      <c r="AQ78" s="14">
        <f t="shared" ca="1" si="54"/>
        <v>0</v>
      </c>
      <c r="AR78" s="14">
        <f t="shared" ca="1" si="54"/>
        <v>0</v>
      </c>
      <c r="AS78" s="14">
        <f t="shared" ca="1" si="54"/>
        <v>0</v>
      </c>
      <c r="AT78" s="14">
        <f t="shared" ca="1" si="54"/>
        <v>0</v>
      </c>
      <c r="AU78" s="14">
        <f t="shared" ca="1" si="54"/>
        <v>0</v>
      </c>
      <c r="AV78" s="14">
        <f t="shared" ca="1" si="55"/>
        <v>0</v>
      </c>
      <c r="AW78" s="14">
        <f t="shared" ca="1" si="55"/>
        <v>0</v>
      </c>
      <c r="AX78" s="14">
        <f t="shared" ca="1" si="55"/>
        <v>0</v>
      </c>
      <c r="AY78" s="14">
        <f t="shared" ca="1" si="55"/>
        <v>0</v>
      </c>
      <c r="AZ78" s="14">
        <f t="shared" ca="1" si="55"/>
        <v>0</v>
      </c>
      <c r="BA78" s="14">
        <f t="shared" ca="1" si="55"/>
        <v>0</v>
      </c>
      <c r="BB78" s="14">
        <f t="shared" ca="1" si="55"/>
        <v>0</v>
      </c>
      <c r="BC78" s="14">
        <f t="shared" ca="1" si="55"/>
        <v>0</v>
      </c>
      <c r="BD78" s="14">
        <f t="shared" ca="1" si="55"/>
        <v>0</v>
      </c>
      <c r="BE78" s="14">
        <f t="shared" ca="1" si="55"/>
        <v>0</v>
      </c>
      <c r="BF78" s="14">
        <f t="shared" ca="1" si="56"/>
        <v>0</v>
      </c>
      <c r="BG78" s="14">
        <f t="shared" ca="1" si="56"/>
        <v>0</v>
      </c>
      <c r="BH78" s="14">
        <f t="shared" ca="1" si="56"/>
        <v>0</v>
      </c>
      <c r="BI78" s="14">
        <f t="shared" ca="1" si="56"/>
        <v>0</v>
      </c>
      <c r="BJ78" s="14">
        <f t="shared" ca="1" si="56"/>
        <v>0</v>
      </c>
      <c r="BK78" s="14">
        <f t="shared" ca="1" si="56"/>
        <v>0</v>
      </c>
      <c r="BL78" s="14">
        <f t="shared" ca="1" si="56"/>
        <v>0</v>
      </c>
      <c r="BM78" s="14">
        <f t="shared" ca="1" si="56"/>
        <v>0</v>
      </c>
      <c r="BN78" s="14">
        <f t="shared" ca="1" si="56"/>
        <v>0</v>
      </c>
      <c r="BO78" s="14">
        <f t="shared" ca="1" si="56"/>
        <v>0</v>
      </c>
      <c r="BP78" s="14">
        <f t="shared" ca="1" si="57"/>
        <v>0</v>
      </c>
      <c r="BQ78" s="14">
        <f t="shared" ca="1" si="57"/>
        <v>0</v>
      </c>
      <c r="BR78" s="14">
        <f t="shared" ca="1" si="57"/>
        <v>0</v>
      </c>
      <c r="BS78" s="14">
        <f t="shared" ca="1" si="57"/>
        <v>0</v>
      </c>
      <c r="BT78" s="14">
        <f t="shared" ca="1" si="57"/>
        <v>0</v>
      </c>
      <c r="BU78" s="14">
        <f t="shared" ca="1" si="57"/>
        <v>0</v>
      </c>
      <c r="BV78" s="14">
        <f t="shared" ca="1" si="57"/>
        <v>0</v>
      </c>
      <c r="BW78" s="14">
        <f t="shared" ca="1" si="57"/>
        <v>0</v>
      </c>
      <c r="BX78" s="14">
        <f t="shared" ca="1" si="57"/>
        <v>0</v>
      </c>
      <c r="BY78" s="14">
        <f t="shared" ca="1" si="57"/>
        <v>0</v>
      </c>
      <c r="BZ78" s="14">
        <f t="shared" ca="1" si="58"/>
        <v>0</v>
      </c>
      <c r="CA78" s="14">
        <f t="shared" ca="1" si="58"/>
        <v>0</v>
      </c>
      <c r="CB78" s="14">
        <f t="shared" ca="1" si="58"/>
        <v>0</v>
      </c>
      <c r="CC78" s="14">
        <f t="shared" ca="1" si="58"/>
        <v>0</v>
      </c>
      <c r="CD78" s="14">
        <f t="shared" ca="1" si="58"/>
        <v>0</v>
      </c>
      <c r="CE78" s="14">
        <f t="shared" ca="1" si="58"/>
        <v>0</v>
      </c>
      <c r="CF78" s="14">
        <f t="shared" ca="1" si="58"/>
        <v>0</v>
      </c>
      <c r="CG78" s="14">
        <f t="shared" ca="1" si="58"/>
        <v>0</v>
      </c>
      <c r="CH78" s="14">
        <f t="shared" ca="1" si="58"/>
        <v>0</v>
      </c>
      <c r="CI78" s="14">
        <f t="shared" ca="1" si="58"/>
        <v>0</v>
      </c>
      <c r="CJ78" s="14">
        <f t="shared" ca="1" si="59"/>
        <v>0</v>
      </c>
      <c r="CK78" s="14">
        <f t="shared" ca="1" si="59"/>
        <v>0</v>
      </c>
      <c r="CL78" s="14">
        <f t="shared" ca="1" si="59"/>
        <v>0</v>
      </c>
      <c r="CM78" s="14">
        <f t="shared" ca="1" si="59"/>
        <v>0</v>
      </c>
      <c r="CN78" s="14">
        <f t="shared" ca="1" si="59"/>
        <v>0</v>
      </c>
      <c r="CO78" s="14">
        <f t="shared" ca="1" si="59"/>
        <v>0</v>
      </c>
      <c r="CP78" s="14">
        <f t="shared" ca="1" si="59"/>
        <v>0</v>
      </c>
      <c r="CQ78" s="14">
        <f t="shared" ca="1" si="59"/>
        <v>0</v>
      </c>
      <c r="CR78" s="14">
        <f t="shared" ca="1" si="59"/>
        <v>0</v>
      </c>
      <c r="CS78" s="14">
        <f t="shared" ca="1" si="59"/>
        <v>0</v>
      </c>
      <c r="CT78" s="14">
        <f t="shared" ca="1" si="60"/>
        <v>0</v>
      </c>
      <c r="CU78" s="14">
        <f t="shared" ca="1" si="60"/>
        <v>0</v>
      </c>
      <c r="CV78" s="14">
        <f t="shared" ca="1" si="60"/>
        <v>0</v>
      </c>
      <c r="CW78" s="14">
        <f t="shared" ca="1" si="60"/>
        <v>0</v>
      </c>
      <c r="CX78" s="14">
        <f t="shared" ca="1" si="60"/>
        <v>0</v>
      </c>
      <c r="CY78" s="14">
        <f t="shared" ca="1" si="60"/>
        <v>0</v>
      </c>
      <c r="CZ78" s="14">
        <f t="shared" ca="1" si="60"/>
        <v>0</v>
      </c>
      <c r="DA78" s="14">
        <f t="shared" ca="1" si="60"/>
        <v>0</v>
      </c>
      <c r="DB78" s="14">
        <f t="shared" ca="1" si="60"/>
        <v>0</v>
      </c>
      <c r="DC78" s="14">
        <f t="shared" ca="1" si="60"/>
        <v>0</v>
      </c>
    </row>
    <row r="79" spans="1:107" hidden="1">
      <c r="A79" s="91">
        <v>41</v>
      </c>
      <c r="B79" s="5" t="str">
        <f t="shared" ca="1" si="61"/>
        <v>E.1.9.</v>
      </c>
      <c r="C79" s="113" t="str">
        <f t="shared" ca="1" si="62"/>
        <v>Reinvesticijos (po priemonės įgyvendinimo)</v>
      </c>
      <c r="D79" s="194"/>
      <c r="E79" s="194"/>
      <c r="F79" s="195"/>
      <c r="G79" s="90">
        <f ca="1">SUMIF($H$39:$DC$39,"&lt;="&amp;PAL,$H79:$DC79)</f>
        <v>140423145.92980555</v>
      </c>
      <c r="H79" s="14">
        <f t="shared" ca="1" si="51"/>
        <v>0</v>
      </c>
      <c r="I79" s="14">
        <f t="shared" ca="1" si="51"/>
        <v>0</v>
      </c>
      <c r="J79" s="14">
        <f t="shared" ca="1" si="51"/>
        <v>0</v>
      </c>
      <c r="K79" s="14">
        <f t="shared" ca="1" si="51"/>
        <v>0</v>
      </c>
      <c r="L79" s="14">
        <f t="shared" ca="1" si="51"/>
        <v>0</v>
      </c>
      <c r="M79" s="14">
        <f t="shared" ca="1" si="51"/>
        <v>0</v>
      </c>
      <c r="N79" s="14">
        <f t="shared" ca="1" si="51"/>
        <v>0</v>
      </c>
      <c r="O79" s="14">
        <f t="shared" ca="1" si="51"/>
        <v>0</v>
      </c>
      <c r="P79" s="14">
        <f t="shared" ca="1" si="51"/>
        <v>0</v>
      </c>
      <c r="Q79" s="14">
        <f t="shared" ca="1" si="51"/>
        <v>0</v>
      </c>
      <c r="R79" s="14">
        <f t="shared" ca="1" si="52"/>
        <v>0</v>
      </c>
      <c r="S79" s="14">
        <f t="shared" ca="1" si="52"/>
        <v>0</v>
      </c>
      <c r="T79" s="14">
        <f t="shared" ca="1" si="52"/>
        <v>23832.876408432039</v>
      </c>
      <c r="U79" s="14">
        <f t="shared" ca="1" si="52"/>
        <v>0</v>
      </c>
      <c r="V79" s="14">
        <f t="shared" ca="1" si="52"/>
        <v>0</v>
      </c>
      <c r="W79" s="14">
        <f t="shared" ca="1" si="52"/>
        <v>0</v>
      </c>
      <c r="X79" s="14">
        <f t="shared" ca="1" si="52"/>
        <v>0</v>
      </c>
      <c r="Y79" s="14">
        <f t="shared" ca="1" si="52"/>
        <v>0</v>
      </c>
      <c r="Z79" s="14">
        <f t="shared" ca="1" si="52"/>
        <v>0</v>
      </c>
      <c r="AA79" s="14">
        <f t="shared" ca="1" si="52"/>
        <v>0</v>
      </c>
      <c r="AB79" s="14">
        <f t="shared" ca="1" si="53"/>
        <v>0</v>
      </c>
      <c r="AC79" s="14">
        <f t="shared" ca="1" si="53"/>
        <v>0</v>
      </c>
      <c r="AD79" s="14">
        <f t="shared" ca="1" si="53"/>
        <v>8024367.0735214818</v>
      </c>
      <c r="AE79" s="14">
        <f t="shared" ca="1" si="53"/>
        <v>32990.274761341199</v>
      </c>
      <c r="AF79" s="14">
        <f t="shared" ca="1" si="53"/>
        <v>0</v>
      </c>
      <c r="AG79" s="14">
        <f t="shared" ca="1" si="53"/>
        <v>0</v>
      </c>
      <c r="AH79" s="14">
        <f t="shared" ca="1" si="53"/>
        <v>58293919.57035961</v>
      </c>
      <c r="AI79" s="14">
        <f t="shared" ca="1" si="53"/>
        <v>0</v>
      </c>
      <c r="AJ79" s="14">
        <f t="shared" ca="1" si="53"/>
        <v>0</v>
      </c>
      <c r="AK79" s="14">
        <f t="shared" ca="1" si="53"/>
        <v>2842795.6668642927</v>
      </c>
      <c r="AL79" s="14">
        <f t="shared" ca="1" si="54"/>
        <v>0</v>
      </c>
      <c r="AM79" s="14">
        <f t="shared" ca="1" si="54"/>
        <v>0</v>
      </c>
      <c r="AN79" s="14">
        <f t="shared" ca="1" si="54"/>
        <v>14883386.058826124</v>
      </c>
      <c r="AO79" s="14">
        <f t="shared" ca="1" si="54"/>
        <v>56276188.153335109</v>
      </c>
      <c r="AP79" s="14">
        <f t="shared" ca="1" si="54"/>
        <v>45666.255729154298</v>
      </c>
      <c r="AQ79" s="14">
        <f t="shared" ca="1" si="54"/>
        <v>0</v>
      </c>
      <c r="AR79" s="14">
        <f t="shared" ca="1" si="54"/>
        <v>0</v>
      </c>
      <c r="AS79" s="14">
        <f t="shared" ca="1" si="54"/>
        <v>0</v>
      </c>
      <c r="AT79" s="14">
        <f t="shared" ca="1" si="54"/>
        <v>0</v>
      </c>
      <c r="AU79" s="14">
        <f t="shared" ca="1" si="54"/>
        <v>0</v>
      </c>
      <c r="AV79" s="14">
        <f t="shared" ca="1" si="55"/>
        <v>0</v>
      </c>
      <c r="AW79" s="14">
        <f t="shared" ca="1" si="55"/>
        <v>0</v>
      </c>
      <c r="AX79" s="14">
        <f t="shared" ca="1" si="55"/>
        <v>0</v>
      </c>
      <c r="AY79" s="14">
        <f t="shared" ca="1" si="55"/>
        <v>0</v>
      </c>
      <c r="AZ79" s="14">
        <f t="shared" ca="1" si="55"/>
        <v>0</v>
      </c>
      <c r="BA79" s="14">
        <f t="shared" ca="1" si="55"/>
        <v>0</v>
      </c>
      <c r="BB79" s="14">
        <f t="shared" ca="1" si="55"/>
        <v>0</v>
      </c>
      <c r="BC79" s="14">
        <f t="shared" ca="1" si="55"/>
        <v>0</v>
      </c>
      <c r="BD79" s="14">
        <f t="shared" ca="1" si="55"/>
        <v>0</v>
      </c>
      <c r="BE79" s="14">
        <f t="shared" ca="1" si="55"/>
        <v>0</v>
      </c>
      <c r="BF79" s="14">
        <f t="shared" ca="1" si="56"/>
        <v>0</v>
      </c>
      <c r="BG79" s="14">
        <f t="shared" ca="1" si="56"/>
        <v>0</v>
      </c>
      <c r="BH79" s="14">
        <f t="shared" ca="1" si="56"/>
        <v>0</v>
      </c>
      <c r="BI79" s="14">
        <f t="shared" ca="1" si="56"/>
        <v>0</v>
      </c>
      <c r="BJ79" s="14">
        <f t="shared" ca="1" si="56"/>
        <v>0</v>
      </c>
      <c r="BK79" s="14">
        <f t="shared" ca="1" si="56"/>
        <v>0</v>
      </c>
      <c r="BL79" s="14">
        <f t="shared" ca="1" si="56"/>
        <v>0</v>
      </c>
      <c r="BM79" s="14">
        <f t="shared" ca="1" si="56"/>
        <v>0</v>
      </c>
      <c r="BN79" s="14">
        <f t="shared" ca="1" si="56"/>
        <v>0</v>
      </c>
      <c r="BO79" s="14">
        <f t="shared" ca="1" si="56"/>
        <v>0</v>
      </c>
      <c r="BP79" s="14">
        <f t="shared" ca="1" si="57"/>
        <v>0</v>
      </c>
      <c r="BQ79" s="14">
        <f t="shared" ca="1" si="57"/>
        <v>0</v>
      </c>
      <c r="BR79" s="14">
        <f t="shared" ca="1" si="57"/>
        <v>0</v>
      </c>
      <c r="BS79" s="14">
        <f t="shared" ca="1" si="57"/>
        <v>0</v>
      </c>
      <c r="BT79" s="14">
        <f t="shared" ca="1" si="57"/>
        <v>0</v>
      </c>
      <c r="BU79" s="14">
        <f t="shared" ca="1" si="57"/>
        <v>0</v>
      </c>
      <c r="BV79" s="14">
        <f t="shared" ca="1" si="57"/>
        <v>0</v>
      </c>
      <c r="BW79" s="14">
        <f t="shared" ca="1" si="57"/>
        <v>0</v>
      </c>
      <c r="BX79" s="14">
        <f t="shared" ca="1" si="57"/>
        <v>0</v>
      </c>
      <c r="BY79" s="14">
        <f t="shared" ca="1" si="57"/>
        <v>0</v>
      </c>
      <c r="BZ79" s="14">
        <f t="shared" ca="1" si="58"/>
        <v>0</v>
      </c>
      <c r="CA79" s="14">
        <f t="shared" ca="1" si="58"/>
        <v>0</v>
      </c>
      <c r="CB79" s="14">
        <f t="shared" ca="1" si="58"/>
        <v>0</v>
      </c>
      <c r="CC79" s="14">
        <f t="shared" ca="1" si="58"/>
        <v>0</v>
      </c>
      <c r="CD79" s="14">
        <f t="shared" ca="1" si="58"/>
        <v>0</v>
      </c>
      <c r="CE79" s="14">
        <f t="shared" ca="1" si="58"/>
        <v>0</v>
      </c>
      <c r="CF79" s="14">
        <f t="shared" ca="1" si="58"/>
        <v>0</v>
      </c>
      <c r="CG79" s="14">
        <f t="shared" ca="1" si="58"/>
        <v>0</v>
      </c>
      <c r="CH79" s="14">
        <f t="shared" ca="1" si="58"/>
        <v>0</v>
      </c>
      <c r="CI79" s="14">
        <f t="shared" ca="1" si="58"/>
        <v>0</v>
      </c>
      <c r="CJ79" s="14">
        <f t="shared" ca="1" si="59"/>
        <v>0</v>
      </c>
      <c r="CK79" s="14">
        <f t="shared" ca="1" si="59"/>
        <v>0</v>
      </c>
      <c r="CL79" s="14">
        <f t="shared" ca="1" si="59"/>
        <v>0</v>
      </c>
      <c r="CM79" s="14">
        <f t="shared" ca="1" si="59"/>
        <v>0</v>
      </c>
      <c r="CN79" s="14">
        <f t="shared" ca="1" si="59"/>
        <v>0</v>
      </c>
      <c r="CO79" s="14">
        <f t="shared" ca="1" si="59"/>
        <v>0</v>
      </c>
      <c r="CP79" s="14">
        <f t="shared" ca="1" si="59"/>
        <v>0</v>
      </c>
      <c r="CQ79" s="14">
        <f t="shared" ca="1" si="59"/>
        <v>0</v>
      </c>
      <c r="CR79" s="14">
        <f t="shared" ca="1" si="59"/>
        <v>0</v>
      </c>
      <c r="CS79" s="14">
        <f t="shared" ca="1" si="59"/>
        <v>0</v>
      </c>
      <c r="CT79" s="14">
        <f t="shared" ca="1" si="60"/>
        <v>0</v>
      </c>
      <c r="CU79" s="14">
        <f t="shared" ca="1" si="60"/>
        <v>0</v>
      </c>
      <c r="CV79" s="14">
        <f t="shared" ca="1" si="60"/>
        <v>0</v>
      </c>
      <c r="CW79" s="14">
        <f t="shared" ca="1" si="60"/>
        <v>0</v>
      </c>
      <c r="CX79" s="14">
        <f t="shared" ca="1" si="60"/>
        <v>0</v>
      </c>
      <c r="CY79" s="14">
        <f t="shared" ca="1" si="60"/>
        <v>0</v>
      </c>
      <c r="CZ79" s="14">
        <f t="shared" ca="1" si="60"/>
        <v>0</v>
      </c>
      <c r="DA79" s="14">
        <f t="shared" ca="1" si="60"/>
        <v>0</v>
      </c>
      <c r="DB79" s="14">
        <f t="shared" ca="1" si="60"/>
        <v>0</v>
      </c>
      <c r="DC79" s="14">
        <f t="shared" ca="1" si="60"/>
        <v>0</v>
      </c>
    </row>
    <row r="80" spans="1:107" hidden="1">
      <c r="A80" s="91">
        <v>44</v>
      </c>
      <c r="B80" s="3" t="str">
        <f t="shared" ca="1" si="61"/>
        <v>E.2.1.</v>
      </c>
      <c r="C80" s="131" t="str">
        <f t="shared" ca="1" si="62"/>
        <v>Veikla</v>
      </c>
      <c r="D80" s="294"/>
      <c r="E80" s="294"/>
      <c r="F80" s="295"/>
      <c r="G80" s="90">
        <f ca="1">SUMIF($H$39:$DC$39,"&lt;="&amp;PAL,$H80:$DC80)</f>
        <v>0</v>
      </c>
      <c r="H80" s="11">
        <f ca="1">SUM(H81:H88)</f>
        <v>0</v>
      </c>
      <c r="I80" s="11">
        <f t="shared" ref="I80:BT80" ca="1" si="63">SUM(I81:I88)</f>
        <v>0</v>
      </c>
      <c r="J80" s="11">
        <f t="shared" ca="1" si="63"/>
        <v>0</v>
      </c>
      <c r="K80" s="11">
        <f t="shared" ca="1" si="63"/>
        <v>0</v>
      </c>
      <c r="L80" s="11">
        <f t="shared" ca="1" si="63"/>
        <v>0</v>
      </c>
      <c r="M80" s="11">
        <f t="shared" ca="1" si="63"/>
        <v>0</v>
      </c>
      <c r="N80" s="11">
        <f t="shared" ca="1" si="63"/>
        <v>0</v>
      </c>
      <c r="O80" s="11">
        <f t="shared" ca="1" si="63"/>
        <v>0</v>
      </c>
      <c r="P80" s="11">
        <f t="shared" ca="1" si="63"/>
        <v>0</v>
      </c>
      <c r="Q80" s="11">
        <f t="shared" ca="1" si="63"/>
        <v>0</v>
      </c>
      <c r="R80" s="11">
        <f t="shared" ca="1" si="63"/>
        <v>0</v>
      </c>
      <c r="S80" s="11">
        <f t="shared" ca="1" si="63"/>
        <v>0</v>
      </c>
      <c r="T80" s="11">
        <f t="shared" ca="1" si="63"/>
        <v>0</v>
      </c>
      <c r="U80" s="11">
        <f t="shared" ca="1" si="63"/>
        <v>0</v>
      </c>
      <c r="V80" s="11">
        <f t="shared" ca="1" si="63"/>
        <v>0</v>
      </c>
      <c r="W80" s="11">
        <f t="shared" ca="1" si="63"/>
        <v>0</v>
      </c>
      <c r="X80" s="11">
        <f t="shared" ca="1" si="63"/>
        <v>0</v>
      </c>
      <c r="Y80" s="11">
        <f t="shared" ca="1" si="63"/>
        <v>0</v>
      </c>
      <c r="Z80" s="11">
        <f t="shared" ca="1" si="63"/>
        <v>0</v>
      </c>
      <c r="AA80" s="11">
        <f t="shared" ca="1" si="63"/>
        <v>0</v>
      </c>
      <c r="AB80" s="11">
        <f t="shared" ca="1" si="63"/>
        <v>0</v>
      </c>
      <c r="AC80" s="11">
        <f t="shared" ca="1" si="63"/>
        <v>0</v>
      </c>
      <c r="AD80" s="11">
        <f t="shared" ca="1" si="63"/>
        <v>0</v>
      </c>
      <c r="AE80" s="11">
        <f t="shared" ca="1" si="63"/>
        <v>0</v>
      </c>
      <c r="AF80" s="11">
        <f t="shared" ca="1" si="63"/>
        <v>0</v>
      </c>
      <c r="AG80" s="11">
        <f t="shared" ca="1" si="63"/>
        <v>0</v>
      </c>
      <c r="AH80" s="11">
        <f t="shared" ca="1" si="63"/>
        <v>0</v>
      </c>
      <c r="AI80" s="11">
        <f t="shared" ca="1" si="63"/>
        <v>0</v>
      </c>
      <c r="AJ80" s="11">
        <f t="shared" ca="1" si="63"/>
        <v>0</v>
      </c>
      <c r="AK80" s="11">
        <f t="shared" ca="1" si="63"/>
        <v>0</v>
      </c>
      <c r="AL80" s="11">
        <f t="shared" ca="1" si="63"/>
        <v>0</v>
      </c>
      <c r="AM80" s="11">
        <f t="shared" ca="1" si="63"/>
        <v>0</v>
      </c>
      <c r="AN80" s="11">
        <f t="shared" ca="1" si="63"/>
        <v>0</v>
      </c>
      <c r="AO80" s="11">
        <f t="shared" ca="1" si="63"/>
        <v>0</v>
      </c>
      <c r="AP80" s="11">
        <f t="shared" ca="1" si="63"/>
        <v>0</v>
      </c>
      <c r="AQ80" s="11">
        <f t="shared" ca="1" si="63"/>
        <v>0</v>
      </c>
      <c r="AR80" s="11">
        <f t="shared" ca="1" si="63"/>
        <v>0</v>
      </c>
      <c r="AS80" s="11">
        <f t="shared" ca="1" si="63"/>
        <v>0</v>
      </c>
      <c r="AT80" s="11">
        <f t="shared" ca="1" si="63"/>
        <v>0</v>
      </c>
      <c r="AU80" s="11">
        <f t="shared" ca="1" si="63"/>
        <v>0</v>
      </c>
      <c r="AV80" s="11">
        <f t="shared" ca="1" si="63"/>
        <v>0</v>
      </c>
      <c r="AW80" s="11">
        <f t="shared" ca="1" si="63"/>
        <v>0</v>
      </c>
      <c r="AX80" s="11">
        <f t="shared" ca="1" si="63"/>
        <v>0</v>
      </c>
      <c r="AY80" s="11">
        <f t="shared" ca="1" si="63"/>
        <v>0</v>
      </c>
      <c r="AZ80" s="11">
        <f t="shared" ca="1" si="63"/>
        <v>0</v>
      </c>
      <c r="BA80" s="11">
        <f t="shared" ca="1" si="63"/>
        <v>0</v>
      </c>
      <c r="BB80" s="11">
        <f t="shared" ca="1" si="63"/>
        <v>0</v>
      </c>
      <c r="BC80" s="11">
        <f t="shared" ca="1" si="63"/>
        <v>0</v>
      </c>
      <c r="BD80" s="11">
        <f t="shared" ca="1" si="63"/>
        <v>0</v>
      </c>
      <c r="BE80" s="11">
        <f t="shared" ca="1" si="63"/>
        <v>0</v>
      </c>
      <c r="BF80" s="11">
        <f t="shared" ca="1" si="63"/>
        <v>0</v>
      </c>
      <c r="BG80" s="11">
        <f t="shared" ca="1" si="63"/>
        <v>0</v>
      </c>
      <c r="BH80" s="11">
        <f t="shared" ca="1" si="63"/>
        <v>0</v>
      </c>
      <c r="BI80" s="11">
        <f t="shared" ca="1" si="63"/>
        <v>0</v>
      </c>
      <c r="BJ80" s="11">
        <f t="shared" ca="1" si="63"/>
        <v>0</v>
      </c>
      <c r="BK80" s="11">
        <f t="shared" ca="1" si="63"/>
        <v>0</v>
      </c>
      <c r="BL80" s="11">
        <f t="shared" ca="1" si="63"/>
        <v>0</v>
      </c>
      <c r="BM80" s="11">
        <f t="shared" ca="1" si="63"/>
        <v>0</v>
      </c>
      <c r="BN80" s="11">
        <f t="shared" ca="1" si="63"/>
        <v>0</v>
      </c>
      <c r="BO80" s="11">
        <f t="shared" ca="1" si="63"/>
        <v>0</v>
      </c>
      <c r="BP80" s="11">
        <f t="shared" ca="1" si="63"/>
        <v>0</v>
      </c>
      <c r="BQ80" s="11">
        <f t="shared" ca="1" si="63"/>
        <v>0</v>
      </c>
      <c r="BR80" s="11">
        <f t="shared" ca="1" si="63"/>
        <v>0</v>
      </c>
      <c r="BS80" s="11">
        <f t="shared" ca="1" si="63"/>
        <v>0</v>
      </c>
      <c r="BT80" s="11">
        <f t="shared" ca="1" si="63"/>
        <v>0</v>
      </c>
      <c r="BU80" s="11">
        <f t="shared" ref="BU80:DB80" ca="1" si="64">SUM(BU81:BU88)</f>
        <v>0</v>
      </c>
      <c r="BV80" s="11">
        <f t="shared" ca="1" si="64"/>
        <v>0</v>
      </c>
      <c r="BW80" s="11">
        <f t="shared" ca="1" si="64"/>
        <v>0</v>
      </c>
      <c r="BX80" s="11">
        <f t="shared" ca="1" si="64"/>
        <v>0</v>
      </c>
      <c r="BY80" s="11">
        <f t="shared" ca="1" si="64"/>
        <v>0</v>
      </c>
      <c r="BZ80" s="11">
        <f t="shared" ca="1" si="64"/>
        <v>0</v>
      </c>
      <c r="CA80" s="11">
        <f t="shared" ca="1" si="64"/>
        <v>0</v>
      </c>
      <c r="CB80" s="11">
        <f t="shared" ca="1" si="64"/>
        <v>0</v>
      </c>
      <c r="CC80" s="11">
        <f t="shared" ca="1" si="64"/>
        <v>0</v>
      </c>
      <c r="CD80" s="11">
        <f t="shared" ca="1" si="64"/>
        <v>0</v>
      </c>
      <c r="CE80" s="11">
        <f t="shared" ca="1" si="64"/>
        <v>0</v>
      </c>
      <c r="CF80" s="11">
        <f t="shared" ca="1" si="64"/>
        <v>0</v>
      </c>
      <c r="CG80" s="11">
        <f t="shared" ca="1" si="64"/>
        <v>0</v>
      </c>
      <c r="CH80" s="11">
        <f t="shared" ca="1" si="64"/>
        <v>0</v>
      </c>
      <c r="CI80" s="11">
        <f t="shared" ca="1" si="64"/>
        <v>0</v>
      </c>
      <c r="CJ80" s="11">
        <f t="shared" ca="1" si="64"/>
        <v>0</v>
      </c>
      <c r="CK80" s="11">
        <f t="shared" ca="1" si="64"/>
        <v>0</v>
      </c>
      <c r="CL80" s="11">
        <f t="shared" ca="1" si="64"/>
        <v>0</v>
      </c>
      <c r="CM80" s="11">
        <f t="shared" ca="1" si="64"/>
        <v>0</v>
      </c>
      <c r="CN80" s="11">
        <f t="shared" ca="1" si="64"/>
        <v>0</v>
      </c>
      <c r="CO80" s="11">
        <f t="shared" ca="1" si="64"/>
        <v>0</v>
      </c>
      <c r="CP80" s="11">
        <f t="shared" ca="1" si="64"/>
        <v>0</v>
      </c>
      <c r="CQ80" s="11">
        <f t="shared" ca="1" si="64"/>
        <v>0</v>
      </c>
      <c r="CR80" s="11">
        <f t="shared" ca="1" si="64"/>
        <v>0</v>
      </c>
      <c r="CS80" s="11">
        <f t="shared" ca="1" si="64"/>
        <v>0</v>
      </c>
      <c r="CT80" s="11">
        <f t="shared" ca="1" si="64"/>
        <v>0</v>
      </c>
      <c r="CU80" s="11">
        <f t="shared" ca="1" si="64"/>
        <v>0</v>
      </c>
      <c r="CV80" s="11">
        <f t="shared" ca="1" si="64"/>
        <v>0</v>
      </c>
      <c r="CW80" s="11">
        <f t="shared" ca="1" si="64"/>
        <v>0</v>
      </c>
      <c r="CX80" s="11">
        <f t="shared" ca="1" si="64"/>
        <v>0</v>
      </c>
      <c r="CY80" s="11">
        <f t="shared" ca="1" si="64"/>
        <v>0</v>
      </c>
      <c r="CZ80" s="11">
        <f t="shared" ca="1" si="64"/>
        <v>0</v>
      </c>
      <c r="DA80" s="11">
        <f t="shared" ca="1" si="64"/>
        <v>0</v>
      </c>
      <c r="DB80" s="11">
        <f t="shared" ca="1" si="64"/>
        <v>0</v>
      </c>
      <c r="DC80" s="11">
        <f ca="1">SUM(DC81:DC88)</f>
        <v>0</v>
      </c>
    </row>
    <row r="81" spans="1:107" hidden="1">
      <c r="A81" s="91">
        <v>45</v>
      </c>
      <c r="B81" s="5" t="str">
        <f t="shared" ca="1" si="61"/>
        <v>E.2.2.</v>
      </c>
      <c r="C81" s="113" t="str">
        <f t="shared" ca="1" si="62"/>
        <v>Veikla</v>
      </c>
      <c r="D81" s="194"/>
      <c r="E81" s="194"/>
      <c r="F81" s="195"/>
      <c r="G81" s="90">
        <f ca="1">SUMIF($H$39:$DC$39,"&lt;="&amp;PAL,$H81:$DC81)</f>
        <v>0</v>
      </c>
      <c r="H81" s="14">
        <f t="shared" ref="H81:Q88" ca="1" si="65">IFERROR(OFFSET(INDIRECT("'"&amp;Opt_alt&amp;"'!H12"),$A81,H$39)*(1+VMI)^H$39,"")</f>
        <v>0</v>
      </c>
      <c r="I81" s="14">
        <f t="shared" ca="1" si="65"/>
        <v>0</v>
      </c>
      <c r="J81" s="14">
        <f t="shared" ca="1" si="65"/>
        <v>0</v>
      </c>
      <c r="K81" s="14">
        <f t="shared" ca="1" si="65"/>
        <v>0</v>
      </c>
      <c r="L81" s="14">
        <f t="shared" ca="1" si="65"/>
        <v>0</v>
      </c>
      <c r="M81" s="14">
        <f t="shared" ca="1" si="65"/>
        <v>0</v>
      </c>
      <c r="N81" s="14">
        <f t="shared" ca="1" si="65"/>
        <v>0</v>
      </c>
      <c r="O81" s="14">
        <f t="shared" ca="1" si="65"/>
        <v>0</v>
      </c>
      <c r="P81" s="14">
        <f t="shared" ca="1" si="65"/>
        <v>0</v>
      </c>
      <c r="Q81" s="14">
        <f t="shared" ca="1" si="65"/>
        <v>0</v>
      </c>
      <c r="R81" s="14">
        <f t="shared" ref="R81:AA88" ca="1" si="66">IFERROR(OFFSET(INDIRECT("'"&amp;Opt_alt&amp;"'!H12"),$A81,R$39)*(1+VMI)^R$39,"")</f>
        <v>0</v>
      </c>
      <c r="S81" s="14">
        <f t="shared" ca="1" si="66"/>
        <v>0</v>
      </c>
      <c r="T81" s="14">
        <f t="shared" ca="1" si="66"/>
        <v>0</v>
      </c>
      <c r="U81" s="14">
        <f t="shared" ca="1" si="66"/>
        <v>0</v>
      </c>
      <c r="V81" s="14">
        <f t="shared" ca="1" si="66"/>
        <v>0</v>
      </c>
      <c r="W81" s="14">
        <f t="shared" ca="1" si="66"/>
        <v>0</v>
      </c>
      <c r="X81" s="14">
        <f t="shared" ca="1" si="66"/>
        <v>0</v>
      </c>
      <c r="Y81" s="14">
        <f t="shared" ca="1" si="66"/>
        <v>0</v>
      </c>
      <c r="Z81" s="14">
        <f t="shared" ca="1" si="66"/>
        <v>0</v>
      </c>
      <c r="AA81" s="14">
        <f t="shared" ca="1" si="66"/>
        <v>0</v>
      </c>
      <c r="AB81" s="14">
        <f t="shared" ref="AB81:AK88" ca="1" si="67">IFERROR(OFFSET(INDIRECT("'"&amp;Opt_alt&amp;"'!H12"),$A81,AB$39)*(1+VMI)^AB$39,"")</f>
        <v>0</v>
      </c>
      <c r="AC81" s="14">
        <f t="shared" ca="1" si="67"/>
        <v>0</v>
      </c>
      <c r="AD81" s="14">
        <f t="shared" ca="1" si="67"/>
        <v>0</v>
      </c>
      <c r="AE81" s="14">
        <f t="shared" ca="1" si="67"/>
        <v>0</v>
      </c>
      <c r="AF81" s="14">
        <f t="shared" ca="1" si="67"/>
        <v>0</v>
      </c>
      <c r="AG81" s="14">
        <f t="shared" ca="1" si="67"/>
        <v>0</v>
      </c>
      <c r="AH81" s="14">
        <f t="shared" ca="1" si="67"/>
        <v>0</v>
      </c>
      <c r="AI81" s="14">
        <f t="shared" ca="1" si="67"/>
        <v>0</v>
      </c>
      <c r="AJ81" s="14">
        <f t="shared" ca="1" si="67"/>
        <v>0</v>
      </c>
      <c r="AK81" s="14">
        <f t="shared" ca="1" si="67"/>
        <v>0</v>
      </c>
      <c r="AL81" s="14">
        <f t="shared" ref="AL81:AU88" ca="1" si="68">IFERROR(OFFSET(INDIRECT("'"&amp;Opt_alt&amp;"'!H12"),$A81,AL$39)*(1+VMI)^AL$39,"")</f>
        <v>0</v>
      </c>
      <c r="AM81" s="14">
        <f t="shared" ca="1" si="68"/>
        <v>0</v>
      </c>
      <c r="AN81" s="14">
        <f t="shared" ca="1" si="68"/>
        <v>0</v>
      </c>
      <c r="AO81" s="14">
        <f t="shared" ca="1" si="68"/>
        <v>0</v>
      </c>
      <c r="AP81" s="14">
        <f t="shared" ca="1" si="68"/>
        <v>0</v>
      </c>
      <c r="AQ81" s="14">
        <f t="shared" ca="1" si="68"/>
        <v>0</v>
      </c>
      <c r="AR81" s="14">
        <f t="shared" ca="1" si="68"/>
        <v>0</v>
      </c>
      <c r="AS81" s="14">
        <f t="shared" ca="1" si="68"/>
        <v>0</v>
      </c>
      <c r="AT81" s="14">
        <f t="shared" ca="1" si="68"/>
        <v>0</v>
      </c>
      <c r="AU81" s="14">
        <f t="shared" ca="1" si="68"/>
        <v>0</v>
      </c>
      <c r="AV81" s="14">
        <f t="shared" ref="AV81:BE88" ca="1" si="69">IFERROR(OFFSET(INDIRECT("'"&amp;Opt_alt&amp;"'!H12"),$A81,AV$39)*(1+VMI)^AV$39,"")</f>
        <v>0</v>
      </c>
      <c r="AW81" s="14">
        <f t="shared" ca="1" si="69"/>
        <v>0</v>
      </c>
      <c r="AX81" s="14">
        <f t="shared" ca="1" si="69"/>
        <v>0</v>
      </c>
      <c r="AY81" s="14">
        <f t="shared" ca="1" si="69"/>
        <v>0</v>
      </c>
      <c r="AZ81" s="14">
        <f t="shared" ca="1" si="69"/>
        <v>0</v>
      </c>
      <c r="BA81" s="14">
        <f t="shared" ca="1" si="69"/>
        <v>0</v>
      </c>
      <c r="BB81" s="14">
        <f t="shared" ca="1" si="69"/>
        <v>0</v>
      </c>
      <c r="BC81" s="14">
        <f t="shared" ca="1" si="69"/>
        <v>0</v>
      </c>
      <c r="BD81" s="14">
        <f t="shared" ca="1" si="69"/>
        <v>0</v>
      </c>
      <c r="BE81" s="14">
        <f t="shared" ca="1" si="69"/>
        <v>0</v>
      </c>
      <c r="BF81" s="14">
        <f t="shared" ref="BF81:BO88" ca="1" si="70">IFERROR(OFFSET(INDIRECT("'"&amp;Opt_alt&amp;"'!H12"),$A81,BF$39)*(1+VMI)^BF$39,"")</f>
        <v>0</v>
      </c>
      <c r="BG81" s="14">
        <f t="shared" ca="1" si="70"/>
        <v>0</v>
      </c>
      <c r="BH81" s="14">
        <f t="shared" ca="1" si="70"/>
        <v>0</v>
      </c>
      <c r="BI81" s="14">
        <f t="shared" ca="1" si="70"/>
        <v>0</v>
      </c>
      <c r="BJ81" s="14">
        <f t="shared" ca="1" si="70"/>
        <v>0</v>
      </c>
      <c r="BK81" s="14">
        <f t="shared" ca="1" si="70"/>
        <v>0</v>
      </c>
      <c r="BL81" s="14">
        <f t="shared" ca="1" si="70"/>
        <v>0</v>
      </c>
      <c r="BM81" s="14">
        <f t="shared" ca="1" si="70"/>
        <v>0</v>
      </c>
      <c r="BN81" s="14">
        <f t="shared" ca="1" si="70"/>
        <v>0</v>
      </c>
      <c r="BO81" s="14">
        <f t="shared" ca="1" si="70"/>
        <v>0</v>
      </c>
      <c r="BP81" s="14">
        <f t="shared" ref="BP81:BY88" ca="1" si="71">IFERROR(OFFSET(INDIRECT("'"&amp;Opt_alt&amp;"'!H12"),$A81,BP$39)*(1+VMI)^BP$39,"")</f>
        <v>0</v>
      </c>
      <c r="BQ81" s="14">
        <f t="shared" ca="1" si="71"/>
        <v>0</v>
      </c>
      <c r="BR81" s="14">
        <f t="shared" ca="1" si="71"/>
        <v>0</v>
      </c>
      <c r="BS81" s="14">
        <f t="shared" ca="1" si="71"/>
        <v>0</v>
      </c>
      <c r="BT81" s="14">
        <f t="shared" ca="1" si="71"/>
        <v>0</v>
      </c>
      <c r="BU81" s="14">
        <f t="shared" ca="1" si="71"/>
        <v>0</v>
      </c>
      <c r="BV81" s="14">
        <f t="shared" ca="1" si="71"/>
        <v>0</v>
      </c>
      <c r="BW81" s="14">
        <f t="shared" ca="1" si="71"/>
        <v>0</v>
      </c>
      <c r="BX81" s="14">
        <f t="shared" ca="1" si="71"/>
        <v>0</v>
      </c>
      <c r="BY81" s="14">
        <f t="shared" ca="1" si="71"/>
        <v>0</v>
      </c>
      <c r="BZ81" s="14">
        <f t="shared" ref="BZ81:CI88" ca="1" si="72">IFERROR(OFFSET(INDIRECT("'"&amp;Opt_alt&amp;"'!H12"),$A81,BZ$39)*(1+VMI)^BZ$39,"")</f>
        <v>0</v>
      </c>
      <c r="CA81" s="14">
        <f t="shared" ca="1" si="72"/>
        <v>0</v>
      </c>
      <c r="CB81" s="14">
        <f t="shared" ca="1" si="72"/>
        <v>0</v>
      </c>
      <c r="CC81" s="14">
        <f t="shared" ca="1" si="72"/>
        <v>0</v>
      </c>
      <c r="CD81" s="14">
        <f t="shared" ca="1" si="72"/>
        <v>0</v>
      </c>
      <c r="CE81" s="14">
        <f t="shared" ca="1" si="72"/>
        <v>0</v>
      </c>
      <c r="CF81" s="14">
        <f t="shared" ca="1" si="72"/>
        <v>0</v>
      </c>
      <c r="CG81" s="14">
        <f t="shared" ca="1" si="72"/>
        <v>0</v>
      </c>
      <c r="CH81" s="14">
        <f t="shared" ca="1" si="72"/>
        <v>0</v>
      </c>
      <c r="CI81" s="14">
        <f t="shared" ca="1" si="72"/>
        <v>0</v>
      </c>
      <c r="CJ81" s="14">
        <f t="shared" ref="CJ81:CS88" ca="1" si="73">IFERROR(OFFSET(INDIRECT("'"&amp;Opt_alt&amp;"'!H12"),$A81,CJ$39)*(1+VMI)^CJ$39,"")</f>
        <v>0</v>
      </c>
      <c r="CK81" s="14">
        <f t="shared" ca="1" si="73"/>
        <v>0</v>
      </c>
      <c r="CL81" s="14">
        <f t="shared" ca="1" si="73"/>
        <v>0</v>
      </c>
      <c r="CM81" s="14">
        <f t="shared" ca="1" si="73"/>
        <v>0</v>
      </c>
      <c r="CN81" s="14">
        <f t="shared" ca="1" si="73"/>
        <v>0</v>
      </c>
      <c r="CO81" s="14">
        <f t="shared" ca="1" si="73"/>
        <v>0</v>
      </c>
      <c r="CP81" s="14">
        <f t="shared" ca="1" si="73"/>
        <v>0</v>
      </c>
      <c r="CQ81" s="14">
        <f t="shared" ca="1" si="73"/>
        <v>0</v>
      </c>
      <c r="CR81" s="14">
        <f t="shared" ca="1" si="73"/>
        <v>0</v>
      </c>
      <c r="CS81" s="14">
        <f t="shared" ca="1" si="73"/>
        <v>0</v>
      </c>
      <c r="CT81" s="14">
        <f t="shared" ref="CT81:DC88" ca="1" si="74">IFERROR(OFFSET(INDIRECT("'"&amp;Opt_alt&amp;"'!H12"),$A81,CT$39)*(1+VMI)^CT$39,"")</f>
        <v>0</v>
      </c>
      <c r="CU81" s="14">
        <f t="shared" ca="1" si="74"/>
        <v>0</v>
      </c>
      <c r="CV81" s="14">
        <f t="shared" ca="1" si="74"/>
        <v>0</v>
      </c>
      <c r="CW81" s="14">
        <f t="shared" ca="1" si="74"/>
        <v>0</v>
      </c>
      <c r="CX81" s="14">
        <f t="shared" ca="1" si="74"/>
        <v>0</v>
      </c>
      <c r="CY81" s="14">
        <f t="shared" ca="1" si="74"/>
        <v>0</v>
      </c>
      <c r="CZ81" s="14">
        <f t="shared" ca="1" si="74"/>
        <v>0</v>
      </c>
      <c r="DA81" s="14">
        <f t="shared" ca="1" si="74"/>
        <v>0</v>
      </c>
      <c r="DB81" s="14">
        <f t="shared" ca="1" si="74"/>
        <v>0</v>
      </c>
      <c r="DC81" s="14">
        <f t="shared" ca="1" si="74"/>
        <v>0</v>
      </c>
    </row>
    <row r="82" spans="1:107" hidden="1">
      <c r="A82" s="91">
        <v>46</v>
      </c>
      <c r="B82" s="5" t="str">
        <f t="shared" ca="1" si="61"/>
        <v>E.2.3.</v>
      </c>
      <c r="C82" s="113" t="str">
        <f t="shared" ca="1" si="62"/>
        <v>Veikla</v>
      </c>
      <c r="D82" s="194"/>
      <c r="E82" s="194"/>
      <c r="F82" s="195"/>
      <c r="G82" s="90">
        <f ca="1">SUMIF($H$39:$DC$39,"&lt;="&amp;PAL,$H82:$DC82)</f>
        <v>0</v>
      </c>
      <c r="H82" s="14">
        <f t="shared" ca="1" si="65"/>
        <v>0</v>
      </c>
      <c r="I82" s="14">
        <f t="shared" ca="1" si="65"/>
        <v>0</v>
      </c>
      <c r="J82" s="14">
        <f t="shared" ca="1" si="65"/>
        <v>0</v>
      </c>
      <c r="K82" s="14">
        <f t="shared" ca="1" si="65"/>
        <v>0</v>
      </c>
      <c r="L82" s="14">
        <f t="shared" ca="1" si="65"/>
        <v>0</v>
      </c>
      <c r="M82" s="14">
        <f t="shared" ca="1" si="65"/>
        <v>0</v>
      </c>
      <c r="N82" s="14">
        <f t="shared" ca="1" si="65"/>
        <v>0</v>
      </c>
      <c r="O82" s="14">
        <f t="shared" ca="1" si="65"/>
        <v>0</v>
      </c>
      <c r="P82" s="14">
        <f t="shared" ca="1" si="65"/>
        <v>0</v>
      </c>
      <c r="Q82" s="14">
        <f t="shared" ca="1" si="65"/>
        <v>0</v>
      </c>
      <c r="R82" s="14">
        <f t="shared" ca="1" si="66"/>
        <v>0</v>
      </c>
      <c r="S82" s="14">
        <f t="shared" ca="1" si="66"/>
        <v>0</v>
      </c>
      <c r="T82" s="14">
        <f t="shared" ca="1" si="66"/>
        <v>0</v>
      </c>
      <c r="U82" s="14">
        <f t="shared" ca="1" si="66"/>
        <v>0</v>
      </c>
      <c r="V82" s="14">
        <f t="shared" ca="1" si="66"/>
        <v>0</v>
      </c>
      <c r="W82" s="14">
        <f t="shared" ca="1" si="66"/>
        <v>0</v>
      </c>
      <c r="X82" s="14">
        <f t="shared" ca="1" si="66"/>
        <v>0</v>
      </c>
      <c r="Y82" s="14">
        <f t="shared" ca="1" si="66"/>
        <v>0</v>
      </c>
      <c r="Z82" s="14">
        <f t="shared" ca="1" si="66"/>
        <v>0</v>
      </c>
      <c r="AA82" s="14">
        <f t="shared" ca="1" si="66"/>
        <v>0</v>
      </c>
      <c r="AB82" s="14">
        <f t="shared" ca="1" si="67"/>
        <v>0</v>
      </c>
      <c r="AC82" s="14">
        <f t="shared" ca="1" si="67"/>
        <v>0</v>
      </c>
      <c r="AD82" s="14">
        <f t="shared" ca="1" si="67"/>
        <v>0</v>
      </c>
      <c r="AE82" s="14">
        <f t="shared" ca="1" si="67"/>
        <v>0</v>
      </c>
      <c r="AF82" s="14">
        <f t="shared" ca="1" si="67"/>
        <v>0</v>
      </c>
      <c r="AG82" s="14">
        <f t="shared" ca="1" si="67"/>
        <v>0</v>
      </c>
      <c r="AH82" s="14">
        <f t="shared" ca="1" si="67"/>
        <v>0</v>
      </c>
      <c r="AI82" s="14">
        <f t="shared" ca="1" si="67"/>
        <v>0</v>
      </c>
      <c r="AJ82" s="14">
        <f t="shared" ca="1" si="67"/>
        <v>0</v>
      </c>
      <c r="AK82" s="14">
        <f t="shared" ca="1" si="67"/>
        <v>0</v>
      </c>
      <c r="AL82" s="14">
        <f t="shared" ca="1" si="68"/>
        <v>0</v>
      </c>
      <c r="AM82" s="14">
        <f t="shared" ca="1" si="68"/>
        <v>0</v>
      </c>
      <c r="AN82" s="14">
        <f t="shared" ca="1" si="68"/>
        <v>0</v>
      </c>
      <c r="AO82" s="14">
        <f t="shared" ca="1" si="68"/>
        <v>0</v>
      </c>
      <c r="AP82" s="14">
        <f t="shared" ca="1" si="68"/>
        <v>0</v>
      </c>
      <c r="AQ82" s="14">
        <f t="shared" ca="1" si="68"/>
        <v>0</v>
      </c>
      <c r="AR82" s="14">
        <f t="shared" ca="1" si="68"/>
        <v>0</v>
      </c>
      <c r="AS82" s="14">
        <f t="shared" ca="1" si="68"/>
        <v>0</v>
      </c>
      <c r="AT82" s="14">
        <f t="shared" ca="1" si="68"/>
        <v>0</v>
      </c>
      <c r="AU82" s="14">
        <f t="shared" ca="1" si="68"/>
        <v>0</v>
      </c>
      <c r="AV82" s="14">
        <f t="shared" ca="1" si="69"/>
        <v>0</v>
      </c>
      <c r="AW82" s="14">
        <f t="shared" ca="1" si="69"/>
        <v>0</v>
      </c>
      <c r="AX82" s="14">
        <f t="shared" ca="1" si="69"/>
        <v>0</v>
      </c>
      <c r="AY82" s="14">
        <f t="shared" ca="1" si="69"/>
        <v>0</v>
      </c>
      <c r="AZ82" s="14">
        <f t="shared" ca="1" si="69"/>
        <v>0</v>
      </c>
      <c r="BA82" s="14">
        <f t="shared" ca="1" si="69"/>
        <v>0</v>
      </c>
      <c r="BB82" s="14">
        <f t="shared" ca="1" si="69"/>
        <v>0</v>
      </c>
      <c r="BC82" s="14">
        <f t="shared" ca="1" si="69"/>
        <v>0</v>
      </c>
      <c r="BD82" s="14">
        <f t="shared" ca="1" si="69"/>
        <v>0</v>
      </c>
      <c r="BE82" s="14">
        <f t="shared" ca="1" si="69"/>
        <v>0</v>
      </c>
      <c r="BF82" s="14">
        <f t="shared" ca="1" si="70"/>
        <v>0</v>
      </c>
      <c r="BG82" s="14">
        <f t="shared" ca="1" si="70"/>
        <v>0</v>
      </c>
      <c r="BH82" s="14">
        <f t="shared" ca="1" si="70"/>
        <v>0</v>
      </c>
      <c r="BI82" s="14">
        <f t="shared" ca="1" si="70"/>
        <v>0</v>
      </c>
      <c r="BJ82" s="14">
        <f t="shared" ca="1" si="70"/>
        <v>0</v>
      </c>
      <c r="BK82" s="14">
        <f t="shared" ca="1" si="70"/>
        <v>0</v>
      </c>
      <c r="BL82" s="14">
        <f t="shared" ca="1" si="70"/>
        <v>0</v>
      </c>
      <c r="BM82" s="14">
        <f t="shared" ca="1" si="70"/>
        <v>0</v>
      </c>
      <c r="BN82" s="14">
        <f t="shared" ca="1" si="70"/>
        <v>0</v>
      </c>
      <c r="BO82" s="14">
        <f t="shared" ca="1" si="70"/>
        <v>0</v>
      </c>
      <c r="BP82" s="14">
        <f t="shared" ca="1" si="71"/>
        <v>0</v>
      </c>
      <c r="BQ82" s="14">
        <f t="shared" ca="1" si="71"/>
        <v>0</v>
      </c>
      <c r="BR82" s="14">
        <f t="shared" ca="1" si="71"/>
        <v>0</v>
      </c>
      <c r="BS82" s="14">
        <f t="shared" ca="1" si="71"/>
        <v>0</v>
      </c>
      <c r="BT82" s="14">
        <f t="shared" ca="1" si="71"/>
        <v>0</v>
      </c>
      <c r="BU82" s="14">
        <f t="shared" ca="1" si="71"/>
        <v>0</v>
      </c>
      <c r="BV82" s="14">
        <f t="shared" ca="1" si="71"/>
        <v>0</v>
      </c>
      <c r="BW82" s="14">
        <f t="shared" ca="1" si="71"/>
        <v>0</v>
      </c>
      <c r="BX82" s="14">
        <f t="shared" ca="1" si="71"/>
        <v>0</v>
      </c>
      <c r="BY82" s="14">
        <f t="shared" ca="1" si="71"/>
        <v>0</v>
      </c>
      <c r="BZ82" s="14">
        <f t="shared" ca="1" si="72"/>
        <v>0</v>
      </c>
      <c r="CA82" s="14">
        <f t="shared" ca="1" si="72"/>
        <v>0</v>
      </c>
      <c r="CB82" s="14">
        <f t="shared" ca="1" si="72"/>
        <v>0</v>
      </c>
      <c r="CC82" s="14">
        <f t="shared" ca="1" si="72"/>
        <v>0</v>
      </c>
      <c r="CD82" s="14">
        <f t="shared" ca="1" si="72"/>
        <v>0</v>
      </c>
      <c r="CE82" s="14">
        <f t="shared" ca="1" si="72"/>
        <v>0</v>
      </c>
      <c r="CF82" s="14">
        <f t="shared" ca="1" si="72"/>
        <v>0</v>
      </c>
      <c r="CG82" s="14">
        <f t="shared" ca="1" si="72"/>
        <v>0</v>
      </c>
      <c r="CH82" s="14">
        <f t="shared" ca="1" si="72"/>
        <v>0</v>
      </c>
      <c r="CI82" s="14">
        <f t="shared" ca="1" si="72"/>
        <v>0</v>
      </c>
      <c r="CJ82" s="14">
        <f t="shared" ca="1" si="73"/>
        <v>0</v>
      </c>
      <c r="CK82" s="14">
        <f t="shared" ca="1" si="73"/>
        <v>0</v>
      </c>
      <c r="CL82" s="14">
        <f t="shared" ca="1" si="73"/>
        <v>0</v>
      </c>
      <c r="CM82" s="14">
        <f t="shared" ca="1" si="73"/>
        <v>0</v>
      </c>
      <c r="CN82" s="14">
        <f t="shared" ca="1" si="73"/>
        <v>0</v>
      </c>
      <c r="CO82" s="14">
        <f t="shared" ca="1" si="73"/>
        <v>0</v>
      </c>
      <c r="CP82" s="14">
        <f t="shared" ca="1" si="73"/>
        <v>0</v>
      </c>
      <c r="CQ82" s="14">
        <f t="shared" ca="1" si="73"/>
        <v>0</v>
      </c>
      <c r="CR82" s="14">
        <f t="shared" ca="1" si="73"/>
        <v>0</v>
      </c>
      <c r="CS82" s="14">
        <f t="shared" ca="1" si="73"/>
        <v>0</v>
      </c>
      <c r="CT82" s="14">
        <f t="shared" ca="1" si="74"/>
        <v>0</v>
      </c>
      <c r="CU82" s="14">
        <f t="shared" ca="1" si="74"/>
        <v>0</v>
      </c>
      <c r="CV82" s="14">
        <f t="shared" ca="1" si="74"/>
        <v>0</v>
      </c>
      <c r="CW82" s="14">
        <f t="shared" ca="1" si="74"/>
        <v>0</v>
      </c>
      <c r="CX82" s="14">
        <f t="shared" ca="1" si="74"/>
        <v>0</v>
      </c>
      <c r="CY82" s="14">
        <f t="shared" ca="1" si="74"/>
        <v>0</v>
      </c>
      <c r="CZ82" s="14">
        <f t="shared" ca="1" si="74"/>
        <v>0</v>
      </c>
      <c r="DA82" s="14">
        <f t="shared" ca="1" si="74"/>
        <v>0</v>
      </c>
      <c r="DB82" s="14">
        <f t="shared" ca="1" si="74"/>
        <v>0</v>
      </c>
      <c r="DC82" s="14">
        <f t="shared" ca="1" si="74"/>
        <v>0</v>
      </c>
    </row>
    <row r="83" spans="1:107" hidden="1">
      <c r="A83" s="91">
        <v>47</v>
      </c>
      <c r="B83" s="5" t="str">
        <f t="shared" ca="1" si="61"/>
        <v>E.2.4.</v>
      </c>
      <c r="C83" s="113" t="str">
        <f t="shared" ca="1" si="62"/>
        <v>Veikla</v>
      </c>
      <c r="D83" s="194"/>
      <c r="E83" s="194"/>
      <c r="F83" s="195"/>
      <c r="G83" s="90">
        <f ca="1">SUMIF($H$39:$DC$39,"&lt;="&amp;PAL,$H83:$DC83)</f>
        <v>0</v>
      </c>
      <c r="H83" s="14">
        <f t="shared" ca="1" si="65"/>
        <v>0</v>
      </c>
      <c r="I83" s="14">
        <f t="shared" ca="1" si="65"/>
        <v>0</v>
      </c>
      <c r="J83" s="14">
        <f t="shared" ca="1" si="65"/>
        <v>0</v>
      </c>
      <c r="K83" s="14">
        <f t="shared" ca="1" si="65"/>
        <v>0</v>
      </c>
      <c r="L83" s="14">
        <f t="shared" ca="1" si="65"/>
        <v>0</v>
      </c>
      <c r="M83" s="14">
        <f t="shared" ca="1" si="65"/>
        <v>0</v>
      </c>
      <c r="N83" s="14">
        <f t="shared" ca="1" si="65"/>
        <v>0</v>
      </c>
      <c r="O83" s="14">
        <f t="shared" ca="1" si="65"/>
        <v>0</v>
      </c>
      <c r="P83" s="14">
        <f t="shared" ca="1" si="65"/>
        <v>0</v>
      </c>
      <c r="Q83" s="14">
        <f t="shared" ca="1" si="65"/>
        <v>0</v>
      </c>
      <c r="R83" s="14">
        <f t="shared" ca="1" si="66"/>
        <v>0</v>
      </c>
      <c r="S83" s="14">
        <f t="shared" ca="1" si="66"/>
        <v>0</v>
      </c>
      <c r="T83" s="14">
        <f t="shared" ca="1" si="66"/>
        <v>0</v>
      </c>
      <c r="U83" s="14">
        <f t="shared" ca="1" si="66"/>
        <v>0</v>
      </c>
      <c r="V83" s="14">
        <f t="shared" ca="1" si="66"/>
        <v>0</v>
      </c>
      <c r="W83" s="14">
        <f t="shared" ca="1" si="66"/>
        <v>0</v>
      </c>
      <c r="X83" s="14">
        <f t="shared" ca="1" si="66"/>
        <v>0</v>
      </c>
      <c r="Y83" s="14">
        <f t="shared" ca="1" si="66"/>
        <v>0</v>
      </c>
      <c r="Z83" s="14">
        <f t="shared" ca="1" si="66"/>
        <v>0</v>
      </c>
      <c r="AA83" s="14">
        <f t="shared" ca="1" si="66"/>
        <v>0</v>
      </c>
      <c r="AB83" s="14">
        <f t="shared" ca="1" si="67"/>
        <v>0</v>
      </c>
      <c r="AC83" s="14">
        <f t="shared" ca="1" si="67"/>
        <v>0</v>
      </c>
      <c r="AD83" s="14">
        <f t="shared" ca="1" si="67"/>
        <v>0</v>
      </c>
      <c r="AE83" s="14">
        <f t="shared" ca="1" si="67"/>
        <v>0</v>
      </c>
      <c r="AF83" s="14">
        <f t="shared" ca="1" si="67"/>
        <v>0</v>
      </c>
      <c r="AG83" s="14">
        <f t="shared" ca="1" si="67"/>
        <v>0</v>
      </c>
      <c r="AH83" s="14">
        <f t="shared" ca="1" si="67"/>
        <v>0</v>
      </c>
      <c r="AI83" s="14">
        <f t="shared" ca="1" si="67"/>
        <v>0</v>
      </c>
      <c r="AJ83" s="14">
        <f t="shared" ca="1" si="67"/>
        <v>0</v>
      </c>
      <c r="AK83" s="14">
        <f t="shared" ca="1" si="67"/>
        <v>0</v>
      </c>
      <c r="AL83" s="14">
        <f t="shared" ca="1" si="68"/>
        <v>0</v>
      </c>
      <c r="AM83" s="14">
        <f t="shared" ca="1" si="68"/>
        <v>0</v>
      </c>
      <c r="AN83" s="14">
        <f t="shared" ca="1" si="68"/>
        <v>0</v>
      </c>
      <c r="AO83" s="14">
        <f t="shared" ca="1" si="68"/>
        <v>0</v>
      </c>
      <c r="AP83" s="14">
        <f t="shared" ca="1" si="68"/>
        <v>0</v>
      </c>
      <c r="AQ83" s="14">
        <f t="shared" ca="1" si="68"/>
        <v>0</v>
      </c>
      <c r="AR83" s="14">
        <f t="shared" ca="1" si="68"/>
        <v>0</v>
      </c>
      <c r="AS83" s="14">
        <f t="shared" ca="1" si="68"/>
        <v>0</v>
      </c>
      <c r="AT83" s="14">
        <f t="shared" ca="1" si="68"/>
        <v>0</v>
      </c>
      <c r="AU83" s="14">
        <f t="shared" ca="1" si="68"/>
        <v>0</v>
      </c>
      <c r="AV83" s="14">
        <f t="shared" ca="1" si="69"/>
        <v>0</v>
      </c>
      <c r="AW83" s="14">
        <f t="shared" ca="1" si="69"/>
        <v>0</v>
      </c>
      <c r="AX83" s="14">
        <f t="shared" ca="1" si="69"/>
        <v>0</v>
      </c>
      <c r="AY83" s="14">
        <f t="shared" ca="1" si="69"/>
        <v>0</v>
      </c>
      <c r="AZ83" s="14">
        <f t="shared" ca="1" si="69"/>
        <v>0</v>
      </c>
      <c r="BA83" s="14">
        <f t="shared" ca="1" si="69"/>
        <v>0</v>
      </c>
      <c r="BB83" s="14">
        <f t="shared" ca="1" si="69"/>
        <v>0</v>
      </c>
      <c r="BC83" s="14">
        <f t="shared" ca="1" si="69"/>
        <v>0</v>
      </c>
      <c r="BD83" s="14">
        <f t="shared" ca="1" si="69"/>
        <v>0</v>
      </c>
      <c r="BE83" s="14">
        <f t="shared" ca="1" si="69"/>
        <v>0</v>
      </c>
      <c r="BF83" s="14">
        <f t="shared" ca="1" si="70"/>
        <v>0</v>
      </c>
      <c r="BG83" s="14">
        <f t="shared" ca="1" si="70"/>
        <v>0</v>
      </c>
      <c r="BH83" s="14">
        <f t="shared" ca="1" si="70"/>
        <v>0</v>
      </c>
      <c r="BI83" s="14">
        <f t="shared" ca="1" si="70"/>
        <v>0</v>
      </c>
      <c r="BJ83" s="14">
        <f t="shared" ca="1" si="70"/>
        <v>0</v>
      </c>
      <c r="BK83" s="14">
        <f t="shared" ca="1" si="70"/>
        <v>0</v>
      </c>
      <c r="BL83" s="14">
        <f t="shared" ca="1" si="70"/>
        <v>0</v>
      </c>
      <c r="BM83" s="14">
        <f t="shared" ca="1" si="70"/>
        <v>0</v>
      </c>
      <c r="BN83" s="14">
        <f t="shared" ca="1" si="70"/>
        <v>0</v>
      </c>
      <c r="BO83" s="14">
        <f t="shared" ca="1" si="70"/>
        <v>0</v>
      </c>
      <c r="BP83" s="14">
        <f t="shared" ca="1" si="71"/>
        <v>0</v>
      </c>
      <c r="BQ83" s="14">
        <f t="shared" ca="1" si="71"/>
        <v>0</v>
      </c>
      <c r="BR83" s="14">
        <f t="shared" ca="1" si="71"/>
        <v>0</v>
      </c>
      <c r="BS83" s="14">
        <f t="shared" ca="1" si="71"/>
        <v>0</v>
      </c>
      <c r="BT83" s="14">
        <f t="shared" ca="1" si="71"/>
        <v>0</v>
      </c>
      <c r="BU83" s="14">
        <f t="shared" ca="1" si="71"/>
        <v>0</v>
      </c>
      <c r="BV83" s="14">
        <f t="shared" ca="1" si="71"/>
        <v>0</v>
      </c>
      <c r="BW83" s="14">
        <f t="shared" ca="1" si="71"/>
        <v>0</v>
      </c>
      <c r="BX83" s="14">
        <f t="shared" ca="1" si="71"/>
        <v>0</v>
      </c>
      <c r="BY83" s="14">
        <f t="shared" ca="1" si="71"/>
        <v>0</v>
      </c>
      <c r="BZ83" s="14">
        <f t="shared" ca="1" si="72"/>
        <v>0</v>
      </c>
      <c r="CA83" s="14">
        <f t="shared" ca="1" si="72"/>
        <v>0</v>
      </c>
      <c r="CB83" s="14">
        <f t="shared" ca="1" si="72"/>
        <v>0</v>
      </c>
      <c r="CC83" s="14">
        <f t="shared" ca="1" si="72"/>
        <v>0</v>
      </c>
      <c r="CD83" s="14">
        <f t="shared" ca="1" si="72"/>
        <v>0</v>
      </c>
      <c r="CE83" s="14">
        <f t="shared" ca="1" si="72"/>
        <v>0</v>
      </c>
      <c r="CF83" s="14">
        <f t="shared" ca="1" si="72"/>
        <v>0</v>
      </c>
      <c r="CG83" s="14">
        <f t="shared" ca="1" si="72"/>
        <v>0</v>
      </c>
      <c r="CH83" s="14">
        <f t="shared" ca="1" si="72"/>
        <v>0</v>
      </c>
      <c r="CI83" s="14">
        <f t="shared" ca="1" si="72"/>
        <v>0</v>
      </c>
      <c r="CJ83" s="14">
        <f t="shared" ca="1" si="73"/>
        <v>0</v>
      </c>
      <c r="CK83" s="14">
        <f t="shared" ca="1" si="73"/>
        <v>0</v>
      </c>
      <c r="CL83" s="14">
        <f t="shared" ca="1" si="73"/>
        <v>0</v>
      </c>
      <c r="CM83" s="14">
        <f t="shared" ca="1" si="73"/>
        <v>0</v>
      </c>
      <c r="CN83" s="14">
        <f t="shared" ca="1" si="73"/>
        <v>0</v>
      </c>
      <c r="CO83" s="14">
        <f t="shared" ca="1" si="73"/>
        <v>0</v>
      </c>
      <c r="CP83" s="14">
        <f t="shared" ca="1" si="73"/>
        <v>0</v>
      </c>
      <c r="CQ83" s="14">
        <f t="shared" ca="1" si="73"/>
        <v>0</v>
      </c>
      <c r="CR83" s="14">
        <f t="shared" ca="1" si="73"/>
        <v>0</v>
      </c>
      <c r="CS83" s="14">
        <f t="shared" ca="1" si="73"/>
        <v>0</v>
      </c>
      <c r="CT83" s="14">
        <f t="shared" ca="1" si="74"/>
        <v>0</v>
      </c>
      <c r="CU83" s="14">
        <f t="shared" ca="1" si="74"/>
        <v>0</v>
      </c>
      <c r="CV83" s="14">
        <f t="shared" ca="1" si="74"/>
        <v>0</v>
      </c>
      <c r="CW83" s="14">
        <f t="shared" ca="1" si="74"/>
        <v>0</v>
      </c>
      <c r="CX83" s="14">
        <f t="shared" ca="1" si="74"/>
        <v>0</v>
      </c>
      <c r="CY83" s="14">
        <f t="shared" ca="1" si="74"/>
        <v>0</v>
      </c>
      <c r="CZ83" s="14">
        <f t="shared" ca="1" si="74"/>
        <v>0</v>
      </c>
      <c r="DA83" s="14">
        <f t="shared" ca="1" si="74"/>
        <v>0</v>
      </c>
      <c r="DB83" s="14">
        <f t="shared" ca="1" si="74"/>
        <v>0</v>
      </c>
      <c r="DC83" s="14">
        <f t="shared" ca="1" si="74"/>
        <v>0</v>
      </c>
    </row>
    <row r="84" spans="1:107" hidden="1">
      <c r="A84" s="91">
        <v>48</v>
      </c>
      <c r="B84" s="5" t="str">
        <f t="shared" ca="1" si="61"/>
        <v>E.2.5.</v>
      </c>
      <c r="C84" s="113" t="str">
        <f t="shared" ca="1" si="62"/>
        <v>Veikla</v>
      </c>
      <c r="D84" s="194"/>
      <c r="E84" s="194"/>
      <c r="F84" s="195"/>
      <c r="G84" s="90">
        <f ca="1">SUMIF($H$39:$DC$39,"&lt;="&amp;PAL,$H84:$DC84)</f>
        <v>0</v>
      </c>
      <c r="H84" s="14">
        <f t="shared" ca="1" si="65"/>
        <v>0</v>
      </c>
      <c r="I84" s="14">
        <f t="shared" ca="1" si="65"/>
        <v>0</v>
      </c>
      <c r="J84" s="14">
        <f t="shared" ca="1" si="65"/>
        <v>0</v>
      </c>
      <c r="K84" s="14">
        <f t="shared" ca="1" si="65"/>
        <v>0</v>
      </c>
      <c r="L84" s="14">
        <f t="shared" ca="1" si="65"/>
        <v>0</v>
      </c>
      <c r="M84" s="14">
        <f t="shared" ca="1" si="65"/>
        <v>0</v>
      </c>
      <c r="N84" s="14">
        <f t="shared" ca="1" si="65"/>
        <v>0</v>
      </c>
      <c r="O84" s="14">
        <f t="shared" ca="1" si="65"/>
        <v>0</v>
      </c>
      <c r="P84" s="14">
        <f t="shared" ca="1" si="65"/>
        <v>0</v>
      </c>
      <c r="Q84" s="14">
        <f t="shared" ca="1" si="65"/>
        <v>0</v>
      </c>
      <c r="R84" s="14">
        <f t="shared" ca="1" si="66"/>
        <v>0</v>
      </c>
      <c r="S84" s="14">
        <f t="shared" ca="1" si="66"/>
        <v>0</v>
      </c>
      <c r="T84" s="14">
        <f t="shared" ca="1" si="66"/>
        <v>0</v>
      </c>
      <c r="U84" s="14">
        <f t="shared" ca="1" si="66"/>
        <v>0</v>
      </c>
      <c r="V84" s="14">
        <f t="shared" ca="1" si="66"/>
        <v>0</v>
      </c>
      <c r="W84" s="14">
        <f t="shared" ca="1" si="66"/>
        <v>0</v>
      </c>
      <c r="X84" s="14">
        <f t="shared" ca="1" si="66"/>
        <v>0</v>
      </c>
      <c r="Y84" s="14">
        <f t="shared" ca="1" si="66"/>
        <v>0</v>
      </c>
      <c r="Z84" s="14">
        <f t="shared" ca="1" si="66"/>
        <v>0</v>
      </c>
      <c r="AA84" s="14">
        <f t="shared" ca="1" si="66"/>
        <v>0</v>
      </c>
      <c r="AB84" s="14">
        <f t="shared" ca="1" si="67"/>
        <v>0</v>
      </c>
      <c r="AC84" s="14">
        <f t="shared" ca="1" si="67"/>
        <v>0</v>
      </c>
      <c r="AD84" s="14">
        <f t="shared" ca="1" si="67"/>
        <v>0</v>
      </c>
      <c r="AE84" s="14">
        <f t="shared" ca="1" si="67"/>
        <v>0</v>
      </c>
      <c r="AF84" s="14">
        <f t="shared" ca="1" si="67"/>
        <v>0</v>
      </c>
      <c r="AG84" s="14">
        <f t="shared" ca="1" si="67"/>
        <v>0</v>
      </c>
      <c r="AH84" s="14">
        <f t="shared" ca="1" si="67"/>
        <v>0</v>
      </c>
      <c r="AI84" s="14">
        <f t="shared" ca="1" si="67"/>
        <v>0</v>
      </c>
      <c r="AJ84" s="14">
        <f t="shared" ca="1" si="67"/>
        <v>0</v>
      </c>
      <c r="AK84" s="14">
        <f t="shared" ca="1" si="67"/>
        <v>0</v>
      </c>
      <c r="AL84" s="14">
        <f t="shared" ca="1" si="68"/>
        <v>0</v>
      </c>
      <c r="AM84" s="14">
        <f t="shared" ca="1" si="68"/>
        <v>0</v>
      </c>
      <c r="AN84" s="14">
        <f t="shared" ca="1" si="68"/>
        <v>0</v>
      </c>
      <c r="AO84" s="14">
        <f t="shared" ca="1" si="68"/>
        <v>0</v>
      </c>
      <c r="AP84" s="14">
        <f t="shared" ca="1" si="68"/>
        <v>0</v>
      </c>
      <c r="AQ84" s="14">
        <f t="shared" ca="1" si="68"/>
        <v>0</v>
      </c>
      <c r="AR84" s="14">
        <f t="shared" ca="1" si="68"/>
        <v>0</v>
      </c>
      <c r="AS84" s="14">
        <f t="shared" ca="1" si="68"/>
        <v>0</v>
      </c>
      <c r="AT84" s="14">
        <f t="shared" ca="1" si="68"/>
        <v>0</v>
      </c>
      <c r="AU84" s="14">
        <f t="shared" ca="1" si="68"/>
        <v>0</v>
      </c>
      <c r="AV84" s="14">
        <f t="shared" ca="1" si="69"/>
        <v>0</v>
      </c>
      <c r="AW84" s="14">
        <f t="shared" ca="1" si="69"/>
        <v>0</v>
      </c>
      <c r="AX84" s="14">
        <f t="shared" ca="1" si="69"/>
        <v>0</v>
      </c>
      <c r="AY84" s="14">
        <f t="shared" ca="1" si="69"/>
        <v>0</v>
      </c>
      <c r="AZ84" s="14">
        <f t="shared" ca="1" si="69"/>
        <v>0</v>
      </c>
      <c r="BA84" s="14">
        <f t="shared" ca="1" si="69"/>
        <v>0</v>
      </c>
      <c r="BB84" s="14">
        <f t="shared" ca="1" si="69"/>
        <v>0</v>
      </c>
      <c r="BC84" s="14">
        <f t="shared" ca="1" si="69"/>
        <v>0</v>
      </c>
      <c r="BD84" s="14">
        <f t="shared" ca="1" si="69"/>
        <v>0</v>
      </c>
      <c r="BE84" s="14">
        <f t="shared" ca="1" si="69"/>
        <v>0</v>
      </c>
      <c r="BF84" s="14">
        <f t="shared" ca="1" si="70"/>
        <v>0</v>
      </c>
      <c r="BG84" s="14">
        <f t="shared" ca="1" si="70"/>
        <v>0</v>
      </c>
      <c r="BH84" s="14">
        <f t="shared" ca="1" si="70"/>
        <v>0</v>
      </c>
      <c r="BI84" s="14">
        <f t="shared" ca="1" si="70"/>
        <v>0</v>
      </c>
      <c r="BJ84" s="14">
        <f t="shared" ca="1" si="70"/>
        <v>0</v>
      </c>
      <c r="BK84" s="14">
        <f t="shared" ca="1" si="70"/>
        <v>0</v>
      </c>
      <c r="BL84" s="14">
        <f t="shared" ca="1" si="70"/>
        <v>0</v>
      </c>
      <c r="BM84" s="14">
        <f t="shared" ca="1" si="70"/>
        <v>0</v>
      </c>
      <c r="BN84" s="14">
        <f t="shared" ca="1" si="70"/>
        <v>0</v>
      </c>
      <c r="BO84" s="14">
        <f t="shared" ca="1" si="70"/>
        <v>0</v>
      </c>
      <c r="BP84" s="14">
        <f t="shared" ca="1" si="71"/>
        <v>0</v>
      </c>
      <c r="BQ84" s="14">
        <f t="shared" ca="1" si="71"/>
        <v>0</v>
      </c>
      <c r="BR84" s="14">
        <f t="shared" ca="1" si="71"/>
        <v>0</v>
      </c>
      <c r="BS84" s="14">
        <f t="shared" ca="1" si="71"/>
        <v>0</v>
      </c>
      <c r="BT84" s="14">
        <f t="shared" ca="1" si="71"/>
        <v>0</v>
      </c>
      <c r="BU84" s="14">
        <f t="shared" ca="1" si="71"/>
        <v>0</v>
      </c>
      <c r="BV84" s="14">
        <f t="shared" ca="1" si="71"/>
        <v>0</v>
      </c>
      <c r="BW84" s="14">
        <f t="shared" ca="1" si="71"/>
        <v>0</v>
      </c>
      <c r="BX84" s="14">
        <f t="shared" ca="1" si="71"/>
        <v>0</v>
      </c>
      <c r="BY84" s="14">
        <f t="shared" ca="1" si="71"/>
        <v>0</v>
      </c>
      <c r="BZ84" s="14">
        <f t="shared" ca="1" si="72"/>
        <v>0</v>
      </c>
      <c r="CA84" s="14">
        <f t="shared" ca="1" si="72"/>
        <v>0</v>
      </c>
      <c r="CB84" s="14">
        <f t="shared" ca="1" si="72"/>
        <v>0</v>
      </c>
      <c r="CC84" s="14">
        <f t="shared" ca="1" si="72"/>
        <v>0</v>
      </c>
      <c r="CD84" s="14">
        <f t="shared" ca="1" si="72"/>
        <v>0</v>
      </c>
      <c r="CE84" s="14">
        <f t="shared" ca="1" si="72"/>
        <v>0</v>
      </c>
      <c r="CF84" s="14">
        <f t="shared" ca="1" si="72"/>
        <v>0</v>
      </c>
      <c r="CG84" s="14">
        <f t="shared" ca="1" si="72"/>
        <v>0</v>
      </c>
      <c r="CH84" s="14">
        <f t="shared" ca="1" si="72"/>
        <v>0</v>
      </c>
      <c r="CI84" s="14">
        <f t="shared" ca="1" si="72"/>
        <v>0</v>
      </c>
      <c r="CJ84" s="14">
        <f t="shared" ca="1" si="73"/>
        <v>0</v>
      </c>
      <c r="CK84" s="14">
        <f t="shared" ca="1" si="73"/>
        <v>0</v>
      </c>
      <c r="CL84" s="14">
        <f t="shared" ca="1" si="73"/>
        <v>0</v>
      </c>
      <c r="CM84" s="14">
        <f t="shared" ca="1" si="73"/>
        <v>0</v>
      </c>
      <c r="CN84" s="14">
        <f t="shared" ca="1" si="73"/>
        <v>0</v>
      </c>
      <c r="CO84" s="14">
        <f t="shared" ca="1" si="73"/>
        <v>0</v>
      </c>
      <c r="CP84" s="14">
        <f t="shared" ca="1" si="73"/>
        <v>0</v>
      </c>
      <c r="CQ84" s="14">
        <f t="shared" ca="1" si="73"/>
        <v>0</v>
      </c>
      <c r="CR84" s="14">
        <f t="shared" ca="1" si="73"/>
        <v>0</v>
      </c>
      <c r="CS84" s="14">
        <f t="shared" ca="1" si="73"/>
        <v>0</v>
      </c>
      <c r="CT84" s="14">
        <f t="shared" ca="1" si="74"/>
        <v>0</v>
      </c>
      <c r="CU84" s="14">
        <f t="shared" ca="1" si="74"/>
        <v>0</v>
      </c>
      <c r="CV84" s="14">
        <f t="shared" ca="1" si="74"/>
        <v>0</v>
      </c>
      <c r="CW84" s="14">
        <f t="shared" ca="1" si="74"/>
        <v>0</v>
      </c>
      <c r="CX84" s="14">
        <f t="shared" ca="1" si="74"/>
        <v>0</v>
      </c>
      <c r="CY84" s="14">
        <f t="shared" ca="1" si="74"/>
        <v>0</v>
      </c>
      <c r="CZ84" s="14">
        <f t="shared" ca="1" si="74"/>
        <v>0</v>
      </c>
      <c r="DA84" s="14">
        <f t="shared" ca="1" si="74"/>
        <v>0</v>
      </c>
      <c r="DB84" s="14">
        <f t="shared" ca="1" si="74"/>
        <v>0</v>
      </c>
      <c r="DC84" s="14">
        <f t="shared" ca="1" si="74"/>
        <v>0</v>
      </c>
    </row>
    <row r="85" spans="1:107" hidden="1">
      <c r="A85" s="91">
        <v>49</v>
      </c>
      <c r="B85" s="5" t="str">
        <f t="shared" ca="1" si="61"/>
        <v>E.2.6.</v>
      </c>
      <c r="C85" s="113" t="str">
        <f t="shared" ca="1" si="62"/>
        <v>Veikla</v>
      </c>
      <c r="D85" s="194"/>
      <c r="E85" s="194"/>
      <c r="F85" s="195"/>
      <c r="G85" s="90">
        <f ca="1">SUMIF($H$39:$DC$39,"&lt;="&amp;PAL,$H85:$DC85)</f>
        <v>0</v>
      </c>
      <c r="H85" s="14">
        <f t="shared" ca="1" si="65"/>
        <v>0</v>
      </c>
      <c r="I85" s="14">
        <f t="shared" ca="1" si="65"/>
        <v>0</v>
      </c>
      <c r="J85" s="14">
        <f t="shared" ca="1" si="65"/>
        <v>0</v>
      </c>
      <c r="K85" s="14">
        <f t="shared" ca="1" si="65"/>
        <v>0</v>
      </c>
      <c r="L85" s="14">
        <f t="shared" ca="1" si="65"/>
        <v>0</v>
      </c>
      <c r="M85" s="14">
        <f t="shared" ca="1" si="65"/>
        <v>0</v>
      </c>
      <c r="N85" s="14">
        <f t="shared" ca="1" si="65"/>
        <v>0</v>
      </c>
      <c r="O85" s="14">
        <f t="shared" ca="1" si="65"/>
        <v>0</v>
      </c>
      <c r="P85" s="14">
        <f t="shared" ca="1" si="65"/>
        <v>0</v>
      </c>
      <c r="Q85" s="14">
        <f t="shared" ca="1" si="65"/>
        <v>0</v>
      </c>
      <c r="R85" s="14">
        <f t="shared" ca="1" si="66"/>
        <v>0</v>
      </c>
      <c r="S85" s="14">
        <f t="shared" ca="1" si="66"/>
        <v>0</v>
      </c>
      <c r="T85" s="14">
        <f t="shared" ca="1" si="66"/>
        <v>0</v>
      </c>
      <c r="U85" s="14">
        <f t="shared" ca="1" si="66"/>
        <v>0</v>
      </c>
      <c r="V85" s="14">
        <f t="shared" ca="1" si="66"/>
        <v>0</v>
      </c>
      <c r="W85" s="14">
        <f t="shared" ca="1" si="66"/>
        <v>0</v>
      </c>
      <c r="X85" s="14">
        <f t="shared" ca="1" si="66"/>
        <v>0</v>
      </c>
      <c r="Y85" s="14">
        <f t="shared" ca="1" si="66"/>
        <v>0</v>
      </c>
      <c r="Z85" s="14">
        <f t="shared" ca="1" si="66"/>
        <v>0</v>
      </c>
      <c r="AA85" s="14">
        <f t="shared" ca="1" si="66"/>
        <v>0</v>
      </c>
      <c r="AB85" s="14">
        <f t="shared" ca="1" si="67"/>
        <v>0</v>
      </c>
      <c r="AC85" s="14">
        <f t="shared" ca="1" si="67"/>
        <v>0</v>
      </c>
      <c r="AD85" s="14">
        <f t="shared" ca="1" si="67"/>
        <v>0</v>
      </c>
      <c r="AE85" s="14">
        <f t="shared" ca="1" si="67"/>
        <v>0</v>
      </c>
      <c r="AF85" s="14">
        <f t="shared" ca="1" si="67"/>
        <v>0</v>
      </c>
      <c r="AG85" s="14">
        <f t="shared" ca="1" si="67"/>
        <v>0</v>
      </c>
      <c r="AH85" s="14">
        <f t="shared" ca="1" si="67"/>
        <v>0</v>
      </c>
      <c r="AI85" s="14">
        <f t="shared" ca="1" si="67"/>
        <v>0</v>
      </c>
      <c r="AJ85" s="14">
        <f t="shared" ca="1" si="67"/>
        <v>0</v>
      </c>
      <c r="AK85" s="14">
        <f t="shared" ca="1" si="67"/>
        <v>0</v>
      </c>
      <c r="AL85" s="14">
        <f t="shared" ca="1" si="68"/>
        <v>0</v>
      </c>
      <c r="AM85" s="14">
        <f t="shared" ca="1" si="68"/>
        <v>0</v>
      </c>
      <c r="AN85" s="14">
        <f t="shared" ca="1" si="68"/>
        <v>0</v>
      </c>
      <c r="AO85" s="14">
        <f t="shared" ca="1" si="68"/>
        <v>0</v>
      </c>
      <c r="AP85" s="14">
        <f t="shared" ca="1" si="68"/>
        <v>0</v>
      </c>
      <c r="AQ85" s="14">
        <f t="shared" ca="1" si="68"/>
        <v>0</v>
      </c>
      <c r="AR85" s="14">
        <f t="shared" ca="1" si="68"/>
        <v>0</v>
      </c>
      <c r="AS85" s="14">
        <f t="shared" ca="1" si="68"/>
        <v>0</v>
      </c>
      <c r="AT85" s="14">
        <f t="shared" ca="1" si="68"/>
        <v>0</v>
      </c>
      <c r="AU85" s="14">
        <f t="shared" ca="1" si="68"/>
        <v>0</v>
      </c>
      <c r="AV85" s="14">
        <f t="shared" ca="1" si="69"/>
        <v>0</v>
      </c>
      <c r="AW85" s="14">
        <f t="shared" ca="1" si="69"/>
        <v>0</v>
      </c>
      <c r="AX85" s="14">
        <f t="shared" ca="1" si="69"/>
        <v>0</v>
      </c>
      <c r="AY85" s="14">
        <f t="shared" ca="1" si="69"/>
        <v>0</v>
      </c>
      <c r="AZ85" s="14">
        <f t="shared" ca="1" si="69"/>
        <v>0</v>
      </c>
      <c r="BA85" s="14">
        <f t="shared" ca="1" si="69"/>
        <v>0</v>
      </c>
      <c r="BB85" s="14">
        <f t="shared" ca="1" si="69"/>
        <v>0</v>
      </c>
      <c r="BC85" s="14">
        <f t="shared" ca="1" si="69"/>
        <v>0</v>
      </c>
      <c r="BD85" s="14">
        <f t="shared" ca="1" si="69"/>
        <v>0</v>
      </c>
      <c r="BE85" s="14">
        <f t="shared" ca="1" si="69"/>
        <v>0</v>
      </c>
      <c r="BF85" s="14">
        <f t="shared" ca="1" si="70"/>
        <v>0</v>
      </c>
      <c r="BG85" s="14">
        <f t="shared" ca="1" si="70"/>
        <v>0</v>
      </c>
      <c r="BH85" s="14">
        <f t="shared" ca="1" si="70"/>
        <v>0</v>
      </c>
      <c r="BI85" s="14">
        <f t="shared" ca="1" si="70"/>
        <v>0</v>
      </c>
      <c r="BJ85" s="14">
        <f t="shared" ca="1" si="70"/>
        <v>0</v>
      </c>
      <c r="BK85" s="14">
        <f t="shared" ca="1" si="70"/>
        <v>0</v>
      </c>
      <c r="BL85" s="14">
        <f t="shared" ca="1" si="70"/>
        <v>0</v>
      </c>
      <c r="BM85" s="14">
        <f t="shared" ca="1" si="70"/>
        <v>0</v>
      </c>
      <c r="BN85" s="14">
        <f t="shared" ca="1" si="70"/>
        <v>0</v>
      </c>
      <c r="BO85" s="14">
        <f t="shared" ca="1" si="70"/>
        <v>0</v>
      </c>
      <c r="BP85" s="14">
        <f t="shared" ca="1" si="71"/>
        <v>0</v>
      </c>
      <c r="BQ85" s="14">
        <f t="shared" ca="1" si="71"/>
        <v>0</v>
      </c>
      <c r="BR85" s="14">
        <f t="shared" ca="1" si="71"/>
        <v>0</v>
      </c>
      <c r="BS85" s="14">
        <f t="shared" ca="1" si="71"/>
        <v>0</v>
      </c>
      <c r="BT85" s="14">
        <f t="shared" ca="1" si="71"/>
        <v>0</v>
      </c>
      <c r="BU85" s="14">
        <f t="shared" ca="1" si="71"/>
        <v>0</v>
      </c>
      <c r="BV85" s="14">
        <f t="shared" ca="1" si="71"/>
        <v>0</v>
      </c>
      <c r="BW85" s="14">
        <f t="shared" ca="1" si="71"/>
        <v>0</v>
      </c>
      <c r="BX85" s="14">
        <f t="shared" ca="1" si="71"/>
        <v>0</v>
      </c>
      <c r="BY85" s="14">
        <f t="shared" ca="1" si="71"/>
        <v>0</v>
      </c>
      <c r="BZ85" s="14">
        <f t="shared" ca="1" si="72"/>
        <v>0</v>
      </c>
      <c r="CA85" s="14">
        <f t="shared" ca="1" si="72"/>
        <v>0</v>
      </c>
      <c r="CB85" s="14">
        <f t="shared" ca="1" si="72"/>
        <v>0</v>
      </c>
      <c r="CC85" s="14">
        <f t="shared" ca="1" si="72"/>
        <v>0</v>
      </c>
      <c r="CD85" s="14">
        <f t="shared" ca="1" si="72"/>
        <v>0</v>
      </c>
      <c r="CE85" s="14">
        <f t="shared" ca="1" si="72"/>
        <v>0</v>
      </c>
      <c r="CF85" s="14">
        <f t="shared" ca="1" si="72"/>
        <v>0</v>
      </c>
      <c r="CG85" s="14">
        <f t="shared" ca="1" si="72"/>
        <v>0</v>
      </c>
      <c r="CH85" s="14">
        <f t="shared" ca="1" si="72"/>
        <v>0</v>
      </c>
      <c r="CI85" s="14">
        <f t="shared" ca="1" si="72"/>
        <v>0</v>
      </c>
      <c r="CJ85" s="14">
        <f t="shared" ca="1" si="73"/>
        <v>0</v>
      </c>
      <c r="CK85" s="14">
        <f t="shared" ca="1" si="73"/>
        <v>0</v>
      </c>
      <c r="CL85" s="14">
        <f t="shared" ca="1" si="73"/>
        <v>0</v>
      </c>
      <c r="CM85" s="14">
        <f t="shared" ca="1" si="73"/>
        <v>0</v>
      </c>
      <c r="CN85" s="14">
        <f t="shared" ca="1" si="73"/>
        <v>0</v>
      </c>
      <c r="CO85" s="14">
        <f t="shared" ca="1" si="73"/>
        <v>0</v>
      </c>
      <c r="CP85" s="14">
        <f t="shared" ca="1" si="73"/>
        <v>0</v>
      </c>
      <c r="CQ85" s="14">
        <f t="shared" ca="1" si="73"/>
        <v>0</v>
      </c>
      <c r="CR85" s="14">
        <f t="shared" ca="1" si="73"/>
        <v>0</v>
      </c>
      <c r="CS85" s="14">
        <f t="shared" ca="1" si="73"/>
        <v>0</v>
      </c>
      <c r="CT85" s="14">
        <f t="shared" ca="1" si="74"/>
        <v>0</v>
      </c>
      <c r="CU85" s="14">
        <f t="shared" ca="1" si="74"/>
        <v>0</v>
      </c>
      <c r="CV85" s="14">
        <f t="shared" ca="1" si="74"/>
        <v>0</v>
      </c>
      <c r="CW85" s="14">
        <f t="shared" ca="1" si="74"/>
        <v>0</v>
      </c>
      <c r="CX85" s="14">
        <f t="shared" ca="1" si="74"/>
        <v>0</v>
      </c>
      <c r="CY85" s="14">
        <f t="shared" ca="1" si="74"/>
        <v>0</v>
      </c>
      <c r="CZ85" s="14">
        <f t="shared" ca="1" si="74"/>
        <v>0</v>
      </c>
      <c r="DA85" s="14">
        <f t="shared" ca="1" si="74"/>
        <v>0</v>
      </c>
      <c r="DB85" s="14">
        <f t="shared" ca="1" si="74"/>
        <v>0</v>
      </c>
      <c r="DC85" s="14">
        <f t="shared" ca="1" si="74"/>
        <v>0</v>
      </c>
    </row>
    <row r="86" spans="1:107" hidden="1">
      <c r="A86" s="91">
        <v>50</v>
      </c>
      <c r="B86" s="5" t="str">
        <f t="shared" ca="1" si="61"/>
        <v>E.2.7.</v>
      </c>
      <c r="C86" s="113" t="str">
        <f t="shared" ca="1" si="62"/>
        <v>Veikla</v>
      </c>
      <c r="D86" s="194"/>
      <c r="E86" s="194"/>
      <c r="F86" s="195"/>
      <c r="G86" s="90">
        <f ca="1">SUMIF($H$39:$DC$39,"&lt;="&amp;PAL,$H86:$DC86)</f>
        <v>0</v>
      </c>
      <c r="H86" s="14">
        <f t="shared" ca="1" si="65"/>
        <v>0</v>
      </c>
      <c r="I86" s="14">
        <f t="shared" ca="1" si="65"/>
        <v>0</v>
      </c>
      <c r="J86" s="14">
        <f t="shared" ca="1" si="65"/>
        <v>0</v>
      </c>
      <c r="K86" s="14">
        <f t="shared" ca="1" si="65"/>
        <v>0</v>
      </c>
      <c r="L86" s="14">
        <f t="shared" ca="1" si="65"/>
        <v>0</v>
      </c>
      <c r="M86" s="14">
        <f t="shared" ca="1" si="65"/>
        <v>0</v>
      </c>
      <c r="N86" s="14">
        <f t="shared" ca="1" si="65"/>
        <v>0</v>
      </c>
      <c r="O86" s="14">
        <f t="shared" ca="1" si="65"/>
        <v>0</v>
      </c>
      <c r="P86" s="14">
        <f t="shared" ca="1" si="65"/>
        <v>0</v>
      </c>
      <c r="Q86" s="14">
        <f t="shared" ca="1" si="65"/>
        <v>0</v>
      </c>
      <c r="R86" s="14">
        <f t="shared" ca="1" si="66"/>
        <v>0</v>
      </c>
      <c r="S86" s="14">
        <f t="shared" ca="1" si="66"/>
        <v>0</v>
      </c>
      <c r="T86" s="14">
        <f t="shared" ca="1" si="66"/>
        <v>0</v>
      </c>
      <c r="U86" s="14">
        <f t="shared" ca="1" si="66"/>
        <v>0</v>
      </c>
      <c r="V86" s="14">
        <f t="shared" ca="1" si="66"/>
        <v>0</v>
      </c>
      <c r="W86" s="14">
        <f t="shared" ca="1" si="66"/>
        <v>0</v>
      </c>
      <c r="X86" s="14">
        <f t="shared" ca="1" si="66"/>
        <v>0</v>
      </c>
      <c r="Y86" s="14">
        <f t="shared" ca="1" si="66"/>
        <v>0</v>
      </c>
      <c r="Z86" s="14">
        <f t="shared" ca="1" si="66"/>
        <v>0</v>
      </c>
      <c r="AA86" s="14">
        <f t="shared" ca="1" si="66"/>
        <v>0</v>
      </c>
      <c r="AB86" s="14">
        <f t="shared" ca="1" si="67"/>
        <v>0</v>
      </c>
      <c r="AC86" s="14">
        <f t="shared" ca="1" si="67"/>
        <v>0</v>
      </c>
      <c r="AD86" s="14">
        <f t="shared" ca="1" si="67"/>
        <v>0</v>
      </c>
      <c r="AE86" s="14">
        <f t="shared" ca="1" si="67"/>
        <v>0</v>
      </c>
      <c r="AF86" s="14">
        <f t="shared" ca="1" si="67"/>
        <v>0</v>
      </c>
      <c r="AG86" s="14">
        <f t="shared" ca="1" si="67"/>
        <v>0</v>
      </c>
      <c r="AH86" s="14">
        <f t="shared" ca="1" si="67"/>
        <v>0</v>
      </c>
      <c r="AI86" s="14">
        <f t="shared" ca="1" si="67"/>
        <v>0</v>
      </c>
      <c r="AJ86" s="14">
        <f t="shared" ca="1" si="67"/>
        <v>0</v>
      </c>
      <c r="AK86" s="14">
        <f t="shared" ca="1" si="67"/>
        <v>0</v>
      </c>
      <c r="AL86" s="14">
        <f t="shared" ca="1" si="68"/>
        <v>0</v>
      </c>
      <c r="AM86" s="14">
        <f t="shared" ca="1" si="68"/>
        <v>0</v>
      </c>
      <c r="AN86" s="14">
        <f t="shared" ca="1" si="68"/>
        <v>0</v>
      </c>
      <c r="AO86" s="14">
        <f t="shared" ca="1" si="68"/>
        <v>0</v>
      </c>
      <c r="AP86" s="14">
        <f t="shared" ca="1" si="68"/>
        <v>0</v>
      </c>
      <c r="AQ86" s="14">
        <f t="shared" ca="1" si="68"/>
        <v>0</v>
      </c>
      <c r="AR86" s="14">
        <f t="shared" ca="1" si="68"/>
        <v>0</v>
      </c>
      <c r="AS86" s="14">
        <f t="shared" ca="1" si="68"/>
        <v>0</v>
      </c>
      <c r="AT86" s="14">
        <f t="shared" ca="1" si="68"/>
        <v>0</v>
      </c>
      <c r="AU86" s="14">
        <f t="shared" ca="1" si="68"/>
        <v>0</v>
      </c>
      <c r="AV86" s="14">
        <f t="shared" ca="1" si="69"/>
        <v>0</v>
      </c>
      <c r="AW86" s="14">
        <f t="shared" ca="1" si="69"/>
        <v>0</v>
      </c>
      <c r="AX86" s="14">
        <f t="shared" ca="1" si="69"/>
        <v>0</v>
      </c>
      <c r="AY86" s="14">
        <f t="shared" ca="1" si="69"/>
        <v>0</v>
      </c>
      <c r="AZ86" s="14">
        <f t="shared" ca="1" si="69"/>
        <v>0</v>
      </c>
      <c r="BA86" s="14">
        <f t="shared" ca="1" si="69"/>
        <v>0</v>
      </c>
      <c r="BB86" s="14">
        <f t="shared" ca="1" si="69"/>
        <v>0</v>
      </c>
      <c r="BC86" s="14">
        <f t="shared" ca="1" si="69"/>
        <v>0</v>
      </c>
      <c r="BD86" s="14">
        <f t="shared" ca="1" si="69"/>
        <v>0</v>
      </c>
      <c r="BE86" s="14">
        <f t="shared" ca="1" si="69"/>
        <v>0</v>
      </c>
      <c r="BF86" s="14">
        <f t="shared" ca="1" si="70"/>
        <v>0</v>
      </c>
      <c r="BG86" s="14">
        <f t="shared" ca="1" si="70"/>
        <v>0</v>
      </c>
      <c r="BH86" s="14">
        <f t="shared" ca="1" si="70"/>
        <v>0</v>
      </c>
      <c r="BI86" s="14">
        <f t="shared" ca="1" si="70"/>
        <v>0</v>
      </c>
      <c r="BJ86" s="14">
        <f t="shared" ca="1" si="70"/>
        <v>0</v>
      </c>
      <c r="BK86" s="14">
        <f t="shared" ca="1" si="70"/>
        <v>0</v>
      </c>
      <c r="BL86" s="14">
        <f t="shared" ca="1" si="70"/>
        <v>0</v>
      </c>
      <c r="BM86" s="14">
        <f t="shared" ca="1" si="70"/>
        <v>0</v>
      </c>
      <c r="BN86" s="14">
        <f t="shared" ca="1" si="70"/>
        <v>0</v>
      </c>
      <c r="BO86" s="14">
        <f t="shared" ca="1" si="70"/>
        <v>0</v>
      </c>
      <c r="BP86" s="14">
        <f t="shared" ca="1" si="71"/>
        <v>0</v>
      </c>
      <c r="BQ86" s="14">
        <f t="shared" ca="1" si="71"/>
        <v>0</v>
      </c>
      <c r="BR86" s="14">
        <f t="shared" ca="1" si="71"/>
        <v>0</v>
      </c>
      <c r="BS86" s="14">
        <f t="shared" ca="1" si="71"/>
        <v>0</v>
      </c>
      <c r="BT86" s="14">
        <f t="shared" ca="1" si="71"/>
        <v>0</v>
      </c>
      <c r="BU86" s="14">
        <f t="shared" ca="1" si="71"/>
        <v>0</v>
      </c>
      <c r="BV86" s="14">
        <f t="shared" ca="1" si="71"/>
        <v>0</v>
      </c>
      <c r="BW86" s="14">
        <f t="shared" ca="1" si="71"/>
        <v>0</v>
      </c>
      <c r="BX86" s="14">
        <f t="shared" ca="1" si="71"/>
        <v>0</v>
      </c>
      <c r="BY86" s="14">
        <f t="shared" ca="1" si="71"/>
        <v>0</v>
      </c>
      <c r="BZ86" s="14">
        <f t="shared" ca="1" si="72"/>
        <v>0</v>
      </c>
      <c r="CA86" s="14">
        <f t="shared" ca="1" si="72"/>
        <v>0</v>
      </c>
      <c r="CB86" s="14">
        <f t="shared" ca="1" si="72"/>
        <v>0</v>
      </c>
      <c r="CC86" s="14">
        <f t="shared" ca="1" si="72"/>
        <v>0</v>
      </c>
      <c r="CD86" s="14">
        <f t="shared" ca="1" si="72"/>
        <v>0</v>
      </c>
      <c r="CE86" s="14">
        <f t="shared" ca="1" si="72"/>
        <v>0</v>
      </c>
      <c r="CF86" s="14">
        <f t="shared" ca="1" si="72"/>
        <v>0</v>
      </c>
      <c r="CG86" s="14">
        <f t="shared" ca="1" si="72"/>
        <v>0</v>
      </c>
      <c r="CH86" s="14">
        <f t="shared" ca="1" si="72"/>
        <v>0</v>
      </c>
      <c r="CI86" s="14">
        <f t="shared" ca="1" si="72"/>
        <v>0</v>
      </c>
      <c r="CJ86" s="14">
        <f t="shared" ca="1" si="73"/>
        <v>0</v>
      </c>
      <c r="CK86" s="14">
        <f t="shared" ca="1" si="73"/>
        <v>0</v>
      </c>
      <c r="CL86" s="14">
        <f t="shared" ca="1" si="73"/>
        <v>0</v>
      </c>
      <c r="CM86" s="14">
        <f t="shared" ca="1" si="73"/>
        <v>0</v>
      </c>
      <c r="CN86" s="14">
        <f t="shared" ca="1" si="73"/>
        <v>0</v>
      </c>
      <c r="CO86" s="14">
        <f t="shared" ca="1" si="73"/>
        <v>0</v>
      </c>
      <c r="CP86" s="14">
        <f t="shared" ca="1" si="73"/>
        <v>0</v>
      </c>
      <c r="CQ86" s="14">
        <f t="shared" ca="1" si="73"/>
        <v>0</v>
      </c>
      <c r="CR86" s="14">
        <f t="shared" ca="1" si="73"/>
        <v>0</v>
      </c>
      <c r="CS86" s="14">
        <f t="shared" ca="1" si="73"/>
        <v>0</v>
      </c>
      <c r="CT86" s="14">
        <f t="shared" ca="1" si="74"/>
        <v>0</v>
      </c>
      <c r="CU86" s="14">
        <f t="shared" ca="1" si="74"/>
        <v>0</v>
      </c>
      <c r="CV86" s="14">
        <f t="shared" ca="1" si="74"/>
        <v>0</v>
      </c>
      <c r="CW86" s="14">
        <f t="shared" ca="1" si="74"/>
        <v>0</v>
      </c>
      <c r="CX86" s="14">
        <f t="shared" ca="1" si="74"/>
        <v>0</v>
      </c>
      <c r="CY86" s="14">
        <f t="shared" ca="1" si="74"/>
        <v>0</v>
      </c>
      <c r="CZ86" s="14">
        <f t="shared" ca="1" si="74"/>
        <v>0</v>
      </c>
      <c r="DA86" s="14">
        <f t="shared" ca="1" si="74"/>
        <v>0</v>
      </c>
      <c r="DB86" s="14">
        <f t="shared" ca="1" si="74"/>
        <v>0</v>
      </c>
      <c r="DC86" s="14">
        <f t="shared" ca="1" si="74"/>
        <v>0</v>
      </c>
    </row>
    <row r="87" spans="1:107" hidden="1">
      <c r="A87" s="91">
        <v>51</v>
      </c>
      <c r="B87" s="5" t="str">
        <f t="shared" ca="1" si="61"/>
        <v>E.2.8.</v>
      </c>
      <c r="C87" s="113" t="str">
        <f t="shared" ca="1" si="62"/>
        <v>Veikla</v>
      </c>
      <c r="D87" s="194"/>
      <c r="E87" s="194"/>
      <c r="F87" s="195"/>
      <c r="G87" s="90">
        <f ca="1">SUMIF($H$39:$DC$39,"&lt;="&amp;PAL,$H87:$DC87)</f>
        <v>0</v>
      </c>
      <c r="H87" s="14">
        <f t="shared" ca="1" si="65"/>
        <v>0</v>
      </c>
      <c r="I87" s="14">
        <f t="shared" ca="1" si="65"/>
        <v>0</v>
      </c>
      <c r="J87" s="14">
        <f t="shared" ca="1" si="65"/>
        <v>0</v>
      </c>
      <c r="K87" s="14">
        <f t="shared" ca="1" si="65"/>
        <v>0</v>
      </c>
      <c r="L87" s="14">
        <f t="shared" ca="1" si="65"/>
        <v>0</v>
      </c>
      <c r="M87" s="14">
        <f t="shared" ca="1" si="65"/>
        <v>0</v>
      </c>
      <c r="N87" s="14">
        <f t="shared" ca="1" si="65"/>
        <v>0</v>
      </c>
      <c r="O87" s="14">
        <f t="shared" ca="1" si="65"/>
        <v>0</v>
      </c>
      <c r="P87" s="14">
        <f t="shared" ca="1" si="65"/>
        <v>0</v>
      </c>
      <c r="Q87" s="14">
        <f t="shared" ca="1" si="65"/>
        <v>0</v>
      </c>
      <c r="R87" s="14">
        <f t="shared" ca="1" si="66"/>
        <v>0</v>
      </c>
      <c r="S87" s="14">
        <f t="shared" ca="1" si="66"/>
        <v>0</v>
      </c>
      <c r="T87" s="14">
        <f t="shared" ca="1" si="66"/>
        <v>0</v>
      </c>
      <c r="U87" s="14">
        <f t="shared" ca="1" si="66"/>
        <v>0</v>
      </c>
      <c r="V87" s="14">
        <f t="shared" ca="1" si="66"/>
        <v>0</v>
      </c>
      <c r="W87" s="14">
        <f t="shared" ca="1" si="66"/>
        <v>0</v>
      </c>
      <c r="X87" s="14">
        <f t="shared" ca="1" si="66"/>
        <v>0</v>
      </c>
      <c r="Y87" s="14">
        <f t="shared" ca="1" si="66"/>
        <v>0</v>
      </c>
      <c r="Z87" s="14">
        <f t="shared" ca="1" si="66"/>
        <v>0</v>
      </c>
      <c r="AA87" s="14">
        <f t="shared" ca="1" si="66"/>
        <v>0</v>
      </c>
      <c r="AB87" s="14">
        <f t="shared" ca="1" si="67"/>
        <v>0</v>
      </c>
      <c r="AC87" s="14">
        <f t="shared" ca="1" si="67"/>
        <v>0</v>
      </c>
      <c r="AD87" s="14">
        <f t="shared" ca="1" si="67"/>
        <v>0</v>
      </c>
      <c r="AE87" s="14">
        <f t="shared" ca="1" si="67"/>
        <v>0</v>
      </c>
      <c r="AF87" s="14">
        <f t="shared" ca="1" si="67"/>
        <v>0</v>
      </c>
      <c r="AG87" s="14">
        <f t="shared" ca="1" si="67"/>
        <v>0</v>
      </c>
      <c r="AH87" s="14">
        <f t="shared" ca="1" si="67"/>
        <v>0</v>
      </c>
      <c r="AI87" s="14">
        <f t="shared" ca="1" si="67"/>
        <v>0</v>
      </c>
      <c r="AJ87" s="14">
        <f t="shared" ca="1" si="67"/>
        <v>0</v>
      </c>
      <c r="AK87" s="14">
        <f t="shared" ca="1" si="67"/>
        <v>0</v>
      </c>
      <c r="AL87" s="14">
        <f t="shared" ca="1" si="68"/>
        <v>0</v>
      </c>
      <c r="AM87" s="14">
        <f t="shared" ca="1" si="68"/>
        <v>0</v>
      </c>
      <c r="AN87" s="14">
        <f t="shared" ca="1" si="68"/>
        <v>0</v>
      </c>
      <c r="AO87" s="14">
        <f t="shared" ca="1" si="68"/>
        <v>0</v>
      </c>
      <c r="AP87" s="14">
        <f t="shared" ca="1" si="68"/>
        <v>0</v>
      </c>
      <c r="AQ87" s="14">
        <f t="shared" ca="1" si="68"/>
        <v>0</v>
      </c>
      <c r="AR87" s="14">
        <f t="shared" ca="1" si="68"/>
        <v>0</v>
      </c>
      <c r="AS87" s="14">
        <f t="shared" ca="1" si="68"/>
        <v>0</v>
      </c>
      <c r="AT87" s="14">
        <f t="shared" ca="1" si="68"/>
        <v>0</v>
      </c>
      <c r="AU87" s="14">
        <f t="shared" ca="1" si="68"/>
        <v>0</v>
      </c>
      <c r="AV87" s="14">
        <f t="shared" ca="1" si="69"/>
        <v>0</v>
      </c>
      <c r="AW87" s="14">
        <f t="shared" ca="1" si="69"/>
        <v>0</v>
      </c>
      <c r="AX87" s="14">
        <f t="shared" ca="1" si="69"/>
        <v>0</v>
      </c>
      <c r="AY87" s="14">
        <f t="shared" ca="1" si="69"/>
        <v>0</v>
      </c>
      <c r="AZ87" s="14">
        <f t="shared" ca="1" si="69"/>
        <v>0</v>
      </c>
      <c r="BA87" s="14">
        <f t="shared" ca="1" si="69"/>
        <v>0</v>
      </c>
      <c r="BB87" s="14">
        <f t="shared" ca="1" si="69"/>
        <v>0</v>
      </c>
      <c r="BC87" s="14">
        <f t="shared" ca="1" si="69"/>
        <v>0</v>
      </c>
      <c r="BD87" s="14">
        <f t="shared" ca="1" si="69"/>
        <v>0</v>
      </c>
      <c r="BE87" s="14">
        <f t="shared" ca="1" si="69"/>
        <v>0</v>
      </c>
      <c r="BF87" s="14">
        <f t="shared" ca="1" si="70"/>
        <v>0</v>
      </c>
      <c r="BG87" s="14">
        <f t="shared" ca="1" si="70"/>
        <v>0</v>
      </c>
      <c r="BH87" s="14">
        <f t="shared" ca="1" si="70"/>
        <v>0</v>
      </c>
      <c r="BI87" s="14">
        <f t="shared" ca="1" si="70"/>
        <v>0</v>
      </c>
      <c r="BJ87" s="14">
        <f t="shared" ca="1" si="70"/>
        <v>0</v>
      </c>
      <c r="BK87" s="14">
        <f t="shared" ca="1" si="70"/>
        <v>0</v>
      </c>
      <c r="BL87" s="14">
        <f t="shared" ca="1" si="70"/>
        <v>0</v>
      </c>
      <c r="BM87" s="14">
        <f t="shared" ca="1" si="70"/>
        <v>0</v>
      </c>
      <c r="BN87" s="14">
        <f t="shared" ca="1" si="70"/>
        <v>0</v>
      </c>
      <c r="BO87" s="14">
        <f t="shared" ca="1" si="70"/>
        <v>0</v>
      </c>
      <c r="BP87" s="14">
        <f t="shared" ca="1" si="71"/>
        <v>0</v>
      </c>
      <c r="BQ87" s="14">
        <f t="shared" ca="1" si="71"/>
        <v>0</v>
      </c>
      <c r="BR87" s="14">
        <f t="shared" ca="1" si="71"/>
        <v>0</v>
      </c>
      <c r="BS87" s="14">
        <f t="shared" ca="1" si="71"/>
        <v>0</v>
      </c>
      <c r="BT87" s="14">
        <f t="shared" ca="1" si="71"/>
        <v>0</v>
      </c>
      <c r="BU87" s="14">
        <f t="shared" ca="1" si="71"/>
        <v>0</v>
      </c>
      <c r="BV87" s="14">
        <f t="shared" ca="1" si="71"/>
        <v>0</v>
      </c>
      <c r="BW87" s="14">
        <f t="shared" ca="1" si="71"/>
        <v>0</v>
      </c>
      <c r="BX87" s="14">
        <f t="shared" ca="1" si="71"/>
        <v>0</v>
      </c>
      <c r="BY87" s="14">
        <f t="shared" ca="1" si="71"/>
        <v>0</v>
      </c>
      <c r="BZ87" s="14">
        <f t="shared" ca="1" si="72"/>
        <v>0</v>
      </c>
      <c r="CA87" s="14">
        <f t="shared" ca="1" si="72"/>
        <v>0</v>
      </c>
      <c r="CB87" s="14">
        <f t="shared" ca="1" si="72"/>
        <v>0</v>
      </c>
      <c r="CC87" s="14">
        <f t="shared" ca="1" si="72"/>
        <v>0</v>
      </c>
      <c r="CD87" s="14">
        <f t="shared" ca="1" si="72"/>
        <v>0</v>
      </c>
      <c r="CE87" s="14">
        <f t="shared" ca="1" si="72"/>
        <v>0</v>
      </c>
      <c r="CF87" s="14">
        <f t="shared" ca="1" si="72"/>
        <v>0</v>
      </c>
      <c r="CG87" s="14">
        <f t="shared" ca="1" si="72"/>
        <v>0</v>
      </c>
      <c r="CH87" s="14">
        <f t="shared" ca="1" si="72"/>
        <v>0</v>
      </c>
      <c r="CI87" s="14">
        <f t="shared" ca="1" si="72"/>
        <v>0</v>
      </c>
      <c r="CJ87" s="14">
        <f t="shared" ca="1" si="73"/>
        <v>0</v>
      </c>
      <c r="CK87" s="14">
        <f t="shared" ca="1" si="73"/>
        <v>0</v>
      </c>
      <c r="CL87" s="14">
        <f t="shared" ca="1" si="73"/>
        <v>0</v>
      </c>
      <c r="CM87" s="14">
        <f t="shared" ca="1" si="73"/>
        <v>0</v>
      </c>
      <c r="CN87" s="14">
        <f t="shared" ca="1" si="73"/>
        <v>0</v>
      </c>
      <c r="CO87" s="14">
        <f t="shared" ca="1" si="73"/>
        <v>0</v>
      </c>
      <c r="CP87" s="14">
        <f t="shared" ca="1" si="73"/>
        <v>0</v>
      </c>
      <c r="CQ87" s="14">
        <f t="shared" ca="1" si="73"/>
        <v>0</v>
      </c>
      <c r="CR87" s="14">
        <f t="shared" ca="1" si="73"/>
        <v>0</v>
      </c>
      <c r="CS87" s="14">
        <f t="shared" ca="1" si="73"/>
        <v>0</v>
      </c>
      <c r="CT87" s="14">
        <f t="shared" ca="1" si="74"/>
        <v>0</v>
      </c>
      <c r="CU87" s="14">
        <f t="shared" ca="1" si="74"/>
        <v>0</v>
      </c>
      <c r="CV87" s="14">
        <f t="shared" ca="1" si="74"/>
        <v>0</v>
      </c>
      <c r="CW87" s="14">
        <f t="shared" ca="1" si="74"/>
        <v>0</v>
      </c>
      <c r="CX87" s="14">
        <f t="shared" ca="1" si="74"/>
        <v>0</v>
      </c>
      <c r="CY87" s="14">
        <f t="shared" ca="1" si="74"/>
        <v>0</v>
      </c>
      <c r="CZ87" s="14">
        <f t="shared" ca="1" si="74"/>
        <v>0</v>
      </c>
      <c r="DA87" s="14">
        <f t="shared" ca="1" si="74"/>
        <v>0</v>
      </c>
      <c r="DB87" s="14">
        <f t="shared" ca="1" si="74"/>
        <v>0</v>
      </c>
      <c r="DC87" s="14">
        <f t="shared" ca="1" si="74"/>
        <v>0</v>
      </c>
    </row>
    <row r="88" spans="1:107" hidden="1">
      <c r="A88" s="91">
        <v>52</v>
      </c>
      <c r="B88" s="5" t="str">
        <f t="shared" ca="1" si="61"/>
        <v>E.2.9.</v>
      </c>
      <c r="C88" s="113" t="str">
        <f t="shared" ca="1" si="62"/>
        <v>Reinvesticijos (po priemonės įgyvendinimo)</v>
      </c>
      <c r="D88" s="194"/>
      <c r="E88" s="194"/>
      <c r="F88" s="195"/>
      <c r="G88" s="90">
        <f ca="1">SUMIF($H$39:$DC$39,"&lt;="&amp;PAL,$H88:$DC88)</f>
        <v>0</v>
      </c>
      <c r="H88" s="14">
        <f t="shared" ca="1" si="65"/>
        <v>0</v>
      </c>
      <c r="I88" s="14">
        <f t="shared" ca="1" si="65"/>
        <v>0</v>
      </c>
      <c r="J88" s="14">
        <f t="shared" ca="1" si="65"/>
        <v>0</v>
      </c>
      <c r="K88" s="14">
        <f t="shared" ca="1" si="65"/>
        <v>0</v>
      </c>
      <c r="L88" s="14">
        <f t="shared" ca="1" si="65"/>
        <v>0</v>
      </c>
      <c r="M88" s="14">
        <f t="shared" ca="1" si="65"/>
        <v>0</v>
      </c>
      <c r="N88" s="14">
        <f t="shared" ca="1" si="65"/>
        <v>0</v>
      </c>
      <c r="O88" s="14">
        <f t="shared" ca="1" si="65"/>
        <v>0</v>
      </c>
      <c r="P88" s="14">
        <f t="shared" ca="1" si="65"/>
        <v>0</v>
      </c>
      <c r="Q88" s="14">
        <f t="shared" ca="1" si="65"/>
        <v>0</v>
      </c>
      <c r="R88" s="14">
        <f t="shared" ca="1" si="66"/>
        <v>0</v>
      </c>
      <c r="S88" s="14">
        <f t="shared" ca="1" si="66"/>
        <v>0</v>
      </c>
      <c r="T88" s="14">
        <f t="shared" ca="1" si="66"/>
        <v>0</v>
      </c>
      <c r="U88" s="14">
        <f t="shared" ca="1" si="66"/>
        <v>0</v>
      </c>
      <c r="V88" s="14">
        <f t="shared" ca="1" si="66"/>
        <v>0</v>
      </c>
      <c r="W88" s="14">
        <f t="shared" ca="1" si="66"/>
        <v>0</v>
      </c>
      <c r="X88" s="14">
        <f t="shared" ca="1" si="66"/>
        <v>0</v>
      </c>
      <c r="Y88" s="14">
        <f t="shared" ca="1" si="66"/>
        <v>0</v>
      </c>
      <c r="Z88" s="14">
        <f t="shared" ca="1" si="66"/>
        <v>0</v>
      </c>
      <c r="AA88" s="14">
        <f t="shared" ca="1" si="66"/>
        <v>0</v>
      </c>
      <c r="AB88" s="14">
        <f t="shared" ca="1" si="67"/>
        <v>0</v>
      </c>
      <c r="AC88" s="14">
        <f t="shared" ca="1" si="67"/>
        <v>0</v>
      </c>
      <c r="AD88" s="14">
        <f t="shared" ca="1" si="67"/>
        <v>0</v>
      </c>
      <c r="AE88" s="14">
        <f t="shared" ca="1" si="67"/>
        <v>0</v>
      </c>
      <c r="AF88" s="14">
        <f t="shared" ca="1" si="67"/>
        <v>0</v>
      </c>
      <c r="AG88" s="14">
        <f t="shared" ca="1" si="67"/>
        <v>0</v>
      </c>
      <c r="AH88" s="14">
        <f t="shared" ca="1" si="67"/>
        <v>0</v>
      </c>
      <c r="AI88" s="14">
        <f t="shared" ca="1" si="67"/>
        <v>0</v>
      </c>
      <c r="AJ88" s="14">
        <f t="shared" ca="1" si="67"/>
        <v>0</v>
      </c>
      <c r="AK88" s="14">
        <f t="shared" ca="1" si="67"/>
        <v>0</v>
      </c>
      <c r="AL88" s="14">
        <f t="shared" ca="1" si="68"/>
        <v>0</v>
      </c>
      <c r="AM88" s="14">
        <f t="shared" ca="1" si="68"/>
        <v>0</v>
      </c>
      <c r="AN88" s="14">
        <f t="shared" ca="1" si="68"/>
        <v>0</v>
      </c>
      <c r="AO88" s="14">
        <f t="shared" ca="1" si="68"/>
        <v>0</v>
      </c>
      <c r="AP88" s="14">
        <f t="shared" ca="1" si="68"/>
        <v>0</v>
      </c>
      <c r="AQ88" s="14">
        <f t="shared" ca="1" si="68"/>
        <v>0</v>
      </c>
      <c r="AR88" s="14">
        <f t="shared" ca="1" si="68"/>
        <v>0</v>
      </c>
      <c r="AS88" s="14">
        <f t="shared" ca="1" si="68"/>
        <v>0</v>
      </c>
      <c r="AT88" s="14">
        <f t="shared" ca="1" si="68"/>
        <v>0</v>
      </c>
      <c r="AU88" s="14">
        <f t="shared" ca="1" si="68"/>
        <v>0</v>
      </c>
      <c r="AV88" s="14">
        <f t="shared" ca="1" si="69"/>
        <v>0</v>
      </c>
      <c r="AW88" s="14">
        <f t="shared" ca="1" si="69"/>
        <v>0</v>
      </c>
      <c r="AX88" s="14">
        <f t="shared" ca="1" si="69"/>
        <v>0</v>
      </c>
      <c r="AY88" s="14">
        <f t="shared" ca="1" si="69"/>
        <v>0</v>
      </c>
      <c r="AZ88" s="14">
        <f t="shared" ca="1" si="69"/>
        <v>0</v>
      </c>
      <c r="BA88" s="14">
        <f t="shared" ca="1" si="69"/>
        <v>0</v>
      </c>
      <c r="BB88" s="14">
        <f t="shared" ca="1" si="69"/>
        <v>0</v>
      </c>
      <c r="BC88" s="14">
        <f t="shared" ca="1" si="69"/>
        <v>0</v>
      </c>
      <c r="BD88" s="14">
        <f t="shared" ca="1" si="69"/>
        <v>0</v>
      </c>
      <c r="BE88" s="14">
        <f t="shared" ca="1" si="69"/>
        <v>0</v>
      </c>
      <c r="BF88" s="14">
        <f t="shared" ca="1" si="70"/>
        <v>0</v>
      </c>
      <c r="BG88" s="14">
        <f t="shared" ca="1" si="70"/>
        <v>0</v>
      </c>
      <c r="BH88" s="14">
        <f t="shared" ca="1" si="70"/>
        <v>0</v>
      </c>
      <c r="BI88" s="14">
        <f t="shared" ca="1" si="70"/>
        <v>0</v>
      </c>
      <c r="BJ88" s="14">
        <f t="shared" ca="1" si="70"/>
        <v>0</v>
      </c>
      <c r="BK88" s="14">
        <f t="shared" ca="1" si="70"/>
        <v>0</v>
      </c>
      <c r="BL88" s="14">
        <f t="shared" ca="1" si="70"/>
        <v>0</v>
      </c>
      <c r="BM88" s="14">
        <f t="shared" ca="1" si="70"/>
        <v>0</v>
      </c>
      <c r="BN88" s="14">
        <f t="shared" ca="1" si="70"/>
        <v>0</v>
      </c>
      <c r="BO88" s="14">
        <f t="shared" ca="1" si="70"/>
        <v>0</v>
      </c>
      <c r="BP88" s="14">
        <f t="shared" ca="1" si="71"/>
        <v>0</v>
      </c>
      <c r="BQ88" s="14">
        <f t="shared" ca="1" si="71"/>
        <v>0</v>
      </c>
      <c r="BR88" s="14">
        <f t="shared" ca="1" si="71"/>
        <v>0</v>
      </c>
      <c r="BS88" s="14">
        <f t="shared" ca="1" si="71"/>
        <v>0</v>
      </c>
      <c r="BT88" s="14">
        <f t="shared" ca="1" si="71"/>
        <v>0</v>
      </c>
      <c r="BU88" s="14">
        <f t="shared" ca="1" si="71"/>
        <v>0</v>
      </c>
      <c r="BV88" s="14">
        <f t="shared" ca="1" si="71"/>
        <v>0</v>
      </c>
      <c r="BW88" s="14">
        <f t="shared" ca="1" si="71"/>
        <v>0</v>
      </c>
      <c r="BX88" s="14">
        <f t="shared" ca="1" si="71"/>
        <v>0</v>
      </c>
      <c r="BY88" s="14">
        <f t="shared" ca="1" si="71"/>
        <v>0</v>
      </c>
      <c r="BZ88" s="14">
        <f t="shared" ca="1" si="72"/>
        <v>0</v>
      </c>
      <c r="CA88" s="14">
        <f t="shared" ca="1" si="72"/>
        <v>0</v>
      </c>
      <c r="CB88" s="14">
        <f t="shared" ca="1" si="72"/>
        <v>0</v>
      </c>
      <c r="CC88" s="14">
        <f t="shared" ca="1" si="72"/>
        <v>0</v>
      </c>
      <c r="CD88" s="14">
        <f t="shared" ca="1" si="72"/>
        <v>0</v>
      </c>
      <c r="CE88" s="14">
        <f t="shared" ca="1" si="72"/>
        <v>0</v>
      </c>
      <c r="CF88" s="14">
        <f t="shared" ca="1" si="72"/>
        <v>0</v>
      </c>
      <c r="CG88" s="14">
        <f t="shared" ca="1" si="72"/>
        <v>0</v>
      </c>
      <c r="CH88" s="14">
        <f t="shared" ca="1" si="72"/>
        <v>0</v>
      </c>
      <c r="CI88" s="14">
        <f t="shared" ca="1" si="72"/>
        <v>0</v>
      </c>
      <c r="CJ88" s="14">
        <f t="shared" ca="1" si="73"/>
        <v>0</v>
      </c>
      <c r="CK88" s="14">
        <f t="shared" ca="1" si="73"/>
        <v>0</v>
      </c>
      <c r="CL88" s="14">
        <f t="shared" ca="1" si="73"/>
        <v>0</v>
      </c>
      <c r="CM88" s="14">
        <f t="shared" ca="1" si="73"/>
        <v>0</v>
      </c>
      <c r="CN88" s="14">
        <f t="shared" ca="1" si="73"/>
        <v>0</v>
      </c>
      <c r="CO88" s="14">
        <f t="shared" ca="1" si="73"/>
        <v>0</v>
      </c>
      <c r="CP88" s="14">
        <f t="shared" ca="1" si="73"/>
        <v>0</v>
      </c>
      <c r="CQ88" s="14">
        <f t="shared" ca="1" si="73"/>
        <v>0</v>
      </c>
      <c r="CR88" s="14">
        <f t="shared" ca="1" si="73"/>
        <v>0</v>
      </c>
      <c r="CS88" s="14">
        <f t="shared" ca="1" si="73"/>
        <v>0</v>
      </c>
      <c r="CT88" s="14">
        <f t="shared" ca="1" si="74"/>
        <v>0</v>
      </c>
      <c r="CU88" s="14">
        <f t="shared" ca="1" si="74"/>
        <v>0</v>
      </c>
      <c r="CV88" s="14">
        <f t="shared" ca="1" si="74"/>
        <v>0</v>
      </c>
      <c r="CW88" s="14">
        <f t="shared" ca="1" si="74"/>
        <v>0</v>
      </c>
      <c r="CX88" s="14">
        <f t="shared" ca="1" si="74"/>
        <v>0</v>
      </c>
      <c r="CY88" s="14">
        <f t="shared" ca="1" si="74"/>
        <v>0</v>
      </c>
      <c r="CZ88" s="14">
        <f t="shared" ca="1" si="74"/>
        <v>0</v>
      </c>
      <c r="DA88" s="14">
        <f t="shared" ca="1" si="74"/>
        <v>0</v>
      </c>
      <c r="DB88" s="14">
        <f t="shared" ca="1" si="74"/>
        <v>0</v>
      </c>
      <c r="DC88" s="14">
        <f t="shared" ca="1" si="74"/>
        <v>0</v>
      </c>
    </row>
    <row r="89" spans="1:107" hidden="1">
      <c r="A89" s="91">
        <v>55</v>
      </c>
      <c r="B89" s="3" t="str">
        <f t="shared" ca="1" si="61"/>
        <v>E.3.1.</v>
      </c>
      <c r="C89" s="131" t="str">
        <f t="shared" ca="1" si="62"/>
        <v>Veikla</v>
      </c>
      <c r="D89" s="294"/>
      <c r="E89" s="294"/>
      <c r="F89" s="295"/>
      <c r="G89" s="90">
        <f ca="1">SUMIF($H$39:$DC$39,"&lt;="&amp;PAL,$H89:$DC89)</f>
        <v>0</v>
      </c>
      <c r="H89" s="11">
        <f ca="1">SUM(H90:H97)</f>
        <v>0</v>
      </c>
      <c r="I89" s="11">
        <f t="shared" ref="I89:BT89" ca="1" si="75">SUM(I90:I97)</f>
        <v>0</v>
      </c>
      <c r="J89" s="11">
        <f t="shared" ca="1" si="75"/>
        <v>0</v>
      </c>
      <c r="K89" s="11">
        <f t="shared" ca="1" si="75"/>
        <v>0</v>
      </c>
      <c r="L89" s="11">
        <f t="shared" ca="1" si="75"/>
        <v>0</v>
      </c>
      <c r="M89" s="11">
        <f t="shared" ca="1" si="75"/>
        <v>0</v>
      </c>
      <c r="N89" s="11">
        <f t="shared" ca="1" si="75"/>
        <v>0</v>
      </c>
      <c r="O89" s="11">
        <f t="shared" ca="1" si="75"/>
        <v>0</v>
      </c>
      <c r="P89" s="11">
        <f t="shared" ca="1" si="75"/>
        <v>0</v>
      </c>
      <c r="Q89" s="11">
        <f t="shared" ca="1" si="75"/>
        <v>0</v>
      </c>
      <c r="R89" s="11">
        <f t="shared" ca="1" si="75"/>
        <v>0</v>
      </c>
      <c r="S89" s="11">
        <f t="shared" ca="1" si="75"/>
        <v>0</v>
      </c>
      <c r="T89" s="11">
        <f t="shared" ca="1" si="75"/>
        <v>0</v>
      </c>
      <c r="U89" s="11">
        <f t="shared" ca="1" si="75"/>
        <v>0</v>
      </c>
      <c r="V89" s="11">
        <f t="shared" ca="1" si="75"/>
        <v>0</v>
      </c>
      <c r="W89" s="11">
        <f t="shared" ca="1" si="75"/>
        <v>0</v>
      </c>
      <c r="X89" s="11">
        <f t="shared" ca="1" si="75"/>
        <v>0</v>
      </c>
      <c r="Y89" s="11">
        <f t="shared" ca="1" si="75"/>
        <v>0</v>
      </c>
      <c r="Z89" s="11">
        <f t="shared" ca="1" si="75"/>
        <v>0</v>
      </c>
      <c r="AA89" s="11">
        <f t="shared" ca="1" si="75"/>
        <v>0</v>
      </c>
      <c r="AB89" s="11">
        <f t="shared" ca="1" si="75"/>
        <v>0</v>
      </c>
      <c r="AC89" s="11">
        <f t="shared" ca="1" si="75"/>
        <v>0</v>
      </c>
      <c r="AD89" s="11">
        <f t="shared" ca="1" si="75"/>
        <v>0</v>
      </c>
      <c r="AE89" s="11">
        <f t="shared" ca="1" si="75"/>
        <v>0</v>
      </c>
      <c r="AF89" s="11">
        <f t="shared" ca="1" si="75"/>
        <v>0</v>
      </c>
      <c r="AG89" s="11">
        <f t="shared" ca="1" si="75"/>
        <v>0</v>
      </c>
      <c r="AH89" s="11">
        <f t="shared" ca="1" si="75"/>
        <v>0</v>
      </c>
      <c r="AI89" s="11">
        <f t="shared" ca="1" si="75"/>
        <v>0</v>
      </c>
      <c r="AJ89" s="11">
        <f t="shared" ca="1" si="75"/>
        <v>0</v>
      </c>
      <c r="AK89" s="11">
        <f t="shared" ca="1" si="75"/>
        <v>0</v>
      </c>
      <c r="AL89" s="11">
        <f t="shared" ca="1" si="75"/>
        <v>0</v>
      </c>
      <c r="AM89" s="11">
        <f t="shared" ca="1" si="75"/>
        <v>0</v>
      </c>
      <c r="AN89" s="11">
        <f t="shared" ca="1" si="75"/>
        <v>0</v>
      </c>
      <c r="AO89" s="11">
        <f t="shared" ca="1" si="75"/>
        <v>0</v>
      </c>
      <c r="AP89" s="11">
        <f t="shared" ca="1" si="75"/>
        <v>0</v>
      </c>
      <c r="AQ89" s="11">
        <f t="shared" ca="1" si="75"/>
        <v>0</v>
      </c>
      <c r="AR89" s="11">
        <f t="shared" ca="1" si="75"/>
        <v>0</v>
      </c>
      <c r="AS89" s="11">
        <f t="shared" ca="1" si="75"/>
        <v>0</v>
      </c>
      <c r="AT89" s="11">
        <f t="shared" ca="1" si="75"/>
        <v>0</v>
      </c>
      <c r="AU89" s="11">
        <f t="shared" ca="1" si="75"/>
        <v>0</v>
      </c>
      <c r="AV89" s="11">
        <f t="shared" ca="1" si="75"/>
        <v>0</v>
      </c>
      <c r="AW89" s="11">
        <f t="shared" ca="1" si="75"/>
        <v>0</v>
      </c>
      <c r="AX89" s="11">
        <f t="shared" ca="1" si="75"/>
        <v>0</v>
      </c>
      <c r="AY89" s="11">
        <f t="shared" ca="1" si="75"/>
        <v>0</v>
      </c>
      <c r="AZ89" s="11">
        <f t="shared" ca="1" si="75"/>
        <v>0</v>
      </c>
      <c r="BA89" s="11">
        <f t="shared" ca="1" si="75"/>
        <v>0</v>
      </c>
      <c r="BB89" s="11">
        <f t="shared" ca="1" si="75"/>
        <v>0</v>
      </c>
      <c r="BC89" s="11">
        <f t="shared" ca="1" si="75"/>
        <v>0</v>
      </c>
      <c r="BD89" s="11">
        <f t="shared" ca="1" si="75"/>
        <v>0</v>
      </c>
      <c r="BE89" s="11">
        <f t="shared" ca="1" si="75"/>
        <v>0</v>
      </c>
      <c r="BF89" s="11">
        <f t="shared" ca="1" si="75"/>
        <v>0</v>
      </c>
      <c r="BG89" s="11">
        <f t="shared" ca="1" si="75"/>
        <v>0</v>
      </c>
      <c r="BH89" s="11">
        <f t="shared" ca="1" si="75"/>
        <v>0</v>
      </c>
      <c r="BI89" s="11">
        <f t="shared" ca="1" si="75"/>
        <v>0</v>
      </c>
      <c r="BJ89" s="11">
        <f t="shared" ca="1" si="75"/>
        <v>0</v>
      </c>
      <c r="BK89" s="11">
        <f t="shared" ca="1" si="75"/>
        <v>0</v>
      </c>
      <c r="BL89" s="11">
        <f t="shared" ca="1" si="75"/>
        <v>0</v>
      </c>
      <c r="BM89" s="11">
        <f t="shared" ca="1" si="75"/>
        <v>0</v>
      </c>
      <c r="BN89" s="11">
        <f t="shared" ca="1" si="75"/>
        <v>0</v>
      </c>
      <c r="BO89" s="11">
        <f t="shared" ca="1" si="75"/>
        <v>0</v>
      </c>
      <c r="BP89" s="11">
        <f t="shared" ca="1" si="75"/>
        <v>0</v>
      </c>
      <c r="BQ89" s="11">
        <f t="shared" ca="1" si="75"/>
        <v>0</v>
      </c>
      <c r="BR89" s="11">
        <f t="shared" ca="1" si="75"/>
        <v>0</v>
      </c>
      <c r="BS89" s="11">
        <f t="shared" ca="1" si="75"/>
        <v>0</v>
      </c>
      <c r="BT89" s="11">
        <f t="shared" ca="1" si="75"/>
        <v>0</v>
      </c>
      <c r="BU89" s="11">
        <f t="shared" ref="BU89:DB89" ca="1" si="76">SUM(BU90:BU97)</f>
        <v>0</v>
      </c>
      <c r="BV89" s="11">
        <f t="shared" ca="1" si="76"/>
        <v>0</v>
      </c>
      <c r="BW89" s="11">
        <f t="shared" ca="1" si="76"/>
        <v>0</v>
      </c>
      <c r="BX89" s="11">
        <f t="shared" ca="1" si="76"/>
        <v>0</v>
      </c>
      <c r="BY89" s="11">
        <f t="shared" ca="1" si="76"/>
        <v>0</v>
      </c>
      <c r="BZ89" s="11">
        <f t="shared" ca="1" si="76"/>
        <v>0</v>
      </c>
      <c r="CA89" s="11">
        <f t="shared" ca="1" si="76"/>
        <v>0</v>
      </c>
      <c r="CB89" s="11">
        <f t="shared" ca="1" si="76"/>
        <v>0</v>
      </c>
      <c r="CC89" s="11">
        <f t="shared" ca="1" si="76"/>
        <v>0</v>
      </c>
      <c r="CD89" s="11">
        <f t="shared" ca="1" si="76"/>
        <v>0</v>
      </c>
      <c r="CE89" s="11">
        <f t="shared" ca="1" si="76"/>
        <v>0</v>
      </c>
      <c r="CF89" s="11">
        <f t="shared" ca="1" si="76"/>
        <v>0</v>
      </c>
      <c r="CG89" s="11">
        <f t="shared" ca="1" si="76"/>
        <v>0</v>
      </c>
      <c r="CH89" s="11">
        <f t="shared" ca="1" si="76"/>
        <v>0</v>
      </c>
      <c r="CI89" s="11">
        <f t="shared" ca="1" si="76"/>
        <v>0</v>
      </c>
      <c r="CJ89" s="11">
        <f t="shared" ca="1" si="76"/>
        <v>0</v>
      </c>
      <c r="CK89" s="11">
        <f t="shared" ca="1" si="76"/>
        <v>0</v>
      </c>
      <c r="CL89" s="11">
        <f t="shared" ca="1" si="76"/>
        <v>0</v>
      </c>
      <c r="CM89" s="11">
        <f t="shared" ca="1" si="76"/>
        <v>0</v>
      </c>
      <c r="CN89" s="11">
        <f t="shared" ca="1" si="76"/>
        <v>0</v>
      </c>
      <c r="CO89" s="11">
        <f t="shared" ca="1" si="76"/>
        <v>0</v>
      </c>
      <c r="CP89" s="11">
        <f t="shared" ca="1" si="76"/>
        <v>0</v>
      </c>
      <c r="CQ89" s="11">
        <f t="shared" ca="1" si="76"/>
        <v>0</v>
      </c>
      <c r="CR89" s="11">
        <f t="shared" ca="1" si="76"/>
        <v>0</v>
      </c>
      <c r="CS89" s="11">
        <f t="shared" ca="1" si="76"/>
        <v>0</v>
      </c>
      <c r="CT89" s="11">
        <f t="shared" ca="1" si="76"/>
        <v>0</v>
      </c>
      <c r="CU89" s="11">
        <f t="shared" ca="1" si="76"/>
        <v>0</v>
      </c>
      <c r="CV89" s="11">
        <f t="shared" ca="1" si="76"/>
        <v>0</v>
      </c>
      <c r="CW89" s="11">
        <f t="shared" ca="1" si="76"/>
        <v>0</v>
      </c>
      <c r="CX89" s="11">
        <f t="shared" ca="1" si="76"/>
        <v>0</v>
      </c>
      <c r="CY89" s="11">
        <f t="shared" ca="1" si="76"/>
        <v>0</v>
      </c>
      <c r="CZ89" s="11">
        <f t="shared" ca="1" si="76"/>
        <v>0</v>
      </c>
      <c r="DA89" s="11">
        <f t="shared" ca="1" si="76"/>
        <v>0</v>
      </c>
      <c r="DB89" s="11">
        <f t="shared" ca="1" si="76"/>
        <v>0</v>
      </c>
      <c r="DC89" s="11">
        <f ca="1">SUM(DC90:DC97)</f>
        <v>0</v>
      </c>
    </row>
    <row r="90" spans="1:107" hidden="1">
      <c r="A90" s="91">
        <v>56</v>
      </c>
      <c r="B90" s="5" t="str">
        <f t="shared" ca="1" si="61"/>
        <v>E.3.2.</v>
      </c>
      <c r="C90" s="113" t="str">
        <f t="shared" ca="1" si="62"/>
        <v>Veikla</v>
      </c>
      <c r="D90" s="194"/>
      <c r="E90" s="194"/>
      <c r="F90" s="195"/>
      <c r="G90" s="90">
        <f ca="1">SUMIF($H$39:$DC$39,"&lt;="&amp;PAL,$H90:$DC90)</f>
        <v>0</v>
      </c>
      <c r="H90" s="14">
        <f t="shared" ref="H90:Q97" ca="1" si="77">IFERROR(OFFSET(INDIRECT("'"&amp;Opt_alt&amp;"'!H12"),$A90,H$39)*(1+VMI)^H$39,"")</f>
        <v>0</v>
      </c>
      <c r="I90" s="14">
        <f t="shared" ca="1" si="77"/>
        <v>0</v>
      </c>
      <c r="J90" s="14">
        <f t="shared" ca="1" si="77"/>
        <v>0</v>
      </c>
      <c r="K90" s="14">
        <f t="shared" ca="1" si="77"/>
        <v>0</v>
      </c>
      <c r="L90" s="14">
        <f t="shared" ca="1" si="77"/>
        <v>0</v>
      </c>
      <c r="M90" s="14">
        <f t="shared" ca="1" si="77"/>
        <v>0</v>
      </c>
      <c r="N90" s="14">
        <f t="shared" ca="1" si="77"/>
        <v>0</v>
      </c>
      <c r="O90" s="14">
        <f t="shared" ca="1" si="77"/>
        <v>0</v>
      </c>
      <c r="P90" s="14">
        <f t="shared" ca="1" si="77"/>
        <v>0</v>
      </c>
      <c r="Q90" s="14">
        <f t="shared" ca="1" si="77"/>
        <v>0</v>
      </c>
      <c r="R90" s="14">
        <f t="shared" ref="R90:AA97" ca="1" si="78">IFERROR(OFFSET(INDIRECT("'"&amp;Opt_alt&amp;"'!H12"),$A90,R$39)*(1+VMI)^R$39,"")</f>
        <v>0</v>
      </c>
      <c r="S90" s="14">
        <f t="shared" ca="1" si="78"/>
        <v>0</v>
      </c>
      <c r="T90" s="14">
        <f t="shared" ca="1" si="78"/>
        <v>0</v>
      </c>
      <c r="U90" s="14">
        <f t="shared" ca="1" si="78"/>
        <v>0</v>
      </c>
      <c r="V90" s="14">
        <f t="shared" ca="1" si="78"/>
        <v>0</v>
      </c>
      <c r="W90" s="14">
        <f t="shared" ca="1" si="78"/>
        <v>0</v>
      </c>
      <c r="X90" s="14">
        <f t="shared" ca="1" si="78"/>
        <v>0</v>
      </c>
      <c r="Y90" s="14">
        <f t="shared" ca="1" si="78"/>
        <v>0</v>
      </c>
      <c r="Z90" s="14">
        <f t="shared" ca="1" si="78"/>
        <v>0</v>
      </c>
      <c r="AA90" s="14">
        <f t="shared" ca="1" si="78"/>
        <v>0</v>
      </c>
      <c r="AB90" s="14">
        <f t="shared" ref="AB90:AK97" ca="1" si="79">IFERROR(OFFSET(INDIRECT("'"&amp;Opt_alt&amp;"'!H12"),$A90,AB$39)*(1+VMI)^AB$39,"")</f>
        <v>0</v>
      </c>
      <c r="AC90" s="14">
        <f t="shared" ca="1" si="79"/>
        <v>0</v>
      </c>
      <c r="AD90" s="14">
        <f t="shared" ca="1" si="79"/>
        <v>0</v>
      </c>
      <c r="AE90" s="14">
        <f t="shared" ca="1" si="79"/>
        <v>0</v>
      </c>
      <c r="AF90" s="14">
        <f t="shared" ca="1" si="79"/>
        <v>0</v>
      </c>
      <c r="AG90" s="14">
        <f t="shared" ca="1" si="79"/>
        <v>0</v>
      </c>
      <c r="AH90" s="14">
        <f t="shared" ca="1" si="79"/>
        <v>0</v>
      </c>
      <c r="AI90" s="14">
        <f t="shared" ca="1" si="79"/>
        <v>0</v>
      </c>
      <c r="AJ90" s="14">
        <f t="shared" ca="1" si="79"/>
        <v>0</v>
      </c>
      <c r="AK90" s="14">
        <f t="shared" ca="1" si="79"/>
        <v>0</v>
      </c>
      <c r="AL90" s="14">
        <f t="shared" ref="AL90:AU97" ca="1" si="80">IFERROR(OFFSET(INDIRECT("'"&amp;Opt_alt&amp;"'!H12"),$A90,AL$39)*(1+VMI)^AL$39,"")</f>
        <v>0</v>
      </c>
      <c r="AM90" s="14">
        <f t="shared" ca="1" si="80"/>
        <v>0</v>
      </c>
      <c r="AN90" s="14">
        <f t="shared" ca="1" si="80"/>
        <v>0</v>
      </c>
      <c r="AO90" s="14">
        <f t="shared" ca="1" si="80"/>
        <v>0</v>
      </c>
      <c r="AP90" s="14">
        <f t="shared" ca="1" si="80"/>
        <v>0</v>
      </c>
      <c r="AQ90" s="14">
        <f t="shared" ca="1" si="80"/>
        <v>0</v>
      </c>
      <c r="AR90" s="14">
        <f t="shared" ca="1" si="80"/>
        <v>0</v>
      </c>
      <c r="AS90" s="14">
        <f t="shared" ca="1" si="80"/>
        <v>0</v>
      </c>
      <c r="AT90" s="14">
        <f t="shared" ca="1" si="80"/>
        <v>0</v>
      </c>
      <c r="AU90" s="14">
        <f t="shared" ca="1" si="80"/>
        <v>0</v>
      </c>
      <c r="AV90" s="14">
        <f t="shared" ref="AV90:BE97" ca="1" si="81">IFERROR(OFFSET(INDIRECT("'"&amp;Opt_alt&amp;"'!H12"),$A90,AV$39)*(1+VMI)^AV$39,"")</f>
        <v>0</v>
      </c>
      <c r="AW90" s="14">
        <f t="shared" ca="1" si="81"/>
        <v>0</v>
      </c>
      <c r="AX90" s="14">
        <f t="shared" ca="1" si="81"/>
        <v>0</v>
      </c>
      <c r="AY90" s="14">
        <f t="shared" ca="1" si="81"/>
        <v>0</v>
      </c>
      <c r="AZ90" s="14">
        <f t="shared" ca="1" si="81"/>
        <v>0</v>
      </c>
      <c r="BA90" s="14">
        <f t="shared" ca="1" si="81"/>
        <v>0</v>
      </c>
      <c r="BB90" s="14">
        <f t="shared" ca="1" si="81"/>
        <v>0</v>
      </c>
      <c r="BC90" s="14">
        <f t="shared" ca="1" si="81"/>
        <v>0</v>
      </c>
      <c r="BD90" s="14">
        <f t="shared" ca="1" si="81"/>
        <v>0</v>
      </c>
      <c r="BE90" s="14">
        <f t="shared" ca="1" si="81"/>
        <v>0</v>
      </c>
      <c r="BF90" s="14">
        <f t="shared" ref="BF90:BO97" ca="1" si="82">IFERROR(OFFSET(INDIRECT("'"&amp;Opt_alt&amp;"'!H12"),$A90,BF$39)*(1+VMI)^BF$39,"")</f>
        <v>0</v>
      </c>
      <c r="BG90" s="14">
        <f t="shared" ca="1" si="82"/>
        <v>0</v>
      </c>
      <c r="BH90" s="14">
        <f t="shared" ca="1" si="82"/>
        <v>0</v>
      </c>
      <c r="BI90" s="14">
        <f t="shared" ca="1" si="82"/>
        <v>0</v>
      </c>
      <c r="BJ90" s="14">
        <f t="shared" ca="1" si="82"/>
        <v>0</v>
      </c>
      <c r="BK90" s="14">
        <f t="shared" ca="1" si="82"/>
        <v>0</v>
      </c>
      <c r="BL90" s="14">
        <f t="shared" ca="1" si="82"/>
        <v>0</v>
      </c>
      <c r="BM90" s="14">
        <f t="shared" ca="1" si="82"/>
        <v>0</v>
      </c>
      <c r="BN90" s="14">
        <f t="shared" ca="1" si="82"/>
        <v>0</v>
      </c>
      <c r="BO90" s="14">
        <f t="shared" ca="1" si="82"/>
        <v>0</v>
      </c>
      <c r="BP90" s="14">
        <f t="shared" ref="BP90:BY97" ca="1" si="83">IFERROR(OFFSET(INDIRECT("'"&amp;Opt_alt&amp;"'!H12"),$A90,BP$39)*(1+VMI)^BP$39,"")</f>
        <v>0</v>
      </c>
      <c r="BQ90" s="14">
        <f t="shared" ca="1" si="83"/>
        <v>0</v>
      </c>
      <c r="BR90" s="14">
        <f t="shared" ca="1" si="83"/>
        <v>0</v>
      </c>
      <c r="BS90" s="14">
        <f t="shared" ca="1" si="83"/>
        <v>0</v>
      </c>
      <c r="BT90" s="14">
        <f t="shared" ca="1" si="83"/>
        <v>0</v>
      </c>
      <c r="BU90" s="14">
        <f t="shared" ca="1" si="83"/>
        <v>0</v>
      </c>
      <c r="BV90" s="14">
        <f t="shared" ca="1" si="83"/>
        <v>0</v>
      </c>
      <c r="BW90" s="14">
        <f t="shared" ca="1" si="83"/>
        <v>0</v>
      </c>
      <c r="BX90" s="14">
        <f t="shared" ca="1" si="83"/>
        <v>0</v>
      </c>
      <c r="BY90" s="14">
        <f t="shared" ca="1" si="83"/>
        <v>0</v>
      </c>
      <c r="BZ90" s="14">
        <f t="shared" ref="BZ90:CI97" ca="1" si="84">IFERROR(OFFSET(INDIRECT("'"&amp;Opt_alt&amp;"'!H12"),$A90,BZ$39)*(1+VMI)^BZ$39,"")</f>
        <v>0</v>
      </c>
      <c r="CA90" s="14">
        <f t="shared" ca="1" si="84"/>
        <v>0</v>
      </c>
      <c r="CB90" s="14">
        <f t="shared" ca="1" si="84"/>
        <v>0</v>
      </c>
      <c r="CC90" s="14">
        <f t="shared" ca="1" si="84"/>
        <v>0</v>
      </c>
      <c r="CD90" s="14">
        <f t="shared" ca="1" si="84"/>
        <v>0</v>
      </c>
      <c r="CE90" s="14">
        <f t="shared" ca="1" si="84"/>
        <v>0</v>
      </c>
      <c r="CF90" s="14">
        <f t="shared" ca="1" si="84"/>
        <v>0</v>
      </c>
      <c r="CG90" s="14">
        <f t="shared" ca="1" si="84"/>
        <v>0</v>
      </c>
      <c r="CH90" s="14">
        <f t="shared" ca="1" si="84"/>
        <v>0</v>
      </c>
      <c r="CI90" s="14">
        <f t="shared" ca="1" si="84"/>
        <v>0</v>
      </c>
      <c r="CJ90" s="14">
        <f t="shared" ref="CJ90:CS97" ca="1" si="85">IFERROR(OFFSET(INDIRECT("'"&amp;Opt_alt&amp;"'!H12"),$A90,CJ$39)*(1+VMI)^CJ$39,"")</f>
        <v>0</v>
      </c>
      <c r="CK90" s="14">
        <f t="shared" ca="1" si="85"/>
        <v>0</v>
      </c>
      <c r="CL90" s="14">
        <f t="shared" ca="1" si="85"/>
        <v>0</v>
      </c>
      <c r="CM90" s="14">
        <f t="shared" ca="1" si="85"/>
        <v>0</v>
      </c>
      <c r="CN90" s="14">
        <f t="shared" ca="1" si="85"/>
        <v>0</v>
      </c>
      <c r="CO90" s="14">
        <f t="shared" ca="1" si="85"/>
        <v>0</v>
      </c>
      <c r="CP90" s="14">
        <f t="shared" ca="1" si="85"/>
        <v>0</v>
      </c>
      <c r="CQ90" s="14">
        <f t="shared" ca="1" si="85"/>
        <v>0</v>
      </c>
      <c r="CR90" s="14">
        <f t="shared" ca="1" si="85"/>
        <v>0</v>
      </c>
      <c r="CS90" s="14">
        <f t="shared" ca="1" si="85"/>
        <v>0</v>
      </c>
      <c r="CT90" s="14">
        <f t="shared" ref="CT90:DC97" ca="1" si="86">IFERROR(OFFSET(INDIRECT("'"&amp;Opt_alt&amp;"'!H12"),$A90,CT$39)*(1+VMI)^CT$39,"")</f>
        <v>0</v>
      </c>
      <c r="CU90" s="14">
        <f t="shared" ca="1" si="86"/>
        <v>0</v>
      </c>
      <c r="CV90" s="14">
        <f t="shared" ca="1" si="86"/>
        <v>0</v>
      </c>
      <c r="CW90" s="14">
        <f t="shared" ca="1" si="86"/>
        <v>0</v>
      </c>
      <c r="CX90" s="14">
        <f t="shared" ca="1" si="86"/>
        <v>0</v>
      </c>
      <c r="CY90" s="14">
        <f t="shared" ca="1" si="86"/>
        <v>0</v>
      </c>
      <c r="CZ90" s="14">
        <f t="shared" ca="1" si="86"/>
        <v>0</v>
      </c>
      <c r="DA90" s="14">
        <f t="shared" ca="1" si="86"/>
        <v>0</v>
      </c>
      <c r="DB90" s="14">
        <f t="shared" ca="1" si="86"/>
        <v>0</v>
      </c>
      <c r="DC90" s="14">
        <f t="shared" ca="1" si="86"/>
        <v>0</v>
      </c>
    </row>
    <row r="91" spans="1:107" hidden="1">
      <c r="A91" s="91">
        <v>57</v>
      </c>
      <c r="B91" s="5" t="str">
        <f t="shared" ca="1" si="61"/>
        <v>E.3.3.</v>
      </c>
      <c r="C91" s="113" t="str">
        <f t="shared" ca="1" si="62"/>
        <v>Veikla</v>
      </c>
      <c r="D91" s="194"/>
      <c r="E91" s="194"/>
      <c r="F91" s="195"/>
      <c r="G91" s="90">
        <f ca="1">SUMIF($H$39:$DC$39,"&lt;="&amp;PAL,$H91:$DC91)</f>
        <v>0</v>
      </c>
      <c r="H91" s="14">
        <f t="shared" ca="1" si="77"/>
        <v>0</v>
      </c>
      <c r="I91" s="14">
        <f t="shared" ca="1" si="77"/>
        <v>0</v>
      </c>
      <c r="J91" s="14">
        <f t="shared" ca="1" si="77"/>
        <v>0</v>
      </c>
      <c r="K91" s="14">
        <f t="shared" ca="1" si="77"/>
        <v>0</v>
      </c>
      <c r="L91" s="14">
        <f t="shared" ca="1" si="77"/>
        <v>0</v>
      </c>
      <c r="M91" s="14">
        <f t="shared" ca="1" si="77"/>
        <v>0</v>
      </c>
      <c r="N91" s="14">
        <f t="shared" ca="1" si="77"/>
        <v>0</v>
      </c>
      <c r="O91" s="14">
        <f t="shared" ca="1" si="77"/>
        <v>0</v>
      </c>
      <c r="P91" s="14">
        <f t="shared" ca="1" si="77"/>
        <v>0</v>
      </c>
      <c r="Q91" s="14">
        <f t="shared" ca="1" si="77"/>
        <v>0</v>
      </c>
      <c r="R91" s="14">
        <f t="shared" ca="1" si="78"/>
        <v>0</v>
      </c>
      <c r="S91" s="14">
        <f t="shared" ca="1" si="78"/>
        <v>0</v>
      </c>
      <c r="T91" s="14">
        <f t="shared" ca="1" si="78"/>
        <v>0</v>
      </c>
      <c r="U91" s="14">
        <f t="shared" ca="1" si="78"/>
        <v>0</v>
      </c>
      <c r="V91" s="14">
        <f t="shared" ca="1" si="78"/>
        <v>0</v>
      </c>
      <c r="W91" s="14">
        <f t="shared" ca="1" si="78"/>
        <v>0</v>
      </c>
      <c r="X91" s="14">
        <f t="shared" ca="1" si="78"/>
        <v>0</v>
      </c>
      <c r="Y91" s="14">
        <f t="shared" ca="1" si="78"/>
        <v>0</v>
      </c>
      <c r="Z91" s="14">
        <f t="shared" ca="1" si="78"/>
        <v>0</v>
      </c>
      <c r="AA91" s="14">
        <f t="shared" ca="1" si="78"/>
        <v>0</v>
      </c>
      <c r="AB91" s="14">
        <f t="shared" ca="1" si="79"/>
        <v>0</v>
      </c>
      <c r="AC91" s="14">
        <f t="shared" ca="1" si="79"/>
        <v>0</v>
      </c>
      <c r="AD91" s="14">
        <f t="shared" ca="1" si="79"/>
        <v>0</v>
      </c>
      <c r="AE91" s="14">
        <f t="shared" ca="1" si="79"/>
        <v>0</v>
      </c>
      <c r="AF91" s="14">
        <f t="shared" ca="1" si="79"/>
        <v>0</v>
      </c>
      <c r="AG91" s="14">
        <f t="shared" ca="1" si="79"/>
        <v>0</v>
      </c>
      <c r="AH91" s="14">
        <f t="shared" ca="1" si="79"/>
        <v>0</v>
      </c>
      <c r="AI91" s="14">
        <f t="shared" ca="1" si="79"/>
        <v>0</v>
      </c>
      <c r="AJ91" s="14">
        <f t="shared" ca="1" si="79"/>
        <v>0</v>
      </c>
      <c r="AK91" s="14">
        <f t="shared" ca="1" si="79"/>
        <v>0</v>
      </c>
      <c r="AL91" s="14">
        <f t="shared" ca="1" si="80"/>
        <v>0</v>
      </c>
      <c r="AM91" s="14">
        <f t="shared" ca="1" si="80"/>
        <v>0</v>
      </c>
      <c r="AN91" s="14">
        <f t="shared" ca="1" si="80"/>
        <v>0</v>
      </c>
      <c r="AO91" s="14">
        <f t="shared" ca="1" si="80"/>
        <v>0</v>
      </c>
      <c r="AP91" s="14">
        <f t="shared" ca="1" si="80"/>
        <v>0</v>
      </c>
      <c r="AQ91" s="14">
        <f t="shared" ca="1" si="80"/>
        <v>0</v>
      </c>
      <c r="AR91" s="14">
        <f t="shared" ca="1" si="80"/>
        <v>0</v>
      </c>
      <c r="AS91" s="14">
        <f t="shared" ca="1" si="80"/>
        <v>0</v>
      </c>
      <c r="AT91" s="14">
        <f t="shared" ca="1" si="80"/>
        <v>0</v>
      </c>
      <c r="AU91" s="14">
        <f t="shared" ca="1" si="80"/>
        <v>0</v>
      </c>
      <c r="AV91" s="14">
        <f t="shared" ca="1" si="81"/>
        <v>0</v>
      </c>
      <c r="AW91" s="14">
        <f t="shared" ca="1" si="81"/>
        <v>0</v>
      </c>
      <c r="AX91" s="14">
        <f t="shared" ca="1" si="81"/>
        <v>0</v>
      </c>
      <c r="AY91" s="14">
        <f t="shared" ca="1" si="81"/>
        <v>0</v>
      </c>
      <c r="AZ91" s="14">
        <f t="shared" ca="1" si="81"/>
        <v>0</v>
      </c>
      <c r="BA91" s="14">
        <f t="shared" ca="1" si="81"/>
        <v>0</v>
      </c>
      <c r="BB91" s="14">
        <f t="shared" ca="1" si="81"/>
        <v>0</v>
      </c>
      <c r="BC91" s="14">
        <f t="shared" ca="1" si="81"/>
        <v>0</v>
      </c>
      <c r="BD91" s="14">
        <f t="shared" ca="1" si="81"/>
        <v>0</v>
      </c>
      <c r="BE91" s="14">
        <f t="shared" ca="1" si="81"/>
        <v>0</v>
      </c>
      <c r="BF91" s="14">
        <f t="shared" ca="1" si="82"/>
        <v>0</v>
      </c>
      <c r="BG91" s="14">
        <f t="shared" ca="1" si="82"/>
        <v>0</v>
      </c>
      <c r="BH91" s="14">
        <f t="shared" ca="1" si="82"/>
        <v>0</v>
      </c>
      <c r="BI91" s="14">
        <f t="shared" ca="1" si="82"/>
        <v>0</v>
      </c>
      <c r="BJ91" s="14">
        <f t="shared" ca="1" si="82"/>
        <v>0</v>
      </c>
      <c r="BK91" s="14">
        <f t="shared" ca="1" si="82"/>
        <v>0</v>
      </c>
      <c r="BL91" s="14">
        <f t="shared" ca="1" si="82"/>
        <v>0</v>
      </c>
      <c r="BM91" s="14">
        <f t="shared" ca="1" si="82"/>
        <v>0</v>
      </c>
      <c r="BN91" s="14">
        <f t="shared" ca="1" si="82"/>
        <v>0</v>
      </c>
      <c r="BO91" s="14">
        <f t="shared" ca="1" si="82"/>
        <v>0</v>
      </c>
      <c r="BP91" s="14">
        <f t="shared" ca="1" si="83"/>
        <v>0</v>
      </c>
      <c r="BQ91" s="14">
        <f t="shared" ca="1" si="83"/>
        <v>0</v>
      </c>
      <c r="BR91" s="14">
        <f t="shared" ca="1" si="83"/>
        <v>0</v>
      </c>
      <c r="BS91" s="14">
        <f t="shared" ca="1" si="83"/>
        <v>0</v>
      </c>
      <c r="BT91" s="14">
        <f t="shared" ca="1" si="83"/>
        <v>0</v>
      </c>
      <c r="BU91" s="14">
        <f t="shared" ca="1" si="83"/>
        <v>0</v>
      </c>
      <c r="BV91" s="14">
        <f t="shared" ca="1" si="83"/>
        <v>0</v>
      </c>
      <c r="BW91" s="14">
        <f t="shared" ca="1" si="83"/>
        <v>0</v>
      </c>
      <c r="BX91" s="14">
        <f t="shared" ca="1" si="83"/>
        <v>0</v>
      </c>
      <c r="BY91" s="14">
        <f t="shared" ca="1" si="83"/>
        <v>0</v>
      </c>
      <c r="BZ91" s="14">
        <f t="shared" ca="1" si="84"/>
        <v>0</v>
      </c>
      <c r="CA91" s="14">
        <f t="shared" ca="1" si="84"/>
        <v>0</v>
      </c>
      <c r="CB91" s="14">
        <f t="shared" ca="1" si="84"/>
        <v>0</v>
      </c>
      <c r="CC91" s="14">
        <f t="shared" ca="1" si="84"/>
        <v>0</v>
      </c>
      <c r="CD91" s="14">
        <f t="shared" ca="1" si="84"/>
        <v>0</v>
      </c>
      <c r="CE91" s="14">
        <f t="shared" ca="1" si="84"/>
        <v>0</v>
      </c>
      <c r="CF91" s="14">
        <f t="shared" ca="1" si="84"/>
        <v>0</v>
      </c>
      <c r="CG91" s="14">
        <f t="shared" ca="1" si="84"/>
        <v>0</v>
      </c>
      <c r="CH91" s="14">
        <f t="shared" ca="1" si="84"/>
        <v>0</v>
      </c>
      <c r="CI91" s="14">
        <f t="shared" ca="1" si="84"/>
        <v>0</v>
      </c>
      <c r="CJ91" s="14">
        <f t="shared" ca="1" si="85"/>
        <v>0</v>
      </c>
      <c r="CK91" s="14">
        <f t="shared" ca="1" si="85"/>
        <v>0</v>
      </c>
      <c r="CL91" s="14">
        <f t="shared" ca="1" si="85"/>
        <v>0</v>
      </c>
      <c r="CM91" s="14">
        <f t="shared" ca="1" si="85"/>
        <v>0</v>
      </c>
      <c r="CN91" s="14">
        <f t="shared" ca="1" si="85"/>
        <v>0</v>
      </c>
      <c r="CO91" s="14">
        <f t="shared" ca="1" si="85"/>
        <v>0</v>
      </c>
      <c r="CP91" s="14">
        <f t="shared" ca="1" si="85"/>
        <v>0</v>
      </c>
      <c r="CQ91" s="14">
        <f t="shared" ca="1" si="85"/>
        <v>0</v>
      </c>
      <c r="CR91" s="14">
        <f t="shared" ca="1" si="85"/>
        <v>0</v>
      </c>
      <c r="CS91" s="14">
        <f t="shared" ca="1" si="85"/>
        <v>0</v>
      </c>
      <c r="CT91" s="14">
        <f t="shared" ca="1" si="86"/>
        <v>0</v>
      </c>
      <c r="CU91" s="14">
        <f t="shared" ca="1" si="86"/>
        <v>0</v>
      </c>
      <c r="CV91" s="14">
        <f t="shared" ca="1" si="86"/>
        <v>0</v>
      </c>
      <c r="CW91" s="14">
        <f t="shared" ca="1" si="86"/>
        <v>0</v>
      </c>
      <c r="CX91" s="14">
        <f t="shared" ca="1" si="86"/>
        <v>0</v>
      </c>
      <c r="CY91" s="14">
        <f t="shared" ca="1" si="86"/>
        <v>0</v>
      </c>
      <c r="CZ91" s="14">
        <f t="shared" ca="1" si="86"/>
        <v>0</v>
      </c>
      <c r="DA91" s="14">
        <f t="shared" ca="1" si="86"/>
        <v>0</v>
      </c>
      <c r="DB91" s="14">
        <f t="shared" ca="1" si="86"/>
        <v>0</v>
      </c>
      <c r="DC91" s="14">
        <f t="shared" ca="1" si="86"/>
        <v>0</v>
      </c>
    </row>
    <row r="92" spans="1:107" hidden="1">
      <c r="A92" s="91">
        <v>58</v>
      </c>
      <c r="B92" s="5" t="str">
        <f t="shared" ca="1" si="61"/>
        <v>E.3.4.</v>
      </c>
      <c r="C92" s="113" t="str">
        <f t="shared" ca="1" si="62"/>
        <v>Veikla</v>
      </c>
      <c r="D92" s="194"/>
      <c r="E92" s="194"/>
      <c r="F92" s="195"/>
      <c r="G92" s="90">
        <f ca="1">SUMIF($H$39:$DC$39,"&lt;="&amp;PAL,$H92:$DC92)</f>
        <v>0</v>
      </c>
      <c r="H92" s="14">
        <f t="shared" ca="1" si="77"/>
        <v>0</v>
      </c>
      <c r="I92" s="14">
        <f t="shared" ca="1" si="77"/>
        <v>0</v>
      </c>
      <c r="J92" s="14">
        <f t="shared" ca="1" si="77"/>
        <v>0</v>
      </c>
      <c r="K92" s="14">
        <f t="shared" ca="1" si="77"/>
        <v>0</v>
      </c>
      <c r="L92" s="14">
        <f t="shared" ca="1" si="77"/>
        <v>0</v>
      </c>
      <c r="M92" s="14">
        <f t="shared" ca="1" si="77"/>
        <v>0</v>
      </c>
      <c r="N92" s="14">
        <f t="shared" ca="1" si="77"/>
        <v>0</v>
      </c>
      <c r="O92" s="14">
        <f t="shared" ca="1" si="77"/>
        <v>0</v>
      </c>
      <c r="P92" s="14">
        <f t="shared" ca="1" si="77"/>
        <v>0</v>
      </c>
      <c r="Q92" s="14">
        <f t="shared" ca="1" si="77"/>
        <v>0</v>
      </c>
      <c r="R92" s="14">
        <f t="shared" ca="1" si="78"/>
        <v>0</v>
      </c>
      <c r="S92" s="14">
        <f t="shared" ca="1" si="78"/>
        <v>0</v>
      </c>
      <c r="T92" s="14">
        <f t="shared" ca="1" si="78"/>
        <v>0</v>
      </c>
      <c r="U92" s="14">
        <f t="shared" ca="1" si="78"/>
        <v>0</v>
      </c>
      <c r="V92" s="14">
        <f t="shared" ca="1" si="78"/>
        <v>0</v>
      </c>
      <c r="W92" s="14">
        <f t="shared" ca="1" si="78"/>
        <v>0</v>
      </c>
      <c r="X92" s="14">
        <f t="shared" ca="1" si="78"/>
        <v>0</v>
      </c>
      <c r="Y92" s="14">
        <f t="shared" ca="1" si="78"/>
        <v>0</v>
      </c>
      <c r="Z92" s="14">
        <f t="shared" ca="1" si="78"/>
        <v>0</v>
      </c>
      <c r="AA92" s="14">
        <f t="shared" ca="1" si="78"/>
        <v>0</v>
      </c>
      <c r="AB92" s="14">
        <f t="shared" ca="1" si="79"/>
        <v>0</v>
      </c>
      <c r="AC92" s="14">
        <f t="shared" ca="1" si="79"/>
        <v>0</v>
      </c>
      <c r="AD92" s="14">
        <f t="shared" ca="1" si="79"/>
        <v>0</v>
      </c>
      <c r="AE92" s="14">
        <f t="shared" ca="1" si="79"/>
        <v>0</v>
      </c>
      <c r="AF92" s="14">
        <f t="shared" ca="1" si="79"/>
        <v>0</v>
      </c>
      <c r="AG92" s="14">
        <f t="shared" ca="1" si="79"/>
        <v>0</v>
      </c>
      <c r="AH92" s="14">
        <f t="shared" ca="1" si="79"/>
        <v>0</v>
      </c>
      <c r="AI92" s="14">
        <f t="shared" ca="1" si="79"/>
        <v>0</v>
      </c>
      <c r="AJ92" s="14">
        <f t="shared" ca="1" si="79"/>
        <v>0</v>
      </c>
      <c r="AK92" s="14">
        <f t="shared" ca="1" si="79"/>
        <v>0</v>
      </c>
      <c r="AL92" s="14">
        <f t="shared" ca="1" si="80"/>
        <v>0</v>
      </c>
      <c r="AM92" s="14">
        <f t="shared" ca="1" si="80"/>
        <v>0</v>
      </c>
      <c r="AN92" s="14">
        <f t="shared" ca="1" si="80"/>
        <v>0</v>
      </c>
      <c r="AO92" s="14">
        <f t="shared" ca="1" si="80"/>
        <v>0</v>
      </c>
      <c r="AP92" s="14">
        <f t="shared" ca="1" si="80"/>
        <v>0</v>
      </c>
      <c r="AQ92" s="14">
        <f t="shared" ca="1" si="80"/>
        <v>0</v>
      </c>
      <c r="AR92" s="14">
        <f t="shared" ca="1" si="80"/>
        <v>0</v>
      </c>
      <c r="AS92" s="14">
        <f t="shared" ca="1" si="80"/>
        <v>0</v>
      </c>
      <c r="AT92" s="14">
        <f t="shared" ca="1" si="80"/>
        <v>0</v>
      </c>
      <c r="AU92" s="14">
        <f t="shared" ca="1" si="80"/>
        <v>0</v>
      </c>
      <c r="AV92" s="14">
        <f t="shared" ca="1" si="81"/>
        <v>0</v>
      </c>
      <c r="AW92" s="14">
        <f t="shared" ca="1" si="81"/>
        <v>0</v>
      </c>
      <c r="AX92" s="14">
        <f t="shared" ca="1" si="81"/>
        <v>0</v>
      </c>
      <c r="AY92" s="14">
        <f t="shared" ca="1" si="81"/>
        <v>0</v>
      </c>
      <c r="AZ92" s="14">
        <f t="shared" ca="1" si="81"/>
        <v>0</v>
      </c>
      <c r="BA92" s="14">
        <f t="shared" ca="1" si="81"/>
        <v>0</v>
      </c>
      <c r="BB92" s="14">
        <f t="shared" ca="1" si="81"/>
        <v>0</v>
      </c>
      <c r="BC92" s="14">
        <f t="shared" ca="1" si="81"/>
        <v>0</v>
      </c>
      <c r="BD92" s="14">
        <f t="shared" ca="1" si="81"/>
        <v>0</v>
      </c>
      <c r="BE92" s="14">
        <f t="shared" ca="1" si="81"/>
        <v>0</v>
      </c>
      <c r="BF92" s="14">
        <f t="shared" ca="1" si="82"/>
        <v>0</v>
      </c>
      <c r="BG92" s="14">
        <f t="shared" ca="1" si="82"/>
        <v>0</v>
      </c>
      <c r="BH92" s="14">
        <f t="shared" ca="1" si="82"/>
        <v>0</v>
      </c>
      <c r="BI92" s="14">
        <f t="shared" ca="1" si="82"/>
        <v>0</v>
      </c>
      <c r="BJ92" s="14">
        <f t="shared" ca="1" si="82"/>
        <v>0</v>
      </c>
      <c r="BK92" s="14">
        <f t="shared" ca="1" si="82"/>
        <v>0</v>
      </c>
      <c r="BL92" s="14">
        <f t="shared" ca="1" si="82"/>
        <v>0</v>
      </c>
      <c r="BM92" s="14">
        <f t="shared" ca="1" si="82"/>
        <v>0</v>
      </c>
      <c r="BN92" s="14">
        <f t="shared" ca="1" si="82"/>
        <v>0</v>
      </c>
      <c r="BO92" s="14">
        <f t="shared" ca="1" si="82"/>
        <v>0</v>
      </c>
      <c r="BP92" s="14">
        <f t="shared" ca="1" si="83"/>
        <v>0</v>
      </c>
      <c r="BQ92" s="14">
        <f t="shared" ca="1" si="83"/>
        <v>0</v>
      </c>
      <c r="BR92" s="14">
        <f t="shared" ca="1" si="83"/>
        <v>0</v>
      </c>
      <c r="BS92" s="14">
        <f t="shared" ca="1" si="83"/>
        <v>0</v>
      </c>
      <c r="BT92" s="14">
        <f t="shared" ca="1" si="83"/>
        <v>0</v>
      </c>
      <c r="BU92" s="14">
        <f t="shared" ca="1" si="83"/>
        <v>0</v>
      </c>
      <c r="BV92" s="14">
        <f t="shared" ca="1" si="83"/>
        <v>0</v>
      </c>
      <c r="BW92" s="14">
        <f t="shared" ca="1" si="83"/>
        <v>0</v>
      </c>
      <c r="BX92" s="14">
        <f t="shared" ca="1" si="83"/>
        <v>0</v>
      </c>
      <c r="BY92" s="14">
        <f t="shared" ca="1" si="83"/>
        <v>0</v>
      </c>
      <c r="BZ92" s="14">
        <f t="shared" ca="1" si="84"/>
        <v>0</v>
      </c>
      <c r="CA92" s="14">
        <f t="shared" ca="1" si="84"/>
        <v>0</v>
      </c>
      <c r="CB92" s="14">
        <f t="shared" ca="1" si="84"/>
        <v>0</v>
      </c>
      <c r="CC92" s="14">
        <f t="shared" ca="1" si="84"/>
        <v>0</v>
      </c>
      <c r="CD92" s="14">
        <f t="shared" ca="1" si="84"/>
        <v>0</v>
      </c>
      <c r="CE92" s="14">
        <f t="shared" ca="1" si="84"/>
        <v>0</v>
      </c>
      <c r="CF92" s="14">
        <f t="shared" ca="1" si="84"/>
        <v>0</v>
      </c>
      <c r="CG92" s="14">
        <f t="shared" ca="1" si="84"/>
        <v>0</v>
      </c>
      <c r="CH92" s="14">
        <f t="shared" ca="1" si="84"/>
        <v>0</v>
      </c>
      <c r="CI92" s="14">
        <f t="shared" ca="1" si="84"/>
        <v>0</v>
      </c>
      <c r="CJ92" s="14">
        <f t="shared" ca="1" si="85"/>
        <v>0</v>
      </c>
      <c r="CK92" s="14">
        <f t="shared" ca="1" si="85"/>
        <v>0</v>
      </c>
      <c r="CL92" s="14">
        <f t="shared" ca="1" si="85"/>
        <v>0</v>
      </c>
      <c r="CM92" s="14">
        <f t="shared" ca="1" si="85"/>
        <v>0</v>
      </c>
      <c r="CN92" s="14">
        <f t="shared" ca="1" si="85"/>
        <v>0</v>
      </c>
      <c r="CO92" s="14">
        <f t="shared" ca="1" si="85"/>
        <v>0</v>
      </c>
      <c r="CP92" s="14">
        <f t="shared" ca="1" si="85"/>
        <v>0</v>
      </c>
      <c r="CQ92" s="14">
        <f t="shared" ca="1" si="85"/>
        <v>0</v>
      </c>
      <c r="CR92" s="14">
        <f t="shared" ca="1" si="85"/>
        <v>0</v>
      </c>
      <c r="CS92" s="14">
        <f t="shared" ca="1" si="85"/>
        <v>0</v>
      </c>
      <c r="CT92" s="14">
        <f t="shared" ca="1" si="86"/>
        <v>0</v>
      </c>
      <c r="CU92" s="14">
        <f t="shared" ca="1" si="86"/>
        <v>0</v>
      </c>
      <c r="CV92" s="14">
        <f t="shared" ca="1" si="86"/>
        <v>0</v>
      </c>
      <c r="CW92" s="14">
        <f t="shared" ca="1" si="86"/>
        <v>0</v>
      </c>
      <c r="CX92" s="14">
        <f t="shared" ca="1" si="86"/>
        <v>0</v>
      </c>
      <c r="CY92" s="14">
        <f t="shared" ca="1" si="86"/>
        <v>0</v>
      </c>
      <c r="CZ92" s="14">
        <f t="shared" ca="1" si="86"/>
        <v>0</v>
      </c>
      <c r="DA92" s="14">
        <f t="shared" ca="1" si="86"/>
        <v>0</v>
      </c>
      <c r="DB92" s="14">
        <f t="shared" ca="1" si="86"/>
        <v>0</v>
      </c>
      <c r="DC92" s="14">
        <f t="shared" ca="1" si="86"/>
        <v>0</v>
      </c>
    </row>
    <row r="93" spans="1:107" hidden="1">
      <c r="A93" s="91">
        <v>59</v>
      </c>
      <c r="B93" s="5" t="str">
        <f t="shared" ca="1" si="61"/>
        <v>E.3.5.</v>
      </c>
      <c r="C93" s="113" t="str">
        <f t="shared" ca="1" si="62"/>
        <v>Veikla</v>
      </c>
      <c r="D93" s="194"/>
      <c r="E93" s="194"/>
      <c r="F93" s="195"/>
      <c r="G93" s="90">
        <f ca="1">SUMIF($H$39:$DC$39,"&lt;="&amp;PAL,$H93:$DC93)</f>
        <v>0</v>
      </c>
      <c r="H93" s="14">
        <f t="shared" ca="1" si="77"/>
        <v>0</v>
      </c>
      <c r="I93" s="14">
        <f t="shared" ca="1" si="77"/>
        <v>0</v>
      </c>
      <c r="J93" s="14">
        <f t="shared" ca="1" si="77"/>
        <v>0</v>
      </c>
      <c r="K93" s="14">
        <f t="shared" ca="1" si="77"/>
        <v>0</v>
      </c>
      <c r="L93" s="14">
        <f t="shared" ca="1" si="77"/>
        <v>0</v>
      </c>
      <c r="M93" s="14">
        <f t="shared" ca="1" si="77"/>
        <v>0</v>
      </c>
      <c r="N93" s="14">
        <f t="shared" ca="1" si="77"/>
        <v>0</v>
      </c>
      <c r="O93" s="14">
        <f t="shared" ca="1" si="77"/>
        <v>0</v>
      </c>
      <c r="P93" s="14">
        <f t="shared" ca="1" si="77"/>
        <v>0</v>
      </c>
      <c r="Q93" s="14">
        <f t="shared" ca="1" si="77"/>
        <v>0</v>
      </c>
      <c r="R93" s="14">
        <f t="shared" ca="1" si="78"/>
        <v>0</v>
      </c>
      <c r="S93" s="14">
        <f t="shared" ca="1" si="78"/>
        <v>0</v>
      </c>
      <c r="T93" s="14">
        <f t="shared" ca="1" si="78"/>
        <v>0</v>
      </c>
      <c r="U93" s="14">
        <f t="shared" ca="1" si="78"/>
        <v>0</v>
      </c>
      <c r="V93" s="14">
        <f t="shared" ca="1" si="78"/>
        <v>0</v>
      </c>
      <c r="W93" s="14">
        <f t="shared" ca="1" si="78"/>
        <v>0</v>
      </c>
      <c r="X93" s="14">
        <f t="shared" ca="1" si="78"/>
        <v>0</v>
      </c>
      <c r="Y93" s="14">
        <f t="shared" ca="1" si="78"/>
        <v>0</v>
      </c>
      <c r="Z93" s="14">
        <f t="shared" ca="1" si="78"/>
        <v>0</v>
      </c>
      <c r="AA93" s="14">
        <f t="shared" ca="1" si="78"/>
        <v>0</v>
      </c>
      <c r="AB93" s="14">
        <f t="shared" ca="1" si="79"/>
        <v>0</v>
      </c>
      <c r="AC93" s="14">
        <f t="shared" ca="1" si="79"/>
        <v>0</v>
      </c>
      <c r="AD93" s="14">
        <f t="shared" ca="1" si="79"/>
        <v>0</v>
      </c>
      <c r="AE93" s="14">
        <f t="shared" ca="1" si="79"/>
        <v>0</v>
      </c>
      <c r="AF93" s="14">
        <f t="shared" ca="1" si="79"/>
        <v>0</v>
      </c>
      <c r="AG93" s="14">
        <f t="shared" ca="1" si="79"/>
        <v>0</v>
      </c>
      <c r="AH93" s="14">
        <f t="shared" ca="1" si="79"/>
        <v>0</v>
      </c>
      <c r="AI93" s="14">
        <f t="shared" ca="1" si="79"/>
        <v>0</v>
      </c>
      <c r="AJ93" s="14">
        <f t="shared" ca="1" si="79"/>
        <v>0</v>
      </c>
      <c r="AK93" s="14">
        <f t="shared" ca="1" si="79"/>
        <v>0</v>
      </c>
      <c r="AL93" s="14">
        <f t="shared" ca="1" si="80"/>
        <v>0</v>
      </c>
      <c r="AM93" s="14">
        <f t="shared" ca="1" si="80"/>
        <v>0</v>
      </c>
      <c r="AN93" s="14">
        <f t="shared" ca="1" si="80"/>
        <v>0</v>
      </c>
      <c r="AO93" s="14">
        <f t="shared" ca="1" si="80"/>
        <v>0</v>
      </c>
      <c r="AP93" s="14">
        <f t="shared" ca="1" si="80"/>
        <v>0</v>
      </c>
      <c r="AQ93" s="14">
        <f t="shared" ca="1" si="80"/>
        <v>0</v>
      </c>
      <c r="AR93" s="14">
        <f t="shared" ca="1" si="80"/>
        <v>0</v>
      </c>
      <c r="AS93" s="14">
        <f t="shared" ca="1" si="80"/>
        <v>0</v>
      </c>
      <c r="AT93" s="14">
        <f t="shared" ca="1" si="80"/>
        <v>0</v>
      </c>
      <c r="AU93" s="14">
        <f t="shared" ca="1" si="80"/>
        <v>0</v>
      </c>
      <c r="AV93" s="14">
        <f t="shared" ca="1" si="81"/>
        <v>0</v>
      </c>
      <c r="AW93" s="14">
        <f t="shared" ca="1" si="81"/>
        <v>0</v>
      </c>
      <c r="AX93" s="14">
        <f t="shared" ca="1" si="81"/>
        <v>0</v>
      </c>
      <c r="AY93" s="14">
        <f t="shared" ca="1" si="81"/>
        <v>0</v>
      </c>
      <c r="AZ93" s="14">
        <f t="shared" ca="1" si="81"/>
        <v>0</v>
      </c>
      <c r="BA93" s="14">
        <f t="shared" ca="1" si="81"/>
        <v>0</v>
      </c>
      <c r="BB93" s="14">
        <f t="shared" ca="1" si="81"/>
        <v>0</v>
      </c>
      <c r="BC93" s="14">
        <f t="shared" ca="1" si="81"/>
        <v>0</v>
      </c>
      <c r="BD93" s="14">
        <f t="shared" ca="1" si="81"/>
        <v>0</v>
      </c>
      <c r="BE93" s="14">
        <f t="shared" ca="1" si="81"/>
        <v>0</v>
      </c>
      <c r="BF93" s="14">
        <f t="shared" ca="1" si="82"/>
        <v>0</v>
      </c>
      <c r="BG93" s="14">
        <f t="shared" ca="1" si="82"/>
        <v>0</v>
      </c>
      <c r="BH93" s="14">
        <f t="shared" ca="1" si="82"/>
        <v>0</v>
      </c>
      <c r="BI93" s="14">
        <f t="shared" ca="1" si="82"/>
        <v>0</v>
      </c>
      <c r="BJ93" s="14">
        <f t="shared" ca="1" si="82"/>
        <v>0</v>
      </c>
      <c r="BK93" s="14">
        <f t="shared" ca="1" si="82"/>
        <v>0</v>
      </c>
      <c r="BL93" s="14">
        <f t="shared" ca="1" si="82"/>
        <v>0</v>
      </c>
      <c r="BM93" s="14">
        <f t="shared" ca="1" si="82"/>
        <v>0</v>
      </c>
      <c r="BN93" s="14">
        <f t="shared" ca="1" si="82"/>
        <v>0</v>
      </c>
      <c r="BO93" s="14">
        <f t="shared" ca="1" si="82"/>
        <v>0</v>
      </c>
      <c r="BP93" s="14">
        <f t="shared" ca="1" si="83"/>
        <v>0</v>
      </c>
      <c r="BQ93" s="14">
        <f t="shared" ca="1" si="83"/>
        <v>0</v>
      </c>
      <c r="BR93" s="14">
        <f t="shared" ca="1" si="83"/>
        <v>0</v>
      </c>
      <c r="BS93" s="14">
        <f t="shared" ca="1" si="83"/>
        <v>0</v>
      </c>
      <c r="BT93" s="14">
        <f t="shared" ca="1" si="83"/>
        <v>0</v>
      </c>
      <c r="BU93" s="14">
        <f t="shared" ca="1" si="83"/>
        <v>0</v>
      </c>
      <c r="BV93" s="14">
        <f t="shared" ca="1" si="83"/>
        <v>0</v>
      </c>
      <c r="BW93" s="14">
        <f t="shared" ca="1" si="83"/>
        <v>0</v>
      </c>
      <c r="BX93" s="14">
        <f t="shared" ca="1" si="83"/>
        <v>0</v>
      </c>
      <c r="BY93" s="14">
        <f t="shared" ca="1" si="83"/>
        <v>0</v>
      </c>
      <c r="BZ93" s="14">
        <f t="shared" ca="1" si="84"/>
        <v>0</v>
      </c>
      <c r="CA93" s="14">
        <f t="shared" ca="1" si="84"/>
        <v>0</v>
      </c>
      <c r="CB93" s="14">
        <f t="shared" ca="1" si="84"/>
        <v>0</v>
      </c>
      <c r="CC93" s="14">
        <f t="shared" ca="1" si="84"/>
        <v>0</v>
      </c>
      <c r="CD93" s="14">
        <f t="shared" ca="1" si="84"/>
        <v>0</v>
      </c>
      <c r="CE93" s="14">
        <f t="shared" ca="1" si="84"/>
        <v>0</v>
      </c>
      <c r="CF93" s="14">
        <f t="shared" ca="1" si="84"/>
        <v>0</v>
      </c>
      <c r="CG93" s="14">
        <f t="shared" ca="1" si="84"/>
        <v>0</v>
      </c>
      <c r="CH93" s="14">
        <f t="shared" ca="1" si="84"/>
        <v>0</v>
      </c>
      <c r="CI93" s="14">
        <f t="shared" ca="1" si="84"/>
        <v>0</v>
      </c>
      <c r="CJ93" s="14">
        <f t="shared" ca="1" si="85"/>
        <v>0</v>
      </c>
      <c r="CK93" s="14">
        <f t="shared" ca="1" si="85"/>
        <v>0</v>
      </c>
      <c r="CL93" s="14">
        <f t="shared" ca="1" si="85"/>
        <v>0</v>
      </c>
      <c r="CM93" s="14">
        <f t="shared" ca="1" si="85"/>
        <v>0</v>
      </c>
      <c r="CN93" s="14">
        <f t="shared" ca="1" si="85"/>
        <v>0</v>
      </c>
      <c r="CO93" s="14">
        <f t="shared" ca="1" si="85"/>
        <v>0</v>
      </c>
      <c r="CP93" s="14">
        <f t="shared" ca="1" si="85"/>
        <v>0</v>
      </c>
      <c r="CQ93" s="14">
        <f t="shared" ca="1" si="85"/>
        <v>0</v>
      </c>
      <c r="CR93" s="14">
        <f t="shared" ca="1" si="85"/>
        <v>0</v>
      </c>
      <c r="CS93" s="14">
        <f t="shared" ca="1" si="85"/>
        <v>0</v>
      </c>
      <c r="CT93" s="14">
        <f t="shared" ca="1" si="86"/>
        <v>0</v>
      </c>
      <c r="CU93" s="14">
        <f t="shared" ca="1" si="86"/>
        <v>0</v>
      </c>
      <c r="CV93" s="14">
        <f t="shared" ca="1" si="86"/>
        <v>0</v>
      </c>
      <c r="CW93" s="14">
        <f t="shared" ca="1" si="86"/>
        <v>0</v>
      </c>
      <c r="CX93" s="14">
        <f t="shared" ca="1" si="86"/>
        <v>0</v>
      </c>
      <c r="CY93" s="14">
        <f t="shared" ca="1" si="86"/>
        <v>0</v>
      </c>
      <c r="CZ93" s="14">
        <f t="shared" ca="1" si="86"/>
        <v>0</v>
      </c>
      <c r="DA93" s="14">
        <f t="shared" ca="1" si="86"/>
        <v>0</v>
      </c>
      <c r="DB93" s="14">
        <f t="shared" ca="1" si="86"/>
        <v>0</v>
      </c>
      <c r="DC93" s="14">
        <f t="shared" ca="1" si="86"/>
        <v>0</v>
      </c>
    </row>
    <row r="94" spans="1:107" hidden="1">
      <c r="A94" s="91">
        <v>60</v>
      </c>
      <c r="B94" s="5" t="str">
        <f t="shared" ca="1" si="61"/>
        <v>E.3.6.</v>
      </c>
      <c r="C94" s="113" t="str">
        <f t="shared" ca="1" si="62"/>
        <v>Veikla</v>
      </c>
      <c r="D94" s="194"/>
      <c r="E94" s="194"/>
      <c r="F94" s="195"/>
      <c r="G94" s="90">
        <f ca="1">SUMIF($H$39:$DC$39,"&lt;="&amp;PAL,$H94:$DC94)</f>
        <v>0</v>
      </c>
      <c r="H94" s="14">
        <f t="shared" ca="1" si="77"/>
        <v>0</v>
      </c>
      <c r="I94" s="14">
        <f t="shared" ca="1" si="77"/>
        <v>0</v>
      </c>
      <c r="J94" s="14">
        <f t="shared" ca="1" si="77"/>
        <v>0</v>
      </c>
      <c r="K94" s="14">
        <f t="shared" ca="1" si="77"/>
        <v>0</v>
      </c>
      <c r="L94" s="14">
        <f t="shared" ca="1" si="77"/>
        <v>0</v>
      </c>
      <c r="M94" s="14">
        <f t="shared" ca="1" si="77"/>
        <v>0</v>
      </c>
      <c r="N94" s="14">
        <f t="shared" ca="1" si="77"/>
        <v>0</v>
      </c>
      <c r="O94" s="14">
        <f t="shared" ca="1" si="77"/>
        <v>0</v>
      </c>
      <c r="P94" s="14">
        <f t="shared" ca="1" si="77"/>
        <v>0</v>
      </c>
      <c r="Q94" s="14">
        <f t="shared" ca="1" si="77"/>
        <v>0</v>
      </c>
      <c r="R94" s="14">
        <f t="shared" ca="1" si="78"/>
        <v>0</v>
      </c>
      <c r="S94" s="14">
        <f t="shared" ca="1" si="78"/>
        <v>0</v>
      </c>
      <c r="T94" s="14">
        <f t="shared" ca="1" si="78"/>
        <v>0</v>
      </c>
      <c r="U94" s="14">
        <f t="shared" ca="1" si="78"/>
        <v>0</v>
      </c>
      <c r="V94" s="14">
        <f t="shared" ca="1" si="78"/>
        <v>0</v>
      </c>
      <c r="W94" s="14">
        <f t="shared" ca="1" si="78"/>
        <v>0</v>
      </c>
      <c r="X94" s="14">
        <f t="shared" ca="1" si="78"/>
        <v>0</v>
      </c>
      <c r="Y94" s="14">
        <f t="shared" ca="1" si="78"/>
        <v>0</v>
      </c>
      <c r="Z94" s="14">
        <f t="shared" ca="1" si="78"/>
        <v>0</v>
      </c>
      <c r="AA94" s="14">
        <f t="shared" ca="1" si="78"/>
        <v>0</v>
      </c>
      <c r="AB94" s="14">
        <f t="shared" ca="1" si="79"/>
        <v>0</v>
      </c>
      <c r="AC94" s="14">
        <f t="shared" ca="1" si="79"/>
        <v>0</v>
      </c>
      <c r="AD94" s="14">
        <f t="shared" ca="1" si="79"/>
        <v>0</v>
      </c>
      <c r="AE94" s="14">
        <f t="shared" ca="1" si="79"/>
        <v>0</v>
      </c>
      <c r="AF94" s="14">
        <f t="shared" ca="1" si="79"/>
        <v>0</v>
      </c>
      <c r="AG94" s="14">
        <f t="shared" ca="1" si="79"/>
        <v>0</v>
      </c>
      <c r="AH94" s="14">
        <f t="shared" ca="1" si="79"/>
        <v>0</v>
      </c>
      <c r="AI94" s="14">
        <f t="shared" ca="1" si="79"/>
        <v>0</v>
      </c>
      <c r="AJ94" s="14">
        <f t="shared" ca="1" si="79"/>
        <v>0</v>
      </c>
      <c r="AK94" s="14">
        <f t="shared" ca="1" si="79"/>
        <v>0</v>
      </c>
      <c r="AL94" s="14">
        <f t="shared" ca="1" si="80"/>
        <v>0</v>
      </c>
      <c r="AM94" s="14">
        <f t="shared" ca="1" si="80"/>
        <v>0</v>
      </c>
      <c r="AN94" s="14">
        <f t="shared" ca="1" si="80"/>
        <v>0</v>
      </c>
      <c r="AO94" s="14">
        <f t="shared" ca="1" si="80"/>
        <v>0</v>
      </c>
      <c r="AP94" s="14">
        <f t="shared" ca="1" si="80"/>
        <v>0</v>
      </c>
      <c r="AQ94" s="14">
        <f t="shared" ca="1" si="80"/>
        <v>0</v>
      </c>
      <c r="AR94" s="14">
        <f t="shared" ca="1" si="80"/>
        <v>0</v>
      </c>
      <c r="AS94" s="14">
        <f t="shared" ca="1" si="80"/>
        <v>0</v>
      </c>
      <c r="AT94" s="14">
        <f t="shared" ca="1" si="80"/>
        <v>0</v>
      </c>
      <c r="AU94" s="14">
        <f t="shared" ca="1" si="80"/>
        <v>0</v>
      </c>
      <c r="AV94" s="14">
        <f t="shared" ca="1" si="81"/>
        <v>0</v>
      </c>
      <c r="AW94" s="14">
        <f t="shared" ca="1" si="81"/>
        <v>0</v>
      </c>
      <c r="AX94" s="14">
        <f t="shared" ca="1" si="81"/>
        <v>0</v>
      </c>
      <c r="AY94" s="14">
        <f t="shared" ca="1" si="81"/>
        <v>0</v>
      </c>
      <c r="AZ94" s="14">
        <f t="shared" ca="1" si="81"/>
        <v>0</v>
      </c>
      <c r="BA94" s="14">
        <f t="shared" ca="1" si="81"/>
        <v>0</v>
      </c>
      <c r="BB94" s="14">
        <f t="shared" ca="1" si="81"/>
        <v>0</v>
      </c>
      <c r="BC94" s="14">
        <f t="shared" ca="1" si="81"/>
        <v>0</v>
      </c>
      <c r="BD94" s="14">
        <f t="shared" ca="1" si="81"/>
        <v>0</v>
      </c>
      <c r="BE94" s="14">
        <f t="shared" ca="1" si="81"/>
        <v>0</v>
      </c>
      <c r="BF94" s="14">
        <f t="shared" ca="1" si="82"/>
        <v>0</v>
      </c>
      <c r="BG94" s="14">
        <f t="shared" ca="1" si="82"/>
        <v>0</v>
      </c>
      <c r="BH94" s="14">
        <f t="shared" ca="1" si="82"/>
        <v>0</v>
      </c>
      <c r="BI94" s="14">
        <f t="shared" ca="1" si="82"/>
        <v>0</v>
      </c>
      <c r="BJ94" s="14">
        <f t="shared" ca="1" si="82"/>
        <v>0</v>
      </c>
      <c r="BK94" s="14">
        <f t="shared" ca="1" si="82"/>
        <v>0</v>
      </c>
      <c r="BL94" s="14">
        <f t="shared" ca="1" si="82"/>
        <v>0</v>
      </c>
      <c r="BM94" s="14">
        <f t="shared" ca="1" si="82"/>
        <v>0</v>
      </c>
      <c r="BN94" s="14">
        <f t="shared" ca="1" si="82"/>
        <v>0</v>
      </c>
      <c r="BO94" s="14">
        <f t="shared" ca="1" si="82"/>
        <v>0</v>
      </c>
      <c r="BP94" s="14">
        <f t="shared" ca="1" si="83"/>
        <v>0</v>
      </c>
      <c r="BQ94" s="14">
        <f t="shared" ca="1" si="83"/>
        <v>0</v>
      </c>
      <c r="BR94" s="14">
        <f t="shared" ca="1" si="83"/>
        <v>0</v>
      </c>
      <c r="BS94" s="14">
        <f t="shared" ca="1" si="83"/>
        <v>0</v>
      </c>
      <c r="BT94" s="14">
        <f t="shared" ca="1" si="83"/>
        <v>0</v>
      </c>
      <c r="BU94" s="14">
        <f t="shared" ca="1" si="83"/>
        <v>0</v>
      </c>
      <c r="BV94" s="14">
        <f t="shared" ca="1" si="83"/>
        <v>0</v>
      </c>
      <c r="BW94" s="14">
        <f t="shared" ca="1" si="83"/>
        <v>0</v>
      </c>
      <c r="BX94" s="14">
        <f t="shared" ca="1" si="83"/>
        <v>0</v>
      </c>
      <c r="BY94" s="14">
        <f t="shared" ca="1" si="83"/>
        <v>0</v>
      </c>
      <c r="BZ94" s="14">
        <f t="shared" ca="1" si="84"/>
        <v>0</v>
      </c>
      <c r="CA94" s="14">
        <f t="shared" ca="1" si="84"/>
        <v>0</v>
      </c>
      <c r="CB94" s="14">
        <f t="shared" ca="1" si="84"/>
        <v>0</v>
      </c>
      <c r="CC94" s="14">
        <f t="shared" ca="1" si="84"/>
        <v>0</v>
      </c>
      <c r="CD94" s="14">
        <f t="shared" ca="1" si="84"/>
        <v>0</v>
      </c>
      <c r="CE94" s="14">
        <f t="shared" ca="1" si="84"/>
        <v>0</v>
      </c>
      <c r="CF94" s="14">
        <f t="shared" ca="1" si="84"/>
        <v>0</v>
      </c>
      <c r="CG94" s="14">
        <f t="shared" ca="1" si="84"/>
        <v>0</v>
      </c>
      <c r="CH94" s="14">
        <f t="shared" ca="1" si="84"/>
        <v>0</v>
      </c>
      <c r="CI94" s="14">
        <f t="shared" ca="1" si="84"/>
        <v>0</v>
      </c>
      <c r="CJ94" s="14">
        <f t="shared" ca="1" si="85"/>
        <v>0</v>
      </c>
      <c r="CK94" s="14">
        <f t="shared" ca="1" si="85"/>
        <v>0</v>
      </c>
      <c r="CL94" s="14">
        <f t="shared" ca="1" si="85"/>
        <v>0</v>
      </c>
      <c r="CM94" s="14">
        <f t="shared" ca="1" si="85"/>
        <v>0</v>
      </c>
      <c r="CN94" s="14">
        <f t="shared" ca="1" si="85"/>
        <v>0</v>
      </c>
      <c r="CO94" s="14">
        <f t="shared" ca="1" si="85"/>
        <v>0</v>
      </c>
      <c r="CP94" s="14">
        <f t="shared" ca="1" si="85"/>
        <v>0</v>
      </c>
      <c r="CQ94" s="14">
        <f t="shared" ca="1" si="85"/>
        <v>0</v>
      </c>
      <c r="CR94" s="14">
        <f t="shared" ca="1" si="85"/>
        <v>0</v>
      </c>
      <c r="CS94" s="14">
        <f t="shared" ca="1" si="85"/>
        <v>0</v>
      </c>
      <c r="CT94" s="14">
        <f t="shared" ca="1" si="86"/>
        <v>0</v>
      </c>
      <c r="CU94" s="14">
        <f t="shared" ca="1" si="86"/>
        <v>0</v>
      </c>
      <c r="CV94" s="14">
        <f t="shared" ca="1" si="86"/>
        <v>0</v>
      </c>
      <c r="CW94" s="14">
        <f t="shared" ca="1" si="86"/>
        <v>0</v>
      </c>
      <c r="CX94" s="14">
        <f t="shared" ca="1" si="86"/>
        <v>0</v>
      </c>
      <c r="CY94" s="14">
        <f t="shared" ca="1" si="86"/>
        <v>0</v>
      </c>
      <c r="CZ94" s="14">
        <f t="shared" ca="1" si="86"/>
        <v>0</v>
      </c>
      <c r="DA94" s="14">
        <f t="shared" ca="1" si="86"/>
        <v>0</v>
      </c>
      <c r="DB94" s="14">
        <f t="shared" ca="1" si="86"/>
        <v>0</v>
      </c>
      <c r="DC94" s="14">
        <f t="shared" ca="1" si="86"/>
        <v>0</v>
      </c>
    </row>
    <row r="95" spans="1:107" hidden="1">
      <c r="A95" s="91">
        <v>61</v>
      </c>
      <c r="B95" s="5" t="str">
        <f t="shared" ca="1" si="61"/>
        <v>E.3.7.</v>
      </c>
      <c r="C95" s="113" t="str">
        <f t="shared" ca="1" si="62"/>
        <v>Veikla</v>
      </c>
      <c r="D95" s="194"/>
      <c r="E95" s="194"/>
      <c r="F95" s="195"/>
      <c r="G95" s="90">
        <f ca="1">SUMIF($H$39:$DC$39,"&lt;="&amp;PAL,$H95:$DC95)</f>
        <v>0</v>
      </c>
      <c r="H95" s="14">
        <f t="shared" ca="1" si="77"/>
        <v>0</v>
      </c>
      <c r="I95" s="14">
        <f t="shared" ca="1" si="77"/>
        <v>0</v>
      </c>
      <c r="J95" s="14">
        <f t="shared" ca="1" si="77"/>
        <v>0</v>
      </c>
      <c r="K95" s="14">
        <f t="shared" ca="1" si="77"/>
        <v>0</v>
      </c>
      <c r="L95" s="14">
        <f t="shared" ca="1" si="77"/>
        <v>0</v>
      </c>
      <c r="M95" s="14">
        <f t="shared" ca="1" si="77"/>
        <v>0</v>
      </c>
      <c r="N95" s="14">
        <f t="shared" ca="1" si="77"/>
        <v>0</v>
      </c>
      <c r="O95" s="14">
        <f t="shared" ca="1" si="77"/>
        <v>0</v>
      </c>
      <c r="P95" s="14">
        <f t="shared" ca="1" si="77"/>
        <v>0</v>
      </c>
      <c r="Q95" s="14">
        <f t="shared" ca="1" si="77"/>
        <v>0</v>
      </c>
      <c r="R95" s="14">
        <f t="shared" ca="1" si="78"/>
        <v>0</v>
      </c>
      <c r="S95" s="14">
        <f t="shared" ca="1" si="78"/>
        <v>0</v>
      </c>
      <c r="T95" s="14">
        <f t="shared" ca="1" si="78"/>
        <v>0</v>
      </c>
      <c r="U95" s="14">
        <f t="shared" ca="1" si="78"/>
        <v>0</v>
      </c>
      <c r="V95" s="14">
        <f t="shared" ca="1" si="78"/>
        <v>0</v>
      </c>
      <c r="W95" s="14">
        <f t="shared" ca="1" si="78"/>
        <v>0</v>
      </c>
      <c r="X95" s="14">
        <f t="shared" ca="1" si="78"/>
        <v>0</v>
      </c>
      <c r="Y95" s="14">
        <f t="shared" ca="1" si="78"/>
        <v>0</v>
      </c>
      <c r="Z95" s="14">
        <f t="shared" ca="1" si="78"/>
        <v>0</v>
      </c>
      <c r="AA95" s="14">
        <f t="shared" ca="1" si="78"/>
        <v>0</v>
      </c>
      <c r="AB95" s="14">
        <f t="shared" ca="1" si="79"/>
        <v>0</v>
      </c>
      <c r="AC95" s="14">
        <f t="shared" ca="1" si="79"/>
        <v>0</v>
      </c>
      <c r="AD95" s="14">
        <f t="shared" ca="1" si="79"/>
        <v>0</v>
      </c>
      <c r="AE95" s="14">
        <f t="shared" ca="1" si="79"/>
        <v>0</v>
      </c>
      <c r="AF95" s="14">
        <f t="shared" ca="1" si="79"/>
        <v>0</v>
      </c>
      <c r="AG95" s="14">
        <f t="shared" ca="1" si="79"/>
        <v>0</v>
      </c>
      <c r="AH95" s="14">
        <f t="shared" ca="1" si="79"/>
        <v>0</v>
      </c>
      <c r="AI95" s="14">
        <f t="shared" ca="1" si="79"/>
        <v>0</v>
      </c>
      <c r="AJ95" s="14">
        <f t="shared" ca="1" si="79"/>
        <v>0</v>
      </c>
      <c r="AK95" s="14">
        <f t="shared" ca="1" si="79"/>
        <v>0</v>
      </c>
      <c r="AL95" s="14">
        <f t="shared" ca="1" si="80"/>
        <v>0</v>
      </c>
      <c r="AM95" s="14">
        <f t="shared" ca="1" si="80"/>
        <v>0</v>
      </c>
      <c r="AN95" s="14">
        <f t="shared" ca="1" si="80"/>
        <v>0</v>
      </c>
      <c r="AO95" s="14">
        <f t="shared" ca="1" si="80"/>
        <v>0</v>
      </c>
      <c r="AP95" s="14">
        <f t="shared" ca="1" si="80"/>
        <v>0</v>
      </c>
      <c r="AQ95" s="14">
        <f t="shared" ca="1" si="80"/>
        <v>0</v>
      </c>
      <c r="AR95" s="14">
        <f t="shared" ca="1" si="80"/>
        <v>0</v>
      </c>
      <c r="AS95" s="14">
        <f t="shared" ca="1" si="80"/>
        <v>0</v>
      </c>
      <c r="AT95" s="14">
        <f t="shared" ca="1" si="80"/>
        <v>0</v>
      </c>
      <c r="AU95" s="14">
        <f t="shared" ca="1" si="80"/>
        <v>0</v>
      </c>
      <c r="AV95" s="14">
        <f t="shared" ca="1" si="81"/>
        <v>0</v>
      </c>
      <c r="AW95" s="14">
        <f t="shared" ca="1" si="81"/>
        <v>0</v>
      </c>
      <c r="AX95" s="14">
        <f t="shared" ca="1" si="81"/>
        <v>0</v>
      </c>
      <c r="AY95" s="14">
        <f t="shared" ca="1" si="81"/>
        <v>0</v>
      </c>
      <c r="AZ95" s="14">
        <f t="shared" ca="1" si="81"/>
        <v>0</v>
      </c>
      <c r="BA95" s="14">
        <f t="shared" ca="1" si="81"/>
        <v>0</v>
      </c>
      <c r="BB95" s="14">
        <f t="shared" ca="1" si="81"/>
        <v>0</v>
      </c>
      <c r="BC95" s="14">
        <f t="shared" ca="1" si="81"/>
        <v>0</v>
      </c>
      <c r="BD95" s="14">
        <f t="shared" ca="1" si="81"/>
        <v>0</v>
      </c>
      <c r="BE95" s="14">
        <f t="shared" ca="1" si="81"/>
        <v>0</v>
      </c>
      <c r="BF95" s="14">
        <f t="shared" ca="1" si="82"/>
        <v>0</v>
      </c>
      <c r="BG95" s="14">
        <f t="shared" ca="1" si="82"/>
        <v>0</v>
      </c>
      <c r="BH95" s="14">
        <f t="shared" ca="1" si="82"/>
        <v>0</v>
      </c>
      <c r="BI95" s="14">
        <f t="shared" ca="1" si="82"/>
        <v>0</v>
      </c>
      <c r="BJ95" s="14">
        <f t="shared" ca="1" si="82"/>
        <v>0</v>
      </c>
      <c r="BK95" s="14">
        <f t="shared" ca="1" si="82"/>
        <v>0</v>
      </c>
      <c r="BL95" s="14">
        <f t="shared" ca="1" si="82"/>
        <v>0</v>
      </c>
      <c r="BM95" s="14">
        <f t="shared" ca="1" si="82"/>
        <v>0</v>
      </c>
      <c r="BN95" s="14">
        <f t="shared" ca="1" si="82"/>
        <v>0</v>
      </c>
      <c r="BO95" s="14">
        <f t="shared" ca="1" si="82"/>
        <v>0</v>
      </c>
      <c r="BP95" s="14">
        <f t="shared" ca="1" si="83"/>
        <v>0</v>
      </c>
      <c r="BQ95" s="14">
        <f t="shared" ca="1" si="83"/>
        <v>0</v>
      </c>
      <c r="BR95" s="14">
        <f t="shared" ca="1" si="83"/>
        <v>0</v>
      </c>
      <c r="BS95" s="14">
        <f t="shared" ca="1" si="83"/>
        <v>0</v>
      </c>
      <c r="BT95" s="14">
        <f t="shared" ca="1" si="83"/>
        <v>0</v>
      </c>
      <c r="BU95" s="14">
        <f t="shared" ca="1" si="83"/>
        <v>0</v>
      </c>
      <c r="BV95" s="14">
        <f t="shared" ca="1" si="83"/>
        <v>0</v>
      </c>
      <c r="BW95" s="14">
        <f t="shared" ca="1" si="83"/>
        <v>0</v>
      </c>
      <c r="BX95" s="14">
        <f t="shared" ca="1" si="83"/>
        <v>0</v>
      </c>
      <c r="BY95" s="14">
        <f t="shared" ca="1" si="83"/>
        <v>0</v>
      </c>
      <c r="BZ95" s="14">
        <f t="shared" ca="1" si="84"/>
        <v>0</v>
      </c>
      <c r="CA95" s="14">
        <f t="shared" ca="1" si="84"/>
        <v>0</v>
      </c>
      <c r="CB95" s="14">
        <f t="shared" ca="1" si="84"/>
        <v>0</v>
      </c>
      <c r="CC95" s="14">
        <f t="shared" ca="1" si="84"/>
        <v>0</v>
      </c>
      <c r="CD95" s="14">
        <f t="shared" ca="1" si="84"/>
        <v>0</v>
      </c>
      <c r="CE95" s="14">
        <f t="shared" ca="1" si="84"/>
        <v>0</v>
      </c>
      <c r="CF95" s="14">
        <f t="shared" ca="1" si="84"/>
        <v>0</v>
      </c>
      <c r="CG95" s="14">
        <f t="shared" ca="1" si="84"/>
        <v>0</v>
      </c>
      <c r="CH95" s="14">
        <f t="shared" ca="1" si="84"/>
        <v>0</v>
      </c>
      <c r="CI95" s="14">
        <f t="shared" ca="1" si="84"/>
        <v>0</v>
      </c>
      <c r="CJ95" s="14">
        <f t="shared" ca="1" si="85"/>
        <v>0</v>
      </c>
      <c r="CK95" s="14">
        <f t="shared" ca="1" si="85"/>
        <v>0</v>
      </c>
      <c r="CL95" s="14">
        <f t="shared" ca="1" si="85"/>
        <v>0</v>
      </c>
      <c r="CM95" s="14">
        <f t="shared" ca="1" si="85"/>
        <v>0</v>
      </c>
      <c r="CN95" s="14">
        <f t="shared" ca="1" si="85"/>
        <v>0</v>
      </c>
      <c r="CO95" s="14">
        <f t="shared" ca="1" si="85"/>
        <v>0</v>
      </c>
      <c r="CP95" s="14">
        <f t="shared" ca="1" si="85"/>
        <v>0</v>
      </c>
      <c r="CQ95" s="14">
        <f t="shared" ca="1" si="85"/>
        <v>0</v>
      </c>
      <c r="CR95" s="14">
        <f t="shared" ca="1" si="85"/>
        <v>0</v>
      </c>
      <c r="CS95" s="14">
        <f t="shared" ca="1" si="85"/>
        <v>0</v>
      </c>
      <c r="CT95" s="14">
        <f t="shared" ca="1" si="86"/>
        <v>0</v>
      </c>
      <c r="CU95" s="14">
        <f t="shared" ca="1" si="86"/>
        <v>0</v>
      </c>
      <c r="CV95" s="14">
        <f t="shared" ca="1" si="86"/>
        <v>0</v>
      </c>
      <c r="CW95" s="14">
        <f t="shared" ca="1" si="86"/>
        <v>0</v>
      </c>
      <c r="CX95" s="14">
        <f t="shared" ca="1" si="86"/>
        <v>0</v>
      </c>
      <c r="CY95" s="14">
        <f t="shared" ca="1" si="86"/>
        <v>0</v>
      </c>
      <c r="CZ95" s="14">
        <f t="shared" ca="1" si="86"/>
        <v>0</v>
      </c>
      <c r="DA95" s="14">
        <f t="shared" ca="1" si="86"/>
        <v>0</v>
      </c>
      <c r="DB95" s="14">
        <f t="shared" ca="1" si="86"/>
        <v>0</v>
      </c>
      <c r="DC95" s="14">
        <f t="shared" ca="1" si="86"/>
        <v>0</v>
      </c>
    </row>
    <row r="96" spans="1:107" hidden="1">
      <c r="A96" s="91">
        <v>62</v>
      </c>
      <c r="B96" s="5" t="str">
        <f t="shared" ca="1" si="61"/>
        <v>E.3.8.</v>
      </c>
      <c r="C96" s="113" t="str">
        <f t="shared" ca="1" si="62"/>
        <v>Veikla</v>
      </c>
      <c r="D96" s="194"/>
      <c r="E96" s="194"/>
      <c r="F96" s="195"/>
      <c r="G96" s="90">
        <f ca="1">SUMIF($H$39:$DC$39,"&lt;="&amp;PAL,$H96:$DC96)</f>
        <v>0</v>
      </c>
      <c r="H96" s="14">
        <f t="shared" ca="1" si="77"/>
        <v>0</v>
      </c>
      <c r="I96" s="14">
        <f t="shared" ca="1" si="77"/>
        <v>0</v>
      </c>
      <c r="J96" s="14">
        <f t="shared" ca="1" si="77"/>
        <v>0</v>
      </c>
      <c r="K96" s="14">
        <f t="shared" ca="1" si="77"/>
        <v>0</v>
      </c>
      <c r="L96" s="14">
        <f t="shared" ca="1" si="77"/>
        <v>0</v>
      </c>
      <c r="M96" s="14">
        <f t="shared" ca="1" si="77"/>
        <v>0</v>
      </c>
      <c r="N96" s="14">
        <f t="shared" ca="1" si="77"/>
        <v>0</v>
      </c>
      <c r="O96" s="14">
        <f t="shared" ca="1" si="77"/>
        <v>0</v>
      </c>
      <c r="P96" s="14">
        <f t="shared" ca="1" si="77"/>
        <v>0</v>
      </c>
      <c r="Q96" s="14">
        <f t="shared" ca="1" si="77"/>
        <v>0</v>
      </c>
      <c r="R96" s="14">
        <f t="shared" ca="1" si="78"/>
        <v>0</v>
      </c>
      <c r="S96" s="14">
        <f t="shared" ca="1" si="78"/>
        <v>0</v>
      </c>
      <c r="T96" s="14">
        <f t="shared" ca="1" si="78"/>
        <v>0</v>
      </c>
      <c r="U96" s="14">
        <f t="shared" ca="1" si="78"/>
        <v>0</v>
      </c>
      <c r="V96" s="14">
        <f t="shared" ca="1" si="78"/>
        <v>0</v>
      </c>
      <c r="W96" s="14">
        <f t="shared" ca="1" si="78"/>
        <v>0</v>
      </c>
      <c r="X96" s="14">
        <f t="shared" ca="1" si="78"/>
        <v>0</v>
      </c>
      <c r="Y96" s="14">
        <f t="shared" ca="1" si="78"/>
        <v>0</v>
      </c>
      <c r="Z96" s="14">
        <f t="shared" ca="1" si="78"/>
        <v>0</v>
      </c>
      <c r="AA96" s="14">
        <f t="shared" ca="1" si="78"/>
        <v>0</v>
      </c>
      <c r="AB96" s="14">
        <f t="shared" ca="1" si="79"/>
        <v>0</v>
      </c>
      <c r="AC96" s="14">
        <f t="shared" ca="1" si="79"/>
        <v>0</v>
      </c>
      <c r="AD96" s="14">
        <f t="shared" ca="1" si="79"/>
        <v>0</v>
      </c>
      <c r="AE96" s="14">
        <f t="shared" ca="1" si="79"/>
        <v>0</v>
      </c>
      <c r="AF96" s="14">
        <f t="shared" ca="1" si="79"/>
        <v>0</v>
      </c>
      <c r="AG96" s="14">
        <f t="shared" ca="1" si="79"/>
        <v>0</v>
      </c>
      <c r="AH96" s="14">
        <f t="shared" ca="1" si="79"/>
        <v>0</v>
      </c>
      <c r="AI96" s="14">
        <f t="shared" ca="1" si="79"/>
        <v>0</v>
      </c>
      <c r="AJ96" s="14">
        <f t="shared" ca="1" si="79"/>
        <v>0</v>
      </c>
      <c r="AK96" s="14">
        <f t="shared" ca="1" si="79"/>
        <v>0</v>
      </c>
      <c r="AL96" s="14">
        <f t="shared" ca="1" si="80"/>
        <v>0</v>
      </c>
      <c r="AM96" s="14">
        <f t="shared" ca="1" si="80"/>
        <v>0</v>
      </c>
      <c r="AN96" s="14">
        <f t="shared" ca="1" si="80"/>
        <v>0</v>
      </c>
      <c r="AO96" s="14">
        <f t="shared" ca="1" si="80"/>
        <v>0</v>
      </c>
      <c r="AP96" s="14">
        <f t="shared" ca="1" si="80"/>
        <v>0</v>
      </c>
      <c r="AQ96" s="14">
        <f t="shared" ca="1" si="80"/>
        <v>0</v>
      </c>
      <c r="AR96" s="14">
        <f t="shared" ca="1" si="80"/>
        <v>0</v>
      </c>
      <c r="AS96" s="14">
        <f t="shared" ca="1" si="80"/>
        <v>0</v>
      </c>
      <c r="AT96" s="14">
        <f t="shared" ca="1" si="80"/>
        <v>0</v>
      </c>
      <c r="AU96" s="14">
        <f t="shared" ca="1" si="80"/>
        <v>0</v>
      </c>
      <c r="AV96" s="14">
        <f t="shared" ca="1" si="81"/>
        <v>0</v>
      </c>
      <c r="AW96" s="14">
        <f t="shared" ca="1" si="81"/>
        <v>0</v>
      </c>
      <c r="AX96" s="14">
        <f t="shared" ca="1" si="81"/>
        <v>0</v>
      </c>
      <c r="AY96" s="14">
        <f t="shared" ca="1" si="81"/>
        <v>0</v>
      </c>
      <c r="AZ96" s="14">
        <f t="shared" ca="1" si="81"/>
        <v>0</v>
      </c>
      <c r="BA96" s="14">
        <f t="shared" ca="1" si="81"/>
        <v>0</v>
      </c>
      <c r="BB96" s="14">
        <f t="shared" ca="1" si="81"/>
        <v>0</v>
      </c>
      <c r="BC96" s="14">
        <f t="shared" ca="1" si="81"/>
        <v>0</v>
      </c>
      <c r="BD96" s="14">
        <f t="shared" ca="1" si="81"/>
        <v>0</v>
      </c>
      <c r="BE96" s="14">
        <f t="shared" ca="1" si="81"/>
        <v>0</v>
      </c>
      <c r="BF96" s="14">
        <f t="shared" ca="1" si="82"/>
        <v>0</v>
      </c>
      <c r="BG96" s="14">
        <f t="shared" ca="1" si="82"/>
        <v>0</v>
      </c>
      <c r="BH96" s="14">
        <f t="shared" ca="1" si="82"/>
        <v>0</v>
      </c>
      <c r="BI96" s="14">
        <f t="shared" ca="1" si="82"/>
        <v>0</v>
      </c>
      <c r="BJ96" s="14">
        <f t="shared" ca="1" si="82"/>
        <v>0</v>
      </c>
      <c r="BK96" s="14">
        <f t="shared" ca="1" si="82"/>
        <v>0</v>
      </c>
      <c r="BL96" s="14">
        <f t="shared" ca="1" si="82"/>
        <v>0</v>
      </c>
      <c r="BM96" s="14">
        <f t="shared" ca="1" si="82"/>
        <v>0</v>
      </c>
      <c r="BN96" s="14">
        <f t="shared" ca="1" si="82"/>
        <v>0</v>
      </c>
      <c r="BO96" s="14">
        <f t="shared" ca="1" si="82"/>
        <v>0</v>
      </c>
      <c r="BP96" s="14">
        <f t="shared" ca="1" si="83"/>
        <v>0</v>
      </c>
      <c r="BQ96" s="14">
        <f t="shared" ca="1" si="83"/>
        <v>0</v>
      </c>
      <c r="BR96" s="14">
        <f t="shared" ca="1" si="83"/>
        <v>0</v>
      </c>
      <c r="BS96" s="14">
        <f t="shared" ca="1" si="83"/>
        <v>0</v>
      </c>
      <c r="BT96" s="14">
        <f t="shared" ca="1" si="83"/>
        <v>0</v>
      </c>
      <c r="BU96" s="14">
        <f t="shared" ca="1" si="83"/>
        <v>0</v>
      </c>
      <c r="BV96" s="14">
        <f t="shared" ca="1" si="83"/>
        <v>0</v>
      </c>
      <c r="BW96" s="14">
        <f t="shared" ca="1" si="83"/>
        <v>0</v>
      </c>
      <c r="BX96" s="14">
        <f t="shared" ca="1" si="83"/>
        <v>0</v>
      </c>
      <c r="BY96" s="14">
        <f t="shared" ca="1" si="83"/>
        <v>0</v>
      </c>
      <c r="BZ96" s="14">
        <f t="shared" ca="1" si="84"/>
        <v>0</v>
      </c>
      <c r="CA96" s="14">
        <f t="shared" ca="1" si="84"/>
        <v>0</v>
      </c>
      <c r="CB96" s="14">
        <f t="shared" ca="1" si="84"/>
        <v>0</v>
      </c>
      <c r="CC96" s="14">
        <f t="shared" ca="1" si="84"/>
        <v>0</v>
      </c>
      <c r="CD96" s="14">
        <f t="shared" ca="1" si="84"/>
        <v>0</v>
      </c>
      <c r="CE96" s="14">
        <f t="shared" ca="1" si="84"/>
        <v>0</v>
      </c>
      <c r="CF96" s="14">
        <f t="shared" ca="1" si="84"/>
        <v>0</v>
      </c>
      <c r="CG96" s="14">
        <f t="shared" ca="1" si="84"/>
        <v>0</v>
      </c>
      <c r="CH96" s="14">
        <f t="shared" ca="1" si="84"/>
        <v>0</v>
      </c>
      <c r="CI96" s="14">
        <f t="shared" ca="1" si="84"/>
        <v>0</v>
      </c>
      <c r="CJ96" s="14">
        <f t="shared" ca="1" si="85"/>
        <v>0</v>
      </c>
      <c r="CK96" s="14">
        <f t="shared" ca="1" si="85"/>
        <v>0</v>
      </c>
      <c r="CL96" s="14">
        <f t="shared" ca="1" si="85"/>
        <v>0</v>
      </c>
      <c r="CM96" s="14">
        <f t="shared" ca="1" si="85"/>
        <v>0</v>
      </c>
      <c r="CN96" s="14">
        <f t="shared" ca="1" si="85"/>
        <v>0</v>
      </c>
      <c r="CO96" s="14">
        <f t="shared" ca="1" si="85"/>
        <v>0</v>
      </c>
      <c r="CP96" s="14">
        <f t="shared" ca="1" si="85"/>
        <v>0</v>
      </c>
      <c r="CQ96" s="14">
        <f t="shared" ca="1" si="85"/>
        <v>0</v>
      </c>
      <c r="CR96" s="14">
        <f t="shared" ca="1" si="85"/>
        <v>0</v>
      </c>
      <c r="CS96" s="14">
        <f t="shared" ca="1" si="85"/>
        <v>0</v>
      </c>
      <c r="CT96" s="14">
        <f t="shared" ca="1" si="86"/>
        <v>0</v>
      </c>
      <c r="CU96" s="14">
        <f t="shared" ca="1" si="86"/>
        <v>0</v>
      </c>
      <c r="CV96" s="14">
        <f t="shared" ca="1" si="86"/>
        <v>0</v>
      </c>
      <c r="CW96" s="14">
        <f t="shared" ca="1" si="86"/>
        <v>0</v>
      </c>
      <c r="CX96" s="14">
        <f t="shared" ca="1" si="86"/>
        <v>0</v>
      </c>
      <c r="CY96" s="14">
        <f t="shared" ca="1" si="86"/>
        <v>0</v>
      </c>
      <c r="CZ96" s="14">
        <f t="shared" ca="1" si="86"/>
        <v>0</v>
      </c>
      <c r="DA96" s="14">
        <f t="shared" ca="1" si="86"/>
        <v>0</v>
      </c>
      <c r="DB96" s="14">
        <f t="shared" ca="1" si="86"/>
        <v>0</v>
      </c>
      <c r="DC96" s="14">
        <f t="shared" ca="1" si="86"/>
        <v>0</v>
      </c>
    </row>
    <row r="97" spans="1:107" hidden="1">
      <c r="A97" s="91">
        <v>63</v>
      </c>
      <c r="B97" s="5" t="str">
        <f t="shared" ca="1" si="61"/>
        <v>E.3.9.</v>
      </c>
      <c r="C97" s="113" t="str">
        <f t="shared" ca="1" si="62"/>
        <v>Reinvesticijos (po priemonės įgyvendinimo)</v>
      </c>
      <c r="D97" s="194"/>
      <c r="E97" s="194"/>
      <c r="F97" s="195"/>
      <c r="G97" s="90">
        <f ca="1">SUMIF($H$39:$DC$39,"&lt;="&amp;PAL,$H97:$DC97)</f>
        <v>0</v>
      </c>
      <c r="H97" s="14">
        <f t="shared" ca="1" si="77"/>
        <v>0</v>
      </c>
      <c r="I97" s="14">
        <f t="shared" ca="1" si="77"/>
        <v>0</v>
      </c>
      <c r="J97" s="14">
        <f t="shared" ca="1" si="77"/>
        <v>0</v>
      </c>
      <c r="K97" s="14">
        <f t="shared" ca="1" si="77"/>
        <v>0</v>
      </c>
      <c r="L97" s="14">
        <f t="shared" ca="1" si="77"/>
        <v>0</v>
      </c>
      <c r="M97" s="14">
        <f t="shared" ca="1" si="77"/>
        <v>0</v>
      </c>
      <c r="N97" s="14">
        <f t="shared" ca="1" si="77"/>
        <v>0</v>
      </c>
      <c r="O97" s="14">
        <f t="shared" ca="1" si="77"/>
        <v>0</v>
      </c>
      <c r="P97" s="14">
        <f t="shared" ca="1" si="77"/>
        <v>0</v>
      </c>
      <c r="Q97" s="14">
        <f t="shared" ca="1" si="77"/>
        <v>0</v>
      </c>
      <c r="R97" s="14">
        <f t="shared" ca="1" si="78"/>
        <v>0</v>
      </c>
      <c r="S97" s="14">
        <f t="shared" ca="1" si="78"/>
        <v>0</v>
      </c>
      <c r="T97" s="14">
        <f t="shared" ca="1" si="78"/>
        <v>0</v>
      </c>
      <c r="U97" s="14">
        <f t="shared" ca="1" si="78"/>
        <v>0</v>
      </c>
      <c r="V97" s="14">
        <f t="shared" ca="1" si="78"/>
        <v>0</v>
      </c>
      <c r="W97" s="14">
        <f t="shared" ca="1" si="78"/>
        <v>0</v>
      </c>
      <c r="X97" s="14">
        <f t="shared" ca="1" si="78"/>
        <v>0</v>
      </c>
      <c r="Y97" s="14">
        <f t="shared" ca="1" si="78"/>
        <v>0</v>
      </c>
      <c r="Z97" s="14">
        <f t="shared" ca="1" si="78"/>
        <v>0</v>
      </c>
      <c r="AA97" s="14">
        <f t="shared" ca="1" si="78"/>
        <v>0</v>
      </c>
      <c r="AB97" s="14">
        <f t="shared" ca="1" si="79"/>
        <v>0</v>
      </c>
      <c r="AC97" s="14">
        <f t="shared" ca="1" si="79"/>
        <v>0</v>
      </c>
      <c r="AD97" s="14">
        <f t="shared" ca="1" si="79"/>
        <v>0</v>
      </c>
      <c r="AE97" s="14">
        <f t="shared" ca="1" si="79"/>
        <v>0</v>
      </c>
      <c r="AF97" s="14">
        <f t="shared" ca="1" si="79"/>
        <v>0</v>
      </c>
      <c r="AG97" s="14">
        <f t="shared" ca="1" si="79"/>
        <v>0</v>
      </c>
      <c r="AH97" s="14">
        <f t="shared" ca="1" si="79"/>
        <v>0</v>
      </c>
      <c r="AI97" s="14">
        <f t="shared" ca="1" si="79"/>
        <v>0</v>
      </c>
      <c r="AJ97" s="14">
        <f t="shared" ca="1" si="79"/>
        <v>0</v>
      </c>
      <c r="AK97" s="14">
        <f t="shared" ca="1" si="79"/>
        <v>0</v>
      </c>
      <c r="AL97" s="14">
        <f t="shared" ca="1" si="80"/>
        <v>0</v>
      </c>
      <c r="AM97" s="14">
        <f t="shared" ca="1" si="80"/>
        <v>0</v>
      </c>
      <c r="AN97" s="14">
        <f t="shared" ca="1" si="80"/>
        <v>0</v>
      </c>
      <c r="AO97" s="14">
        <f t="shared" ca="1" si="80"/>
        <v>0</v>
      </c>
      <c r="AP97" s="14">
        <f t="shared" ca="1" si="80"/>
        <v>0</v>
      </c>
      <c r="AQ97" s="14">
        <f t="shared" ca="1" si="80"/>
        <v>0</v>
      </c>
      <c r="AR97" s="14">
        <f t="shared" ca="1" si="80"/>
        <v>0</v>
      </c>
      <c r="AS97" s="14">
        <f t="shared" ca="1" si="80"/>
        <v>0</v>
      </c>
      <c r="AT97" s="14">
        <f t="shared" ca="1" si="80"/>
        <v>0</v>
      </c>
      <c r="AU97" s="14">
        <f t="shared" ca="1" si="80"/>
        <v>0</v>
      </c>
      <c r="AV97" s="14">
        <f t="shared" ca="1" si="81"/>
        <v>0</v>
      </c>
      <c r="AW97" s="14">
        <f t="shared" ca="1" si="81"/>
        <v>0</v>
      </c>
      <c r="AX97" s="14">
        <f t="shared" ca="1" si="81"/>
        <v>0</v>
      </c>
      <c r="AY97" s="14">
        <f t="shared" ca="1" si="81"/>
        <v>0</v>
      </c>
      <c r="AZ97" s="14">
        <f t="shared" ca="1" si="81"/>
        <v>0</v>
      </c>
      <c r="BA97" s="14">
        <f t="shared" ca="1" si="81"/>
        <v>0</v>
      </c>
      <c r="BB97" s="14">
        <f t="shared" ca="1" si="81"/>
        <v>0</v>
      </c>
      <c r="BC97" s="14">
        <f t="shared" ca="1" si="81"/>
        <v>0</v>
      </c>
      <c r="BD97" s="14">
        <f t="shared" ca="1" si="81"/>
        <v>0</v>
      </c>
      <c r="BE97" s="14">
        <f t="shared" ca="1" si="81"/>
        <v>0</v>
      </c>
      <c r="BF97" s="14">
        <f t="shared" ca="1" si="82"/>
        <v>0</v>
      </c>
      <c r="BG97" s="14">
        <f t="shared" ca="1" si="82"/>
        <v>0</v>
      </c>
      <c r="BH97" s="14">
        <f t="shared" ca="1" si="82"/>
        <v>0</v>
      </c>
      <c r="BI97" s="14">
        <f t="shared" ca="1" si="82"/>
        <v>0</v>
      </c>
      <c r="BJ97" s="14">
        <f t="shared" ca="1" si="82"/>
        <v>0</v>
      </c>
      <c r="BK97" s="14">
        <f t="shared" ca="1" si="82"/>
        <v>0</v>
      </c>
      <c r="BL97" s="14">
        <f t="shared" ca="1" si="82"/>
        <v>0</v>
      </c>
      <c r="BM97" s="14">
        <f t="shared" ca="1" si="82"/>
        <v>0</v>
      </c>
      <c r="BN97" s="14">
        <f t="shared" ca="1" si="82"/>
        <v>0</v>
      </c>
      <c r="BO97" s="14">
        <f t="shared" ca="1" si="82"/>
        <v>0</v>
      </c>
      <c r="BP97" s="14">
        <f t="shared" ca="1" si="83"/>
        <v>0</v>
      </c>
      <c r="BQ97" s="14">
        <f t="shared" ca="1" si="83"/>
        <v>0</v>
      </c>
      <c r="BR97" s="14">
        <f t="shared" ca="1" si="83"/>
        <v>0</v>
      </c>
      <c r="BS97" s="14">
        <f t="shared" ca="1" si="83"/>
        <v>0</v>
      </c>
      <c r="BT97" s="14">
        <f t="shared" ca="1" si="83"/>
        <v>0</v>
      </c>
      <c r="BU97" s="14">
        <f t="shared" ca="1" si="83"/>
        <v>0</v>
      </c>
      <c r="BV97" s="14">
        <f t="shared" ca="1" si="83"/>
        <v>0</v>
      </c>
      <c r="BW97" s="14">
        <f t="shared" ca="1" si="83"/>
        <v>0</v>
      </c>
      <c r="BX97" s="14">
        <f t="shared" ca="1" si="83"/>
        <v>0</v>
      </c>
      <c r="BY97" s="14">
        <f t="shared" ca="1" si="83"/>
        <v>0</v>
      </c>
      <c r="BZ97" s="14">
        <f t="shared" ca="1" si="84"/>
        <v>0</v>
      </c>
      <c r="CA97" s="14">
        <f t="shared" ca="1" si="84"/>
        <v>0</v>
      </c>
      <c r="CB97" s="14">
        <f t="shared" ca="1" si="84"/>
        <v>0</v>
      </c>
      <c r="CC97" s="14">
        <f t="shared" ca="1" si="84"/>
        <v>0</v>
      </c>
      <c r="CD97" s="14">
        <f t="shared" ca="1" si="84"/>
        <v>0</v>
      </c>
      <c r="CE97" s="14">
        <f t="shared" ca="1" si="84"/>
        <v>0</v>
      </c>
      <c r="CF97" s="14">
        <f t="shared" ca="1" si="84"/>
        <v>0</v>
      </c>
      <c r="CG97" s="14">
        <f t="shared" ca="1" si="84"/>
        <v>0</v>
      </c>
      <c r="CH97" s="14">
        <f t="shared" ca="1" si="84"/>
        <v>0</v>
      </c>
      <c r="CI97" s="14">
        <f t="shared" ca="1" si="84"/>
        <v>0</v>
      </c>
      <c r="CJ97" s="14">
        <f t="shared" ca="1" si="85"/>
        <v>0</v>
      </c>
      <c r="CK97" s="14">
        <f t="shared" ca="1" si="85"/>
        <v>0</v>
      </c>
      <c r="CL97" s="14">
        <f t="shared" ca="1" si="85"/>
        <v>0</v>
      </c>
      <c r="CM97" s="14">
        <f t="shared" ca="1" si="85"/>
        <v>0</v>
      </c>
      <c r="CN97" s="14">
        <f t="shared" ca="1" si="85"/>
        <v>0</v>
      </c>
      <c r="CO97" s="14">
        <f t="shared" ca="1" si="85"/>
        <v>0</v>
      </c>
      <c r="CP97" s="14">
        <f t="shared" ca="1" si="85"/>
        <v>0</v>
      </c>
      <c r="CQ97" s="14">
        <f t="shared" ca="1" si="85"/>
        <v>0</v>
      </c>
      <c r="CR97" s="14">
        <f t="shared" ca="1" si="85"/>
        <v>0</v>
      </c>
      <c r="CS97" s="14">
        <f t="shared" ca="1" si="85"/>
        <v>0</v>
      </c>
      <c r="CT97" s="14">
        <f t="shared" ca="1" si="86"/>
        <v>0</v>
      </c>
      <c r="CU97" s="14">
        <f t="shared" ca="1" si="86"/>
        <v>0</v>
      </c>
      <c r="CV97" s="14">
        <f t="shared" ca="1" si="86"/>
        <v>0</v>
      </c>
      <c r="CW97" s="14">
        <f t="shared" ca="1" si="86"/>
        <v>0</v>
      </c>
      <c r="CX97" s="14">
        <f t="shared" ca="1" si="86"/>
        <v>0</v>
      </c>
      <c r="CY97" s="14">
        <f t="shared" ca="1" si="86"/>
        <v>0</v>
      </c>
      <c r="CZ97" s="14">
        <f t="shared" ca="1" si="86"/>
        <v>0</v>
      </c>
      <c r="DA97" s="14">
        <f t="shared" ca="1" si="86"/>
        <v>0</v>
      </c>
      <c r="DB97" s="14">
        <f t="shared" ca="1" si="86"/>
        <v>0</v>
      </c>
      <c r="DC97" s="14">
        <f t="shared" ca="1" si="86"/>
        <v>0</v>
      </c>
    </row>
    <row r="98" spans="1:107" hidden="1">
      <c r="A98" s="91">
        <v>66</v>
      </c>
      <c r="B98" s="3" t="str">
        <f t="shared" ca="1" si="61"/>
        <v>F.1.</v>
      </c>
      <c r="C98" s="131" t="str">
        <f t="shared" ca="1" si="62"/>
        <v>Veikla</v>
      </c>
      <c r="D98" s="294"/>
      <c r="E98" s="294"/>
      <c r="F98" s="295"/>
      <c r="G98" s="90">
        <f ca="1">SUMIF($H$39:$DC$39,"&lt;="&amp;PAL,$H98:$DC98)</f>
        <v>0</v>
      </c>
      <c r="H98" s="11">
        <f ca="1">SUM(H99:H106)</f>
        <v>0</v>
      </c>
      <c r="I98" s="11">
        <f t="shared" ref="I98:BT98" ca="1" si="87">SUM(I99:I106)</f>
        <v>0</v>
      </c>
      <c r="J98" s="11">
        <f t="shared" ca="1" si="87"/>
        <v>0</v>
      </c>
      <c r="K98" s="11">
        <f t="shared" ca="1" si="87"/>
        <v>0</v>
      </c>
      <c r="L98" s="11">
        <f t="shared" ca="1" si="87"/>
        <v>0</v>
      </c>
      <c r="M98" s="11">
        <f t="shared" ca="1" si="87"/>
        <v>0</v>
      </c>
      <c r="N98" s="11">
        <f t="shared" ca="1" si="87"/>
        <v>0</v>
      </c>
      <c r="O98" s="11">
        <f t="shared" ca="1" si="87"/>
        <v>0</v>
      </c>
      <c r="P98" s="11">
        <f t="shared" ca="1" si="87"/>
        <v>0</v>
      </c>
      <c r="Q98" s="11">
        <f t="shared" ca="1" si="87"/>
        <v>0</v>
      </c>
      <c r="R98" s="11">
        <f t="shared" ca="1" si="87"/>
        <v>0</v>
      </c>
      <c r="S98" s="11">
        <f t="shared" ca="1" si="87"/>
        <v>0</v>
      </c>
      <c r="T98" s="11">
        <f t="shared" ca="1" si="87"/>
        <v>0</v>
      </c>
      <c r="U98" s="11">
        <f t="shared" ca="1" si="87"/>
        <v>0</v>
      </c>
      <c r="V98" s="11">
        <f t="shared" ca="1" si="87"/>
        <v>0</v>
      </c>
      <c r="W98" s="11">
        <f t="shared" ca="1" si="87"/>
        <v>0</v>
      </c>
      <c r="X98" s="11">
        <f t="shared" ca="1" si="87"/>
        <v>0</v>
      </c>
      <c r="Y98" s="11">
        <f t="shared" ca="1" si="87"/>
        <v>0</v>
      </c>
      <c r="Z98" s="11">
        <f t="shared" ca="1" si="87"/>
        <v>0</v>
      </c>
      <c r="AA98" s="11">
        <f t="shared" ca="1" si="87"/>
        <v>0</v>
      </c>
      <c r="AB98" s="11">
        <f t="shared" ca="1" si="87"/>
        <v>0</v>
      </c>
      <c r="AC98" s="11">
        <f t="shared" ca="1" si="87"/>
        <v>0</v>
      </c>
      <c r="AD98" s="11">
        <f t="shared" ca="1" si="87"/>
        <v>0</v>
      </c>
      <c r="AE98" s="11">
        <f t="shared" ca="1" si="87"/>
        <v>0</v>
      </c>
      <c r="AF98" s="11">
        <f t="shared" ca="1" si="87"/>
        <v>0</v>
      </c>
      <c r="AG98" s="11">
        <f t="shared" ca="1" si="87"/>
        <v>0</v>
      </c>
      <c r="AH98" s="11">
        <f t="shared" ca="1" si="87"/>
        <v>0</v>
      </c>
      <c r="AI98" s="11">
        <f t="shared" ca="1" si="87"/>
        <v>0</v>
      </c>
      <c r="AJ98" s="11">
        <f t="shared" ca="1" si="87"/>
        <v>0</v>
      </c>
      <c r="AK98" s="11">
        <f t="shared" ca="1" si="87"/>
        <v>0</v>
      </c>
      <c r="AL98" s="11">
        <f t="shared" ca="1" si="87"/>
        <v>0</v>
      </c>
      <c r="AM98" s="11">
        <f t="shared" ca="1" si="87"/>
        <v>0</v>
      </c>
      <c r="AN98" s="11">
        <f t="shared" ca="1" si="87"/>
        <v>0</v>
      </c>
      <c r="AO98" s="11">
        <f t="shared" ca="1" si="87"/>
        <v>0</v>
      </c>
      <c r="AP98" s="11">
        <f t="shared" ca="1" si="87"/>
        <v>0</v>
      </c>
      <c r="AQ98" s="11">
        <f t="shared" ca="1" si="87"/>
        <v>0</v>
      </c>
      <c r="AR98" s="11">
        <f t="shared" ca="1" si="87"/>
        <v>0</v>
      </c>
      <c r="AS98" s="11">
        <f t="shared" ca="1" si="87"/>
        <v>0</v>
      </c>
      <c r="AT98" s="11">
        <f t="shared" ca="1" si="87"/>
        <v>0</v>
      </c>
      <c r="AU98" s="11">
        <f t="shared" ca="1" si="87"/>
        <v>0</v>
      </c>
      <c r="AV98" s="11">
        <f t="shared" ca="1" si="87"/>
        <v>0</v>
      </c>
      <c r="AW98" s="11">
        <f t="shared" ca="1" si="87"/>
        <v>0</v>
      </c>
      <c r="AX98" s="11">
        <f t="shared" ca="1" si="87"/>
        <v>0</v>
      </c>
      <c r="AY98" s="11">
        <f t="shared" ca="1" si="87"/>
        <v>0</v>
      </c>
      <c r="AZ98" s="11">
        <f t="shared" ca="1" si="87"/>
        <v>0</v>
      </c>
      <c r="BA98" s="11">
        <f t="shared" ca="1" si="87"/>
        <v>0</v>
      </c>
      <c r="BB98" s="11">
        <f t="shared" ca="1" si="87"/>
        <v>0</v>
      </c>
      <c r="BC98" s="11">
        <f t="shared" ca="1" si="87"/>
        <v>0</v>
      </c>
      <c r="BD98" s="11">
        <f t="shared" ca="1" si="87"/>
        <v>0</v>
      </c>
      <c r="BE98" s="11">
        <f t="shared" ca="1" si="87"/>
        <v>0</v>
      </c>
      <c r="BF98" s="11">
        <f t="shared" ca="1" si="87"/>
        <v>0</v>
      </c>
      <c r="BG98" s="11">
        <f t="shared" ca="1" si="87"/>
        <v>0</v>
      </c>
      <c r="BH98" s="11">
        <f t="shared" ca="1" si="87"/>
        <v>0</v>
      </c>
      <c r="BI98" s="11">
        <f t="shared" ca="1" si="87"/>
        <v>0</v>
      </c>
      <c r="BJ98" s="11">
        <f t="shared" ca="1" si="87"/>
        <v>0</v>
      </c>
      <c r="BK98" s="11">
        <f t="shared" ca="1" si="87"/>
        <v>0</v>
      </c>
      <c r="BL98" s="11">
        <f t="shared" ca="1" si="87"/>
        <v>0</v>
      </c>
      <c r="BM98" s="11">
        <f t="shared" ca="1" si="87"/>
        <v>0</v>
      </c>
      <c r="BN98" s="11">
        <f t="shared" ca="1" si="87"/>
        <v>0</v>
      </c>
      <c r="BO98" s="11">
        <f t="shared" ca="1" si="87"/>
        <v>0</v>
      </c>
      <c r="BP98" s="11">
        <f t="shared" ca="1" si="87"/>
        <v>0</v>
      </c>
      <c r="BQ98" s="11">
        <f t="shared" ca="1" si="87"/>
        <v>0</v>
      </c>
      <c r="BR98" s="11">
        <f t="shared" ca="1" si="87"/>
        <v>0</v>
      </c>
      <c r="BS98" s="11">
        <f t="shared" ca="1" si="87"/>
        <v>0</v>
      </c>
      <c r="BT98" s="11">
        <f t="shared" ca="1" si="87"/>
        <v>0</v>
      </c>
      <c r="BU98" s="11">
        <f t="shared" ref="BU98:DB98" ca="1" si="88">SUM(BU99:BU106)</f>
        <v>0</v>
      </c>
      <c r="BV98" s="11">
        <f t="shared" ca="1" si="88"/>
        <v>0</v>
      </c>
      <c r="BW98" s="11">
        <f t="shared" ca="1" si="88"/>
        <v>0</v>
      </c>
      <c r="BX98" s="11">
        <f t="shared" ca="1" si="88"/>
        <v>0</v>
      </c>
      <c r="BY98" s="11">
        <f t="shared" ca="1" si="88"/>
        <v>0</v>
      </c>
      <c r="BZ98" s="11">
        <f t="shared" ca="1" si="88"/>
        <v>0</v>
      </c>
      <c r="CA98" s="11">
        <f t="shared" ca="1" si="88"/>
        <v>0</v>
      </c>
      <c r="CB98" s="11">
        <f t="shared" ca="1" si="88"/>
        <v>0</v>
      </c>
      <c r="CC98" s="11">
        <f t="shared" ca="1" si="88"/>
        <v>0</v>
      </c>
      <c r="CD98" s="11">
        <f t="shared" ca="1" si="88"/>
        <v>0</v>
      </c>
      <c r="CE98" s="11">
        <f t="shared" ca="1" si="88"/>
        <v>0</v>
      </c>
      <c r="CF98" s="11">
        <f t="shared" ca="1" si="88"/>
        <v>0</v>
      </c>
      <c r="CG98" s="11">
        <f t="shared" ca="1" si="88"/>
        <v>0</v>
      </c>
      <c r="CH98" s="11">
        <f t="shared" ca="1" si="88"/>
        <v>0</v>
      </c>
      <c r="CI98" s="11">
        <f t="shared" ca="1" si="88"/>
        <v>0</v>
      </c>
      <c r="CJ98" s="11">
        <f t="shared" ca="1" si="88"/>
        <v>0</v>
      </c>
      <c r="CK98" s="11">
        <f t="shared" ca="1" si="88"/>
        <v>0</v>
      </c>
      <c r="CL98" s="11">
        <f t="shared" ca="1" si="88"/>
        <v>0</v>
      </c>
      <c r="CM98" s="11">
        <f t="shared" ca="1" si="88"/>
        <v>0</v>
      </c>
      <c r="CN98" s="11">
        <f t="shared" ca="1" si="88"/>
        <v>0</v>
      </c>
      <c r="CO98" s="11">
        <f t="shared" ca="1" si="88"/>
        <v>0</v>
      </c>
      <c r="CP98" s="11">
        <f t="shared" ca="1" si="88"/>
        <v>0</v>
      </c>
      <c r="CQ98" s="11">
        <f t="shared" ca="1" si="88"/>
        <v>0</v>
      </c>
      <c r="CR98" s="11">
        <f t="shared" ca="1" si="88"/>
        <v>0</v>
      </c>
      <c r="CS98" s="11">
        <f t="shared" ca="1" si="88"/>
        <v>0</v>
      </c>
      <c r="CT98" s="11">
        <f t="shared" ca="1" si="88"/>
        <v>0</v>
      </c>
      <c r="CU98" s="11">
        <f t="shared" ca="1" si="88"/>
        <v>0</v>
      </c>
      <c r="CV98" s="11">
        <f t="shared" ca="1" si="88"/>
        <v>0</v>
      </c>
      <c r="CW98" s="11">
        <f t="shared" ca="1" si="88"/>
        <v>0</v>
      </c>
      <c r="CX98" s="11">
        <f t="shared" ca="1" si="88"/>
        <v>0</v>
      </c>
      <c r="CY98" s="11">
        <f t="shared" ca="1" si="88"/>
        <v>0</v>
      </c>
      <c r="CZ98" s="11">
        <f t="shared" ca="1" si="88"/>
        <v>0</v>
      </c>
      <c r="DA98" s="11">
        <f t="shared" ca="1" si="88"/>
        <v>0</v>
      </c>
      <c r="DB98" s="11">
        <f t="shared" ca="1" si="88"/>
        <v>0</v>
      </c>
      <c r="DC98" s="11">
        <f ca="1">SUM(DC99:DC106)</f>
        <v>0</v>
      </c>
    </row>
    <row r="99" spans="1:107" hidden="1">
      <c r="A99" s="91">
        <v>67</v>
      </c>
      <c r="B99" s="5" t="str">
        <f t="shared" ca="1" si="61"/>
        <v>F.2.</v>
      </c>
      <c r="C99" s="113" t="str">
        <f t="shared" ca="1" si="62"/>
        <v>Veikla</v>
      </c>
      <c r="D99" s="194"/>
      <c r="E99" s="194"/>
      <c r="F99" s="195"/>
      <c r="G99" s="90">
        <f ca="1">SUMIF($H$39:$DC$39,"&lt;="&amp;PAL,$H99:$DC99)</f>
        <v>0</v>
      </c>
      <c r="H99" s="14">
        <f t="shared" ref="H99:Q106" ca="1" si="89">IFERROR(OFFSET(INDIRECT("'"&amp;Opt_alt&amp;"'!H12"),$A99,H$39)*(1+VMI)^H$39,"")</f>
        <v>0</v>
      </c>
      <c r="I99" s="14">
        <f t="shared" ca="1" si="89"/>
        <v>0</v>
      </c>
      <c r="J99" s="14">
        <f t="shared" ca="1" si="89"/>
        <v>0</v>
      </c>
      <c r="K99" s="14">
        <f t="shared" ca="1" si="89"/>
        <v>0</v>
      </c>
      <c r="L99" s="14">
        <f t="shared" ca="1" si="89"/>
        <v>0</v>
      </c>
      <c r="M99" s="14">
        <f t="shared" ca="1" si="89"/>
        <v>0</v>
      </c>
      <c r="N99" s="14">
        <f t="shared" ca="1" si="89"/>
        <v>0</v>
      </c>
      <c r="O99" s="14">
        <f t="shared" ca="1" si="89"/>
        <v>0</v>
      </c>
      <c r="P99" s="14">
        <f t="shared" ca="1" si="89"/>
        <v>0</v>
      </c>
      <c r="Q99" s="14">
        <f t="shared" ca="1" si="89"/>
        <v>0</v>
      </c>
      <c r="R99" s="14">
        <f t="shared" ref="R99:AA106" ca="1" si="90">IFERROR(OFFSET(INDIRECT("'"&amp;Opt_alt&amp;"'!H12"),$A99,R$39)*(1+VMI)^R$39,"")</f>
        <v>0</v>
      </c>
      <c r="S99" s="14">
        <f t="shared" ca="1" si="90"/>
        <v>0</v>
      </c>
      <c r="T99" s="14">
        <f t="shared" ca="1" si="90"/>
        <v>0</v>
      </c>
      <c r="U99" s="14">
        <f t="shared" ca="1" si="90"/>
        <v>0</v>
      </c>
      <c r="V99" s="14">
        <f t="shared" ca="1" si="90"/>
        <v>0</v>
      </c>
      <c r="W99" s="14">
        <f t="shared" ca="1" si="90"/>
        <v>0</v>
      </c>
      <c r="X99" s="14">
        <f t="shared" ca="1" si="90"/>
        <v>0</v>
      </c>
      <c r="Y99" s="14">
        <f t="shared" ca="1" si="90"/>
        <v>0</v>
      </c>
      <c r="Z99" s="14">
        <f t="shared" ca="1" si="90"/>
        <v>0</v>
      </c>
      <c r="AA99" s="14">
        <f t="shared" ca="1" si="90"/>
        <v>0</v>
      </c>
      <c r="AB99" s="14">
        <f t="shared" ref="AB99:AK106" ca="1" si="91">IFERROR(OFFSET(INDIRECT("'"&amp;Opt_alt&amp;"'!H12"),$A99,AB$39)*(1+VMI)^AB$39,"")</f>
        <v>0</v>
      </c>
      <c r="AC99" s="14">
        <f t="shared" ca="1" si="91"/>
        <v>0</v>
      </c>
      <c r="AD99" s="14">
        <f t="shared" ca="1" si="91"/>
        <v>0</v>
      </c>
      <c r="AE99" s="14">
        <f t="shared" ca="1" si="91"/>
        <v>0</v>
      </c>
      <c r="AF99" s="14">
        <f t="shared" ca="1" si="91"/>
        <v>0</v>
      </c>
      <c r="AG99" s="14">
        <f t="shared" ca="1" si="91"/>
        <v>0</v>
      </c>
      <c r="AH99" s="14">
        <f t="shared" ca="1" si="91"/>
        <v>0</v>
      </c>
      <c r="AI99" s="14">
        <f t="shared" ca="1" si="91"/>
        <v>0</v>
      </c>
      <c r="AJ99" s="14">
        <f t="shared" ca="1" si="91"/>
        <v>0</v>
      </c>
      <c r="AK99" s="14">
        <f t="shared" ca="1" si="91"/>
        <v>0</v>
      </c>
      <c r="AL99" s="14">
        <f t="shared" ref="AL99:AU106" ca="1" si="92">IFERROR(OFFSET(INDIRECT("'"&amp;Opt_alt&amp;"'!H12"),$A99,AL$39)*(1+VMI)^AL$39,"")</f>
        <v>0</v>
      </c>
      <c r="AM99" s="14">
        <f t="shared" ca="1" si="92"/>
        <v>0</v>
      </c>
      <c r="AN99" s="14">
        <f t="shared" ca="1" si="92"/>
        <v>0</v>
      </c>
      <c r="AO99" s="14">
        <f t="shared" ca="1" si="92"/>
        <v>0</v>
      </c>
      <c r="AP99" s="14">
        <f t="shared" ca="1" si="92"/>
        <v>0</v>
      </c>
      <c r="AQ99" s="14">
        <f t="shared" ca="1" si="92"/>
        <v>0</v>
      </c>
      <c r="AR99" s="14">
        <f t="shared" ca="1" si="92"/>
        <v>0</v>
      </c>
      <c r="AS99" s="14">
        <f t="shared" ca="1" si="92"/>
        <v>0</v>
      </c>
      <c r="AT99" s="14">
        <f t="shared" ca="1" si="92"/>
        <v>0</v>
      </c>
      <c r="AU99" s="14">
        <f t="shared" ca="1" si="92"/>
        <v>0</v>
      </c>
      <c r="AV99" s="14">
        <f t="shared" ref="AV99:BE106" ca="1" si="93">IFERROR(OFFSET(INDIRECT("'"&amp;Opt_alt&amp;"'!H12"),$A99,AV$39)*(1+VMI)^AV$39,"")</f>
        <v>0</v>
      </c>
      <c r="AW99" s="14">
        <f t="shared" ca="1" si="93"/>
        <v>0</v>
      </c>
      <c r="AX99" s="14">
        <f t="shared" ca="1" si="93"/>
        <v>0</v>
      </c>
      <c r="AY99" s="14">
        <f t="shared" ca="1" si="93"/>
        <v>0</v>
      </c>
      <c r="AZ99" s="14">
        <f t="shared" ca="1" si="93"/>
        <v>0</v>
      </c>
      <c r="BA99" s="14">
        <f t="shared" ca="1" si="93"/>
        <v>0</v>
      </c>
      <c r="BB99" s="14">
        <f t="shared" ca="1" si="93"/>
        <v>0</v>
      </c>
      <c r="BC99" s="14">
        <f t="shared" ca="1" si="93"/>
        <v>0</v>
      </c>
      <c r="BD99" s="14">
        <f t="shared" ca="1" si="93"/>
        <v>0</v>
      </c>
      <c r="BE99" s="14">
        <f t="shared" ca="1" si="93"/>
        <v>0</v>
      </c>
      <c r="BF99" s="14">
        <f t="shared" ref="BF99:BO106" ca="1" si="94">IFERROR(OFFSET(INDIRECT("'"&amp;Opt_alt&amp;"'!H12"),$A99,BF$39)*(1+VMI)^BF$39,"")</f>
        <v>0</v>
      </c>
      <c r="BG99" s="14">
        <f t="shared" ca="1" si="94"/>
        <v>0</v>
      </c>
      <c r="BH99" s="14">
        <f t="shared" ca="1" si="94"/>
        <v>0</v>
      </c>
      <c r="BI99" s="14">
        <f t="shared" ca="1" si="94"/>
        <v>0</v>
      </c>
      <c r="BJ99" s="14">
        <f t="shared" ca="1" si="94"/>
        <v>0</v>
      </c>
      <c r="BK99" s="14">
        <f t="shared" ca="1" si="94"/>
        <v>0</v>
      </c>
      <c r="BL99" s="14">
        <f t="shared" ca="1" si="94"/>
        <v>0</v>
      </c>
      <c r="BM99" s="14">
        <f t="shared" ca="1" si="94"/>
        <v>0</v>
      </c>
      <c r="BN99" s="14">
        <f t="shared" ca="1" si="94"/>
        <v>0</v>
      </c>
      <c r="BO99" s="14">
        <f t="shared" ca="1" si="94"/>
        <v>0</v>
      </c>
      <c r="BP99" s="14">
        <f t="shared" ref="BP99:BY106" ca="1" si="95">IFERROR(OFFSET(INDIRECT("'"&amp;Opt_alt&amp;"'!H12"),$A99,BP$39)*(1+VMI)^BP$39,"")</f>
        <v>0</v>
      </c>
      <c r="BQ99" s="14">
        <f t="shared" ca="1" si="95"/>
        <v>0</v>
      </c>
      <c r="BR99" s="14">
        <f t="shared" ca="1" si="95"/>
        <v>0</v>
      </c>
      <c r="BS99" s="14">
        <f t="shared" ca="1" si="95"/>
        <v>0</v>
      </c>
      <c r="BT99" s="14">
        <f t="shared" ca="1" si="95"/>
        <v>0</v>
      </c>
      <c r="BU99" s="14">
        <f t="shared" ca="1" si="95"/>
        <v>0</v>
      </c>
      <c r="BV99" s="14">
        <f t="shared" ca="1" si="95"/>
        <v>0</v>
      </c>
      <c r="BW99" s="14">
        <f t="shared" ca="1" si="95"/>
        <v>0</v>
      </c>
      <c r="BX99" s="14">
        <f t="shared" ca="1" si="95"/>
        <v>0</v>
      </c>
      <c r="BY99" s="14">
        <f t="shared" ca="1" si="95"/>
        <v>0</v>
      </c>
      <c r="BZ99" s="14">
        <f t="shared" ref="BZ99:CI106" ca="1" si="96">IFERROR(OFFSET(INDIRECT("'"&amp;Opt_alt&amp;"'!H12"),$A99,BZ$39)*(1+VMI)^BZ$39,"")</f>
        <v>0</v>
      </c>
      <c r="CA99" s="14">
        <f t="shared" ca="1" si="96"/>
        <v>0</v>
      </c>
      <c r="CB99" s="14">
        <f t="shared" ca="1" si="96"/>
        <v>0</v>
      </c>
      <c r="CC99" s="14">
        <f t="shared" ca="1" si="96"/>
        <v>0</v>
      </c>
      <c r="CD99" s="14">
        <f t="shared" ca="1" si="96"/>
        <v>0</v>
      </c>
      <c r="CE99" s="14">
        <f t="shared" ca="1" si="96"/>
        <v>0</v>
      </c>
      <c r="CF99" s="14">
        <f t="shared" ca="1" si="96"/>
        <v>0</v>
      </c>
      <c r="CG99" s="14">
        <f t="shared" ca="1" si="96"/>
        <v>0</v>
      </c>
      <c r="CH99" s="14">
        <f t="shared" ca="1" si="96"/>
        <v>0</v>
      </c>
      <c r="CI99" s="14">
        <f t="shared" ca="1" si="96"/>
        <v>0</v>
      </c>
      <c r="CJ99" s="14">
        <f t="shared" ref="CJ99:CS106" ca="1" si="97">IFERROR(OFFSET(INDIRECT("'"&amp;Opt_alt&amp;"'!H12"),$A99,CJ$39)*(1+VMI)^CJ$39,"")</f>
        <v>0</v>
      </c>
      <c r="CK99" s="14">
        <f t="shared" ca="1" si="97"/>
        <v>0</v>
      </c>
      <c r="CL99" s="14">
        <f t="shared" ca="1" si="97"/>
        <v>0</v>
      </c>
      <c r="CM99" s="14">
        <f t="shared" ca="1" si="97"/>
        <v>0</v>
      </c>
      <c r="CN99" s="14">
        <f t="shared" ca="1" si="97"/>
        <v>0</v>
      </c>
      <c r="CO99" s="14">
        <f t="shared" ca="1" si="97"/>
        <v>0</v>
      </c>
      <c r="CP99" s="14">
        <f t="shared" ca="1" si="97"/>
        <v>0</v>
      </c>
      <c r="CQ99" s="14">
        <f t="shared" ca="1" si="97"/>
        <v>0</v>
      </c>
      <c r="CR99" s="14">
        <f t="shared" ca="1" si="97"/>
        <v>0</v>
      </c>
      <c r="CS99" s="14">
        <f t="shared" ca="1" si="97"/>
        <v>0</v>
      </c>
      <c r="CT99" s="14">
        <f t="shared" ref="CT99:DC106" ca="1" si="98">IFERROR(OFFSET(INDIRECT("'"&amp;Opt_alt&amp;"'!H12"),$A99,CT$39)*(1+VMI)^CT$39,"")</f>
        <v>0</v>
      </c>
      <c r="CU99" s="14">
        <f t="shared" ca="1" si="98"/>
        <v>0</v>
      </c>
      <c r="CV99" s="14">
        <f t="shared" ca="1" si="98"/>
        <v>0</v>
      </c>
      <c r="CW99" s="14">
        <f t="shared" ca="1" si="98"/>
        <v>0</v>
      </c>
      <c r="CX99" s="14">
        <f t="shared" ca="1" si="98"/>
        <v>0</v>
      </c>
      <c r="CY99" s="14">
        <f t="shared" ca="1" si="98"/>
        <v>0</v>
      </c>
      <c r="CZ99" s="14">
        <f t="shared" ca="1" si="98"/>
        <v>0</v>
      </c>
      <c r="DA99" s="14">
        <f t="shared" ca="1" si="98"/>
        <v>0</v>
      </c>
      <c r="DB99" s="14">
        <f t="shared" ca="1" si="98"/>
        <v>0</v>
      </c>
      <c r="DC99" s="14">
        <f t="shared" ca="1" si="98"/>
        <v>0</v>
      </c>
    </row>
    <row r="100" spans="1:107" hidden="1">
      <c r="A100" s="91">
        <v>68</v>
      </c>
      <c r="B100" s="5" t="str">
        <f t="shared" ca="1" si="61"/>
        <v>F.3.</v>
      </c>
      <c r="C100" s="113" t="str">
        <f t="shared" ca="1" si="62"/>
        <v>Veikla</v>
      </c>
      <c r="D100" s="194"/>
      <c r="E100" s="194"/>
      <c r="F100" s="195"/>
      <c r="G100" s="90">
        <f ca="1">SUMIF($H$39:$DC$39,"&lt;="&amp;PAL,$H100:$DC100)</f>
        <v>0</v>
      </c>
      <c r="H100" s="14">
        <f t="shared" ca="1" si="89"/>
        <v>0</v>
      </c>
      <c r="I100" s="14">
        <f t="shared" ca="1" si="89"/>
        <v>0</v>
      </c>
      <c r="J100" s="14">
        <f t="shared" ca="1" si="89"/>
        <v>0</v>
      </c>
      <c r="K100" s="14">
        <f t="shared" ca="1" si="89"/>
        <v>0</v>
      </c>
      <c r="L100" s="14">
        <f t="shared" ca="1" si="89"/>
        <v>0</v>
      </c>
      <c r="M100" s="14">
        <f t="shared" ca="1" si="89"/>
        <v>0</v>
      </c>
      <c r="N100" s="14">
        <f t="shared" ca="1" si="89"/>
        <v>0</v>
      </c>
      <c r="O100" s="14">
        <f t="shared" ca="1" si="89"/>
        <v>0</v>
      </c>
      <c r="P100" s="14">
        <f t="shared" ca="1" si="89"/>
        <v>0</v>
      </c>
      <c r="Q100" s="14">
        <f t="shared" ca="1" si="89"/>
        <v>0</v>
      </c>
      <c r="R100" s="14">
        <f t="shared" ca="1" si="90"/>
        <v>0</v>
      </c>
      <c r="S100" s="14">
        <f t="shared" ca="1" si="90"/>
        <v>0</v>
      </c>
      <c r="T100" s="14">
        <f t="shared" ca="1" si="90"/>
        <v>0</v>
      </c>
      <c r="U100" s="14">
        <f t="shared" ca="1" si="90"/>
        <v>0</v>
      </c>
      <c r="V100" s="14">
        <f t="shared" ca="1" si="90"/>
        <v>0</v>
      </c>
      <c r="W100" s="14">
        <f t="shared" ca="1" si="90"/>
        <v>0</v>
      </c>
      <c r="X100" s="14">
        <f t="shared" ca="1" si="90"/>
        <v>0</v>
      </c>
      <c r="Y100" s="14">
        <f t="shared" ca="1" si="90"/>
        <v>0</v>
      </c>
      <c r="Z100" s="14">
        <f t="shared" ca="1" si="90"/>
        <v>0</v>
      </c>
      <c r="AA100" s="14">
        <f t="shared" ca="1" si="90"/>
        <v>0</v>
      </c>
      <c r="AB100" s="14">
        <f t="shared" ca="1" si="91"/>
        <v>0</v>
      </c>
      <c r="AC100" s="14">
        <f t="shared" ca="1" si="91"/>
        <v>0</v>
      </c>
      <c r="AD100" s="14">
        <f t="shared" ca="1" si="91"/>
        <v>0</v>
      </c>
      <c r="AE100" s="14">
        <f t="shared" ca="1" si="91"/>
        <v>0</v>
      </c>
      <c r="AF100" s="14">
        <f t="shared" ca="1" si="91"/>
        <v>0</v>
      </c>
      <c r="AG100" s="14">
        <f t="shared" ca="1" si="91"/>
        <v>0</v>
      </c>
      <c r="AH100" s="14">
        <f t="shared" ca="1" si="91"/>
        <v>0</v>
      </c>
      <c r="AI100" s="14">
        <f t="shared" ca="1" si="91"/>
        <v>0</v>
      </c>
      <c r="AJ100" s="14">
        <f t="shared" ca="1" si="91"/>
        <v>0</v>
      </c>
      <c r="AK100" s="14">
        <f t="shared" ca="1" si="91"/>
        <v>0</v>
      </c>
      <c r="AL100" s="14">
        <f t="shared" ca="1" si="92"/>
        <v>0</v>
      </c>
      <c r="AM100" s="14">
        <f t="shared" ca="1" si="92"/>
        <v>0</v>
      </c>
      <c r="AN100" s="14">
        <f t="shared" ca="1" si="92"/>
        <v>0</v>
      </c>
      <c r="AO100" s="14">
        <f t="shared" ca="1" si="92"/>
        <v>0</v>
      </c>
      <c r="AP100" s="14">
        <f t="shared" ca="1" si="92"/>
        <v>0</v>
      </c>
      <c r="AQ100" s="14">
        <f t="shared" ca="1" si="92"/>
        <v>0</v>
      </c>
      <c r="AR100" s="14">
        <f t="shared" ca="1" si="92"/>
        <v>0</v>
      </c>
      <c r="AS100" s="14">
        <f t="shared" ca="1" si="92"/>
        <v>0</v>
      </c>
      <c r="AT100" s="14">
        <f t="shared" ca="1" si="92"/>
        <v>0</v>
      </c>
      <c r="AU100" s="14">
        <f t="shared" ca="1" si="92"/>
        <v>0</v>
      </c>
      <c r="AV100" s="14">
        <f t="shared" ca="1" si="93"/>
        <v>0</v>
      </c>
      <c r="AW100" s="14">
        <f t="shared" ca="1" si="93"/>
        <v>0</v>
      </c>
      <c r="AX100" s="14">
        <f t="shared" ca="1" si="93"/>
        <v>0</v>
      </c>
      <c r="AY100" s="14">
        <f t="shared" ca="1" si="93"/>
        <v>0</v>
      </c>
      <c r="AZ100" s="14">
        <f t="shared" ca="1" si="93"/>
        <v>0</v>
      </c>
      <c r="BA100" s="14">
        <f t="shared" ca="1" si="93"/>
        <v>0</v>
      </c>
      <c r="BB100" s="14">
        <f t="shared" ca="1" si="93"/>
        <v>0</v>
      </c>
      <c r="BC100" s="14">
        <f t="shared" ca="1" si="93"/>
        <v>0</v>
      </c>
      <c r="BD100" s="14">
        <f t="shared" ca="1" si="93"/>
        <v>0</v>
      </c>
      <c r="BE100" s="14">
        <f t="shared" ca="1" si="93"/>
        <v>0</v>
      </c>
      <c r="BF100" s="14">
        <f t="shared" ca="1" si="94"/>
        <v>0</v>
      </c>
      <c r="BG100" s="14">
        <f t="shared" ca="1" si="94"/>
        <v>0</v>
      </c>
      <c r="BH100" s="14">
        <f t="shared" ca="1" si="94"/>
        <v>0</v>
      </c>
      <c r="BI100" s="14">
        <f t="shared" ca="1" si="94"/>
        <v>0</v>
      </c>
      <c r="BJ100" s="14">
        <f t="shared" ca="1" si="94"/>
        <v>0</v>
      </c>
      <c r="BK100" s="14">
        <f t="shared" ca="1" si="94"/>
        <v>0</v>
      </c>
      <c r="BL100" s="14">
        <f t="shared" ca="1" si="94"/>
        <v>0</v>
      </c>
      <c r="BM100" s="14">
        <f t="shared" ca="1" si="94"/>
        <v>0</v>
      </c>
      <c r="BN100" s="14">
        <f t="shared" ca="1" si="94"/>
        <v>0</v>
      </c>
      <c r="BO100" s="14">
        <f t="shared" ca="1" si="94"/>
        <v>0</v>
      </c>
      <c r="BP100" s="14">
        <f t="shared" ca="1" si="95"/>
        <v>0</v>
      </c>
      <c r="BQ100" s="14">
        <f t="shared" ca="1" si="95"/>
        <v>0</v>
      </c>
      <c r="BR100" s="14">
        <f t="shared" ca="1" si="95"/>
        <v>0</v>
      </c>
      <c r="BS100" s="14">
        <f t="shared" ca="1" si="95"/>
        <v>0</v>
      </c>
      <c r="BT100" s="14">
        <f t="shared" ca="1" si="95"/>
        <v>0</v>
      </c>
      <c r="BU100" s="14">
        <f t="shared" ca="1" si="95"/>
        <v>0</v>
      </c>
      <c r="BV100" s="14">
        <f t="shared" ca="1" si="95"/>
        <v>0</v>
      </c>
      <c r="BW100" s="14">
        <f t="shared" ca="1" si="95"/>
        <v>0</v>
      </c>
      <c r="BX100" s="14">
        <f t="shared" ca="1" si="95"/>
        <v>0</v>
      </c>
      <c r="BY100" s="14">
        <f t="shared" ca="1" si="95"/>
        <v>0</v>
      </c>
      <c r="BZ100" s="14">
        <f t="shared" ca="1" si="96"/>
        <v>0</v>
      </c>
      <c r="CA100" s="14">
        <f t="shared" ca="1" si="96"/>
        <v>0</v>
      </c>
      <c r="CB100" s="14">
        <f t="shared" ca="1" si="96"/>
        <v>0</v>
      </c>
      <c r="CC100" s="14">
        <f t="shared" ca="1" si="96"/>
        <v>0</v>
      </c>
      <c r="CD100" s="14">
        <f t="shared" ca="1" si="96"/>
        <v>0</v>
      </c>
      <c r="CE100" s="14">
        <f t="shared" ca="1" si="96"/>
        <v>0</v>
      </c>
      <c r="CF100" s="14">
        <f t="shared" ca="1" si="96"/>
        <v>0</v>
      </c>
      <c r="CG100" s="14">
        <f t="shared" ca="1" si="96"/>
        <v>0</v>
      </c>
      <c r="CH100" s="14">
        <f t="shared" ca="1" si="96"/>
        <v>0</v>
      </c>
      <c r="CI100" s="14">
        <f t="shared" ca="1" si="96"/>
        <v>0</v>
      </c>
      <c r="CJ100" s="14">
        <f t="shared" ca="1" si="97"/>
        <v>0</v>
      </c>
      <c r="CK100" s="14">
        <f t="shared" ca="1" si="97"/>
        <v>0</v>
      </c>
      <c r="CL100" s="14">
        <f t="shared" ca="1" si="97"/>
        <v>0</v>
      </c>
      <c r="CM100" s="14">
        <f t="shared" ca="1" si="97"/>
        <v>0</v>
      </c>
      <c r="CN100" s="14">
        <f t="shared" ca="1" si="97"/>
        <v>0</v>
      </c>
      <c r="CO100" s="14">
        <f t="shared" ca="1" si="97"/>
        <v>0</v>
      </c>
      <c r="CP100" s="14">
        <f t="shared" ca="1" si="97"/>
        <v>0</v>
      </c>
      <c r="CQ100" s="14">
        <f t="shared" ca="1" si="97"/>
        <v>0</v>
      </c>
      <c r="CR100" s="14">
        <f t="shared" ca="1" si="97"/>
        <v>0</v>
      </c>
      <c r="CS100" s="14">
        <f t="shared" ca="1" si="97"/>
        <v>0</v>
      </c>
      <c r="CT100" s="14">
        <f t="shared" ca="1" si="98"/>
        <v>0</v>
      </c>
      <c r="CU100" s="14">
        <f t="shared" ca="1" si="98"/>
        <v>0</v>
      </c>
      <c r="CV100" s="14">
        <f t="shared" ca="1" si="98"/>
        <v>0</v>
      </c>
      <c r="CW100" s="14">
        <f t="shared" ca="1" si="98"/>
        <v>0</v>
      </c>
      <c r="CX100" s="14">
        <f t="shared" ca="1" si="98"/>
        <v>0</v>
      </c>
      <c r="CY100" s="14">
        <f t="shared" ca="1" si="98"/>
        <v>0</v>
      </c>
      <c r="CZ100" s="14">
        <f t="shared" ca="1" si="98"/>
        <v>0</v>
      </c>
      <c r="DA100" s="14">
        <f t="shared" ca="1" si="98"/>
        <v>0</v>
      </c>
      <c r="DB100" s="14">
        <f t="shared" ca="1" si="98"/>
        <v>0</v>
      </c>
      <c r="DC100" s="14">
        <f t="shared" ca="1" si="98"/>
        <v>0</v>
      </c>
    </row>
    <row r="101" spans="1:107" hidden="1">
      <c r="A101" s="91">
        <v>69</v>
      </c>
      <c r="B101" s="5" t="str">
        <f t="shared" ca="1" si="61"/>
        <v>F.4.</v>
      </c>
      <c r="C101" s="113" t="str">
        <f t="shared" ca="1" si="62"/>
        <v>Veikla</v>
      </c>
      <c r="D101" s="194"/>
      <c r="E101" s="194"/>
      <c r="F101" s="195"/>
      <c r="G101" s="90">
        <f ca="1">SUMIF($H$39:$DC$39,"&lt;="&amp;PAL,$H101:$DC101)</f>
        <v>0</v>
      </c>
      <c r="H101" s="14">
        <f t="shared" ca="1" si="89"/>
        <v>0</v>
      </c>
      <c r="I101" s="14">
        <f t="shared" ca="1" si="89"/>
        <v>0</v>
      </c>
      <c r="J101" s="14">
        <f t="shared" ca="1" si="89"/>
        <v>0</v>
      </c>
      <c r="K101" s="14">
        <f t="shared" ca="1" si="89"/>
        <v>0</v>
      </c>
      <c r="L101" s="14">
        <f t="shared" ca="1" si="89"/>
        <v>0</v>
      </c>
      <c r="M101" s="14">
        <f t="shared" ca="1" si="89"/>
        <v>0</v>
      </c>
      <c r="N101" s="14">
        <f t="shared" ca="1" si="89"/>
        <v>0</v>
      </c>
      <c r="O101" s="14">
        <f t="shared" ca="1" si="89"/>
        <v>0</v>
      </c>
      <c r="P101" s="14">
        <f t="shared" ca="1" si="89"/>
        <v>0</v>
      </c>
      <c r="Q101" s="14">
        <f t="shared" ca="1" si="89"/>
        <v>0</v>
      </c>
      <c r="R101" s="14">
        <f t="shared" ca="1" si="90"/>
        <v>0</v>
      </c>
      <c r="S101" s="14">
        <f t="shared" ca="1" si="90"/>
        <v>0</v>
      </c>
      <c r="T101" s="14">
        <f t="shared" ca="1" si="90"/>
        <v>0</v>
      </c>
      <c r="U101" s="14">
        <f t="shared" ca="1" si="90"/>
        <v>0</v>
      </c>
      <c r="V101" s="14">
        <f t="shared" ca="1" si="90"/>
        <v>0</v>
      </c>
      <c r="W101" s="14">
        <f t="shared" ca="1" si="90"/>
        <v>0</v>
      </c>
      <c r="X101" s="14">
        <f t="shared" ca="1" si="90"/>
        <v>0</v>
      </c>
      <c r="Y101" s="14">
        <f t="shared" ca="1" si="90"/>
        <v>0</v>
      </c>
      <c r="Z101" s="14">
        <f t="shared" ca="1" si="90"/>
        <v>0</v>
      </c>
      <c r="AA101" s="14">
        <f t="shared" ca="1" si="90"/>
        <v>0</v>
      </c>
      <c r="AB101" s="14">
        <f t="shared" ca="1" si="91"/>
        <v>0</v>
      </c>
      <c r="AC101" s="14">
        <f t="shared" ca="1" si="91"/>
        <v>0</v>
      </c>
      <c r="AD101" s="14">
        <f t="shared" ca="1" si="91"/>
        <v>0</v>
      </c>
      <c r="AE101" s="14">
        <f t="shared" ca="1" si="91"/>
        <v>0</v>
      </c>
      <c r="AF101" s="14">
        <f t="shared" ca="1" si="91"/>
        <v>0</v>
      </c>
      <c r="AG101" s="14">
        <f t="shared" ca="1" si="91"/>
        <v>0</v>
      </c>
      <c r="AH101" s="14">
        <f t="shared" ca="1" si="91"/>
        <v>0</v>
      </c>
      <c r="AI101" s="14">
        <f t="shared" ca="1" si="91"/>
        <v>0</v>
      </c>
      <c r="AJ101" s="14">
        <f t="shared" ca="1" si="91"/>
        <v>0</v>
      </c>
      <c r="AK101" s="14">
        <f t="shared" ca="1" si="91"/>
        <v>0</v>
      </c>
      <c r="AL101" s="14">
        <f t="shared" ca="1" si="92"/>
        <v>0</v>
      </c>
      <c r="AM101" s="14">
        <f t="shared" ca="1" si="92"/>
        <v>0</v>
      </c>
      <c r="AN101" s="14">
        <f t="shared" ca="1" si="92"/>
        <v>0</v>
      </c>
      <c r="AO101" s="14">
        <f t="shared" ca="1" si="92"/>
        <v>0</v>
      </c>
      <c r="AP101" s="14">
        <f t="shared" ca="1" si="92"/>
        <v>0</v>
      </c>
      <c r="AQ101" s="14">
        <f t="shared" ca="1" si="92"/>
        <v>0</v>
      </c>
      <c r="AR101" s="14">
        <f t="shared" ca="1" si="92"/>
        <v>0</v>
      </c>
      <c r="AS101" s="14">
        <f t="shared" ca="1" si="92"/>
        <v>0</v>
      </c>
      <c r="AT101" s="14">
        <f t="shared" ca="1" si="92"/>
        <v>0</v>
      </c>
      <c r="AU101" s="14">
        <f t="shared" ca="1" si="92"/>
        <v>0</v>
      </c>
      <c r="AV101" s="14">
        <f t="shared" ca="1" si="93"/>
        <v>0</v>
      </c>
      <c r="AW101" s="14">
        <f t="shared" ca="1" si="93"/>
        <v>0</v>
      </c>
      <c r="AX101" s="14">
        <f t="shared" ca="1" si="93"/>
        <v>0</v>
      </c>
      <c r="AY101" s="14">
        <f t="shared" ca="1" si="93"/>
        <v>0</v>
      </c>
      <c r="AZ101" s="14">
        <f t="shared" ca="1" si="93"/>
        <v>0</v>
      </c>
      <c r="BA101" s="14">
        <f t="shared" ca="1" si="93"/>
        <v>0</v>
      </c>
      <c r="BB101" s="14">
        <f t="shared" ca="1" si="93"/>
        <v>0</v>
      </c>
      <c r="BC101" s="14">
        <f t="shared" ca="1" si="93"/>
        <v>0</v>
      </c>
      <c r="BD101" s="14">
        <f t="shared" ca="1" si="93"/>
        <v>0</v>
      </c>
      <c r="BE101" s="14">
        <f t="shared" ca="1" si="93"/>
        <v>0</v>
      </c>
      <c r="BF101" s="14">
        <f t="shared" ca="1" si="94"/>
        <v>0</v>
      </c>
      <c r="BG101" s="14">
        <f t="shared" ca="1" si="94"/>
        <v>0</v>
      </c>
      <c r="BH101" s="14">
        <f t="shared" ca="1" si="94"/>
        <v>0</v>
      </c>
      <c r="BI101" s="14">
        <f t="shared" ca="1" si="94"/>
        <v>0</v>
      </c>
      <c r="BJ101" s="14">
        <f t="shared" ca="1" si="94"/>
        <v>0</v>
      </c>
      <c r="BK101" s="14">
        <f t="shared" ca="1" si="94"/>
        <v>0</v>
      </c>
      <c r="BL101" s="14">
        <f t="shared" ca="1" si="94"/>
        <v>0</v>
      </c>
      <c r="BM101" s="14">
        <f t="shared" ca="1" si="94"/>
        <v>0</v>
      </c>
      <c r="BN101" s="14">
        <f t="shared" ca="1" si="94"/>
        <v>0</v>
      </c>
      <c r="BO101" s="14">
        <f t="shared" ca="1" si="94"/>
        <v>0</v>
      </c>
      <c r="BP101" s="14">
        <f t="shared" ca="1" si="95"/>
        <v>0</v>
      </c>
      <c r="BQ101" s="14">
        <f t="shared" ca="1" si="95"/>
        <v>0</v>
      </c>
      <c r="BR101" s="14">
        <f t="shared" ca="1" si="95"/>
        <v>0</v>
      </c>
      <c r="BS101" s="14">
        <f t="shared" ca="1" si="95"/>
        <v>0</v>
      </c>
      <c r="BT101" s="14">
        <f t="shared" ca="1" si="95"/>
        <v>0</v>
      </c>
      <c r="BU101" s="14">
        <f t="shared" ca="1" si="95"/>
        <v>0</v>
      </c>
      <c r="BV101" s="14">
        <f t="shared" ca="1" si="95"/>
        <v>0</v>
      </c>
      <c r="BW101" s="14">
        <f t="shared" ca="1" si="95"/>
        <v>0</v>
      </c>
      <c r="BX101" s="14">
        <f t="shared" ca="1" si="95"/>
        <v>0</v>
      </c>
      <c r="BY101" s="14">
        <f t="shared" ca="1" si="95"/>
        <v>0</v>
      </c>
      <c r="BZ101" s="14">
        <f t="shared" ca="1" si="96"/>
        <v>0</v>
      </c>
      <c r="CA101" s="14">
        <f t="shared" ca="1" si="96"/>
        <v>0</v>
      </c>
      <c r="CB101" s="14">
        <f t="shared" ca="1" si="96"/>
        <v>0</v>
      </c>
      <c r="CC101" s="14">
        <f t="shared" ca="1" si="96"/>
        <v>0</v>
      </c>
      <c r="CD101" s="14">
        <f t="shared" ca="1" si="96"/>
        <v>0</v>
      </c>
      <c r="CE101" s="14">
        <f t="shared" ca="1" si="96"/>
        <v>0</v>
      </c>
      <c r="CF101" s="14">
        <f t="shared" ca="1" si="96"/>
        <v>0</v>
      </c>
      <c r="CG101" s="14">
        <f t="shared" ca="1" si="96"/>
        <v>0</v>
      </c>
      <c r="CH101" s="14">
        <f t="shared" ca="1" si="96"/>
        <v>0</v>
      </c>
      <c r="CI101" s="14">
        <f t="shared" ca="1" si="96"/>
        <v>0</v>
      </c>
      <c r="CJ101" s="14">
        <f t="shared" ca="1" si="97"/>
        <v>0</v>
      </c>
      <c r="CK101" s="14">
        <f t="shared" ca="1" si="97"/>
        <v>0</v>
      </c>
      <c r="CL101" s="14">
        <f t="shared" ca="1" si="97"/>
        <v>0</v>
      </c>
      <c r="CM101" s="14">
        <f t="shared" ca="1" si="97"/>
        <v>0</v>
      </c>
      <c r="CN101" s="14">
        <f t="shared" ca="1" si="97"/>
        <v>0</v>
      </c>
      <c r="CO101" s="14">
        <f t="shared" ca="1" si="97"/>
        <v>0</v>
      </c>
      <c r="CP101" s="14">
        <f t="shared" ca="1" si="97"/>
        <v>0</v>
      </c>
      <c r="CQ101" s="14">
        <f t="shared" ca="1" si="97"/>
        <v>0</v>
      </c>
      <c r="CR101" s="14">
        <f t="shared" ca="1" si="97"/>
        <v>0</v>
      </c>
      <c r="CS101" s="14">
        <f t="shared" ca="1" si="97"/>
        <v>0</v>
      </c>
      <c r="CT101" s="14">
        <f t="shared" ca="1" si="98"/>
        <v>0</v>
      </c>
      <c r="CU101" s="14">
        <f t="shared" ca="1" si="98"/>
        <v>0</v>
      </c>
      <c r="CV101" s="14">
        <f t="shared" ca="1" si="98"/>
        <v>0</v>
      </c>
      <c r="CW101" s="14">
        <f t="shared" ca="1" si="98"/>
        <v>0</v>
      </c>
      <c r="CX101" s="14">
        <f t="shared" ca="1" si="98"/>
        <v>0</v>
      </c>
      <c r="CY101" s="14">
        <f t="shared" ca="1" si="98"/>
        <v>0</v>
      </c>
      <c r="CZ101" s="14">
        <f t="shared" ca="1" si="98"/>
        <v>0</v>
      </c>
      <c r="DA101" s="14">
        <f t="shared" ca="1" si="98"/>
        <v>0</v>
      </c>
      <c r="DB101" s="14">
        <f t="shared" ca="1" si="98"/>
        <v>0</v>
      </c>
      <c r="DC101" s="14">
        <f t="shared" ca="1" si="98"/>
        <v>0</v>
      </c>
    </row>
    <row r="102" spans="1:107" hidden="1">
      <c r="A102" s="91">
        <v>70</v>
      </c>
      <c r="B102" s="5" t="str">
        <f t="shared" ca="1" si="61"/>
        <v>F.5.</v>
      </c>
      <c r="C102" s="113" t="str">
        <f t="shared" ca="1" si="62"/>
        <v>Veikla</v>
      </c>
      <c r="D102" s="194"/>
      <c r="E102" s="194"/>
      <c r="F102" s="195"/>
      <c r="G102" s="90">
        <f ca="1">SUMIF($H$39:$DC$39,"&lt;="&amp;PAL,$H102:$DC102)</f>
        <v>0</v>
      </c>
      <c r="H102" s="14">
        <f t="shared" ca="1" si="89"/>
        <v>0</v>
      </c>
      <c r="I102" s="14">
        <f t="shared" ca="1" si="89"/>
        <v>0</v>
      </c>
      <c r="J102" s="14">
        <f t="shared" ca="1" si="89"/>
        <v>0</v>
      </c>
      <c r="K102" s="14">
        <f t="shared" ca="1" si="89"/>
        <v>0</v>
      </c>
      <c r="L102" s="14">
        <f t="shared" ca="1" si="89"/>
        <v>0</v>
      </c>
      <c r="M102" s="14">
        <f t="shared" ca="1" si="89"/>
        <v>0</v>
      </c>
      <c r="N102" s="14">
        <f t="shared" ca="1" si="89"/>
        <v>0</v>
      </c>
      <c r="O102" s="14">
        <f t="shared" ca="1" si="89"/>
        <v>0</v>
      </c>
      <c r="P102" s="14">
        <f t="shared" ca="1" si="89"/>
        <v>0</v>
      </c>
      <c r="Q102" s="14">
        <f t="shared" ca="1" si="89"/>
        <v>0</v>
      </c>
      <c r="R102" s="14">
        <f t="shared" ca="1" si="90"/>
        <v>0</v>
      </c>
      <c r="S102" s="14">
        <f t="shared" ca="1" si="90"/>
        <v>0</v>
      </c>
      <c r="T102" s="14">
        <f t="shared" ca="1" si="90"/>
        <v>0</v>
      </c>
      <c r="U102" s="14">
        <f t="shared" ca="1" si="90"/>
        <v>0</v>
      </c>
      <c r="V102" s="14">
        <f t="shared" ca="1" si="90"/>
        <v>0</v>
      </c>
      <c r="W102" s="14">
        <f t="shared" ca="1" si="90"/>
        <v>0</v>
      </c>
      <c r="X102" s="14">
        <f t="shared" ca="1" si="90"/>
        <v>0</v>
      </c>
      <c r="Y102" s="14">
        <f t="shared" ca="1" si="90"/>
        <v>0</v>
      </c>
      <c r="Z102" s="14">
        <f t="shared" ca="1" si="90"/>
        <v>0</v>
      </c>
      <c r="AA102" s="14">
        <f t="shared" ca="1" si="90"/>
        <v>0</v>
      </c>
      <c r="AB102" s="14">
        <f t="shared" ca="1" si="91"/>
        <v>0</v>
      </c>
      <c r="AC102" s="14">
        <f t="shared" ca="1" si="91"/>
        <v>0</v>
      </c>
      <c r="AD102" s="14">
        <f t="shared" ca="1" si="91"/>
        <v>0</v>
      </c>
      <c r="AE102" s="14">
        <f t="shared" ca="1" si="91"/>
        <v>0</v>
      </c>
      <c r="AF102" s="14">
        <f t="shared" ca="1" si="91"/>
        <v>0</v>
      </c>
      <c r="AG102" s="14">
        <f t="shared" ca="1" si="91"/>
        <v>0</v>
      </c>
      <c r="AH102" s="14">
        <f t="shared" ca="1" si="91"/>
        <v>0</v>
      </c>
      <c r="AI102" s="14">
        <f t="shared" ca="1" si="91"/>
        <v>0</v>
      </c>
      <c r="AJ102" s="14">
        <f t="shared" ca="1" si="91"/>
        <v>0</v>
      </c>
      <c r="AK102" s="14">
        <f t="shared" ca="1" si="91"/>
        <v>0</v>
      </c>
      <c r="AL102" s="14">
        <f t="shared" ca="1" si="92"/>
        <v>0</v>
      </c>
      <c r="AM102" s="14">
        <f t="shared" ca="1" si="92"/>
        <v>0</v>
      </c>
      <c r="AN102" s="14">
        <f t="shared" ca="1" si="92"/>
        <v>0</v>
      </c>
      <c r="AO102" s="14">
        <f t="shared" ca="1" si="92"/>
        <v>0</v>
      </c>
      <c r="AP102" s="14">
        <f t="shared" ca="1" si="92"/>
        <v>0</v>
      </c>
      <c r="AQ102" s="14">
        <f t="shared" ca="1" si="92"/>
        <v>0</v>
      </c>
      <c r="AR102" s="14">
        <f t="shared" ca="1" si="92"/>
        <v>0</v>
      </c>
      <c r="AS102" s="14">
        <f t="shared" ca="1" si="92"/>
        <v>0</v>
      </c>
      <c r="AT102" s="14">
        <f t="shared" ca="1" si="92"/>
        <v>0</v>
      </c>
      <c r="AU102" s="14">
        <f t="shared" ca="1" si="92"/>
        <v>0</v>
      </c>
      <c r="AV102" s="14">
        <f t="shared" ca="1" si="93"/>
        <v>0</v>
      </c>
      <c r="AW102" s="14">
        <f t="shared" ca="1" si="93"/>
        <v>0</v>
      </c>
      <c r="AX102" s="14">
        <f t="shared" ca="1" si="93"/>
        <v>0</v>
      </c>
      <c r="AY102" s="14">
        <f t="shared" ca="1" si="93"/>
        <v>0</v>
      </c>
      <c r="AZ102" s="14">
        <f t="shared" ca="1" si="93"/>
        <v>0</v>
      </c>
      <c r="BA102" s="14">
        <f t="shared" ca="1" si="93"/>
        <v>0</v>
      </c>
      <c r="BB102" s="14">
        <f t="shared" ca="1" si="93"/>
        <v>0</v>
      </c>
      <c r="BC102" s="14">
        <f t="shared" ca="1" si="93"/>
        <v>0</v>
      </c>
      <c r="BD102" s="14">
        <f t="shared" ca="1" si="93"/>
        <v>0</v>
      </c>
      <c r="BE102" s="14">
        <f t="shared" ca="1" si="93"/>
        <v>0</v>
      </c>
      <c r="BF102" s="14">
        <f t="shared" ca="1" si="94"/>
        <v>0</v>
      </c>
      <c r="BG102" s="14">
        <f t="shared" ca="1" si="94"/>
        <v>0</v>
      </c>
      <c r="BH102" s="14">
        <f t="shared" ca="1" si="94"/>
        <v>0</v>
      </c>
      <c r="BI102" s="14">
        <f t="shared" ca="1" si="94"/>
        <v>0</v>
      </c>
      <c r="BJ102" s="14">
        <f t="shared" ca="1" si="94"/>
        <v>0</v>
      </c>
      <c r="BK102" s="14">
        <f t="shared" ca="1" si="94"/>
        <v>0</v>
      </c>
      <c r="BL102" s="14">
        <f t="shared" ca="1" si="94"/>
        <v>0</v>
      </c>
      <c r="BM102" s="14">
        <f t="shared" ca="1" si="94"/>
        <v>0</v>
      </c>
      <c r="BN102" s="14">
        <f t="shared" ca="1" si="94"/>
        <v>0</v>
      </c>
      <c r="BO102" s="14">
        <f t="shared" ca="1" si="94"/>
        <v>0</v>
      </c>
      <c r="BP102" s="14">
        <f t="shared" ca="1" si="95"/>
        <v>0</v>
      </c>
      <c r="BQ102" s="14">
        <f t="shared" ca="1" si="95"/>
        <v>0</v>
      </c>
      <c r="BR102" s="14">
        <f t="shared" ca="1" si="95"/>
        <v>0</v>
      </c>
      <c r="BS102" s="14">
        <f t="shared" ca="1" si="95"/>
        <v>0</v>
      </c>
      <c r="BT102" s="14">
        <f t="shared" ca="1" si="95"/>
        <v>0</v>
      </c>
      <c r="BU102" s="14">
        <f t="shared" ca="1" si="95"/>
        <v>0</v>
      </c>
      <c r="BV102" s="14">
        <f t="shared" ca="1" si="95"/>
        <v>0</v>
      </c>
      <c r="BW102" s="14">
        <f t="shared" ca="1" si="95"/>
        <v>0</v>
      </c>
      <c r="BX102" s="14">
        <f t="shared" ca="1" si="95"/>
        <v>0</v>
      </c>
      <c r="BY102" s="14">
        <f t="shared" ca="1" si="95"/>
        <v>0</v>
      </c>
      <c r="BZ102" s="14">
        <f t="shared" ca="1" si="96"/>
        <v>0</v>
      </c>
      <c r="CA102" s="14">
        <f t="shared" ca="1" si="96"/>
        <v>0</v>
      </c>
      <c r="CB102" s="14">
        <f t="shared" ca="1" si="96"/>
        <v>0</v>
      </c>
      <c r="CC102" s="14">
        <f t="shared" ca="1" si="96"/>
        <v>0</v>
      </c>
      <c r="CD102" s="14">
        <f t="shared" ca="1" si="96"/>
        <v>0</v>
      </c>
      <c r="CE102" s="14">
        <f t="shared" ca="1" si="96"/>
        <v>0</v>
      </c>
      <c r="CF102" s="14">
        <f t="shared" ca="1" si="96"/>
        <v>0</v>
      </c>
      <c r="CG102" s="14">
        <f t="shared" ca="1" si="96"/>
        <v>0</v>
      </c>
      <c r="CH102" s="14">
        <f t="shared" ca="1" si="96"/>
        <v>0</v>
      </c>
      <c r="CI102" s="14">
        <f t="shared" ca="1" si="96"/>
        <v>0</v>
      </c>
      <c r="CJ102" s="14">
        <f t="shared" ca="1" si="97"/>
        <v>0</v>
      </c>
      <c r="CK102" s="14">
        <f t="shared" ca="1" si="97"/>
        <v>0</v>
      </c>
      <c r="CL102" s="14">
        <f t="shared" ca="1" si="97"/>
        <v>0</v>
      </c>
      <c r="CM102" s="14">
        <f t="shared" ca="1" si="97"/>
        <v>0</v>
      </c>
      <c r="CN102" s="14">
        <f t="shared" ca="1" si="97"/>
        <v>0</v>
      </c>
      <c r="CO102" s="14">
        <f t="shared" ca="1" si="97"/>
        <v>0</v>
      </c>
      <c r="CP102" s="14">
        <f t="shared" ca="1" si="97"/>
        <v>0</v>
      </c>
      <c r="CQ102" s="14">
        <f t="shared" ca="1" si="97"/>
        <v>0</v>
      </c>
      <c r="CR102" s="14">
        <f t="shared" ca="1" si="97"/>
        <v>0</v>
      </c>
      <c r="CS102" s="14">
        <f t="shared" ca="1" si="97"/>
        <v>0</v>
      </c>
      <c r="CT102" s="14">
        <f t="shared" ca="1" si="98"/>
        <v>0</v>
      </c>
      <c r="CU102" s="14">
        <f t="shared" ca="1" si="98"/>
        <v>0</v>
      </c>
      <c r="CV102" s="14">
        <f t="shared" ca="1" si="98"/>
        <v>0</v>
      </c>
      <c r="CW102" s="14">
        <f t="shared" ca="1" si="98"/>
        <v>0</v>
      </c>
      <c r="CX102" s="14">
        <f t="shared" ca="1" si="98"/>
        <v>0</v>
      </c>
      <c r="CY102" s="14">
        <f t="shared" ca="1" si="98"/>
        <v>0</v>
      </c>
      <c r="CZ102" s="14">
        <f t="shared" ca="1" si="98"/>
        <v>0</v>
      </c>
      <c r="DA102" s="14">
        <f t="shared" ca="1" si="98"/>
        <v>0</v>
      </c>
      <c r="DB102" s="14">
        <f t="shared" ca="1" si="98"/>
        <v>0</v>
      </c>
      <c r="DC102" s="14">
        <f t="shared" ca="1" si="98"/>
        <v>0</v>
      </c>
    </row>
    <row r="103" spans="1:107" hidden="1">
      <c r="A103" s="91">
        <v>71</v>
      </c>
      <c r="B103" s="5" t="str">
        <f t="shared" ca="1" si="61"/>
        <v>F.6.</v>
      </c>
      <c r="C103" s="113" t="str">
        <f t="shared" ca="1" si="62"/>
        <v>Veikla</v>
      </c>
      <c r="D103" s="194"/>
      <c r="E103" s="194"/>
      <c r="F103" s="195"/>
      <c r="G103" s="90">
        <f ca="1">SUMIF($H$39:$DC$39,"&lt;="&amp;PAL,$H103:$DC103)</f>
        <v>0</v>
      </c>
      <c r="H103" s="14">
        <f t="shared" ca="1" si="89"/>
        <v>0</v>
      </c>
      <c r="I103" s="14">
        <f t="shared" ca="1" si="89"/>
        <v>0</v>
      </c>
      <c r="J103" s="14">
        <f t="shared" ca="1" si="89"/>
        <v>0</v>
      </c>
      <c r="K103" s="14">
        <f t="shared" ca="1" si="89"/>
        <v>0</v>
      </c>
      <c r="L103" s="14">
        <f t="shared" ca="1" si="89"/>
        <v>0</v>
      </c>
      <c r="M103" s="14">
        <f t="shared" ca="1" si="89"/>
        <v>0</v>
      </c>
      <c r="N103" s="14">
        <f t="shared" ca="1" si="89"/>
        <v>0</v>
      </c>
      <c r="O103" s="14">
        <f t="shared" ca="1" si="89"/>
        <v>0</v>
      </c>
      <c r="P103" s="14">
        <f t="shared" ca="1" si="89"/>
        <v>0</v>
      </c>
      <c r="Q103" s="14">
        <f t="shared" ca="1" si="89"/>
        <v>0</v>
      </c>
      <c r="R103" s="14">
        <f t="shared" ca="1" si="90"/>
        <v>0</v>
      </c>
      <c r="S103" s="14">
        <f t="shared" ca="1" si="90"/>
        <v>0</v>
      </c>
      <c r="T103" s="14">
        <f t="shared" ca="1" si="90"/>
        <v>0</v>
      </c>
      <c r="U103" s="14">
        <f t="shared" ca="1" si="90"/>
        <v>0</v>
      </c>
      <c r="V103" s="14">
        <f t="shared" ca="1" si="90"/>
        <v>0</v>
      </c>
      <c r="W103" s="14">
        <f t="shared" ca="1" si="90"/>
        <v>0</v>
      </c>
      <c r="X103" s="14">
        <f t="shared" ca="1" si="90"/>
        <v>0</v>
      </c>
      <c r="Y103" s="14">
        <f t="shared" ca="1" si="90"/>
        <v>0</v>
      </c>
      <c r="Z103" s="14">
        <f t="shared" ca="1" si="90"/>
        <v>0</v>
      </c>
      <c r="AA103" s="14">
        <f t="shared" ca="1" si="90"/>
        <v>0</v>
      </c>
      <c r="AB103" s="14">
        <f t="shared" ca="1" si="91"/>
        <v>0</v>
      </c>
      <c r="AC103" s="14">
        <f t="shared" ca="1" si="91"/>
        <v>0</v>
      </c>
      <c r="AD103" s="14">
        <f t="shared" ca="1" si="91"/>
        <v>0</v>
      </c>
      <c r="AE103" s="14">
        <f t="shared" ca="1" si="91"/>
        <v>0</v>
      </c>
      <c r="AF103" s="14">
        <f t="shared" ca="1" si="91"/>
        <v>0</v>
      </c>
      <c r="AG103" s="14">
        <f t="shared" ca="1" si="91"/>
        <v>0</v>
      </c>
      <c r="AH103" s="14">
        <f t="shared" ca="1" si="91"/>
        <v>0</v>
      </c>
      <c r="AI103" s="14">
        <f t="shared" ca="1" si="91"/>
        <v>0</v>
      </c>
      <c r="AJ103" s="14">
        <f t="shared" ca="1" si="91"/>
        <v>0</v>
      </c>
      <c r="AK103" s="14">
        <f t="shared" ca="1" si="91"/>
        <v>0</v>
      </c>
      <c r="AL103" s="14">
        <f t="shared" ca="1" si="92"/>
        <v>0</v>
      </c>
      <c r="AM103" s="14">
        <f t="shared" ca="1" si="92"/>
        <v>0</v>
      </c>
      <c r="AN103" s="14">
        <f t="shared" ca="1" si="92"/>
        <v>0</v>
      </c>
      <c r="AO103" s="14">
        <f t="shared" ca="1" si="92"/>
        <v>0</v>
      </c>
      <c r="AP103" s="14">
        <f t="shared" ca="1" si="92"/>
        <v>0</v>
      </c>
      <c r="AQ103" s="14">
        <f t="shared" ca="1" si="92"/>
        <v>0</v>
      </c>
      <c r="AR103" s="14">
        <f t="shared" ca="1" si="92"/>
        <v>0</v>
      </c>
      <c r="AS103" s="14">
        <f t="shared" ca="1" si="92"/>
        <v>0</v>
      </c>
      <c r="AT103" s="14">
        <f t="shared" ca="1" si="92"/>
        <v>0</v>
      </c>
      <c r="AU103" s="14">
        <f t="shared" ca="1" si="92"/>
        <v>0</v>
      </c>
      <c r="AV103" s="14">
        <f t="shared" ca="1" si="93"/>
        <v>0</v>
      </c>
      <c r="AW103" s="14">
        <f t="shared" ca="1" si="93"/>
        <v>0</v>
      </c>
      <c r="AX103" s="14">
        <f t="shared" ca="1" si="93"/>
        <v>0</v>
      </c>
      <c r="AY103" s="14">
        <f t="shared" ca="1" si="93"/>
        <v>0</v>
      </c>
      <c r="AZ103" s="14">
        <f t="shared" ca="1" si="93"/>
        <v>0</v>
      </c>
      <c r="BA103" s="14">
        <f t="shared" ca="1" si="93"/>
        <v>0</v>
      </c>
      <c r="BB103" s="14">
        <f t="shared" ca="1" si="93"/>
        <v>0</v>
      </c>
      <c r="BC103" s="14">
        <f t="shared" ca="1" si="93"/>
        <v>0</v>
      </c>
      <c r="BD103" s="14">
        <f t="shared" ca="1" si="93"/>
        <v>0</v>
      </c>
      <c r="BE103" s="14">
        <f t="shared" ca="1" si="93"/>
        <v>0</v>
      </c>
      <c r="BF103" s="14">
        <f t="shared" ca="1" si="94"/>
        <v>0</v>
      </c>
      <c r="BG103" s="14">
        <f t="shared" ca="1" si="94"/>
        <v>0</v>
      </c>
      <c r="BH103" s="14">
        <f t="shared" ca="1" si="94"/>
        <v>0</v>
      </c>
      <c r="BI103" s="14">
        <f t="shared" ca="1" si="94"/>
        <v>0</v>
      </c>
      <c r="BJ103" s="14">
        <f t="shared" ca="1" si="94"/>
        <v>0</v>
      </c>
      <c r="BK103" s="14">
        <f t="shared" ca="1" si="94"/>
        <v>0</v>
      </c>
      <c r="BL103" s="14">
        <f t="shared" ca="1" si="94"/>
        <v>0</v>
      </c>
      <c r="BM103" s="14">
        <f t="shared" ca="1" si="94"/>
        <v>0</v>
      </c>
      <c r="BN103" s="14">
        <f t="shared" ca="1" si="94"/>
        <v>0</v>
      </c>
      <c r="BO103" s="14">
        <f t="shared" ca="1" si="94"/>
        <v>0</v>
      </c>
      <c r="BP103" s="14">
        <f t="shared" ca="1" si="95"/>
        <v>0</v>
      </c>
      <c r="BQ103" s="14">
        <f t="shared" ca="1" si="95"/>
        <v>0</v>
      </c>
      <c r="BR103" s="14">
        <f t="shared" ca="1" si="95"/>
        <v>0</v>
      </c>
      <c r="BS103" s="14">
        <f t="shared" ca="1" si="95"/>
        <v>0</v>
      </c>
      <c r="BT103" s="14">
        <f t="shared" ca="1" si="95"/>
        <v>0</v>
      </c>
      <c r="BU103" s="14">
        <f t="shared" ca="1" si="95"/>
        <v>0</v>
      </c>
      <c r="BV103" s="14">
        <f t="shared" ca="1" si="95"/>
        <v>0</v>
      </c>
      <c r="BW103" s="14">
        <f t="shared" ca="1" si="95"/>
        <v>0</v>
      </c>
      <c r="BX103" s="14">
        <f t="shared" ca="1" si="95"/>
        <v>0</v>
      </c>
      <c r="BY103" s="14">
        <f t="shared" ca="1" si="95"/>
        <v>0</v>
      </c>
      <c r="BZ103" s="14">
        <f t="shared" ca="1" si="96"/>
        <v>0</v>
      </c>
      <c r="CA103" s="14">
        <f t="shared" ca="1" si="96"/>
        <v>0</v>
      </c>
      <c r="CB103" s="14">
        <f t="shared" ca="1" si="96"/>
        <v>0</v>
      </c>
      <c r="CC103" s="14">
        <f t="shared" ca="1" si="96"/>
        <v>0</v>
      </c>
      <c r="CD103" s="14">
        <f t="shared" ca="1" si="96"/>
        <v>0</v>
      </c>
      <c r="CE103" s="14">
        <f t="shared" ca="1" si="96"/>
        <v>0</v>
      </c>
      <c r="CF103" s="14">
        <f t="shared" ca="1" si="96"/>
        <v>0</v>
      </c>
      <c r="CG103" s="14">
        <f t="shared" ca="1" si="96"/>
        <v>0</v>
      </c>
      <c r="CH103" s="14">
        <f t="shared" ca="1" si="96"/>
        <v>0</v>
      </c>
      <c r="CI103" s="14">
        <f t="shared" ca="1" si="96"/>
        <v>0</v>
      </c>
      <c r="CJ103" s="14">
        <f t="shared" ca="1" si="97"/>
        <v>0</v>
      </c>
      <c r="CK103" s="14">
        <f t="shared" ca="1" si="97"/>
        <v>0</v>
      </c>
      <c r="CL103" s="14">
        <f t="shared" ca="1" si="97"/>
        <v>0</v>
      </c>
      <c r="CM103" s="14">
        <f t="shared" ca="1" si="97"/>
        <v>0</v>
      </c>
      <c r="CN103" s="14">
        <f t="shared" ca="1" si="97"/>
        <v>0</v>
      </c>
      <c r="CO103" s="14">
        <f t="shared" ca="1" si="97"/>
        <v>0</v>
      </c>
      <c r="CP103" s="14">
        <f t="shared" ca="1" si="97"/>
        <v>0</v>
      </c>
      <c r="CQ103" s="14">
        <f t="shared" ca="1" si="97"/>
        <v>0</v>
      </c>
      <c r="CR103" s="14">
        <f t="shared" ca="1" si="97"/>
        <v>0</v>
      </c>
      <c r="CS103" s="14">
        <f t="shared" ca="1" si="97"/>
        <v>0</v>
      </c>
      <c r="CT103" s="14">
        <f t="shared" ca="1" si="98"/>
        <v>0</v>
      </c>
      <c r="CU103" s="14">
        <f t="shared" ca="1" si="98"/>
        <v>0</v>
      </c>
      <c r="CV103" s="14">
        <f t="shared" ca="1" si="98"/>
        <v>0</v>
      </c>
      <c r="CW103" s="14">
        <f t="shared" ca="1" si="98"/>
        <v>0</v>
      </c>
      <c r="CX103" s="14">
        <f t="shared" ca="1" si="98"/>
        <v>0</v>
      </c>
      <c r="CY103" s="14">
        <f t="shared" ca="1" si="98"/>
        <v>0</v>
      </c>
      <c r="CZ103" s="14">
        <f t="shared" ca="1" si="98"/>
        <v>0</v>
      </c>
      <c r="DA103" s="14">
        <f t="shared" ca="1" si="98"/>
        <v>0</v>
      </c>
      <c r="DB103" s="14">
        <f t="shared" ca="1" si="98"/>
        <v>0</v>
      </c>
      <c r="DC103" s="14">
        <f t="shared" ca="1" si="98"/>
        <v>0</v>
      </c>
    </row>
    <row r="104" spans="1:107" hidden="1">
      <c r="A104" s="91">
        <v>72</v>
      </c>
      <c r="B104" s="5" t="str">
        <f t="shared" ca="1" si="61"/>
        <v>F.7.</v>
      </c>
      <c r="C104" s="113" t="str">
        <f t="shared" ca="1" si="62"/>
        <v>Veikla</v>
      </c>
      <c r="D104" s="194"/>
      <c r="E104" s="194"/>
      <c r="F104" s="195"/>
      <c r="G104" s="90">
        <f ca="1">SUMIF($H$39:$DC$39,"&lt;="&amp;PAL,$H104:$DC104)</f>
        <v>0</v>
      </c>
      <c r="H104" s="14">
        <f t="shared" ca="1" si="89"/>
        <v>0</v>
      </c>
      <c r="I104" s="14">
        <f t="shared" ca="1" si="89"/>
        <v>0</v>
      </c>
      <c r="J104" s="14">
        <f t="shared" ca="1" si="89"/>
        <v>0</v>
      </c>
      <c r="K104" s="14">
        <f t="shared" ca="1" si="89"/>
        <v>0</v>
      </c>
      <c r="L104" s="14">
        <f t="shared" ca="1" si="89"/>
        <v>0</v>
      </c>
      <c r="M104" s="14">
        <f t="shared" ca="1" si="89"/>
        <v>0</v>
      </c>
      <c r="N104" s="14">
        <f t="shared" ca="1" si="89"/>
        <v>0</v>
      </c>
      <c r="O104" s="14">
        <f t="shared" ca="1" si="89"/>
        <v>0</v>
      </c>
      <c r="P104" s="14">
        <f t="shared" ca="1" si="89"/>
        <v>0</v>
      </c>
      <c r="Q104" s="14">
        <f t="shared" ca="1" si="89"/>
        <v>0</v>
      </c>
      <c r="R104" s="14">
        <f t="shared" ca="1" si="90"/>
        <v>0</v>
      </c>
      <c r="S104" s="14">
        <f t="shared" ca="1" si="90"/>
        <v>0</v>
      </c>
      <c r="T104" s="14">
        <f t="shared" ca="1" si="90"/>
        <v>0</v>
      </c>
      <c r="U104" s="14">
        <f t="shared" ca="1" si="90"/>
        <v>0</v>
      </c>
      <c r="V104" s="14">
        <f t="shared" ca="1" si="90"/>
        <v>0</v>
      </c>
      <c r="W104" s="14">
        <f t="shared" ca="1" si="90"/>
        <v>0</v>
      </c>
      <c r="X104" s="14">
        <f t="shared" ca="1" si="90"/>
        <v>0</v>
      </c>
      <c r="Y104" s="14">
        <f t="shared" ca="1" si="90"/>
        <v>0</v>
      </c>
      <c r="Z104" s="14">
        <f t="shared" ca="1" si="90"/>
        <v>0</v>
      </c>
      <c r="AA104" s="14">
        <f t="shared" ca="1" si="90"/>
        <v>0</v>
      </c>
      <c r="AB104" s="14">
        <f t="shared" ca="1" si="91"/>
        <v>0</v>
      </c>
      <c r="AC104" s="14">
        <f t="shared" ca="1" si="91"/>
        <v>0</v>
      </c>
      <c r="AD104" s="14">
        <f t="shared" ca="1" si="91"/>
        <v>0</v>
      </c>
      <c r="AE104" s="14">
        <f t="shared" ca="1" si="91"/>
        <v>0</v>
      </c>
      <c r="AF104" s="14">
        <f t="shared" ca="1" si="91"/>
        <v>0</v>
      </c>
      <c r="AG104" s="14">
        <f t="shared" ca="1" si="91"/>
        <v>0</v>
      </c>
      <c r="AH104" s="14">
        <f t="shared" ca="1" si="91"/>
        <v>0</v>
      </c>
      <c r="AI104" s="14">
        <f t="shared" ca="1" si="91"/>
        <v>0</v>
      </c>
      <c r="AJ104" s="14">
        <f t="shared" ca="1" si="91"/>
        <v>0</v>
      </c>
      <c r="AK104" s="14">
        <f t="shared" ca="1" si="91"/>
        <v>0</v>
      </c>
      <c r="AL104" s="14">
        <f t="shared" ca="1" si="92"/>
        <v>0</v>
      </c>
      <c r="AM104" s="14">
        <f t="shared" ca="1" si="92"/>
        <v>0</v>
      </c>
      <c r="AN104" s="14">
        <f t="shared" ca="1" si="92"/>
        <v>0</v>
      </c>
      <c r="AO104" s="14">
        <f t="shared" ca="1" si="92"/>
        <v>0</v>
      </c>
      <c r="AP104" s="14">
        <f t="shared" ca="1" si="92"/>
        <v>0</v>
      </c>
      <c r="AQ104" s="14">
        <f t="shared" ca="1" si="92"/>
        <v>0</v>
      </c>
      <c r="AR104" s="14">
        <f t="shared" ca="1" si="92"/>
        <v>0</v>
      </c>
      <c r="AS104" s="14">
        <f t="shared" ca="1" si="92"/>
        <v>0</v>
      </c>
      <c r="AT104" s="14">
        <f t="shared" ca="1" si="92"/>
        <v>0</v>
      </c>
      <c r="AU104" s="14">
        <f t="shared" ca="1" si="92"/>
        <v>0</v>
      </c>
      <c r="AV104" s="14">
        <f t="shared" ca="1" si="93"/>
        <v>0</v>
      </c>
      <c r="AW104" s="14">
        <f t="shared" ca="1" si="93"/>
        <v>0</v>
      </c>
      <c r="AX104" s="14">
        <f t="shared" ca="1" si="93"/>
        <v>0</v>
      </c>
      <c r="AY104" s="14">
        <f t="shared" ca="1" si="93"/>
        <v>0</v>
      </c>
      <c r="AZ104" s="14">
        <f t="shared" ca="1" si="93"/>
        <v>0</v>
      </c>
      <c r="BA104" s="14">
        <f t="shared" ca="1" si="93"/>
        <v>0</v>
      </c>
      <c r="BB104" s="14">
        <f t="shared" ca="1" si="93"/>
        <v>0</v>
      </c>
      <c r="BC104" s="14">
        <f t="shared" ca="1" si="93"/>
        <v>0</v>
      </c>
      <c r="BD104" s="14">
        <f t="shared" ca="1" si="93"/>
        <v>0</v>
      </c>
      <c r="BE104" s="14">
        <f t="shared" ca="1" si="93"/>
        <v>0</v>
      </c>
      <c r="BF104" s="14">
        <f t="shared" ca="1" si="94"/>
        <v>0</v>
      </c>
      <c r="BG104" s="14">
        <f t="shared" ca="1" si="94"/>
        <v>0</v>
      </c>
      <c r="BH104" s="14">
        <f t="shared" ca="1" si="94"/>
        <v>0</v>
      </c>
      <c r="BI104" s="14">
        <f t="shared" ca="1" si="94"/>
        <v>0</v>
      </c>
      <c r="BJ104" s="14">
        <f t="shared" ca="1" si="94"/>
        <v>0</v>
      </c>
      <c r="BK104" s="14">
        <f t="shared" ca="1" si="94"/>
        <v>0</v>
      </c>
      <c r="BL104" s="14">
        <f t="shared" ca="1" si="94"/>
        <v>0</v>
      </c>
      <c r="BM104" s="14">
        <f t="shared" ca="1" si="94"/>
        <v>0</v>
      </c>
      <c r="BN104" s="14">
        <f t="shared" ca="1" si="94"/>
        <v>0</v>
      </c>
      <c r="BO104" s="14">
        <f t="shared" ca="1" si="94"/>
        <v>0</v>
      </c>
      <c r="BP104" s="14">
        <f t="shared" ca="1" si="95"/>
        <v>0</v>
      </c>
      <c r="BQ104" s="14">
        <f t="shared" ca="1" si="95"/>
        <v>0</v>
      </c>
      <c r="BR104" s="14">
        <f t="shared" ca="1" si="95"/>
        <v>0</v>
      </c>
      <c r="BS104" s="14">
        <f t="shared" ca="1" si="95"/>
        <v>0</v>
      </c>
      <c r="BT104" s="14">
        <f t="shared" ca="1" si="95"/>
        <v>0</v>
      </c>
      <c r="BU104" s="14">
        <f t="shared" ca="1" si="95"/>
        <v>0</v>
      </c>
      <c r="BV104" s="14">
        <f t="shared" ca="1" si="95"/>
        <v>0</v>
      </c>
      <c r="BW104" s="14">
        <f t="shared" ca="1" si="95"/>
        <v>0</v>
      </c>
      <c r="BX104" s="14">
        <f t="shared" ca="1" si="95"/>
        <v>0</v>
      </c>
      <c r="BY104" s="14">
        <f t="shared" ca="1" si="95"/>
        <v>0</v>
      </c>
      <c r="BZ104" s="14">
        <f t="shared" ca="1" si="96"/>
        <v>0</v>
      </c>
      <c r="CA104" s="14">
        <f t="shared" ca="1" si="96"/>
        <v>0</v>
      </c>
      <c r="CB104" s="14">
        <f t="shared" ca="1" si="96"/>
        <v>0</v>
      </c>
      <c r="CC104" s="14">
        <f t="shared" ca="1" si="96"/>
        <v>0</v>
      </c>
      <c r="CD104" s="14">
        <f t="shared" ca="1" si="96"/>
        <v>0</v>
      </c>
      <c r="CE104" s="14">
        <f t="shared" ca="1" si="96"/>
        <v>0</v>
      </c>
      <c r="CF104" s="14">
        <f t="shared" ca="1" si="96"/>
        <v>0</v>
      </c>
      <c r="CG104" s="14">
        <f t="shared" ca="1" si="96"/>
        <v>0</v>
      </c>
      <c r="CH104" s="14">
        <f t="shared" ca="1" si="96"/>
        <v>0</v>
      </c>
      <c r="CI104" s="14">
        <f t="shared" ca="1" si="96"/>
        <v>0</v>
      </c>
      <c r="CJ104" s="14">
        <f t="shared" ca="1" si="97"/>
        <v>0</v>
      </c>
      <c r="CK104" s="14">
        <f t="shared" ca="1" si="97"/>
        <v>0</v>
      </c>
      <c r="CL104" s="14">
        <f t="shared" ca="1" si="97"/>
        <v>0</v>
      </c>
      <c r="CM104" s="14">
        <f t="shared" ca="1" si="97"/>
        <v>0</v>
      </c>
      <c r="CN104" s="14">
        <f t="shared" ca="1" si="97"/>
        <v>0</v>
      </c>
      <c r="CO104" s="14">
        <f t="shared" ca="1" si="97"/>
        <v>0</v>
      </c>
      <c r="CP104" s="14">
        <f t="shared" ca="1" si="97"/>
        <v>0</v>
      </c>
      <c r="CQ104" s="14">
        <f t="shared" ca="1" si="97"/>
        <v>0</v>
      </c>
      <c r="CR104" s="14">
        <f t="shared" ca="1" si="97"/>
        <v>0</v>
      </c>
      <c r="CS104" s="14">
        <f t="shared" ca="1" si="97"/>
        <v>0</v>
      </c>
      <c r="CT104" s="14">
        <f t="shared" ca="1" si="98"/>
        <v>0</v>
      </c>
      <c r="CU104" s="14">
        <f t="shared" ca="1" si="98"/>
        <v>0</v>
      </c>
      <c r="CV104" s="14">
        <f t="shared" ca="1" si="98"/>
        <v>0</v>
      </c>
      <c r="CW104" s="14">
        <f t="shared" ca="1" si="98"/>
        <v>0</v>
      </c>
      <c r="CX104" s="14">
        <f t="shared" ca="1" si="98"/>
        <v>0</v>
      </c>
      <c r="CY104" s="14">
        <f t="shared" ca="1" si="98"/>
        <v>0</v>
      </c>
      <c r="CZ104" s="14">
        <f t="shared" ca="1" si="98"/>
        <v>0</v>
      </c>
      <c r="DA104" s="14">
        <f t="shared" ca="1" si="98"/>
        <v>0</v>
      </c>
      <c r="DB104" s="14">
        <f t="shared" ca="1" si="98"/>
        <v>0</v>
      </c>
      <c r="DC104" s="14">
        <f t="shared" ca="1" si="98"/>
        <v>0</v>
      </c>
    </row>
    <row r="105" spans="1:107" hidden="1">
      <c r="A105" s="91">
        <v>73</v>
      </c>
      <c r="B105" s="5" t="str">
        <f t="shared" ca="1" si="61"/>
        <v>F.8.</v>
      </c>
      <c r="C105" s="113" t="str">
        <f t="shared" ca="1" si="62"/>
        <v>Veikla</v>
      </c>
      <c r="D105" s="194"/>
      <c r="E105" s="194"/>
      <c r="F105" s="195"/>
      <c r="G105" s="90">
        <f ca="1">SUMIF($H$39:$DC$39,"&lt;="&amp;PAL,$H105:$DC105)</f>
        <v>0</v>
      </c>
      <c r="H105" s="14">
        <f t="shared" ca="1" si="89"/>
        <v>0</v>
      </c>
      <c r="I105" s="14">
        <f t="shared" ca="1" si="89"/>
        <v>0</v>
      </c>
      <c r="J105" s="14">
        <f t="shared" ca="1" si="89"/>
        <v>0</v>
      </c>
      <c r="K105" s="14">
        <f t="shared" ca="1" si="89"/>
        <v>0</v>
      </c>
      <c r="L105" s="14">
        <f t="shared" ca="1" si="89"/>
        <v>0</v>
      </c>
      <c r="M105" s="14">
        <f t="shared" ca="1" si="89"/>
        <v>0</v>
      </c>
      <c r="N105" s="14">
        <f t="shared" ca="1" si="89"/>
        <v>0</v>
      </c>
      <c r="O105" s="14">
        <f t="shared" ca="1" si="89"/>
        <v>0</v>
      </c>
      <c r="P105" s="14">
        <f t="shared" ca="1" si="89"/>
        <v>0</v>
      </c>
      <c r="Q105" s="14">
        <f t="shared" ca="1" si="89"/>
        <v>0</v>
      </c>
      <c r="R105" s="14">
        <f t="shared" ca="1" si="90"/>
        <v>0</v>
      </c>
      <c r="S105" s="14">
        <f t="shared" ca="1" si="90"/>
        <v>0</v>
      </c>
      <c r="T105" s="14">
        <f t="shared" ca="1" si="90"/>
        <v>0</v>
      </c>
      <c r="U105" s="14">
        <f t="shared" ca="1" si="90"/>
        <v>0</v>
      </c>
      <c r="V105" s="14">
        <f t="shared" ca="1" si="90"/>
        <v>0</v>
      </c>
      <c r="W105" s="14">
        <f t="shared" ca="1" si="90"/>
        <v>0</v>
      </c>
      <c r="X105" s="14">
        <f t="shared" ca="1" si="90"/>
        <v>0</v>
      </c>
      <c r="Y105" s="14">
        <f t="shared" ca="1" si="90"/>
        <v>0</v>
      </c>
      <c r="Z105" s="14">
        <f t="shared" ca="1" si="90"/>
        <v>0</v>
      </c>
      <c r="AA105" s="14">
        <f t="shared" ca="1" si="90"/>
        <v>0</v>
      </c>
      <c r="AB105" s="14">
        <f t="shared" ca="1" si="91"/>
        <v>0</v>
      </c>
      <c r="AC105" s="14">
        <f t="shared" ca="1" si="91"/>
        <v>0</v>
      </c>
      <c r="AD105" s="14">
        <f t="shared" ca="1" si="91"/>
        <v>0</v>
      </c>
      <c r="AE105" s="14">
        <f t="shared" ca="1" si="91"/>
        <v>0</v>
      </c>
      <c r="AF105" s="14">
        <f t="shared" ca="1" si="91"/>
        <v>0</v>
      </c>
      <c r="AG105" s="14">
        <f t="shared" ca="1" si="91"/>
        <v>0</v>
      </c>
      <c r="AH105" s="14">
        <f t="shared" ca="1" si="91"/>
        <v>0</v>
      </c>
      <c r="AI105" s="14">
        <f t="shared" ca="1" si="91"/>
        <v>0</v>
      </c>
      <c r="AJ105" s="14">
        <f t="shared" ca="1" si="91"/>
        <v>0</v>
      </c>
      <c r="AK105" s="14">
        <f t="shared" ca="1" si="91"/>
        <v>0</v>
      </c>
      <c r="AL105" s="14">
        <f t="shared" ca="1" si="92"/>
        <v>0</v>
      </c>
      <c r="AM105" s="14">
        <f t="shared" ca="1" si="92"/>
        <v>0</v>
      </c>
      <c r="AN105" s="14">
        <f t="shared" ca="1" si="92"/>
        <v>0</v>
      </c>
      <c r="AO105" s="14">
        <f t="shared" ca="1" si="92"/>
        <v>0</v>
      </c>
      <c r="AP105" s="14">
        <f t="shared" ca="1" si="92"/>
        <v>0</v>
      </c>
      <c r="AQ105" s="14">
        <f t="shared" ca="1" si="92"/>
        <v>0</v>
      </c>
      <c r="AR105" s="14">
        <f t="shared" ca="1" si="92"/>
        <v>0</v>
      </c>
      <c r="AS105" s="14">
        <f t="shared" ca="1" si="92"/>
        <v>0</v>
      </c>
      <c r="AT105" s="14">
        <f t="shared" ca="1" si="92"/>
        <v>0</v>
      </c>
      <c r="AU105" s="14">
        <f t="shared" ca="1" si="92"/>
        <v>0</v>
      </c>
      <c r="AV105" s="14">
        <f t="shared" ca="1" si="93"/>
        <v>0</v>
      </c>
      <c r="AW105" s="14">
        <f t="shared" ca="1" si="93"/>
        <v>0</v>
      </c>
      <c r="AX105" s="14">
        <f t="shared" ca="1" si="93"/>
        <v>0</v>
      </c>
      <c r="AY105" s="14">
        <f t="shared" ca="1" si="93"/>
        <v>0</v>
      </c>
      <c r="AZ105" s="14">
        <f t="shared" ca="1" si="93"/>
        <v>0</v>
      </c>
      <c r="BA105" s="14">
        <f t="shared" ca="1" si="93"/>
        <v>0</v>
      </c>
      <c r="BB105" s="14">
        <f t="shared" ca="1" si="93"/>
        <v>0</v>
      </c>
      <c r="BC105" s="14">
        <f t="shared" ca="1" si="93"/>
        <v>0</v>
      </c>
      <c r="BD105" s="14">
        <f t="shared" ca="1" si="93"/>
        <v>0</v>
      </c>
      <c r="BE105" s="14">
        <f t="shared" ca="1" si="93"/>
        <v>0</v>
      </c>
      <c r="BF105" s="14">
        <f t="shared" ca="1" si="94"/>
        <v>0</v>
      </c>
      <c r="BG105" s="14">
        <f t="shared" ca="1" si="94"/>
        <v>0</v>
      </c>
      <c r="BH105" s="14">
        <f t="shared" ca="1" si="94"/>
        <v>0</v>
      </c>
      <c r="BI105" s="14">
        <f t="shared" ca="1" si="94"/>
        <v>0</v>
      </c>
      <c r="BJ105" s="14">
        <f t="shared" ca="1" si="94"/>
        <v>0</v>
      </c>
      <c r="BK105" s="14">
        <f t="shared" ca="1" si="94"/>
        <v>0</v>
      </c>
      <c r="BL105" s="14">
        <f t="shared" ca="1" si="94"/>
        <v>0</v>
      </c>
      <c r="BM105" s="14">
        <f t="shared" ca="1" si="94"/>
        <v>0</v>
      </c>
      <c r="BN105" s="14">
        <f t="shared" ca="1" si="94"/>
        <v>0</v>
      </c>
      <c r="BO105" s="14">
        <f t="shared" ca="1" si="94"/>
        <v>0</v>
      </c>
      <c r="BP105" s="14">
        <f t="shared" ca="1" si="95"/>
        <v>0</v>
      </c>
      <c r="BQ105" s="14">
        <f t="shared" ca="1" si="95"/>
        <v>0</v>
      </c>
      <c r="BR105" s="14">
        <f t="shared" ca="1" si="95"/>
        <v>0</v>
      </c>
      <c r="BS105" s="14">
        <f t="shared" ca="1" si="95"/>
        <v>0</v>
      </c>
      <c r="BT105" s="14">
        <f t="shared" ca="1" si="95"/>
        <v>0</v>
      </c>
      <c r="BU105" s="14">
        <f t="shared" ca="1" si="95"/>
        <v>0</v>
      </c>
      <c r="BV105" s="14">
        <f t="shared" ca="1" si="95"/>
        <v>0</v>
      </c>
      <c r="BW105" s="14">
        <f t="shared" ca="1" si="95"/>
        <v>0</v>
      </c>
      <c r="BX105" s="14">
        <f t="shared" ca="1" si="95"/>
        <v>0</v>
      </c>
      <c r="BY105" s="14">
        <f t="shared" ca="1" si="95"/>
        <v>0</v>
      </c>
      <c r="BZ105" s="14">
        <f t="shared" ca="1" si="96"/>
        <v>0</v>
      </c>
      <c r="CA105" s="14">
        <f t="shared" ca="1" si="96"/>
        <v>0</v>
      </c>
      <c r="CB105" s="14">
        <f t="shared" ca="1" si="96"/>
        <v>0</v>
      </c>
      <c r="CC105" s="14">
        <f t="shared" ca="1" si="96"/>
        <v>0</v>
      </c>
      <c r="CD105" s="14">
        <f t="shared" ca="1" si="96"/>
        <v>0</v>
      </c>
      <c r="CE105" s="14">
        <f t="shared" ca="1" si="96"/>
        <v>0</v>
      </c>
      <c r="CF105" s="14">
        <f t="shared" ca="1" si="96"/>
        <v>0</v>
      </c>
      <c r="CG105" s="14">
        <f t="shared" ca="1" si="96"/>
        <v>0</v>
      </c>
      <c r="CH105" s="14">
        <f t="shared" ca="1" si="96"/>
        <v>0</v>
      </c>
      <c r="CI105" s="14">
        <f t="shared" ca="1" si="96"/>
        <v>0</v>
      </c>
      <c r="CJ105" s="14">
        <f t="shared" ca="1" si="97"/>
        <v>0</v>
      </c>
      <c r="CK105" s="14">
        <f t="shared" ca="1" si="97"/>
        <v>0</v>
      </c>
      <c r="CL105" s="14">
        <f t="shared" ca="1" si="97"/>
        <v>0</v>
      </c>
      <c r="CM105" s="14">
        <f t="shared" ca="1" si="97"/>
        <v>0</v>
      </c>
      <c r="CN105" s="14">
        <f t="shared" ca="1" si="97"/>
        <v>0</v>
      </c>
      <c r="CO105" s="14">
        <f t="shared" ca="1" si="97"/>
        <v>0</v>
      </c>
      <c r="CP105" s="14">
        <f t="shared" ca="1" si="97"/>
        <v>0</v>
      </c>
      <c r="CQ105" s="14">
        <f t="shared" ca="1" si="97"/>
        <v>0</v>
      </c>
      <c r="CR105" s="14">
        <f t="shared" ca="1" si="97"/>
        <v>0</v>
      </c>
      <c r="CS105" s="14">
        <f t="shared" ca="1" si="97"/>
        <v>0</v>
      </c>
      <c r="CT105" s="14">
        <f t="shared" ca="1" si="98"/>
        <v>0</v>
      </c>
      <c r="CU105" s="14">
        <f t="shared" ca="1" si="98"/>
        <v>0</v>
      </c>
      <c r="CV105" s="14">
        <f t="shared" ca="1" si="98"/>
        <v>0</v>
      </c>
      <c r="CW105" s="14">
        <f t="shared" ca="1" si="98"/>
        <v>0</v>
      </c>
      <c r="CX105" s="14">
        <f t="shared" ca="1" si="98"/>
        <v>0</v>
      </c>
      <c r="CY105" s="14">
        <f t="shared" ca="1" si="98"/>
        <v>0</v>
      </c>
      <c r="CZ105" s="14">
        <f t="shared" ca="1" si="98"/>
        <v>0</v>
      </c>
      <c r="DA105" s="14">
        <f t="shared" ca="1" si="98"/>
        <v>0</v>
      </c>
      <c r="DB105" s="14">
        <f t="shared" ca="1" si="98"/>
        <v>0</v>
      </c>
      <c r="DC105" s="14">
        <f t="shared" ca="1" si="98"/>
        <v>0</v>
      </c>
    </row>
    <row r="106" spans="1:107" hidden="1">
      <c r="A106" s="91">
        <v>74</v>
      </c>
      <c r="B106" s="314" t="str">
        <f t="shared" ca="1" si="61"/>
        <v>F.9.</v>
      </c>
      <c r="C106" s="315" t="str">
        <f t="shared" ref="C106:C113" ca="1" si="99">IFERROR(OFFSET(INDIRECT("'"&amp;Opt_alt&amp;"'!C12"),$A106,H$39),"")</f>
        <v>Reinvesticijos (po priemonės įgyvendinimo)</v>
      </c>
      <c r="D106" s="316"/>
      <c r="E106" s="316"/>
      <c r="F106" s="317"/>
      <c r="G106" s="323">
        <f ca="1">SUMIF($H$39:$DC$39,"&lt;="&amp;PAL,$H106:$DC106)</f>
        <v>0</v>
      </c>
      <c r="H106" s="324">
        <f t="shared" ref="H106" ca="1" si="100">IFERROR(OFFSET(INDIRECT("'"&amp;Opt_alt&amp;"'!H12"),$A106,H$39)*(1+VMI)^H$39,"")</f>
        <v>0</v>
      </c>
      <c r="I106" s="324">
        <f t="shared" ca="1" si="89"/>
        <v>0</v>
      </c>
      <c r="J106" s="324">
        <f t="shared" ca="1" si="89"/>
        <v>0</v>
      </c>
      <c r="K106" s="324">
        <f t="shared" ca="1" si="89"/>
        <v>0</v>
      </c>
      <c r="L106" s="324">
        <f t="shared" ca="1" si="89"/>
        <v>0</v>
      </c>
      <c r="M106" s="324">
        <f t="shared" ca="1" si="89"/>
        <v>0</v>
      </c>
      <c r="N106" s="324">
        <f t="shared" ca="1" si="89"/>
        <v>0</v>
      </c>
      <c r="O106" s="324">
        <f t="shared" ca="1" si="89"/>
        <v>0</v>
      </c>
      <c r="P106" s="324">
        <f t="shared" ca="1" si="89"/>
        <v>0</v>
      </c>
      <c r="Q106" s="324">
        <f t="shared" ca="1" si="89"/>
        <v>0</v>
      </c>
      <c r="R106" s="324">
        <f t="shared" ca="1" si="90"/>
        <v>0</v>
      </c>
      <c r="S106" s="324">
        <f t="shared" ca="1" si="90"/>
        <v>0</v>
      </c>
      <c r="T106" s="324">
        <f t="shared" ca="1" si="90"/>
        <v>0</v>
      </c>
      <c r="U106" s="324">
        <f t="shared" ca="1" si="90"/>
        <v>0</v>
      </c>
      <c r="V106" s="324">
        <f t="shared" ca="1" si="90"/>
        <v>0</v>
      </c>
      <c r="W106" s="324">
        <f t="shared" ca="1" si="90"/>
        <v>0</v>
      </c>
      <c r="X106" s="324">
        <f t="shared" ca="1" si="90"/>
        <v>0</v>
      </c>
      <c r="Y106" s="324">
        <f t="shared" ca="1" si="90"/>
        <v>0</v>
      </c>
      <c r="Z106" s="324">
        <f t="shared" ca="1" si="90"/>
        <v>0</v>
      </c>
      <c r="AA106" s="324">
        <f t="shared" ca="1" si="90"/>
        <v>0</v>
      </c>
      <c r="AB106" s="324">
        <f t="shared" ca="1" si="91"/>
        <v>0</v>
      </c>
      <c r="AC106" s="324">
        <f t="shared" ca="1" si="91"/>
        <v>0</v>
      </c>
      <c r="AD106" s="324">
        <f t="shared" ca="1" si="91"/>
        <v>0</v>
      </c>
      <c r="AE106" s="324">
        <f t="shared" ca="1" si="91"/>
        <v>0</v>
      </c>
      <c r="AF106" s="324">
        <f t="shared" ca="1" si="91"/>
        <v>0</v>
      </c>
      <c r="AG106" s="324">
        <f t="shared" ca="1" si="91"/>
        <v>0</v>
      </c>
      <c r="AH106" s="324">
        <f t="shared" ca="1" si="91"/>
        <v>0</v>
      </c>
      <c r="AI106" s="324">
        <f t="shared" ca="1" si="91"/>
        <v>0</v>
      </c>
      <c r="AJ106" s="324">
        <f t="shared" ca="1" si="91"/>
        <v>0</v>
      </c>
      <c r="AK106" s="324">
        <f t="shared" ca="1" si="91"/>
        <v>0</v>
      </c>
      <c r="AL106" s="324">
        <f t="shared" ca="1" si="92"/>
        <v>0</v>
      </c>
      <c r="AM106" s="324">
        <f t="shared" ca="1" si="92"/>
        <v>0</v>
      </c>
      <c r="AN106" s="324">
        <f t="shared" ca="1" si="92"/>
        <v>0</v>
      </c>
      <c r="AO106" s="324">
        <f t="shared" ca="1" si="92"/>
        <v>0</v>
      </c>
      <c r="AP106" s="324">
        <f t="shared" ca="1" si="92"/>
        <v>0</v>
      </c>
      <c r="AQ106" s="324">
        <f t="shared" ca="1" si="92"/>
        <v>0</v>
      </c>
      <c r="AR106" s="324">
        <f t="shared" ca="1" si="92"/>
        <v>0</v>
      </c>
      <c r="AS106" s="324">
        <f t="shared" ca="1" si="92"/>
        <v>0</v>
      </c>
      <c r="AT106" s="324">
        <f t="shared" ca="1" si="92"/>
        <v>0</v>
      </c>
      <c r="AU106" s="324">
        <f t="shared" ca="1" si="92"/>
        <v>0</v>
      </c>
      <c r="AV106" s="324">
        <f t="shared" ca="1" si="93"/>
        <v>0</v>
      </c>
      <c r="AW106" s="324">
        <f t="shared" ca="1" si="93"/>
        <v>0</v>
      </c>
      <c r="AX106" s="324">
        <f t="shared" ca="1" si="93"/>
        <v>0</v>
      </c>
      <c r="AY106" s="324">
        <f t="shared" ca="1" si="93"/>
        <v>0</v>
      </c>
      <c r="AZ106" s="324">
        <f t="shared" ca="1" si="93"/>
        <v>0</v>
      </c>
      <c r="BA106" s="324">
        <f t="shared" ca="1" si="93"/>
        <v>0</v>
      </c>
      <c r="BB106" s="324">
        <f t="shared" ca="1" si="93"/>
        <v>0</v>
      </c>
      <c r="BC106" s="324">
        <f t="shared" ca="1" si="93"/>
        <v>0</v>
      </c>
      <c r="BD106" s="324">
        <f t="shared" ca="1" si="93"/>
        <v>0</v>
      </c>
      <c r="BE106" s="324">
        <f t="shared" ca="1" si="93"/>
        <v>0</v>
      </c>
      <c r="BF106" s="324">
        <f t="shared" ca="1" si="94"/>
        <v>0</v>
      </c>
      <c r="BG106" s="324">
        <f t="shared" ca="1" si="94"/>
        <v>0</v>
      </c>
      <c r="BH106" s="324">
        <f t="shared" ca="1" si="94"/>
        <v>0</v>
      </c>
      <c r="BI106" s="324">
        <f t="shared" ca="1" si="94"/>
        <v>0</v>
      </c>
      <c r="BJ106" s="324">
        <f t="shared" ca="1" si="94"/>
        <v>0</v>
      </c>
      <c r="BK106" s="324">
        <f t="shared" ca="1" si="94"/>
        <v>0</v>
      </c>
      <c r="BL106" s="324">
        <f t="shared" ca="1" si="94"/>
        <v>0</v>
      </c>
      <c r="BM106" s="324">
        <f t="shared" ca="1" si="94"/>
        <v>0</v>
      </c>
      <c r="BN106" s="324">
        <f t="shared" ca="1" si="94"/>
        <v>0</v>
      </c>
      <c r="BO106" s="324">
        <f t="shared" ca="1" si="94"/>
        <v>0</v>
      </c>
      <c r="BP106" s="324">
        <f t="shared" ca="1" si="95"/>
        <v>0</v>
      </c>
      <c r="BQ106" s="324">
        <f t="shared" ca="1" si="95"/>
        <v>0</v>
      </c>
      <c r="BR106" s="324">
        <f t="shared" ca="1" si="95"/>
        <v>0</v>
      </c>
      <c r="BS106" s="324">
        <f t="shared" ca="1" si="95"/>
        <v>0</v>
      </c>
      <c r="BT106" s="324">
        <f t="shared" ca="1" si="95"/>
        <v>0</v>
      </c>
      <c r="BU106" s="324">
        <f t="shared" ca="1" si="95"/>
        <v>0</v>
      </c>
      <c r="BV106" s="324">
        <f t="shared" ca="1" si="95"/>
        <v>0</v>
      </c>
      <c r="BW106" s="324">
        <f t="shared" ca="1" si="95"/>
        <v>0</v>
      </c>
      <c r="BX106" s="324">
        <f t="shared" ca="1" si="95"/>
        <v>0</v>
      </c>
      <c r="BY106" s="324">
        <f t="shared" ca="1" si="95"/>
        <v>0</v>
      </c>
      <c r="BZ106" s="324">
        <f t="shared" ca="1" si="96"/>
        <v>0</v>
      </c>
      <c r="CA106" s="324">
        <f t="shared" ca="1" si="96"/>
        <v>0</v>
      </c>
      <c r="CB106" s="324">
        <f t="shared" ca="1" si="96"/>
        <v>0</v>
      </c>
      <c r="CC106" s="324">
        <f t="shared" ca="1" si="96"/>
        <v>0</v>
      </c>
      <c r="CD106" s="324">
        <f t="shared" ca="1" si="96"/>
        <v>0</v>
      </c>
      <c r="CE106" s="324">
        <f t="shared" ca="1" si="96"/>
        <v>0</v>
      </c>
      <c r="CF106" s="324">
        <f t="shared" ca="1" si="96"/>
        <v>0</v>
      </c>
      <c r="CG106" s="324">
        <f t="shared" ca="1" si="96"/>
        <v>0</v>
      </c>
      <c r="CH106" s="324">
        <f t="shared" ca="1" si="96"/>
        <v>0</v>
      </c>
      <c r="CI106" s="324">
        <f t="shared" ca="1" si="96"/>
        <v>0</v>
      </c>
      <c r="CJ106" s="324">
        <f t="shared" ca="1" si="97"/>
        <v>0</v>
      </c>
      <c r="CK106" s="324">
        <f t="shared" ca="1" si="97"/>
        <v>0</v>
      </c>
      <c r="CL106" s="324">
        <f t="shared" ca="1" si="97"/>
        <v>0</v>
      </c>
      <c r="CM106" s="324">
        <f t="shared" ca="1" si="97"/>
        <v>0</v>
      </c>
      <c r="CN106" s="324">
        <f t="shared" ca="1" si="97"/>
        <v>0</v>
      </c>
      <c r="CO106" s="324">
        <f t="shared" ca="1" si="97"/>
        <v>0</v>
      </c>
      <c r="CP106" s="324">
        <f t="shared" ca="1" si="97"/>
        <v>0</v>
      </c>
      <c r="CQ106" s="324">
        <f t="shared" ca="1" si="97"/>
        <v>0</v>
      </c>
      <c r="CR106" s="324">
        <f t="shared" ca="1" si="97"/>
        <v>0</v>
      </c>
      <c r="CS106" s="324">
        <f t="shared" ca="1" si="97"/>
        <v>0</v>
      </c>
      <c r="CT106" s="324">
        <f t="shared" ca="1" si="98"/>
        <v>0</v>
      </c>
      <c r="CU106" s="324">
        <f t="shared" ca="1" si="98"/>
        <v>0</v>
      </c>
      <c r="CV106" s="324">
        <f t="shared" ca="1" si="98"/>
        <v>0</v>
      </c>
      <c r="CW106" s="324">
        <f t="shared" ca="1" si="98"/>
        <v>0</v>
      </c>
      <c r="CX106" s="324">
        <f t="shared" ca="1" si="98"/>
        <v>0</v>
      </c>
      <c r="CY106" s="324">
        <f t="shared" ca="1" si="98"/>
        <v>0</v>
      </c>
      <c r="CZ106" s="324">
        <f t="shared" ca="1" si="98"/>
        <v>0</v>
      </c>
      <c r="DA106" s="324">
        <f t="shared" ca="1" si="98"/>
        <v>0</v>
      </c>
      <c r="DB106" s="324">
        <f t="shared" ca="1" si="98"/>
        <v>0</v>
      </c>
      <c r="DC106" s="324">
        <f t="shared" ca="1" si="98"/>
        <v>0</v>
      </c>
    </row>
    <row r="107" spans="1:107" hidden="1">
      <c r="A107" s="91">
        <v>107</v>
      </c>
      <c r="B107" s="38" t="str">
        <f t="shared" ca="1" si="61"/>
        <v>L.1.2.</v>
      </c>
      <c r="C107" s="320" t="str">
        <f t="shared" ca="1" si="99"/>
        <v>Laiko sutaupymai</v>
      </c>
      <c r="D107" s="321"/>
      <c r="E107" s="321"/>
      <c r="F107" s="322"/>
      <c r="G107" s="318">
        <f ca="1">SUMIF($H$39:$DC$39,"&lt;="&amp;PAL,$H107:$DC107)</f>
        <v>47539776.25350076</v>
      </c>
      <c r="H107" s="319">
        <f t="shared" ref="H107:Q113" ca="1" si="101">IFERROR(OFFSET(INDIRECT("'"&amp;Opt_alt&amp;"'!H12"),$A107,H$39),"")</f>
        <v>0</v>
      </c>
      <c r="I107" s="319">
        <f t="shared" ca="1" si="101"/>
        <v>0</v>
      </c>
      <c r="J107" s="319">
        <f t="shared" ca="1" si="101"/>
        <v>322789.00013557076</v>
      </c>
      <c r="K107" s="319">
        <f t="shared" ca="1" si="101"/>
        <v>331329.02869829081</v>
      </c>
      <c r="L107" s="319">
        <f t="shared" ca="1" si="101"/>
        <v>339215.91955964058</v>
      </c>
      <c r="M107" s="319">
        <f t="shared" ca="1" si="101"/>
        <v>349357.65419455181</v>
      </c>
      <c r="N107" s="319">
        <f t="shared" ca="1" si="101"/>
        <v>971747.10262698436</v>
      </c>
      <c r="O107" s="319">
        <f t="shared" ca="1" si="101"/>
        <v>1000893.2579349438</v>
      </c>
      <c r="P107" s="319">
        <f t="shared" ca="1" si="101"/>
        <v>1030305.3008454094</v>
      </c>
      <c r="Q107" s="319">
        <f t="shared" ca="1" si="101"/>
        <v>1061214.9279470679</v>
      </c>
      <c r="R107" s="319">
        <f t="shared" ref="R107:AA113" ca="1" si="102">IFERROR(OFFSET(INDIRECT("'"&amp;Opt_alt&amp;"'!H12"),$A107,R$39),"")</f>
        <v>1093356.2516374143</v>
      </c>
      <c r="S107" s="319">
        <f t="shared" ca="1" si="102"/>
        <v>1126162.2943340251</v>
      </c>
      <c r="T107" s="319">
        <f t="shared" ca="1" si="102"/>
        <v>1160200.033619324</v>
      </c>
      <c r="U107" s="319">
        <f t="shared" ca="1" si="102"/>
        <v>1194902.4919108872</v>
      </c>
      <c r="V107" s="319">
        <f t="shared" ca="1" si="102"/>
        <v>1230703.7029898849</v>
      </c>
      <c r="W107" s="319">
        <f t="shared" ca="1" si="102"/>
        <v>1267302.5768764003</v>
      </c>
      <c r="X107" s="319">
        <f t="shared" ca="1" si="102"/>
        <v>1305000.2035503504</v>
      </c>
      <c r="Y107" s="319">
        <f t="shared" ca="1" si="102"/>
        <v>1344328.3582167474</v>
      </c>
      <c r="Z107" s="319">
        <f t="shared" ca="1" si="102"/>
        <v>1384587.1194919143</v>
      </c>
      <c r="AA107" s="319">
        <f t="shared" ca="1" si="102"/>
        <v>1425944.6335545157</v>
      </c>
      <c r="AB107" s="319">
        <f t="shared" ref="AB107:AK113" ca="1" si="103">IFERROR(OFFSET(INDIRECT("'"&amp;Opt_alt&amp;"'!H12"),$A107,AB$39),"")</f>
        <v>1468932.6756095639</v>
      </c>
      <c r="AC107" s="319">
        <f t="shared" ca="1" si="103"/>
        <v>1512851.3242733823</v>
      </c>
      <c r="AD107" s="319">
        <f t="shared" ca="1" si="103"/>
        <v>1557868.7257246354</v>
      </c>
      <c r="AE107" s="319">
        <f t="shared" ca="1" si="103"/>
        <v>1605181.3741745998</v>
      </c>
      <c r="AF107" s="319">
        <f t="shared" ca="1" si="103"/>
        <v>1653592.7754119986</v>
      </c>
      <c r="AG107" s="319">
        <f t="shared" ca="1" si="103"/>
        <v>1702403.0080531563</v>
      </c>
      <c r="AH107" s="319">
        <f t="shared" ca="1" si="103"/>
        <v>1753508.4876930248</v>
      </c>
      <c r="AI107" s="319">
        <f t="shared" ca="1" si="103"/>
        <v>1805845.6639215813</v>
      </c>
      <c r="AJ107" s="319">
        <f t="shared" ca="1" si="103"/>
        <v>1859946.311943837</v>
      </c>
      <c r="AK107" s="319">
        <f t="shared" ca="1" si="103"/>
        <v>1915810.4317597919</v>
      </c>
      <c r="AL107" s="319">
        <f t="shared" ref="AL107:AU113" ca="1" si="104">IFERROR(OFFSET(INDIRECT("'"&amp;Opt_alt&amp;"'!H12"),$A107,AL$39),"")</f>
        <v>1973438.0233694459</v>
      </c>
      <c r="AM107" s="319">
        <f t="shared" ca="1" si="104"/>
        <v>2032962.0305740526</v>
      </c>
      <c r="AN107" s="319">
        <f t="shared" ca="1" si="104"/>
        <v>2093283.7005861765</v>
      </c>
      <c r="AO107" s="319">
        <f t="shared" ca="1" si="104"/>
        <v>2156334.6513781818</v>
      </c>
      <c r="AP107" s="319">
        <f t="shared" ca="1" si="104"/>
        <v>2220883.1863613799</v>
      </c>
      <c r="AQ107" s="319">
        <f t="shared" ca="1" si="104"/>
        <v>2287594.0245420365</v>
      </c>
      <c r="AR107" s="319">
        <f t="shared" ca="1" si="104"/>
        <v>0</v>
      </c>
      <c r="AS107" s="319">
        <f t="shared" ca="1" si="104"/>
        <v>0</v>
      </c>
      <c r="AT107" s="319">
        <f t="shared" ca="1" si="104"/>
        <v>0</v>
      </c>
      <c r="AU107" s="319">
        <f t="shared" ca="1" si="104"/>
        <v>0</v>
      </c>
      <c r="AV107" s="319">
        <f t="shared" ref="AV107:BE113" ca="1" si="105">IFERROR(OFFSET(INDIRECT("'"&amp;Opt_alt&amp;"'!H12"),$A107,AV$39),"")</f>
        <v>0</v>
      </c>
      <c r="AW107" s="319">
        <f t="shared" ca="1" si="105"/>
        <v>0</v>
      </c>
      <c r="AX107" s="319">
        <f t="shared" ca="1" si="105"/>
        <v>0</v>
      </c>
      <c r="AY107" s="319">
        <f t="shared" ca="1" si="105"/>
        <v>0</v>
      </c>
      <c r="AZ107" s="319">
        <f t="shared" ca="1" si="105"/>
        <v>0</v>
      </c>
      <c r="BA107" s="319">
        <f t="shared" ca="1" si="105"/>
        <v>0</v>
      </c>
      <c r="BB107" s="319">
        <f t="shared" ca="1" si="105"/>
        <v>0</v>
      </c>
      <c r="BC107" s="319">
        <f t="shared" ca="1" si="105"/>
        <v>0</v>
      </c>
      <c r="BD107" s="319">
        <f t="shared" ca="1" si="105"/>
        <v>0</v>
      </c>
      <c r="BE107" s="319">
        <f t="shared" ca="1" si="105"/>
        <v>0</v>
      </c>
      <c r="BF107" s="319">
        <f t="shared" ref="BF107:BO113" ca="1" si="106">IFERROR(OFFSET(INDIRECT("'"&amp;Opt_alt&amp;"'!H12"),$A107,BF$39),"")</f>
        <v>0</v>
      </c>
      <c r="BG107" s="319">
        <f t="shared" ca="1" si="106"/>
        <v>0</v>
      </c>
      <c r="BH107" s="319">
        <f t="shared" ca="1" si="106"/>
        <v>0</v>
      </c>
      <c r="BI107" s="319">
        <f t="shared" ca="1" si="106"/>
        <v>0</v>
      </c>
      <c r="BJ107" s="319">
        <f t="shared" ca="1" si="106"/>
        <v>0</v>
      </c>
      <c r="BK107" s="319">
        <f t="shared" ca="1" si="106"/>
        <v>0</v>
      </c>
      <c r="BL107" s="319">
        <f t="shared" ca="1" si="106"/>
        <v>0</v>
      </c>
      <c r="BM107" s="319">
        <f t="shared" ca="1" si="106"/>
        <v>0</v>
      </c>
      <c r="BN107" s="319">
        <f t="shared" ca="1" si="106"/>
        <v>0</v>
      </c>
      <c r="BO107" s="319">
        <f t="shared" ca="1" si="106"/>
        <v>0</v>
      </c>
      <c r="BP107" s="319">
        <f t="shared" ref="BP107:BY113" ca="1" si="107">IFERROR(OFFSET(INDIRECT("'"&amp;Opt_alt&amp;"'!H12"),$A107,BP$39),"")</f>
        <v>0</v>
      </c>
      <c r="BQ107" s="319">
        <f t="shared" ca="1" si="107"/>
        <v>0</v>
      </c>
      <c r="BR107" s="319">
        <f t="shared" ca="1" si="107"/>
        <v>0</v>
      </c>
      <c r="BS107" s="319">
        <f t="shared" ca="1" si="107"/>
        <v>0</v>
      </c>
      <c r="BT107" s="319">
        <f t="shared" ca="1" si="107"/>
        <v>0</v>
      </c>
      <c r="BU107" s="319">
        <f t="shared" ca="1" si="107"/>
        <v>0</v>
      </c>
      <c r="BV107" s="319">
        <f t="shared" ca="1" si="107"/>
        <v>0</v>
      </c>
      <c r="BW107" s="319">
        <f t="shared" ca="1" si="107"/>
        <v>0</v>
      </c>
      <c r="BX107" s="319">
        <f t="shared" ca="1" si="107"/>
        <v>0</v>
      </c>
      <c r="BY107" s="319">
        <f t="shared" ca="1" si="107"/>
        <v>0</v>
      </c>
      <c r="BZ107" s="319">
        <f t="shared" ref="BZ107:CI113" ca="1" si="108">IFERROR(OFFSET(INDIRECT("'"&amp;Opt_alt&amp;"'!H12"),$A107,BZ$39),"")</f>
        <v>0</v>
      </c>
      <c r="CA107" s="319">
        <f t="shared" ca="1" si="108"/>
        <v>0</v>
      </c>
      <c r="CB107" s="319">
        <f t="shared" ca="1" si="108"/>
        <v>0</v>
      </c>
      <c r="CC107" s="319">
        <f t="shared" ca="1" si="108"/>
        <v>0</v>
      </c>
      <c r="CD107" s="319">
        <f t="shared" ca="1" si="108"/>
        <v>0</v>
      </c>
      <c r="CE107" s="319">
        <f t="shared" ca="1" si="108"/>
        <v>0</v>
      </c>
      <c r="CF107" s="319">
        <f t="shared" ca="1" si="108"/>
        <v>0</v>
      </c>
      <c r="CG107" s="319">
        <f t="shared" ca="1" si="108"/>
        <v>0</v>
      </c>
      <c r="CH107" s="319">
        <f t="shared" ca="1" si="108"/>
        <v>0</v>
      </c>
      <c r="CI107" s="319">
        <f t="shared" ca="1" si="108"/>
        <v>0</v>
      </c>
      <c r="CJ107" s="319">
        <f t="shared" ref="CJ107:CS113" ca="1" si="109">IFERROR(OFFSET(INDIRECT("'"&amp;Opt_alt&amp;"'!H12"),$A107,CJ$39),"")</f>
        <v>0</v>
      </c>
      <c r="CK107" s="319">
        <f t="shared" ca="1" si="109"/>
        <v>0</v>
      </c>
      <c r="CL107" s="319">
        <f t="shared" ca="1" si="109"/>
        <v>0</v>
      </c>
      <c r="CM107" s="319">
        <f t="shared" ca="1" si="109"/>
        <v>0</v>
      </c>
      <c r="CN107" s="319">
        <f t="shared" ca="1" si="109"/>
        <v>0</v>
      </c>
      <c r="CO107" s="319">
        <f t="shared" ca="1" si="109"/>
        <v>0</v>
      </c>
      <c r="CP107" s="319">
        <f t="shared" ca="1" si="109"/>
        <v>0</v>
      </c>
      <c r="CQ107" s="319">
        <f t="shared" ca="1" si="109"/>
        <v>0</v>
      </c>
      <c r="CR107" s="319">
        <f t="shared" ca="1" si="109"/>
        <v>0</v>
      </c>
      <c r="CS107" s="319">
        <f t="shared" ca="1" si="109"/>
        <v>0</v>
      </c>
      <c r="CT107" s="319">
        <f t="shared" ref="CT107:DC113" ca="1" si="110">IFERROR(OFFSET(INDIRECT("'"&amp;Opt_alt&amp;"'!H12"),$A107,CT$39),"")</f>
        <v>0</v>
      </c>
      <c r="CU107" s="319">
        <f t="shared" ca="1" si="110"/>
        <v>0</v>
      </c>
      <c r="CV107" s="319">
        <f t="shared" ca="1" si="110"/>
        <v>0</v>
      </c>
      <c r="CW107" s="319">
        <f t="shared" ca="1" si="110"/>
        <v>0</v>
      </c>
      <c r="CX107" s="319">
        <f t="shared" ca="1" si="110"/>
        <v>0</v>
      </c>
      <c r="CY107" s="319">
        <f t="shared" ca="1" si="110"/>
        <v>0</v>
      </c>
      <c r="CZ107" s="319">
        <f t="shared" ca="1" si="110"/>
        <v>0</v>
      </c>
      <c r="DA107" s="319">
        <f t="shared" ca="1" si="110"/>
        <v>0</v>
      </c>
      <c r="DB107" s="319">
        <f t="shared" ca="1" si="110"/>
        <v>0</v>
      </c>
      <c r="DC107" s="319">
        <f t="shared" ca="1" si="110"/>
        <v>0</v>
      </c>
    </row>
    <row r="108" spans="1:107" hidden="1">
      <c r="A108" s="91">
        <v>108</v>
      </c>
      <c r="B108" s="5" t="str">
        <f t="shared" ca="1" si="61"/>
        <v>L.1.3.</v>
      </c>
      <c r="C108" s="113" t="str">
        <f t="shared" ca="1" si="99"/>
        <v>Nelaimingų atsitikimų sumažėjimas</v>
      </c>
      <c r="D108" s="194"/>
      <c r="E108" s="194"/>
      <c r="F108" s="195"/>
      <c r="G108" s="90">
        <f ca="1">SUMIF($H$39:$DC$39,"&lt;="&amp;PAL,$H108:$DC108)</f>
        <v>2064366.7663498099</v>
      </c>
      <c r="H108" s="319">
        <f t="shared" ca="1" si="101"/>
        <v>0</v>
      </c>
      <c r="I108" s="319">
        <f t="shared" ca="1" si="101"/>
        <v>0</v>
      </c>
      <c r="J108" s="319">
        <f t="shared" ca="1" si="101"/>
        <v>36113.281844106466</v>
      </c>
      <c r="K108" s="319">
        <f t="shared" ca="1" si="101"/>
        <v>37064.466444866921</v>
      </c>
      <c r="L108" s="319">
        <f t="shared" ca="1" si="101"/>
        <v>37946.588878326998</v>
      </c>
      <c r="M108" s="319">
        <f t="shared" ca="1" si="101"/>
        <v>39083.773574144485</v>
      </c>
      <c r="N108" s="319">
        <f t="shared" ca="1" si="101"/>
        <v>40255.037167300383</v>
      </c>
      <c r="O108" s="319">
        <f t="shared" ca="1" si="101"/>
        <v>41461.401615969582</v>
      </c>
      <c r="P108" s="319">
        <f t="shared" ca="1" si="101"/>
        <v>42703.918060836506</v>
      </c>
      <c r="Q108" s="319">
        <f t="shared" ca="1" si="101"/>
        <v>43983.67072243346</v>
      </c>
      <c r="R108" s="319">
        <f t="shared" ca="1" si="102"/>
        <v>45301.77480988593</v>
      </c>
      <c r="S108" s="319">
        <f t="shared" ca="1" si="102"/>
        <v>46659.380133079845</v>
      </c>
      <c r="T108" s="319">
        <f t="shared" ca="1" si="102"/>
        <v>48057.669771863119</v>
      </c>
      <c r="U108" s="319">
        <f t="shared" ca="1" si="102"/>
        <v>49497.863403041825</v>
      </c>
      <c r="V108" s="319">
        <f t="shared" ca="1" si="102"/>
        <v>50981.217300380231</v>
      </c>
      <c r="W108" s="319">
        <f t="shared" ca="1" si="102"/>
        <v>52509.024049429659</v>
      </c>
      <c r="X108" s="319">
        <f t="shared" ca="1" si="102"/>
        <v>54082.615874524716</v>
      </c>
      <c r="Y108" s="319">
        <f t="shared" ca="1" si="102"/>
        <v>55703.36558935362</v>
      </c>
      <c r="Z108" s="319">
        <f t="shared" ca="1" si="102"/>
        <v>57372.6858365019</v>
      </c>
      <c r="AA108" s="319">
        <f t="shared" ca="1" si="102"/>
        <v>59092.032794676801</v>
      </c>
      <c r="AB108" s="319">
        <f t="shared" ca="1" si="103"/>
        <v>60862.904847908751</v>
      </c>
      <c r="AC108" s="319">
        <f t="shared" ca="1" si="103"/>
        <v>62686.846102661606</v>
      </c>
      <c r="AD108" s="319">
        <f t="shared" ca="1" si="103"/>
        <v>64565.447433460075</v>
      </c>
      <c r="AE108" s="319">
        <f t="shared" ca="1" si="103"/>
        <v>66500.346768060845</v>
      </c>
      <c r="AF108" s="319">
        <f t="shared" ca="1" si="103"/>
        <v>68493.231558935368</v>
      </c>
      <c r="AG108" s="319">
        <f t="shared" ca="1" si="103"/>
        <v>70545.838973384045</v>
      </c>
      <c r="AH108" s="319">
        <f t="shared" ca="1" si="103"/>
        <v>72659.959315589367</v>
      </c>
      <c r="AI108" s="319">
        <f t="shared" ca="1" si="103"/>
        <v>74837.434885931565</v>
      </c>
      <c r="AJ108" s="319">
        <f t="shared" ca="1" si="103"/>
        <v>77080.165779467687</v>
      </c>
      <c r="AK108" s="319">
        <f t="shared" ca="1" si="103"/>
        <v>79390.106653992392</v>
      </c>
      <c r="AL108" s="319">
        <f t="shared" ca="1" si="104"/>
        <v>81769.271958174912</v>
      </c>
      <c r="AM108" s="319">
        <f t="shared" ca="1" si="104"/>
        <v>84219.736406844095</v>
      </c>
      <c r="AN108" s="319">
        <f t="shared" ca="1" si="104"/>
        <v>86743.636026615975</v>
      </c>
      <c r="AO108" s="319">
        <f t="shared" ca="1" si="104"/>
        <v>89343.172243346009</v>
      </c>
      <c r="AP108" s="319">
        <f t="shared" ca="1" si="104"/>
        <v>92020.611406844109</v>
      </c>
      <c r="AQ108" s="319">
        <f t="shared" ca="1" si="104"/>
        <v>94778.288117870732</v>
      </c>
      <c r="AR108" s="319">
        <f t="shared" ca="1" si="104"/>
        <v>0</v>
      </c>
      <c r="AS108" s="319">
        <f t="shared" ca="1" si="104"/>
        <v>0</v>
      </c>
      <c r="AT108" s="319">
        <f t="shared" ca="1" si="104"/>
        <v>0</v>
      </c>
      <c r="AU108" s="319">
        <f t="shared" ca="1" si="104"/>
        <v>0</v>
      </c>
      <c r="AV108" s="319">
        <f t="shared" ca="1" si="105"/>
        <v>0</v>
      </c>
      <c r="AW108" s="319">
        <f t="shared" ca="1" si="105"/>
        <v>0</v>
      </c>
      <c r="AX108" s="319">
        <f t="shared" ca="1" si="105"/>
        <v>0</v>
      </c>
      <c r="AY108" s="319">
        <f t="shared" ca="1" si="105"/>
        <v>0</v>
      </c>
      <c r="AZ108" s="319">
        <f t="shared" ca="1" si="105"/>
        <v>0</v>
      </c>
      <c r="BA108" s="319">
        <f t="shared" ca="1" si="105"/>
        <v>0</v>
      </c>
      <c r="BB108" s="319">
        <f t="shared" ca="1" si="105"/>
        <v>0</v>
      </c>
      <c r="BC108" s="319">
        <f t="shared" ca="1" si="105"/>
        <v>0</v>
      </c>
      <c r="BD108" s="319">
        <f t="shared" ca="1" si="105"/>
        <v>0</v>
      </c>
      <c r="BE108" s="319">
        <f t="shared" ca="1" si="105"/>
        <v>0</v>
      </c>
      <c r="BF108" s="319">
        <f t="shared" ca="1" si="106"/>
        <v>0</v>
      </c>
      <c r="BG108" s="319">
        <f t="shared" ca="1" si="106"/>
        <v>0</v>
      </c>
      <c r="BH108" s="319">
        <f t="shared" ca="1" si="106"/>
        <v>0</v>
      </c>
      <c r="BI108" s="319">
        <f t="shared" ca="1" si="106"/>
        <v>0</v>
      </c>
      <c r="BJ108" s="319">
        <f t="shared" ca="1" si="106"/>
        <v>0</v>
      </c>
      <c r="BK108" s="319">
        <f t="shared" ca="1" si="106"/>
        <v>0</v>
      </c>
      <c r="BL108" s="319">
        <f t="shared" ca="1" si="106"/>
        <v>0</v>
      </c>
      <c r="BM108" s="319">
        <f t="shared" ca="1" si="106"/>
        <v>0</v>
      </c>
      <c r="BN108" s="319">
        <f t="shared" ca="1" si="106"/>
        <v>0</v>
      </c>
      <c r="BO108" s="319">
        <f t="shared" ca="1" si="106"/>
        <v>0</v>
      </c>
      <c r="BP108" s="319">
        <f t="shared" ca="1" si="107"/>
        <v>0</v>
      </c>
      <c r="BQ108" s="319">
        <f t="shared" ca="1" si="107"/>
        <v>0</v>
      </c>
      <c r="BR108" s="319">
        <f t="shared" ca="1" si="107"/>
        <v>0</v>
      </c>
      <c r="BS108" s="319">
        <f t="shared" ca="1" si="107"/>
        <v>0</v>
      </c>
      <c r="BT108" s="319">
        <f t="shared" ca="1" si="107"/>
        <v>0</v>
      </c>
      <c r="BU108" s="319">
        <f t="shared" ca="1" si="107"/>
        <v>0</v>
      </c>
      <c r="BV108" s="319">
        <f t="shared" ca="1" si="107"/>
        <v>0</v>
      </c>
      <c r="BW108" s="319">
        <f t="shared" ca="1" si="107"/>
        <v>0</v>
      </c>
      <c r="BX108" s="319">
        <f t="shared" ca="1" si="107"/>
        <v>0</v>
      </c>
      <c r="BY108" s="319">
        <f t="shared" ca="1" si="107"/>
        <v>0</v>
      </c>
      <c r="BZ108" s="319">
        <f t="shared" ca="1" si="108"/>
        <v>0</v>
      </c>
      <c r="CA108" s="319">
        <f t="shared" ca="1" si="108"/>
        <v>0</v>
      </c>
      <c r="CB108" s="319">
        <f t="shared" ca="1" si="108"/>
        <v>0</v>
      </c>
      <c r="CC108" s="319">
        <f t="shared" ca="1" si="108"/>
        <v>0</v>
      </c>
      <c r="CD108" s="319">
        <f t="shared" ca="1" si="108"/>
        <v>0</v>
      </c>
      <c r="CE108" s="319">
        <f t="shared" ca="1" si="108"/>
        <v>0</v>
      </c>
      <c r="CF108" s="319">
        <f t="shared" ca="1" si="108"/>
        <v>0</v>
      </c>
      <c r="CG108" s="319">
        <f t="shared" ca="1" si="108"/>
        <v>0</v>
      </c>
      <c r="CH108" s="319">
        <f t="shared" ca="1" si="108"/>
        <v>0</v>
      </c>
      <c r="CI108" s="319">
        <f t="shared" ca="1" si="108"/>
        <v>0</v>
      </c>
      <c r="CJ108" s="319">
        <f t="shared" ca="1" si="109"/>
        <v>0</v>
      </c>
      <c r="CK108" s="319">
        <f t="shared" ca="1" si="109"/>
        <v>0</v>
      </c>
      <c r="CL108" s="319">
        <f t="shared" ca="1" si="109"/>
        <v>0</v>
      </c>
      <c r="CM108" s="319">
        <f t="shared" ca="1" si="109"/>
        <v>0</v>
      </c>
      <c r="CN108" s="319">
        <f t="shared" ca="1" si="109"/>
        <v>0</v>
      </c>
      <c r="CO108" s="319">
        <f t="shared" ca="1" si="109"/>
        <v>0</v>
      </c>
      <c r="CP108" s="319">
        <f t="shared" ca="1" si="109"/>
        <v>0</v>
      </c>
      <c r="CQ108" s="319">
        <f t="shared" ca="1" si="109"/>
        <v>0</v>
      </c>
      <c r="CR108" s="319">
        <f t="shared" ca="1" si="109"/>
        <v>0</v>
      </c>
      <c r="CS108" s="319">
        <f t="shared" ca="1" si="109"/>
        <v>0</v>
      </c>
      <c r="CT108" s="319">
        <f t="shared" ca="1" si="110"/>
        <v>0</v>
      </c>
      <c r="CU108" s="319">
        <f t="shared" ca="1" si="110"/>
        <v>0</v>
      </c>
      <c r="CV108" s="319">
        <f t="shared" ca="1" si="110"/>
        <v>0</v>
      </c>
      <c r="CW108" s="319">
        <f t="shared" ca="1" si="110"/>
        <v>0</v>
      </c>
      <c r="CX108" s="319">
        <f t="shared" ca="1" si="110"/>
        <v>0</v>
      </c>
      <c r="CY108" s="319">
        <f t="shared" ca="1" si="110"/>
        <v>0</v>
      </c>
      <c r="CZ108" s="319">
        <f t="shared" ca="1" si="110"/>
        <v>0</v>
      </c>
      <c r="DA108" s="319">
        <f t="shared" ca="1" si="110"/>
        <v>0</v>
      </c>
      <c r="DB108" s="319">
        <f t="shared" ca="1" si="110"/>
        <v>0</v>
      </c>
      <c r="DC108" s="319">
        <f t="shared" ca="1" si="110"/>
        <v>0</v>
      </c>
    </row>
    <row r="109" spans="1:107" hidden="1">
      <c r="A109" s="91">
        <v>109</v>
      </c>
      <c r="B109" s="5" t="str">
        <f t="shared" ca="1" si="61"/>
        <v>L.1.4.</v>
      </c>
      <c r="C109" s="113">
        <f t="shared" ca="1" si="99"/>
        <v>0</v>
      </c>
      <c r="D109" s="194"/>
      <c r="E109" s="194"/>
      <c r="F109" s="195"/>
      <c r="G109" s="90">
        <f ca="1">SUMIF($H$39:$DC$39,"&lt;="&amp;PAL,$H109:$DC109)</f>
        <v>0</v>
      </c>
      <c r="H109" s="319">
        <f t="shared" ca="1" si="101"/>
        <v>0</v>
      </c>
      <c r="I109" s="319">
        <f t="shared" ca="1" si="101"/>
        <v>0</v>
      </c>
      <c r="J109" s="319">
        <f t="shared" ca="1" si="101"/>
        <v>0</v>
      </c>
      <c r="K109" s="319">
        <f t="shared" ca="1" si="101"/>
        <v>0</v>
      </c>
      <c r="L109" s="319">
        <f t="shared" ca="1" si="101"/>
        <v>0</v>
      </c>
      <c r="M109" s="319">
        <f t="shared" ca="1" si="101"/>
        <v>0</v>
      </c>
      <c r="N109" s="319">
        <f t="shared" ca="1" si="101"/>
        <v>0</v>
      </c>
      <c r="O109" s="319">
        <f t="shared" ca="1" si="101"/>
        <v>0</v>
      </c>
      <c r="P109" s="319">
        <f t="shared" ca="1" si="101"/>
        <v>0</v>
      </c>
      <c r="Q109" s="319">
        <f t="shared" ca="1" si="101"/>
        <v>0</v>
      </c>
      <c r="R109" s="319">
        <f t="shared" ca="1" si="102"/>
        <v>0</v>
      </c>
      <c r="S109" s="319">
        <f t="shared" ca="1" si="102"/>
        <v>0</v>
      </c>
      <c r="T109" s="319">
        <f t="shared" ca="1" si="102"/>
        <v>0</v>
      </c>
      <c r="U109" s="319">
        <f t="shared" ca="1" si="102"/>
        <v>0</v>
      </c>
      <c r="V109" s="319">
        <f t="shared" ca="1" si="102"/>
        <v>0</v>
      </c>
      <c r="W109" s="319">
        <f t="shared" ca="1" si="102"/>
        <v>0</v>
      </c>
      <c r="X109" s="319">
        <f t="shared" ca="1" si="102"/>
        <v>0</v>
      </c>
      <c r="Y109" s="319">
        <f t="shared" ca="1" si="102"/>
        <v>0</v>
      </c>
      <c r="Z109" s="319">
        <f t="shared" ca="1" si="102"/>
        <v>0</v>
      </c>
      <c r="AA109" s="319">
        <f t="shared" ca="1" si="102"/>
        <v>0</v>
      </c>
      <c r="AB109" s="319">
        <f t="shared" ca="1" si="103"/>
        <v>0</v>
      </c>
      <c r="AC109" s="319">
        <f t="shared" ca="1" si="103"/>
        <v>0</v>
      </c>
      <c r="AD109" s="319">
        <f t="shared" ca="1" si="103"/>
        <v>0</v>
      </c>
      <c r="AE109" s="319">
        <f t="shared" ca="1" si="103"/>
        <v>0</v>
      </c>
      <c r="AF109" s="319">
        <f t="shared" ca="1" si="103"/>
        <v>0</v>
      </c>
      <c r="AG109" s="319">
        <f t="shared" ca="1" si="103"/>
        <v>0</v>
      </c>
      <c r="AH109" s="319">
        <f t="shared" ca="1" si="103"/>
        <v>0</v>
      </c>
      <c r="AI109" s="319">
        <f t="shared" ca="1" si="103"/>
        <v>0</v>
      </c>
      <c r="AJ109" s="319">
        <f t="shared" ca="1" si="103"/>
        <v>0</v>
      </c>
      <c r="AK109" s="319">
        <f t="shared" ca="1" si="103"/>
        <v>0</v>
      </c>
      <c r="AL109" s="319">
        <f t="shared" ca="1" si="104"/>
        <v>0</v>
      </c>
      <c r="AM109" s="319">
        <f t="shared" ca="1" si="104"/>
        <v>0</v>
      </c>
      <c r="AN109" s="319">
        <f t="shared" ca="1" si="104"/>
        <v>0</v>
      </c>
      <c r="AO109" s="319">
        <f t="shared" ca="1" si="104"/>
        <v>0</v>
      </c>
      <c r="AP109" s="319">
        <f t="shared" ca="1" si="104"/>
        <v>0</v>
      </c>
      <c r="AQ109" s="319">
        <f t="shared" ca="1" si="104"/>
        <v>0</v>
      </c>
      <c r="AR109" s="319">
        <f t="shared" ca="1" si="104"/>
        <v>0</v>
      </c>
      <c r="AS109" s="319">
        <f t="shared" ca="1" si="104"/>
        <v>0</v>
      </c>
      <c r="AT109" s="319">
        <f t="shared" ca="1" si="104"/>
        <v>0</v>
      </c>
      <c r="AU109" s="319">
        <f t="shared" ca="1" si="104"/>
        <v>0</v>
      </c>
      <c r="AV109" s="319">
        <f t="shared" ca="1" si="105"/>
        <v>0</v>
      </c>
      <c r="AW109" s="319">
        <f t="shared" ca="1" si="105"/>
        <v>0</v>
      </c>
      <c r="AX109" s="319">
        <f t="shared" ca="1" si="105"/>
        <v>0</v>
      </c>
      <c r="AY109" s="319">
        <f t="shared" ca="1" si="105"/>
        <v>0</v>
      </c>
      <c r="AZ109" s="319">
        <f t="shared" ca="1" si="105"/>
        <v>0</v>
      </c>
      <c r="BA109" s="319">
        <f t="shared" ca="1" si="105"/>
        <v>0</v>
      </c>
      <c r="BB109" s="319">
        <f t="shared" ca="1" si="105"/>
        <v>0</v>
      </c>
      <c r="BC109" s="319">
        <f t="shared" ca="1" si="105"/>
        <v>0</v>
      </c>
      <c r="BD109" s="319">
        <f t="shared" ca="1" si="105"/>
        <v>0</v>
      </c>
      <c r="BE109" s="319">
        <f t="shared" ca="1" si="105"/>
        <v>0</v>
      </c>
      <c r="BF109" s="319">
        <f t="shared" ca="1" si="106"/>
        <v>0</v>
      </c>
      <c r="BG109" s="319">
        <f t="shared" ca="1" si="106"/>
        <v>0</v>
      </c>
      <c r="BH109" s="319">
        <f t="shared" ca="1" si="106"/>
        <v>0</v>
      </c>
      <c r="BI109" s="319">
        <f t="shared" ca="1" si="106"/>
        <v>0</v>
      </c>
      <c r="BJ109" s="319">
        <f t="shared" ca="1" si="106"/>
        <v>0</v>
      </c>
      <c r="BK109" s="319">
        <f t="shared" ca="1" si="106"/>
        <v>0</v>
      </c>
      <c r="BL109" s="319">
        <f t="shared" ca="1" si="106"/>
        <v>0</v>
      </c>
      <c r="BM109" s="319">
        <f t="shared" ca="1" si="106"/>
        <v>0</v>
      </c>
      <c r="BN109" s="319">
        <f t="shared" ca="1" si="106"/>
        <v>0</v>
      </c>
      <c r="BO109" s="319">
        <f t="shared" ca="1" si="106"/>
        <v>0</v>
      </c>
      <c r="BP109" s="319">
        <f t="shared" ca="1" si="107"/>
        <v>0</v>
      </c>
      <c r="BQ109" s="319">
        <f t="shared" ca="1" si="107"/>
        <v>0</v>
      </c>
      <c r="BR109" s="319">
        <f t="shared" ca="1" si="107"/>
        <v>0</v>
      </c>
      <c r="BS109" s="319">
        <f t="shared" ca="1" si="107"/>
        <v>0</v>
      </c>
      <c r="BT109" s="319">
        <f t="shared" ca="1" si="107"/>
        <v>0</v>
      </c>
      <c r="BU109" s="319">
        <f t="shared" ca="1" si="107"/>
        <v>0</v>
      </c>
      <c r="BV109" s="319">
        <f t="shared" ca="1" si="107"/>
        <v>0</v>
      </c>
      <c r="BW109" s="319">
        <f t="shared" ca="1" si="107"/>
        <v>0</v>
      </c>
      <c r="BX109" s="319">
        <f t="shared" ca="1" si="107"/>
        <v>0</v>
      </c>
      <c r="BY109" s="319">
        <f t="shared" ca="1" si="107"/>
        <v>0</v>
      </c>
      <c r="BZ109" s="319">
        <f t="shared" ca="1" si="108"/>
        <v>0</v>
      </c>
      <c r="CA109" s="319">
        <f t="shared" ca="1" si="108"/>
        <v>0</v>
      </c>
      <c r="CB109" s="319">
        <f t="shared" ca="1" si="108"/>
        <v>0</v>
      </c>
      <c r="CC109" s="319">
        <f t="shared" ca="1" si="108"/>
        <v>0</v>
      </c>
      <c r="CD109" s="319">
        <f t="shared" ca="1" si="108"/>
        <v>0</v>
      </c>
      <c r="CE109" s="319">
        <f t="shared" ca="1" si="108"/>
        <v>0</v>
      </c>
      <c r="CF109" s="319">
        <f t="shared" ca="1" si="108"/>
        <v>0</v>
      </c>
      <c r="CG109" s="319">
        <f t="shared" ca="1" si="108"/>
        <v>0</v>
      </c>
      <c r="CH109" s="319">
        <f t="shared" ca="1" si="108"/>
        <v>0</v>
      </c>
      <c r="CI109" s="319">
        <f t="shared" ca="1" si="108"/>
        <v>0</v>
      </c>
      <c r="CJ109" s="319">
        <f t="shared" ca="1" si="109"/>
        <v>0</v>
      </c>
      <c r="CK109" s="319">
        <f t="shared" ca="1" si="109"/>
        <v>0</v>
      </c>
      <c r="CL109" s="319">
        <f t="shared" ca="1" si="109"/>
        <v>0</v>
      </c>
      <c r="CM109" s="319">
        <f t="shared" ca="1" si="109"/>
        <v>0</v>
      </c>
      <c r="CN109" s="319">
        <f t="shared" ca="1" si="109"/>
        <v>0</v>
      </c>
      <c r="CO109" s="319">
        <f t="shared" ca="1" si="109"/>
        <v>0</v>
      </c>
      <c r="CP109" s="319">
        <f t="shared" ca="1" si="109"/>
        <v>0</v>
      </c>
      <c r="CQ109" s="319">
        <f t="shared" ca="1" si="109"/>
        <v>0</v>
      </c>
      <c r="CR109" s="319">
        <f t="shared" ca="1" si="109"/>
        <v>0</v>
      </c>
      <c r="CS109" s="319">
        <f t="shared" ca="1" si="109"/>
        <v>0</v>
      </c>
      <c r="CT109" s="319">
        <f t="shared" ca="1" si="110"/>
        <v>0</v>
      </c>
      <c r="CU109" s="319">
        <f t="shared" ca="1" si="110"/>
        <v>0</v>
      </c>
      <c r="CV109" s="319">
        <f t="shared" ca="1" si="110"/>
        <v>0</v>
      </c>
      <c r="CW109" s="319">
        <f t="shared" ca="1" si="110"/>
        <v>0</v>
      </c>
      <c r="CX109" s="319">
        <f t="shared" ca="1" si="110"/>
        <v>0</v>
      </c>
      <c r="CY109" s="319">
        <f t="shared" ca="1" si="110"/>
        <v>0</v>
      </c>
      <c r="CZ109" s="319">
        <f t="shared" ca="1" si="110"/>
        <v>0</v>
      </c>
      <c r="DA109" s="319">
        <f t="shared" ca="1" si="110"/>
        <v>0</v>
      </c>
      <c r="DB109" s="319">
        <f t="shared" ca="1" si="110"/>
        <v>0</v>
      </c>
      <c r="DC109" s="319">
        <f t="shared" ca="1" si="110"/>
        <v>0</v>
      </c>
    </row>
    <row r="110" spans="1:107" hidden="1">
      <c r="A110" s="91">
        <v>110</v>
      </c>
      <c r="B110" s="5" t="str">
        <f t="shared" ca="1" si="61"/>
        <v>L.1.5.</v>
      </c>
      <c r="C110" s="113">
        <f t="shared" ca="1" si="99"/>
        <v>0</v>
      </c>
      <c r="D110" s="194"/>
      <c r="E110" s="194"/>
      <c r="F110" s="195"/>
      <c r="G110" s="90">
        <f ca="1">SUMIF($H$39:$DC$39,"&lt;="&amp;PAL,$H110:$DC110)</f>
        <v>0</v>
      </c>
      <c r="H110" s="319">
        <f t="shared" ca="1" si="101"/>
        <v>0</v>
      </c>
      <c r="I110" s="319">
        <f t="shared" ca="1" si="101"/>
        <v>0</v>
      </c>
      <c r="J110" s="319">
        <f t="shared" ca="1" si="101"/>
        <v>0</v>
      </c>
      <c r="K110" s="319">
        <f t="shared" ca="1" si="101"/>
        <v>0</v>
      </c>
      <c r="L110" s="319">
        <f t="shared" ca="1" si="101"/>
        <v>0</v>
      </c>
      <c r="M110" s="319">
        <f t="shared" ca="1" si="101"/>
        <v>0</v>
      </c>
      <c r="N110" s="319">
        <f t="shared" ca="1" si="101"/>
        <v>0</v>
      </c>
      <c r="O110" s="319">
        <f t="shared" ca="1" si="101"/>
        <v>0</v>
      </c>
      <c r="P110" s="319">
        <f t="shared" ca="1" si="101"/>
        <v>0</v>
      </c>
      <c r="Q110" s="319">
        <f t="shared" ca="1" si="101"/>
        <v>0</v>
      </c>
      <c r="R110" s="319">
        <f t="shared" ca="1" si="102"/>
        <v>0</v>
      </c>
      <c r="S110" s="319">
        <f t="shared" ca="1" si="102"/>
        <v>0</v>
      </c>
      <c r="T110" s="319">
        <f t="shared" ca="1" si="102"/>
        <v>0</v>
      </c>
      <c r="U110" s="319">
        <f t="shared" ca="1" si="102"/>
        <v>0</v>
      </c>
      <c r="V110" s="319">
        <f t="shared" ca="1" si="102"/>
        <v>0</v>
      </c>
      <c r="W110" s="319">
        <f t="shared" ca="1" si="102"/>
        <v>0</v>
      </c>
      <c r="X110" s="319">
        <f t="shared" ca="1" si="102"/>
        <v>0</v>
      </c>
      <c r="Y110" s="319">
        <f t="shared" ca="1" si="102"/>
        <v>0</v>
      </c>
      <c r="Z110" s="319">
        <f t="shared" ca="1" si="102"/>
        <v>0</v>
      </c>
      <c r="AA110" s="319">
        <f t="shared" ca="1" si="102"/>
        <v>0</v>
      </c>
      <c r="AB110" s="319">
        <f t="shared" ca="1" si="103"/>
        <v>0</v>
      </c>
      <c r="AC110" s="319">
        <f t="shared" ca="1" si="103"/>
        <v>0</v>
      </c>
      <c r="AD110" s="319">
        <f t="shared" ca="1" si="103"/>
        <v>0</v>
      </c>
      <c r="AE110" s="319">
        <f t="shared" ca="1" si="103"/>
        <v>0</v>
      </c>
      <c r="AF110" s="319">
        <f t="shared" ca="1" si="103"/>
        <v>0</v>
      </c>
      <c r="AG110" s="319">
        <f t="shared" ca="1" si="103"/>
        <v>0</v>
      </c>
      <c r="AH110" s="319">
        <f t="shared" ca="1" si="103"/>
        <v>0</v>
      </c>
      <c r="AI110" s="319">
        <f t="shared" ca="1" si="103"/>
        <v>0</v>
      </c>
      <c r="AJ110" s="319">
        <f t="shared" ca="1" si="103"/>
        <v>0</v>
      </c>
      <c r="AK110" s="319">
        <f t="shared" ca="1" si="103"/>
        <v>0</v>
      </c>
      <c r="AL110" s="319">
        <f t="shared" ca="1" si="104"/>
        <v>0</v>
      </c>
      <c r="AM110" s="319">
        <f t="shared" ca="1" si="104"/>
        <v>0</v>
      </c>
      <c r="AN110" s="319">
        <f t="shared" ca="1" si="104"/>
        <v>0</v>
      </c>
      <c r="AO110" s="319">
        <f t="shared" ca="1" si="104"/>
        <v>0</v>
      </c>
      <c r="AP110" s="319">
        <f t="shared" ca="1" si="104"/>
        <v>0</v>
      </c>
      <c r="AQ110" s="319">
        <f t="shared" ca="1" si="104"/>
        <v>0</v>
      </c>
      <c r="AR110" s="319">
        <f t="shared" ca="1" si="104"/>
        <v>0</v>
      </c>
      <c r="AS110" s="319">
        <f t="shared" ca="1" si="104"/>
        <v>0</v>
      </c>
      <c r="AT110" s="319">
        <f t="shared" ca="1" si="104"/>
        <v>0</v>
      </c>
      <c r="AU110" s="319">
        <f t="shared" ca="1" si="104"/>
        <v>0</v>
      </c>
      <c r="AV110" s="319">
        <f t="shared" ca="1" si="105"/>
        <v>0</v>
      </c>
      <c r="AW110" s="319">
        <f t="shared" ca="1" si="105"/>
        <v>0</v>
      </c>
      <c r="AX110" s="319">
        <f t="shared" ca="1" si="105"/>
        <v>0</v>
      </c>
      <c r="AY110" s="319">
        <f t="shared" ca="1" si="105"/>
        <v>0</v>
      </c>
      <c r="AZ110" s="319">
        <f t="shared" ca="1" si="105"/>
        <v>0</v>
      </c>
      <c r="BA110" s="319">
        <f t="shared" ca="1" si="105"/>
        <v>0</v>
      </c>
      <c r="BB110" s="319">
        <f t="shared" ca="1" si="105"/>
        <v>0</v>
      </c>
      <c r="BC110" s="319">
        <f t="shared" ca="1" si="105"/>
        <v>0</v>
      </c>
      <c r="BD110" s="319">
        <f t="shared" ca="1" si="105"/>
        <v>0</v>
      </c>
      <c r="BE110" s="319">
        <f t="shared" ca="1" si="105"/>
        <v>0</v>
      </c>
      <c r="BF110" s="319">
        <f t="shared" ca="1" si="106"/>
        <v>0</v>
      </c>
      <c r="BG110" s="319">
        <f t="shared" ca="1" si="106"/>
        <v>0</v>
      </c>
      <c r="BH110" s="319">
        <f t="shared" ca="1" si="106"/>
        <v>0</v>
      </c>
      <c r="BI110" s="319">
        <f t="shared" ca="1" si="106"/>
        <v>0</v>
      </c>
      <c r="BJ110" s="319">
        <f t="shared" ca="1" si="106"/>
        <v>0</v>
      </c>
      <c r="BK110" s="319">
        <f t="shared" ca="1" si="106"/>
        <v>0</v>
      </c>
      <c r="BL110" s="319">
        <f t="shared" ca="1" si="106"/>
        <v>0</v>
      </c>
      <c r="BM110" s="319">
        <f t="shared" ca="1" si="106"/>
        <v>0</v>
      </c>
      <c r="BN110" s="319">
        <f t="shared" ca="1" si="106"/>
        <v>0</v>
      </c>
      <c r="BO110" s="319">
        <f t="shared" ca="1" si="106"/>
        <v>0</v>
      </c>
      <c r="BP110" s="319">
        <f t="shared" ca="1" si="107"/>
        <v>0</v>
      </c>
      <c r="BQ110" s="319">
        <f t="shared" ca="1" si="107"/>
        <v>0</v>
      </c>
      <c r="BR110" s="319">
        <f t="shared" ca="1" si="107"/>
        <v>0</v>
      </c>
      <c r="BS110" s="319">
        <f t="shared" ca="1" si="107"/>
        <v>0</v>
      </c>
      <c r="BT110" s="319">
        <f t="shared" ca="1" si="107"/>
        <v>0</v>
      </c>
      <c r="BU110" s="319">
        <f t="shared" ca="1" si="107"/>
        <v>0</v>
      </c>
      <c r="BV110" s="319">
        <f t="shared" ca="1" si="107"/>
        <v>0</v>
      </c>
      <c r="BW110" s="319">
        <f t="shared" ca="1" si="107"/>
        <v>0</v>
      </c>
      <c r="BX110" s="319">
        <f t="shared" ca="1" si="107"/>
        <v>0</v>
      </c>
      <c r="BY110" s="319">
        <f t="shared" ca="1" si="107"/>
        <v>0</v>
      </c>
      <c r="BZ110" s="319">
        <f t="shared" ca="1" si="108"/>
        <v>0</v>
      </c>
      <c r="CA110" s="319">
        <f t="shared" ca="1" si="108"/>
        <v>0</v>
      </c>
      <c r="CB110" s="319">
        <f t="shared" ca="1" si="108"/>
        <v>0</v>
      </c>
      <c r="CC110" s="319">
        <f t="shared" ca="1" si="108"/>
        <v>0</v>
      </c>
      <c r="CD110" s="319">
        <f t="shared" ca="1" si="108"/>
        <v>0</v>
      </c>
      <c r="CE110" s="319">
        <f t="shared" ca="1" si="108"/>
        <v>0</v>
      </c>
      <c r="CF110" s="319">
        <f t="shared" ca="1" si="108"/>
        <v>0</v>
      </c>
      <c r="CG110" s="319">
        <f t="shared" ca="1" si="108"/>
        <v>0</v>
      </c>
      <c r="CH110" s="319">
        <f t="shared" ca="1" si="108"/>
        <v>0</v>
      </c>
      <c r="CI110" s="319">
        <f t="shared" ca="1" si="108"/>
        <v>0</v>
      </c>
      <c r="CJ110" s="319">
        <f t="shared" ca="1" si="109"/>
        <v>0</v>
      </c>
      <c r="CK110" s="319">
        <f t="shared" ca="1" si="109"/>
        <v>0</v>
      </c>
      <c r="CL110" s="319">
        <f t="shared" ca="1" si="109"/>
        <v>0</v>
      </c>
      <c r="CM110" s="319">
        <f t="shared" ca="1" si="109"/>
        <v>0</v>
      </c>
      <c r="CN110" s="319">
        <f t="shared" ca="1" si="109"/>
        <v>0</v>
      </c>
      <c r="CO110" s="319">
        <f t="shared" ca="1" si="109"/>
        <v>0</v>
      </c>
      <c r="CP110" s="319">
        <f t="shared" ca="1" si="109"/>
        <v>0</v>
      </c>
      <c r="CQ110" s="319">
        <f t="shared" ca="1" si="109"/>
        <v>0</v>
      </c>
      <c r="CR110" s="319">
        <f t="shared" ca="1" si="109"/>
        <v>0</v>
      </c>
      <c r="CS110" s="319">
        <f t="shared" ca="1" si="109"/>
        <v>0</v>
      </c>
      <c r="CT110" s="319">
        <f t="shared" ca="1" si="110"/>
        <v>0</v>
      </c>
      <c r="CU110" s="319">
        <f t="shared" ca="1" si="110"/>
        <v>0</v>
      </c>
      <c r="CV110" s="319">
        <f t="shared" ca="1" si="110"/>
        <v>0</v>
      </c>
      <c r="CW110" s="319">
        <f t="shared" ca="1" si="110"/>
        <v>0</v>
      </c>
      <c r="CX110" s="319">
        <f t="shared" ca="1" si="110"/>
        <v>0</v>
      </c>
      <c r="CY110" s="319">
        <f t="shared" ca="1" si="110"/>
        <v>0</v>
      </c>
      <c r="CZ110" s="319">
        <f t="shared" ca="1" si="110"/>
        <v>0</v>
      </c>
      <c r="DA110" s="319">
        <f t="shared" ca="1" si="110"/>
        <v>0</v>
      </c>
      <c r="DB110" s="319">
        <f t="shared" ca="1" si="110"/>
        <v>0</v>
      </c>
      <c r="DC110" s="319">
        <f t="shared" ca="1" si="110"/>
        <v>0</v>
      </c>
    </row>
    <row r="111" spans="1:107" hidden="1">
      <c r="A111" s="91">
        <v>111</v>
      </c>
      <c r="B111" s="5" t="str">
        <f t="shared" ca="1" si="61"/>
        <v>L.1.6.</v>
      </c>
      <c r="C111" s="113">
        <f t="shared" ca="1" si="99"/>
        <v>0</v>
      </c>
      <c r="D111" s="194"/>
      <c r="E111" s="194"/>
      <c r="F111" s="195"/>
      <c r="G111" s="90">
        <f ca="1">SUMIF($H$39:$DC$39,"&lt;="&amp;PAL,$H111:$DC111)</f>
        <v>0</v>
      </c>
      <c r="H111" s="319">
        <f t="shared" ca="1" si="101"/>
        <v>0</v>
      </c>
      <c r="I111" s="319">
        <f t="shared" ca="1" si="101"/>
        <v>0</v>
      </c>
      <c r="J111" s="319">
        <f t="shared" ca="1" si="101"/>
        <v>0</v>
      </c>
      <c r="K111" s="319">
        <f t="shared" ca="1" si="101"/>
        <v>0</v>
      </c>
      <c r="L111" s="319">
        <f t="shared" ca="1" si="101"/>
        <v>0</v>
      </c>
      <c r="M111" s="319">
        <f t="shared" ca="1" si="101"/>
        <v>0</v>
      </c>
      <c r="N111" s="319">
        <f t="shared" ca="1" si="101"/>
        <v>0</v>
      </c>
      <c r="O111" s="319">
        <f t="shared" ca="1" si="101"/>
        <v>0</v>
      </c>
      <c r="P111" s="319">
        <f t="shared" ca="1" si="101"/>
        <v>0</v>
      </c>
      <c r="Q111" s="319">
        <f t="shared" ca="1" si="101"/>
        <v>0</v>
      </c>
      <c r="R111" s="319">
        <f t="shared" ca="1" si="102"/>
        <v>0</v>
      </c>
      <c r="S111" s="319">
        <f t="shared" ca="1" si="102"/>
        <v>0</v>
      </c>
      <c r="T111" s="319">
        <f t="shared" ca="1" si="102"/>
        <v>0</v>
      </c>
      <c r="U111" s="319">
        <f t="shared" ca="1" si="102"/>
        <v>0</v>
      </c>
      <c r="V111" s="319">
        <f t="shared" ca="1" si="102"/>
        <v>0</v>
      </c>
      <c r="W111" s="319">
        <f t="shared" ca="1" si="102"/>
        <v>0</v>
      </c>
      <c r="X111" s="319">
        <f t="shared" ca="1" si="102"/>
        <v>0</v>
      </c>
      <c r="Y111" s="319">
        <f t="shared" ca="1" si="102"/>
        <v>0</v>
      </c>
      <c r="Z111" s="319">
        <f t="shared" ca="1" si="102"/>
        <v>0</v>
      </c>
      <c r="AA111" s="319">
        <f t="shared" ca="1" si="102"/>
        <v>0</v>
      </c>
      <c r="AB111" s="319">
        <f t="shared" ca="1" si="103"/>
        <v>0</v>
      </c>
      <c r="AC111" s="319">
        <f t="shared" ca="1" si="103"/>
        <v>0</v>
      </c>
      <c r="AD111" s="319">
        <f t="shared" ca="1" si="103"/>
        <v>0</v>
      </c>
      <c r="AE111" s="319">
        <f t="shared" ca="1" si="103"/>
        <v>0</v>
      </c>
      <c r="AF111" s="319">
        <f t="shared" ca="1" si="103"/>
        <v>0</v>
      </c>
      <c r="AG111" s="319">
        <f t="shared" ca="1" si="103"/>
        <v>0</v>
      </c>
      <c r="AH111" s="319">
        <f t="shared" ca="1" si="103"/>
        <v>0</v>
      </c>
      <c r="AI111" s="319">
        <f t="shared" ca="1" si="103"/>
        <v>0</v>
      </c>
      <c r="AJ111" s="319">
        <f t="shared" ca="1" si="103"/>
        <v>0</v>
      </c>
      <c r="AK111" s="319">
        <f t="shared" ca="1" si="103"/>
        <v>0</v>
      </c>
      <c r="AL111" s="319">
        <f t="shared" ca="1" si="104"/>
        <v>0</v>
      </c>
      <c r="AM111" s="319">
        <f t="shared" ca="1" si="104"/>
        <v>0</v>
      </c>
      <c r="AN111" s="319">
        <f t="shared" ca="1" si="104"/>
        <v>0</v>
      </c>
      <c r="AO111" s="319">
        <f t="shared" ca="1" si="104"/>
        <v>0</v>
      </c>
      <c r="AP111" s="319">
        <f t="shared" ca="1" si="104"/>
        <v>0</v>
      </c>
      <c r="AQ111" s="319">
        <f t="shared" ca="1" si="104"/>
        <v>0</v>
      </c>
      <c r="AR111" s="319">
        <f t="shared" ca="1" si="104"/>
        <v>0</v>
      </c>
      <c r="AS111" s="319">
        <f t="shared" ca="1" si="104"/>
        <v>0</v>
      </c>
      <c r="AT111" s="319">
        <f t="shared" ca="1" si="104"/>
        <v>0</v>
      </c>
      <c r="AU111" s="319">
        <f t="shared" ca="1" si="104"/>
        <v>0</v>
      </c>
      <c r="AV111" s="319">
        <f t="shared" ca="1" si="105"/>
        <v>0</v>
      </c>
      <c r="AW111" s="319">
        <f t="shared" ca="1" si="105"/>
        <v>0</v>
      </c>
      <c r="AX111" s="319">
        <f t="shared" ca="1" si="105"/>
        <v>0</v>
      </c>
      <c r="AY111" s="319">
        <f t="shared" ca="1" si="105"/>
        <v>0</v>
      </c>
      <c r="AZ111" s="319">
        <f t="shared" ca="1" si="105"/>
        <v>0</v>
      </c>
      <c r="BA111" s="319">
        <f t="shared" ca="1" si="105"/>
        <v>0</v>
      </c>
      <c r="BB111" s="319">
        <f t="shared" ca="1" si="105"/>
        <v>0</v>
      </c>
      <c r="BC111" s="319">
        <f t="shared" ca="1" si="105"/>
        <v>0</v>
      </c>
      <c r="BD111" s="319">
        <f t="shared" ca="1" si="105"/>
        <v>0</v>
      </c>
      <c r="BE111" s="319">
        <f t="shared" ca="1" si="105"/>
        <v>0</v>
      </c>
      <c r="BF111" s="319">
        <f t="shared" ca="1" si="106"/>
        <v>0</v>
      </c>
      <c r="BG111" s="319">
        <f t="shared" ca="1" si="106"/>
        <v>0</v>
      </c>
      <c r="BH111" s="319">
        <f t="shared" ca="1" si="106"/>
        <v>0</v>
      </c>
      <c r="BI111" s="319">
        <f t="shared" ca="1" si="106"/>
        <v>0</v>
      </c>
      <c r="BJ111" s="319">
        <f t="shared" ca="1" si="106"/>
        <v>0</v>
      </c>
      <c r="BK111" s="319">
        <f t="shared" ca="1" si="106"/>
        <v>0</v>
      </c>
      <c r="BL111" s="319">
        <f t="shared" ca="1" si="106"/>
        <v>0</v>
      </c>
      <c r="BM111" s="319">
        <f t="shared" ca="1" si="106"/>
        <v>0</v>
      </c>
      <c r="BN111" s="319">
        <f t="shared" ca="1" si="106"/>
        <v>0</v>
      </c>
      <c r="BO111" s="319">
        <f t="shared" ca="1" si="106"/>
        <v>0</v>
      </c>
      <c r="BP111" s="319">
        <f t="shared" ca="1" si="107"/>
        <v>0</v>
      </c>
      <c r="BQ111" s="319">
        <f t="shared" ca="1" si="107"/>
        <v>0</v>
      </c>
      <c r="BR111" s="319">
        <f t="shared" ca="1" si="107"/>
        <v>0</v>
      </c>
      <c r="BS111" s="319">
        <f t="shared" ca="1" si="107"/>
        <v>0</v>
      </c>
      <c r="BT111" s="319">
        <f t="shared" ca="1" si="107"/>
        <v>0</v>
      </c>
      <c r="BU111" s="319">
        <f t="shared" ca="1" si="107"/>
        <v>0</v>
      </c>
      <c r="BV111" s="319">
        <f t="shared" ca="1" si="107"/>
        <v>0</v>
      </c>
      <c r="BW111" s="319">
        <f t="shared" ca="1" si="107"/>
        <v>0</v>
      </c>
      <c r="BX111" s="319">
        <f t="shared" ca="1" si="107"/>
        <v>0</v>
      </c>
      <c r="BY111" s="319">
        <f t="shared" ca="1" si="107"/>
        <v>0</v>
      </c>
      <c r="BZ111" s="319">
        <f t="shared" ca="1" si="108"/>
        <v>0</v>
      </c>
      <c r="CA111" s="319">
        <f t="shared" ca="1" si="108"/>
        <v>0</v>
      </c>
      <c r="CB111" s="319">
        <f t="shared" ca="1" si="108"/>
        <v>0</v>
      </c>
      <c r="CC111" s="319">
        <f t="shared" ca="1" si="108"/>
        <v>0</v>
      </c>
      <c r="CD111" s="319">
        <f t="shared" ca="1" si="108"/>
        <v>0</v>
      </c>
      <c r="CE111" s="319">
        <f t="shared" ca="1" si="108"/>
        <v>0</v>
      </c>
      <c r="CF111" s="319">
        <f t="shared" ca="1" si="108"/>
        <v>0</v>
      </c>
      <c r="CG111" s="319">
        <f t="shared" ca="1" si="108"/>
        <v>0</v>
      </c>
      <c r="CH111" s="319">
        <f t="shared" ca="1" si="108"/>
        <v>0</v>
      </c>
      <c r="CI111" s="319">
        <f t="shared" ca="1" si="108"/>
        <v>0</v>
      </c>
      <c r="CJ111" s="319">
        <f t="shared" ca="1" si="109"/>
        <v>0</v>
      </c>
      <c r="CK111" s="319">
        <f t="shared" ca="1" si="109"/>
        <v>0</v>
      </c>
      <c r="CL111" s="319">
        <f t="shared" ca="1" si="109"/>
        <v>0</v>
      </c>
      <c r="CM111" s="319">
        <f t="shared" ca="1" si="109"/>
        <v>0</v>
      </c>
      <c r="CN111" s="319">
        <f t="shared" ca="1" si="109"/>
        <v>0</v>
      </c>
      <c r="CO111" s="319">
        <f t="shared" ca="1" si="109"/>
        <v>0</v>
      </c>
      <c r="CP111" s="319">
        <f t="shared" ca="1" si="109"/>
        <v>0</v>
      </c>
      <c r="CQ111" s="319">
        <f t="shared" ca="1" si="109"/>
        <v>0</v>
      </c>
      <c r="CR111" s="319">
        <f t="shared" ca="1" si="109"/>
        <v>0</v>
      </c>
      <c r="CS111" s="319">
        <f t="shared" ca="1" si="109"/>
        <v>0</v>
      </c>
      <c r="CT111" s="319">
        <f t="shared" ca="1" si="110"/>
        <v>0</v>
      </c>
      <c r="CU111" s="319">
        <f t="shared" ca="1" si="110"/>
        <v>0</v>
      </c>
      <c r="CV111" s="319">
        <f t="shared" ca="1" si="110"/>
        <v>0</v>
      </c>
      <c r="CW111" s="319">
        <f t="shared" ca="1" si="110"/>
        <v>0</v>
      </c>
      <c r="CX111" s="319">
        <f t="shared" ca="1" si="110"/>
        <v>0</v>
      </c>
      <c r="CY111" s="319">
        <f t="shared" ca="1" si="110"/>
        <v>0</v>
      </c>
      <c r="CZ111" s="319">
        <f t="shared" ca="1" si="110"/>
        <v>0</v>
      </c>
      <c r="DA111" s="319">
        <f t="shared" ca="1" si="110"/>
        <v>0</v>
      </c>
      <c r="DB111" s="319">
        <f t="shared" ca="1" si="110"/>
        <v>0</v>
      </c>
      <c r="DC111" s="319">
        <f t="shared" ca="1" si="110"/>
        <v>0</v>
      </c>
    </row>
    <row r="112" spans="1:107" hidden="1">
      <c r="A112" s="91">
        <v>112</v>
      </c>
      <c r="B112" s="5" t="str">
        <f t="shared" ca="1" si="61"/>
        <v>L.1.7.</v>
      </c>
      <c r="C112" s="113">
        <f t="shared" ca="1" si="99"/>
        <v>0</v>
      </c>
      <c r="D112" s="194"/>
      <c r="E112" s="194"/>
      <c r="F112" s="195"/>
      <c r="G112" s="90">
        <f ca="1">SUMIF($H$39:$DC$39,"&lt;="&amp;PAL,$H112:$DC112)</f>
        <v>0</v>
      </c>
      <c r="H112" s="319">
        <f t="shared" ca="1" si="101"/>
        <v>0</v>
      </c>
      <c r="I112" s="319">
        <f t="shared" ca="1" si="101"/>
        <v>0</v>
      </c>
      <c r="J112" s="319">
        <f t="shared" ca="1" si="101"/>
        <v>0</v>
      </c>
      <c r="K112" s="319">
        <f t="shared" ca="1" si="101"/>
        <v>0</v>
      </c>
      <c r="L112" s="319">
        <f t="shared" ca="1" si="101"/>
        <v>0</v>
      </c>
      <c r="M112" s="319">
        <f t="shared" ca="1" si="101"/>
        <v>0</v>
      </c>
      <c r="N112" s="319">
        <f t="shared" ca="1" si="101"/>
        <v>0</v>
      </c>
      <c r="O112" s="319">
        <f t="shared" ca="1" si="101"/>
        <v>0</v>
      </c>
      <c r="P112" s="319">
        <f t="shared" ca="1" si="101"/>
        <v>0</v>
      </c>
      <c r="Q112" s="319">
        <f t="shared" ca="1" si="101"/>
        <v>0</v>
      </c>
      <c r="R112" s="319">
        <f t="shared" ca="1" si="102"/>
        <v>0</v>
      </c>
      <c r="S112" s="319">
        <f t="shared" ca="1" si="102"/>
        <v>0</v>
      </c>
      <c r="T112" s="319">
        <f t="shared" ca="1" si="102"/>
        <v>0</v>
      </c>
      <c r="U112" s="319">
        <f t="shared" ca="1" si="102"/>
        <v>0</v>
      </c>
      <c r="V112" s="319">
        <f t="shared" ca="1" si="102"/>
        <v>0</v>
      </c>
      <c r="W112" s="319">
        <f t="shared" ca="1" si="102"/>
        <v>0</v>
      </c>
      <c r="X112" s="319">
        <f t="shared" ca="1" si="102"/>
        <v>0</v>
      </c>
      <c r="Y112" s="319">
        <f t="shared" ca="1" si="102"/>
        <v>0</v>
      </c>
      <c r="Z112" s="319">
        <f t="shared" ca="1" si="102"/>
        <v>0</v>
      </c>
      <c r="AA112" s="319">
        <f t="shared" ca="1" si="102"/>
        <v>0</v>
      </c>
      <c r="AB112" s="319">
        <f t="shared" ca="1" si="103"/>
        <v>0</v>
      </c>
      <c r="AC112" s="319">
        <f t="shared" ca="1" si="103"/>
        <v>0</v>
      </c>
      <c r="AD112" s="319">
        <f t="shared" ca="1" si="103"/>
        <v>0</v>
      </c>
      <c r="AE112" s="319">
        <f t="shared" ca="1" si="103"/>
        <v>0</v>
      </c>
      <c r="AF112" s="319">
        <f t="shared" ca="1" si="103"/>
        <v>0</v>
      </c>
      <c r="AG112" s="319">
        <f t="shared" ca="1" si="103"/>
        <v>0</v>
      </c>
      <c r="AH112" s="319">
        <f t="shared" ca="1" si="103"/>
        <v>0</v>
      </c>
      <c r="AI112" s="319">
        <f t="shared" ca="1" si="103"/>
        <v>0</v>
      </c>
      <c r="AJ112" s="319">
        <f t="shared" ca="1" si="103"/>
        <v>0</v>
      </c>
      <c r="AK112" s="319">
        <f t="shared" ca="1" si="103"/>
        <v>0</v>
      </c>
      <c r="AL112" s="319">
        <f t="shared" ca="1" si="104"/>
        <v>0</v>
      </c>
      <c r="AM112" s="319">
        <f t="shared" ca="1" si="104"/>
        <v>0</v>
      </c>
      <c r="AN112" s="319">
        <f t="shared" ca="1" si="104"/>
        <v>0</v>
      </c>
      <c r="AO112" s="319">
        <f t="shared" ca="1" si="104"/>
        <v>0</v>
      </c>
      <c r="AP112" s="319">
        <f t="shared" ca="1" si="104"/>
        <v>0</v>
      </c>
      <c r="AQ112" s="319">
        <f t="shared" ca="1" si="104"/>
        <v>0</v>
      </c>
      <c r="AR112" s="319">
        <f t="shared" ca="1" si="104"/>
        <v>0</v>
      </c>
      <c r="AS112" s="319">
        <f t="shared" ca="1" si="104"/>
        <v>0</v>
      </c>
      <c r="AT112" s="319">
        <f t="shared" ca="1" si="104"/>
        <v>0</v>
      </c>
      <c r="AU112" s="319">
        <f t="shared" ca="1" si="104"/>
        <v>0</v>
      </c>
      <c r="AV112" s="319">
        <f t="shared" ca="1" si="105"/>
        <v>0</v>
      </c>
      <c r="AW112" s="319">
        <f t="shared" ca="1" si="105"/>
        <v>0</v>
      </c>
      <c r="AX112" s="319">
        <f t="shared" ca="1" si="105"/>
        <v>0</v>
      </c>
      <c r="AY112" s="319">
        <f t="shared" ca="1" si="105"/>
        <v>0</v>
      </c>
      <c r="AZ112" s="319">
        <f t="shared" ca="1" si="105"/>
        <v>0</v>
      </c>
      <c r="BA112" s="319">
        <f t="shared" ca="1" si="105"/>
        <v>0</v>
      </c>
      <c r="BB112" s="319">
        <f t="shared" ca="1" si="105"/>
        <v>0</v>
      </c>
      <c r="BC112" s="319">
        <f t="shared" ca="1" si="105"/>
        <v>0</v>
      </c>
      <c r="BD112" s="319">
        <f t="shared" ca="1" si="105"/>
        <v>0</v>
      </c>
      <c r="BE112" s="319">
        <f t="shared" ca="1" si="105"/>
        <v>0</v>
      </c>
      <c r="BF112" s="319">
        <f t="shared" ca="1" si="106"/>
        <v>0</v>
      </c>
      <c r="BG112" s="319">
        <f t="shared" ca="1" si="106"/>
        <v>0</v>
      </c>
      <c r="BH112" s="319">
        <f t="shared" ca="1" si="106"/>
        <v>0</v>
      </c>
      <c r="BI112" s="319">
        <f t="shared" ca="1" si="106"/>
        <v>0</v>
      </c>
      <c r="BJ112" s="319">
        <f t="shared" ca="1" si="106"/>
        <v>0</v>
      </c>
      <c r="BK112" s="319">
        <f t="shared" ca="1" si="106"/>
        <v>0</v>
      </c>
      <c r="BL112" s="319">
        <f t="shared" ca="1" si="106"/>
        <v>0</v>
      </c>
      <c r="BM112" s="319">
        <f t="shared" ca="1" si="106"/>
        <v>0</v>
      </c>
      <c r="BN112" s="319">
        <f t="shared" ca="1" si="106"/>
        <v>0</v>
      </c>
      <c r="BO112" s="319">
        <f t="shared" ca="1" si="106"/>
        <v>0</v>
      </c>
      <c r="BP112" s="319">
        <f t="shared" ca="1" si="107"/>
        <v>0</v>
      </c>
      <c r="BQ112" s="319">
        <f t="shared" ca="1" si="107"/>
        <v>0</v>
      </c>
      <c r="BR112" s="319">
        <f t="shared" ca="1" si="107"/>
        <v>0</v>
      </c>
      <c r="BS112" s="319">
        <f t="shared" ca="1" si="107"/>
        <v>0</v>
      </c>
      <c r="BT112" s="319">
        <f t="shared" ca="1" si="107"/>
        <v>0</v>
      </c>
      <c r="BU112" s="319">
        <f t="shared" ca="1" si="107"/>
        <v>0</v>
      </c>
      <c r="BV112" s="319">
        <f t="shared" ca="1" si="107"/>
        <v>0</v>
      </c>
      <c r="BW112" s="319">
        <f t="shared" ca="1" si="107"/>
        <v>0</v>
      </c>
      <c r="BX112" s="319">
        <f t="shared" ca="1" si="107"/>
        <v>0</v>
      </c>
      <c r="BY112" s="319">
        <f t="shared" ca="1" si="107"/>
        <v>0</v>
      </c>
      <c r="BZ112" s="319">
        <f t="shared" ca="1" si="108"/>
        <v>0</v>
      </c>
      <c r="CA112" s="319">
        <f t="shared" ca="1" si="108"/>
        <v>0</v>
      </c>
      <c r="CB112" s="319">
        <f t="shared" ca="1" si="108"/>
        <v>0</v>
      </c>
      <c r="CC112" s="319">
        <f t="shared" ca="1" si="108"/>
        <v>0</v>
      </c>
      <c r="CD112" s="319">
        <f t="shared" ca="1" si="108"/>
        <v>0</v>
      </c>
      <c r="CE112" s="319">
        <f t="shared" ca="1" si="108"/>
        <v>0</v>
      </c>
      <c r="CF112" s="319">
        <f t="shared" ca="1" si="108"/>
        <v>0</v>
      </c>
      <c r="CG112" s="319">
        <f t="shared" ca="1" si="108"/>
        <v>0</v>
      </c>
      <c r="CH112" s="319">
        <f t="shared" ca="1" si="108"/>
        <v>0</v>
      </c>
      <c r="CI112" s="319">
        <f t="shared" ca="1" si="108"/>
        <v>0</v>
      </c>
      <c r="CJ112" s="319">
        <f t="shared" ca="1" si="109"/>
        <v>0</v>
      </c>
      <c r="CK112" s="319">
        <f t="shared" ca="1" si="109"/>
        <v>0</v>
      </c>
      <c r="CL112" s="319">
        <f t="shared" ca="1" si="109"/>
        <v>0</v>
      </c>
      <c r="CM112" s="319">
        <f t="shared" ca="1" si="109"/>
        <v>0</v>
      </c>
      <c r="CN112" s="319">
        <f t="shared" ca="1" si="109"/>
        <v>0</v>
      </c>
      <c r="CO112" s="319">
        <f t="shared" ca="1" si="109"/>
        <v>0</v>
      </c>
      <c r="CP112" s="319">
        <f t="shared" ca="1" si="109"/>
        <v>0</v>
      </c>
      <c r="CQ112" s="319">
        <f t="shared" ca="1" si="109"/>
        <v>0</v>
      </c>
      <c r="CR112" s="319">
        <f t="shared" ca="1" si="109"/>
        <v>0</v>
      </c>
      <c r="CS112" s="319">
        <f t="shared" ca="1" si="109"/>
        <v>0</v>
      </c>
      <c r="CT112" s="319">
        <f t="shared" ca="1" si="110"/>
        <v>0</v>
      </c>
      <c r="CU112" s="319">
        <f t="shared" ca="1" si="110"/>
        <v>0</v>
      </c>
      <c r="CV112" s="319">
        <f t="shared" ca="1" si="110"/>
        <v>0</v>
      </c>
      <c r="CW112" s="319">
        <f t="shared" ca="1" si="110"/>
        <v>0</v>
      </c>
      <c r="CX112" s="319">
        <f t="shared" ca="1" si="110"/>
        <v>0</v>
      </c>
      <c r="CY112" s="319">
        <f t="shared" ca="1" si="110"/>
        <v>0</v>
      </c>
      <c r="CZ112" s="319">
        <f t="shared" ca="1" si="110"/>
        <v>0</v>
      </c>
      <c r="DA112" s="319">
        <f t="shared" ca="1" si="110"/>
        <v>0</v>
      </c>
      <c r="DB112" s="319">
        <f t="shared" ca="1" si="110"/>
        <v>0</v>
      </c>
      <c r="DC112" s="319">
        <f t="shared" ca="1" si="110"/>
        <v>0</v>
      </c>
    </row>
    <row r="113" spans="1:107" hidden="1">
      <c r="A113" s="91">
        <v>113</v>
      </c>
      <c r="B113" s="5" t="str">
        <f t="shared" ca="1" si="61"/>
        <v>L.2.</v>
      </c>
      <c r="C113" s="113" t="str">
        <f t="shared" ca="1" si="99"/>
        <v>Socialinio - ekonominio poveikio žala</v>
      </c>
      <c r="D113" s="194"/>
      <c r="E113" s="194"/>
      <c r="F113" s="195"/>
      <c r="G113" s="90">
        <f ca="1">SUMIF($H$39:$DC$39,"&lt;="&amp;PAL,$H113:$DC113)</f>
        <v>0</v>
      </c>
      <c r="H113" s="319">
        <f t="shared" ca="1" si="101"/>
        <v>0</v>
      </c>
      <c r="I113" s="319">
        <f t="shared" ca="1" si="101"/>
        <v>0</v>
      </c>
      <c r="J113" s="319">
        <f t="shared" ca="1" si="101"/>
        <v>0</v>
      </c>
      <c r="K113" s="319">
        <f t="shared" ca="1" si="101"/>
        <v>0</v>
      </c>
      <c r="L113" s="319">
        <f t="shared" ca="1" si="101"/>
        <v>0</v>
      </c>
      <c r="M113" s="319">
        <f t="shared" ca="1" si="101"/>
        <v>0</v>
      </c>
      <c r="N113" s="319">
        <f t="shared" ca="1" si="101"/>
        <v>0</v>
      </c>
      <c r="O113" s="319">
        <f t="shared" ca="1" si="101"/>
        <v>0</v>
      </c>
      <c r="P113" s="319">
        <f t="shared" ca="1" si="101"/>
        <v>0</v>
      </c>
      <c r="Q113" s="319">
        <f t="shared" ca="1" si="101"/>
        <v>0</v>
      </c>
      <c r="R113" s="319">
        <f t="shared" ca="1" si="102"/>
        <v>0</v>
      </c>
      <c r="S113" s="319">
        <f t="shared" ca="1" si="102"/>
        <v>0</v>
      </c>
      <c r="T113" s="319">
        <f t="shared" ca="1" si="102"/>
        <v>0</v>
      </c>
      <c r="U113" s="319">
        <f t="shared" ca="1" si="102"/>
        <v>0</v>
      </c>
      <c r="V113" s="319">
        <f t="shared" ca="1" si="102"/>
        <v>0</v>
      </c>
      <c r="W113" s="319">
        <f t="shared" ca="1" si="102"/>
        <v>0</v>
      </c>
      <c r="X113" s="319">
        <f t="shared" ca="1" si="102"/>
        <v>0</v>
      </c>
      <c r="Y113" s="319">
        <f t="shared" ca="1" si="102"/>
        <v>0</v>
      </c>
      <c r="Z113" s="319">
        <f t="shared" ca="1" si="102"/>
        <v>0</v>
      </c>
      <c r="AA113" s="319">
        <f t="shared" ca="1" si="102"/>
        <v>0</v>
      </c>
      <c r="AB113" s="319">
        <f t="shared" ca="1" si="103"/>
        <v>0</v>
      </c>
      <c r="AC113" s="319">
        <f t="shared" ca="1" si="103"/>
        <v>0</v>
      </c>
      <c r="AD113" s="319">
        <f t="shared" ca="1" si="103"/>
        <v>0</v>
      </c>
      <c r="AE113" s="319">
        <f t="shared" ca="1" si="103"/>
        <v>0</v>
      </c>
      <c r="AF113" s="319">
        <f t="shared" ca="1" si="103"/>
        <v>0</v>
      </c>
      <c r="AG113" s="319">
        <f t="shared" ca="1" si="103"/>
        <v>0</v>
      </c>
      <c r="AH113" s="319">
        <f t="shared" ca="1" si="103"/>
        <v>0</v>
      </c>
      <c r="AI113" s="319">
        <f t="shared" ca="1" si="103"/>
        <v>0</v>
      </c>
      <c r="AJ113" s="319">
        <f t="shared" ca="1" si="103"/>
        <v>0</v>
      </c>
      <c r="AK113" s="319">
        <f t="shared" ca="1" si="103"/>
        <v>0</v>
      </c>
      <c r="AL113" s="319">
        <f t="shared" ca="1" si="104"/>
        <v>0</v>
      </c>
      <c r="AM113" s="319">
        <f t="shared" ca="1" si="104"/>
        <v>0</v>
      </c>
      <c r="AN113" s="319">
        <f t="shared" ca="1" si="104"/>
        <v>0</v>
      </c>
      <c r="AO113" s="319">
        <f t="shared" ca="1" si="104"/>
        <v>0</v>
      </c>
      <c r="AP113" s="319">
        <f t="shared" ca="1" si="104"/>
        <v>0</v>
      </c>
      <c r="AQ113" s="319">
        <f t="shared" ca="1" si="104"/>
        <v>0</v>
      </c>
      <c r="AR113" s="319">
        <f t="shared" ca="1" si="104"/>
        <v>0</v>
      </c>
      <c r="AS113" s="319">
        <f t="shared" ca="1" si="104"/>
        <v>0</v>
      </c>
      <c r="AT113" s="319">
        <f t="shared" ca="1" si="104"/>
        <v>0</v>
      </c>
      <c r="AU113" s="319">
        <f t="shared" ca="1" si="104"/>
        <v>0</v>
      </c>
      <c r="AV113" s="319">
        <f t="shared" ca="1" si="105"/>
        <v>0</v>
      </c>
      <c r="AW113" s="319">
        <f t="shared" ca="1" si="105"/>
        <v>0</v>
      </c>
      <c r="AX113" s="319">
        <f t="shared" ca="1" si="105"/>
        <v>0</v>
      </c>
      <c r="AY113" s="319">
        <f t="shared" ca="1" si="105"/>
        <v>0</v>
      </c>
      <c r="AZ113" s="319">
        <f t="shared" ca="1" si="105"/>
        <v>0</v>
      </c>
      <c r="BA113" s="319">
        <f t="shared" ca="1" si="105"/>
        <v>0</v>
      </c>
      <c r="BB113" s="319">
        <f t="shared" ca="1" si="105"/>
        <v>0</v>
      </c>
      <c r="BC113" s="319">
        <f t="shared" ca="1" si="105"/>
        <v>0</v>
      </c>
      <c r="BD113" s="319">
        <f t="shared" ca="1" si="105"/>
        <v>0</v>
      </c>
      <c r="BE113" s="319">
        <f t="shared" ca="1" si="105"/>
        <v>0</v>
      </c>
      <c r="BF113" s="319">
        <f t="shared" ca="1" si="106"/>
        <v>0</v>
      </c>
      <c r="BG113" s="319">
        <f t="shared" ca="1" si="106"/>
        <v>0</v>
      </c>
      <c r="BH113" s="319">
        <f t="shared" ca="1" si="106"/>
        <v>0</v>
      </c>
      <c r="BI113" s="319">
        <f t="shared" ca="1" si="106"/>
        <v>0</v>
      </c>
      <c r="BJ113" s="319">
        <f t="shared" ca="1" si="106"/>
        <v>0</v>
      </c>
      <c r="BK113" s="319">
        <f t="shared" ca="1" si="106"/>
        <v>0</v>
      </c>
      <c r="BL113" s="319">
        <f t="shared" ca="1" si="106"/>
        <v>0</v>
      </c>
      <c r="BM113" s="319">
        <f t="shared" ca="1" si="106"/>
        <v>0</v>
      </c>
      <c r="BN113" s="319">
        <f t="shared" ca="1" si="106"/>
        <v>0</v>
      </c>
      <c r="BO113" s="319">
        <f t="shared" ca="1" si="106"/>
        <v>0</v>
      </c>
      <c r="BP113" s="319">
        <f t="shared" ca="1" si="107"/>
        <v>0</v>
      </c>
      <c r="BQ113" s="319">
        <f t="shared" ca="1" si="107"/>
        <v>0</v>
      </c>
      <c r="BR113" s="319">
        <f t="shared" ca="1" si="107"/>
        <v>0</v>
      </c>
      <c r="BS113" s="319">
        <f t="shared" ca="1" si="107"/>
        <v>0</v>
      </c>
      <c r="BT113" s="319">
        <f t="shared" ca="1" si="107"/>
        <v>0</v>
      </c>
      <c r="BU113" s="319">
        <f t="shared" ca="1" si="107"/>
        <v>0</v>
      </c>
      <c r="BV113" s="319">
        <f t="shared" ca="1" si="107"/>
        <v>0</v>
      </c>
      <c r="BW113" s="319">
        <f t="shared" ca="1" si="107"/>
        <v>0</v>
      </c>
      <c r="BX113" s="319">
        <f t="shared" ca="1" si="107"/>
        <v>0</v>
      </c>
      <c r="BY113" s="319">
        <f t="shared" ca="1" si="107"/>
        <v>0</v>
      </c>
      <c r="BZ113" s="319">
        <f t="shared" ca="1" si="108"/>
        <v>0</v>
      </c>
      <c r="CA113" s="319">
        <f t="shared" ca="1" si="108"/>
        <v>0</v>
      </c>
      <c r="CB113" s="319">
        <f t="shared" ca="1" si="108"/>
        <v>0</v>
      </c>
      <c r="CC113" s="319">
        <f t="shared" ca="1" si="108"/>
        <v>0</v>
      </c>
      <c r="CD113" s="319">
        <f t="shared" ca="1" si="108"/>
        <v>0</v>
      </c>
      <c r="CE113" s="319">
        <f t="shared" ca="1" si="108"/>
        <v>0</v>
      </c>
      <c r="CF113" s="319">
        <f t="shared" ca="1" si="108"/>
        <v>0</v>
      </c>
      <c r="CG113" s="319">
        <f t="shared" ca="1" si="108"/>
        <v>0</v>
      </c>
      <c r="CH113" s="319">
        <f t="shared" ca="1" si="108"/>
        <v>0</v>
      </c>
      <c r="CI113" s="319">
        <f t="shared" ca="1" si="108"/>
        <v>0</v>
      </c>
      <c r="CJ113" s="319">
        <f t="shared" ca="1" si="109"/>
        <v>0</v>
      </c>
      <c r="CK113" s="319">
        <f t="shared" ca="1" si="109"/>
        <v>0</v>
      </c>
      <c r="CL113" s="319">
        <f t="shared" ca="1" si="109"/>
        <v>0</v>
      </c>
      <c r="CM113" s="319">
        <f t="shared" ca="1" si="109"/>
        <v>0</v>
      </c>
      <c r="CN113" s="319">
        <f t="shared" ca="1" si="109"/>
        <v>0</v>
      </c>
      <c r="CO113" s="319">
        <f t="shared" ca="1" si="109"/>
        <v>0</v>
      </c>
      <c r="CP113" s="319">
        <f t="shared" ca="1" si="109"/>
        <v>0</v>
      </c>
      <c r="CQ113" s="319">
        <f t="shared" ca="1" si="109"/>
        <v>0</v>
      </c>
      <c r="CR113" s="319">
        <f t="shared" ca="1" si="109"/>
        <v>0</v>
      </c>
      <c r="CS113" s="319">
        <f t="shared" ca="1" si="109"/>
        <v>0</v>
      </c>
      <c r="CT113" s="319">
        <f t="shared" ca="1" si="110"/>
        <v>0</v>
      </c>
      <c r="CU113" s="319">
        <f t="shared" ca="1" si="110"/>
        <v>0</v>
      </c>
      <c r="CV113" s="319">
        <f t="shared" ca="1" si="110"/>
        <v>0</v>
      </c>
      <c r="CW113" s="319">
        <f t="shared" ca="1" si="110"/>
        <v>0</v>
      </c>
      <c r="CX113" s="319">
        <f t="shared" ca="1" si="110"/>
        <v>0</v>
      </c>
      <c r="CY113" s="319">
        <f t="shared" ca="1" si="110"/>
        <v>0</v>
      </c>
      <c r="CZ113" s="319">
        <f t="shared" ca="1" si="110"/>
        <v>0</v>
      </c>
      <c r="DA113" s="319">
        <f t="shared" ca="1" si="110"/>
        <v>0</v>
      </c>
      <c r="DB113" s="319">
        <f t="shared" ca="1" si="110"/>
        <v>0</v>
      </c>
      <c r="DC113" s="319">
        <f t="shared" ca="1" si="110"/>
        <v>0</v>
      </c>
    </row>
    <row r="114" spans="1:107" hidden="1">
      <c r="A114" s="91"/>
      <c r="G114" s="43"/>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c r="AE114" s="10"/>
      <c r="AF114" s="10"/>
      <c r="AG114" s="10"/>
      <c r="AH114" s="10"/>
      <c r="AI114" s="10"/>
      <c r="AJ114" s="10"/>
      <c r="AK114" s="10"/>
      <c r="AL114" s="10"/>
      <c r="AM114" s="10"/>
      <c r="AN114" s="10"/>
      <c r="AO114" s="10"/>
      <c r="AP114" s="10"/>
      <c r="AQ114" s="10"/>
      <c r="AR114" s="10"/>
      <c r="AS114" s="10"/>
      <c r="AT114" s="10"/>
      <c r="AU114" s="10"/>
      <c r="AV114" s="10"/>
      <c r="AW114" s="10"/>
      <c r="AX114" s="10"/>
      <c r="AY114" s="10"/>
      <c r="AZ114" s="10"/>
      <c r="BA114" s="10"/>
      <c r="BB114" s="10"/>
      <c r="BC114" s="10"/>
      <c r="BD114" s="10"/>
      <c r="BE114" s="10"/>
      <c r="BF114" s="10"/>
      <c r="BG114" s="10"/>
      <c r="BH114" s="10"/>
      <c r="BI114" s="10"/>
      <c r="BJ114" s="10"/>
      <c r="BK114" s="10"/>
      <c r="BL114" s="10"/>
      <c r="BM114" s="10"/>
      <c r="BN114" s="10"/>
      <c r="BO114" s="10"/>
      <c r="BP114" s="10"/>
      <c r="BQ114" s="10"/>
      <c r="BR114" s="10"/>
      <c r="BS114" s="10"/>
      <c r="BT114" s="10"/>
      <c r="BU114" s="10"/>
      <c r="BV114" s="10"/>
      <c r="BW114" s="10"/>
      <c r="BX114" s="10"/>
      <c r="BY114" s="10"/>
      <c r="BZ114" s="10"/>
      <c r="CA114" s="10"/>
      <c r="CB114" s="10"/>
      <c r="CC114" s="10"/>
      <c r="CD114" s="10"/>
      <c r="CE114" s="10"/>
      <c r="CF114" s="10"/>
      <c r="CG114" s="10"/>
      <c r="CH114" s="10"/>
      <c r="CI114" s="10"/>
      <c r="CJ114" s="10"/>
      <c r="CK114" s="10"/>
      <c r="CL114" s="10"/>
      <c r="CM114" s="10"/>
      <c r="CN114" s="10"/>
      <c r="CO114" s="10"/>
      <c r="CP114" s="10"/>
      <c r="CQ114" s="10"/>
      <c r="CR114" s="10"/>
      <c r="CS114" s="10"/>
      <c r="CT114" s="10"/>
      <c r="CU114" s="10"/>
      <c r="CV114" s="10"/>
      <c r="CW114" s="10"/>
      <c r="CX114" s="10"/>
      <c r="CY114" s="10"/>
      <c r="CZ114" s="10"/>
      <c r="DA114" s="10"/>
      <c r="DB114" s="10"/>
      <c r="DC114" s="10"/>
    </row>
    <row r="116" spans="1:107" hidden="1">
      <c r="A116" s="91"/>
      <c r="B116" s="3" t="str">
        <f ca="1">IFERROR(OFFSET(INDIRECT("'"&amp;Opt_alt&amp;"'!B8"),0,0),"")</f>
        <v>B.</v>
      </c>
      <c r="C116" s="824" t="str">
        <f ca="1">IFERROR(OFFSET(INDIRECT("'"&amp;Opt_alt&amp;"'!C8"),0,0),"")</f>
        <v>REINVESTICIJOS (PO PRIEMONĖS ĮGYVENDINIMO)</v>
      </c>
      <c r="D116" s="825"/>
      <c r="E116" s="825"/>
      <c r="F116" s="826"/>
      <c r="G116" s="90">
        <f ca="1">SUMIF($H$39:$DC$39,"&lt;="&amp;PAL,$H116:$DC116)</f>
        <v>140423145.92980555</v>
      </c>
      <c r="H116" s="14">
        <f t="shared" ref="H116:AM116" ca="1" si="111">IFERROR(OFFSET(INDIRECT("'"&amp;Opt_alt&amp;"'!H8"),0,H$39)*(1+VMI)^H$39,"")</f>
        <v>0</v>
      </c>
      <c r="I116" s="14">
        <f t="shared" ca="1" si="111"/>
        <v>0</v>
      </c>
      <c r="J116" s="14">
        <f t="shared" ca="1" si="111"/>
        <v>0</v>
      </c>
      <c r="K116" s="14">
        <f t="shared" ca="1" si="111"/>
        <v>0</v>
      </c>
      <c r="L116" s="14">
        <f t="shared" ca="1" si="111"/>
        <v>0</v>
      </c>
      <c r="M116" s="14">
        <f t="shared" ca="1" si="111"/>
        <v>0</v>
      </c>
      <c r="N116" s="14">
        <f t="shared" ca="1" si="111"/>
        <v>0</v>
      </c>
      <c r="O116" s="14">
        <f t="shared" ca="1" si="111"/>
        <v>0</v>
      </c>
      <c r="P116" s="14">
        <f t="shared" ca="1" si="111"/>
        <v>0</v>
      </c>
      <c r="Q116" s="14">
        <f t="shared" ca="1" si="111"/>
        <v>0</v>
      </c>
      <c r="R116" s="14">
        <f t="shared" ca="1" si="111"/>
        <v>0</v>
      </c>
      <c r="S116" s="14">
        <f ca="1">IFERROR(OFFSET(INDIRECT("'"&amp;Opt_alt&amp;"'!H8"),0,S$39)*(1+VMI)^S$39,"")</f>
        <v>0</v>
      </c>
      <c r="T116" s="14">
        <f t="shared" ca="1" si="111"/>
        <v>23832.876408432039</v>
      </c>
      <c r="U116" s="14">
        <f t="shared" ca="1" si="111"/>
        <v>0</v>
      </c>
      <c r="V116" s="14">
        <f t="shared" ca="1" si="111"/>
        <v>0</v>
      </c>
      <c r="W116" s="14">
        <f t="shared" ca="1" si="111"/>
        <v>0</v>
      </c>
      <c r="X116" s="14">
        <f t="shared" ca="1" si="111"/>
        <v>0</v>
      </c>
      <c r="Y116" s="14">
        <f t="shared" ca="1" si="111"/>
        <v>0</v>
      </c>
      <c r="Z116" s="14">
        <f t="shared" ca="1" si="111"/>
        <v>0</v>
      </c>
      <c r="AA116" s="14">
        <f t="shared" ca="1" si="111"/>
        <v>0</v>
      </c>
      <c r="AB116" s="14">
        <f t="shared" ca="1" si="111"/>
        <v>0</v>
      </c>
      <c r="AC116" s="14">
        <f t="shared" ca="1" si="111"/>
        <v>0</v>
      </c>
      <c r="AD116" s="14">
        <f t="shared" ca="1" si="111"/>
        <v>8024367.0735214818</v>
      </c>
      <c r="AE116" s="14">
        <f t="shared" ca="1" si="111"/>
        <v>32990.274761341199</v>
      </c>
      <c r="AF116" s="14">
        <f t="shared" ca="1" si="111"/>
        <v>0</v>
      </c>
      <c r="AG116" s="14">
        <f t="shared" ca="1" si="111"/>
        <v>0</v>
      </c>
      <c r="AH116" s="14">
        <f t="shared" ca="1" si="111"/>
        <v>58293919.57035961</v>
      </c>
      <c r="AI116" s="14">
        <f t="shared" ca="1" si="111"/>
        <v>0</v>
      </c>
      <c r="AJ116" s="14">
        <f t="shared" ca="1" si="111"/>
        <v>0</v>
      </c>
      <c r="AK116" s="14">
        <f t="shared" ca="1" si="111"/>
        <v>2842795.6668642927</v>
      </c>
      <c r="AL116" s="14">
        <f t="shared" ca="1" si="111"/>
        <v>0</v>
      </c>
      <c r="AM116" s="14">
        <f t="shared" ca="1" si="111"/>
        <v>0</v>
      </c>
      <c r="AN116" s="14">
        <f t="shared" ref="AN116:BS116" ca="1" si="112">IFERROR(OFFSET(INDIRECT("'"&amp;Opt_alt&amp;"'!H8"),0,AN$39)*(1+VMI)^AN$39,"")</f>
        <v>14883386.058826124</v>
      </c>
      <c r="AO116" s="14">
        <f t="shared" ca="1" si="112"/>
        <v>56276188.153335109</v>
      </c>
      <c r="AP116" s="14">
        <f t="shared" ca="1" si="112"/>
        <v>45666.255729154298</v>
      </c>
      <c r="AQ116" s="14">
        <f t="shared" ca="1" si="112"/>
        <v>0</v>
      </c>
      <c r="AR116" s="14">
        <f t="shared" ca="1" si="112"/>
        <v>0</v>
      </c>
      <c r="AS116" s="14">
        <f t="shared" ca="1" si="112"/>
        <v>0</v>
      </c>
      <c r="AT116" s="14">
        <f t="shared" ca="1" si="112"/>
        <v>0</v>
      </c>
      <c r="AU116" s="14">
        <f t="shared" ca="1" si="112"/>
        <v>0</v>
      </c>
      <c r="AV116" s="14">
        <f t="shared" ca="1" si="112"/>
        <v>0</v>
      </c>
      <c r="AW116" s="14">
        <f t="shared" ca="1" si="112"/>
        <v>0</v>
      </c>
      <c r="AX116" s="14">
        <f t="shared" ca="1" si="112"/>
        <v>0</v>
      </c>
      <c r="AY116" s="14">
        <f t="shared" ca="1" si="112"/>
        <v>0</v>
      </c>
      <c r="AZ116" s="14">
        <f t="shared" ca="1" si="112"/>
        <v>0</v>
      </c>
      <c r="BA116" s="14">
        <f t="shared" ca="1" si="112"/>
        <v>0</v>
      </c>
      <c r="BB116" s="14">
        <f t="shared" ca="1" si="112"/>
        <v>0</v>
      </c>
      <c r="BC116" s="14">
        <f t="shared" ca="1" si="112"/>
        <v>0</v>
      </c>
      <c r="BD116" s="14">
        <f t="shared" ca="1" si="112"/>
        <v>0</v>
      </c>
      <c r="BE116" s="14">
        <f t="shared" ca="1" si="112"/>
        <v>0</v>
      </c>
      <c r="BF116" s="14">
        <f t="shared" ca="1" si="112"/>
        <v>0</v>
      </c>
      <c r="BG116" s="14">
        <f t="shared" ca="1" si="112"/>
        <v>0</v>
      </c>
      <c r="BH116" s="14">
        <f t="shared" ca="1" si="112"/>
        <v>0</v>
      </c>
      <c r="BI116" s="14">
        <f t="shared" ca="1" si="112"/>
        <v>0</v>
      </c>
      <c r="BJ116" s="14">
        <f t="shared" ca="1" si="112"/>
        <v>0</v>
      </c>
      <c r="BK116" s="14">
        <f t="shared" ca="1" si="112"/>
        <v>0</v>
      </c>
      <c r="BL116" s="14">
        <f t="shared" ca="1" si="112"/>
        <v>0</v>
      </c>
      <c r="BM116" s="14">
        <f t="shared" ca="1" si="112"/>
        <v>0</v>
      </c>
      <c r="BN116" s="14">
        <f t="shared" ca="1" si="112"/>
        <v>0</v>
      </c>
      <c r="BO116" s="14">
        <f t="shared" ca="1" si="112"/>
        <v>0</v>
      </c>
      <c r="BP116" s="14">
        <f t="shared" ca="1" si="112"/>
        <v>0</v>
      </c>
      <c r="BQ116" s="14">
        <f t="shared" ca="1" si="112"/>
        <v>0</v>
      </c>
      <c r="BR116" s="14">
        <f t="shared" ca="1" si="112"/>
        <v>0</v>
      </c>
      <c r="BS116" s="14">
        <f t="shared" ca="1" si="112"/>
        <v>0</v>
      </c>
      <c r="BT116" s="14">
        <f t="shared" ref="BT116:DC116" ca="1" si="113">IFERROR(OFFSET(INDIRECT("'"&amp;Opt_alt&amp;"'!H8"),0,BT$39)*(1+VMI)^BT$39,"")</f>
        <v>0</v>
      </c>
      <c r="BU116" s="14">
        <f t="shared" ca="1" si="113"/>
        <v>0</v>
      </c>
      <c r="BV116" s="14">
        <f t="shared" ca="1" si="113"/>
        <v>0</v>
      </c>
      <c r="BW116" s="14">
        <f t="shared" ca="1" si="113"/>
        <v>0</v>
      </c>
      <c r="BX116" s="14">
        <f t="shared" ca="1" si="113"/>
        <v>0</v>
      </c>
      <c r="BY116" s="14">
        <f t="shared" ca="1" si="113"/>
        <v>0</v>
      </c>
      <c r="BZ116" s="14">
        <f t="shared" ca="1" si="113"/>
        <v>0</v>
      </c>
      <c r="CA116" s="14">
        <f t="shared" ca="1" si="113"/>
        <v>0</v>
      </c>
      <c r="CB116" s="14">
        <f t="shared" ca="1" si="113"/>
        <v>0</v>
      </c>
      <c r="CC116" s="14">
        <f t="shared" ca="1" si="113"/>
        <v>0</v>
      </c>
      <c r="CD116" s="14">
        <f t="shared" ca="1" si="113"/>
        <v>0</v>
      </c>
      <c r="CE116" s="14">
        <f t="shared" ca="1" si="113"/>
        <v>0</v>
      </c>
      <c r="CF116" s="14">
        <f t="shared" ca="1" si="113"/>
        <v>0</v>
      </c>
      <c r="CG116" s="14">
        <f t="shared" ca="1" si="113"/>
        <v>0</v>
      </c>
      <c r="CH116" s="14">
        <f t="shared" ca="1" si="113"/>
        <v>0</v>
      </c>
      <c r="CI116" s="14">
        <f t="shared" ca="1" si="113"/>
        <v>0</v>
      </c>
      <c r="CJ116" s="14">
        <f t="shared" ca="1" si="113"/>
        <v>0</v>
      </c>
      <c r="CK116" s="14">
        <f t="shared" ca="1" si="113"/>
        <v>0</v>
      </c>
      <c r="CL116" s="14">
        <f t="shared" ca="1" si="113"/>
        <v>0</v>
      </c>
      <c r="CM116" s="14">
        <f t="shared" ca="1" si="113"/>
        <v>0</v>
      </c>
      <c r="CN116" s="14">
        <f t="shared" ca="1" si="113"/>
        <v>0</v>
      </c>
      <c r="CO116" s="14">
        <f t="shared" ca="1" si="113"/>
        <v>0</v>
      </c>
      <c r="CP116" s="14">
        <f t="shared" ca="1" si="113"/>
        <v>0</v>
      </c>
      <c r="CQ116" s="14">
        <f t="shared" ca="1" si="113"/>
        <v>0</v>
      </c>
      <c r="CR116" s="14">
        <f t="shared" ca="1" si="113"/>
        <v>0</v>
      </c>
      <c r="CS116" s="14">
        <f t="shared" ca="1" si="113"/>
        <v>0</v>
      </c>
      <c r="CT116" s="14">
        <f t="shared" ca="1" si="113"/>
        <v>0</v>
      </c>
      <c r="CU116" s="14">
        <f t="shared" ca="1" si="113"/>
        <v>0</v>
      </c>
      <c r="CV116" s="14">
        <f t="shared" ca="1" si="113"/>
        <v>0</v>
      </c>
      <c r="CW116" s="14">
        <f t="shared" ca="1" si="113"/>
        <v>0</v>
      </c>
      <c r="CX116" s="14">
        <f t="shared" ca="1" si="113"/>
        <v>0</v>
      </c>
      <c r="CY116" s="14">
        <f t="shared" ca="1" si="113"/>
        <v>0</v>
      </c>
      <c r="CZ116" s="14">
        <f t="shared" ca="1" si="113"/>
        <v>0</v>
      </c>
      <c r="DA116" s="14">
        <f t="shared" ca="1" si="113"/>
        <v>0</v>
      </c>
      <c r="DB116" s="14">
        <f t="shared" ca="1" si="113"/>
        <v>0</v>
      </c>
      <c r="DC116" s="14">
        <f t="shared" ca="1" si="113"/>
        <v>0</v>
      </c>
    </row>
    <row r="117" spans="1:107" hidden="1">
      <c r="C117" s="131" t="s">
        <v>514</v>
      </c>
      <c r="D117" s="294"/>
      <c r="E117" s="294"/>
      <c r="F117" s="295"/>
      <c r="G117" s="90">
        <f ca="1">SUMIF($H$39:$DC$39,"&lt;="&amp;PAL,$H117:$DC117)</f>
        <v>-23936282.661358692</v>
      </c>
      <c r="H117" s="14">
        <f ca="1">IFERROR((OFFSET(INDIRECT("'"&amp;Opt_alt&amp;"'!H89"),0,H$39)-OFFSET(INDIRECT("'"&amp;Opt_alt&amp;"'!H100"),0,H$39))*(1+VMI)^H$39,"")</f>
        <v>0</v>
      </c>
      <c r="I117" s="14">
        <f t="shared" ref="I117:AN117" ca="1" si="114">IFERROR(OFFSET(INDIRECT("'"&amp;Opt_alt&amp;"'!H89"),0,I$39)*(1+VMI)^I$39-OFFSET(INDIRECT("'"&amp;Opt_alt&amp;"'!H100"),0,I$39)*(1+VMI)^I$39,"")</f>
        <v>0</v>
      </c>
      <c r="J117" s="14">
        <f t="shared" ca="1" si="114"/>
        <v>-251004.78127199996</v>
      </c>
      <c r="K117" s="14">
        <f t="shared" ca="1" si="114"/>
        <v>-4631905.9313681601</v>
      </c>
      <c r="L117" s="14">
        <f t="shared" ca="1" si="114"/>
        <v>5256.0361019951997</v>
      </c>
      <c r="M117" s="14">
        <f t="shared" ca="1" si="114"/>
        <v>-1334653.786098327</v>
      </c>
      <c r="N117" s="14">
        <f t="shared" ca="1" si="114"/>
        <v>5576.1287006067078</v>
      </c>
      <c r="O117" s="14">
        <f t="shared" ca="1" si="114"/>
        <v>5743.4125616249094</v>
      </c>
      <c r="P117" s="14">
        <f t="shared" ca="1" si="114"/>
        <v>5915.7149384736558</v>
      </c>
      <c r="Q117" s="14">
        <f t="shared" ca="1" si="114"/>
        <v>6093.1863866278654</v>
      </c>
      <c r="R117" s="14">
        <f t="shared" ca="1" si="114"/>
        <v>6275.9819782267014</v>
      </c>
      <c r="S117" s="14">
        <f t="shared" ca="1" si="114"/>
        <v>6464.2614375735029</v>
      </c>
      <c r="T117" s="14">
        <f t="shared" ca="1" si="114"/>
        <v>-257990.71959437261</v>
      </c>
      <c r="U117" s="14">
        <f t="shared" ca="1" si="114"/>
        <v>-4673814.1377794854</v>
      </c>
      <c r="V117" s="14">
        <f t="shared" ca="1" si="114"/>
        <v>0</v>
      </c>
      <c r="W117" s="14">
        <f t="shared" ca="1" si="114"/>
        <v>-1350704.0003169901</v>
      </c>
      <c r="X117" s="14">
        <f t="shared" ca="1" si="114"/>
        <v>0</v>
      </c>
      <c r="Y117" s="14">
        <f t="shared" ca="1" si="114"/>
        <v>299081.95263575716</v>
      </c>
      <c r="Z117" s="14">
        <f t="shared" ca="1" si="114"/>
        <v>5418231.5580245657</v>
      </c>
      <c r="AA117" s="14">
        <f t="shared" ca="1" si="114"/>
        <v>0</v>
      </c>
      <c r="AB117" s="14">
        <f t="shared" ca="1" si="114"/>
        <v>1565836.1296207851</v>
      </c>
      <c r="AC117" s="14">
        <f t="shared" ca="1" si="114"/>
        <v>0</v>
      </c>
      <c r="AD117" s="14">
        <f t="shared" ca="1" si="114"/>
        <v>-577863.25630275637</v>
      </c>
      <c r="AE117" s="14">
        <f t="shared" ca="1" si="114"/>
        <v>-10468692.289619958</v>
      </c>
      <c r="AF117" s="14">
        <f t="shared" ca="1" si="114"/>
        <v>0</v>
      </c>
      <c r="AG117" s="14">
        <f t="shared" ca="1" si="114"/>
        <v>-3025388.7161193839</v>
      </c>
      <c r="AH117" s="14">
        <f t="shared" ca="1" si="114"/>
        <v>0</v>
      </c>
      <c r="AI117" s="14">
        <f t="shared" ca="1" si="114"/>
        <v>428737.21057431126</v>
      </c>
      <c r="AJ117" s="14">
        <f t="shared" ca="1" si="114"/>
        <v>7767093.4804356629</v>
      </c>
      <c r="AK117" s="14">
        <f t="shared" ca="1" si="114"/>
        <v>0</v>
      </c>
      <c r="AL117" s="14">
        <f t="shared" ca="1" si="114"/>
        <v>2244643.0100972569</v>
      </c>
      <c r="AM117" s="14">
        <f t="shared" ca="1" si="114"/>
        <v>0</v>
      </c>
      <c r="AN117" s="14">
        <f t="shared" ca="1" si="114"/>
        <v>-621279.91613312357</v>
      </c>
      <c r="AO117" s="14">
        <f t="shared" ref="AO117:BT117" ca="1" si="115">IFERROR(OFFSET(INDIRECT("'"&amp;Opt_alt&amp;"'!H89"),0,AO$39)*(1+VMI)^AO$39-OFFSET(INDIRECT("'"&amp;Opt_alt&amp;"'!H100"),0,AO$39)*(1+VMI)^AO$39,"")</f>
        <v>-11255237.630667021</v>
      </c>
      <c r="AP117" s="14">
        <f t="shared" ca="1" si="115"/>
        <v>0</v>
      </c>
      <c r="AQ117" s="14">
        <f t="shared" ca="1" si="115"/>
        <v>-3252695.5595805789</v>
      </c>
      <c r="AR117" s="14">
        <f t="shared" ca="1" si="115"/>
        <v>0</v>
      </c>
      <c r="AS117" s="14">
        <f t="shared" ca="1" si="115"/>
        <v>0</v>
      </c>
      <c r="AT117" s="14">
        <f t="shared" ca="1" si="115"/>
        <v>0</v>
      </c>
      <c r="AU117" s="14">
        <f t="shared" ca="1" si="115"/>
        <v>0</v>
      </c>
      <c r="AV117" s="14">
        <f t="shared" ca="1" si="115"/>
        <v>0</v>
      </c>
      <c r="AW117" s="14">
        <f t="shared" ca="1" si="115"/>
        <v>0</v>
      </c>
      <c r="AX117" s="14">
        <f t="shared" ca="1" si="115"/>
        <v>0</v>
      </c>
      <c r="AY117" s="14">
        <f t="shared" ca="1" si="115"/>
        <v>0</v>
      </c>
      <c r="AZ117" s="14">
        <f t="shared" ca="1" si="115"/>
        <v>0</v>
      </c>
      <c r="BA117" s="14">
        <f t="shared" ca="1" si="115"/>
        <v>0</v>
      </c>
      <c r="BB117" s="14">
        <f t="shared" ca="1" si="115"/>
        <v>0</v>
      </c>
      <c r="BC117" s="14">
        <f t="shared" ca="1" si="115"/>
        <v>0</v>
      </c>
      <c r="BD117" s="14">
        <f t="shared" ca="1" si="115"/>
        <v>0</v>
      </c>
      <c r="BE117" s="14">
        <f t="shared" ca="1" si="115"/>
        <v>0</v>
      </c>
      <c r="BF117" s="14">
        <f t="shared" ca="1" si="115"/>
        <v>0</v>
      </c>
      <c r="BG117" s="14">
        <f t="shared" ca="1" si="115"/>
        <v>0</v>
      </c>
      <c r="BH117" s="14">
        <f t="shared" ca="1" si="115"/>
        <v>0</v>
      </c>
      <c r="BI117" s="14">
        <f t="shared" ca="1" si="115"/>
        <v>0</v>
      </c>
      <c r="BJ117" s="14">
        <f t="shared" ca="1" si="115"/>
        <v>0</v>
      </c>
      <c r="BK117" s="14">
        <f t="shared" ca="1" si="115"/>
        <v>0</v>
      </c>
      <c r="BL117" s="14">
        <f t="shared" ca="1" si="115"/>
        <v>0</v>
      </c>
      <c r="BM117" s="14">
        <f t="shared" ca="1" si="115"/>
        <v>0</v>
      </c>
      <c r="BN117" s="14">
        <f t="shared" ca="1" si="115"/>
        <v>0</v>
      </c>
      <c r="BO117" s="14">
        <f t="shared" ca="1" si="115"/>
        <v>0</v>
      </c>
      <c r="BP117" s="14">
        <f t="shared" ca="1" si="115"/>
        <v>0</v>
      </c>
      <c r="BQ117" s="14">
        <f t="shared" ca="1" si="115"/>
        <v>0</v>
      </c>
      <c r="BR117" s="14">
        <f t="shared" ca="1" si="115"/>
        <v>0</v>
      </c>
      <c r="BS117" s="14">
        <f t="shared" ca="1" si="115"/>
        <v>0</v>
      </c>
      <c r="BT117" s="14">
        <f t="shared" ca="1" si="115"/>
        <v>0</v>
      </c>
      <c r="BU117" s="14">
        <f t="shared" ref="BU117:DC117" ca="1" si="116">IFERROR(OFFSET(INDIRECT("'"&amp;Opt_alt&amp;"'!H89"),0,BU$39)*(1+VMI)^BU$39-OFFSET(INDIRECT("'"&amp;Opt_alt&amp;"'!H100"),0,BU$39)*(1+VMI)^BU$39,"")</f>
        <v>0</v>
      </c>
      <c r="BV117" s="14">
        <f t="shared" ca="1" si="116"/>
        <v>0</v>
      </c>
      <c r="BW117" s="14">
        <f t="shared" ca="1" si="116"/>
        <v>0</v>
      </c>
      <c r="BX117" s="14">
        <f t="shared" ca="1" si="116"/>
        <v>0</v>
      </c>
      <c r="BY117" s="14">
        <f t="shared" ca="1" si="116"/>
        <v>0</v>
      </c>
      <c r="BZ117" s="14">
        <f t="shared" ca="1" si="116"/>
        <v>0</v>
      </c>
      <c r="CA117" s="14">
        <f t="shared" ca="1" si="116"/>
        <v>0</v>
      </c>
      <c r="CB117" s="14">
        <f t="shared" ca="1" si="116"/>
        <v>0</v>
      </c>
      <c r="CC117" s="14">
        <f t="shared" ca="1" si="116"/>
        <v>0</v>
      </c>
      <c r="CD117" s="14">
        <f t="shared" ca="1" si="116"/>
        <v>0</v>
      </c>
      <c r="CE117" s="14">
        <f t="shared" ca="1" si="116"/>
        <v>0</v>
      </c>
      <c r="CF117" s="14">
        <f t="shared" ca="1" si="116"/>
        <v>0</v>
      </c>
      <c r="CG117" s="14">
        <f t="shared" ca="1" si="116"/>
        <v>0</v>
      </c>
      <c r="CH117" s="14">
        <f t="shared" ca="1" si="116"/>
        <v>0</v>
      </c>
      <c r="CI117" s="14">
        <f t="shared" ca="1" si="116"/>
        <v>0</v>
      </c>
      <c r="CJ117" s="14">
        <f t="shared" ca="1" si="116"/>
        <v>0</v>
      </c>
      <c r="CK117" s="14">
        <f t="shared" ca="1" si="116"/>
        <v>0</v>
      </c>
      <c r="CL117" s="14">
        <f t="shared" ca="1" si="116"/>
        <v>0</v>
      </c>
      <c r="CM117" s="14">
        <f t="shared" ca="1" si="116"/>
        <v>0</v>
      </c>
      <c r="CN117" s="14">
        <f t="shared" ca="1" si="116"/>
        <v>0</v>
      </c>
      <c r="CO117" s="14">
        <f t="shared" ca="1" si="116"/>
        <v>0</v>
      </c>
      <c r="CP117" s="14">
        <f t="shared" ca="1" si="116"/>
        <v>0</v>
      </c>
      <c r="CQ117" s="14">
        <f t="shared" ca="1" si="116"/>
        <v>0</v>
      </c>
      <c r="CR117" s="14">
        <f t="shared" ca="1" si="116"/>
        <v>0</v>
      </c>
      <c r="CS117" s="14">
        <f t="shared" ca="1" si="116"/>
        <v>0</v>
      </c>
      <c r="CT117" s="14">
        <f t="shared" ca="1" si="116"/>
        <v>0</v>
      </c>
      <c r="CU117" s="14">
        <f t="shared" ca="1" si="116"/>
        <v>0</v>
      </c>
      <c r="CV117" s="14">
        <f t="shared" ca="1" si="116"/>
        <v>0</v>
      </c>
      <c r="CW117" s="14">
        <f t="shared" ca="1" si="116"/>
        <v>0</v>
      </c>
      <c r="CX117" s="14">
        <f t="shared" ca="1" si="116"/>
        <v>0</v>
      </c>
      <c r="CY117" s="14">
        <f t="shared" ca="1" si="116"/>
        <v>0</v>
      </c>
      <c r="CZ117" s="14">
        <f t="shared" ca="1" si="116"/>
        <v>0</v>
      </c>
      <c r="DA117" s="14">
        <f t="shared" ca="1" si="116"/>
        <v>0</v>
      </c>
      <c r="DB117" s="14">
        <f t="shared" ca="1" si="116"/>
        <v>0</v>
      </c>
      <c r="DC117" s="14">
        <f t="shared" ca="1" si="116"/>
        <v>0</v>
      </c>
    </row>
    <row r="118" spans="1:107" hidden="1">
      <c r="B118" s="3" t="str">
        <f ca="1">IFERROR(OFFSET(INDIRECT("'"&amp;Opt_alt&amp;"'!B9"),0,0),"")</f>
        <v>C.</v>
      </c>
      <c r="C118" s="824" t="str">
        <f ca="1">IFERROR(OFFSET(INDIRECT("'"&amp;Opt_alt&amp;"'!C9"),0,0),"")</f>
        <v>PRIEMONĖS INVESTICIJOS</v>
      </c>
      <c r="D118" s="825"/>
      <c r="E118" s="825"/>
      <c r="F118" s="826"/>
      <c r="G118" s="90">
        <f ca="1">SUMIF($H$39:$DC$39,"&lt;="&amp;PAL,$H118:$DC118)</f>
        <v>61361820.046499997</v>
      </c>
      <c r="H118" s="14">
        <f t="shared" ref="H118:AM118" ca="1" si="117">IFERROR(OFFSET(INDIRECT("'"&amp;Opt_alt&amp;"'!H9"),0,H$39),"")</f>
        <v>0</v>
      </c>
      <c r="I118" s="14">
        <f t="shared" ca="1" si="117"/>
        <v>5244384.9000000004</v>
      </c>
      <c r="J118" s="14">
        <f t="shared" ca="1" si="117"/>
        <v>1883482</v>
      </c>
      <c r="K118" s="14">
        <f t="shared" ca="1" si="117"/>
        <v>7428561.2165000001</v>
      </c>
      <c r="L118" s="14">
        <f t="shared" ca="1" si="117"/>
        <v>5742151.9300000006</v>
      </c>
      <c r="M118" s="14">
        <f t="shared" ca="1" si="117"/>
        <v>15398255</v>
      </c>
      <c r="N118" s="14">
        <f t="shared" ca="1" si="117"/>
        <v>16406185</v>
      </c>
      <c r="O118" s="14">
        <f t="shared" ca="1" si="117"/>
        <v>9258800</v>
      </c>
      <c r="P118" s="14">
        <f t="shared" ca="1" si="117"/>
        <v>0</v>
      </c>
      <c r="Q118" s="14">
        <f t="shared" ca="1" si="117"/>
        <v>0</v>
      </c>
      <c r="R118" s="14">
        <f t="shared" ca="1" si="117"/>
        <v>0</v>
      </c>
      <c r="S118" s="14">
        <f t="shared" ca="1" si="117"/>
        <v>0</v>
      </c>
      <c r="T118" s="14">
        <f t="shared" ca="1" si="117"/>
        <v>0</v>
      </c>
      <c r="U118" s="14">
        <f t="shared" ca="1" si="117"/>
        <v>0</v>
      </c>
      <c r="V118" s="14">
        <f t="shared" ca="1" si="117"/>
        <v>0</v>
      </c>
      <c r="W118" s="14">
        <f t="shared" ca="1" si="117"/>
        <v>0</v>
      </c>
      <c r="X118" s="14">
        <f t="shared" ca="1" si="117"/>
        <v>0</v>
      </c>
      <c r="Y118" s="14">
        <f t="shared" ca="1" si="117"/>
        <v>0</v>
      </c>
      <c r="Z118" s="14">
        <f t="shared" ca="1" si="117"/>
        <v>0</v>
      </c>
      <c r="AA118" s="14">
        <f t="shared" ca="1" si="117"/>
        <v>0</v>
      </c>
      <c r="AB118" s="14">
        <f t="shared" ca="1" si="117"/>
        <v>0</v>
      </c>
      <c r="AC118" s="14">
        <f t="shared" ca="1" si="117"/>
        <v>0</v>
      </c>
      <c r="AD118" s="14">
        <f t="shared" ca="1" si="117"/>
        <v>0</v>
      </c>
      <c r="AE118" s="14">
        <f t="shared" ca="1" si="117"/>
        <v>0</v>
      </c>
      <c r="AF118" s="14">
        <f t="shared" ca="1" si="117"/>
        <v>0</v>
      </c>
      <c r="AG118" s="14">
        <f t="shared" ca="1" si="117"/>
        <v>0</v>
      </c>
      <c r="AH118" s="14">
        <f t="shared" ca="1" si="117"/>
        <v>0</v>
      </c>
      <c r="AI118" s="14">
        <f t="shared" ca="1" si="117"/>
        <v>0</v>
      </c>
      <c r="AJ118" s="14">
        <f t="shared" ca="1" si="117"/>
        <v>0</v>
      </c>
      <c r="AK118" s="14">
        <f t="shared" ca="1" si="117"/>
        <v>0</v>
      </c>
      <c r="AL118" s="14">
        <f t="shared" ca="1" si="117"/>
        <v>0</v>
      </c>
      <c r="AM118" s="14">
        <f t="shared" ca="1" si="117"/>
        <v>0</v>
      </c>
      <c r="AN118" s="14">
        <f t="shared" ref="AN118:BS118" ca="1" si="118">IFERROR(OFFSET(INDIRECT("'"&amp;Opt_alt&amp;"'!H9"),0,AN$39),"")</f>
        <v>0</v>
      </c>
      <c r="AO118" s="14">
        <f t="shared" ca="1" si="118"/>
        <v>0</v>
      </c>
      <c r="AP118" s="14">
        <f t="shared" ca="1" si="118"/>
        <v>0</v>
      </c>
      <c r="AQ118" s="14">
        <f t="shared" ca="1" si="118"/>
        <v>0</v>
      </c>
      <c r="AR118" s="14">
        <f t="shared" ca="1" si="118"/>
        <v>0</v>
      </c>
      <c r="AS118" s="14">
        <f t="shared" ca="1" si="118"/>
        <v>0</v>
      </c>
      <c r="AT118" s="14">
        <f t="shared" ca="1" si="118"/>
        <v>0</v>
      </c>
      <c r="AU118" s="14">
        <f t="shared" ca="1" si="118"/>
        <v>0</v>
      </c>
      <c r="AV118" s="14">
        <f t="shared" ca="1" si="118"/>
        <v>0</v>
      </c>
      <c r="AW118" s="14">
        <f t="shared" ca="1" si="118"/>
        <v>0</v>
      </c>
      <c r="AX118" s="14">
        <f t="shared" ca="1" si="118"/>
        <v>0</v>
      </c>
      <c r="AY118" s="14">
        <f t="shared" ca="1" si="118"/>
        <v>0</v>
      </c>
      <c r="AZ118" s="14">
        <f t="shared" ca="1" si="118"/>
        <v>0</v>
      </c>
      <c r="BA118" s="14">
        <f t="shared" ca="1" si="118"/>
        <v>0</v>
      </c>
      <c r="BB118" s="14">
        <f t="shared" ca="1" si="118"/>
        <v>0</v>
      </c>
      <c r="BC118" s="14">
        <f t="shared" ca="1" si="118"/>
        <v>0</v>
      </c>
      <c r="BD118" s="14">
        <f t="shared" ca="1" si="118"/>
        <v>0</v>
      </c>
      <c r="BE118" s="14">
        <f t="shared" ca="1" si="118"/>
        <v>0</v>
      </c>
      <c r="BF118" s="14">
        <f t="shared" ca="1" si="118"/>
        <v>0</v>
      </c>
      <c r="BG118" s="14">
        <f t="shared" ca="1" si="118"/>
        <v>0</v>
      </c>
      <c r="BH118" s="14">
        <f t="shared" ca="1" si="118"/>
        <v>0</v>
      </c>
      <c r="BI118" s="14">
        <f t="shared" ca="1" si="118"/>
        <v>0</v>
      </c>
      <c r="BJ118" s="14">
        <f t="shared" ca="1" si="118"/>
        <v>0</v>
      </c>
      <c r="BK118" s="14">
        <f t="shared" ca="1" si="118"/>
        <v>0</v>
      </c>
      <c r="BL118" s="14">
        <f t="shared" ca="1" si="118"/>
        <v>0</v>
      </c>
      <c r="BM118" s="14">
        <f t="shared" ca="1" si="118"/>
        <v>0</v>
      </c>
      <c r="BN118" s="14">
        <f t="shared" ca="1" si="118"/>
        <v>0</v>
      </c>
      <c r="BO118" s="14">
        <f t="shared" ca="1" si="118"/>
        <v>0</v>
      </c>
      <c r="BP118" s="14">
        <f t="shared" ca="1" si="118"/>
        <v>0</v>
      </c>
      <c r="BQ118" s="14">
        <f t="shared" ca="1" si="118"/>
        <v>0</v>
      </c>
      <c r="BR118" s="14">
        <f t="shared" ca="1" si="118"/>
        <v>0</v>
      </c>
      <c r="BS118" s="14">
        <f t="shared" ca="1" si="118"/>
        <v>0</v>
      </c>
      <c r="BT118" s="14">
        <f t="shared" ref="BT118:DC118" ca="1" si="119">IFERROR(OFFSET(INDIRECT("'"&amp;Opt_alt&amp;"'!H9"),0,BT$39),"")</f>
        <v>0</v>
      </c>
      <c r="BU118" s="14">
        <f t="shared" ca="1" si="119"/>
        <v>0</v>
      </c>
      <c r="BV118" s="14">
        <f t="shared" ca="1" si="119"/>
        <v>0</v>
      </c>
      <c r="BW118" s="14">
        <f t="shared" ca="1" si="119"/>
        <v>0</v>
      </c>
      <c r="BX118" s="14">
        <f t="shared" ca="1" si="119"/>
        <v>0</v>
      </c>
      <c r="BY118" s="14">
        <f t="shared" ca="1" si="119"/>
        <v>0</v>
      </c>
      <c r="BZ118" s="14">
        <f t="shared" ca="1" si="119"/>
        <v>0</v>
      </c>
      <c r="CA118" s="14">
        <f t="shared" ca="1" si="119"/>
        <v>0</v>
      </c>
      <c r="CB118" s="14">
        <f t="shared" ca="1" si="119"/>
        <v>0</v>
      </c>
      <c r="CC118" s="14">
        <f t="shared" ca="1" si="119"/>
        <v>0</v>
      </c>
      <c r="CD118" s="14">
        <f t="shared" ca="1" si="119"/>
        <v>0</v>
      </c>
      <c r="CE118" s="14">
        <f t="shared" ca="1" si="119"/>
        <v>0</v>
      </c>
      <c r="CF118" s="14">
        <f t="shared" ca="1" si="119"/>
        <v>0</v>
      </c>
      <c r="CG118" s="14">
        <f t="shared" ca="1" si="119"/>
        <v>0</v>
      </c>
      <c r="CH118" s="14">
        <f t="shared" ca="1" si="119"/>
        <v>0</v>
      </c>
      <c r="CI118" s="14">
        <f t="shared" ca="1" si="119"/>
        <v>0</v>
      </c>
      <c r="CJ118" s="14">
        <f t="shared" ca="1" si="119"/>
        <v>0</v>
      </c>
      <c r="CK118" s="14">
        <f t="shared" ca="1" si="119"/>
        <v>0</v>
      </c>
      <c r="CL118" s="14">
        <f t="shared" ca="1" si="119"/>
        <v>0</v>
      </c>
      <c r="CM118" s="14">
        <f t="shared" ca="1" si="119"/>
        <v>0</v>
      </c>
      <c r="CN118" s="14">
        <f t="shared" ca="1" si="119"/>
        <v>0</v>
      </c>
      <c r="CO118" s="14">
        <f t="shared" ca="1" si="119"/>
        <v>0</v>
      </c>
      <c r="CP118" s="14">
        <f t="shared" ca="1" si="119"/>
        <v>0</v>
      </c>
      <c r="CQ118" s="14">
        <f t="shared" ca="1" si="119"/>
        <v>0</v>
      </c>
      <c r="CR118" s="14">
        <f t="shared" ca="1" si="119"/>
        <v>0</v>
      </c>
      <c r="CS118" s="14">
        <f t="shared" ca="1" si="119"/>
        <v>0</v>
      </c>
      <c r="CT118" s="14">
        <f t="shared" ca="1" si="119"/>
        <v>0</v>
      </c>
      <c r="CU118" s="14">
        <f t="shared" ca="1" si="119"/>
        <v>0</v>
      </c>
      <c r="CV118" s="14">
        <f t="shared" ca="1" si="119"/>
        <v>0</v>
      </c>
      <c r="CW118" s="14">
        <f t="shared" ca="1" si="119"/>
        <v>0</v>
      </c>
      <c r="CX118" s="14">
        <f t="shared" ca="1" si="119"/>
        <v>0</v>
      </c>
      <c r="CY118" s="14">
        <f t="shared" ca="1" si="119"/>
        <v>0</v>
      </c>
      <c r="CZ118" s="14">
        <f t="shared" ca="1" si="119"/>
        <v>0</v>
      </c>
      <c r="DA118" s="14">
        <f t="shared" ca="1" si="119"/>
        <v>0</v>
      </c>
      <c r="DB118" s="14">
        <f t="shared" ca="1" si="119"/>
        <v>0</v>
      </c>
      <c r="DC118" s="14">
        <f t="shared" ca="1" si="119"/>
        <v>0</v>
      </c>
    </row>
  </sheetData>
  <sheetProtection algorithmName="SHA-512" hashValue="jRPQ1WplALveDp3GRifo690ynodBMjT94JqJ4ppCY1yW6rYCwKn4Lrzq3MvplXbIwtaOqYpBZ1PknJr+OpelmQ==" saltValue="s5KXKQc9s5CImdGdSiD6iw==" spinCount="100000" sheet="1" objects="1" scenarios="1"/>
  <customSheetViews>
    <customSheetView guid="{B7831A28-C714-4DC9-BB36-A1304866CBB0}" topLeftCell="A4">
      <selection activeCell="C19" sqref="C19:C23"/>
      <pageMargins left="0.7" right="0.7" top="0.75" bottom="0.75" header="0.3" footer="0.3"/>
    </customSheetView>
  </customSheetViews>
  <mergeCells count="40">
    <mergeCell ref="C118:F118"/>
    <mergeCell ref="C11:D11"/>
    <mergeCell ref="C10:D10"/>
    <mergeCell ref="G11:K11"/>
    <mergeCell ref="G12:K12"/>
    <mergeCell ref="G13:K13"/>
    <mergeCell ref="C19:D19"/>
    <mergeCell ref="C18:D18"/>
    <mergeCell ref="C116:F116"/>
    <mergeCell ref="C15:D15"/>
    <mergeCell ref="C14:D14"/>
    <mergeCell ref="C13:D13"/>
    <mergeCell ref="C12:D12"/>
    <mergeCell ref="C20:D20"/>
    <mergeCell ref="C34:F34"/>
    <mergeCell ref="C31:D31"/>
    <mergeCell ref="C30:D30"/>
    <mergeCell ref="C29:D29"/>
    <mergeCell ref="C28:D28"/>
    <mergeCell ref="C27:D27"/>
    <mergeCell ref="C26:D26"/>
    <mergeCell ref="C23:D23"/>
    <mergeCell ref="C22:D22"/>
    <mergeCell ref="C21:D21"/>
    <mergeCell ref="E4:E5"/>
    <mergeCell ref="F4:F5"/>
    <mergeCell ref="E6:E7"/>
    <mergeCell ref="F6:F7"/>
    <mergeCell ref="O17:O18"/>
    <mergeCell ref="E17:F17"/>
    <mergeCell ref="G14:K14"/>
    <mergeCell ref="G15:K15"/>
    <mergeCell ref="M17:N17"/>
    <mergeCell ref="G3:K3"/>
    <mergeCell ref="G17:H17"/>
    <mergeCell ref="I17:J17"/>
    <mergeCell ref="K17:L17"/>
    <mergeCell ref="G4:K5"/>
    <mergeCell ref="G6:K7"/>
    <mergeCell ref="G10:K10"/>
  </mergeCell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0177" r:id="rId4" name="Button 11">
              <controlPr defaultSize="0" print="0" autoFill="0" autoPict="0" macro="[0]!tuscios_veiklos_nominaliu">
                <anchor moveWithCells="1" sizeWithCells="1">
                  <from>
                    <xdr:col>1</xdr:col>
                    <xdr:colOff>22860</xdr:colOff>
                    <xdr:row>35</xdr:row>
                    <xdr:rowOff>38100</xdr:rowOff>
                  </from>
                  <to>
                    <xdr:col>3</xdr:col>
                    <xdr:colOff>68580</xdr:colOff>
                    <xdr:row>36</xdr:row>
                    <xdr:rowOff>99060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D00-000000000000}">
          <x14:formula1>
            <xm:f>OFFSET(Data1!$M$2,0,0,COUNTA(Data1!$M$2:$M$6),1)</xm:f>
          </x14:formula1>
          <xm:sqref>F6:F7</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300">
    <tabColor theme="8" tint="0.59999389629810485"/>
    <pageSetUpPr fitToPage="1"/>
  </sheetPr>
  <dimension ref="A1:DH380"/>
  <sheetViews>
    <sheetView zoomScale="80" zoomScaleNormal="80" workbookViewId="0">
      <selection activeCell="B2" sqref="B2"/>
    </sheetView>
  </sheetViews>
  <sheetFormatPr defaultColWidth="0" defaultRowHeight="14.4" zeroHeight="1"/>
  <cols>
    <col min="1" max="1" width="3.6640625" customWidth="1"/>
    <col min="2" max="2" width="6.6640625" customWidth="1"/>
    <col min="3" max="3" width="74.6640625" customWidth="1"/>
    <col min="4" max="4" width="7.5546875" hidden="1" customWidth="1"/>
    <col min="5" max="5" width="12.6640625" customWidth="1"/>
    <col min="6" max="6" width="21.44140625" customWidth="1"/>
    <col min="7" max="7" width="19.33203125" customWidth="1"/>
    <col min="8" max="8" width="19.5546875" customWidth="1"/>
    <col min="9" max="9" width="19.6640625" customWidth="1"/>
    <col min="10" max="11" width="19.33203125" customWidth="1"/>
    <col min="12" max="12" width="19.6640625" customWidth="1"/>
    <col min="13" max="13" width="19.33203125" customWidth="1"/>
    <col min="14" max="14" width="20.6640625" customWidth="1"/>
    <col min="15" max="22" width="14.6640625" customWidth="1"/>
    <col min="23" max="107" width="14.6640625" hidden="1" customWidth="1"/>
    <col min="108" max="108" width="0.33203125" hidden="1" customWidth="1"/>
    <col min="109" max="111" width="9.33203125" hidden="1" customWidth="1"/>
    <col min="112" max="112" width="13.6640625" hidden="1" customWidth="1"/>
    <col min="113" max="16384" width="9.33203125" hidden="1"/>
  </cols>
  <sheetData>
    <row r="1" spans="1:112" ht="9" customHeight="1"/>
    <row r="2" spans="1:112" ht="14.25" customHeight="1">
      <c r="B2" s="18" t="s">
        <v>234</v>
      </c>
      <c r="C2" s="18"/>
    </row>
    <row r="3" spans="1:112" ht="17.25" customHeight="1">
      <c r="B3" s="113" t="str">
        <f ca="1">IF(Opt_alt="","",INDIRECT("'" &amp; Opt_alt &amp;"'!B3"))</f>
        <v>Eismo kontrolės sistemų diegimas;
Eismo saugumo priemonių diegimas susikirtimo su geležinkeliu vietose: a) vieno lygio geležinkelio pervažų modernizavimas, diegiant eismo saugumo priemones (25 pervažos); b) dviejų lygių pėsčiųjų perėjų įrengimas panaikinant vieno lygio susikirtimus (2 tuneliai); c) dviejų lygių pėsčiųjų perėjų (viadukų) modernizavimas (3 viadukai);
Sankryžų rekonstravimas;
Saugaus eismo priemonių, mažinančių arba visiškai šalinančių juodųjų dėmių riziką, įdiegimas (AB „Via Lietuva“);
Jūrų transporto eismo sąlygų gerinimas Šventosios jūrų uoste; 
Saugų eismą gerinančių priemonių diegimas TEN-T keliuose (SaF, 3.1.2 veikla)</v>
      </c>
      <c r="C3" s="194"/>
      <c r="D3" s="194"/>
      <c r="E3" s="195"/>
    </row>
    <row r="4" spans="1:112" ht="46.5" customHeight="1" thickBot="1"/>
    <row r="5" spans="1:112" ht="15" hidden="1" customHeight="1" thickBot="1">
      <c r="B5" s="18" t="s">
        <v>202</v>
      </c>
      <c r="F5" s="844" t="s">
        <v>31</v>
      </c>
      <c r="G5" s="845"/>
      <c r="H5" s="148">
        <v>0</v>
      </c>
      <c r="I5" s="149">
        <v>1</v>
      </c>
      <c r="J5" s="149">
        <v>2</v>
      </c>
      <c r="K5" s="149">
        <v>3</v>
      </c>
      <c r="L5" s="149">
        <v>4</v>
      </c>
      <c r="M5" s="149">
        <v>5</v>
      </c>
      <c r="N5" s="149">
        <v>6</v>
      </c>
      <c r="O5" s="149">
        <v>7</v>
      </c>
      <c r="P5" s="149">
        <v>8</v>
      </c>
      <c r="Q5" s="149">
        <v>9</v>
      </c>
      <c r="R5" s="149">
        <v>10</v>
      </c>
      <c r="S5" s="149">
        <v>11</v>
      </c>
      <c r="T5" s="149">
        <v>12</v>
      </c>
      <c r="U5" s="149">
        <v>13</v>
      </c>
      <c r="V5" s="149">
        <v>14</v>
      </c>
      <c r="W5" s="149">
        <v>15</v>
      </c>
      <c r="X5" s="149">
        <v>16</v>
      </c>
      <c r="Y5" s="149">
        <v>17</v>
      </c>
      <c r="Z5" s="149">
        <v>18</v>
      </c>
      <c r="AA5" s="149">
        <v>19</v>
      </c>
      <c r="AB5" s="149">
        <v>20</v>
      </c>
      <c r="AC5" s="149">
        <v>21</v>
      </c>
      <c r="AD5" s="149">
        <v>22</v>
      </c>
      <c r="AE5" s="149">
        <v>23</v>
      </c>
      <c r="AF5" s="149">
        <v>24</v>
      </c>
      <c r="AG5" s="149">
        <v>25</v>
      </c>
      <c r="AH5" s="149">
        <v>26</v>
      </c>
      <c r="AI5" s="149">
        <v>27</v>
      </c>
      <c r="AJ5" s="149">
        <v>28</v>
      </c>
      <c r="AK5" s="149">
        <v>29</v>
      </c>
      <c r="AL5" s="149">
        <v>30</v>
      </c>
      <c r="AM5" s="149">
        <v>31</v>
      </c>
      <c r="AN5" s="149">
        <v>32</v>
      </c>
      <c r="AO5" s="149">
        <v>33</v>
      </c>
      <c r="AP5" s="149">
        <v>34</v>
      </c>
      <c r="AQ5" s="149">
        <v>35</v>
      </c>
      <c r="AR5" s="149">
        <v>36</v>
      </c>
      <c r="AS5" s="149">
        <v>37</v>
      </c>
      <c r="AT5" s="149">
        <v>38</v>
      </c>
      <c r="AU5" s="149">
        <v>39</v>
      </c>
      <c r="AV5" s="149">
        <v>40</v>
      </c>
      <c r="AW5" s="149">
        <v>41</v>
      </c>
      <c r="AX5" s="149">
        <v>42</v>
      </c>
      <c r="AY5" s="149">
        <v>43</v>
      </c>
      <c r="AZ5" s="149">
        <v>44</v>
      </c>
      <c r="BA5" s="149">
        <v>45</v>
      </c>
      <c r="BB5" s="149">
        <v>46</v>
      </c>
      <c r="BC5" s="149">
        <v>47</v>
      </c>
      <c r="BD5" s="149">
        <v>48</v>
      </c>
      <c r="BE5" s="149">
        <v>49</v>
      </c>
      <c r="BF5" s="149">
        <v>50</v>
      </c>
      <c r="BG5" s="149">
        <v>51</v>
      </c>
      <c r="BH5" s="149">
        <v>52</v>
      </c>
      <c r="BI5" s="149">
        <v>53</v>
      </c>
      <c r="BJ5" s="149">
        <v>54</v>
      </c>
      <c r="BK5" s="149">
        <v>55</v>
      </c>
      <c r="BL5" s="149">
        <v>56</v>
      </c>
      <c r="BM5" s="149">
        <v>57</v>
      </c>
      <c r="BN5" s="149">
        <v>58</v>
      </c>
      <c r="BO5" s="149">
        <v>59</v>
      </c>
      <c r="BP5" s="149">
        <v>60</v>
      </c>
      <c r="BQ5" s="149">
        <v>61</v>
      </c>
      <c r="BR5" s="149">
        <v>62</v>
      </c>
      <c r="BS5" s="149">
        <v>63</v>
      </c>
      <c r="BT5" s="149">
        <v>64</v>
      </c>
      <c r="BU5" s="149">
        <v>65</v>
      </c>
      <c r="BV5" s="149">
        <v>66</v>
      </c>
      <c r="BW5" s="149">
        <v>67</v>
      </c>
      <c r="BX5" s="149">
        <v>68</v>
      </c>
      <c r="BY5" s="149">
        <v>69</v>
      </c>
      <c r="BZ5" s="149">
        <v>70</v>
      </c>
      <c r="CA5" s="149">
        <v>71</v>
      </c>
      <c r="CB5" s="149">
        <v>72</v>
      </c>
      <c r="CC5" s="149">
        <v>73</v>
      </c>
      <c r="CD5" s="149">
        <v>74</v>
      </c>
      <c r="CE5" s="149">
        <v>75</v>
      </c>
      <c r="CF5" s="149">
        <v>76</v>
      </c>
      <c r="CG5" s="149">
        <v>77</v>
      </c>
      <c r="CH5" s="149">
        <v>78</v>
      </c>
      <c r="CI5" s="149">
        <v>79</v>
      </c>
      <c r="CJ5" s="149">
        <v>80</v>
      </c>
      <c r="CK5" s="149">
        <v>81</v>
      </c>
      <c r="CL5" s="149">
        <v>82</v>
      </c>
      <c r="CM5" s="149">
        <v>83</v>
      </c>
      <c r="CN5" s="149">
        <v>84</v>
      </c>
      <c r="CO5" s="149">
        <v>85</v>
      </c>
      <c r="CP5" s="149">
        <v>86</v>
      </c>
      <c r="CQ5" s="149">
        <v>87</v>
      </c>
      <c r="CR5" s="149">
        <v>88</v>
      </c>
      <c r="CS5" s="149">
        <v>89</v>
      </c>
      <c r="CT5" s="149">
        <v>90</v>
      </c>
      <c r="CU5" s="149">
        <v>91</v>
      </c>
      <c r="CV5" s="149">
        <v>92</v>
      </c>
      <c r="CW5" s="149">
        <v>93</v>
      </c>
      <c r="CX5" s="149">
        <v>94</v>
      </c>
      <c r="CY5" s="149">
        <v>95</v>
      </c>
      <c r="CZ5" s="149">
        <v>96</v>
      </c>
      <c r="DA5" s="149">
        <v>97</v>
      </c>
      <c r="DB5" s="149">
        <v>98</v>
      </c>
      <c r="DC5" s="149">
        <v>99</v>
      </c>
      <c r="DE5" t="s">
        <v>5</v>
      </c>
      <c r="DF5" t="s">
        <v>390</v>
      </c>
      <c r="DG5">
        <v>103</v>
      </c>
    </row>
    <row r="6" spans="1:112" s="25" customFormat="1" ht="34.5" hidden="1" customHeight="1" thickBot="1">
      <c r="B6" s="153" t="s">
        <v>3</v>
      </c>
      <c r="C6" s="154" t="s">
        <v>159</v>
      </c>
      <c r="D6" s="155"/>
      <c r="E6" s="156" t="s">
        <v>206</v>
      </c>
      <c r="F6" s="157" t="s">
        <v>33</v>
      </c>
      <c r="G6" s="158" t="s">
        <v>32</v>
      </c>
      <c r="H6" s="125" t="str">
        <f ca="1">IF(PVP="",TEXT(TODAY(),"yyyy"),TEXT(PVP,"yyyy"))</f>
        <v>2022</v>
      </c>
      <c r="I6" s="154">
        <f ca="1">$H$6+I5</f>
        <v>2023</v>
      </c>
      <c r="J6" s="154">
        <f t="shared" ref="J6:BU6" ca="1" si="0">$H$6+J5</f>
        <v>2024</v>
      </c>
      <c r="K6" s="154">
        <f t="shared" ca="1" si="0"/>
        <v>2025</v>
      </c>
      <c r="L6" s="154">
        <f t="shared" ca="1" si="0"/>
        <v>2026</v>
      </c>
      <c r="M6" s="154">
        <f t="shared" ca="1" si="0"/>
        <v>2027</v>
      </c>
      <c r="N6" s="154">
        <f t="shared" ca="1" si="0"/>
        <v>2028</v>
      </c>
      <c r="O6" s="154">
        <f t="shared" ca="1" si="0"/>
        <v>2029</v>
      </c>
      <c r="P6" s="154">
        <f t="shared" ca="1" si="0"/>
        <v>2030</v>
      </c>
      <c r="Q6" s="154">
        <f t="shared" ca="1" si="0"/>
        <v>2031</v>
      </c>
      <c r="R6" s="154">
        <f t="shared" ca="1" si="0"/>
        <v>2032</v>
      </c>
      <c r="S6" s="154">
        <f t="shared" ca="1" si="0"/>
        <v>2033</v>
      </c>
      <c r="T6" s="154">
        <f t="shared" ca="1" si="0"/>
        <v>2034</v>
      </c>
      <c r="U6" s="154">
        <f t="shared" ca="1" si="0"/>
        <v>2035</v>
      </c>
      <c r="V6" s="154">
        <f t="shared" ca="1" si="0"/>
        <v>2036</v>
      </c>
      <c r="W6" s="154">
        <f t="shared" ca="1" si="0"/>
        <v>2037</v>
      </c>
      <c r="X6" s="154">
        <f t="shared" ca="1" si="0"/>
        <v>2038</v>
      </c>
      <c r="Y6" s="154">
        <f t="shared" ca="1" si="0"/>
        <v>2039</v>
      </c>
      <c r="Z6" s="154">
        <f t="shared" ca="1" si="0"/>
        <v>2040</v>
      </c>
      <c r="AA6" s="154">
        <f t="shared" ca="1" si="0"/>
        <v>2041</v>
      </c>
      <c r="AB6" s="154">
        <f t="shared" ca="1" si="0"/>
        <v>2042</v>
      </c>
      <c r="AC6" s="154">
        <f t="shared" ca="1" si="0"/>
        <v>2043</v>
      </c>
      <c r="AD6" s="154">
        <f t="shared" ca="1" si="0"/>
        <v>2044</v>
      </c>
      <c r="AE6" s="154">
        <f t="shared" ca="1" si="0"/>
        <v>2045</v>
      </c>
      <c r="AF6" s="154">
        <f t="shared" ca="1" si="0"/>
        <v>2046</v>
      </c>
      <c r="AG6" s="154">
        <f t="shared" ca="1" si="0"/>
        <v>2047</v>
      </c>
      <c r="AH6" s="154">
        <f t="shared" ca="1" si="0"/>
        <v>2048</v>
      </c>
      <c r="AI6" s="154">
        <f t="shared" ca="1" si="0"/>
        <v>2049</v>
      </c>
      <c r="AJ6" s="154">
        <f t="shared" ca="1" si="0"/>
        <v>2050</v>
      </c>
      <c r="AK6" s="154">
        <f t="shared" ca="1" si="0"/>
        <v>2051</v>
      </c>
      <c r="AL6" s="154">
        <f t="shared" ca="1" si="0"/>
        <v>2052</v>
      </c>
      <c r="AM6" s="154">
        <f t="shared" ca="1" si="0"/>
        <v>2053</v>
      </c>
      <c r="AN6" s="154">
        <f t="shared" ca="1" si="0"/>
        <v>2054</v>
      </c>
      <c r="AO6" s="154">
        <f t="shared" ca="1" si="0"/>
        <v>2055</v>
      </c>
      <c r="AP6" s="154">
        <f t="shared" ca="1" si="0"/>
        <v>2056</v>
      </c>
      <c r="AQ6" s="154">
        <f t="shared" ca="1" si="0"/>
        <v>2057</v>
      </c>
      <c r="AR6" s="154">
        <f t="shared" ca="1" si="0"/>
        <v>2058</v>
      </c>
      <c r="AS6" s="154">
        <f t="shared" ca="1" si="0"/>
        <v>2059</v>
      </c>
      <c r="AT6" s="154">
        <f t="shared" ca="1" si="0"/>
        <v>2060</v>
      </c>
      <c r="AU6" s="154">
        <f t="shared" ca="1" si="0"/>
        <v>2061</v>
      </c>
      <c r="AV6" s="154">
        <f t="shared" ca="1" si="0"/>
        <v>2062</v>
      </c>
      <c r="AW6" s="154">
        <f t="shared" ca="1" si="0"/>
        <v>2063</v>
      </c>
      <c r="AX6" s="154">
        <f t="shared" ca="1" si="0"/>
        <v>2064</v>
      </c>
      <c r="AY6" s="154">
        <f t="shared" ca="1" si="0"/>
        <v>2065</v>
      </c>
      <c r="AZ6" s="154">
        <f t="shared" ca="1" si="0"/>
        <v>2066</v>
      </c>
      <c r="BA6" s="154">
        <f t="shared" ca="1" si="0"/>
        <v>2067</v>
      </c>
      <c r="BB6" s="154">
        <f t="shared" ca="1" si="0"/>
        <v>2068</v>
      </c>
      <c r="BC6" s="154">
        <f t="shared" ca="1" si="0"/>
        <v>2069</v>
      </c>
      <c r="BD6" s="154">
        <f t="shared" ca="1" si="0"/>
        <v>2070</v>
      </c>
      <c r="BE6" s="154">
        <f t="shared" ca="1" si="0"/>
        <v>2071</v>
      </c>
      <c r="BF6" s="154">
        <f t="shared" ca="1" si="0"/>
        <v>2072</v>
      </c>
      <c r="BG6" s="154">
        <f t="shared" ca="1" si="0"/>
        <v>2073</v>
      </c>
      <c r="BH6" s="154">
        <f t="shared" ca="1" si="0"/>
        <v>2074</v>
      </c>
      <c r="BI6" s="154">
        <f t="shared" ca="1" si="0"/>
        <v>2075</v>
      </c>
      <c r="BJ6" s="154">
        <f t="shared" ca="1" si="0"/>
        <v>2076</v>
      </c>
      <c r="BK6" s="154">
        <f t="shared" ca="1" si="0"/>
        <v>2077</v>
      </c>
      <c r="BL6" s="154">
        <f t="shared" ca="1" si="0"/>
        <v>2078</v>
      </c>
      <c r="BM6" s="154">
        <f t="shared" ca="1" si="0"/>
        <v>2079</v>
      </c>
      <c r="BN6" s="154">
        <f t="shared" ca="1" si="0"/>
        <v>2080</v>
      </c>
      <c r="BO6" s="154">
        <f t="shared" ca="1" si="0"/>
        <v>2081</v>
      </c>
      <c r="BP6" s="154">
        <f t="shared" ca="1" si="0"/>
        <v>2082</v>
      </c>
      <c r="BQ6" s="154">
        <f t="shared" ca="1" si="0"/>
        <v>2083</v>
      </c>
      <c r="BR6" s="154">
        <f t="shared" ca="1" si="0"/>
        <v>2084</v>
      </c>
      <c r="BS6" s="154">
        <f t="shared" ca="1" si="0"/>
        <v>2085</v>
      </c>
      <c r="BT6" s="154">
        <f t="shared" ca="1" si="0"/>
        <v>2086</v>
      </c>
      <c r="BU6" s="154">
        <f t="shared" ca="1" si="0"/>
        <v>2087</v>
      </c>
      <c r="BV6" s="154">
        <f t="shared" ref="BV6:DC6" ca="1" si="1">$H$6+BV5</f>
        <v>2088</v>
      </c>
      <c r="BW6" s="154">
        <f t="shared" ca="1" si="1"/>
        <v>2089</v>
      </c>
      <c r="BX6" s="154">
        <f t="shared" ca="1" si="1"/>
        <v>2090</v>
      </c>
      <c r="BY6" s="154">
        <f t="shared" ca="1" si="1"/>
        <v>2091</v>
      </c>
      <c r="BZ6" s="154">
        <f t="shared" ca="1" si="1"/>
        <v>2092</v>
      </c>
      <c r="CA6" s="154">
        <f t="shared" ca="1" si="1"/>
        <v>2093</v>
      </c>
      <c r="CB6" s="154">
        <f t="shared" ca="1" si="1"/>
        <v>2094</v>
      </c>
      <c r="CC6" s="154">
        <f t="shared" ca="1" si="1"/>
        <v>2095</v>
      </c>
      <c r="CD6" s="154">
        <f t="shared" ca="1" si="1"/>
        <v>2096</v>
      </c>
      <c r="CE6" s="154">
        <f t="shared" ca="1" si="1"/>
        <v>2097</v>
      </c>
      <c r="CF6" s="154">
        <f t="shared" ca="1" si="1"/>
        <v>2098</v>
      </c>
      <c r="CG6" s="154">
        <f t="shared" ca="1" si="1"/>
        <v>2099</v>
      </c>
      <c r="CH6" s="154">
        <f t="shared" ca="1" si="1"/>
        <v>2100</v>
      </c>
      <c r="CI6" s="154">
        <f t="shared" ca="1" si="1"/>
        <v>2101</v>
      </c>
      <c r="CJ6" s="154">
        <f t="shared" ca="1" si="1"/>
        <v>2102</v>
      </c>
      <c r="CK6" s="154">
        <f t="shared" ca="1" si="1"/>
        <v>2103</v>
      </c>
      <c r="CL6" s="154">
        <f t="shared" ca="1" si="1"/>
        <v>2104</v>
      </c>
      <c r="CM6" s="154">
        <f t="shared" ca="1" si="1"/>
        <v>2105</v>
      </c>
      <c r="CN6" s="154">
        <f t="shared" ca="1" si="1"/>
        <v>2106</v>
      </c>
      <c r="CO6" s="154">
        <f t="shared" ca="1" si="1"/>
        <v>2107</v>
      </c>
      <c r="CP6" s="154">
        <f t="shared" ca="1" si="1"/>
        <v>2108</v>
      </c>
      <c r="CQ6" s="154">
        <f t="shared" ca="1" si="1"/>
        <v>2109</v>
      </c>
      <c r="CR6" s="154">
        <f t="shared" ca="1" si="1"/>
        <v>2110</v>
      </c>
      <c r="CS6" s="154">
        <f t="shared" ca="1" si="1"/>
        <v>2111</v>
      </c>
      <c r="CT6" s="154">
        <f t="shared" ca="1" si="1"/>
        <v>2112</v>
      </c>
      <c r="CU6" s="154">
        <f t="shared" ca="1" si="1"/>
        <v>2113</v>
      </c>
      <c r="CV6" s="154">
        <f t="shared" ca="1" si="1"/>
        <v>2114</v>
      </c>
      <c r="CW6" s="154">
        <f t="shared" ca="1" si="1"/>
        <v>2115</v>
      </c>
      <c r="CX6" s="154">
        <f t="shared" ca="1" si="1"/>
        <v>2116</v>
      </c>
      <c r="CY6" s="154">
        <f t="shared" ca="1" si="1"/>
        <v>2117</v>
      </c>
      <c r="CZ6" s="154">
        <f t="shared" ca="1" si="1"/>
        <v>2118</v>
      </c>
      <c r="DA6" s="154">
        <f t="shared" ca="1" si="1"/>
        <v>2119</v>
      </c>
      <c r="DB6" s="154">
        <f t="shared" ca="1" si="1"/>
        <v>2120</v>
      </c>
      <c r="DC6" s="158">
        <f t="shared" ca="1" si="1"/>
        <v>2121</v>
      </c>
      <c r="DG6" s="25" t="s">
        <v>227</v>
      </c>
      <c r="DH6" s="25" t="s">
        <v>249</v>
      </c>
    </row>
    <row r="7" spans="1:112" ht="15" hidden="1" customHeight="1">
      <c r="B7" s="198" t="s">
        <v>16</v>
      </c>
      <c r="C7" s="199" t="s">
        <v>38</v>
      </c>
      <c r="D7" s="230"/>
      <c r="E7" s="231"/>
      <c r="F7" s="200">
        <f ca="1">F8+F9+F89-F100</f>
        <v>77434507.273317307</v>
      </c>
      <c r="G7" s="201">
        <f ca="1">SUMIF($H$5:$DC$5,"&lt;="&amp;PAL,$H7:$DC7)</f>
        <v>142845007.12338454</v>
      </c>
      <c r="H7" s="202">
        <f ca="1">H8+H9+H89-H100</f>
        <v>0</v>
      </c>
      <c r="I7" s="203">
        <f ca="1">I8+I9+I89-I100</f>
        <v>5244384.9000000004</v>
      </c>
      <c r="J7" s="203">
        <f t="shared" ref="J7:BU7" ca="1" si="2">J8+J9+J89-J100</f>
        <v>2050049.1835238095</v>
      </c>
      <c r="K7" s="203">
        <f t="shared" ca="1" si="2"/>
        <v>7595128.4000238096</v>
      </c>
      <c r="L7" s="203">
        <f t="shared" ca="1" si="2"/>
        <v>5908719.1135238102</v>
      </c>
      <c r="M7" s="203">
        <f t="shared" ca="1" si="2"/>
        <v>15564822.18352381</v>
      </c>
      <c r="N7" s="203">
        <f t="shared" ca="1" si="2"/>
        <v>16572752.18352381</v>
      </c>
      <c r="O7" s="203">
        <f t="shared" ca="1" si="2"/>
        <v>9425367.1835238095</v>
      </c>
      <c r="P7" s="203">
        <f t="shared" ca="1" si="2"/>
        <v>166567.18352380954</v>
      </c>
      <c r="Q7" s="203">
        <f t="shared" ca="1" si="2"/>
        <v>166567.18352380954</v>
      </c>
      <c r="R7" s="203">
        <f t="shared" ca="1" si="2"/>
        <v>166567.18352380954</v>
      </c>
      <c r="S7" s="203">
        <f t="shared" ca="1" si="2"/>
        <v>166567.18352380954</v>
      </c>
      <c r="T7" s="203">
        <f t="shared" ca="1" si="2"/>
        <v>183283.08352380953</v>
      </c>
      <c r="U7" s="203">
        <f t="shared" ca="1" si="2"/>
        <v>166567.18352380954</v>
      </c>
      <c r="V7" s="203">
        <f t="shared" ca="1" si="2"/>
        <v>166567.18352380954</v>
      </c>
      <c r="W7" s="203">
        <f t="shared" ca="1" si="2"/>
        <v>166567.18352380954</v>
      </c>
      <c r="X7" s="203">
        <f t="shared" ca="1" si="2"/>
        <v>166567.18352380954</v>
      </c>
      <c r="Y7" s="203">
        <f t="shared" ca="1" si="2"/>
        <v>166567.18352380954</v>
      </c>
      <c r="Z7" s="203">
        <f t="shared" ca="1" si="2"/>
        <v>166567.18352380954</v>
      </c>
      <c r="AA7" s="203">
        <f t="shared" ca="1" si="2"/>
        <v>166567.18352380954</v>
      </c>
      <c r="AB7" s="203">
        <f t="shared" ca="1" si="2"/>
        <v>166567.18352380954</v>
      </c>
      <c r="AC7" s="203">
        <f t="shared" ca="1" si="2"/>
        <v>166567.18352380954</v>
      </c>
      <c r="AD7" s="203">
        <f t="shared" ca="1" si="2"/>
        <v>4354424.1835238095</v>
      </c>
      <c r="AE7" s="203">
        <f t="shared" ca="1" si="2"/>
        <v>183283.08352380953</v>
      </c>
      <c r="AF7" s="203">
        <f t="shared" ca="1" si="2"/>
        <v>166567.18352380954</v>
      </c>
      <c r="AG7" s="203">
        <f t="shared" ca="1" si="2"/>
        <v>166567.18352380954</v>
      </c>
      <c r="AH7" s="203">
        <f t="shared" ca="1" si="2"/>
        <v>27197150.33002381</v>
      </c>
      <c r="AI7" s="203">
        <f t="shared" ca="1" si="2"/>
        <v>166567.18352380954</v>
      </c>
      <c r="AJ7" s="203">
        <f t="shared" ca="1" si="2"/>
        <v>166567.18352380954</v>
      </c>
      <c r="AK7" s="203">
        <f t="shared" ca="1" si="2"/>
        <v>1372897.1835238095</v>
      </c>
      <c r="AL7" s="203">
        <f t="shared" ca="1" si="2"/>
        <v>166567.18352380954</v>
      </c>
      <c r="AM7" s="203">
        <f t="shared" ca="1" si="2"/>
        <v>166567.18352380954</v>
      </c>
      <c r="AN7" s="203">
        <f t="shared" ca="1" si="2"/>
        <v>5946337.1835238095</v>
      </c>
      <c r="AO7" s="203">
        <f t="shared" ca="1" si="2"/>
        <v>21384167.183523811</v>
      </c>
      <c r="AP7" s="203">
        <f t="shared" ca="1" si="2"/>
        <v>183283.08352380953</v>
      </c>
      <c r="AQ7" s="203">
        <f t="shared" ca="1" si="2"/>
        <v>16514182.17409881</v>
      </c>
      <c r="AR7" s="203">
        <f t="shared" ca="1" si="2"/>
        <v>0</v>
      </c>
      <c r="AS7" s="203">
        <f t="shared" ca="1" si="2"/>
        <v>0</v>
      </c>
      <c r="AT7" s="203">
        <f t="shared" ca="1" si="2"/>
        <v>0</v>
      </c>
      <c r="AU7" s="203">
        <f t="shared" ca="1" si="2"/>
        <v>0</v>
      </c>
      <c r="AV7" s="203">
        <f t="shared" ca="1" si="2"/>
        <v>0</v>
      </c>
      <c r="AW7" s="203">
        <f t="shared" ca="1" si="2"/>
        <v>0</v>
      </c>
      <c r="AX7" s="203">
        <f t="shared" ca="1" si="2"/>
        <v>0</v>
      </c>
      <c r="AY7" s="203">
        <f t="shared" ca="1" si="2"/>
        <v>0</v>
      </c>
      <c r="AZ7" s="203">
        <f t="shared" ca="1" si="2"/>
        <v>0</v>
      </c>
      <c r="BA7" s="203">
        <f t="shared" ca="1" si="2"/>
        <v>0</v>
      </c>
      <c r="BB7" s="203">
        <f t="shared" ca="1" si="2"/>
        <v>0</v>
      </c>
      <c r="BC7" s="203">
        <f t="shared" ca="1" si="2"/>
        <v>0</v>
      </c>
      <c r="BD7" s="203">
        <f t="shared" ca="1" si="2"/>
        <v>0</v>
      </c>
      <c r="BE7" s="203">
        <f t="shared" ca="1" si="2"/>
        <v>0</v>
      </c>
      <c r="BF7" s="203">
        <f t="shared" ca="1" si="2"/>
        <v>0</v>
      </c>
      <c r="BG7" s="203">
        <f t="shared" ca="1" si="2"/>
        <v>0</v>
      </c>
      <c r="BH7" s="203">
        <f t="shared" ca="1" si="2"/>
        <v>0</v>
      </c>
      <c r="BI7" s="203">
        <f t="shared" ca="1" si="2"/>
        <v>0</v>
      </c>
      <c r="BJ7" s="203">
        <f t="shared" ca="1" si="2"/>
        <v>0</v>
      </c>
      <c r="BK7" s="203">
        <f t="shared" ca="1" si="2"/>
        <v>0</v>
      </c>
      <c r="BL7" s="203">
        <f t="shared" ca="1" si="2"/>
        <v>0</v>
      </c>
      <c r="BM7" s="203">
        <f t="shared" ca="1" si="2"/>
        <v>0</v>
      </c>
      <c r="BN7" s="203">
        <f t="shared" ca="1" si="2"/>
        <v>0</v>
      </c>
      <c r="BO7" s="203">
        <f t="shared" ca="1" si="2"/>
        <v>0</v>
      </c>
      <c r="BP7" s="203">
        <f t="shared" ca="1" si="2"/>
        <v>0</v>
      </c>
      <c r="BQ7" s="203">
        <f t="shared" ca="1" si="2"/>
        <v>0</v>
      </c>
      <c r="BR7" s="203">
        <f t="shared" ca="1" si="2"/>
        <v>0</v>
      </c>
      <c r="BS7" s="203">
        <f t="shared" ca="1" si="2"/>
        <v>0</v>
      </c>
      <c r="BT7" s="203">
        <f t="shared" ca="1" si="2"/>
        <v>0</v>
      </c>
      <c r="BU7" s="203">
        <f t="shared" ca="1" si="2"/>
        <v>0</v>
      </c>
      <c r="BV7" s="203">
        <f t="shared" ref="BV7:DC7" ca="1" si="3">BV8+BV9+BV89-BV100</f>
        <v>0</v>
      </c>
      <c r="BW7" s="203">
        <f t="shared" ca="1" si="3"/>
        <v>0</v>
      </c>
      <c r="BX7" s="203">
        <f t="shared" ca="1" si="3"/>
        <v>0</v>
      </c>
      <c r="BY7" s="203">
        <f t="shared" ca="1" si="3"/>
        <v>0</v>
      </c>
      <c r="BZ7" s="203">
        <f t="shared" ca="1" si="3"/>
        <v>0</v>
      </c>
      <c r="CA7" s="203">
        <f t="shared" ca="1" si="3"/>
        <v>0</v>
      </c>
      <c r="CB7" s="203">
        <f t="shared" ca="1" si="3"/>
        <v>0</v>
      </c>
      <c r="CC7" s="203">
        <f t="shared" ca="1" si="3"/>
        <v>0</v>
      </c>
      <c r="CD7" s="203">
        <f t="shared" ca="1" si="3"/>
        <v>0</v>
      </c>
      <c r="CE7" s="203">
        <f t="shared" ca="1" si="3"/>
        <v>0</v>
      </c>
      <c r="CF7" s="203">
        <f t="shared" ca="1" si="3"/>
        <v>0</v>
      </c>
      <c r="CG7" s="203">
        <f t="shared" ca="1" si="3"/>
        <v>0</v>
      </c>
      <c r="CH7" s="203">
        <f t="shared" ca="1" si="3"/>
        <v>0</v>
      </c>
      <c r="CI7" s="203">
        <f t="shared" ca="1" si="3"/>
        <v>0</v>
      </c>
      <c r="CJ7" s="203">
        <f t="shared" ca="1" si="3"/>
        <v>0</v>
      </c>
      <c r="CK7" s="203">
        <f t="shared" ca="1" si="3"/>
        <v>0</v>
      </c>
      <c r="CL7" s="203">
        <f t="shared" ca="1" si="3"/>
        <v>0</v>
      </c>
      <c r="CM7" s="203">
        <f t="shared" ca="1" si="3"/>
        <v>0</v>
      </c>
      <c r="CN7" s="203">
        <f t="shared" ca="1" si="3"/>
        <v>0</v>
      </c>
      <c r="CO7" s="203">
        <f t="shared" ca="1" si="3"/>
        <v>0</v>
      </c>
      <c r="CP7" s="203">
        <f t="shared" ca="1" si="3"/>
        <v>0</v>
      </c>
      <c r="CQ7" s="203">
        <f t="shared" ca="1" si="3"/>
        <v>0</v>
      </c>
      <c r="CR7" s="203">
        <f t="shared" ca="1" si="3"/>
        <v>0</v>
      </c>
      <c r="CS7" s="203">
        <f t="shared" ca="1" si="3"/>
        <v>0</v>
      </c>
      <c r="CT7" s="203">
        <f t="shared" ca="1" si="3"/>
        <v>0</v>
      </c>
      <c r="CU7" s="203">
        <f t="shared" ca="1" si="3"/>
        <v>0</v>
      </c>
      <c r="CV7" s="203">
        <f t="shared" ca="1" si="3"/>
        <v>0</v>
      </c>
      <c r="CW7" s="203">
        <f t="shared" ca="1" si="3"/>
        <v>0</v>
      </c>
      <c r="CX7" s="203">
        <f t="shared" ca="1" si="3"/>
        <v>0</v>
      </c>
      <c r="CY7" s="203">
        <f t="shared" ca="1" si="3"/>
        <v>0</v>
      </c>
      <c r="CZ7" s="203">
        <f t="shared" ca="1" si="3"/>
        <v>0</v>
      </c>
      <c r="DA7" s="203">
        <f t="shared" ca="1" si="3"/>
        <v>0</v>
      </c>
      <c r="DB7" s="203">
        <f t="shared" ca="1" si="3"/>
        <v>0</v>
      </c>
      <c r="DC7" s="201">
        <f t="shared" ca="1" si="3"/>
        <v>0</v>
      </c>
      <c r="DF7" s="63"/>
    </row>
    <row r="8" spans="1:112" ht="15" hidden="1" customHeight="1">
      <c r="B8" s="150" t="s">
        <v>18</v>
      </c>
      <c r="C8" s="15" t="s">
        <v>157</v>
      </c>
      <c r="D8" s="129"/>
      <c r="E8" s="144"/>
      <c r="F8" s="140">
        <f ca="1">SUM(H20,H31,H42,H54,H65,H76,H87)</f>
        <v>0</v>
      </c>
      <c r="G8" s="139">
        <f ca="1">SUMIF($H$5:$DC$5,"&lt;="&amp;PAL,$H8:$DC8)</f>
        <v>16347614.990575001</v>
      </c>
      <c r="H8" s="135">
        <f ca="1">SUM(H20,H31,H42,H54,H65,H76,H87)</f>
        <v>0</v>
      </c>
      <c r="I8" s="11">
        <f t="shared" ref="I8:BT8" ca="1" si="4">SUM(I20,I31,I42,I54,I65,I76,I87)</f>
        <v>0</v>
      </c>
      <c r="J8" s="11">
        <f t="shared" ca="1" si="4"/>
        <v>0</v>
      </c>
      <c r="K8" s="11">
        <f t="shared" ca="1" si="4"/>
        <v>0</v>
      </c>
      <c r="L8" s="11">
        <f t="shared" ca="1" si="4"/>
        <v>0</v>
      </c>
      <c r="M8" s="11">
        <f t="shared" ca="1" si="4"/>
        <v>0</v>
      </c>
      <c r="N8" s="11">
        <f t="shared" ca="1" si="4"/>
        <v>0</v>
      </c>
      <c r="O8" s="11">
        <f t="shared" ca="1" si="4"/>
        <v>0</v>
      </c>
      <c r="P8" s="11">
        <f t="shared" ca="1" si="4"/>
        <v>0</v>
      </c>
      <c r="Q8" s="11">
        <f t="shared" ca="1" si="4"/>
        <v>0</v>
      </c>
      <c r="R8" s="11">
        <f t="shared" ca="1" si="4"/>
        <v>0</v>
      </c>
      <c r="S8" s="11">
        <f t="shared" ca="1" si="4"/>
        <v>0</v>
      </c>
      <c r="T8" s="11">
        <f t="shared" ca="1" si="4"/>
        <v>0</v>
      </c>
      <c r="U8" s="11">
        <f t="shared" ca="1" si="4"/>
        <v>0</v>
      </c>
      <c r="V8" s="11">
        <f t="shared" ca="1" si="4"/>
        <v>0</v>
      </c>
      <c r="W8" s="11">
        <f t="shared" ca="1" si="4"/>
        <v>0</v>
      </c>
      <c r="X8" s="11">
        <f t="shared" ca="1" si="4"/>
        <v>0</v>
      </c>
      <c r="Y8" s="11">
        <f t="shared" ca="1" si="4"/>
        <v>0</v>
      </c>
      <c r="Z8" s="11">
        <f t="shared" ca="1" si="4"/>
        <v>0</v>
      </c>
      <c r="AA8" s="11">
        <f t="shared" ca="1" si="4"/>
        <v>0</v>
      </c>
      <c r="AB8" s="11">
        <f t="shared" ca="1" si="4"/>
        <v>0</v>
      </c>
      <c r="AC8" s="11">
        <f t="shared" ca="1" si="4"/>
        <v>0</v>
      </c>
      <c r="AD8" s="11">
        <f t="shared" ca="1" si="4"/>
        <v>0</v>
      </c>
      <c r="AE8" s="11">
        <f t="shared" ca="1" si="4"/>
        <v>0</v>
      </c>
      <c r="AF8" s="11">
        <f t="shared" ca="1" si="4"/>
        <v>0</v>
      </c>
      <c r="AG8" s="11">
        <f t="shared" ca="1" si="4"/>
        <v>0</v>
      </c>
      <c r="AH8" s="11">
        <f t="shared" ca="1" si="4"/>
        <v>0</v>
      </c>
      <c r="AI8" s="11">
        <f t="shared" ca="1" si="4"/>
        <v>0</v>
      </c>
      <c r="AJ8" s="11">
        <f t="shared" ca="1" si="4"/>
        <v>0</v>
      </c>
      <c r="AK8" s="11">
        <f t="shared" ca="1" si="4"/>
        <v>0</v>
      </c>
      <c r="AL8" s="11">
        <f t="shared" ca="1" si="4"/>
        <v>0</v>
      </c>
      <c r="AM8" s="11">
        <f t="shared" ca="1" si="4"/>
        <v>0</v>
      </c>
      <c r="AN8" s="11">
        <f t="shared" ca="1" si="4"/>
        <v>0</v>
      </c>
      <c r="AO8" s="11">
        <f t="shared" ca="1" si="4"/>
        <v>0</v>
      </c>
      <c r="AP8" s="11">
        <f t="shared" ca="1" si="4"/>
        <v>0</v>
      </c>
      <c r="AQ8" s="11">
        <f t="shared" ca="1" si="4"/>
        <v>16347614.990575001</v>
      </c>
      <c r="AR8" s="11">
        <f t="shared" ca="1" si="4"/>
        <v>0</v>
      </c>
      <c r="AS8" s="11">
        <f t="shared" ca="1" si="4"/>
        <v>0</v>
      </c>
      <c r="AT8" s="11">
        <f t="shared" ca="1" si="4"/>
        <v>0</v>
      </c>
      <c r="AU8" s="11">
        <f t="shared" ca="1" si="4"/>
        <v>0</v>
      </c>
      <c r="AV8" s="11">
        <f t="shared" ca="1" si="4"/>
        <v>0</v>
      </c>
      <c r="AW8" s="11">
        <f t="shared" ca="1" si="4"/>
        <v>0</v>
      </c>
      <c r="AX8" s="11">
        <f t="shared" ca="1" si="4"/>
        <v>0</v>
      </c>
      <c r="AY8" s="11">
        <f t="shared" ca="1" si="4"/>
        <v>0</v>
      </c>
      <c r="AZ8" s="11">
        <f t="shared" ca="1" si="4"/>
        <v>0</v>
      </c>
      <c r="BA8" s="11">
        <f t="shared" ca="1" si="4"/>
        <v>0</v>
      </c>
      <c r="BB8" s="11">
        <f t="shared" ca="1" si="4"/>
        <v>0</v>
      </c>
      <c r="BC8" s="11">
        <f t="shared" ca="1" si="4"/>
        <v>0</v>
      </c>
      <c r="BD8" s="11">
        <f t="shared" ca="1" si="4"/>
        <v>0</v>
      </c>
      <c r="BE8" s="11">
        <f t="shared" ca="1" si="4"/>
        <v>0</v>
      </c>
      <c r="BF8" s="11">
        <f t="shared" ca="1" si="4"/>
        <v>0</v>
      </c>
      <c r="BG8" s="11">
        <f t="shared" ca="1" si="4"/>
        <v>0</v>
      </c>
      <c r="BH8" s="11">
        <f t="shared" ca="1" si="4"/>
        <v>0</v>
      </c>
      <c r="BI8" s="11">
        <f t="shared" ca="1" si="4"/>
        <v>0</v>
      </c>
      <c r="BJ8" s="11">
        <f t="shared" ca="1" si="4"/>
        <v>0</v>
      </c>
      <c r="BK8" s="11">
        <f t="shared" ca="1" si="4"/>
        <v>0</v>
      </c>
      <c r="BL8" s="11">
        <f t="shared" ca="1" si="4"/>
        <v>0</v>
      </c>
      <c r="BM8" s="11">
        <f t="shared" ca="1" si="4"/>
        <v>0</v>
      </c>
      <c r="BN8" s="11">
        <f t="shared" ca="1" si="4"/>
        <v>0</v>
      </c>
      <c r="BO8" s="11">
        <f t="shared" ca="1" si="4"/>
        <v>0</v>
      </c>
      <c r="BP8" s="11">
        <f t="shared" ca="1" si="4"/>
        <v>0</v>
      </c>
      <c r="BQ8" s="11">
        <f t="shared" ca="1" si="4"/>
        <v>0</v>
      </c>
      <c r="BR8" s="11">
        <f t="shared" ca="1" si="4"/>
        <v>0</v>
      </c>
      <c r="BS8" s="11">
        <f t="shared" ca="1" si="4"/>
        <v>0</v>
      </c>
      <c r="BT8" s="11">
        <f t="shared" ca="1" si="4"/>
        <v>0</v>
      </c>
      <c r="BU8" s="11">
        <f t="shared" ref="BU8:DC8" ca="1" si="5">SUM(BU20,BU31,BU42,BU54,BU65,BU76,BU87)</f>
        <v>0</v>
      </c>
      <c r="BV8" s="11">
        <f t="shared" ca="1" si="5"/>
        <v>0</v>
      </c>
      <c r="BW8" s="11">
        <f t="shared" ca="1" si="5"/>
        <v>0</v>
      </c>
      <c r="BX8" s="11">
        <f t="shared" ca="1" si="5"/>
        <v>0</v>
      </c>
      <c r="BY8" s="11">
        <f t="shared" ca="1" si="5"/>
        <v>0</v>
      </c>
      <c r="BZ8" s="11">
        <f t="shared" ca="1" si="5"/>
        <v>0</v>
      </c>
      <c r="CA8" s="11">
        <f t="shared" ca="1" si="5"/>
        <v>0</v>
      </c>
      <c r="CB8" s="11">
        <f t="shared" ca="1" si="5"/>
        <v>0</v>
      </c>
      <c r="CC8" s="11">
        <f t="shared" ca="1" si="5"/>
        <v>0</v>
      </c>
      <c r="CD8" s="11">
        <f t="shared" ca="1" si="5"/>
        <v>0</v>
      </c>
      <c r="CE8" s="11">
        <f t="shared" ca="1" si="5"/>
        <v>0</v>
      </c>
      <c r="CF8" s="11">
        <f t="shared" ca="1" si="5"/>
        <v>0</v>
      </c>
      <c r="CG8" s="11">
        <f t="shared" ca="1" si="5"/>
        <v>0</v>
      </c>
      <c r="CH8" s="11">
        <f t="shared" ca="1" si="5"/>
        <v>0</v>
      </c>
      <c r="CI8" s="11">
        <f t="shared" ca="1" si="5"/>
        <v>0</v>
      </c>
      <c r="CJ8" s="11">
        <f t="shared" ca="1" si="5"/>
        <v>0</v>
      </c>
      <c r="CK8" s="11">
        <f t="shared" ca="1" si="5"/>
        <v>0</v>
      </c>
      <c r="CL8" s="11">
        <f t="shared" ca="1" si="5"/>
        <v>0</v>
      </c>
      <c r="CM8" s="11">
        <f t="shared" ca="1" si="5"/>
        <v>0</v>
      </c>
      <c r="CN8" s="11">
        <f t="shared" ca="1" si="5"/>
        <v>0</v>
      </c>
      <c r="CO8" s="11">
        <f t="shared" ca="1" si="5"/>
        <v>0</v>
      </c>
      <c r="CP8" s="11">
        <f t="shared" ca="1" si="5"/>
        <v>0</v>
      </c>
      <c r="CQ8" s="11">
        <f t="shared" ca="1" si="5"/>
        <v>0</v>
      </c>
      <c r="CR8" s="11">
        <f t="shared" ca="1" si="5"/>
        <v>0</v>
      </c>
      <c r="CS8" s="11">
        <f t="shared" ca="1" si="5"/>
        <v>0</v>
      </c>
      <c r="CT8" s="11">
        <f t="shared" ca="1" si="5"/>
        <v>0</v>
      </c>
      <c r="CU8" s="11">
        <f t="shared" ca="1" si="5"/>
        <v>0</v>
      </c>
      <c r="CV8" s="11">
        <f t="shared" ca="1" si="5"/>
        <v>0</v>
      </c>
      <c r="CW8" s="11">
        <f t="shared" ca="1" si="5"/>
        <v>0</v>
      </c>
      <c r="CX8" s="11">
        <f t="shared" ca="1" si="5"/>
        <v>0</v>
      </c>
      <c r="CY8" s="11">
        <f t="shared" ca="1" si="5"/>
        <v>0</v>
      </c>
      <c r="CZ8" s="11">
        <f t="shared" ca="1" si="5"/>
        <v>0</v>
      </c>
      <c r="DA8" s="11">
        <f t="shared" ca="1" si="5"/>
        <v>0</v>
      </c>
      <c r="DB8" s="11">
        <f t="shared" ca="1" si="5"/>
        <v>0</v>
      </c>
      <c r="DC8" s="142">
        <f t="shared" ca="1" si="5"/>
        <v>0</v>
      </c>
    </row>
    <row r="9" spans="1:112" ht="15" hidden="1" customHeight="1">
      <c r="B9" s="151" t="s">
        <v>19</v>
      </c>
      <c r="C9" s="7" t="s">
        <v>4</v>
      </c>
      <c r="D9" s="130"/>
      <c r="E9" s="145"/>
      <c r="F9" s="141">
        <f ca="1">F10+F44+F78-F8</f>
        <v>74485755.969120488</v>
      </c>
      <c r="G9" s="139">
        <f ca="1">SUMIF($H$5:$DC$5,"&lt;="&amp;PAL,$H9:$DC9)</f>
        <v>120834107.89300001</v>
      </c>
      <c r="H9" s="136">
        <f ca="1">H10+H44+H78-H8</f>
        <v>0</v>
      </c>
      <c r="I9" s="8">
        <f t="shared" ref="I9:BT9" ca="1" si="6">I10+I44+I78-I8</f>
        <v>5244384.9000000004</v>
      </c>
      <c r="J9" s="8">
        <f t="shared" ca="1" si="6"/>
        <v>1883482</v>
      </c>
      <c r="K9" s="8">
        <f t="shared" ca="1" si="6"/>
        <v>7428561.2165000001</v>
      </c>
      <c r="L9" s="8">
        <f t="shared" ca="1" si="6"/>
        <v>5742151.9300000006</v>
      </c>
      <c r="M9" s="8">
        <f t="shared" ca="1" si="6"/>
        <v>15398255</v>
      </c>
      <c r="N9" s="8">
        <f t="shared" ca="1" si="6"/>
        <v>16406185</v>
      </c>
      <c r="O9" s="8">
        <f t="shared" ca="1" si="6"/>
        <v>9258800</v>
      </c>
      <c r="P9" s="8">
        <f t="shared" ca="1" si="6"/>
        <v>0</v>
      </c>
      <c r="Q9" s="8">
        <f t="shared" ca="1" si="6"/>
        <v>0</v>
      </c>
      <c r="R9" s="8">
        <f t="shared" ca="1" si="6"/>
        <v>0</v>
      </c>
      <c r="S9" s="8">
        <f t="shared" ca="1" si="6"/>
        <v>0</v>
      </c>
      <c r="T9" s="8">
        <f t="shared" ca="1" si="6"/>
        <v>16715.900000000001</v>
      </c>
      <c r="U9" s="8">
        <f t="shared" ca="1" si="6"/>
        <v>0</v>
      </c>
      <c r="V9" s="8">
        <f t="shared" ca="1" si="6"/>
        <v>0</v>
      </c>
      <c r="W9" s="8">
        <f t="shared" ca="1" si="6"/>
        <v>0</v>
      </c>
      <c r="X9" s="8">
        <f t="shared" ca="1" si="6"/>
        <v>0</v>
      </c>
      <c r="Y9" s="8">
        <f t="shared" ca="1" si="6"/>
        <v>0</v>
      </c>
      <c r="Z9" s="8">
        <f t="shared" ca="1" si="6"/>
        <v>0</v>
      </c>
      <c r="AA9" s="8">
        <f t="shared" ca="1" si="6"/>
        <v>0</v>
      </c>
      <c r="AB9" s="8">
        <f t="shared" ca="1" si="6"/>
        <v>0</v>
      </c>
      <c r="AC9" s="8">
        <f t="shared" ca="1" si="6"/>
        <v>0</v>
      </c>
      <c r="AD9" s="8">
        <f t="shared" ca="1" si="6"/>
        <v>4187857</v>
      </c>
      <c r="AE9" s="8">
        <f t="shared" ca="1" si="6"/>
        <v>16715.900000000001</v>
      </c>
      <c r="AF9" s="8">
        <f t="shared" ca="1" si="6"/>
        <v>0</v>
      </c>
      <c r="AG9" s="8">
        <f t="shared" ca="1" si="6"/>
        <v>0</v>
      </c>
      <c r="AH9" s="8">
        <f t="shared" ca="1" si="6"/>
        <v>27030583.146499999</v>
      </c>
      <c r="AI9" s="8">
        <f t="shared" ca="1" si="6"/>
        <v>0</v>
      </c>
      <c r="AJ9" s="8">
        <f t="shared" ca="1" si="6"/>
        <v>0</v>
      </c>
      <c r="AK9" s="8">
        <f t="shared" ca="1" si="6"/>
        <v>1206330</v>
      </c>
      <c r="AL9" s="8">
        <f t="shared" ca="1" si="6"/>
        <v>0</v>
      </c>
      <c r="AM9" s="8">
        <f t="shared" ca="1" si="6"/>
        <v>0</v>
      </c>
      <c r="AN9" s="8">
        <f t="shared" ca="1" si="6"/>
        <v>5779770</v>
      </c>
      <c r="AO9" s="8">
        <f t="shared" ca="1" si="6"/>
        <v>21217600</v>
      </c>
      <c r="AP9" s="8">
        <f t="shared" ca="1" si="6"/>
        <v>16715.900000000001</v>
      </c>
      <c r="AQ9" s="8">
        <f t="shared" ca="1" si="6"/>
        <v>0</v>
      </c>
      <c r="AR9" s="8">
        <f t="shared" ca="1" si="6"/>
        <v>0</v>
      </c>
      <c r="AS9" s="8">
        <f t="shared" ca="1" si="6"/>
        <v>0</v>
      </c>
      <c r="AT9" s="8">
        <f t="shared" ca="1" si="6"/>
        <v>0</v>
      </c>
      <c r="AU9" s="8">
        <f t="shared" ca="1" si="6"/>
        <v>0</v>
      </c>
      <c r="AV9" s="8">
        <f t="shared" ca="1" si="6"/>
        <v>0</v>
      </c>
      <c r="AW9" s="8">
        <f t="shared" ca="1" si="6"/>
        <v>0</v>
      </c>
      <c r="AX9" s="8">
        <f t="shared" ca="1" si="6"/>
        <v>0</v>
      </c>
      <c r="AY9" s="8">
        <f t="shared" ca="1" si="6"/>
        <v>0</v>
      </c>
      <c r="AZ9" s="8">
        <f t="shared" ca="1" si="6"/>
        <v>0</v>
      </c>
      <c r="BA9" s="8">
        <f t="shared" ca="1" si="6"/>
        <v>0</v>
      </c>
      <c r="BB9" s="8">
        <f t="shared" ca="1" si="6"/>
        <v>0</v>
      </c>
      <c r="BC9" s="8">
        <f t="shared" ca="1" si="6"/>
        <v>0</v>
      </c>
      <c r="BD9" s="8">
        <f t="shared" ca="1" si="6"/>
        <v>0</v>
      </c>
      <c r="BE9" s="8">
        <f t="shared" ca="1" si="6"/>
        <v>0</v>
      </c>
      <c r="BF9" s="8">
        <f t="shared" ca="1" si="6"/>
        <v>0</v>
      </c>
      <c r="BG9" s="8">
        <f t="shared" ca="1" si="6"/>
        <v>0</v>
      </c>
      <c r="BH9" s="8">
        <f t="shared" ca="1" si="6"/>
        <v>0</v>
      </c>
      <c r="BI9" s="8">
        <f t="shared" ca="1" si="6"/>
        <v>0</v>
      </c>
      <c r="BJ9" s="8">
        <f t="shared" ca="1" si="6"/>
        <v>0</v>
      </c>
      <c r="BK9" s="8">
        <f t="shared" ca="1" si="6"/>
        <v>0</v>
      </c>
      <c r="BL9" s="8">
        <f t="shared" ca="1" si="6"/>
        <v>0</v>
      </c>
      <c r="BM9" s="8">
        <f t="shared" ca="1" si="6"/>
        <v>0</v>
      </c>
      <c r="BN9" s="8">
        <f t="shared" ca="1" si="6"/>
        <v>0</v>
      </c>
      <c r="BO9" s="8">
        <f t="shared" ca="1" si="6"/>
        <v>0</v>
      </c>
      <c r="BP9" s="8">
        <f t="shared" ca="1" si="6"/>
        <v>0</v>
      </c>
      <c r="BQ9" s="8">
        <f t="shared" ca="1" si="6"/>
        <v>0</v>
      </c>
      <c r="BR9" s="8">
        <f t="shared" ca="1" si="6"/>
        <v>0</v>
      </c>
      <c r="BS9" s="8">
        <f t="shared" ca="1" si="6"/>
        <v>0</v>
      </c>
      <c r="BT9" s="8">
        <f t="shared" ca="1" si="6"/>
        <v>0</v>
      </c>
      <c r="BU9" s="8">
        <f t="shared" ref="BU9:DC9" ca="1" si="7">BU10+BU44+BU78-BU8</f>
        <v>0</v>
      </c>
      <c r="BV9" s="8">
        <f t="shared" ca="1" si="7"/>
        <v>0</v>
      </c>
      <c r="BW9" s="8">
        <f t="shared" ca="1" si="7"/>
        <v>0</v>
      </c>
      <c r="BX9" s="8">
        <f t="shared" ca="1" si="7"/>
        <v>0</v>
      </c>
      <c r="BY9" s="8">
        <f t="shared" ca="1" si="7"/>
        <v>0</v>
      </c>
      <c r="BZ9" s="8">
        <f t="shared" ca="1" si="7"/>
        <v>0</v>
      </c>
      <c r="CA9" s="8">
        <f t="shared" ca="1" si="7"/>
        <v>0</v>
      </c>
      <c r="CB9" s="8">
        <f t="shared" ca="1" si="7"/>
        <v>0</v>
      </c>
      <c r="CC9" s="8">
        <f t="shared" ca="1" si="7"/>
        <v>0</v>
      </c>
      <c r="CD9" s="8">
        <f t="shared" ca="1" si="7"/>
        <v>0</v>
      </c>
      <c r="CE9" s="8">
        <f t="shared" ca="1" si="7"/>
        <v>0</v>
      </c>
      <c r="CF9" s="8">
        <f t="shared" ca="1" si="7"/>
        <v>0</v>
      </c>
      <c r="CG9" s="8">
        <f t="shared" ca="1" si="7"/>
        <v>0</v>
      </c>
      <c r="CH9" s="8">
        <f t="shared" ca="1" si="7"/>
        <v>0</v>
      </c>
      <c r="CI9" s="8">
        <f t="shared" ca="1" si="7"/>
        <v>0</v>
      </c>
      <c r="CJ9" s="8">
        <f t="shared" ca="1" si="7"/>
        <v>0</v>
      </c>
      <c r="CK9" s="8">
        <f t="shared" ca="1" si="7"/>
        <v>0</v>
      </c>
      <c r="CL9" s="8">
        <f t="shared" ca="1" si="7"/>
        <v>0</v>
      </c>
      <c r="CM9" s="8">
        <f t="shared" ca="1" si="7"/>
        <v>0</v>
      </c>
      <c r="CN9" s="8">
        <f t="shared" ca="1" si="7"/>
        <v>0</v>
      </c>
      <c r="CO9" s="8">
        <f t="shared" ca="1" si="7"/>
        <v>0</v>
      </c>
      <c r="CP9" s="8">
        <f t="shared" ca="1" si="7"/>
        <v>0</v>
      </c>
      <c r="CQ9" s="8">
        <f t="shared" ca="1" si="7"/>
        <v>0</v>
      </c>
      <c r="CR9" s="8">
        <f t="shared" ca="1" si="7"/>
        <v>0</v>
      </c>
      <c r="CS9" s="8">
        <f t="shared" ca="1" si="7"/>
        <v>0</v>
      </c>
      <c r="CT9" s="8">
        <f t="shared" ca="1" si="7"/>
        <v>0</v>
      </c>
      <c r="CU9" s="8">
        <f t="shared" ca="1" si="7"/>
        <v>0</v>
      </c>
      <c r="CV9" s="8">
        <f t="shared" ca="1" si="7"/>
        <v>0</v>
      </c>
      <c r="CW9" s="8">
        <f t="shared" ca="1" si="7"/>
        <v>0</v>
      </c>
      <c r="CX9" s="8">
        <f t="shared" ca="1" si="7"/>
        <v>0</v>
      </c>
      <c r="CY9" s="8">
        <f t="shared" ca="1" si="7"/>
        <v>0</v>
      </c>
      <c r="CZ9" s="8">
        <f t="shared" ca="1" si="7"/>
        <v>0</v>
      </c>
      <c r="DA9" s="8">
        <f t="shared" ca="1" si="7"/>
        <v>0</v>
      </c>
      <c r="DB9" s="8">
        <f t="shared" ca="1" si="7"/>
        <v>0</v>
      </c>
      <c r="DC9" s="152">
        <f t="shared" ca="1" si="7"/>
        <v>0</v>
      </c>
    </row>
    <row r="10" spans="1:112" ht="15" hidden="1" customHeight="1">
      <c r="B10" s="150" t="s">
        <v>20</v>
      </c>
      <c r="C10" s="3" t="s">
        <v>427</v>
      </c>
      <c r="D10" s="131"/>
      <c r="E10" s="146"/>
      <c r="F10" s="140">
        <f ca="1">F11+F22+F33</f>
        <v>0</v>
      </c>
      <c r="G10" s="139">
        <f ca="1">SUMIF($H$5:$DC$5,"&lt;="&amp;PAL,$H10:$DC10)</f>
        <v>0</v>
      </c>
      <c r="H10" s="135">
        <f ca="1">H11+H22+H33</f>
        <v>0</v>
      </c>
      <c r="I10" s="11">
        <f t="shared" ref="I10:BT10" ca="1" si="8">I11+I22+I33</f>
        <v>0</v>
      </c>
      <c r="J10" s="11">
        <f t="shared" ca="1" si="8"/>
        <v>0</v>
      </c>
      <c r="K10" s="11">
        <f t="shared" ca="1" si="8"/>
        <v>0</v>
      </c>
      <c r="L10" s="11">
        <f t="shared" ca="1" si="8"/>
        <v>0</v>
      </c>
      <c r="M10" s="11">
        <f t="shared" ca="1" si="8"/>
        <v>0</v>
      </c>
      <c r="N10" s="11">
        <f t="shared" ca="1" si="8"/>
        <v>0</v>
      </c>
      <c r="O10" s="11">
        <f t="shared" ca="1" si="8"/>
        <v>0</v>
      </c>
      <c r="P10" s="11">
        <f t="shared" ca="1" si="8"/>
        <v>0</v>
      </c>
      <c r="Q10" s="11">
        <f t="shared" ca="1" si="8"/>
        <v>0</v>
      </c>
      <c r="R10" s="11">
        <f t="shared" ca="1" si="8"/>
        <v>0</v>
      </c>
      <c r="S10" s="11">
        <f t="shared" ca="1" si="8"/>
        <v>0</v>
      </c>
      <c r="T10" s="11">
        <f t="shared" ca="1" si="8"/>
        <v>0</v>
      </c>
      <c r="U10" s="11">
        <f t="shared" ca="1" si="8"/>
        <v>0</v>
      </c>
      <c r="V10" s="11">
        <f t="shared" ca="1" si="8"/>
        <v>0</v>
      </c>
      <c r="W10" s="11">
        <f t="shared" ca="1" si="8"/>
        <v>0</v>
      </c>
      <c r="X10" s="11">
        <f t="shared" ca="1" si="8"/>
        <v>0</v>
      </c>
      <c r="Y10" s="11">
        <f t="shared" ca="1" si="8"/>
        <v>0</v>
      </c>
      <c r="Z10" s="11">
        <f t="shared" ca="1" si="8"/>
        <v>0</v>
      </c>
      <c r="AA10" s="11">
        <f t="shared" ca="1" si="8"/>
        <v>0</v>
      </c>
      <c r="AB10" s="11">
        <f t="shared" ca="1" si="8"/>
        <v>0</v>
      </c>
      <c r="AC10" s="11">
        <f t="shared" ca="1" si="8"/>
        <v>0</v>
      </c>
      <c r="AD10" s="11">
        <f t="shared" ca="1" si="8"/>
        <v>0</v>
      </c>
      <c r="AE10" s="11">
        <f t="shared" ca="1" si="8"/>
        <v>0</v>
      </c>
      <c r="AF10" s="11">
        <f t="shared" ca="1" si="8"/>
        <v>0</v>
      </c>
      <c r="AG10" s="11">
        <f t="shared" ca="1" si="8"/>
        <v>0</v>
      </c>
      <c r="AH10" s="11">
        <f t="shared" ca="1" si="8"/>
        <v>0</v>
      </c>
      <c r="AI10" s="11">
        <f t="shared" ca="1" si="8"/>
        <v>0</v>
      </c>
      <c r="AJ10" s="11">
        <f t="shared" ca="1" si="8"/>
        <v>0</v>
      </c>
      <c r="AK10" s="11">
        <f t="shared" ca="1" si="8"/>
        <v>0</v>
      </c>
      <c r="AL10" s="11">
        <f t="shared" ca="1" si="8"/>
        <v>0</v>
      </c>
      <c r="AM10" s="11">
        <f t="shared" ca="1" si="8"/>
        <v>0</v>
      </c>
      <c r="AN10" s="11">
        <f t="shared" ca="1" si="8"/>
        <v>0</v>
      </c>
      <c r="AO10" s="11">
        <f t="shared" ca="1" si="8"/>
        <v>0</v>
      </c>
      <c r="AP10" s="11">
        <f t="shared" ca="1" si="8"/>
        <v>0</v>
      </c>
      <c r="AQ10" s="11">
        <f t="shared" ca="1" si="8"/>
        <v>0</v>
      </c>
      <c r="AR10" s="11">
        <f t="shared" ca="1" si="8"/>
        <v>0</v>
      </c>
      <c r="AS10" s="11">
        <f t="shared" ca="1" si="8"/>
        <v>0</v>
      </c>
      <c r="AT10" s="11">
        <f t="shared" ca="1" si="8"/>
        <v>0</v>
      </c>
      <c r="AU10" s="11">
        <f t="shared" ca="1" si="8"/>
        <v>0</v>
      </c>
      <c r="AV10" s="11">
        <f t="shared" ca="1" si="8"/>
        <v>0</v>
      </c>
      <c r="AW10" s="11">
        <f t="shared" ca="1" si="8"/>
        <v>0</v>
      </c>
      <c r="AX10" s="11">
        <f t="shared" ca="1" si="8"/>
        <v>0</v>
      </c>
      <c r="AY10" s="11">
        <f t="shared" ca="1" si="8"/>
        <v>0</v>
      </c>
      <c r="AZ10" s="11">
        <f t="shared" ca="1" si="8"/>
        <v>0</v>
      </c>
      <c r="BA10" s="11">
        <f t="shared" ca="1" si="8"/>
        <v>0</v>
      </c>
      <c r="BB10" s="11">
        <f t="shared" ca="1" si="8"/>
        <v>0</v>
      </c>
      <c r="BC10" s="11">
        <f t="shared" ca="1" si="8"/>
        <v>0</v>
      </c>
      <c r="BD10" s="11">
        <f t="shared" ca="1" si="8"/>
        <v>0</v>
      </c>
      <c r="BE10" s="11">
        <f t="shared" ca="1" si="8"/>
        <v>0</v>
      </c>
      <c r="BF10" s="11">
        <f t="shared" ca="1" si="8"/>
        <v>0</v>
      </c>
      <c r="BG10" s="11">
        <f t="shared" ca="1" si="8"/>
        <v>0</v>
      </c>
      <c r="BH10" s="11">
        <f t="shared" ca="1" si="8"/>
        <v>0</v>
      </c>
      <c r="BI10" s="11">
        <f t="shared" ca="1" si="8"/>
        <v>0</v>
      </c>
      <c r="BJ10" s="11">
        <f t="shared" ca="1" si="8"/>
        <v>0</v>
      </c>
      <c r="BK10" s="11">
        <f t="shared" ca="1" si="8"/>
        <v>0</v>
      </c>
      <c r="BL10" s="11">
        <f t="shared" ca="1" si="8"/>
        <v>0</v>
      </c>
      <c r="BM10" s="11">
        <f t="shared" ca="1" si="8"/>
        <v>0</v>
      </c>
      <c r="BN10" s="11">
        <f t="shared" ca="1" si="8"/>
        <v>0</v>
      </c>
      <c r="BO10" s="11">
        <f t="shared" ca="1" si="8"/>
        <v>0</v>
      </c>
      <c r="BP10" s="11">
        <f t="shared" ca="1" si="8"/>
        <v>0</v>
      </c>
      <c r="BQ10" s="11">
        <f t="shared" ca="1" si="8"/>
        <v>0</v>
      </c>
      <c r="BR10" s="11">
        <f t="shared" ca="1" si="8"/>
        <v>0</v>
      </c>
      <c r="BS10" s="11">
        <f t="shared" ca="1" si="8"/>
        <v>0</v>
      </c>
      <c r="BT10" s="11">
        <f t="shared" ca="1" si="8"/>
        <v>0</v>
      </c>
      <c r="BU10" s="11">
        <f t="shared" ref="BU10:DC10" ca="1" si="9">BU11+BU22+BU33</f>
        <v>0</v>
      </c>
      <c r="BV10" s="11">
        <f t="shared" ca="1" si="9"/>
        <v>0</v>
      </c>
      <c r="BW10" s="11">
        <f t="shared" ca="1" si="9"/>
        <v>0</v>
      </c>
      <c r="BX10" s="11">
        <f t="shared" ca="1" si="9"/>
        <v>0</v>
      </c>
      <c r="BY10" s="11">
        <f t="shared" ca="1" si="9"/>
        <v>0</v>
      </c>
      <c r="BZ10" s="11">
        <f t="shared" ca="1" si="9"/>
        <v>0</v>
      </c>
      <c r="CA10" s="11">
        <f t="shared" ca="1" si="9"/>
        <v>0</v>
      </c>
      <c r="CB10" s="11">
        <f t="shared" ca="1" si="9"/>
        <v>0</v>
      </c>
      <c r="CC10" s="11">
        <f t="shared" ca="1" si="9"/>
        <v>0</v>
      </c>
      <c r="CD10" s="11">
        <f t="shared" ca="1" si="9"/>
        <v>0</v>
      </c>
      <c r="CE10" s="11">
        <f t="shared" ca="1" si="9"/>
        <v>0</v>
      </c>
      <c r="CF10" s="11">
        <f t="shared" ca="1" si="9"/>
        <v>0</v>
      </c>
      <c r="CG10" s="11">
        <f t="shared" ca="1" si="9"/>
        <v>0</v>
      </c>
      <c r="CH10" s="11">
        <f t="shared" ca="1" si="9"/>
        <v>0</v>
      </c>
      <c r="CI10" s="11">
        <f t="shared" ca="1" si="9"/>
        <v>0</v>
      </c>
      <c r="CJ10" s="11">
        <f t="shared" ca="1" si="9"/>
        <v>0</v>
      </c>
      <c r="CK10" s="11">
        <f t="shared" ca="1" si="9"/>
        <v>0</v>
      </c>
      <c r="CL10" s="11">
        <f t="shared" ca="1" si="9"/>
        <v>0</v>
      </c>
      <c r="CM10" s="11">
        <f t="shared" ca="1" si="9"/>
        <v>0</v>
      </c>
      <c r="CN10" s="11">
        <f t="shared" ca="1" si="9"/>
        <v>0</v>
      </c>
      <c r="CO10" s="11">
        <f t="shared" ca="1" si="9"/>
        <v>0</v>
      </c>
      <c r="CP10" s="11">
        <f t="shared" ca="1" si="9"/>
        <v>0</v>
      </c>
      <c r="CQ10" s="11">
        <f t="shared" ca="1" si="9"/>
        <v>0</v>
      </c>
      <c r="CR10" s="11">
        <f t="shared" ca="1" si="9"/>
        <v>0</v>
      </c>
      <c r="CS10" s="11">
        <f t="shared" ca="1" si="9"/>
        <v>0</v>
      </c>
      <c r="CT10" s="11">
        <f t="shared" ca="1" si="9"/>
        <v>0</v>
      </c>
      <c r="CU10" s="11">
        <f t="shared" ca="1" si="9"/>
        <v>0</v>
      </c>
      <c r="CV10" s="11">
        <f t="shared" ca="1" si="9"/>
        <v>0</v>
      </c>
      <c r="CW10" s="11">
        <f t="shared" ca="1" si="9"/>
        <v>0</v>
      </c>
      <c r="CX10" s="11">
        <f t="shared" ca="1" si="9"/>
        <v>0</v>
      </c>
      <c r="CY10" s="11">
        <f t="shared" ca="1" si="9"/>
        <v>0</v>
      </c>
      <c r="CZ10" s="11">
        <f t="shared" ca="1" si="9"/>
        <v>0</v>
      </c>
      <c r="DA10" s="11">
        <f t="shared" ca="1" si="9"/>
        <v>0</v>
      </c>
      <c r="DB10" s="11">
        <f t="shared" ca="1" si="9"/>
        <v>0</v>
      </c>
      <c r="DC10" s="142">
        <f t="shared" ca="1" si="9"/>
        <v>0</v>
      </c>
    </row>
    <row r="11" spans="1:112" ht="15" hidden="1" customHeight="1">
      <c r="B11" s="150" t="s">
        <v>152</v>
      </c>
      <c r="C11" s="3" t="s">
        <v>428</v>
      </c>
      <c r="D11" s="131"/>
      <c r="E11" s="146"/>
      <c r="F11" s="140">
        <f ca="1">SUM(F12:F19)+F20</f>
        <v>0</v>
      </c>
      <c r="G11" s="139">
        <f ca="1">SUMIF($H$5:$DC$5,"&lt;="&amp;PAL,$H11:$DC11)</f>
        <v>0</v>
      </c>
      <c r="H11" s="135">
        <f ca="1">SUM(H12:H19)+H20</f>
        <v>0</v>
      </c>
      <c r="I11" s="11">
        <f t="shared" ref="I11:AK11" ca="1" si="10">SUM(I12:I19)+I20</f>
        <v>0</v>
      </c>
      <c r="J11" s="11">
        <f t="shared" ca="1" si="10"/>
        <v>0</v>
      </c>
      <c r="K11" s="11">
        <f t="shared" ca="1" si="10"/>
        <v>0</v>
      </c>
      <c r="L11" s="11">
        <f t="shared" ca="1" si="10"/>
        <v>0</v>
      </c>
      <c r="M11" s="11">
        <f t="shared" ca="1" si="10"/>
        <v>0</v>
      </c>
      <c r="N11" s="11">
        <f t="shared" ca="1" si="10"/>
        <v>0</v>
      </c>
      <c r="O11" s="11">
        <f t="shared" ca="1" si="10"/>
        <v>0</v>
      </c>
      <c r="P11" s="11">
        <f t="shared" ca="1" si="10"/>
        <v>0</v>
      </c>
      <c r="Q11" s="11">
        <f t="shared" ca="1" si="10"/>
        <v>0</v>
      </c>
      <c r="R11" s="11">
        <f t="shared" ca="1" si="10"/>
        <v>0</v>
      </c>
      <c r="S11" s="11">
        <f t="shared" ca="1" si="10"/>
        <v>0</v>
      </c>
      <c r="T11" s="11">
        <f t="shared" ca="1" si="10"/>
        <v>0</v>
      </c>
      <c r="U11" s="11">
        <f t="shared" ca="1" si="10"/>
        <v>0</v>
      </c>
      <c r="V11" s="11">
        <f t="shared" ca="1" si="10"/>
        <v>0</v>
      </c>
      <c r="W11" s="11">
        <f t="shared" ca="1" si="10"/>
        <v>0</v>
      </c>
      <c r="X11" s="11">
        <f t="shared" ca="1" si="10"/>
        <v>0</v>
      </c>
      <c r="Y11" s="11">
        <f t="shared" ca="1" si="10"/>
        <v>0</v>
      </c>
      <c r="Z11" s="11">
        <f t="shared" ca="1" si="10"/>
        <v>0</v>
      </c>
      <c r="AA11" s="11">
        <f t="shared" ca="1" si="10"/>
        <v>0</v>
      </c>
      <c r="AB11" s="11">
        <f t="shared" ca="1" si="10"/>
        <v>0</v>
      </c>
      <c r="AC11" s="11">
        <f t="shared" ca="1" si="10"/>
        <v>0</v>
      </c>
      <c r="AD11" s="11">
        <f t="shared" ca="1" si="10"/>
        <v>0</v>
      </c>
      <c r="AE11" s="11">
        <f t="shared" ca="1" si="10"/>
        <v>0</v>
      </c>
      <c r="AF11" s="11">
        <f t="shared" ca="1" si="10"/>
        <v>0</v>
      </c>
      <c r="AG11" s="11">
        <f t="shared" ca="1" si="10"/>
        <v>0</v>
      </c>
      <c r="AH11" s="11">
        <f t="shared" ca="1" si="10"/>
        <v>0</v>
      </c>
      <c r="AI11" s="11">
        <f t="shared" ca="1" si="10"/>
        <v>0</v>
      </c>
      <c r="AJ11" s="11">
        <f t="shared" ca="1" si="10"/>
        <v>0</v>
      </c>
      <c r="AK11" s="11">
        <f t="shared" ca="1" si="10"/>
        <v>0</v>
      </c>
      <c r="AL11" s="11">
        <f ca="1">SUM(AL12:AL19)+AL20</f>
        <v>0</v>
      </c>
      <c r="AM11" s="11">
        <f t="shared" ref="AM11:CX11" ca="1" si="11">SUM(AM12:AM19)+AM20</f>
        <v>0</v>
      </c>
      <c r="AN11" s="11">
        <f t="shared" ca="1" si="11"/>
        <v>0</v>
      </c>
      <c r="AO11" s="11">
        <f t="shared" ca="1" si="11"/>
        <v>0</v>
      </c>
      <c r="AP11" s="11">
        <f t="shared" ca="1" si="11"/>
        <v>0</v>
      </c>
      <c r="AQ11" s="11">
        <f t="shared" ca="1" si="11"/>
        <v>0</v>
      </c>
      <c r="AR11" s="11">
        <f t="shared" ca="1" si="11"/>
        <v>0</v>
      </c>
      <c r="AS11" s="11">
        <f t="shared" ca="1" si="11"/>
        <v>0</v>
      </c>
      <c r="AT11" s="11">
        <f t="shared" ca="1" si="11"/>
        <v>0</v>
      </c>
      <c r="AU11" s="11">
        <f t="shared" ca="1" si="11"/>
        <v>0</v>
      </c>
      <c r="AV11" s="11">
        <f t="shared" ca="1" si="11"/>
        <v>0</v>
      </c>
      <c r="AW11" s="11">
        <f t="shared" ca="1" si="11"/>
        <v>0</v>
      </c>
      <c r="AX11" s="11">
        <f t="shared" ca="1" si="11"/>
        <v>0</v>
      </c>
      <c r="AY11" s="11">
        <f t="shared" ca="1" si="11"/>
        <v>0</v>
      </c>
      <c r="AZ11" s="11">
        <f t="shared" ca="1" si="11"/>
        <v>0</v>
      </c>
      <c r="BA11" s="11">
        <f t="shared" ca="1" si="11"/>
        <v>0</v>
      </c>
      <c r="BB11" s="11">
        <f t="shared" ca="1" si="11"/>
        <v>0</v>
      </c>
      <c r="BC11" s="11">
        <f t="shared" ca="1" si="11"/>
        <v>0</v>
      </c>
      <c r="BD11" s="11">
        <f t="shared" ca="1" si="11"/>
        <v>0</v>
      </c>
      <c r="BE11" s="11">
        <f t="shared" ca="1" si="11"/>
        <v>0</v>
      </c>
      <c r="BF11" s="11">
        <f t="shared" ca="1" si="11"/>
        <v>0</v>
      </c>
      <c r="BG11" s="11">
        <f t="shared" ca="1" si="11"/>
        <v>0</v>
      </c>
      <c r="BH11" s="11">
        <f t="shared" ca="1" si="11"/>
        <v>0</v>
      </c>
      <c r="BI11" s="11">
        <f t="shared" ca="1" si="11"/>
        <v>0</v>
      </c>
      <c r="BJ11" s="11">
        <f t="shared" ca="1" si="11"/>
        <v>0</v>
      </c>
      <c r="BK11" s="11">
        <f t="shared" ca="1" si="11"/>
        <v>0</v>
      </c>
      <c r="BL11" s="11">
        <f t="shared" ca="1" si="11"/>
        <v>0</v>
      </c>
      <c r="BM11" s="11">
        <f t="shared" ca="1" si="11"/>
        <v>0</v>
      </c>
      <c r="BN11" s="11">
        <f t="shared" ca="1" si="11"/>
        <v>0</v>
      </c>
      <c r="BO11" s="11">
        <f t="shared" ca="1" si="11"/>
        <v>0</v>
      </c>
      <c r="BP11" s="11">
        <f t="shared" ca="1" si="11"/>
        <v>0</v>
      </c>
      <c r="BQ11" s="11">
        <f t="shared" ca="1" si="11"/>
        <v>0</v>
      </c>
      <c r="BR11" s="11">
        <f t="shared" ca="1" si="11"/>
        <v>0</v>
      </c>
      <c r="BS11" s="11">
        <f t="shared" ca="1" si="11"/>
        <v>0</v>
      </c>
      <c r="BT11" s="11">
        <f t="shared" ca="1" si="11"/>
        <v>0</v>
      </c>
      <c r="BU11" s="11">
        <f t="shared" ca="1" si="11"/>
        <v>0</v>
      </c>
      <c r="BV11" s="11">
        <f t="shared" ca="1" si="11"/>
        <v>0</v>
      </c>
      <c r="BW11" s="11">
        <f t="shared" ca="1" si="11"/>
        <v>0</v>
      </c>
      <c r="BX11" s="11">
        <f t="shared" ca="1" si="11"/>
        <v>0</v>
      </c>
      <c r="BY11" s="11">
        <f t="shared" ca="1" si="11"/>
        <v>0</v>
      </c>
      <c r="BZ11" s="11">
        <f t="shared" ca="1" si="11"/>
        <v>0</v>
      </c>
      <c r="CA11" s="11">
        <f t="shared" ca="1" si="11"/>
        <v>0</v>
      </c>
      <c r="CB11" s="11">
        <f t="shared" ca="1" si="11"/>
        <v>0</v>
      </c>
      <c r="CC11" s="11">
        <f t="shared" ca="1" si="11"/>
        <v>0</v>
      </c>
      <c r="CD11" s="11">
        <f t="shared" ca="1" si="11"/>
        <v>0</v>
      </c>
      <c r="CE11" s="11">
        <f t="shared" ca="1" si="11"/>
        <v>0</v>
      </c>
      <c r="CF11" s="11">
        <f t="shared" ca="1" si="11"/>
        <v>0</v>
      </c>
      <c r="CG11" s="11">
        <f t="shared" ca="1" si="11"/>
        <v>0</v>
      </c>
      <c r="CH11" s="11">
        <f t="shared" ca="1" si="11"/>
        <v>0</v>
      </c>
      <c r="CI11" s="11">
        <f t="shared" ca="1" si="11"/>
        <v>0</v>
      </c>
      <c r="CJ11" s="11">
        <f t="shared" ca="1" si="11"/>
        <v>0</v>
      </c>
      <c r="CK11" s="11">
        <f t="shared" ca="1" si="11"/>
        <v>0</v>
      </c>
      <c r="CL11" s="11">
        <f t="shared" ca="1" si="11"/>
        <v>0</v>
      </c>
      <c r="CM11" s="11">
        <f t="shared" ca="1" si="11"/>
        <v>0</v>
      </c>
      <c r="CN11" s="11">
        <f t="shared" ca="1" si="11"/>
        <v>0</v>
      </c>
      <c r="CO11" s="11">
        <f t="shared" ca="1" si="11"/>
        <v>0</v>
      </c>
      <c r="CP11" s="11">
        <f t="shared" ca="1" si="11"/>
        <v>0</v>
      </c>
      <c r="CQ11" s="11">
        <f t="shared" ca="1" si="11"/>
        <v>0</v>
      </c>
      <c r="CR11" s="11">
        <f t="shared" ca="1" si="11"/>
        <v>0</v>
      </c>
      <c r="CS11" s="11">
        <f t="shared" ca="1" si="11"/>
        <v>0</v>
      </c>
      <c r="CT11" s="11">
        <f t="shared" ca="1" si="11"/>
        <v>0</v>
      </c>
      <c r="CU11" s="11">
        <f t="shared" ca="1" si="11"/>
        <v>0</v>
      </c>
      <c r="CV11" s="11">
        <f t="shared" ca="1" si="11"/>
        <v>0</v>
      </c>
      <c r="CW11" s="11">
        <f t="shared" ca="1" si="11"/>
        <v>0</v>
      </c>
      <c r="CX11" s="11">
        <f t="shared" ca="1" si="11"/>
        <v>0</v>
      </c>
      <c r="CY11" s="11">
        <f ca="1">SUM(CY12:CY19)+CY20</f>
        <v>0</v>
      </c>
      <c r="CZ11" s="11">
        <f ca="1">SUM(CZ12:CZ19)+CZ20</f>
        <v>0</v>
      </c>
      <c r="DA11" s="11">
        <f ca="1">SUM(DA12:DA19)+DA20</f>
        <v>0</v>
      </c>
      <c r="DB11" s="11">
        <f ca="1">SUM(DB12:DB19)+DB20</f>
        <v>0</v>
      </c>
      <c r="DC11" s="142">
        <f ca="1">SUM(DC12:DC19)+DC20</f>
        <v>0</v>
      </c>
    </row>
    <row r="12" spans="1:112" hidden="1">
      <c r="A12" s="123">
        <v>0</v>
      </c>
      <c r="B12" s="204" t="str">
        <f t="shared" ref="B12:B43" ca="1" si="12">OFFSET(INDIRECT("'"&amp;Opt_alt&amp;"'!B12"),$A12,0)</f>
        <v>D.1.1.</v>
      </c>
      <c r="C12" s="128" t="str">
        <f t="shared" ref="C12:C43" ca="1" si="13">IF(OFFSET(INDIRECT("'"&amp;Opt_alt&amp;"'!C12"),$A12,0)="","",OFFSET(INDIRECT("'"&amp;Opt_alt&amp;"'!C12"),$A12,0))</f>
        <v>Veikla (nurodykite pavadinimą; suplanuotas investicijas pagrįskite prielaidų lape)</v>
      </c>
      <c r="D12" s="134"/>
      <c r="E12" s="147">
        <f t="shared" ref="E12:E43" ca="1" si="14">IF(OFFSET(INDIRECT("'"&amp;Opt_alt&amp;"'!E12"),$A12,0)="","",OFFSET(INDIRECT("'"&amp;Opt_alt&amp;"'!E12"),$A12,0))</f>
        <v>0.21</v>
      </c>
      <c r="F12" s="138">
        <f ca="1">H12+NPV(FD,I12:INDEX(I12:DC12,PAL))</f>
        <v>0</v>
      </c>
      <c r="G12" s="139">
        <f ca="1">SUMIF($H$5:$DC$5,"&lt;="&amp;PAL,$H12:$DC12)</f>
        <v>0</v>
      </c>
      <c r="H12" s="137">
        <f t="shared" ref="H12:Q21" ca="1" si="15">OFFSET(INDIRECT("'"&amp;Opt_alt&amp;"'!H12"),$A12,H$5)*$DF12</f>
        <v>0</v>
      </c>
      <c r="I12" s="137">
        <f t="shared" ca="1" si="15"/>
        <v>0</v>
      </c>
      <c r="J12" s="137">
        <f t="shared" ca="1" si="15"/>
        <v>0</v>
      </c>
      <c r="K12" s="137">
        <f t="shared" ca="1" si="15"/>
        <v>0</v>
      </c>
      <c r="L12" s="137">
        <f t="shared" ca="1" si="15"/>
        <v>0</v>
      </c>
      <c r="M12" s="137">
        <f t="shared" ca="1" si="15"/>
        <v>0</v>
      </c>
      <c r="N12" s="137">
        <f t="shared" ca="1" si="15"/>
        <v>0</v>
      </c>
      <c r="O12" s="137">
        <f t="shared" ca="1" si="15"/>
        <v>0</v>
      </c>
      <c r="P12" s="137">
        <f t="shared" ca="1" si="15"/>
        <v>0</v>
      </c>
      <c r="Q12" s="137">
        <f t="shared" ca="1" si="15"/>
        <v>0</v>
      </c>
      <c r="R12" s="137">
        <f t="shared" ref="R12:AA21" ca="1" si="16">OFFSET(INDIRECT("'"&amp;Opt_alt&amp;"'!H12"),$A12,R$5)*$DF12</f>
        <v>0</v>
      </c>
      <c r="S12" s="137">
        <f t="shared" ca="1" si="16"/>
        <v>0</v>
      </c>
      <c r="T12" s="137">
        <f t="shared" ca="1" si="16"/>
        <v>0</v>
      </c>
      <c r="U12" s="137">
        <f t="shared" ca="1" si="16"/>
        <v>0</v>
      </c>
      <c r="V12" s="137">
        <f t="shared" ca="1" si="16"/>
        <v>0</v>
      </c>
      <c r="W12" s="137">
        <f t="shared" ca="1" si="16"/>
        <v>0</v>
      </c>
      <c r="X12" s="137">
        <f t="shared" ca="1" si="16"/>
        <v>0</v>
      </c>
      <c r="Y12" s="137">
        <f t="shared" ca="1" si="16"/>
        <v>0</v>
      </c>
      <c r="Z12" s="137">
        <f t="shared" ca="1" si="16"/>
        <v>0</v>
      </c>
      <c r="AA12" s="137">
        <f t="shared" ca="1" si="16"/>
        <v>0</v>
      </c>
      <c r="AB12" s="137">
        <f t="shared" ref="AB12:AK21" ca="1" si="17">OFFSET(INDIRECT("'"&amp;Opt_alt&amp;"'!H12"),$A12,AB$5)*$DF12</f>
        <v>0</v>
      </c>
      <c r="AC12" s="137">
        <f t="shared" ca="1" si="17"/>
        <v>0</v>
      </c>
      <c r="AD12" s="137">
        <f t="shared" ca="1" si="17"/>
        <v>0</v>
      </c>
      <c r="AE12" s="137">
        <f t="shared" ca="1" si="17"/>
        <v>0</v>
      </c>
      <c r="AF12" s="137">
        <f t="shared" ca="1" si="17"/>
        <v>0</v>
      </c>
      <c r="AG12" s="137">
        <f t="shared" ca="1" si="17"/>
        <v>0</v>
      </c>
      <c r="AH12" s="137">
        <f t="shared" ca="1" si="17"/>
        <v>0</v>
      </c>
      <c r="AI12" s="137">
        <f t="shared" ca="1" si="17"/>
        <v>0</v>
      </c>
      <c r="AJ12" s="137">
        <f t="shared" ca="1" si="17"/>
        <v>0</v>
      </c>
      <c r="AK12" s="137">
        <f t="shared" ca="1" si="17"/>
        <v>0</v>
      </c>
      <c r="AL12" s="137">
        <f t="shared" ref="AL12:AU21" ca="1" si="18">OFFSET(INDIRECT("'"&amp;Opt_alt&amp;"'!H12"),$A12,AL$5)*$DF12</f>
        <v>0</v>
      </c>
      <c r="AM12" s="137">
        <f t="shared" ca="1" si="18"/>
        <v>0</v>
      </c>
      <c r="AN12" s="137">
        <f t="shared" ca="1" si="18"/>
        <v>0</v>
      </c>
      <c r="AO12" s="137">
        <f t="shared" ca="1" si="18"/>
        <v>0</v>
      </c>
      <c r="AP12" s="137">
        <f t="shared" ca="1" si="18"/>
        <v>0</v>
      </c>
      <c r="AQ12" s="137">
        <f t="shared" ca="1" si="18"/>
        <v>0</v>
      </c>
      <c r="AR12" s="137">
        <f t="shared" ca="1" si="18"/>
        <v>0</v>
      </c>
      <c r="AS12" s="137">
        <f t="shared" ca="1" si="18"/>
        <v>0</v>
      </c>
      <c r="AT12" s="137">
        <f t="shared" ca="1" si="18"/>
        <v>0</v>
      </c>
      <c r="AU12" s="137">
        <f t="shared" ca="1" si="18"/>
        <v>0</v>
      </c>
      <c r="AV12" s="137">
        <f t="shared" ref="AV12:BE21" ca="1" si="19">OFFSET(INDIRECT("'"&amp;Opt_alt&amp;"'!H12"),$A12,AV$5)*$DF12</f>
        <v>0</v>
      </c>
      <c r="AW12" s="137">
        <f t="shared" ca="1" si="19"/>
        <v>0</v>
      </c>
      <c r="AX12" s="137">
        <f t="shared" ca="1" si="19"/>
        <v>0</v>
      </c>
      <c r="AY12" s="137">
        <f t="shared" ca="1" si="19"/>
        <v>0</v>
      </c>
      <c r="AZ12" s="137">
        <f t="shared" ca="1" si="19"/>
        <v>0</v>
      </c>
      <c r="BA12" s="137">
        <f t="shared" ca="1" si="19"/>
        <v>0</v>
      </c>
      <c r="BB12" s="137">
        <f t="shared" ca="1" si="19"/>
        <v>0</v>
      </c>
      <c r="BC12" s="137">
        <f t="shared" ca="1" si="19"/>
        <v>0</v>
      </c>
      <c r="BD12" s="137">
        <f t="shared" ca="1" si="19"/>
        <v>0</v>
      </c>
      <c r="BE12" s="137">
        <f t="shared" ca="1" si="19"/>
        <v>0</v>
      </c>
      <c r="BF12" s="137">
        <f t="shared" ref="BF12:BO21" ca="1" si="20">OFFSET(INDIRECT("'"&amp;Opt_alt&amp;"'!H12"),$A12,BF$5)*$DF12</f>
        <v>0</v>
      </c>
      <c r="BG12" s="137">
        <f t="shared" ca="1" si="20"/>
        <v>0</v>
      </c>
      <c r="BH12" s="137">
        <f t="shared" ca="1" si="20"/>
        <v>0</v>
      </c>
      <c r="BI12" s="137">
        <f t="shared" ca="1" si="20"/>
        <v>0</v>
      </c>
      <c r="BJ12" s="137">
        <f t="shared" ca="1" si="20"/>
        <v>0</v>
      </c>
      <c r="BK12" s="137">
        <f t="shared" ca="1" si="20"/>
        <v>0</v>
      </c>
      <c r="BL12" s="137">
        <f t="shared" ca="1" si="20"/>
        <v>0</v>
      </c>
      <c r="BM12" s="137">
        <f t="shared" ca="1" si="20"/>
        <v>0</v>
      </c>
      <c r="BN12" s="137">
        <f t="shared" ca="1" si="20"/>
        <v>0</v>
      </c>
      <c r="BO12" s="137">
        <f t="shared" ca="1" si="20"/>
        <v>0</v>
      </c>
      <c r="BP12" s="137">
        <f t="shared" ref="BP12:BY21" ca="1" si="21">OFFSET(INDIRECT("'"&amp;Opt_alt&amp;"'!H12"),$A12,BP$5)*$DF12</f>
        <v>0</v>
      </c>
      <c r="BQ12" s="137">
        <f t="shared" ca="1" si="21"/>
        <v>0</v>
      </c>
      <c r="BR12" s="137">
        <f t="shared" ca="1" si="21"/>
        <v>0</v>
      </c>
      <c r="BS12" s="137">
        <f t="shared" ca="1" si="21"/>
        <v>0</v>
      </c>
      <c r="BT12" s="137">
        <f t="shared" ca="1" si="21"/>
        <v>0</v>
      </c>
      <c r="BU12" s="137">
        <f t="shared" ca="1" si="21"/>
        <v>0</v>
      </c>
      <c r="BV12" s="137">
        <f t="shared" ca="1" si="21"/>
        <v>0</v>
      </c>
      <c r="BW12" s="137">
        <f t="shared" ca="1" si="21"/>
        <v>0</v>
      </c>
      <c r="BX12" s="137">
        <f t="shared" ca="1" si="21"/>
        <v>0</v>
      </c>
      <c r="BY12" s="137">
        <f t="shared" ca="1" si="21"/>
        <v>0</v>
      </c>
      <c r="BZ12" s="137">
        <f t="shared" ref="BZ12:CI21" ca="1" si="22">OFFSET(INDIRECT("'"&amp;Opt_alt&amp;"'!H12"),$A12,BZ$5)*$DF12</f>
        <v>0</v>
      </c>
      <c r="CA12" s="137">
        <f t="shared" ca="1" si="22"/>
        <v>0</v>
      </c>
      <c r="CB12" s="137">
        <f t="shared" ca="1" si="22"/>
        <v>0</v>
      </c>
      <c r="CC12" s="137">
        <f t="shared" ca="1" si="22"/>
        <v>0</v>
      </c>
      <c r="CD12" s="137">
        <f t="shared" ca="1" si="22"/>
        <v>0</v>
      </c>
      <c r="CE12" s="137">
        <f t="shared" ca="1" si="22"/>
        <v>0</v>
      </c>
      <c r="CF12" s="137">
        <f t="shared" ca="1" si="22"/>
        <v>0</v>
      </c>
      <c r="CG12" s="137">
        <f t="shared" ca="1" si="22"/>
        <v>0</v>
      </c>
      <c r="CH12" s="137">
        <f t="shared" ca="1" si="22"/>
        <v>0</v>
      </c>
      <c r="CI12" s="137">
        <f t="shared" ca="1" si="22"/>
        <v>0</v>
      </c>
      <c r="CJ12" s="137">
        <f t="shared" ref="CJ12:CS21" ca="1" si="23">OFFSET(INDIRECT("'"&amp;Opt_alt&amp;"'!H12"),$A12,CJ$5)*$DF12</f>
        <v>0</v>
      </c>
      <c r="CK12" s="137">
        <f t="shared" ca="1" si="23"/>
        <v>0</v>
      </c>
      <c r="CL12" s="137">
        <f t="shared" ca="1" si="23"/>
        <v>0</v>
      </c>
      <c r="CM12" s="137">
        <f t="shared" ca="1" si="23"/>
        <v>0</v>
      </c>
      <c r="CN12" s="137">
        <f t="shared" ca="1" si="23"/>
        <v>0</v>
      </c>
      <c r="CO12" s="137">
        <f t="shared" ca="1" si="23"/>
        <v>0</v>
      </c>
      <c r="CP12" s="137">
        <f t="shared" ca="1" si="23"/>
        <v>0</v>
      </c>
      <c r="CQ12" s="137">
        <f t="shared" ca="1" si="23"/>
        <v>0</v>
      </c>
      <c r="CR12" s="137">
        <f t="shared" ca="1" si="23"/>
        <v>0</v>
      </c>
      <c r="CS12" s="137">
        <f t="shared" ca="1" si="23"/>
        <v>0</v>
      </c>
      <c r="CT12" s="137">
        <f t="shared" ref="CT12:DC21" ca="1" si="24">OFFSET(INDIRECT("'"&amp;Opt_alt&amp;"'!H12"),$A12,CT$5)*$DF12</f>
        <v>0</v>
      </c>
      <c r="CU12" s="137">
        <f t="shared" ca="1" si="24"/>
        <v>0</v>
      </c>
      <c r="CV12" s="137">
        <f t="shared" ca="1" si="24"/>
        <v>0</v>
      </c>
      <c r="CW12" s="137">
        <f t="shared" ca="1" si="24"/>
        <v>0</v>
      </c>
      <c r="CX12" s="137">
        <f t="shared" ca="1" si="24"/>
        <v>0</v>
      </c>
      <c r="CY12" s="137">
        <f t="shared" ca="1" si="24"/>
        <v>0</v>
      </c>
      <c r="CZ12" s="137">
        <f t="shared" ca="1" si="24"/>
        <v>0</v>
      </c>
      <c r="DA12" s="137">
        <f t="shared" ca="1" si="24"/>
        <v>0</v>
      </c>
      <c r="DB12" s="137">
        <f t="shared" ca="1" si="24"/>
        <v>0</v>
      </c>
      <c r="DC12" s="137">
        <f t="shared" ca="1" si="24"/>
        <v>0</v>
      </c>
      <c r="DE12" s="253" t="str">
        <f t="shared" ref="DE12:DE75" ca="1" si="25">OFFSET(INDIRECT("'"&amp;Opt_alt&amp;"'!B12"),$A12,0)</f>
        <v>D.1.1.</v>
      </c>
      <c r="DF12">
        <v>1</v>
      </c>
      <c r="DG12">
        <f t="shared" ref="DG12:DG21" ca="1" si="26">OFFSET(INDIRECT("'"&amp;Opt_alt&amp;"'!H12"),$A12,DG$5)</f>
        <v>21</v>
      </c>
      <c r="DH12">
        <v>0</v>
      </c>
    </row>
    <row r="13" spans="1:112" hidden="1">
      <c r="A13" s="123">
        <v>1</v>
      </c>
      <c r="B13" s="204" t="str">
        <f t="shared" ca="1" si="12"/>
        <v>D.1.2.</v>
      </c>
      <c r="C13" s="128" t="str">
        <f t="shared" ca="1" si="13"/>
        <v>Veikla</v>
      </c>
      <c r="D13" s="143"/>
      <c r="E13" s="147">
        <f t="shared" ca="1" si="14"/>
        <v>0.21</v>
      </c>
      <c r="F13" s="138">
        <f ca="1">H13+NPV(FD,I13:INDEX(I13:DC13,PAL))</f>
        <v>0</v>
      </c>
      <c r="G13" s="139">
        <f ca="1">SUMIF($H$5:$DC$5,"&lt;="&amp;PAL,$H13:$DC13)</f>
        <v>0</v>
      </c>
      <c r="H13" s="137">
        <f t="shared" ca="1" si="15"/>
        <v>0</v>
      </c>
      <c r="I13" s="137">
        <f t="shared" ca="1" si="15"/>
        <v>0</v>
      </c>
      <c r="J13" s="137">
        <f t="shared" ca="1" si="15"/>
        <v>0</v>
      </c>
      <c r="K13" s="137">
        <f t="shared" ca="1" si="15"/>
        <v>0</v>
      </c>
      <c r="L13" s="137">
        <f t="shared" ca="1" si="15"/>
        <v>0</v>
      </c>
      <c r="M13" s="137">
        <f t="shared" ca="1" si="15"/>
        <v>0</v>
      </c>
      <c r="N13" s="137">
        <f t="shared" ca="1" si="15"/>
        <v>0</v>
      </c>
      <c r="O13" s="137">
        <f t="shared" ca="1" si="15"/>
        <v>0</v>
      </c>
      <c r="P13" s="137">
        <f t="shared" ca="1" si="15"/>
        <v>0</v>
      </c>
      <c r="Q13" s="137">
        <f t="shared" ca="1" si="15"/>
        <v>0</v>
      </c>
      <c r="R13" s="137">
        <f t="shared" ca="1" si="16"/>
        <v>0</v>
      </c>
      <c r="S13" s="137">
        <f t="shared" ca="1" si="16"/>
        <v>0</v>
      </c>
      <c r="T13" s="137">
        <f t="shared" ca="1" si="16"/>
        <v>0</v>
      </c>
      <c r="U13" s="137">
        <f t="shared" ca="1" si="16"/>
        <v>0</v>
      </c>
      <c r="V13" s="137">
        <f t="shared" ca="1" si="16"/>
        <v>0</v>
      </c>
      <c r="W13" s="137">
        <f t="shared" ca="1" si="16"/>
        <v>0</v>
      </c>
      <c r="X13" s="137">
        <f t="shared" ca="1" si="16"/>
        <v>0</v>
      </c>
      <c r="Y13" s="137">
        <f t="shared" ca="1" si="16"/>
        <v>0</v>
      </c>
      <c r="Z13" s="137">
        <f t="shared" ca="1" si="16"/>
        <v>0</v>
      </c>
      <c r="AA13" s="137">
        <f t="shared" ca="1" si="16"/>
        <v>0</v>
      </c>
      <c r="AB13" s="137">
        <f t="shared" ca="1" si="17"/>
        <v>0</v>
      </c>
      <c r="AC13" s="137">
        <f t="shared" ca="1" si="17"/>
        <v>0</v>
      </c>
      <c r="AD13" s="137">
        <f t="shared" ca="1" si="17"/>
        <v>0</v>
      </c>
      <c r="AE13" s="137">
        <f t="shared" ca="1" si="17"/>
        <v>0</v>
      </c>
      <c r="AF13" s="137">
        <f t="shared" ca="1" si="17"/>
        <v>0</v>
      </c>
      <c r="AG13" s="137">
        <f t="shared" ca="1" si="17"/>
        <v>0</v>
      </c>
      <c r="AH13" s="137">
        <f t="shared" ca="1" si="17"/>
        <v>0</v>
      </c>
      <c r="AI13" s="137">
        <f t="shared" ca="1" si="17"/>
        <v>0</v>
      </c>
      <c r="AJ13" s="137">
        <f t="shared" ca="1" si="17"/>
        <v>0</v>
      </c>
      <c r="AK13" s="137">
        <f t="shared" ca="1" si="17"/>
        <v>0</v>
      </c>
      <c r="AL13" s="137">
        <f t="shared" ca="1" si="18"/>
        <v>0</v>
      </c>
      <c r="AM13" s="137">
        <f t="shared" ca="1" si="18"/>
        <v>0</v>
      </c>
      <c r="AN13" s="137">
        <f t="shared" ca="1" si="18"/>
        <v>0</v>
      </c>
      <c r="AO13" s="137">
        <f t="shared" ca="1" si="18"/>
        <v>0</v>
      </c>
      <c r="AP13" s="137">
        <f t="shared" ca="1" si="18"/>
        <v>0</v>
      </c>
      <c r="AQ13" s="137">
        <f t="shared" ca="1" si="18"/>
        <v>0</v>
      </c>
      <c r="AR13" s="137">
        <f t="shared" ca="1" si="18"/>
        <v>0</v>
      </c>
      <c r="AS13" s="137">
        <f t="shared" ca="1" si="18"/>
        <v>0</v>
      </c>
      <c r="AT13" s="137">
        <f t="shared" ca="1" si="18"/>
        <v>0</v>
      </c>
      <c r="AU13" s="137">
        <f t="shared" ca="1" si="18"/>
        <v>0</v>
      </c>
      <c r="AV13" s="137">
        <f t="shared" ca="1" si="19"/>
        <v>0</v>
      </c>
      <c r="AW13" s="137">
        <f t="shared" ca="1" si="19"/>
        <v>0</v>
      </c>
      <c r="AX13" s="137">
        <f t="shared" ca="1" si="19"/>
        <v>0</v>
      </c>
      <c r="AY13" s="137">
        <f t="shared" ca="1" si="19"/>
        <v>0</v>
      </c>
      <c r="AZ13" s="137">
        <f t="shared" ca="1" si="19"/>
        <v>0</v>
      </c>
      <c r="BA13" s="137">
        <f t="shared" ca="1" si="19"/>
        <v>0</v>
      </c>
      <c r="BB13" s="137">
        <f t="shared" ca="1" si="19"/>
        <v>0</v>
      </c>
      <c r="BC13" s="137">
        <f t="shared" ca="1" si="19"/>
        <v>0</v>
      </c>
      <c r="BD13" s="137">
        <f t="shared" ca="1" si="19"/>
        <v>0</v>
      </c>
      <c r="BE13" s="137">
        <f t="shared" ca="1" si="19"/>
        <v>0</v>
      </c>
      <c r="BF13" s="137">
        <f t="shared" ca="1" si="20"/>
        <v>0</v>
      </c>
      <c r="BG13" s="137">
        <f t="shared" ca="1" si="20"/>
        <v>0</v>
      </c>
      <c r="BH13" s="137">
        <f t="shared" ca="1" si="20"/>
        <v>0</v>
      </c>
      <c r="BI13" s="137">
        <f t="shared" ca="1" si="20"/>
        <v>0</v>
      </c>
      <c r="BJ13" s="137">
        <f t="shared" ca="1" si="20"/>
        <v>0</v>
      </c>
      <c r="BK13" s="137">
        <f t="shared" ca="1" si="20"/>
        <v>0</v>
      </c>
      <c r="BL13" s="137">
        <f t="shared" ca="1" si="20"/>
        <v>0</v>
      </c>
      <c r="BM13" s="137">
        <f t="shared" ca="1" si="20"/>
        <v>0</v>
      </c>
      <c r="BN13" s="137">
        <f t="shared" ca="1" si="20"/>
        <v>0</v>
      </c>
      <c r="BO13" s="137">
        <f t="shared" ca="1" si="20"/>
        <v>0</v>
      </c>
      <c r="BP13" s="137">
        <f t="shared" ca="1" si="21"/>
        <v>0</v>
      </c>
      <c r="BQ13" s="137">
        <f t="shared" ca="1" si="21"/>
        <v>0</v>
      </c>
      <c r="BR13" s="137">
        <f t="shared" ca="1" si="21"/>
        <v>0</v>
      </c>
      <c r="BS13" s="137">
        <f t="shared" ca="1" si="21"/>
        <v>0</v>
      </c>
      <c r="BT13" s="137">
        <f t="shared" ca="1" si="21"/>
        <v>0</v>
      </c>
      <c r="BU13" s="137">
        <f t="shared" ca="1" si="21"/>
        <v>0</v>
      </c>
      <c r="BV13" s="137">
        <f t="shared" ca="1" si="21"/>
        <v>0</v>
      </c>
      <c r="BW13" s="137">
        <f t="shared" ca="1" si="21"/>
        <v>0</v>
      </c>
      <c r="BX13" s="137">
        <f t="shared" ca="1" si="21"/>
        <v>0</v>
      </c>
      <c r="BY13" s="137">
        <f t="shared" ca="1" si="21"/>
        <v>0</v>
      </c>
      <c r="BZ13" s="137">
        <f t="shared" ca="1" si="22"/>
        <v>0</v>
      </c>
      <c r="CA13" s="137">
        <f t="shared" ca="1" si="22"/>
        <v>0</v>
      </c>
      <c r="CB13" s="137">
        <f t="shared" ca="1" si="22"/>
        <v>0</v>
      </c>
      <c r="CC13" s="137">
        <f t="shared" ca="1" si="22"/>
        <v>0</v>
      </c>
      <c r="CD13" s="137">
        <f t="shared" ca="1" si="22"/>
        <v>0</v>
      </c>
      <c r="CE13" s="137">
        <f t="shared" ca="1" si="22"/>
        <v>0</v>
      </c>
      <c r="CF13" s="137">
        <f t="shared" ca="1" si="22"/>
        <v>0</v>
      </c>
      <c r="CG13" s="137">
        <f t="shared" ca="1" si="22"/>
        <v>0</v>
      </c>
      <c r="CH13" s="137">
        <f t="shared" ca="1" si="22"/>
        <v>0</v>
      </c>
      <c r="CI13" s="137">
        <f t="shared" ca="1" si="22"/>
        <v>0</v>
      </c>
      <c r="CJ13" s="137">
        <f t="shared" ca="1" si="23"/>
        <v>0</v>
      </c>
      <c r="CK13" s="137">
        <f t="shared" ca="1" si="23"/>
        <v>0</v>
      </c>
      <c r="CL13" s="137">
        <f t="shared" ca="1" si="23"/>
        <v>0</v>
      </c>
      <c r="CM13" s="137">
        <f t="shared" ca="1" si="23"/>
        <v>0</v>
      </c>
      <c r="CN13" s="137">
        <f t="shared" ca="1" si="23"/>
        <v>0</v>
      </c>
      <c r="CO13" s="137">
        <f t="shared" ca="1" si="23"/>
        <v>0</v>
      </c>
      <c r="CP13" s="137">
        <f t="shared" ca="1" si="23"/>
        <v>0</v>
      </c>
      <c r="CQ13" s="137">
        <f t="shared" ca="1" si="23"/>
        <v>0</v>
      </c>
      <c r="CR13" s="137">
        <f t="shared" ca="1" si="23"/>
        <v>0</v>
      </c>
      <c r="CS13" s="137">
        <f t="shared" ca="1" si="23"/>
        <v>0</v>
      </c>
      <c r="CT13" s="137">
        <f t="shared" ca="1" si="24"/>
        <v>0</v>
      </c>
      <c r="CU13" s="137">
        <f t="shared" ca="1" si="24"/>
        <v>0</v>
      </c>
      <c r="CV13" s="137">
        <f t="shared" ca="1" si="24"/>
        <v>0</v>
      </c>
      <c r="CW13" s="137">
        <f t="shared" ca="1" si="24"/>
        <v>0</v>
      </c>
      <c r="CX13" s="137">
        <f t="shared" ca="1" si="24"/>
        <v>0</v>
      </c>
      <c r="CY13" s="137">
        <f t="shared" ca="1" si="24"/>
        <v>0</v>
      </c>
      <c r="CZ13" s="137">
        <f t="shared" ca="1" si="24"/>
        <v>0</v>
      </c>
      <c r="DA13" s="137">
        <f t="shared" ca="1" si="24"/>
        <v>0</v>
      </c>
      <c r="DB13" s="137">
        <f t="shared" ca="1" si="24"/>
        <v>0</v>
      </c>
      <c r="DC13" s="137">
        <f t="shared" ca="1" si="24"/>
        <v>0</v>
      </c>
      <c r="DE13" s="253" t="str">
        <f t="shared" ca="1" si="25"/>
        <v>D.1.2.</v>
      </c>
      <c r="DF13">
        <v>1</v>
      </c>
      <c r="DG13">
        <f t="shared" ca="1" si="26"/>
        <v>21</v>
      </c>
      <c r="DH13">
        <v>0</v>
      </c>
    </row>
    <row r="14" spans="1:112" hidden="1">
      <c r="A14" s="123">
        <v>2</v>
      </c>
      <c r="B14" s="204" t="str">
        <f t="shared" ca="1" si="12"/>
        <v>D.1.3.</v>
      </c>
      <c r="C14" s="128" t="str">
        <f t="shared" ca="1" si="13"/>
        <v>Veikla</v>
      </c>
      <c r="D14" s="143"/>
      <c r="E14" s="147">
        <f t="shared" ca="1" si="14"/>
        <v>0.21</v>
      </c>
      <c r="F14" s="138">
        <f ca="1">H14+NPV(FD,I14:INDEX(I14:DC14,PAL))</f>
        <v>0</v>
      </c>
      <c r="G14" s="139">
        <f ca="1">SUMIF($H$5:$DC$5,"&lt;="&amp;PAL,$H14:$DC14)</f>
        <v>0</v>
      </c>
      <c r="H14" s="137">
        <f t="shared" ca="1" si="15"/>
        <v>0</v>
      </c>
      <c r="I14" s="137">
        <f t="shared" ca="1" si="15"/>
        <v>0</v>
      </c>
      <c r="J14" s="137">
        <f t="shared" ca="1" si="15"/>
        <v>0</v>
      </c>
      <c r="K14" s="137">
        <f t="shared" ca="1" si="15"/>
        <v>0</v>
      </c>
      <c r="L14" s="137">
        <f t="shared" ca="1" si="15"/>
        <v>0</v>
      </c>
      <c r="M14" s="137">
        <f t="shared" ca="1" si="15"/>
        <v>0</v>
      </c>
      <c r="N14" s="137">
        <f t="shared" ca="1" si="15"/>
        <v>0</v>
      </c>
      <c r="O14" s="137">
        <f t="shared" ca="1" si="15"/>
        <v>0</v>
      </c>
      <c r="P14" s="137">
        <f t="shared" ca="1" si="15"/>
        <v>0</v>
      </c>
      <c r="Q14" s="137">
        <f t="shared" ca="1" si="15"/>
        <v>0</v>
      </c>
      <c r="R14" s="137">
        <f t="shared" ca="1" si="16"/>
        <v>0</v>
      </c>
      <c r="S14" s="137">
        <f t="shared" ca="1" si="16"/>
        <v>0</v>
      </c>
      <c r="T14" s="137">
        <f t="shared" ca="1" si="16"/>
        <v>0</v>
      </c>
      <c r="U14" s="137">
        <f t="shared" ca="1" si="16"/>
        <v>0</v>
      </c>
      <c r="V14" s="137">
        <f t="shared" ca="1" si="16"/>
        <v>0</v>
      </c>
      <c r="W14" s="137">
        <f t="shared" ca="1" si="16"/>
        <v>0</v>
      </c>
      <c r="X14" s="137">
        <f t="shared" ca="1" si="16"/>
        <v>0</v>
      </c>
      <c r="Y14" s="137">
        <f t="shared" ca="1" si="16"/>
        <v>0</v>
      </c>
      <c r="Z14" s="137">
        <f t="shared" ca="1" si="16"/>
        <v>0</v>
      </c>
      <c r="AA14" s="137">
        <f t="shared" ca="1" si="16"/>
        <v>0</v>
      </c>
      <c r="AB14" s="137">
        <f t="shared" ca="1" si="17"/>
        <v>0</v>
      </c>
      <c r="AC14" s="137">
        <f t="shared" ca="1" si="17"/>
        <v>0</v>
      </c>
      <c r="AD14" s="137">
        <f t="shared" ca="1" si="17"/>
        <v>0</v>
      </c>
      <c r="AE14" s="137">
        <f t="shared" ca="1" si="17"/>
        <v>0</v>
      </c>
      <c r="AF14" s="137">
        <f t="shared" ca="1" si="17"/>
        <v>0</v>
      </c>
      <c r="AG14" s="137">
        <f t="shared" ca="1" si="17"/>
        <v>0</v>
      </c>
      <c r="AH14" s="137">
        <f t="shared" ca="1" si="17"/>
        <v>0</v>
      </c>
      <c r="AI14" s="137">
        <f t="shared" ca="1" si="17"/>
        <v>0</v>
      </c>
      <c r="AJ14" s="137">
        <f t="shared" ca="1" si="17"/>
        <v>0</v>
      </c>
      <c r="AK14" s="137">
        <f t="shared" ca="1" si="17"/>
        <v>0</v>
      </c>
      <c r="AL14" s="137">
        <f t="shared" ca="1" si="18"/>
        <v>0</v>
      </c>
      <c r="AM14" s="137">
        <f t="shared" ca="1" si="18"/>
        <v>0</v>
      </c>
      <c r="AN14" s="137">
        <f t="shared" ca="1" si="18"/>
        <v>0</v>
      </c>
      <c r="AO14" s="137">
        <f t="shared" ca="1" si="18"/>
        <v>0</v>
      </c>
      <c r="AP14" s="137">
        <f t="shared" ca="1" si="18"/>
        <v>0</v>
      </c>
      <c r="AQ14" s="137">
        <f t="shared" ca="1" si="18"/>
        <v>0</v>
      </c>
      <c r="AR14" s="137">
        <f t="shared" ca="1" si="18"/>
        <v>0</v>
      </c>
      <c r="AS14" s="137">
        <f t="shared" ca="1" si="18"/>
        <v>0</v>
      </c>
      <c r="AT14" s="137">
        <f t="shared" ca="1" si="18"/>
        <v>0</v>
      </c>
      <c r="AU14" s="137">
        <f t="shared" ca="1" si="18"/>
        <v>0</v>
      </c>
      <c r="AV14" s="137">
        <f t="shared" ca="1" si="19"/>
        <v>0</v>
      </c>
      <c r="AW14" s="137">
        <f t="shared" ca="1" si="19"/>
        <v>0</v>
      </c>
      <c r="AX14" s="137">
        <f t="shared" ca="1" si="19"/>
        <v>0</v>
      </c>
      <c r="AY14" s="137">
        <f t="shared" ca="1" si="19"/>
        <v>0</v>
      </c>
      <c r="AZ14" s="137">
        <f t="shared" ca="1" si="19"/>
        <v>0</v>
      </c>
      <c r="BA14" s="137">
        <f t="shared" ca="1" si="19"/>
        <v>0</v>
      </c>
      <c r="BB14" s="137">
        <f t="shared" ca="1" si="19"/>
        <v>0</v>
      </c>
      <c r="BC14" s="137">
        <f t="shared" ca="1" si="19"/>
        <v>0</v>
      </c>
      <c r="BD14" s="137">
        <f t="shared" ca="1" si="19"/>
        <v>0</v>
      </c>
      <c r="BE14" s="137">
        <f t="shared" ca="1" si="19"/>
        <v>0</v>
      </c>
      <c r="BF14" s="137">
        <f t="shared" ca="1" si="20"/>
        <v>0</v>
      </c>
      <c r="BG14" s="137">
        <f t="shared" ca="1" si="20"/>
        <v>0</v>
      </c>
      <c r="BH14" s="137">
        <f t="shared" ca="1" si="20"/>
        <v>0</v>
      </c>
      <c r="BI14" s="137">
        <f t="shared" ca="1" si="20"/>
        <v>0</v>
      </c>
      <c r="BJ14" s="137">
        <f t="shared" ca="1" si="20"/>
        <v>0</v>
      </c>
      <c r="BK14" s="137">
        <f t="shared" ca="1" si="20"/>
        <v>0</v>
      </c>
      <c r="BL14" s="137">
        <f t="shared" ca="1" si="20"/>
        <v>0</v>
      </c>
      <c r="BM14" s="137">
        <f t="shared" ca="1" si="20"/>
        <v>0</v>
      </c>
      <c r="BN14" s="137">
        <f t="shared" ca="1" si="20"/>
        <v>0</v>
      </c>
      <c r="BO14" s="137">
        <f t="shared" ca="1" si="20"/>
        <v>0</v>
      </c>
      <c r="BP14" s="137">
        <f t="shared" ca="1" si="21"/>
        <v>0</v>
      </c>
      <c r="BQ14" s="137">
        <f t="shared" ca="1" si="21"/>
        <v>0</v>
      </c>
      <c r="BR14" s="137">
        <f t="shared" ca="1" si="21"/>
        <v>0</v>
      </c>
      <c r="BS14" s="137">
        <f t="shared" ca="1" si="21"/>
        <v>0</v>
      </c>
      <c r="BT14" s="137">
        <f t="shared" ca="1" si="21"/>
        <v>0</v>
      </c>
      <c r="BU14" s="137">
        <f t="shared" ca="1" si="21"/>
        <v>0</v>
      </c>
      <c r="BV14" s="137">
        <f t="shared" ca="1" si="21"/>
        <v>0</v>
      </c>
      <c r="BW14" s="137">
        <f t="shared" ca="1" si="21"/>
        <v>0</v>
      </c>
      <c r="BX14" s="137">
        <f t="shared" ca="1" si="21"/>
        <v>0</v>
      </c>
      <c r="BY14" s="137">
        <f t="shared" ca="1" si="21"/>
        <v>0</v>
      </c>
      <c r="BZ14" s="137">
        <f t="shared" ca="1" si="22"/>
        <v>0</v>
      </c>
      <c r="CA14" s="137">
        <f t="shared" ca="1" si="22"/>
        <v>0</v>
      </c>
      <c r="CB14" s="137">
        <f t="shared" ca="1" si="22"/>
        <v>0</v>
      </c>
      <c r="CC14" s="137">
        <f t="shared" ca="1" si="22"/>
        <v>0</v>
      </c>
      <c r="CD14" s="137">
        <f t="shared" ca="1" si="22"/>
        <v>0</v>
      </c>
      <c r="CE14" s="137">
        <f t="shared" ca="1" si="22"/>
        <v>0</v>
      </c>
      <c r="CF14" s="137">
        <f t="shared" ca="1" si="22"/>
        <v>0</v>
      </c>
      <c r="CG14" s="137">
        <f t="shared" ca="1" si="22"/>
        <v>0</v>
      </c>
      <c r="CH14" s="137">
        <f t="shared" ca="1" si="22"/>
        <v>0</v>
      </c>
      <c r="CI14" s="137">
        <f t="shared" ca="1" si="22"/>
        <v>0</v>
      </c>
      <c r="CJ14" s="137">
        <f t="shared" ca="1" si="23"/>
        <v>0</v>
      </c>
      <c r="CK14" s="137">
        <f t="shared" ca="1" si="23"/>
        <v>0</v>
      </c>
      <c r="CL14" s="137">
        <f t="shared" ca="1" si="23"/>
        <v>0</v>
      </c>
      <c r="CM14" s="137">
        <f t="shared" ca="1" si="23"/>
        <v>0</v>
      </c>
      <c r="CN14" s="137">
        <f t="shared" ca="1" si="23"/>
        <v>0</v>
      </c>
      <c r="CO14" s="137">
        <f t="shared" ca="1" si="23"/>
        <v>0</v>
      </c>
      <c r="CP14" s="137">
        <f t="shared" ca="1" si="23"/>
        <v>0</v>
      </c>
      <c r="CQ14" s="137">
        <f t="shared" ca="1" si="23"/>
        <v>0</v>
      </c>
      <c r="CR14" s="137">
        <f t="shared" ca="1" si="23"/>
        <v>0</v>
      </c>
      <c r="CS14" s="137">
        <f t="shared" ca="1" si="23"/>
        <v>0</v>
      </c>
      <c r="CT14" s="137">
        <f t="shared" ca="1" si="24"/>
        <v>0</v>
      </c>
      <c r="CU14" s="137">
        <f t="shared" ca="1" si="24"/>
        <v>0</v>
      </c>
      <c r="CV14" s="137">
        <f t="shared" ca="1" si="24"/>
        <v>0</v>
      </c>
      <c r="CW14" s="137">
        <f t="shared" ca="1" si="24"/>
        <v>0</v>
      </c>
      <c r="CX14" s="137">
        <f t="shared" ca="1" si="24"/>
        <v>0</v>
      </c>
      <c r="CY14" s="137">
        <f t="shared" ca="1" si="24"/>
        <v>0</v>
      </c>
      <c r="CZ14" s="137">
        <f t="shared" ca="1" si="24"/>
        <v>0</v>
      </c>
      <c r="DA14" s="137">
        <f t="shared" ca="1" si="24"/>
        <v>0</v>
      </c>
      <c r="DB14" s="137">
        <f t="shared" ca="1" si="24"/>
        <v>0</v>
      </c>
      <c r="DC14" s="137">
        <f t="shared" ca="1" si="24"/>
        <v>0</v>
      </c>
      <c r="DE14" s="253" t="str">
        <f t="shared" ca="1" si="25"/>
        <v>D.1.3.</v>
      </c>
      <c r="DF14">
        <v>1</v>
      </c>
      <c r="DG14">
        <f t="shared" ca="1" si="26"/>
        <v>21</v>
      </c>
      <c r="DH14">
        <v>0</v>
      </c>
    </row>
    <row r="15" spans="1:112" hidden="1">
      <c r="A15" s="123">
        <v>3</v>
      </c>
      <c r="B15" s="204" t="str">
        <f t="shared" ca="1" si="12"/>
        <v>D.1.4.</v>
      </c>
      <c r="C15" s="128" t="str">
        <f t="shared" ca="1" si="13"/>
        <v>Veikla</v>
      </c>
      <c r="D15" s="143"/>
      <c r="E15" s="147">
        <f t="shared" ca="1" si="14"/>
        <v>0.21</v>
      </c>
      <c r="F15" s="138">
        <f ca="1">H15+NPV(FD,I15:INDEX(I15:DC15,PAL))</f>
        <v>0</v>
      </c>
      <c r="G15" s="139">
        <f ca="1">SUMIF($H$5:$DC$5,"&lt;="&amp;PAL,$H15:$DC15)</f>
        <v>0</v>
      </c>
      <c r="H15" s="137">
        <f t="shared" ca="1" si="15"/>
        <v>0</v>
      </c>
      <c r="I15" s="137">
        <f t="shared" ca="1" si="15"/>
        <v>0</v>
      </c>
      <c r="J15" s="137">
        <f t="shared" ca="1" si="15"/>
        <v>0</v>
      </c>
      <c r="K15" s="137">
        <f t="shared" ca="1" si="15"/>
        <v>0</v>
      </c>
      <c r="L15" s="137">
        <f t="shared" ca="1" si="15"/>
        <v>0</v>
      </c>
      <c r="M15" s="137">
        <f t="shared" ca="1" si="15"/>
        <v>0</v>
      </c>
      <c r="N15" s="137">
        <f t="shared" ca="1" si="15"/>
        <v>0</v>
      </c>
      <c r="O15" s="137">
        <f t="shared" ca="1" si="15"/>
        <v>0</v>
      </c>
      <c r="P15" s="137">
        <f t="shared" ca="1" si="15"/>
        <v>0</v>
      </c>
      <c r="Q15" s="137">
        <f t="shared" ca="1" si="15"/>
        <v>0</v>
      </c>
      <c r="R15" s="137">
        <f t="shared" ca="1" si="16"/>
        <v>0</v>
      </c>
      <c r="S15" s="137">
        <f t="shared" ca="1" si="16"/>
        <v>0</v>
      </c>
      <c r="T15" s="137">
        <f t="shared" ca="1" si="16"/>
        <v>0</v>
      </c>
      <c r="U15" s="137">
        <f t="shared" ca="1" si="16"/>
        <v>0</v>
      </c>
      <c r="V15" s="137">
        <f t="shared" ca="1" si="16"/>
        <v>0</v>
      </c>
      <c r="W15" s="137">
        <f t="shared" ca="1" si="16"/>
        <v>0</v>
      </c>
      <c r="X15" s="137">
        <f t="shared" ca="1" si="16"/>
        <v>0</v>
      </c>
      <c r="Y15" s="137">
        <f t="shared" ca="1" si="16"/>
        <v>0</v>
      </c>
      <c r="Z15" s="137">
        <f t="shared" ca="1" si="16"/>
        <v>0</v>
      </c>
      <c r="AA15" s="137">
        <f t="shared" ca="1" si="16"/>
        <v>0</v>
      </c>
      <c r="AB15" s="137">
        <f t="shared" ca="1" si="17"/>
        <v>0</v>
      </c>
      <c r="AC15" s="137">
        <f t="shared" ca="1" si="17"/>
        <v>0</v>
      </c>
      <c r="AD15" s="137">
        <f t="shared" ca="1" si="17"/>
        <v>0</v>
      </c>
      <c r="AE15" s="137">
        <f t="shared" ca="1" si="17"/>
        <v>0</v>
      </c>
      <c r="AF15" s="137">
        <f t="shared" ca="1" si="17"/>
        <v>0</v>
      </c>
      <c r="AG15" s="137">
        <f t="shared" ca="1" si="17"/>
        <v>0</v>
      </c>
      <c r="AH15" s="137">
        <f t="shared" ca="1" si="17"/>
        <v>0</v>
      </c>
      <c r="AI15" s="137">
        <f t="shared" ca="1" si="17"/>
        <v>0</v>
      </c>
      <c r="AJ15" s="137">
        <f t="shared" ca="1" si="17"/>
        <v>0</v>
      </c>
      <c r="AK15" s="137">
        <f t="shared" ca="1" si="17"/>
        <v>0</v>
      </c>
      <c r="AL15" s="137">
        <f t="shared" ca="1" si="18"/>
        <v>0</v>
      </c>
      <c r="AM15" s="137">
        <f t="shared" ca="1" si="18"/>
        <v>0</v>
      </c>
      <c r="AN15" s="137">
        <f t="shared" ca="1" si="18"/>
        <v>0</v>
      </c>
      <c r="AO15" s="137">
        <f t="shared" ca="1" si="18"/>
        <v>0</v>
      </c>
      <c r="AP15" s="137">
        <f t="shared" ca="1" si="18"/>
        <v>0</v>
      </c>
      <c r="AQ15" s="137">
        <f t="shared" ca="1" si="18"/>
        <v>0</v>
      </c>
      <c r="AR15" s="137">
        <f t="shared" ca="1" si="18"/>
        <v>0</v>
      </c>
      <c r="AS15" s="137">
        <f t="shared" ca="1" si="18"/>
        <v>0</v>
      </c>
      <c r="AT15" s="137">
        <f t="shared" ca="1" si="18"/>
        <v>0</v>
      </c>
      <c r="AU15" s="137">
        <f t="shared" ca="1" si="18"/>
        <v>0</v>
      </c>
      <c r="AV15" s="137">
        <f t="shared" ca="1" si="19"/>
        <v>0</v>
      </c>
      <c r="AW15" s="137">
        <f t="shared" ca="1" si="19"/>
        <v>0</v>
      </c>
      <c r="AX15" s="137">
        <f t="shared" ca="1" si="19"/>
        <v>0</v>
      </c>
      <c r="AY15" s="137">
        <f t="shared" ca="1" si="19"/>
        <v>0</v>
      </c>
      <c r="AZ15" s="137">
        <f t="shared" ca="1" si="19"/>
        <v>0</v>
      </c>
      <c r="BA15" s="137">
        <f t="shared" ca="1" si="19"/>
        <v>0</v>
      </c>
      <c r="BB15" s="137">
        <f t="shared" ca="1" si="19"/>
        <v>0</v>
      </c>
      <c r="BC15" s="137">
        <f t="shared" ca="1" si="19"/>
        <v>0</v>
      </c>
      <c r="BD15" s="137">
        <f t="shared" ca="1" si="19"/>
        <v>0</v>
      </c>
      <c r="BE15" s="137">
        <f t="shared" ca="1" si="19"/>
        <v>0</v>
      </c>
      <c r="BF15" s="137">
        <f t="shared" ca="1" si="20"/>
        <v>0</v>
      </c>
      <c r="BG15" s="137">
        <f t="shared" ca="1" si="20"/>
        <v>0</v>
      </c>
      <c r="BH15" s="137">
        <f t="shared" ca="1" si="20"/>
        <v>0</v>
      </c>
      <c r="BI15" s="137">
        <f t="shared" ca="1" si="20"/>
        <v>0</v>
      </c>
      <c r="BJ15" s="137">
        <f t="shared" ca="1" si="20"/>
        <v>0</v>
      </c>
      <c r="BK15" s="137">
        <f t="shared" ca="1" si="20"/>
        <v>0</v>
      </c>
      <c r="BL15" s="137">
        <f t="shared" ca="1" si="20"/>
        <v>0</v>
      </c>
      <c r="BM15" s="137">
        <f t="shared" ca="1" si="20"/>
        <v>0</v>
      </c>
      <c r="BN15" s="137">
        <f t="shared" ca="1" si="20"/>
        <v>0</v>
      </c>
      <c r="BO15" s="137">
        <f t="shared" ca="1" si="20"/>
        <v>0</v>
      </c>
      <c r="BP15" s="137">
        <f t="shared" ca="1" si="21"/>
        <v>0</v>
      </c>
      <c r="BQ15" s="137">
        <f t="shared" ca="1" si="21"/>
        <v>0</v>
      </c>
      <c r="BR15" s="137">
        <f t="shared" ca="1" si="21"/>
        <v>0</v>
      </c>
      <c r="BS15" s="137">
        <f t="shared" ca="1" si="21"/>
        <v>0</v>
      </c>
      <c r="BT15" s="137">
        <f t="shared" ca="1" si="21"/>
        <v>0</v>
      </c>
      <c r="BU15" s="137">
        <f t="shared" ca="1" si="21"/>
        <v>0</v>
      </c>
      <c r="BV15" s="137">
        <f t="shared" ca="1" si="21"/>
        <v>0</v>
      </c>
      <c r="BW15" s="137">
        <f t="shared" ca="1" si="21"/>
        <v>0</v>
      </c>
      <c r="BX15" s="137">
        <f t="shared" ca="1" si="21"/>
        <v>0</v>
      </c>
      <c r="BY15" s="137">
        <f t="shared" ca="1" si="21"/>
        <v>0</v>
      </c>
      <c r="BZ15" s="137">
        <f t="shared" ca="1" si="22"/>
        <v>0</v>
      </c>
      <c r="CA15" s="137">
        <f t="shared" ca="1" si="22"/>
        <v>0</v>
      </c>
      <c r="CB15" s="137">
        <f t="shared" ca="1" si="22"/>
        <v>0</v>
      </c>
      <c r="CC15" s="137">
        <f t="shared" ca="1" si="22"/>
        <v>0</v>
      </c>
      <c r="CD15" s="137">
        <f t="shared" ca="1" si="22"/>
        <v>0</v>
      </c>
      <c r="CE15" s="137">
        <f t="shared" ca="1" si="22"/>
        <v>0</v>
      </c>
      <c r="CF15" s="137">
        <f t="shared" ca="1" si="22"/>
        <v>0</v>
      </c>
      <c r="CG15" s="137">
        <f t="shared" ca="1" si="22"/>
        <v>0</v>
      </c>
      <c r="CH15" s="137">
        <f t="shared" ca="1" si="22"/>
        <v>0</v>
      </c>
      <c r="CI15" s="137">
        <f t="shared" ca="1" si="22"/>
        <v>0</v>
      </c>
      <c r="CJ15" s="137">
        <f t="shared" ca="1" si="23"/>
        <v>0</v>
      </c>
      <c r="CK15" s="137">
        <f t="shared" ca="1" si="23"/>
        <v>0</v>
      </c>
      <c r="CL15" s="137">
        <f t="shared" ca="1" si="23"/>
        <v>0</v>
      </c>
      <c r="CM15" s="137">
        <f t="shared" ca="1" si="23"/>
        <v>0</v>
      </c>
      <c r="CN15" s="137">
        <f t="shared" ca="1" si="23"/>
        <v>0</v>
      </c>
      <c r="CO15" s="137">
        <f t="shared" ca="1" si="23"/>
        <v>0</v>
      </c>
      <c r="CP15" s="137">
        <f t="shared" ca="1" si="23"/>
        <v>0</v>
      </c>
      <c r="CQ15" s="137">
        <f t="shared" ca="1" si="23"/>
        <v>0</v>
      </c>
      <c r="CR15" s="137">
        <f t="shared" ca="1" si="23"/>
        <v>0</v>
      </c>
      <c r="CS15" s="137">
        <f t="shared" ca="1" si="23"/>
        <v>0</v>
      </c>
      <c r="CT15" s="137">
        <f t="shared" ca="1" si="24"/>
        <v>0</v>
      </c>
      <c r="CU15" s="137">
        <f t="shared" ca="1" si="24"/>
        <v>0</v>
      </c>
      <c r="CV15" s="137">
        <f t="shared" ca="1" si="24"/>
        <v>0</v>
      </c>
      <c r="CW15" s="137">
        <f t="shared" ca="1" si="24"/>
        <v>0</v>
      </c>
      <c r="CX15" s="137">
        <f t="shared" ca="1" si="24"/>
        <v>0</v>
      </c>
      <c r="CY15" s="137">
        <f t="shared" ca="1" si="24"/>
        <v>0</v>
      </c>
      <c r="CZ15" s="137">
        <f t="shared" ca="1" si="24"/>
        <v>0</v>
      </c>
      <c r="DA15" s="137">
        <f t="shared" ca="1" si="24"/>
        <v>0</v>
      </c>
      <c r="DB15" s="137">
        <f t="shared" ca="1" si="24"/>
        <v>0</v>
      </c>
      <c r="DC15" s="137">
        <f t="shared" ca="1" si="24"/>
        <v>0</v>
      </c>
      <c r="DE15" s="253" t="str">
        <f t="shared" ca="1" si="25"/>
        <v>D.1.4.</v>
      </c>
      <c r="DF15">
        <v>1</v>
      </c>
      <c r="DG15">
        <f t="shared" ca="1" si="26"/>
        <v>21</v>
      </c>
      <c r="DH15">
        <v>0</v>
      </c>
    </row>
    <row r="16" spans="1:112" hidden="1">
      <c r="A16" s="123">
        <v>4</v>
      </c>
      <c r="B16" s="204" t="str">
        <f t="shared" ca="1" si="12"/>
        <v>D.1.5.</v>
      </c>
      <c r="C16" s="128" t="str">
        <f t="shared" ca="1" si="13"/>
        <v>Veikla</v>
      </c>
      <c r="D16" s="143"/>
      <c r="E16" s="147">
        <f t="shared" ca="1" si="14"/>
        <v>0.21</v>
      </c>
      <c r="F16" s="138">
        <f ca="1">H16+NPV(FD,I16:INDEX(I16:DC16,PAL))</f>
        <v>0</v>
      </c>
      <c r="G16" s="139">
        <f ca="1">SUMIF($H$5:$DC$5,"&lt;="&amp;PAL,$H16:$DC16)</f>
        <v>0</v>
      </c>
      <c r="H16" s="137">
        <f t="shared" ca="1" si="15"/>
        <v>0</v>
      </c>
      <c r="I16" s="137">
        <f t="shared" ca="1" si="15"/>
        <v>0</v>
      </c>
      <c r="J16" s="137">
        <f t="shared" ca="1" si="15"/>
        <v>0</v>
      </c>
      <c r="K16" s="137">
        <f t="shared" ca="1" si="15"/>
        <v>0</v>
      </c>
      <c r="L16" s="137">
        <f t="shared" ca="1" si="15"/>
        <v>0</v>
      </c>
      <c r="M16" s="137">
        <f t="shared" ca="1" si="15"/>
        <v>0</v>
      </c>
      <c r="N16" s="137">
        <f t="shared" ca="1" si="15"/>
        <v>0</v>
      </c>
      <c r="O16" s="137">
        <f t="shared" ca="1" si="15"/>
        <v>0</v>
      </c>
      <c r="P16" s="137">
        <f t="shared" ca="1" si="15"/>
        <v>0</v>
      </c>
      <c r="Q16" s="137">
        <f t="shared" ca="1" si="15"/>
        <v>0</v>
      </c>
      <c r="R16" s="137">
        <f t="shared" ca="1" si="16"/>
        <v>0</v>
      </c>
      <c r="S16" s="137">
        <f t="shared" ca="1" si="16"/>
        <v>0</v>
      </c>
      <c r="T16" s="137">
        <f t="shared" ca="1" si="16"/>
        <v>0</v>
      </c>
      <c r="U16" s="137">
        <f t="shared" ca="1" si="16"/>
        <v>0</v>
      </c>
      <c r="V16" s="137">
        <f t="shared" ca="1" si="16"/>
        <v>0</v>
      </c>
      <c r="W16" s="137">
        <f t="shared" ca="1" si="16"/>
        <v>0</v>
      </c>
      <c r="X16" s="137">
        <f t="shared" ca="1" si="16"/>
        <v>0</v>
      </c>
      <c r="Y16" s="137">
        <f t="shared" ca="1" si="16"/>
        <v>0</v>
      </c>
      <c r="Z16" s="137">
        <f t="shared" ca="1" si="16"/>
        <v>0</v>
      </c>
      <c r="AA16" s="137">
        <f t="shared" ca="1" si="16"/>
        <v>0</v>
      </c>
      <c r="AB16" s="137">
        <f t="shared" ca="1" si="17"/>
        <v>0</v>
      </c>
      <c r="AC16" s="137">
        <f t="shared" ca="1" si="17"/>
        <v>0</v>
      </c>
      <c r="AD16" s="137">
        <f t="shared" ca="1" si="17"/>
        <v>0</v>
      </c>
      <c r="AE16" s="137">
        <f t="shared" ca="1" si="17"/>
        <v>0</v>
      </c>
      <c r="AF16" s="137">
        <f t="shared" ca="1" si="17"/>
        <v>0</v>
      </c>
      <c r="AG16" s="137">
        <f t="shared" ca="1" si="17"/>
        <v>0</v>
      </c>
      <c r="AH16" s="137">
        <f t="shared" ca="1" si="17"/>
        <v>0</v>
      </c>
      <c r="AI16" s="137">
        <f t="shared" ca="1" si="17"/>
        <v>0</v>
      </c>
      <c r="AJ16" s="137">
        <f t="shared" ca="1" si="17"/>
        <v>0</v>
      </c>
      <c r="AK16" s="137">
        <f t="shared" ca="1" si="17"/>
        <v>0</v>
      </c>
      <c r="AL16" s="137">
        <f t="shared" ca="1" si="18"/>
        <v>0</v>
      </c>
      <c r="AM16" s="137">
        <f t="shared" ca="1" si="18"/>
        <v>0</v>
      </c>
      <c r="AN16" s="137">
        <f t="shared" ca="1" si="18"/>
        <v>0</v>
      </c>
      <c r="AO16" s="137">
        <f t="shared" ca="1" si="18"/>
        <v>0</v>
      </c>
      <c r="AP16" s="137">
        <f t="shared" ca="1" si="18"/>
        <v>0</v>
      </c>
      <c r="AQ16" s="137">
        <f t="shared" ca="1" si="18"/>
        <v>0</v>
      </c>
      <c r="AR16" s="137">
        <f t="shared" ca="1" si="18"/>
        <v>0</v>
      </c>
      <c r="AS16" s="137">
        <f t="shared" ca="1" si="18"/>
        <v>0</v>
      </c>
      <c r="AT16" s="137">
        <f t="shared" ca="1" si="18"/>
        <v>0</v>
      </c>
      <c r="AU16" s="137">
        <f t="shared" ca="1" si="18"/>
        <v>0</v>
      </c>
      <c r="AV16" s="137">
        <f t="shared" ca="1" si="19"/>
        <v>0</v>
      </c>
      <c r="AW16" s="137">
        <f t="shared" ca="1" si="19"/>
        <v>0</v>
      </c>
      <c r="AX16" s="137">
        <f t="shared" ca="1" si="19"/>
        <v>0</v>
      </c>
      <c r="AY16" s="137">
        <f t="shared" ca="1" si="19"/>
        <v>0</v>
      </c>
      <c r="AZ16" s="137">
        <f t="shared" ca="1" si="19"/>
        <v>0</v>
      </c>
      <c r="BA16" s="137">
        <f t="shared" ca="1" si="19"/>
        <v>0</v>
      </c>
      <c r="BB16" s="137">
        <f t="shared" ca="1" si="19"/>
        <v>0</v>
      </c>
      <c r="BC16" s="137">
        <f t="shared" ca="1" si="19"/>
        <v>0</v>
      </c>
      <c r="BD16" s="137">
        <f t="shared" ca="1" si="19"/>
        <v>0</v>
      </c>
      <c r="BE16" s="137">
        <f t="shared" ca="1" si="19"/>
        <v>0</v>
      </c>
      <c r="BF16" s="137">
        <f t="shared" ca="1" si="20"/>
        <v>0</v>
      </c>
      <c r="BG16" s="137">
        <f t="shared" ca="1" si="20"/>
        <v>0</v>
      </c>
      <c r="BH16" s="137">
        <f t="shared" ca="1" si="20"/>
        <v>0</v>
      </c>
      <c r="BI16" s="137">
        <f t="shared" ca="1" si="20"/>
        <v>0</v>
      </c>
      <c r="BJ16" s="137">
        <f t="shared" ca="1" si="20"/>
        <v>0</v>
      </c>
      <c r="BK16" s="137">
        <f t="shared" ca="1" si="20"/>
        <v>0</v>
      </c>
      <c r="BL16" s="137">
        <f t="shared" ca="1" si="20"/>
        <v>0</v>
      </c>
      <c r="BM16" s="137">
        <f t="shared" ca="1" si="20"/>
        <v>0</v>
      </c>
      <c r="BN16" s="137">
        <f t="shared" ca="1" si="20"/>
        <v>0</v>
      </c>
      <c r="BO16" s="137">
        <f t="shared" ca="1" si="20"/>
        <v>0</v>
      </c>
      <c r="BP16" s="137">
        <f t="shared" ca="1" si="21"/>
        <v>0</v>
      </c>
      <c r="BQ16" s="137">
        <f t="shared" ca="1" si="21"/>
        <v>0</v>
      </c>
      <c r="BR16" s="137">
        <f t="shared" ca="1" si="21"/>
        <v>0</v>
      </c>
      <c r="BS16" s="137">
        <f t="shared" ca="1" si="21"/>
        <v>0</v>
      </c>
      <c r="BT16" s="137">
        <f t="shared" ca="1" si="21"/>
        <v>0</v>
      </c>
      <c r="BU16" s="137">
        <f t="shared" ca="1" si="21"/>
        <v>0</v>
      </c>
      <c r="BV16" s="137">
        <f t="shared" ca="1" si="21"/>
        <v>0</v>
      </c>
      <c r="BW16" s="137">
        <f t="shared" ca="1" si="21"/>
        <v>0</v>
      </c>
      <c r="BX16" s="137">
        <f t="shared" ca="1" si="21"/>
        <v>0</v>
      </c>
      <c r="BY16" s="137">
        <f t="shared" ca="1" si="21"/>
        <v>0</v>
      </c>
      <c r="BZ16" s="137">
        <f t="shared" ca="1" si="22"/>
        <v>0</v>
      </c>
      <c r="CA16" s="137">
        <f t="shared" ca="1" si="22"/>
        <v>0</v>
      </c>
      <c r="CB16" s="137">
        <f t="shared" ca="1" si="22"/>
        <v>0</v>
      </c>
      <c r="CC16" s="137">
        <f t="shared" ca="1" si="22"/>
        <v>0</v>
      </c>
      <c r="CD16" s="137">
        <f t="shared" ca="1" si="22"/>
        <v>0</v>
      </c>
      <c r="CE16" s="137">
        <f t="shared" ca="1" si="22"/>
        <v>0</v>
      </c>
      <c r="CF16" s="137">
        <f t="shared" ca="1" si="22"/>
        <v>0</v>
      </c>
      <c r="CG16" s="137">
        <f t="shared" ca="1" si="22"/>
        <v>0</v>
      </c>
      <c r="CH16" s="137">
        <f t="shared" ca="1" si="22"/>
        <v>0</v>
      </c>
      <c r="CI16" s="137">
        <f t="shared" ca="1" si="22"/>
        <v>0</v>
      </c>
      <c r="CJ16" s="137">
        <f t="shared" ca="1" si="23"/>
        <v>0</v>
      </c>
      <c r="CK16" s="137">
        <f t="shared" ca="1" si="23"/>
        <v>0</v>
      </c>
      <c r="CL16" s="137">
        <f t="shared" ca="1" si="23"/>
        <v>0</v>
      </c>
      <c r="CM16" s="137">
        <f t="shared" ca="1" si="23"/>
        <v>0</v>
      </c>
      <c r="CN16" s="137">
        <f t="shared" ca="1" si="23"/>
        <v>0</v>
      </c>
      <c r="CO16" s="137">
        <f t="shared" ca="1" si="23"/>
        <v>0</v>
      </c>
      <c r="CP16" s="137">
        <f t="shared" ca="1" si="23"/>
        <v>0</v>
      </c>
      <c r="CQ16" s="137">
        <f t="shared" ca="1" si="23"/>
        <v>0</v>
      </c>
      <c r="CR16" s="137">
        <f t="shared" ca="1" si="23"/>
        <v>0</v>
      </c>
      <c r="CS16" s="137">
        <f t="shared" ca="1" si="23"/>
        <v>0</v>
      </c>
      <c r="CT16" s="137">
        <f t="shared" ca="1" si="24"/>
        <v>0</v>
      </c>
      <c r="CU16" s="137">
        <f t="shared" ca="1" si="24"/>
        <v>0</v>
      </c>
      <c r="CV16" s="137">
        <f t="shared" ca="1" si="24"/>
        <v>0</v>
      </c>
      <c r="CW16" s="137">
        <f t="shared" ca="1" si="24"/>
        <v>0</v>
      </c>
      <c r="CX16" s="137">
        <f t="shared" ca="1" si="24"/>
        <v>0</v>
      </c>
      <c r="CY16" s="137">
        <f t="shared" ca="1" si="24"/>
        <v>0</v>
      </c>
      <c r="CZ16" s="137">
        <f t="shared" ca="1" si="24"/>
        <v>0</v>
      </c>
      <c r="DA16" s="137">
        <f t="shared" ca="1" si="24"/>
        <v>0</v>
      </c>
      <c r="DB16" s="137">
        <f t="shared" ca="1" si="24"/>
        <v>0</v>
      </c>
      <c r="DC16" s="137">
        <f t="shared" ca="1" si="24"/>
        <v>0</v>
      </c>
      <c r="DE16" s="253" t="str">
        <f t="shared" ca="1" si="25"/>
        <v>D.1.5.</v>
      </c>
      <c r="DF16">
        <v>1</v>
      </c>
      <c r="DG16">
        <f t="shared" ca="1" si="26"/>
        <v>21</v>
      </c>
      <c r="DH16">
        <v>0</v>
      </c>
    </row>
    <row r="17" spans="1:112" hidden="1">
      <c r="A17" s="123">
        <v>5</v>
      </c>
      <c r="B17" s="204" t="str">
        <f t="shared" ca="1" si="12"/>
        <v>D.1.6.</v>
      </c>
      <c r="C17" s="128" t="str">
        <f t="shared" ca="1" si="13"/>
        <v>Veikla</v>
      </c>
      <c r="D17" s="143"/>
      <c r="E17" s="147">
        <f t="shared" ca="1" si="14"/>
        <v>0.21</v>
      </c>
      <c r="F17" s="138">
        <f ca="1">H17+NPV(FD,I17:INDEX(I17:DC17,PAL))</f>
        <v>0</v>
      </c>
      <c r="G17" s="139">
        <f ca="1">SUMIF($H$5:$DC$5,"&lt;="&amp;PAL,$H17:$DC17)</f>
        <v>0</v>
      </c>
      <c r="H17" s="137">
        <f t="shared" ca="1" si="15"/>
        <v>0</v>
      </c>
      <c r="I17" s="137">
        <f t="shared" ca="1" si="15"/>
        <v>0</v>
      </c>
      <c r="J17" s="137">
        <f t="shared" ca="1" si="15"/>
        <v>0</v>
      </c>
      <c r="K17" s="137">
        <f t="shared" ca="1" si="15"/>
        <v>0</v>
      </c>
      <c r="L17" s="137">
        <f t="shared" ca="1" si="15"/>
        <v>0</v>
      </c>
      <c r="M17" s="137">
        <f t="shared" ca="1" si="15"/>
        <v>0</v>
      </c>
      <c r="N17" s="137">
        <f t="shared" ca="1" si="15"/>
        <v>0</v>
      </c>
      <c r="O17" s="137">
        <f t="shared" ca="1" si="15"/>
        <v>0</v>
      </c>
      <c r="P17" s="137">
        <f t="shared" ca="1" si="15"/>
        <v>0</v>
      </c>
      <c r="Q17" s="137">
        <f t="shared" ca="1" si="15"/>
        <v>0</v>
      </c>
      <c r="R17" s="137">
        <f t="shared" ca="1" si="16"/>
        <v>0</v>
      </c>
      <c r="S17" s="137">
        <f t="shared" ca="1" si="16"/>
        <v>0</v>
      </c>
      <c r="T17" s="137">
        <f t="shared" ca="1" si="16"/>
        <v>0</v>
      </c>
      <c r="U17" s="137">
        <f t="shared" ca="1" si="16"/>
        <v>0</v>
      </c>
      <c r="V17" s="137">
        <f t="shared" ca="1" si="16"/>
        <v>0</v>
      </c>
      <c r="W17" s="137">
        <f t="shared" ca="1" si="16"/>
        <v>0</v>
      </c>
      <c r="X17" s="137">
        <f t="shared" ca="1" si="16"/>
        <v>0</v>
      </c>
      <c r="Y17" s="137">
        <f t="shared" ca="1" si="16"/>
        <v>0</v>
      </c>
      <c r="Z17" s="137">
        <f t="shared" ca="1" si="16"/>
        <v>0</v>
      </c>
      <c r="AA17" s="137">
        <f t="shared" ca="1" si="16"/>
        <v>0</v>
      </c>
      <c r="AB17" s="137">
        <f t="shared" ca="1" si="17"/>
        <v>0</v>
      </c>
      <c r="AC17" s="137">
        <f t="shared" ca="1" si="17"/>
        <v>0</v>
      </c>
      <c r="AD17" s="137">
        <f t="shared" ca="1" si="17"/>
        <v>0</v>
      </c>
      <c r="AE17" s="137">
        <f t="shared" ca="1" si="17"/>
        <v>0</v>
      </c>
      <c r="AF17" s="137">
        <f t="shared" ca="1" si="17"/>
        <v>0</v>
      </c>
      <c r="AG17" s="137">
        <f t="shared" ca="1" si="17"/>
        <v>0</v>
      </c>
      <c r="AH17" s="137">
        <f t="shared" ca="1" si="17"/>
        <v>0</v>
      </c>
      <c r="AI17" s="137">
        <f t="shared" ca="1" si="17"/>
        <v>0</v>
      </c>
      <c r="AJ17" s="137">
        <f t="shared" ca="1" si="17"/>
        <v>0</v>
      </c>
      <c r="AK17" s="137">
        <f t="shared" ca="1" si="17"/>
        <v>0</v>
      </c>
      <c r="AL17" s="137">
        <f t="shared" ca="1" si="18"/>
        <v>0</v>
      </c>
      <c r="AM17" s="137">
        <f t="shared" ca="1" si="18"/>
        <v>0</v>
      </c>
      <c r="AN17" s="137">
        <f t="shared" ca="1" si="18"/>
        <v>0</v>
      </c>
      <c r="AO17" s="137">
        <f t="shared" ca="1" si="18"/>
        <v>0</v>
      </c>
      <c r="AP17" s="137">
        <f t="shared" ca="1" si="18"/>
        <v>0</v>
      </c>
      <c r="AQ17" s="137">
        <f t="shared" ca="1" si="18"/>
        <v>0</v>
      </c>
      <c r="AR17" s="137">
        <f t="shared" ca="1" si="18"/>
        <v>0</v>
      </c>
      <c r="AS17" s="137">
        <f t="shared" ca="1" si="18"/>
        <v>0</v>
      </c>
      <c r="AT17" s="137">
        <f t="shared" ca="1" si="18"/>
        <v>0</v>
      </c>
      <c r="AU17" s="137">
        <f t="shared" ca="1" si="18"/>
        <v>0</v>
      </c>
      <c r="AV17" s="137">
        <f t="shared" ca="1" si="19"/>
        <v>0</v>
      </c>
      <c r="AW17" s="137">
        <f t="shared" ca="1" si="19"/>
        <v>0</v>
      </c>
      <c r="AX17" s="137">
        <f t="shared" ca="1" si="19"/>
        <v>0</v>
      </c>
      <c r="AY17" s="137">
        <f t="shared" ca="1" si="19"/>
        <v>0</v>
      </c>
      <c r="AZ17" s="137">
        <f t="shared" ca="1" si="19"/>
        <v>0</v>
      </c>
      <c r="BA17" s="137">
        <f t="shared" ca="1" si="19"/>
        <v>0</v>
      </c>
      <c r="BB17" s="137">
        <f t="shared" ca="1" si="19"/>
        <v>0</v>
      </c>
      <c r="BC17" s="137">
        <f t="shared" ca="1" si="19"/>
        <v>0</v>
      </c>
      <c r="BD17" s="137">
        <f t="shared" ca="1" si="19"/>
        <v>0</v>
      </c>
      <c r="BE17" s="137">
        <f t="shared" ca="1" si="19"/>
        <v>0</v>
      </c>
      <c r="BF17" s="137">
        <f t="shared" ca="1" si="20"/>
        <v>0</v>
      </c>
      <c r="BG17" s="137">
        <f t="shared" ca="1" si="20"/>
        <v>0</v>
      </c>
      <c r="BH17" s="137">
        <f t="shared" ca="1" si="20"/>
        <v>0</v>
      </c>
      <c r="BI17" s="137">
        <f t="shared" ca="1" si="20"/>
        <v>0</v>
      </c>
      <c r="BJ17" s="137">
        <f t="shared" ca="1" si="20"/>
        <v>0</v>
      </c>
      <c r="BK17" s="137">
        <f t="shared" ca="1" si="20"/>
        <v>0</v>
      </c>
      <c r="BL17" s="137">
        <f t="shared" ca="1" si="20"/>
        <v>0</v>
      </c>
      <c r="BM17" s="137">
        <f t="shared" ca="1" si="20"/>
        <v>0</v>
      </c>
      <c r="BN17" s="137">
        <f t="shared" ca="1" si="20"/>
        <v>0</v>
      </c>
      <c r="BO17" s="137">
        <f t="shared" ca="1" si="20"/>
        <v>0</v>
      </c>
      <c r="BP17" s="137">
        <f t="shared" ca="1" si="21"/>
        <v>0</v>
      </c>
      <c r="BQ17" s="137">
        <f t="shared" ca="1" si="21"/>
        <v>0</v>
      </c>
      <c r="BR17" s="137">
        <f t="shared" ca="1" si="21"/>
        <v>0</v>
      </c>
      <c r="BS17" s="137">
        <f t="shared" ca="1" si="21"/>
        <v>0</v>
      </c>
      <c r="BT17" s="137">
        <f t="shared" ca="1" si="21"/>
        <v>0</v>
      </c>
      <c r="BU17" s="137">
        <f t="shared" ca="1" si="21"/>
        <v>0</v>
      </c>
      <c r="BV17" s="137">
        <f t="shared" ca="1" si="21"/>
        <v>0</v>
      </c>
      <c r="BW17" s="137">
        <f t="shared" ca="1" si="21"/>
        <v>0</v>
      </c>
      <c r="BX17" s="137">
        <f t="shared" ca="1" si="21"/>
        <v>0</v>
      </c>
      <c r="BY17" s="137">
        <f t="shared" ca="1" si="21"/>
        <v>0</v>
      </c>
      <c r="BZ17" s="137">
        <f t="shared" ca="1" si="22"/>
        <v>0</v>
      </c>
      <c r="CA17" s="137">
        <f t="shared" ca="1" si="22"/>
        <v>0</v>
      </c>
      <c r="CB17" s="137">
        <f t="shared" ca="1" si="22"/>
        <v>0</v>
      </c>
      <c r="CC17" s="137">
        <f t="shared" ca="1" si="22"/>
        <v>0</v>
      </c>
      <c r="CD17" s="137">
        <f t="shared" ca="1" si="22"/>
        <v>0</v>
      </c>
      <c r="CE17" s="137">
        <f t="shared" ca="1" si="22"/>
        <v>0</v>
      </c>
      <c r="CF17" s="137">
        <f t="shared" ca="1" si="22"/>
        <v>0</v>
      </c>
      <c r="CG17" s="137">
        <f t="shared" ca="1" si="22"/>
        <v>0</v>
      </c>
      <c r="CH17" s="137">
        <f t="shared" ca="1" si="22"/>
        <v>0</v>
      </c>
      <c r="CI17" s="137">
        <f t="shared" ca="1" si="22"/>
        <v>0</v>
      </c>
      <c r="CJ17" s="137">
        <f t="shared" ca="1" si="23"/>
        <v>0</v>
      </c>
      <c r="CK17" s="137">
        <f t="shared" ca="1" si="23"/>
        <v>0</v>
      </c>
      <c r="CL17" s="137">
        <f t="shared" ca="1" si="23"/>
        <v>0</v>
      </c>
      <c r="CM17" s="137">
        <f t="shared" ca="1" si="23"/>
        <v>0</v>
      </c>
      <c r="CN17" s="137">
        <f t="shared" ca="1" si="23"/>
        <v>0</v>
      </c>
      <c r="CO17" s="137">
        <f t="shared" ca="1" si="23"/>
        <v>0</v>
      </c>
      <c r="CP17" s="137">
        <f t="shared" ca="1" si="23"/>
        <v>0</v>
      </c>
      <c r="CQ17" s="137">
        <f t="shared" ca="1" si="23"/>
        <v>0</v>
      </c>
      <c r="CR17" s="137">
        <f t="shared" ca="1" si="23"/>
        <v>0</v>
      </c>
      <c r="CS17" s="137">
        <f t="shared" ca="1" si="23"/>
        <v>0</v>
      </c>
      <c r="CT17" s="137">
        <f t="shared" ca="1" si="24"/>
        <v>0</v>
      </c>
      <c r="CU17" s="137">
        <f t="shared" ca="1" si="24"/>
        <v>0</v>
      </c>
      <c r="CV17" s="137">
        <f t="shared" ca="1" si="24"/>
        <v>0</v>
      </c>
      <c r="CW17" s="137">
        <f t="shared" ca="1" si="24"/>
        <v>0</v>
      </c>
      <c r="CX17" s="137">
        <f t="shared" ca="1" si="24"/>
        <v>0</v>
      </c>
      <c r="CY17" s="137">
        <f t="shared" ca="1" si="24"/>
        <v>0</v>
      </c>
      <c r="CZ17" s="137">
        <f t="shared" ca="1" si="24"/>
        <v>0</v>
      </c>
      <c r="DA17" s="137">
        <f t="shared" ca="1" si="24"/>
        <v>0</v>
      </c>
      <c r="DB17" s="137">
        <f t="shared" ca="1" si="24"/>
        <v>0</v>
      </c>
      <c r="DC17" s="137">
        <f t="shared" ca="1" si="24"/>
        <v>0</v>
      </c>
      <c r="DE17" s="253" t="str">
        <f t="shared" ca="1" si="25"/>
        <v>D.1.6.</v>
      </c>
      <c r="DF17">
        <v>1</v>
      </c>
      <c r="DG17">
        <f t="shared" ca="1" si="26"/>
        <v>21</v>
      </c>
      <c r="DH17">
        <v>0</v>
      </c>
    </row>
    <row r="18" spans="1:112" hidden="1">
      <c r="A18" s="123">
        <v>6</v>
      </c>
      <c r="B18" s="204" t="str">
        <f t="shared" ca="1" si="12"/>
        <v>D.1.7.</v>
      </c>
      <c r="C18" s="128" t="str">
        <f t="shared" ca="1" si="13"/>
        <v>Veikla</v>
      </c>
      <c r="D18" s="143"/>
      <c r="E18" s="147">
        <f t="shared" ca="1" si="14"/>
        <v>0.21</v>
      </c>
      <c r="F18" s="138">
        <f ca="1">H18+NPV(FD,I18:INDEX(I18:DC18,PAL))</f>
        <v>0</v>
      </c>
      <c r="G18" s="139">
        <f ca="1">SUMIF($H$5:$DC$5,"&lt;="&amp;PAL,$H18:$DC18)</f>
        <v>0</v>
      </c>
      <c r="H18" s="137">
        <f t="shared" ca="1" si="15"/>
        <v>0</v>
      </c>
      <c r="I18" s="137">
        <f t="shared" ca="1" si="15"/>
        <v>0</v>
      </c>
      <c r="J18" s="137">
        <f t="shared" ca="1" si="15"/>
        <v>0</v>
      </c>
      <c r="K18" s="137">
        <f t="shared" ca="1" si="15"/>
        <v>0</v>
      </c>
      <c r="L18" s="137">
        <f t="shared" ca="1" si="15"/>
        <v>0</v>
      </c>
      <c r="M18" s="137">
        <f t="shared" ca="1" si="15"/>
        <v>0</v>
      </c>
      <c r="N18" s="137">
        <f t="shared" ca="1" si="15"/>
        <v>0</v>
      </c>
      <c r="O18" s="137">
        <f t="shared" ca="1" si="15"/>
        <v>0</v>
      </c>
      <c r="P18" s="137">
        <f t="shared" ca="1" si="15"/>
        <v>0</v>
      </c>
      <c r="Q18" s="137">
        <f t="shared" ca="1" si="15"/>
        <v>0</v>
      </c>
      <c r="R18" s="137">
        <f t="shared" ca="1" si="16"/>
        <v>0</v>
      </c>
      <c r="S18" s="137">
        <f t="shared" ca="1" si="16"/>
        <v>0</v>
      </c>
      <c r="T18" s="137">
        <f t="shared" ca="1" si="16"/>
        <v>0</v>
      </c>
      <c r="U18" s="137">
        <f t="shared" ca="1" si="16"/>
        <v>0</v>
      </c>
      <c r="V18" s="137">
        <f t="shared" ca="1" si="16"/>
        <v>0</v>
      </c>
      <c r="W18" s="137">
        <f t="shared" ca="1" si="16"/>
        <v>0</v>
      </c>
      <c r="X18" s="137">
        <f t="shared" ca="1" si="16"/>
        <v>0</v>
      </c>
      <c r="Y18" s="137">
        <f t="shared" ca="1" si="16"/>
        <v>0</v>
      </c>
      <c r="Z18" s="137">
        <f t="shared" ca="1" si="16"/>
        <v>0</v>
      </c>
      <c r="AA18" s="137">
        <f t="shared" ca="1" si="16"/>
        <v>0</v>
      </c>
      <c r="AB18" s="137">
        <f t="shared" ca="1" si="17"/>
        <v>0</v>
      </c>
      <c r="AC18" s="137">
        <f t="shared" ca="1" si="17"/>
        <v>0</v>
      </c>
      <c r="AD18" s="137">
        <f t="shared" ca="1" si="17"/>
        <v>0</v>
      </c>
      <c r="AE18" s="137">
        <f t="shared" ca="1" si="17"/>
        <v>0</v>
      </c>
      <c r="AF18" s="137">
        <f t="shared" ca="1" si="17"/>
        <v>0</v>
      </c>
      <c r="AG18" s="137">
        <f t="shared" ca="1" si="17"/>
        <v>0</v>
      </c>
      <c r="AH18" s="137">
        <f t="shared" ca="1" si="17"/>
        <v>0</v>
      </c>
      <c r="AI18" s="137">
        <f t="shared" ca="1" si="17"/>
        <v>0</v>
      </c>
      <c r="AJ18" s="137">
        <f t="shared" ca="1" si="17"/>
        <v>0</v>
      </c>
      <c r="AK18" s="137">
        <f t="shared" ca="1" si="17"/>
        <v>0</v>
      </c>
      <c r="AL18" s="137">
        <f t="shared" ca="1" si="18"/>
        <v>0</v>
      </c>
      <c r="AM18" s="137">
        <f t="shared" ca="1" si="18"/>
        <v>0</v>
      </c>
      <c r="AN18" s="137">
        <f t="shared" ca="1" si="18"/>
        <v>0</v>
      </c>
      <c r="AO18" s="137">
        <f t="shared" ca="1" si="18"/>
        <v>0</v>
      </c>
      <c r="AP18" s="137">
        <f t="shared" ca="1" si="18"/>
        <v>0</v>
      </c>
      <c r="AQ18" s="137">
        <f t="shared" ca="1" si="18"/>
        <v>0</v>
      </c>
      <c r="AR18" s="137">
        <f t="shared" ca="1" si="18"/>
        <v>0</v>
      </c>
      <c r="AS18" s="137">
        <f t="shared" ca="1" si="18"/>
        <v>0</v>
      </c>
      <c r="AT18" s="137">
        <f t="shared" ca="1" si="18"/>
        <v>0</v>
      </c>
      <c r="AU18" s="137">
        <f t="shared" ca="1" si="18"/>
        <v>0</v>
      </c>
      <c r="AV18" s="137">
        <f t="shared" ca="1" si="19"/>
        <v>0</v>
      </c>
      <c r="AW18" s="137">
        <f t="shared" ca="1" si="19"/>
        <v>0</v>
      </c>
      <c r="AX18" s="137">
        <f t="shared" ca="1" si="19"/>
        <v>0</v>
      </c>
      <c r="AY18" s="137">
        <f t="shared" ca="1" si="19"/>
        <v>0</v>
      </c>
      <c r="AZ18" s="137">
        <f t="shared" ca="1" si="19"/>
        <v>0</v>
      </c>
      <c r="BA18" s="137">
        <f t="shared" ca="1" si="19"/>
        <v>0</v>
      </c>
      <c r="BB18" s="137">
        <f t="shared" ca="1" si="19"/>
        <v>0</v>
      </c>
      <c r="BC18" s="137">
        <f t="shared" ca="1" si="19"/>
        <v>0</v>
      </c>
      <c r="BD18" s="137">
        <f t="shared" ca="1" si="19"/>
        <v>0</v>
      </c>
      <c r="BE18" s="137">
        <f t="shared" ca="1" si="19"/>
        <v>0</v>
      </c>
      <c r="BF18" s="137">
        <f t="shared" ca="1" si="20"/>
        <v>0</v>
      </c>
      <c r="BG18" s="137">
        <f t="shared" ca="1" si="20"/>
        <v>0</v>
      </c>
      <c r="BH18" s="137">
        <f t="shared" ca="1" si="20"/>
        <v>0</v>
      </c>
      <c r="BI18" s="137">
        <f t="shared" ca="1" si="20"/>
        <v>0</v>
      </c>
      <c r="BJ18" s="137">
        <f t="shared" ca="1" si="20"/>
        <v>0</v>
      </c>
      <c r="BK18" s="137">
        <f t="shared" ca="1" si="20"/>
        <v>0</v>
      </c>
      <c r="BL18" s="137">
        <f t="shared" ca="1" si="20"/>
        <v>0</v>
      </c>
      <c r="BM18" s="137">
        <f t="shared" ca="1" si="20"/>
        <v>0</v>
      </c>
      <c r="BN18" s="137">
        <f t="shared" ca="1" si="20"/>
        <v>0</v>
      </c>
      <c r="BO18" s="137">
        <f t="shared" ca="1" si="20"/>
        <v>0</v>
      </c>
      <c r="BP18" s="137">
        <f t="shared" ca="1" si="21"/>
        <v>0</v>
      </c>
      <c r="BQ18" s="137">
        <f t="shared" ca="1" si="21"/>
        <v>0</v>
      </c>
      <c r="BR18" s="137">
        <f t="shared" ca="1" si="21"/>
        <v>0</v>
      </c>
      <c r="BS18" s="137">
        <f t="shared" ca="1" si="21"/>
        <v>0</v>
      </c>
      <c r="BT18" s="137">
        <f t="shared" ca="1" si="21"/>
        <v>0</v>
      </c>
      <c r="BU18" s="137">
        <f t="shared" ca="1" si="21"/>
        <v>0</v>
      </c>
      <c r="BV18" s="137">
        <f t="shared" ca="1" si="21"/>
        <v>0</v>
      </c>
      <c r="BW18" s="137">
        <f t="shared" ca="1" si="21"/>
        <v>0</v>
      </c>
      <c r="BX18" s="137">
        <f t="shared" ca="1" si="21"/>
        <v>0</v>
      </c>
      <c r="BY18" s="137">
        <f t="shared" ca="1" si="21"/>
        <v>0</v>
      </c>
      <c r="BZ18" s="137">
        <f t="shared" ca="1" si="22"/>
        <v>0</v>
      </c>
      <c r="CA18" s="137">
        <f t="shared" ca="1" si="22"/>
        <v>0</v>
      </c>
      <c r="CB18" s="137">
        <f t="shared" ca="1" si="22"/>
        <v>0</v>
      </c>
      <c r="CC18" s="137">
        <f t="shared" ca="1" si="22"/>
        <v>0</v>
      </c>
      <c r="CD18" s="137">
        <f t="shared" ca="1" si="22"/>
        <v>0</v>
      </c>
      <c r="CE18" s="137">
        <f t="shared" ca="1" si="22"/>
        <v>0</v>
      </c>
      <c r="CF18" s="137">
        <f t="shared" ca="1" si="22"/>
        <v>0</v>
      </c>
      <c r="CG18" s="137">
        <f t="shared" ca="1" si="22"/>
        <v>0</v>
      </c>
      <c r="CH18" s="137">
        <f t="shared" ca="1" si="22"/>
        <v>0</v>
      </c>
      <c r="CI18" s="137">
        <f t="shared" ca="1" si="22"/>
        <v>0</v>
      </c>
      <c r="CJ18" s="137">
        <f t="shared" ca="1" si="23"/>
        <v>0</v>
      </c>
      <c r="CK18" s="137">
        <f t="shared" ca="1" si="23"/>
        <v>0</v>
      </c>
      <c r="CL18" s="137">
        <f t="shared" ca="1" si="23"/>
        <v>0</v>
      </c>
      <c r="CM18" s="137">
        <f t="shared" ca="1" si="23"/>
        <v>0</v>
      </c>
      <c r="CN18" s="137">
        <f t="shared" ca="1" si="23"/>
        <v>0</v>
      </c>
      <c r="CO18" s="137">
        <f t="shared" ca="1" si="23"/>
        <v>0</v>
      </c>
      <c r="CP18" s="137">
        <f t="shared" ca="1" si="23"/>
        <v>0</v>
      </c>
      <c r="CQ18" s="137">
        <f t="shared" ca="1" si="23"/>
        <v>0</v>
      </c>
      <c r="CR18" s="137">
        <f t="shared" ca="1" si="23"/>
        <v>0</v>
      </c>
      <c r="CS18" s="137">
        <f t="shared" ca="1" si="23"/>
        <v>0</v>
      </c>
      <c r="CT18" s="137">
        <f t="shared" ca="1" si="24"/>
        <v>0</v>
      </c>
      <c r="CU18" s="137">
        <f t="shared" ca="1" si="24"/>
        <v>0</v>
      </c>
      <c r="CV18" s="137">
        <f t="shared" ca="1" si="24"/>
        <v>0</v>
      </c>
      <c r="CW18" s="137">
        <f t="shared" ca="1" si="24"/>
        <v>0</v>
      </c>
      <c r="CX18" s="137">
        <f t="shared" ca="1" si="24"/>
        <v>0</v>
      </c>
      <c r="CY18" s="137">
        <f t="shared" ca="1" si="24"/>
        <v>0</v>
      </c>
      <c r="CZ18" s="137">
        <f t="shared" ca="1" si="24"/>
        <v>0</v>
      </c>
      <c r="DA18" s="137">
        <f t="shared" ca="1" si="24"/>
        <v>0</v>
      </c>
      <c r="DB18" s="137">
        <f t="shared" ca="1" si="24"/>
        <v>0</v>
      </c>
      <c r="DC18" s="137">
        <f t="shared" ca="1" si="24"/>
        <v>0</v>
      </c>
      <c r="DE18" s="253" t="str">
        <f t="shared" ca="1" si="25"/>
        <v>D.1.7.</v>
      </c>
      <c r="DF18">
        <v>1</v>
      </c>
      <c r="DG18">
        <f t="shared" ca="1" si="26"/>
        <v>21</v>
      </c>
      <c r="DH18">
        <v>0</v>
      </c>
    </row>
    <row r="19" spans="1:112" hidden="1">
      <c r="A19" s="123">
        <v>7</v>
      </c>
      <c r="B19" s="204" t="str">
        <f t="shared" ca="1" si="12"/>
        <v>D.1.8.</v>
      </c>
      <c r="C19" s="128" t="str">
        <f t="shared" ca="1" si="13"/>
        <v>Veikla</v>
      </c>
      <c r="D19" s="132"/>
      <c r="E19" s="147">
        <f t="shared" ca="1" si="14"/>
        <v>0.21</v>
      </c>
      <c r="F19" s="138">
        <f ca="1">H19+NPV(FD,I19:INDEX(I19:DC19,PAL))</f>
        <v>0</v>
      </c>
      <c r="G19" s="139">
        <f ca="1">SUMIF($H$5:$DC$5,"&lt;="&amp;PAL,$H19:$DC19)</f>
        <v>0</v>
      </c>
      <c r="H19" s="137">
        <f t="shared" ca="1" si="15"/>
        <v>0</v>
      </c>
      <c r="I19" s="137">
        <f t="shared" ca="1" si="15"/>
        <v>0</v>
      </c>
      <c r="J19" s="137">
        <f t="shared" ca="1" si="15"/>
        <v>0</v>
      </c>
      <c r="K19" s="137">
        <f t="shared" ca="1" si="15"/>
        <v>0</v>
      </c>
      <c r="L19" s="137">
        <f t="shared" ca="1" si="15"/>
        <v>0</v>
      </c>
      <c r="M19" s="137">
        <f t="shared" ca="1" si="15"/>
        <v>0</v>
      </c>
      <c r="N19" s="137">
        <f t="shared" ca="1" si="15"/>
        <v>0</v>
      </c>
      <c r="O19" s="137">
        <f t="shared" ca="1" si="15"/>
        <v>0</v>
      </c>
      <c r="P19" s="137">
        <f t="shared" ca="1" si="15"/>
        <v>0</v>
      </c>
      <c r="Q19" s="137">
        <f t="shared" ca="1" si="15"/>
        <v>0</v>
      </c>
      <c r="R19" s="137">
        <f t="shared" ca="1" si="16"/>
        <v>0</v>
      </c>
      <c r="S19" s="137">
        <f t="shared" ca="1" si="16"/>
        <v>0</v>
      </c>
      <c r="T19" s="137">
        <f t="shared" ca="1" si="16"/>
        <v>0</v>
      </c>
      <c r="U19" s="137">
        <f t="shared" ca="1" si="16"/>
        <v>0</v>
      </c>
      <c r="V19" s="137">
        <f t="shared" ca="1" si="16"/>
        <v>0</v>
      </c>
      <c r="W19" s="137">
        <f t="shared" ca="1" si="16"/>
        <v>0</v>
      </c>
      <c r="X19" s="137">
        <f t="shared" ca="1" si="16"/>
        <v>0</v>
      </c>
      <c r="Y19" s="137">
        <f t="shared" ca="1" si="16"/>
        <v>0</v>
      </c>
      <c r="Z19" s="137">
        <f t="shared" ca="1" si="16"/>
        <v>0</v>
      </c>
      <c r="AA19" s="137">
        <f t="shared" ca="1" si="16"/>
        <v>0</v>
      </c>
      <c r="AB19" s="137">
        <f t="shared" ca="1" si="17"/>
        <v>0</v>
      </c>
      <c r="AC19" s="137">
        <f t="shared" ca="1" si="17"/>
        <v>0</v>
      </c>
      <c r="AD19" s="137">
        <f t="shared" ca="1" si="17"/>
        <v>0</v>
      </c>
      <c r="AE19" s="137">
        <f t="shared" ca="1" si="17"/>
        <v>0</v>
      </c>
      <c r="AF19" s="137">
        <f t="shared" ca="1" si="17"/>
        <v>0</v>
      </c>
      <c r="AG19" s="137">
        <f t="shared" ca="1" si="17"/>
        <v>0</v>
      </c>
      <c r="AH19" s="137">
        <f t="shared" ca="1" si="17"/>
        <v>0</v>
      </c>
      <c r="AI19" s="137">
        <f t="shared" ca="1" si="17"/>
        <v>0</v>
      </c>
      <c r="AJ19" s="137">
        <f t="shared" ca="1" si="17"/>
        <v>0</v>
      </c>
      <c r="AK19" s="137">
        <f t="shared" ca="1" si="17"/>
        <v>0</v>
      </c>
      <c r="AL19" s="137">
        <f t="shared" ca="1" si="18"/>
        <v>0</v>
      </c>
      <c r="AM19" s="137">
        <f t="shared" ca="1" si="18"/>
        <v>0</v>
      </c>
      <c r="AN19" s="137">
        <f t="shared" ca="1" si="18"/>
        <v>0</v>
      </c>
      <c r="AO19" s="137">
        <f t="shared" ca="1" si="18"/>
        <v>0</v>
      </c>
      <c r="AP19" s="137">
        <f t="shared" ca="1" si="18"/>
        <v>0</v>
      </c>
      <c r="AQ19" s="137">
        <f t="shared" ca="1" si="18"/>
        <v>0</v>
      </c>
      <c r="AR19" s="137">
        <f t="shared" ca="1" si="18"/>
        <v>0</v>
      </c>
      <c r="AS19" s="137">
        <f t="shared" ca="1" si="18"/>
        <v>0</v>
      </c>
      <c r="AT19" s="137">
        <f t="shared" ca="1" si="18"/>
        <v>0</v>
      </c>
      <c r="AU19" s="137">
        <f t="shared" ca="1" si="18"/>
        <v>0</v>
      </c>
      <c r="AV19" s="137">
        <f t="shared" ca="1" si="19"/>
        <v>0</v>
      </c>
      <c r="AW19" s="137">
        <f t="shared" ca="1" si="19"/>
        <v>0</v>
      </c>
      <c r="AX19" s="137">
        <f t="shared" ca="1" si="19"/>
        <v>0</v>
      </c>
      <c r="AY19" s="137">
        <f t="shared" ca="1" si="19"/>
        <v>0</v>
      </c>
      <c r="AZ19" s="137">
        <f t="shared" ca="1" si="19"/>
        <v>0</v>
      </c>
      <c r="BA19" s="137">
        <f t="shared" ca="1" si="19"/>
        <v>0</v>
      </c>
      <c r="BB19" s="137">
        <f t="shared" ca="1" si="19"/>
        <v>0</v>
      </c>
      <c r="BC19" s="137">
        <f t="shared" ca="1" si="19"/>
        <v>0</v>
      </c>
      <c r="BD19" s="137">
        <f t="shared" ca="1" si="19"/>
        <v>0</v>
      </c>
      <c r="BE19" s="137">
        <f t="shared" ca="1" si="19"/>
        <v>0</v>
      </c>
      <c r="BF19" s="137">
        <f t="shared" ca="1" si="20"/>
        <v>0</v>
      </c>
      <c r="BG19" s="137">
        <f t="shared" ca="1" si="20"/>
        <v>0</v>
      </c>
      <c r="BH19" s="137">
        <f t="shared" ca="1" si="20"/>
        <v>0</v>
      </c>
      <c r="BI19" s="137">
        <f t="shared" ca="1" si="20"/>
        <v>0</v>
      </c>
      <c r="BJ19" s="137">
        <f t="shared" ca="1" si="20"/>
        <v>0</v>
      </c>
      <c r="BK19" s="137">
        <f t="shared" ca="1" si="20"/>
        <v>0</v>
      </c>
      <c r="BL19" s="137">
        <f t="shared" ca="1" si="20"/>
        <v>0</v>
      </c>
      <c r="BM19" s="137">
        <f t="shared" ca="1" si="20"/>
        <v>0</v>
      </c>
      <c r="BN19" s="137">
        <f t="shared" ca="1" si="20"/>
        <v>0</v>
      </c>
      <c r="BO19" s="137">
        <f t="shared" ca="1" si="20"/>
        <v>0</v>
      </c>
      <c r="BP19" s="137">
        <f t="shared" ca="1" si="21"/>
        <v>0</v>
      </c>
      <c r="BQ19" s="137">
        <f t="shared" ca="1" si="21"/>
        <v>0</v>
      </c>
      <c r="BR19" s="137">
        <f t="shared" ca="1" si="21"/>
        <v>0</v>
      </c>
      <c r="BS19" s="137">
        <f t="shared" ca="1" si="21"/>
        <v>0</v>
      </c>
      <c r="BT19" s="137">
        <f t="shared" ca="1" si="21"/>
        <v>0</v>
      </c>
      <c r="BU19" s="137">
        <f t="shared" ca="1" si="21"/>
        <v>0</v>
      </c>
      <c r="BV19" s="137">
        <f t="shared" ca="1" si="21"/>
        <v>0</v>
      </c>
      <c r="BW19" s="137">
        <f t="shared" ca="1" si="21"/>
        <v>0</v>
      </c>
      <c r="BX19" s="137">
        <f t="shared" ca="1" si="21"/>
        <v>0</v>
      </c>
      <c r="BY19" s="137">
        <f t="shared" ca="1" si="21"/>
        <v>0</v>
      </c>
      <c r="BZ19" s="137">
        <f t="shared" ca="1" si="22"/>
        <v>0</v>
      </c>
      <c r="CA19" s="137">
        <f t="shared" ca="1" si="22"/>
        <v>0</v>
      </c>
      <c r="CB19" s="137">
        <f t="shared" ca="1" si="22"/>
        <v>0</v>
      </c>
      <c r="CC19" s="137">
        <f t="shared" ca="1" si="22"/>
        <v>0</v>
      </c>
      <c r="CD19" s="137">
        <f t="shared" ca="1" si="22"/>
        <v>0</v>
      </c>
      <c r="CE19" s="137">
        <f t="shared" ca="1" si="22"/>
        <v>0</v>
      </c>
      <c r="CF19" s="137">
        <f t="shared" ca="1" si="22"/>
        <v>0</v>
      </c>
      <c r="CG19" s="137">
        <f t="shared" ca="1" si="22"/>
        <v>0</v>
      </c>
      <c r="CH19" s="137">
        <f t="shared" ca="1" si="22"/>
        <v>0</v>
      </c>
      <c r="CI19" s="137">
        <f t="shared" ca="1" si="22"/>
        <v>0</v>
      </c>
      <c r="CJ19" s="137">
        <f t="shared" ca="1" si="23"/>
        <v>0</v>
      </c>
      <c r="CK19" s="137">
        <f t="shared" ca="1" si="23"/>
        <v>0</v>
      </c>
      <c r="CL19" s="137">
        <f t="shared" ca="1" si="23"/>
        <v>0</v>
      </c>
      <c r="CM19" s="137">
        <f t="shared" ca="1" si="23"/>
        <v>0</v>
      </c>
      <c r="CN19" s="137">
        <f t="shared" ca="1" si="23"/>
        <v>0</v>
      </c>
      <c r="CO19" s="137">
        <f t="shared" ca="1" si="23"/>
        <v>0</v>
      </c>
      <c r="CP19" s="137">
        <f t="shared" ca="1" si="23"/>
        <v>0</v>
      </c>
      <c r="CQ19" s="137">
        <f t="shared" ca="1" si="23"/>
        <v>0</v>
      </c>
      <c r="CR19" s="137">
        <f t="shared" ca="1" si="23"/>
        <v>0</v>
      </c>
      <c r="CS19" s="137">
        <f t="shared" ca="1" si="23"/>
        <v>0</v>
      </c>
      <c r="CT19" s="137">
        <f t="shared" ca="1" si="24"/>
        <v>0</v>
      </c>
      <c r="CU19" s="137">
        <f t="shared" ca="1" si="24"/>
        <v>0</v>
      </c>
      <c r="CV19" s="137">
        <f t="shared" ca="1" si="24"/>
        <v>0</v>
      </c>
      <c r="CW19" s="137">
        <f t="shared" ca="1" si="24"/>
        <v>0</v>
      </c>
      <c r="CX19" s="137">
        <f t="shared" ca="1" si="24"/>
        <v>0</v>
      </c>
      <c r="CY19" s="137">
        <f t="shared" ca="1" si="24"/>
        <v>0</v>
      </c>
      <c r="CZ19" s="137">
        <f t="shared" ca="1" si="24"/>
        <v>0</v>
      </c>
      <c r="DA19" s="137">
        <f t="shared" ca="1" si="24"/>
        <v>0</v>
      </c>
      <c r="DB19" s="137">
        <f t="shared" ca="1" si="24"/>
        <v>0</v>
      </c>
      <c r="DC19" s="137">
        <f t="shared" ca="1" si="24"/>
        <v>0</v>
      </c>
      <c r="DE19" s="253" t="str">
        <f t="shared" ca="1" si="25"/>
        <v>D.1.8.</v>
      </c>
      <c r="DF19">
        <v>1</v>
      </c>
      <c r="DG19">
        <f t="shared" ca="1" si="26"/>
        <v>21</v>
      </c>
      <c r="DH19">
        <v>0</v>
      </c>
    </row>
    <row r="20" spans="1:112" hidden="1">
      <c r="A20" s="123">
        <v>8</v>
      </c>
      <c r="B20" s="204" t="str">
        <f t="shared" ca="1" si="12"/>
        <v>D.1.9.</v>
      </c>
      <c r="C20" s="128" t="str">
        <f t="shared" ca="1" si="13"/>
        <v>Reinvesticijos (po priemonės įgyvendinimo)</v>
      </c>
      <c r="D20" s="132"/>
      <c r="E20" s="147">
        <f t="shared" ca="1" si="14"/>
        <v>0.21</v>
      </c>
      <c r="F20" s="138">
        <f ca="1">H20+NPV(FD,I20:INDEX(I20:DC20,PAL))</f>
        <v>0</v>
      </c>
      <c r="G20" s="139">
        <f ca="1">SUMIF($H$5:$DC$5,"&lt;="&amp;PAL,$H20:$DC20)</f>
        <v>0</v>
      </c>
      <c r="H20" s="137">
        <f t="shared" ca="1" si="15"/>
        <v>0</v>
      </c>
      <c r="I20" s="137">
        <f t="shared" ca="1" si="15"/>
        <v>0</v>
      </c>
      <c r="J20" s="137">
        <f t="shared" ca="1" si="15"/>
        <v>0</v>
      </c>
      <c r="K20" s="137">
        <f t="shared" ca="1" si="15"/>
        <v>0</v>
      </c>
      <c r="L20" s="137">
        <f t="shared" ca="1" si="15"/>
        <v>0</v>
      </c>
      <c r="M20" s="137">
        <f t="shared" ca="1" si="15"/>
        <v>0</v>
      </c>
      <c r="N20" s="137">
        <f t="shared" ca="1" si="15"/>
        <v>0</v>
      </c>
      <c r="O20" s="137">
        <f t="shared" ca="1" si="15"/>
        <v>0</v>
      </c>
      <c r="P20" s="137">
        <f t="shared" ca="1" si="15"/>
        <v>0</v>
      </c>
      <c r="Q20" s="137">
        <f t="shared" ca="1" si="15"/>
        <v>0</v>
      </c>
      <c r="R20" s="137">
        <f t="shared" ca="1" si="16"/>
        <v>0</v>
      </c>
      <c r="S20" s="137">
        <f t="shared" ca="1" si="16"/>
        <v>0</v>
      </c>
      <c r="T20" s="137">
        <f t="shared" ca="1" si="16"/>
        <v>0</v>
      </c>
      <c r="U20" s="137">
        <f t="shared" ca="1" si="16"/>
        <v>0</v>
      </c>
      <c r="V20" s="137">
        <f t="shared" ca="1" si="16"/>
        <v>0</v>
      </c>
      <c r="W20" s="137">
        <f t="shared" ca="1" si="16"/>
        <v>0</v>
      </c>
      <c r="X20" s="137">
        <f t="shared" ca="1" si="16"/>
        <v>0</v>
      </c>
      <c r="Y20" s="137">
        <f t="shared" ca="1" si="16"/>
        <v>0</v>
      </c>
      <c r="Z20" s="137">
        <f t="shared" ca="1" si="16"/>
        <v>0</v>
      </c>
      <c r="AA20" s="137">
        <f t="shared" ca="1" si="16"/>
        <v>0</v>
      </c>
      <c r="AB20" s="137">
        <f t="shared" ca="1" si="17"/>
        <v>0</v>
      </c>
      <c r="AC20" s="137">
        <f t="shared" ca="1" si="17"/>
        <v>0</v>
      </c>
      <c r="AD20" s="137">
        <f t="shared" ca="1" si="17"/>
        <v>0</v>
      </c>
      <c r="AE20" s="137">
        <f t="shared" ca="1" si="17"/>
        <v>0</v>
      </c>
      <c r="AF20" s="137">
        <f t="shared" ca="1" si="17"/>
        <v>0</v>
      </c>
      <c r="AG20" s="137">
        <f t="shared" ca="1" si="17"/>
        <v>0</v>
      </c>
      <c r="AH20" s="137">
        <f t="shared" ca="1" si="17"/>
        <v>0</v>
      </c>
      <c r="AI20" s="137">
        <f t="shared" ca="1" si="17"/>
        <v>0</v>
      </c>
      <c r="AJ20" s="137">
        <f t="shared" ca="1" si="17"/>
        <v>0</v>
      </c>
      <c r="AK20" s="137">
        <f t="shared" ca="1" si="17"/>
        <v>0</v>
      </c>
      <c r="AL20" s="137">
        <f t="shared" ca="1" si="18"/>
        <v>0</v>
      </c>
      <c r="AM20" s="137">
        <f t="shared" ca="1" si="18"/>
        <v>0</v>
      </c>
      <c r="AN20" s="137">
        <f t="shared" ca="1" si="18"/>
        <v>0</v>
      </c>
      <c r="AO20" s="137">
        <f t="shared" ca="1" si="18"/>
        <v>0</v>
      </c>
      <c r="AP20" s="137">
        <f t="shared" ca="1" si="18"/>
        <v>0</v>
      </c>
      <c r="AQ20" s="137">
        <f t="shared" ca="1" si="18"/>
        <v>0</v>
      </c>
      <c r="AR20" s="137">
        <f t="shared" ca="1" si="18"/>
        <v>0</v>
      </c>
      <c r="AS20" s="137">
        <f t="shared" ca="1" si="18"/>
        <v>0</v>
      </c>
      <c r="AT20" s="137">
        <f t="shared" ca="1" si="18"/>
        <v>0</v>
      </c>
      <c r="AU20" s="137">
        <f t="shared" ca="1" si="18"/>
        <v>0</v>
      </c>
      <c r="AV20" s="137">
        <f t="shared" ca="1" si="19"/>
        <v>0</v>
      </c>
      <c r="AW20" s="137">
        <f t="shared" ca="1" si="19"/>
        <v>0</v>
      </c>
      <c r="AX20" s="137">
        <f t="shared" ca="1" si="19"/>
        <v>0</v>
      </c>
      <c r="AY20" s="137">
        <f t="shared" ca="1" si="19"/>
        <v>0</v>
      </c>
      <c r="AZ20" s="137">
        <f t="shared" ca="1" si="19"/>
        <v>0</v>
      </c>
      <c r="BA20" s="137">
        <f t="shared" ca="1" si="19"/>
        <v>0</v>
      </c>
      <c r="BB20" s="137">
        <f t="shared" ca="1" si="19"/>
        <v>0</v>
      </c>
      <c r="BC20" s="137">
        <f t="shared" ca="1" si="19"/>
        <v>0</v>
      </c>
      <c r="BD20" s="137">
        <f t="shared" ca="1" si="19"/>
        <v>0</v>
      </c>
      <c r="BE20" s="137">
        <f t="shared" ca="1" si="19"/>
        <v>0</v>
      </c>
      <c r="BF20" s="137">
        <f t="shared" ca="1" si="20"/>
        <v>0</v>
      </c>
      <c r="BG20" s="137">
        <f t="shared" ca="1" si="20"/>
        <v>0</v>
      </c>
      <c r="BH20" s="137">
        <f t="shared" ca="1" si="20"/>
        <v>0</v>
      </c>
      <c r="BI20" s="137">
        <f t="shared" ca="1" si="20"/>
        <v>0</v>
      </c>
      <c r="BJ20" s="137">
        <f t="shared" ca="1" si="20"/>
        <v>0</v>
      </c>
      <c r="BK20" s="137">
        <f t="shared" ca="1" si="20"/>
        <v>0</v>
      </c>
      <c r="BL20" s="137">
        <f t="shared" ca="1" si="20"/>
        <v>0</v>
      </c>
      <c r="BM20" s="137">
        <f t="shared" ca="1" si="20"/>
        <v>0</v>
      </c>
      <c r="BN20" s="137">
        <f t="shared" ca="1" si="20"/>
        <v>0</v>
      </c>
      <c r="BO20" s="137">
        <f t="shared" ca="1" si="20"/>
        <v>0</v>
      </c>
      <c r="BP20" s="137">
        <f t="shared" ca="1" si="21"/>
        <v>0</v>
      </c>
      <c r="BQ20" s="137">
        <f t="shared" ca="1" si="21"/>
        <v>0</v>
      </c>
      <c r="BR20" s="137">
        <f t="shared" ca="1" si="21"/>
        <v>0</v>
      </c>
      <c r="BS20" s="137">
        <f t="shared" ca="1" si="21"/>
        <v>0</v>
      </c>
      <c r="BT20" s="137">
        <f t="shared" ca="1" si="21"/>
        <v>0</v>
      </c>
      <c r="BU20" s="137">
        <f t="shared" ca="1" si="21"/>
        <v>0</v>
      </c>
      <c r="BV20" s="137">
        <f t="shared" ca="1" si="21"/>
        <v>0</v>
      </c>
      <c r="BW20" s="137">
        <f t="shared" ca="1" si="21"/>
        <v>0</v>
      </c>
      <c r="BX20" s="137">
        <f t="shared" ca="1" si="21"/>
        <v>0</v>
      </c>
      <c r="BY20" s="137">
        <f t="shared" ca="1" si="21"/>
        <v>0</v>
      </c>
      <c r="BZ20" s="137">
        <f t="shared" ca="1" si="22"/>
        <v>0</v>
      </c>
      <c r="CA20" s="137">
        <f t="shared" ca="1" si="22"/>
        <v>0</v>
      </c>
      <c r="CB20" s="137">
        <f t="shared" ca="1" si="22"/>
        <v>0</v>
      </c>
      <c r="CC20" s="137">
        <f t="shared" ca="1" si="22"/>
        <v>0</v>
      </c>
      <c r="CD20" s="137">
        <f t="shared" ca="1" si="22"/>
        <v>0</v>
      </c>
      <c r="CE20" s="137">
        <f t="shared" ca="1" si="22"/>
        <v>0</v>
      </c>
      <c r="CF20" s="137">
        <f t="shared" ca="1" si="22"/>
        <v>0</v>
      </c>
      <c r="CG20" s="137">
        <f t="shared" ca="1" si="22"/>
        <v>0</v>
      </c>
      <c r="CH20" s="137">
        <f t="shared" ca="1" si="22"/>
        <v>0</v>
      </c>
      <c r="CI20" s="137">
        <f t="shared" ca="1" si="22"/>
        <v>0</v>
      </c>
      <c r="CJ20" s="137">
        <f t="shared" ca="1" si="23"/>
        <v>0</v>
      </c>
      <c r="CK20" s="137">
        <f t="shared" ca="1" si="23"/>
        <v>0</v>
      </c>
      <c r="CL20" s="137">
        <f t="shared" ca="1" si="23"/>
        <v>0</v>
      </c>
      <c r="CM20" s="137">
        <f t="shared" ca="1" si="23"/>
        <v>0</v>
      </c>
      <c r="CN20" s="137">
        <f t="shared" ca="1" si="23"/>
        <v>0</v>
      </c>
      <c r="CO20" s="137">
        <f t="shared" ca="1" si="23"/>
        <v>0</v>
      </c>
      <c r="CP20" s="137">
        <f t="shared" ca="1" si="23"/>
        <v>0</v>
      </c>
      <c r="CQ20" s="137">
        <f t="shared" ca="1" si="23"/>
        <v>0</v>
      </c>
      <c r="CR20" s="137">
        <f t="shared" ca="1" si="23"/>
        <v>0</v>
      </c>
      <c r="CS20" s="137">
        <f t="shared" ca="1" si="23"/>
        <v>0</v>
      </c>
      <c r="CT20" s="137">
        <f t="shared" ca="1" si="24"/>
        <v>0</v>
      </c>
      <c r="CU20" s="137">
        <f t="shared" ca="1" si="24"/>
        <v>0</v>
      </c>
      <c r="CV20" s="137">
        <f t="shared" ca="1" si="24"/>
        <v>0</v>
      </c>
      <c r="CW20" s="137">
        <f t="shared" ca="1" si="24"/>
        <v>0</v>
      </c>
      <c r="CX20" s="137">
        <f t="shared" ca="1" si="24"/>
        <v>0</v>
      </c>
      <c r="CY20" s="137">
        <f t="shared" ca="1" si="24"/>
        <v>0</v>
      </c>
      <c r="CZ20" s="137">
        <f t="shared" ca="1" si="24"/>
        <v>0</v>
      </c>
      <c r="DA20" s="137">
        <f t="shared" ca="1" si="24"/>
        <v>0</v>
      </c>
      <c r="DB20" s="137">
        <f t="shared" ca="1" si="24"/>
        <v>0</v>
      </c>
      <c r="DC20" s="137">
        <f t="shared" ca="1" si="24"/>
        <v>0</v>
      </c>
      <c r="DE20" s="253" t="str">
        <f t="shared" ca="1" si="25"/>
        <v>D.1.9.</v>
      </c>
      <c r="DF20">
        <v>1</v>
      </c>
      <c r="DG20">
        <f t="shared" ca="1" si="26"/>
        <v>21</v>
      </c>
      <c r="DH20">
        <v>0</v>
      </c>
    </row>
    <row r="21" spans="1:112" hidden="1">
      <c r="A21" s="123">
        <v>9</v>
      </c>
      <c r="B21" s="204" t="str">
        <f t="shared" ca="1" si="12"/>
        <v>D.1.L.</v>
      </c>
      <c r="C21" s="128" t="str">
        <f t="shared" ca="1" si="13"/>
        <v>Likutinė vertė</v>
      </c>
      <c r="D21" s="132"/>
      <c r="E21" s="147">
        <f t="shared" ca="1" si="14"/>
        <v>0.21</v>
      </c>
      <c r="F21" s="138">
        <f ca="1">H21+NPV(FD,I21:INDEX(I21:DC21,PAL))</f>
        <v>0</v>
      </c>
      <c r="G21" s="139">
        <f ca="1">SUMIF($H$5:$DC$5,"&lt;="&amp;PAL,$H21:$DC21)</f>
        <v>0</v>
      </c>
      <c r="H21" s="137">
        <f t="shared" ca="1" si="15"/>
        <v>0</v>
      </c>
      <c r="I21" s="137">
        <f t="shared" ca="1" si="15"/>
        <v>0</v>
      </c>
      <c r="J21" s="137">
        <f t="shared" ca="1" si="15"/>
        <v>0</v>
      </c>
      <c r="K21" s="137">
        <f t="shared" ca="1" si="15"/>
        <v>0</v>
      </c>
      <c r="L21" s="137">
        <f t="shared" ca="1" si="15"/>
        <v>0</v>
      </c>
      <c r="M21" s="137">
        <f t="shared" ca="1" si="15"/>
        <v>0</v>
      </c>
      <c r="N21" s="137">
        <f t="shared" ca="1" si="15"/>
        <v>0</v>
      </c>
      <c r="O21" s="137">
        <f t="shared" ca="1" si="15"/>
        <v>0</v>
      </c>
      <c r="P21" s="137">
        <f t="shared" ca="1" si="15"/>
        <v>0</v>
      </c>
      <c r="Q21" s="137">
        <f t="shared" ca="1" si="15"/>
        <v>0</v>
      </c>
      <c r="R21" s="137">
        <f t="shared" ca="1" si="16"/>
        <v>0</v>
      </c>
      <c r="S21" s="137">
        <f t="shared" ca="1" si="16"/>
        <v>0</v>
      </c>
      <c r="T21" s="137">
        <f t="shared" ca="1" si="16"/>
        <v>0</v>
      </c>
      <c r="U21" s="137">
        <f t="shared" ca="1" si="16"/>
        <v>0</v>
      </c>
      <c r="V21" s="137">
        <f t="shared" ca="1" si="16"/>
        <v>0</v>
      </c>
      <c r="W21" s="137">
        <f t="shared" ca="1" si="16"/>
        <v>0</v>
      </c>
      <c r="X21" s="137">
        <f t="shared" ca="1" si="16"/>
        <v>0</v>
      </c>
      <c r="Y21" s="137">
        <f t="shared" ca="1" si="16"/>
        <v>0</v>
      </c>
      <c r="Z21" s="137">
        <f t="shared" ca="1" si="16"/>
        <v>0</v>
      </c>
      <c r="AA21" s="137">
        <f t="shared" ca="1" si="16"/>
        <v>0</v>
      </c>
      <c r="AB21" s="137">
        <f t="shared" ca="1" si="17"/>
        <v>0</v>
      </c>
      <c r="AC21" s="137">
        <f t="shared" ca="1" si="17"/>
        <v>0</v>
      </c>
      <c r="AD21" s="137">
        <f t="shared" ca="1" si="17"/>
        <v>0</v>
      </c>
      <c r="AE21" s="137">
        <f t="shared" ca="1" si="17"/>
        <v>0</v>
      </c>
      <c r="AF21" s="137">
        <f t="shared" ca="1" si="17"/>
        <v>0</v>
      </c>
      <c r="AG21" s="137">
        <f t="shared" ca="1" si="17"/>
        <v>0</v>
      </c>
      <c r="AH21" s="137">
        <f t="shared" ca="1" si="17"/>
        <v>0</v>
      </c>
      <c r="AI21" s="137">
        <f t="shared" ca="1" si="17"/>
        <v>0</v>
      </c>
      <c r="AJ21" s="137">
        <f t="shared" ca="1" si="17"/>
        <v>0</v>
      </c>
      <c r="AK21" s="137">
        <f t="shared" ca="1" si="17"/>
        <v>0</v>
      </c>
      <c r="AL21" s="137">
        <f t="shared" ca="1" si="18"/>
        <v>0</v>
      </c>
      <c r="AM21" s="137">
        <f t="shared" ca="1" si="18"/>
        <v>0</v>
      </c>
      <c r="AN21" s="137">
        <f t="shared" ca="1" si="18"/>
        <v>0</v>
      </c>
      <c r="AO21" s="137">
        <f t="shared" ca="1" si="18"/>
        <v>0</v>
      </c>
      <c r="AP21" s="137">
        <f t="shared" ca="1" si="18"/>
        <v>0</v>
      </c>
      <c r="AQ21" s="137">
        <f t="shared" ca="1" si="18"/>
        <v>0</v>
      </c>
      <c r="AR21" s="137">
        <f t="shared" ca="1" si="18"/>
        <v>0</v>
      </c>
      <c r="AS21" s="137">
        <f t="shared" ca="1" si="18"/>
        <v>0</v>
      </c>
      <c r="AT21" s="137">
        <f t="shared" ca="1" si="18"/>
        <v>0</v>
      </c>
      <c r="AU21" s="137">
        <f t="shared" ca="1" si="18"/>
        <v>0</v>
      </c>
      <c r="AV21" s="137">
        <f t="shared" ca="1" si="19"/>
        <v>0</v>
      </c>
      <c r="AW21" s="137">
        <f t="shared" ca="1" si="19"/>
        <v>0</v>
      </c>
      <c r="AX21" s="137">
        <f t="shared" ca="1" si="19"/>
        <v>0</v>
      </c>
      <c r="AY21" s="137">
        <f t="shared" ca="1" si="19"/>
        <v>0</v>
      </c>
      <c r="AZ21" s="137">
        <f t="shared" ca="1" si="19"/>
        <v>0</v>
      </c>
      <c r="BA21" s="137">
        <f t="shared" ca="1" si="19"/>
        <v>0</v>
      </c>
      <c r="BB21" s="137">
        <f t="shared" ca="1" si="19"/>
        <v>0</v>
      </c>
      <c r="BC21" s="137">
        <f t="shared" ca="1" si="19"/>
        <v>0</v>
      </c>
      <c r="BD21" s="137">
        <f t="shared" ca="1" si="19"/>
        <v>0</v>
      </c>
      <c r="BE21" s="137">
        <f t="shared" ca="1" si="19"/>
        <v>0</v>
      </c>
      <c r="BF21" s="137">
        <f t="shared" ca="1" si="20"/>
        <v>0</v>
      </c>
      <c r="BG21" s="137">
        <f t="shared" ca="1" si="20"/>
        <v>0</v>
      </c>
      <c r="BH21" s="137">
        <f t="shared" ca="1" si="20"/>
        <v>0</v>
      </c>
      <c r="BI21" s="137">
        <f t="shared" ca="1" si="20"/>
        <v>0</v>
      </c>
      <c r="BJ21" s="137">
        <f t="shared" ca="1" si="20"/>
        <v>0</v>
      </c>
      <c r="BK21" s="137">
        <f t="shared" ca="1" si="20"/>
        <v>0</v>
      </c>
      <c r="BL21" s="137">
        <f t="shared" ca="1" si="20"/>
        <v>0</v>
      </c>
      <c r="BM21" s="137">
        <f t="shared" ca="1" si="20"/>
        <v>0</v>
      </c>
      <c r="BN21" s="137">
        <f t="shared" ca="1" si="20"/>
        <v>0</v>
      </c>
      <c r="BO21" s="137">
        <f t="shared" ca="1" si="20"/>
        <v>0</v>
      </c>
      <c r="BP21" s="137">
        <f t="shared" ca="1" si="21"/>
        <v>0</v>
      </c>
      <c r="BQ21" s="137">
        <f t="shared" ca="1" si="21"/>
        <v>0</v>
      </c>
      <c r="BR21" s="137">
        <f t="shared" ca="1" si="21"/>
        <v>0</v>
      </c>
      <c r="BS21" s="137">
        <f t="shared" ca="1" si="21"/>
        <v>0</v>
      </c>
      <c r="BT21" s="137">
        <f t="shared" ca="1" si="21"/>
        <v>0</v>
      </c>
      <c r="BU21" s="137">
        <f t="shared" ca="1" si="21"/>
        <v>0</v>
      </c>
      <c r="BV21" s="137">
        <f t="shared" ca="1" si="21"/>
        <v>0</v>
      </c>
      <c r="BW21" s="137">
        <f t="shared" ca="1" si="21"/>
        <v>0</v>
      </c>
      <c r="BX21" s="137">
        <f t="shared" ca="1" si="21"/>
        <v>0</v>
      </c>
      <c r="BY21" s="137">
        <f t="shared" ca="1" si="21"/>
        <v>0</v>
      </c>
      <c r="BZ21" s="137">
        <f t="shared" ca="1" si="22"/>
        <v>0</v>
      </c>
      <c r="CA21" s="137">
        <f t="shared" ca="1" si="22"/>
        <v>0</v>
      </c>
      <c r="CB21" s="137">
        <f t="shared" ca="1" si="22"/>
        <v>0</v>
      </c>
      <c r="CC21" s="137">
        <f t="shared" ca="1" si="22"/>
        <v>0</v>
      </c>
      <c r="CD21" s="137">
        <f t="shared" ca="1" si="22"/>
        <v>0</v>
      </c>
      <c r="CE21" s="137">
        <f t="shared" ca="1" si="22"/>
        <v>0</v>
      </c>
      <c r="CF21" s="137">
        <f t="shared" ca="1" si="22"/>
        <v>0</v>
      </c>
      <c r="CG21" s="137">
        <f t="shared" ca="1" si="22"/>
        <v>0</v>
      </c>
      <c r="CH21" s="137">
        <f t="shared" ca="1" si="22"/>
        <v>0</v>
      </c>
      <c r="CI21" s="137">
        <f t="shared" ca="1" si="22"/>
        <v>0</v>
      </c>
      <c r="CJ21" s="137">
        <f t="shared" ca="1" si="23"/>
        <v>0</v>
      </c>
      <c r="CK21" s="137">
        <f t="shared" ca="1" si="23"/>
        <v>0</v>
      </c>
      <c r="CL21" s="137">
        <f t="shared" ca="1" si="23"/>
        <v>0</v>
      </c>
      <c r="CM21" s="137">
        <f t="shared" ca="1" si="23"/>
        <v>0</v>
      </c>
      <c r="CN21" s="137">
        <f t="shared" ca="1" si="23"/>
        <v>0</v>
      </c>
      <c r="CO21" s="137">
        <f t="shared" ca="1" si="23"/>
        <v>0</v>
      </c>
      <c r="CP21" s="137">
        <f t="shared" ca="1" si="23"/>
        <v>0</v>
      </c>
      <c r="CQ21" s="137">
        <f t="shared" ca="1" si="23"/>
        <v>0</v>
      </c>
      <c r="CR21" s="137">
        <f t="shared" ca="1" si="23"/>
        <v>0</v>
      </c>
      <c r="CS21" s="137">
        <f t="shared" ca="1" si="23"/>
        <v>0</v>
      </c>
      <c r="CT21" s="137">
        <f t="shared" ca="1" si="24"/>
        <v>0</v>
      </c>
      <c r="CU21" s="137">
        <f t="shared" ca="1" si="24"/>
        <v>0</v>
      </c>
      <c r="CV21" s="137">
        <f t="shared" ca="1" si="24"/>
        <v>0</v>
      </c>
      <c r="CW21" s="137">
        <f t="shared" ca="1" si="24"/>
        <v>0</v>
      </c>
      <c r="CX21" s="137">
        <f t="shared" ca="1" si="24"/>
        <v>0</v>
      </c>
      <c r="CY21" s="137">
        <f t="shared" ca="1" si="24"/>
        <v>0</v>
      </c>
      <c r="CZ21" s="137">
        <f t="shared" ca="1" si="24"/>
        <v>0</v>
      </c>
      <c r="DA21" s="137">
        <f t="shared" ca="1" si="24"/>
        <v>0</v>
      </c>
      <c r="DB21" s="137">
        <f t="shared" ca="1" si="24"/>
        <v>0</v>
      </c>
      <c r="DC21" s="137">
        <f t="shared" ca="1" si="24"/>
        <v>0</v>
      </c>
      <c r="DE21" s="253" t="str">
        <f t="shared" ca="1" si="25"/>
        <v>D.1.L.</v>
      </c>
      <c r="DF21">
        <v>1</v>
      </c>
      <c r="DG21">
        <f t="shared" ca="1" si="26"/>
        <v>21</v>
      </c>
      <c r="DH21">
        <f ca="1">DG21/(100+DG21)</f>
        <v>0.17355371900826447</v>
      </c>
    </row>
    <row r="22" spans="1:112" hidden="1">
      <c r="A22" s="123">
        <v>10</v>
      </c>
      <c r="B22" s="204" t="str">
        <f t="shared" ca="1" si="12"/>
        <v>D.2.</v>
      </c>
      <c r="C22" s="196" t="str">
        <f t="shared" ca="1" si="13"/>
        <v>Mokestinės</v>
      </c>
      <c r="D22" s="131"/>
      <c r="E22" s="232" t="str">
        <f t="shared" ca="1" si="14"/>
        <v/>
      </c>
      <c r="F22" s="140">
        <f ca="1">SUM(F23:F30)+F31</f>
        <v>0</v>
      </c>
      <c r="G22" s="139">
        <f ca="1">SUMIF($H$5:$DC$5,"&lt;="&amp;PAL,$H22:$DC22)</f>
        <v>0</v>
      </c>
      <c r="H22" s="233">
        <f ca="1">SUM(H23:H31)</f>
        <v>0</v>
      </c>
      <c r="I22" s="233">
        <f t="shared" ref="I22:BT22" ca="1" si="27">SUM(I23:I31)</f>
        <v>0</v>
      </c>
      <c r="J22" s="233">
        <f t="shared" ca="1" si="27"/>
        <v>0</v>
      </c>
      <c r="K22" s="233">
        <f t="shared" ca="1" si="27"/>
        <v>0</v>
      </c>
      <c r="L22" s="233">
        <f t="shared" ca="1" si="27"/>
        <v>0</v>
      </c>
      <c r="M22" s="233">
        <f t="shared" ca="1" si="27"/>
        <v>0</v>
      </c>
      <c r="N22" s="233">
        <f t="shared" ca="1" si="27"/>
        <v>0</v>
      </c>
      <c r="O22" s="233">
        <f t="shared" ca="1" si="27"/>
        <v>0</v>
      </c>
      <c r="P22" s="233">
        <f t="shared" ca="1" si="27"/>
        <v>0</v>
      </c>
      <c r="Q22" s="233">
        <f t="shared" ca="1" si="27"/>
        <v>0</v>
      </c>
      <c r="R22" s="233">
        <f t="shared" ca="1" si="27"/>
        <v>0</v>
      </c>
      <c r="S22" s="233">
        <f t="shared" ca="1" si="27"/>
        <v>0</v>
      </c>
      <c r="T22" s="233">
        <f t="shared" ca="1" si="27"/>
        <v>0</v>
      </c>
      <c r="U22" s="233">
        <f t="shared" ca="1" si="27"/>
        <v>0</v>
      </c>
      <c r="V22" s="233">
        <f t="shared" ca="1" si="27"/>
        <v>0</v>
      </c>
      <c r="W22" s="233">
        <f t="shared" ca="1" si="27"/>
        <v>0</v>
      </c>
      <c r="X22" s="233">
        <f t="shared" ca="1" si="27"/>
        <v>0</v>
      </c>
      <c r="Y22" s="233">
        <f t="shared" ca="1" si="27"/>
        <v>0</v>
      </c>
      <c r="Z22" s="233">
        <f t="shared" ca="1" si="27"/>
        <v>0</v>
      </c>
      <c r="AA22" s="233">
        <f t="shared" ca="1" si="27"/>
        <v>0</v>
      </c>
      <c r="AB22" s="233">
        <f t="shared" ca="1" si="27"/>
        <v>0</v>
      </c>
      <c r="AC22" s="233">
        <f t="shared" ca="1" si="27"/>
        <v>0</v>
      </c>
      <c r="AD22" s="233">
        <f t="shared" ca="1" si="27"/>
        <v>0</v>
      </c>
      <c r="AE22" s="233">
        <f t="shared" ca="1" si="27"/>
        <v>0</v>
      </c>
      <c r="AF22" s="233">
        <f t="shared" ca="1" si="27"/>
        <v>0</v>
      </c>
      <c r="AG22" s="233">
        <f t="shared" ca="1" si="27"/>
        <v>0</v>
      </c>
      <c r="AH22" s="233">
        <f t="shared" ca="1" si="27"/>
        <v>0</v>
      </c>
      <c r="AI22" s="233">
        <f t="shared" ca="1" si="27"/>
        <v>0</v>
      </c>
      <c r="AJ22" s="233">
        <f t="shared" ca="1" si="27"/>
        <v>0</v>
      </c>
      <c r="AK22" s="233">
        <f t="shared" ca="1" si="27"/>
        <v>0</v>
      </c>
      <c r="AL22" s="233">
        <f t="shared" ca="1" si="27"/>
        <v>0</v>
      </c>
      <c r="AM22" s="233">
        <f t="shared" ca="1" si="27"/>
        <v>0</v>
      </c>
      <c r="AN22" s="233">
        <f t="shared" ca="1" si="27"/>
        <v>0</v>
      </c>
      <c r="AO22" s="233">
        <f t="shared" ca="1" si="27"/>
        <v>0</v>
      </c>
      <c r="AP22" s="233">
        <f t="shared" ca="1" si="27"/>
        <v>0</v>
      </c>
      <c r="AQ22" s="233">
        <f t="shared" ca="1" si="27"/>
        <v>0</v>
      </c>
      <c r="AR22" s="233">
        <f t="shared" ca="1" si="27"/>
        <v>0</v>
      </c>
      <c r="AS22" s="233">
        <f t="shared" ca="1" si="27"/>
        <v>0</v>
      </c>
      <c r="AT22" s="233">
        <f t="shared" ca="1" si="27"/>
        <v>0</v>
      </c>
      <c r="AU22" s="233">
        <f t="shared" ca="1" si="27"/>
        <v>0</v>
      </c>
      <c r="AV22" s="233">
        <f t="shared" ca="1" si="27"/>
        <v>0</v>
      </c>
      <c r="AW22" s="233">
        <f t="shared" ca="1" si="27"/>
        <v>0</v>
      </c>
      <c r="AX22" s="233">
        <f t="shared" ca="1" si="27"/>
        <v>0</v>
      </c>
      <c r="AY22" s="233">
        <f t="shared" ca="1" si="27"/>
        <v>0</v>
      </c>
      <c r="AZ22" s="233">
        <f t="shared" ca="1" si="27"/>
        <v>0</v>
      </c>
      <c r="BA22" s="233">
        <f t="shared" ca="1" si="27"/>
        <v>0</v>
      </c>
      <c r="BB22" s="233">
        <f t="shared" ca="1" si="27"/>
        <v>0</v>
      </c>
      <c r="BC22" s="233">
        <f t="shared" ca="1" si="27"/>
        <v>0</v>
      </c>
      <c r="BD22" s="233">
        <f t="shared" ca="1" si="27"/>
        <v>0</v>
      </c>
      <c r="BE22" s="233">
        <f t="shared" ca="1" si="27"/>
        <v>0</v>
      </c>
      <c r="BF22" s="233">
        <f t="shared" ca="1" si="27"/>
        <v>0</v>
      </c>
      <c r="BG22" s="233">
        <f t="shared" ca="1" si="27"/>
        <v>0</v>
      </c>
      <c r="BH22" s="233">
        <f t="shared" ca="1" si="27"/>
        <v>0</v>
      </c>
      <c r="BI22" s="233">
        <f t="shared" ca="1" si="27"/>
        <v>0</v>
      </c>
      <c r="BJ22" s="233">
        <f t="shared" ca="1" si="27"/>
        <v>0</v>
      </c>
      <c r="BK22" s="233">
        <f t="shared" ca="1" si="27"/>
        <v>0</v>
      </c>
      <c r="BL22" s="233">
        <f t="shared" ca="1" si="27"/>
        <v>0</v>
      </c>
      <c r="BM22" s="233">
        <f t="shared" ca="1" si="27"/>
        <v>0</v>
      </c>
      <c r="BN22" s="233">
        <f t="shared" ca="1" si="27"/>
        <v>0</v>
      </c>
      <c r="BO22" s="233">
        <f t="shared" ca="1" si="27"/>
        <v>0</v>
      </c>
      <c r="BP22" s="233">
        <f t="shared" ca="1" si="27"/>
        <v>0</v>
      </c>
      <c r="BQ22" s="233">
        <f t="shared" ca="1" si="27"/>
        <v>0</v>
      </c>
      <c r="BR22" s="233">
        <f t="shared" ca="1" si="27"/>
        <v>0</v>
      </c>
      <c r="BS22" s="233">
        <f t="shared" ca="1" si="27"/>
        <v>0</v>
      </c>
      <c r="BT22" s="233">
        <f t="shared" ca="1" si="27"/>
        <v>0</v>
      </c>
      <c r="BU22" s="233">
        <f t="shared" ref="BU22:DC22" ca="1" si="28">SUM(BU23:BU31)</f>
        <v>0</v>
      </c>
      <c r="BV22" s="233">
        <f t="shared" ca="1" si="28"/>
        <v>0</v>
      </c>
      <c r="BW22" s="233">
        <f t="shared" ca="1" si="28"/>
        <v>0</v>
      </c>
      <c r="BX22" s="233">
        <f t="shared" ca="1" si="28"/>
        <v>0</v>
      </c>
      <c r="BY22" s="233">
        <f t="shared" ca="1" si="28"/>
        <v>0</v>
      </c>
      <c r="BZ22" s="233">
        <f t="shared" ca="1" si="28"/>
        <v>0</v>
      </c>
      <c r="CA22" s="233">
        <f t="shared" ca="1" si="28"/>
        <v>0</v>
      </c>
      <c r="CB22" s="233">
        <f t="shared" ca="1" si="28"/>
        <v>0</v>
      </c>
      <c r="CC22" s="233">
        <f t="shared" ca="1" si="28"/>
        <v>0</v>
      </c>
      <c r="CD22" s="233">
        <f t="shared" ca="1" si="28"/>
        <v>0</v>
      </c>
      <c r="CE22" s="233">
        <f t="shared" ca="1" si="28"/>
        <v>0</v>
      </c>
      <c r="CF22" s="233">
        <f t="shared" ca="1" si="28"/>
        <v>0</v>
      </c>
      <c r="CG22" s="233">
        <f t="shared" ca="1" si="28"/>
        <v>0</v>
      </c>
      <c r="CH22" s="233">
        <f t="shared" ca="1" si="28"/>
        <v>0</v>
      </c>
      <c r="CI22" s="233">
        <f t="shared" ca="1" si="28"/>
        <v>0</v>
      </c>
      <c r="CJ22" s="233">
        <f t="shared" ca="1" si="28"/>
        <v>0</v>
      </c>
      <c r="CK22" s="233">
        <f t="shared" ca="1" si="28"/>
        <v>0</v>
      </c>
      <c r="CL22" s="233">
        <f t="shared" ca="1" si="28"/>
        <v>0</v>
      </c>
      <c r="CM22" s="233">
        <f t="shared" ca="1" si="28"/>
        <v>0</v>
      </c>
      <c r="CN22" s="233">
        <f t="shared" ca="1" si="28"/>
        <v>0</v>
      </c>
      <c r="CO22" s="233">
        <f t="shared" ca="1" si="28"/>
        <v>0</v>
      </c>
      <c r="CP22" s="233">
        <f t="shared" ca="1" si="28"/>
        <v>0</v>
      </c>
      <c r="CQ22" s="233">
        <f t="shared" ca="1" si="28"/>
        <v>0</v>
      </c>
      <c r="CR22" s="233">
        <f t="shared" ca="1" si="28"/>
        <v>0</v>
      </c>
      <c r="CS22" s="233">
        <f t="shared" ca="1" si="28"/>
        <v>0</v>
      </c>
      <c r="CT22" s="233">
        <f t="shared" ca="1" si="28"/>
        <v>0</v>
      </c>
      <c r="CU22" s="233">
        <f t="shared" ca="1" si="28"/>
        <v>0</v>
      </c>
      <c r="CV22" s="233">
        <f t="shared" ca="1" si="28"/>
        <v>0</v>
      </c>
      <c r="CW22" s="233">
        <f t="shared" ca="1" si="28"/>
        <v>0</v>
      </c>
      <c r="CX22" s="233">
        <f t="shared" ca="1" si="28"/>
        <v>0</v>
      </c>
      <c r="CY22" s="233">
        <f t="shared" ca="1" si="28"/>
        <v>0</v>
      </c>
      <c r="CZ22" s="233">
        <f t="shared" ca="1" si="28"/>
        <v>0</v>
      </c>
      <c r="DA22" s="233">
        <f t="shared" ca="1" si="28"/>
        <v>0</v>
      </c>
      <c r="DB22" s="233">
        <f t="shared" ca="1" si="28"/>
        <v>0</v>
      </c>
      <c r="DC22" s="233">
        <f t="shared" ca="1" si="28"/>
        <v>0</v>
      </c>
      <c r="DE22" s="253"/>
      <c r="DF22">
        <v>1</v>
      </c>
    </row>
    <row r="23" spans="1:112" hidden="1">
      <c r="A23" s="123">
        <v>11</v>
      </c>
      <c r="B23" s="204" t="str">
        <f t="shared" ca="1" si="12"/>
        <v>D.2.1.</v>
      </c>
      <c r="C23" s="128" t="str">
        <f t="shared" ca="1" si="13"/>
        <v>Veikla</v>
      </c>
      <c r="D23" s="143"/>
      <c r="E23" s="147">
        <f t="shared" ca="1" si="14"/>
        <v>0.21</v>
      </c>
      <c r="F23" s="138">
        <f ca="1">H23+NPV(FD,I23:INDEX(I23:DC23,PAL))</f>
        <v>0</v>
      </c>
      <c r="G23" s="139">
        <f ca="1">SUMIF($H$5:$DC$5,"&lt;="&amp;PAL,$H23:$DC23)</f>
        <v>0</v>
      </c>
      <c r="H23" s="137">
        <f t="shared" ref="H23:Q32" ca="1" si="29">OFFSET(INDIRECT("'"&amp;Opt_alt&amp;"'!H12"),$A23,H$5)*$DF23</f>
        <v>0</v>
      </c>
      <c r="I23" s="137">
        <f t="shared" ca="1" si="29"/>
        <v>0</v>
      </c>
      <c r="J23" s="137">
        <f t="shared" ca="1" si="29"/>
        <v>0</v>
      </c>
      <c r="K23" s="137">
        <f t="shared" ca="1" si="29"/>
        <v>0</v>
      </c>
      <c r="L23" s="137">
        <f t="shared" ca="1" si="29"/>
        <v>0</v>
      </c>
      <c r="M23" s="137">
        <f t="shared" ca="1" si="29"/>
        <v>0</v>
      </c>
      <c r="N23" s="137">
        <f t="shared" ca="1" si="29"/>
        <v>0</v>
      </c>
      <c r="O23" s="137">
        <f t="shared" ca="1" si="29"/>
        <v>0</v>
      </c>
      <c r="P23" s="137">
        <f t="shared" ca="1" si="29"/>
        <v>0</v>
      </c>
      <c r="Q23" s="137">
        <f t="shared" ca="1" si="29"/>
        <v>0</v>
      </c>
      <c r="R23" s="137">
        <f t="shared" ref="R23:AA32" ca="1" si="30">OFFSET(INDIRECT("'"&amp;Opt_alt&amp;"'!H12"),$A23,R$5)*$DF23</f>
        <v>0</v>
      </c>
      <c r="S23" s="137">
        <f t="shared" ca="1" si="30"/>
        <v>0</v>
      </c>
      <c r="T23" s="137">
        <f t="shared" ca="1" si="30"/>
        <v>0</v>
      </c>
      <c r="U23" s="137">
        <f t="shared" ca="1" si="30"/>
        <v>0</v>
      </c>
      <c r="V23" s="137">
        <f t="shared" ca="1" si="30"/>
        <v>0</v>
      </c>
      <c r="W23" s="137">
        <f t="shared" ca="1" si="30"/>
        <v>0</v>
      </c>
      <c r="X23" s="137">
        <f t="shared" ca="1" si="30"/>
        <v>0</v>
      </c>
      <c r="Y23" s="137">
        <f t="shared" ca="1" si="30"/>
        <v>0</v>
      </c>
      <c r="Z23" s="137">
        <f t="shared" ca="1" si="30"/>
        <v>0</v>
      </c>
      <c r="AA23" s="137">
        <f t="shared" ca="1" si="30"/>
        <v>0</v>
      </c>
      <c r="AB23" s="137">
        <f t="shared" ref="AB23:AK32" ca="1" si="31">OFFSET(INDIRECT("'"&amp;Opt_alt&amp;"'!H12"),$A23,AB$5)*$DF23</f>
        <v>0</v>
      </c>
      <c r="AC23" s="137">
        <f t="shared" ca="1" si="31"/>
        <v>0</v>
      </c>
      <c r="AD23" s="137">
        <f t="shared" ca="1" si="31"/>
        <v>0</v>
      </c>
      <c r="AE23" s="137">
        <f t="shared" ca="1" si="31"/>
        <v>0</v>
      </c>
      <c r="AF23" s="137">
        <f t="shared" ca="1" si="31"/>
        <v>0</v>
      </c>
      <c r="AG23" s="137">
        <f t="shared" ca="1" si="31"/>
        <v>0</v>
      </c>
      <c r="AH23" s="137">
        <f t="shared" ca="1" si="31"/>
        <v>0</v>
      </c>
      <c r="AI23" s="137">
        <f t="shared" ca="1" si="31"/>
        <v>0</v>
      </c>
      <c r="AJ23" s="137">
        <f t="shared" ca="1" si="31"/>
        <v>0</v>
      </c>
      <c r="AK23" s="137">
        <f t="shared" ca="1" si="31"/>
        <v>0</v>
      </c>
      <c r="AL23" s="137">
        <f t="shared" ref="AL23:AU32" ca="1" si="32">OFFSET(INDIRECT("'"&amp;Opt_alt&amp;"'!H12"),$A23,AL$5)*$DF23</f>
        <v>0</v>
      </c>
      <c r="AM23" s="137">
        <f t="shared" ca="1" si="32"/>
        <v>0</v>
      </c>
      <c r="AN23" s="137">
        <f t="shared" ca="1" si="32"/>
        <v>0</v>
      </c>
      <c r="AO23" s="137">
        <f t="shared" ca="1" si="32"/>
        <v>0</v>
      </c>
      <c r="AP23" s="137">
        <f t="shared" ca="1" si="32"/>
        <v>0</v>
      </c>
      <c r="AQ23" s="137">
        <f t="shared" ca="1" si="32"/>
        <v>0</v>
      </c>
      <c r="AR23" s="137">
        <f t="shared" ca="1" si="32"/>
        <v>0</v>
      </c>
      <c r="AS23" s="137">
        <f t="shared" ca="1" si="32"/>
        <v>0</v>
      </c>
      <c r="AT23" s="137">
        <f t="shared" ca="1" si="32"/>
        <v>0</v>
      </c>
      <c r="AU23" s="137">
        <f t="shared" ca="1" si="32"/>
        <v>0</v>
      </c>
      <c r="AV23" s="137">
        <f t="shared" ref="AV23:BE32" ca="1" si="33">OFFSET(INDIRECT("'"&amp;Opt_alt&amp;"'!H12"),$A23,AV$5)*$DF23</f>
        <v>0</v>
      </c>
      <c r="AW23" s="137">
        <f t="shared" ca="1" si="33"/>
        <v>0</v>
      </c>
      <c r="AX23" s="137">
        <f t="shared" ca="1" si="33"/>
        <v>0</v>
      </c>
      <c r="AY23" s="137">
        <f t="shared" ca="1" si="33"/>
        <v>0</v>
      </c>
      <c r="AZ23" s="137">
        <f t="shared" ca="1" si="33"/>
        <v>0</v>
      </c>
      <c r="BA23" s="137">
        <f t="shared" ca="1" si="33"/>
        <v>0</v>
      </c>
      <c r="BB23" s="137">
        <f t="shared" ca="1" si="33"/>
        <v>0</v>
      </c>
      <c r="BC23" s="137">
        <f t="shared" ca="1" si="33"/>
        <v>0</v>
      </c>
      <c r="BD23" s="137">
        <f t="shared" ca="1" si="33"/>
        <v>0</v>
      </c>
      <c r="BE23" s="137">
        <f t="shared" ca="1" si="33"/>
        <v>0</v>
      </c>
      <c r="BF23" s="137">
        <f t="shared" ref="BF23:BO32" ca="1" si="34">OFFSET(INDIRECT("'"&amp;Opt_alt&amp;"'!H12"),$A23,BF$5)*$DF23</f>
        <v>0</v>
      </c>
      <c r="BG23" s="137">
        <f t="shared" ca="1" si="34"/>
        <v>0</v>
      </c>
      <c r="BH23" s="137">
        <f t="shared" ca="1" si="34"/>
        <v>0</v>
      </c>
      <c r="BI23" s="137">
        <f t="shared" ca="1" si="34"/>
        <v>0</v>
      </c>
      <c r="BJ23" s="137">
        <f t="shared" ca="1" si="34"/>
        <v>0</v>
      </c>
      <c r="BK23" s="137">
        <f t="shared" ca="1" si="34"/>
        <v>0</v>
      </c>
      <c r="BL23" s="137">
        <f t="shared" ca="1" si="34"/>
        <v>0</v>
      </c>
      <c r="BM23" s="137">
        <f t="shared" ca="1" si="34"/>
        <v>0</v>
      </c>
      <c r="BN23" s="137">
        <f t="shared" ca="1" si="34"/>
        <v>0</v>
      </c>
      <c r="BO23" s="137">
        <f t="shared" ca="1" si="34"/>
        <v>0</v>
      </c>
      <c r="BP23" s="137">
        <f t="shared" ref="BP23:BY32" ca="1" si="35">OFFSET(INDIRECT("'"&amp;Opt_alt&amp;"'!H12"),$A23,BP$5)*$DF23</f>
        <v>0</v>
      </c>
      <c r="BQ23" s="137">
        <f t="shared" ca="1" si="35"/>
        <v>0</v>
      </c>
      <c r="BR23" s="137">
        <f t="shared" ca="1" si="35"/>
        <v>0</v>
      </c>
      <c r="BS23" s="137">
        <f t="shared" ca="1" si="35"/>
        <v>0</v>
      </c>
      <c r="BT23" s="137">
        <f t="shared" ca="1" si="35"/>
        <v>0</v>
      </c>
      <c r="BU23" s="137">
        <f t="shared" ca="1" si="35"/>
        <v>0</v>
      </c>
      <c r="BV23" s="137">
        <f t="shared" ca="1" si="35"/>
        <v>0</v>
      </c>
      <c r="BW23" s="137">
        <f t="shared" ca="1" si="35"/>
        <v>0</v>
      </c>
      <c r="BX23" s="137">
        <f t="shared" ca="1" si="35"/>
        <v>0</v>
      </c>
      <c r="BY23" s="137">
        <f t="shared" ca="1" si="35"/>
        <v>0</v>
      </c>
      <c r="BZ23" s="137">
        <f t="shared" ref="BZ23:CI32" ca="1" si="36">OFFSET(INDIRECT("'"&amp;Opt_alt&amp;"'!H12"),$A23,BZ$5)*$DF23</f>
        <v>0</v>
      </c>
      <c r="CA23" s="137">
        <f t="shared" ca="1" si="36"/>
        <v>0</v>
      </c>
      <c r="CB23" s="137">
        <f t="shared" ca="1" si="36"/>
        <v>0</v>
      </c>
      <c r="CC23" s="137">
        <f t="shared" ca="1" si="36"/>
        <v>0</v>
      </c>
      <c r="CD23" s="137">
        <f t="shared" ca="1" si="36"/>
        <v>0</v>
      </c>
      <c r="CE23" s="137">
        <f t="shared" ca="1" si="36"/>
        <v>0</v>
      </c>
      <c r="CF23" s="137">
        <f t="shared" ca="1" si="36"/>
        <v>0</v>
      </c>
      <c r="CG23" s="137">
        <f t="shared" ca="1" si="36"/>
        <v>0</v>
      </c>
      <c r="CH23" s="137">
        <f t="shared" ca="1" si="36"/>
        <v>0</v>
      </c>
      <c r="CI23" s="137">
        <f t="shared" ca="1" si="36"/>
        <v>0</v>
      </c>
      <c r="CJ23" s="137">
        <f t="shared" ref="CJ23:CS32" ca="1" si="37">OFFSET(INDIRECT("'"&amp;Opt_alt&amp;"'!H12"),$A23,CJ$5)*$DF23</f>
        <v>0</v>
      </c>
      <c r="CK23" s="137">
        <f t="shared" ca="1" si="37"/>
        <v>0</v>
      </c>
      <c r="CL23" s="137">
        <f t="shared" ca="1" si="37"/>
        <v>0</v>
      </c>
      <c r="CM23" s="137">
        <f t="shared" ca="1" si="37"/>
        <v>0</v>
      </c>
      <c r="CN23" s="137">
        <f t="shared" ca="1" si="37"/>
        <v>0</v>
      </c>
      <c r="CO23" s="137">
        <f t="shared" ca="1" si="37"/>
        <v>0</v>
      </c>
      <c r="CP23" s="137">
        <f t="shared" ca="1" si="37"/>
        <v>0</v>
      </c>
      <c r="CQ23" s="137">
        <f t="shared" ca="1" si="37"/>
        <v>0</v>
      </c>
      <c r="CR23" s="137">
        <f t="shared" ca="1" si="37"/>
        <v>0</v>
      </c>
      <c r="CS23" s="137">
        <f t="shared" ca="1" si="37"/>
        <v>0</v>
      </c>
      <c r="CT23" s="137">
        <f t="shared" ref="CT23:DC32" ca="1" si="38">OFFSET(INDIRECT("'"&amp;Opt_alt&amp;"'!H12"),$A23,CT$5)*$DF23</f>
        <v>0</v>
      </c>
      <c r="CU23" s="137">
        <f t="shared" ca="1" si="38"/>
        <v>0</v>
      </c>
      <c r="CV23" s="137">
        <f t="shared" ca="1" si="38"/>
        <v>0</v>
      </c>
      <c r="CW23" s="137">
        <f t="shared" ca="1" si="38"/>
        <v>0</v>
      </c>
      <c r="CX23" s="137">
        <f t="shared" ca="1" si="38"/>
        <v>0</v>
      </c>
      <c r="CY23" s="137">
        <f t="shared" ca="1" si="38"/>
        <v>0</v>
      </c>
      <c r="CZ23" s="137">
        <f t="shared" ca="1" si="38"/>
        <v>0</v>
      </c>
      <c r="DA23" s="137">
        <f t="shared" ca="1" si="38"/>
        <v>0</v>
      </c>
      <c r="DB23" s="137">
        <f t="shared" ca="1" si="38"/>
        <v>0</v>
      </c>
      <c r="DC23" s="137">
        <f t="shared" ca="1" si="38"/>
        <v>0</v>
      </c>
      <c r="DE23" s="253" t="str">
        <f t="shared" ca="1" si="25"/>
        <v>D.2.1.</v>
      </c>
      <c r="DF23">
        <v>1</v>
      </c>
      <c r="DG23">
        <f t="shared" ref="DG23:DG32" ca="1" si="39">OFFSET(INDIRECT("'"&amp;Opt_alt&amp;"'!H12"),$A23,DG$5)</f>
        <v>21</v>
      </c>
      <c r="DH23">
        <v>0</v>
      </c>
    </row>
    <row r="24" spans="1:112" hidden="1">
      <c r="A24" s="123">
        <v>12</v>
      </c>
      <c r="B24" s="204" t="str">
        <f t="shared" ca="1" si="12"/>
        <v>D.2.2.</v>
      </c>
      <c r="C24" s="128" t="str">
        <f t="shared" ca="1" si="13"/>
        <v>Veikla</v>
      </c>
      <c r="D24" s="143"/>
      <c r="E24" s="147">
        <f t="shared" ca="1" si="14"/>
        <v>0.21</v>
      </c>
      <c r="F24" s="138">
        <f ca="1">H24+NPV(FD,I24:INDEX(I24:DC24,PAL))</f>
        <v>0</v>
      </c>
      <c r="G24" s="139">
        <f ca="1">SUMIF($H$5:$DC$5,"&lt;="&amp;PAL,$H24:$DC24)</f>
        <v>0</v>
      </c>
      <c r="H24" s="137">
        <f t="shared" ca="1" si="29"/>
        <v>0</v>
      </c>
      <c r="I24" s="137">
        <f t="shared" ca="1" si="29"/>
        <v>0</v>
      </c>
      <c r="J24" s="137">
        <f t="shared" ca="1" si="29"/>
        <v>0</v>
      </c>
      <c r="K24" s="137">
        <f t="shared" ca="1" si="29"/>
        <v>0</v>
      </c>
      <c r="L24" s="137">
        <f t="shared" ca="1" si="29"/>
        <v>0</v>
      </c>
      <c r="M24" s="137">
        <f t="shared" ca="1" si="29"/>
        <v>0</v>
      </c>
      <c r="N24" s="137">
        <f t="shared" ca="1" si="29"/>
        <v>0</v>
      </c>
      <c r="O24" s="137">
        <f t="shared" ca="1" si="29"/>
        <v>0</v>
      </c>
      <c r="P24" s="137">
        <f t="shared" ca="1" si="29"/>
        <v>0</v>
      </c>
      <c r="Q24" s="137">
        <f t="shared" ca="1" si="29"/>
        <v>0</v>
      </c>
      <c r="R24" s="137">
        <f t="shared" ca="1" si="30"/>
        <v>0</v>
      </c>
      <c r="S24" s="137">
        <f t="shared" ca="1" si="30"/>
        <v>0</v>
      </c>
      <c r="T24" s="137">
        <f t="shared" ca="1" si="30"/>
        <v>0</v>
      </c>
      <c r="U24" s="137">
        <f t="shared" ca="1" si="30"/>
        <v>0</v>
      </c>
      <c r="V24" s="137">
        <f t="shared" ca="1" si="30"/>
        <v>0</v>
      </c>
      <c r="W24" s="137">
        <f t="shared" ca="1" si="30"/>
        <v>0</v>
      </c>
      <c r="X24" s="137">
        <f t="shared" ca="1" si="30"/>
        <v>0</v>
      </c>
      <c r="Y24" s="137">
        <f t="shared" ca="1" si="30"/>
        <v>0</v>
      </c>
      <c r="Z24" s="137">
        <f t="shared" ca="1" si="30"/>
        <v>0</v>
      </c>
      <c r="AA24" s="137">
        <f t="shared" ca="1" si="30"/>
        <v>0</v>
      </c>
      <c r="AB24" s="137">
        <f t="shared" ca="1" si="31"/>
        <v>0</v>
      </c>
      <c r="AC24" s="137">
        <f t="shared" ca="1" si="31"/>
        <v>0</v>
      </c>
      <c r="AD24" s="137">
        <f t="shared" ca="1" si="31"/>
        <v>0</v>
      </c>
      <c r="AE24" s="137">
        <f t="shared" ca="1" si="31"/>
        <v>0</v>
      </c>
      <c r="AF24" s="137">
        <f t="shared" ca="1" si="31"/>
        <v>0</v>
      </c>
      <c r="AG24" s="137">
        <f t="shared" ca="1" si="31"/>
        <v>0</v>
      </c>
      <c r="AH24" s="137">
        <f t="shared" ca="1" si="31"/>
        <v>0</v>
      </c>
      <c r="AI24" s="137">
        <f t="shared" ca="1" si="31"/>
        <v>0</v>
      </c>
      <c r="AJ24" s="137">
        <f t="shared" ca="1" si="31"/>
        <v>0</v>
      </c>
      <c r="AK24" s="137">
        <f t="shared" ca="1" si="31"/>
        <v>0</v>
      </c>
      <c r="AL24" s="137">
        <f t="shared" ca="1" si="32"/>
        <v>0</v>
      </c>
      <c r="AM24" s="137">
        <f t="shared" ca="1" si="32"/>
        <v>0</v>
      </c>
      <c r="AN24" s="137">
        <f t="shared" ca="1" si="32"/>
        <v>0</v>
      </c>
      <c r="AO24" s="137">
        <f t="shared" ca="1" si="32"/>
        <v>0</v>
      </c>
      <c r="AP24" s="137">
        <f t="shared" ca="1" si="32"/>
        <v>0</v>
      </c>
      <c r="AQ24" s="137">
        <f t="shared" ca="1" si="32"/>
        <v>0</v>
      </c>
      <c r="AR24" s="137">
        <f t="shared" ca="1" si="32"/>
        <v>0</v>
      </c>
      <c r="AS24" s="137">
        <f t="shared" ca="1" si="32"/>
        <v>0</v>
      </c>
      <c r="AT24" s="137">
        <f t="shared" ca="1" si="32"/>
        <v>0</v>
      </c>
      <c r="AU24" s="137">
        <f t="shared" ca="1" si="32"/>
        <v>0</v>
      </c>
      <c r="AV24" s="137">
        <f t="shared" ca="1" si="33"/>
        <v>0</v>
      </c>
      <c r="AW24" s="137">
        <f t="shared" ca="1" si="33"/>
        <v>0</v>
      </c>
      <c r="AX24" s="137">
        <f t="shared" ca="1" si="33"/>
        <v>0</v>
      </c>
      <c r="AY24" s="137">
        <f t="shared" ca="1" si="33"/>
        <v>0</v>
      </c>
      <c r="AZ24" s="137">
        <f t="shared" ca="1" si="33"/>
        <v>0</v>
      </c>
      <c r="BA24" s="137">
        <f t="shared" ca="1" si="33"/>
        <v>0</v>
      </c>
      <c r="BB24" s="137">
        <f t="shared" ca="1" si="33"/>
        <v>0</v>
      </c>
      <c r="BC24" s="137">
        <f t="shared" ca="1" si="33"/>
        <v>0</v>
      </c>
      <c r="BD24" s="137">
        <f t="shared" ca="1" si="33"/>
        <v>0</v>
      </c>
      <c r="BE24" s="137">
        <f t="shared" ca="1" si="33"/>
        <v>0</v>
      </c>
      <c r="BF24" s="137">
        <f t="shared" ca="1" si="34"/>
        <v>0</v>
      </c>
      <c r="BG24" s="137">
        <f t="shared" ca="1" si="34"/>
        <v>0</v>
      </c>
      <c r="BH24" s="137">
        <f t="shared" ca="1" si="34"/>
        <v>0</v>
      </c>
      <c r="BI24" s="137">
        <f t="shared" ca="1" si="34"/>
        <v>0</v>
      </c>
      <c r="BJ24" s="137">
        <f t="shared" ca="1" si="34"/>
        <v>0</v>
      </c>
      <c r="BK24" s="137">
        <f t="shared" ca="1" si="34"/>
        <v>0</v>
      </c>
      <c r="BL24" s="137">
        <f t="shared" ca="1" si="34"/>
        <v>0</v>
      </c>
      <c r="BM24" s="137">
        <f t="shared" ca="1" si="34"/>
        <v>0</v>
      </c>
      <c r="BN24" s="137">
        <f t="shared" ca="1" si="34"/>
        <v>0</v>
      </c>
      <c r="BO24" s="137">
        <f t="shared" ca="1" si="34"/>
        <v>0</v>
      </c>
      <c r="BP24" s="137">
        <f t="shared" ca="1" si="35"/>
        <v>0</v>
      </c>
      <c r="BQ24" s="137">
        <f t="shared" ca="1" si="35"/>
        <v>0</v>
      </c>
      <c r="BR24" s="137">
        <f t="shared" ca="1" si="35"/>
        <v>0</v>
      </c>
      <c r="BS24" s="137">
        <f t="shared" ca="1" si="35"/>
        <v>0</v>
      </c>
      <c r="BT24" s="137">
        <f t="shared" ca="1" si="35"/>
        <v>0</v>
      </c>
      <c r="BU24" s="137">
        <f t="shared" ca="1" si="35"/>
        <v>0</v>
      </c>
      <c r="BV24" s="137">
        <f t="shared" ca="1" si="35"/>
        <v>0</v>
      </c>
      <c r="BW24" s="137">
        <f t="shared" ca="1" si="35"/>
        <v>0</v>
      </c>
      <c r="BX24" s="137">
        <f t="shared" ca="1" si="35"/>
        <v>0</v>
      </c>
      <c r="BY24" s="137">
        <f t="shared" ca="1" si="35"/>
        <v>0</v>
      </c>
      <c r="BZ24" s="137">
        <f t="shared" ca="1" si="36"/>
        <v>0</v>
      </c>
      <c r="CA24" s="137">
        <f t="shared" ca="1" si="36"/>
        <v>0</v>
      </c>
      <c r="CB24" s="137">
        <f t="shared" ca="1" si="36"/>
        <v>0</v>
      </c>
      <c r="CC24" s="137">
        <f t="shared" ca="1" si="36"/>
        <v>0</v>
      </c>
      <c r="CD24" s="137">
        <f t="shared" ca="1" si="36"/>
        <v>0</v>
      </c>
      <c r="CE24" s="137">
        <f t="shared" ca="1" si="36"/>
        <v>0</v>
      </c>
      <c r="CF24" s="137">
        <f t="shared" ca="1" si="36"/>
        <v>0</v>
      </c>
      <c r="CG24" s="137">
        <f t="shared" ca="1" si="36"/>
        <v>0</v>
      </c>
      <c r="CH24" s="137">
        <f t="shared" ca="1" si="36"/>
        <v>0</v>
      </c>
      <c r="CI24" s="137">
        <f t="shared" ca="1" si="36"/>
        <v>0</v>
      </c>
      <c r="CJ24" s="137">
        <f t="shared" ca="1" si="37"/>
        <v>0</v>
      </c>
      <c r="CK24" s="137">
        <f t="shared" ca="1" si="37"/>
        <v>0</v>
      </c>
      <c r="CL24" s="137">
        <f t="shared" ca="1" si="37"/>
        <v>0</v>
      </c>
      <c r="CM24" s="137">
        <f t="shared" ca="1" si="37"/>
        <v>0</v>
      </c>
      <c r="CN24" s="137">
        <f t="shared" ca="1" si="37"/>
        <v>0</v>
      </c>
      <c r="CO24" s="137">
        <f t="shared" ca="1" si="37"/>
        <v>0</v>
      </c>
      <c r="CP24" s="137">
        <f t="shared" ca="1" si="37"/>
        <v>0</v>
      </c>
      <c r="CQ24" s="137">
        <f t="shared" ca="1" si="37"/>
        <v>0</v>
      </c>
      <c r="CR24" s="137">
        <f t="shared" ca="1" si="37"/>
        <v>0</v>
      </c>
      <c r="CS24" s="137">
        <f t="shared" ca="1" si="37"/>
        <v>0</v>
      </c>
      <c r="CT24" s="137">
        <f t="shared" ca="1" si="38"/>
        <v>0</v>
      </c>
      <c r="CU24" s="137">
        <f t="shared" ca="1" si="38"/>
        <v>0</v>
      </c>
      <c r="CV24" s="137">
        <f t="shared" ca="1" si="38"/>
        <v>0</v>
      </c>
      <c r="CW24" s="137">
        <f t="shared" ca="1" si="38"/>
        <v>0</v>
      </c>
      <c r="CX24" s="137">
        <f t="shared" ca="1" si="38"/>
        <v>0</v>
      </c>
      <c r="CY24" s="137">
        <f t="shared" ca="1" si="38"/>
        <v>0</v>
      </c>
      <c r="CZ24" s="137">
        <f t="shared" ca="1" si="38"/>
        <v>0</v>
      </c>
      <c r="DA24" s="137">
        <f t="shared" ca="1" si="38"/>
        <v>0</v>
      </c>
      <c r="DB24" s="137">
        <f t="shared" ca="1" si="38"/>
        <v>0</v>
      </c>
      <c r="DC24" s="137">
        <f t="shared" ca="1" si="38"/>
        <v>0</v>
      </c>
      <c r="DE24" s="253" t="str">
        <f t="shared" ca="1" si="25"/>
        <v>D.2.2.</v>
      </c>
      <c r="DF24">
        <v>1</v>
      </c>
      <c r="DG24">
        <f t="shared" ca="1" si="39"/>
        <v>21</v>
      </c>
      <c r="DH24">
        <v>0</v>
      </c>
    </row>
    <row r="25" spans="1:112" hidden="1">
      <c r="A25" s="123">
        <v>13</v>
      </c>
      <c r="B25" s="204" t="str">
        <f t="shared" ca="1" si="12"/>
        <v>D.2.3.</v>
      </c>
      <c r="C25" s="128" t="str">
        <f t="shared" ca="1" si="13"/>
        <v>Veikla</v>
      </c>
      <c r="D25" s="143"/>
      <c r="E25" s="147">
        <f t="shared" ca="1" si="14"/>
        <v>0.21</v>
      </c>
      <c r="F25" s="138">
        <f ca="1">H25+NPV(FD,I25:INDEX(I25:DC25,PAL))</f>
        <v>0</v>
      </c>
      <c r="G25" s="139">
        <f ca="1">SUMIF($H$5:$DC$5,"&lt;="&amp;PAL,$H25:$DC25)</f>
        <v>0</v>
      </c>
      <c r="H25" s="137">
        <f t="shared" ca="1" si="29"/>
        <v>0</v>
      </c>
      <c r="I25" s="137">
        <f t="shared" ca="1" si="29"/>
        <v>0</v>
      </c>
      <c r="J25" s="137">
        <f t="shared" ca="1" si="29"/>
        <v>0</v>
      </c>
      <c r="K25" s="137">
        <f t="shared" ca="1" si="29"/>
        <v>0</v>
      </c>
      <c r="L25" s="137">
        <f t="shared" ca="1" si="29"/>
        <v>0</v>
      </c>
      <c r="M25" s="137">
        <f t="shared" ca="1" si="29"/>
        <v>0</v>
      </c>
      <c r="N25" s="137">
        <f t="shared" ca="1" si="29"/>
        <v>0</v>
      </c>
      <c r="O25" s="137">
        <f t="shared" ca="1" si="29"/>
        <v>0</v>
      </c>
      <c r="P25" s="137">
        <f t="shared" ca="1" si="29"/>
        <v>0</v>
      </c>
      <c r="Q25" s="137">
        <f t="shared" ca="1" si="29"/>
        <v>0</v>
      </c>
      <c r="R25" s="137">
        <f t="shared" ca="1" si="30"/>
        <v>0</v>
      </c>
      <c r="S25" s="137">
        <f t="shared" ca="1" si="30"/>
        <v>0</v>
      </c>
      <c r="T25" s="137">
        <f t="shared" ca="1" si="30"/>
        <v>0</v>
      </c>
      <c r="U25" s="137">
        <f t="shared" ca="1" si="30"/>
        <v>0</v>
      </c>
      <c r="V25" s="137">
        <f t="shared" ca="1" si="30"/>
        <v>0</v>
      </c>
      <c r="W25" s="137">
        <f t="shared" ca="1" si="30"/>
        <v>0</v>
      </c>
      <c r="X25" s="137">
        <f t="shared" ca="1" si="30"/>
        <v>0</v>
      </c>
      <c r="Y25" s="137">
        <f t="shared" ca="1" si="30"/>
        <v>0</v>
      </c>
      <c r="Z25" s="137">
        <f t="shared" ca="1" si="30"/>
        <v>0</v>
      </c>
      <c r="AA25" s="137">
        <f t="shared" ca="1" si="30"/>
        <v>0</v>
      </c>
      <c r="AB25" s="137">
        <f t="shared" ca="1" si="31"/>
        <v>0</v>
      </c>
      <c r="AC25" s="137">
        <f t="shared" ca="1" si="31"/>
        <v>0</v>
      </c>
      <c r="AD25" s="137">
        <f t="shared" ca="1" si="31"/>
        <v>0</v>
      </c>
      <c r="AE25" s="137">
        <f t="shared" ca="1" si="31"/>
        <v>0</v>
      </c>
      <c r="AF25" s="137">
        <f t="shared" ca="1" si="31"/>
        <v>0</v>
      </c>
      <c r="AG25" s="137">
        <f t="shared" ca="1" si="31"/>
        <v>0</v>
      </c>
      <c r="AH25" s="137">
        <f t="shared" ca="1" si="31"/>
        <v>0</v>
      </c>
      <c r="AI25" s="137">
        <f t="shared" ca="1" si="31"/>
        <v>0</v>
      </c>
      <c r="AJ25" s="137">
        <f t="shared" ca="1" si="31"/>
        <v>0</v>
      </c>
      <c r="AK25" s="137">
        <f t="shared" ca="1" si="31"/>
        <v>0</v>
      </c>
      <c r="AL25" s="137">
        <f t="shared" ca="1" si="32"/>
        <v>0</v>
      </c>
      <c r="AM25" s="137">
        <f t="shared" ca="1" si="32"/>
        <v>0</v>
      </c>
      <c r="AN25" s="137">
        <f t="shared" ca="1" si="32"/>
        <v>0</v>
      </c>
      <c r="AO25" s="137">
        <f t="shared" ca="1" si="32"/>
        <v>0</v>
      </c>
      <c r="AP25" s="137">
        <f t="shared" ca="1" si="32"/>
        <v>0</v>
      </c>
      <c r="AQ25" s="137">
        <f t="shared" ca="1" si="32"/>
        <v>0</v>
      </c>
      <c r="AR25" s="137">
        <f t="shared" ca="1" si="32"/>
        <v>0</v>
      </c>
      <c r="AS25" s="137">
        <f t="shared" ca="1" si="32"/>
        <v>0</v>
      </c>
      <c r="AT25" s="137">
        <f t="shared" ca="1" si="32"/>
        <v>0</v>
      </c>
      <c r="AU25" s="137">
        <f t="shared" ca="1" si="32"/>
        <v>0</v>
      </c>
      <c r="AV25" s="137">
        <f t="shared" ca="1" si="33"/>
        <v>0</v>
      </c>
      <c r="AW25" s="137">
        <f t="shared" ca="1" si="33"/>
        <v>0</v>
      </c>
      <c r="AX25" s="137">
        <f t="shared" ca="1" si="33"/>
        <v>0</v>
      </c>
      <c r="AY25" s="137">
        <f t="shared" ca="1" si="33"/>
        <v>0</v>
      </c>
      <c r="AZ25" s="137">
        <f t="shared" ca="1" si="33"/>
        <v>0</v>
      </c>
      <c r="BA25" s="137">
        <f t="shared" ca="1" si="33"/>
        <v>0</v>
      </c>
      <c r="BB25" s="137">
        <f t="shared" ca="1" si="33"/>
        <v>0</v>
      </c>
      <c r="BC25" s="137">
        <f t="shared" ca="1" si="33"/>
        <v>0</v>
      </c>
      <c r="BD25" s="137">
        <f t="shared" ca="1" si="33"/>
        <v>0</v>
      </c>
      <c r="BE25" s="137">
        <f t="shared" ca="1" si="33"/>
        <v>0</v>
      </c>
      <c r="BF25" s="137">
        <f t="shared" ca="1" si="34"/>
        <v>0</v>
      </c>
      <c r="BG25" s="137">
        <f t="shared" ca="1" si="34"/>
        <v>0</v>
      </c>
      <c r="BH25" s="137">
        <f t="shared" ca="1" si="34"/>
        <v>0</v>
      </c>
      <c r="BI25" s="137">
        <f t="shared" ca="1" si="34"/>
        <v>0</v>
      </c>
      <c r="BJ25" s="137">
        <f t="shared" ca="1" si="34"/>
        <v>0</v>
      </c>
      <c r="BK25" s="137">
        <f t="shared" ca="1" si="34"/>
        <v>0</v>
      </c>
      <c r="BL25" s="137">
        <f t="shared" ca="1" si="34"/>
        <v>0</v>
      </c>
      <c r="BM25" s="137">
        <f t="shared" ca="1" si="34"/>
        <v>0</v>
      </c>
      <c r="BN25" s="137">
        <f t="shared" ca="1" si="34"/>
        <v>0</v>
      </c>
      <c r="BO25" s="137">
        <f t="shared" ca="1" si="34"/>
        <v>0</v>
      </c>
      <c r="BP25" s="137">
        <f t="shared" ca="1" si="35"/>
        <v>0</v>
      </c>
      <c r="BQ25" s="137">
        <f t="shared" ca="1" si="35"/>
        <v>0</v>
      </c>
      <c r="BR25" s="137">
        <f t="shared" ca="1" si="35"/>
        <v>0</v>
      </c>
      <c r="BS25" s="137">
        <f t="shared" ca="1" si="35"/>
        <v>0</v>
      </c>
      <c r="BT25" s="137">
        <f t="shared" ca="1" si="35"/>
        <v>0</v>
      </c>
      <c r="BU25" s="137">
        <f t="shared" ca="1" si="35"/>
        <v>0</v>
      </c>
      <c r="BV25" s="137">
        <f t="shared" ca="1" si="35"/>
        <v>0</v>
      </c>
      <c r="BW25" s="137">
        <f t="shared" ca="1" si="35"/>
        <v>0</v>
      </c>
      <c r="BX25" s="137">
        <f t="shared" ca="1" si="35"/>
        <v>0</v>
      </c>
      <c r="BY25" s="137">
        <f t="shared" ca="1" si="35"/>
        <v>0</v>
      </c>
      <c r="BZ25" s="137">
        <f t="shared" ca="1" si="36"/>
        <v>0</v>
      </c>
      <c r="CA25" s="137">
        <f t="shared" ca="1" si="36"/>
        <v>0</v>
      </c>
      <c r="CB25" s="137">
        <f t="shared" ca="1" si="36"/>
        <v>0</v>
      </c>
      <c r="CC25" s="137">
        <f t="shared" ca="1" si="36"/>
        <v>0</v>
      </c>
      <c r="CD25" s="137">
        <f t="shared" ca="1" si="36"/>
        <v>0</v>
      </c>
      <c r="CE25" s="137">
        <f t="shared" ca="1" si="36"/>
        <v>0</v>
      </c>
      <c r="CF25" s="137">
        <f t="shared" ca="1" si="36"/>
        <v>0</v>
      </c>
      <c r="CG25" s="137">
        <f t="shared" ca="1" si="36"/>
        <v>0</v>
      </c>
      <c r="CH25" s="137">
        <f t="shared" ca="1" si="36"/>
        <v>0</v>
      </c>
      <c r="CI25" s="137">
        <f t="shared" ca="1" si="36"/>
        <v>0</v>
      </c>
      <c r="CJ25" s="137">
        <f t="shared" ca="1" si="37"/>
        <v>0</v>
      </c>
      <c r="CK25" s="137">
        <f t="shared" ca="1" si="37"/>
        <v>0</v>
      </c>
      <c r="CL25" s="137">
        <f t="shared" ca="1" si="37"/>
        <v>0</v>
      </c>
      <c r="CM25" s="137">
        <f t="shared" ca="1" si="37"/>
        <v>0</v>
      </c>
      <c r="CN25" s="137">
        <f t="shared" ca="1" si="37"/>
        <v>0</v>
      </c>
      <c r="CO25" s="137">
        <f t="shared" ca="1" si="37"/>
        <v>0</v>
      </c>
      <c r="CP25" s="137">
        <f t="shared" ca="1" si="37"/>
        <v>0</v>
      </c>
      <c r="CQ25" s="137">
        <f t="shared" ca="1" si="37"/>
        <v>0</v>
      </c>
      <c r="CR25" s="137">
        <f t="shared" ca="1" si="37"/>
        <v>0</v>
      </c>
      <c r="CS25" s="137">
        <f t="shared" ca="1" si="37"/>
        <v>0</v>
      </c>
      <c r="CT25" s="137">
        <f t="shared" ca="1" si="38"/>
        <v>0</v>
      </c>
      <c r="CU25" s="137">
        <f t="shared" ca="1" si="38"/>
        <v>0</v>
      </c>
      <c r="CV25" s="137">
        <f t="shared" ca="1" si="38"/>
        <v>0</v>
      </c>
      <c r="CW25" s="137">
        <f t="shared" ca="1" si="38"/>
        <v>0</v>
      </c>
      <c r="CX25" s="137">
        <f t="shared" ca="1" si="38"/>
        <v>0</v>
      </c>
      <c r="CY25" s="137">
        <f t="shared" ca="1" si="38"/>
        <v>0</v>
      </c>
      <c r="CZ25" s="137">
        <f t="shared" ca="1" si="38"/>
        <v>0</v>
      </c>
      <c r="DA25" s="137">
        <f t="shared" ca="1" si="38"/>
        <v>0</v>
      </c>
      <c r="DB25" s="137">
        <f t="shared" ca="1" si="38"/>
        <v>0</v>
      </c>
      <c r="DC25" s="137">
        <f t="shared" ca="1" si="38"/>
        <v>0</v>
      </c>
      <c r="DE25" s="253" t="str">
        <f t="shared" ca="1" si="25"/>
        <v>D.2.3.</v>
      </c>
      <c r="DF25">
        <v>1</v>
      </c>
      <c r="DG25">
        <f t="shared" ca="1" si="39"/>
        <v>21</v>
      </c>
      <c r="DH25">
        <v>0</v>
      </c>
    </row>
    <row r="26" spans="1:112" hidden="1">
      <c r="A26" s="123">
        <v>14</v>
      </c>
      <c r="B26" s="204" t="str">
        <f t="shared" ca="1" si="12"/>
        <v>D.2.4.</v>
      </c>
      <c r="C26" s="128" t="str">
        <f t="shared" ca="1" si="13"/>
        <v>Veikla</v>
      </c>
      <c r="D26" s="143"/>
      <c r="E26" s="147">
        <f t="shared" ca="1" si="14"/>
        <v>0.21</v>
      </c>
      <c r="F26" s="138">
        <f ca="1">H26+NPV(FD,I26:INDEX(I26:DC26,PAL))</f>
        <v>0</v>
      </c>
      <c r="G26" s="139">
        <f ca="1">SUMIF($H$5:$DC$5,"&lt;="&amp;PAL,$H26:$DC26)</f>
        <v>0</v>
      </c>
      <c r="H26" s="137">
        <f t="shared" ca="1" si="29"/>
        <v>0</v>
      </c>
      <c r="I26" s="137">
        <f t="shared" ca="1" si="29"/>
        <v>0</v>
      </c>
      <c r="J26" s="137">
        <f t="shared" ca="1" si="29"/>
        <v>0</v>
      </c>
      <c r="K26" s="137">
        <f t="shared" ca="1" si="29"/>
        <v>0</v>
      </c>
      <c r="L26" s="137">
        <f t="shared" ca="1" si="29"/>
        <v>0</v>
      </c>
      <c r="M26" s="137">
        <f t="shared" ca="1" si="29"/>
        <v>0</v>
      </c>
      <c r="N26" s="137">
        <f t="shared" ca="1" si="29"/>
        <v>0</v>
      </c>
      <c r="O26" s="137">
        <f t="shared" ca="1" si="29"/>
        <v>0</v>
      </c>
      <c r="P26" s="137">
        <f t="shared" ca="1" si="29"/>
        <v>0</v>
      </c>
      <c r="Q26" s="137">
        <f t="shared" ca="1" si="29"/>
        <v>0</v>
      </c>
      <c r="R26" s="137">
        <f t="shared" ca="1" si="30"/>
        <v>0</v>
      </c>
      <c r="S26" s="137">
        <f t="shared" ca="1" si="30"/>
        <v>0</v>
      </c>
      <c r="T26" s="137">
        <f t="shared" ca="1" si="30"/>
        <v>0</v>
      </c>
      <c r="U26" s="137">
        <f t="shared" ca="1" si="30"/>
        <v>0</v>
      </c>
      <c r="V26" s="137">
        <f t="shared" ca="1" si="30"/>
        <v>0</v>
      </c>
      <c r="W26" s="137">
        <f t="shared" ca="1" si="30"/>
        <v>0</v>
      </c>
      <c r="X26" s="137">
        <f t="shared" ca="1" si="30"/>
        <v>0</v>
      </c>
      <c r="Y26" s="137">
        <f t="shared" ca="1" si="30"/>
        <v>0</v>
      </c>
      <c r="Z26" s="137">
        <f t="shared" ca="1" si="30"/>
        <v>0</v>
      </c>
      <c r="AA26" s="137">
        <f t="shared" ca="1" si="30"/>
        <v>0</v>
      </c>
      <c r="AB26" s="137">
        <f t="shared" ca="1" si="31"/>
        <v>0</v>
      </c>
      <c r="AC26" s="137">
        <f t="shared" ca="1" si="31"/>
        <v>0</v>
      </c>
      <c r="AD26" s="137">
        <f t="shared" ca="1" si="31"/>
        <v>0</v>
      </c>
      <c r="AE26" s="137">
        <f t="shared" ca="1" si="31"/>
        <v>0</v>
      </c>
      <c r="AF26" s="137">
        <f t="shared" ca="1" si="31"/>
        <v>0</v>
      </c>
      <c r="AG26" s="137">
        <f t="shared" ca="1" si="31"/>
        <v>0</v>
      </c>
      <c r="AH26" s="137">
        <f t="shared" ca="1" si="31"/>
        <v>0</v>
      </c>
      <c r="AI26" s="137">
        <f t="shared" ca="1" si="31"/>
        <v>0</v>
      </c>
      <c r="AJ26" s="137">
        <f t="shared" ca="1" si="31"/>
        <v>0</v>
      </c>
      <c r="AK26" s="137">
        <f t="shared" ca="1" si="31"/>
        <v>0</v>
      </c>
      <c r="AL26" s="137">
        <f t="shared" ca="1" si="32"/>
        <v>0</v>
      </c>
      <c r="AM26" s="137">
        <f t="shared" ca="1" si="32"/>
        <v>0</v>
      </c>
      <c r="AN26" s="137">
        <f t="shared" ca="1" si="32"/>
        <v>0</v>
      </c>
      <c r="AO26" s="137">
        <f t="shared" ca="1" si="32"/>
        <v>0</v>
      </c>
      <c r="AP26" s="137">
        <f t="shared" ca="1" si="32"/>
        <v>0</v>
      </c>
      <c r="AQ26" s="137">
        <f t="shared" ca="1" si="32"/>
        <v>0</v>
      </c>
      <c r="AR26" s="137">
        <f t="shared" ca="1" si="32"/>
        <v>0</v>
      </c>
      <c r="AS26" s="137">
        <f t="shared" ca="1" si="32"/>
        <v>0</v>
      </c>
      <c r="AT26" s="137">
        <f t="shared" ca="1" si="32"/>
        <v>0</v>
      </c>
      <c r="AU26" s="137">
        <f t="shared" ca="1" si="32"/>
        <v>0</v>
      </c>
      <c r="AV26" s="137">
        <f t="shared" ca="1" si="33"/>
        <v>0</v>
      </c>
      <c r="AW26" s="137">
        <f t="shared" ca="1" si="33"/>
        <v>0</v>
      </c>
      <c r="AX26" s="137">
        <f t="shared" ca="1" si="33"/>
        <v>0</v>
      </c>
      <c r="AY26" s="137">
        <f t="shared" ca="1" si="33"/>
        <v>0</v>
      </c>
      <c r="AZ26" s="137">
        <f t="shared" ca="1" si="33"/>
        <v>0</v>
      </c>
      <c r="BA26" s="137">
        <f t="shared" ca="1" si="33"/>
        <v>0</v>
      </c>
      <c r="BB26" s="137">
        <f t="shared" ca="1" si="33"/>
        <v>0</v>
      </c>
      <c r="BC26" s="137">
        <f t="shared" ca="1" si="33"/>
        <v>0</v>
      </c>
      <c r="BD26" s="137">
        <f t="shared" ca="1" si="33"/>
        <v>0</v>
      </c>
      <c r="BE26" s="137">
        <f t="shared" ca="1" si="33"/>
        <v>0</v>
      </c>
      <c r="BF26" s="137">
        <f t="shared" ca="1" si="34"/>
        <v>0</v>
      </c>
      <c r="BG26" s="137">
        <f t="shared" ca="1" si="34"/>
        <v>0</v>
      </c>
      <c r="BH26" s="137">
        <f t="shared" ca="1" si="34"/>
        <v>0</v>
      </c>
      <c r="BI26" s="137">
        <f t="shared" ca="1" si="34"/>
        <v>0</v>
      </c>
      <c r="BJ26" s="137">
        <f t="shared" ca="1" si="34"/>
        <v>0</v>
      </c>
      <c r="BK26" s="137">
        <f t="shared" ca="1" si="34"/>
        <v>0</v>
      </c>
      <c r="BL26" s="137">
        <f t="shared" ca="1" si="34"/>
        <v>0</v>
      </c>
      <c r="BM26" s="137">
        <f t="shared" ca="1" si="34"/>
        <v>0</v>
      </c>
      <c r="BN26" s="137">
        <f t="shared" ca="1" si="34"/>
        <v>0</v>
      </c>
      <c r="BO26" s="137">
        <f t="shared" ca="1" si="34"/>
        <v>0</v>
      </c>
      <c r="BP26" s="137">
        <f t="shared" ca="1" si="35"/>
        <v>0</v>
      </c>
      <c r="BQ26" s="137">
        <f t="shared" ca="1" si="35"/>
        <v>0</v>
      </c>
      <c r="BR26" s="137">
        <f t="shared" ca="1" si="35"/>
        <v>0</v>
      </c>
      <c r="BS26" s="137">
        <f t="shared" ca="1" si="35"/>
        <v>0</v>
      </c>
      <c r="BT26" s="137">
        <f t="shared" ca="1" si="35"/>
        <v>0</v>
      </c>
      <c r="BU26" s="137">
        <f t="shared" ca="1" si="35"/>
        <v>0</v>
      </c>
      <c r="BV26" s="137">
        <f t="shared" ca="1" si="35"/>
        <v>0</v>
      </c>
      <c r="BW26" s="137">
        <f t="shared" ca="1" si="35"/>
        <v>0</v>
      </c>
      <c r="BX26" s="137">
        <f t="shared" ca="1" si="35"/>
        <v>0</v>
      </c>
      <c r="BY26" s="137">
        <f t="shared" ca="1" si="35"/>
        <v>0</v>
      </c>
      <c r="BZ26" s="137">
        <f t="shared" ca="1" si="36"/>
        <v>0</v>
      </c>
      <c r="CA26" s="137">
        <f t="shared" ca="1" si="36"/>
        <v>0</v>
      </c>
      <c r="CB26" s="137">
        <f t="shared" ca="1" si="36"/>
        <v>0</v>
      </c>
      <c r="CC26" s="137">
        <f t="shared" ca="1" si="36"/>
        <v>0</v>
      </c>
      <c r="CD26" s="137">
        <f t="shared" ca="1" si="36"/>
        <v>0</v>
      </c>
      <c r="CE26" s="137">
        <f t="shared" ca="1" si="36"/>
        <v>0</v>
      </c>
      <c r="CF26" s="137">
        <f t="shared" ca="1" si="36"/>
        <v>0</v>
      </c>
      <c r="CG26" s="137">
        <f t="shared" ca="1" si="36"/>
        <v>0</v>
      </c>
      <c r="CH26" s="137">
        <f t="shared" ca="1" si="36"/>
        <v>0</v>
      </c>
      <c r="CI26" s="137">
        <f t="shared" ca="1" si="36"/>
        <v>0</v>
      </c>
      <c r="CJ26" s="137">
        <f t="shared" ca="1" si="37"/>
        <v>0</v>
      </c>
      <c r="CK26" s="137">
        <f t="shared" ca="1" si="37"/>
        <v>0</v>
      </c>
      <c r="CL26" s="137">
        <f t="shared" ca="1" si="37"/>
        <v>0</v>
      </c>
      <c r="CM26" s="137">
        <f t="shared" ca="1" si="37"/>
        <v>0</v>
      </c>
      <c r="CN26" s="137">
        <f t="shared" ca="1" si="37"/>
        <v>0</v>
      </c>
      <c r="CO26" s="137">
        <f t="shared" ca="1" si="37"/>
        <v>0</v>
      </c>
      <c r="CP26" s="137">
        <f t="shared" ca="1" si="37"/>
        <v>0</v>
      </c>
      <c r="CQ26" s="137">
        <f t="shared" ca="1" si="37"/>
        <v>0</v>
      </c>
      <c r="CR26" s="137">
        <f t="shared" ca="1" si="37"/>
        <v>0</v>
      </c>
      <c r="CS26" s="137">
        <f t="shared" ca="1" si="37"/>
        <v>0</v>
      </c>
      <c r="CT26" s="137">
        <f t="shared" ca="1" si="38"/>
        <v>0</v>
      </c>
      <c r="CU26" s="137">
        <f t="shared" ca="1" si="38"/>
        <v>0</v>
      </c>
      <c r="CV26" s="137">
        <f t="shared" ca="1" si="38"/>
        <v>0</v>
      </c>
      <c r="CW26" s="137">
        <f t="shared" ca="1" si="38"/>
        <v>0</v>
      </c>
      <c r="CX26" s="137">
        <f t="shared" ca="1" si="38"/>
        <v>0</v>
      </c>
      <c r="CY26" s="137">
        <f t="shared" ca="1" si="38"/>
        <v>0</v>
      </c>
      <c r="CZ26" s="137">
        <f t="shared" ca="1" si="38"/>
        <v>0</v>
      </c>
      <c r="DA26" s="137">
        <f t="shared" ca="1" si="38"/>
        <v>0</v>
      </c>
      <c r="DB26" s="137">
        <f t="shared" ca="1" si="38"/>
        <v>0</v>
      </c>
      <c r="DC26" s="137">
        <f t="shared" ca="1" si="38"/>
        <v>0</v>
      </c>
      <c r="DE26" s="253" t="str">
        <f t="shared" ca="1" si="25"/>
        <v>D.2.4.</v>
      </c>
      <c r="DF26">
        <v>1</v>
      </c>
      <c r="DG26">
        <f t="shared" ca="1" si="39"/>
        <v>21</v>
      </c>
      <c r="DH26">
        <v>0</v>
      </c>
    </row>
    <row r="27" spans="1:112" hidden="1">
      <c r="A27" s="123">
        <v>15</v>
      </c>
      <c r="B27" s="204" t="str">
        <f t="shared" ca="1" si="12"/>
        <v>D.2.5.</v>
      </c>
      <c r="C27" s="128" t="str">
        <f t="shared" ca="1" si="13"/>
        <v>Veikla</v>
      </c>
      <c r="D27" s="143"/>
      <c r="E27" s="147">
        <f t="shared" ca="1" si="14"/>
        <v>0.21</v>
      </c>
      <c r="F27" s="138">
        <f ca="1">H27+NPV(FD,I27:INDEX(I27:DC27,PAL))</f>
        <v>0</v>
      </c>
      <c r="G27" s="139">
        <f ca="1">SUMIF($H$5:$DC$5,"&lt;="&amp;PAL,$H27:$DC27)</f>
        <v>0</v>
      </c>
      <c r="H27" s="137">
        <f t="shared" ca="1" si="29"/>
        <v>0</v>
      </c>
      <c r="I27" s="137">
        <f t="shared" ca="1" si="29"/>
        <v>0</v>
      </c>
      <c r="J27" s="137">
        <f t="shared" ca="1" si="29"/>
        <v>0</v>
      </c>
      <c r="K27" s="137">
        <f t="shared" ca="1" si="29"/>
        <v>0</v>
      </c>
      <c r="L27" s="137">
        <f t="shared" ca="1" si="29"/>
        <v>0</v>
      </c>
      <c r="M27" s="137">
        <f t="shared" ca="1" si="29"/>
        <v>0</v>
      </c>
      <c r="N27" s="137">
        <f t="shared" ca="1" si="29"/>
        <v>0</v>
      </c>
      <c r="O27" s="137">
        <f t="shared" ca="1" si="29"/>
        <v>0</v>
      </c>
      <c r="P27" s="137">
        <f t="shared" ca="1" si="29"/>
        <v>0</v>
      </c>
      <c r="Q27" s="137">
        <f t="shared" ca="1" si="29"/>
        <v>0</v>
      </c>
      <c r="R27" s="137">
        <f t="shared" ca="1" si="30"/>
        <v>0</v>
      </c>
      <c r="S27" s="137">
        <f t="shared" ca="1" si="30"/>
        <v>0</v>
      </c>
      <c r="T27" s="137">
        <f t="shared" ca="1" si="30"/>
        <v>0</v>
      </c>
      <c r="U27" s="137">
        <f t="shared" ca="1" si="30"/>
        <v>0</v>
      </c>
      <c r="V27" s="137">
        <f t="shared" ca="1" si="30"/>
        <v>0</v>
      </c>
      <c r="W27" s="137">
        <f t="shared" ca="1" si="30"/>
        <v>0</v>
      </c>
      <c r="X27" s="137">
        <f t="shared" ca="1" si="30"/>
        <v>0</v>
      </c>
      <c r="Y27" s="137">
        <f t="shared" ca="1" si="30"/>
        <v>0</v>
      </c>
      <c r="Z27" s="137">
        <f t="shared" ca="1" si="30"/>
        <v>0</v>
      </c>
      <c r="AA27" s="137">
        <f t="shared" ca="1" si="30"/>
        <v>0</v>
      </c>
      <c r="AB27" s="137">
        <f t="shared" ca="1" si="31"/>
        <v>0</v>
      </c>
      <c r="AC27" s="137">
        <f t="shared" ca="1" si="31"/>
        <v>0</v>
      </c>
      <c r="AD27" s="137">
        <f t="shared" ca="1" si="31"/>
        <v>0</v>
      </c>
      <c r="AE27" s="137">
        <f t="shared" ca="1" si="31"/>
        <v>0</v>
      </c>
      <c r="AF27" s="137">
        <f t="shared" ca="1" si="31"/>
        <v>0</v>
      </c>
      <c r="AG27" s="137">
        <f t="shared" ca="1" si="31"/>
        <v>0</v>
      </c>
      <c r="AH27" s="137">
        <f t="shared" ca="1" si="31"/>
        <v>0</v>
      </c>
      <c r="AI27" s="137">
        <f t="shared" ca="1" si="31"/>
        <v>0</v>
      </c>
      <c r="AJ27" s="137">
        <f t="shared" ca="1" si="31"/>
        <v>0</v>
      </c>
      <c r="AK27" s="137">
        <f t="shared" ca="1" si="31"/>
        <v>0</v>
      </c>
      <c r="AL27" s="137">
        <f t="shared" ca="1" si="32"/>
        <v>0</v>
      </c>
      <c r="AM27" s="137">
        <f t="shared" ca="1" si="32"/>
        <v>0</v>
      </c>
      <c r="AN27" s="137">
        <f t="shared" ca="1" si="32"/>
        <v>0</v>
      </c>
      <c r="AO27" s="137">
        <f t="shared" ca="1" si="32"/>
        <v>0</v>
      </c>
      <c r="AP27" s="137">
        <f t="shared" ca="1" si="32"/>
        <v>0</v>
      </c>
      <c r="AQ27" s="137">
        <f t="shared" ca="1" si="32"/>
        <v>0</v>
      </c>
      <c r="AR27" s="137">
        <f t="shared" ca="1" si="32"/>
        <v>0</v>
      </c>
      <c r="AS27" s="137">
        <f t="shared" ca="1" si="32"/>
        <v>0</v>
      </c>
      <c r="AT27" s="137">
        <f t="shared" ca="1" si="32"/>
        <v>0</v>
      </c>
      <c r="AU27" s="137">
        <f t="shared" ca="1" si="32"/>
        <v>0</v>
      </c>
      <c r="AV27" s="137">
        <f t="shared" ca="1" si="33"/>
        <v>0</v>
      </c>
      <c r="AW27" s="137">
        <f t="shared" ca="1" si="33"/>
        <v>0</v>
      </c>
      <c r="AX27" s="137">
        <f t="shared" ca="1" si="33"/>
        <v>0</v>
      </c>
      <c r="AY27" s="137">
        <f t="shared" ca="1" si="33"/>
        <v>0</v>
      </c>
      <c r="AZ27" s="137">
        <f t="shared" ca="1" si="33"/>
        <v>0</v>
      </c>
      <c r="BA27" s="137">
        <f t="shared" ca="1" si="33"/>
        <v>0</v>
      </c>
      <c r="BB27" s="137">
        <f t="shared" ca="1" si="33"/>
        <v>0</v>
      </c>
      <c r="BC27" s="137">
        <f t="shared" ca="1" si="33"/>
        <v>0</v>
      </c>
      <c r="BD27" s="137">
        <f t="shared" ca="1" si="33"/>
        <v>0</v>
      </c>
      <c r="BE27" s="137">
        <f t="shared" ca="1" si="33"/>
        <v>0</v>
      </c>
      <c r="BF27" s="137">
        <f t="shared" ca="1" si="34"/>
        <v>0</v>
      </c>
      <c r="BG27" s="137">
        <f t="shared" ca="1" si="34"/>
        <v>0</v>
      </c>
      <c r="BH27" s="137">
        <f t="shared" ca="1" si="34"/>
        <v>0</v>
      </c>
      <c r="BI27" s="137">
        <f t="shared" ca="1" si="34"/>
        <v>0</v>
      </c>
      <c r="BJ27" s="137">
        <f t="shared" ca="1" si="34"/>
        <v>0</v>
      </c>
      <c r="BK27" s="137">
        <f t="shared" ca="1" si="34"/>
        <v>0</v>
      </c>
      <c r="BL27" s="137">
        <f t="shared" ca="1" si="34"/>
        <v>0</v>
      </c>
      <c r="BM27" s="137">
        <f t="shared" ca="1" si="34"/>
        <v>0</v>
      </c>
      <c r="BN27" s="137">
        <f t="shared" ca="1" si="34"/>
        <v>0</v>
      </c>
      <c r="BO27" s="137">
        <f t="shared" ca="1" si="34"/>
        <v>0</v>
      </c>
      <c r="BP27" s="137">
        <f t="shared" ca="1" si="35"/>
        <v>0</v>
      </c>
      <c r="BQ27" s="137">
        <f t="shared" ca="1" si="35"/>
        <v>0</v>
      </c>
      <c r="BR27" s="137">
        <f t="shared" ca="1" si="35"/>
        <v>0</v>
      </c>
      <c r="BS27" s="137">
        <f t="shared" ca="1" si="35"/>
        <v>0</v>
      </c>
      <c r="BT27" s="137">
        <f t="shared" ca="1" si="35"/>
        <v>0</v>
      </c>
      <c r="BU27" s="137">
        <f t="shared" ca="1" si="35"/>
        <v>0</v>
      </c>
      <c r="BV27" s="137">
        <f t="shared" ca="1" si="35"/>
        <v>0</v>
      </c>
      <c r="BW27" s="137">
        <f t="shared" ca="1" si="35"/>
        <v>0</v>
      </c>
      <c r="BX27" s="137">
        <f t="shared" ca="1" si="35"/>
        <v>0</v>
      </c>
      <c r="BY27" s="137">
        <f t="shared" ca="1" si="35"/>
        <v>0</v>
      </c>
      <c r="BZ27" s="137">
        <f t="shared" ca="1" si="36"/>
        <v>0</v>
      </c>
      <c r="CA27" s="137">
        <f t="shared" ca="1" si="36"/>
        <v>0</v>
      </c>
      <c r="CB27" s="137">
        <f t="shared" ca="1" si="36"/>
        <v>0</v>
      </c>
      <c r="CC27" s="137">
        <f t="shared" ca="1" si="36"/>
        <v>0</v>
      </c>
      <c r="CD27" s="137">
        <f t="shared" ca="1" si="36"/>
        <v>0</v>
      </c>
      <c r="CE27" s="137">
        <f t="shared" ca="1" si="36"/>
        <v>0</v>
      </c>
      <c r="CF27" s="137">
        <f t="shared" ca="1" si="36"/>
        <v>0</v>
      </c>
      <c r="CG27" s="137">
        <f t="shared" ca="1" si="36"/>
        <v>0</v>
      </c>
      <c r="CH27" s="137">
        <f t="shared" ca="1" si="36"/>
        <v>0</v>
      </c>
      <c r="CI27" s="137">
        <f t="shared" ca="1" si="36"/>
        <v>0</v>
      </c>
      <c r="CJ27" s="137">
        <f t="shared" ca="1" si="37"/>
        <v>0</v>
      </c>
      <c r="CK27" s="137">
        <f t="shared" ca="1" si="37"/>
        <v>0</v>
      </c>
      <c r="CL27" s="137">
        <f t="shared" ca="1" si="37"/>
        <v>0</v>
      </c>
      <c r="CM27" s="137">
        <f t="shared" ca="1" si="37"/>
        <v>0</v>
      </c>
      <c r="CN27" s="137">
        <f t="shared" ca="1" si="37"/>
        <v>0</v>
      </c>
      <c r="CO27" s="137">
        <f t="shared" ca="1" si="37"/>
        <v>0</v>
      </c>
      <c r="CP27" s="137">
        <f t="shared" ca="1" si="37"/>
        <v>0</v>
      </c>
      <c r="CQ27" s="137">
        <f t="shared" ca="1" si="37"/>
        <v>0</v>
      </c>
      <c r="CR27" s="137">
        <f t="shared" ca="1" si="37"/>
        <v>0</v>
      </c>
      <c r="CS27" s="137">
        <f t="shared" ca="1" si="37"/>
        <v>0</v>
      </c>
      <c r="CT27" s="137">
        <f t="shared" ca="1" si="38"/>
        <v>0</v>
      </c>
      <c r="CU27" s="137">
        <f t="shared" ca="1" si="38"/>
        <v>0</v>
      </c>
      <c r="CV27" s="137">
        <f t="shared" ca="1" si="38"/>
        <v>0</v>
      </c>
      <c r="CW27" s="137">
        <f t="shared" ca="1" si="38"/>
        <v>0</v>
      </c>
      <c r="CX27" s="137">
        <f t="shared" ca="1" si="38"/>
        <v>0</v>
      </c>
      <c r="CY27" s="137">
        <f t="shared" ca="1" si="38"/>
        <v>0</v>
      </c>
      <c r="CZ27" s="137">
        <f t="shared" ca="1" si="38"/>
        <v>0</v>
      </c>
      <c r="DA27" s="137">
        <f t="shared" ca="1" si="38"/>
        <v>0</v>
      </c>
      <c r="DB27" s="137">
        <f t="shared" ca="1" si="38"/>
        <v>0</v>
      </c>
      <c r="DC27" s="137">
        <f t="shared" ca="1" si="38"/>
        <v>0</v>
      </c>
      <c r="DE27" s="253" t="str">
        <f t="shared" ca="1" si="25"/>
        <v>D.2.5.</v>
      </c>
      <c r="DF27">
        <v>1</v>
      </c>
      <c r="DG27">
        <f t="shared" ca="1" si="39"/>
        <v>21</v>
      </c>
      <c r="DH27">
        <v>0</v>
      </c>
    </row>
    <row r="28" spans="1:112" hidden="1">
      <c r="A28" s="123">
        <v>16</v>
      </c>
      <c r="B28" s="204" t="str">
        <f t="shared" ca="1" si="12"/>
        <v>D.2.6.</v>
      </c>
      <c r="C28" s="128" t="str">
        <f t="shared" ca="1" si="13"/>
        <v>Veikla</v>
      </c>
      <c r="D28" s="143"/>
      <c r="E28" s="147">
        <f t="shared" ca="1" si="14"/>
        <v>0.21</v>
      </c>
      <c r="F28" s="138">
        <f ca="1">H28+NPV(FD,I28:INDEX(I28:DC28,PAL))</f>
        <v>0</v>
      </c>
      <c r="G28" s="139">
        <f ca="1">SUMIF($H$5:$DC$5,"&lt;="&amp;PAL,$H28:$DC28)</f>
        <v>0</v>
      </c>
      <c r="H28" s="137">
        <f t="shared" ca="1" si="29"/>
        <v>0</v>
      </c>
      <c r="I28" s="137">
        <f t="shared" ca="1" si="29"/>
        <v>0</v>
      </c>
      <c r="J28" s="137">
        <f t="shared" ca="1" si="29"/>
        <v>0</v>
      </c>
      <c r="K28" s="137">
        <f t="shared" ca="1" si="29"/>
        <v>0</v>
      </c>
      <c r="L28" s="137">
        <f t="shared" ca="1" si="29"/>
        <v>0</v>
      </c>
      <c r="M28" s="137">
        <f t="shared" ca="1" si="29"/>
        <v>0</v>
      </c>
      <c r="N28" s="137">
        <f t="shared" ca="1" si="29"/>
        <v>0</v>
      </c>
      <c r="O28" s="137">
        <f t="shared" ca="1" si="29"/>
        <v>0</v>
      </c>
      <c r="P28" s="137">
        <f t="shared" ca="1" si="29"/>
        <v>0</v>
      </c>
      <c r="Q28" s="137">
        <f t="shared" ca="1" si="29"/>
        <v>0</v>
      </c>
      <c r="R28" s="137">
        <f t="shared" ca="1" si="30"/>
        <v>0</v>
      </c>
      <c r="S28" s="137">
        <f t="shared" ca="1" si="30"/>
        <v>0</v>
      </c>
      <c r="T28" s="137">
        <f t="shared" ca="1" si="30"/>
        <v>0</v>
      </c>
      <c r="U28" s="137">
        <f t="shared" ca="1" si="30"/>
        <v>0</v>
      </c>
      <c r="V28" s="137">
        <f t="shared" ca="1" si="30"/>
        <v>0</v>
      </c>
      <c r="W28" s="137">
        <f t="shared" ca="1" si="30"/>
        <v>0</v>
      </c>
      <c r="X28" s="137">
        <f t="shared" ca="1" si="30"/>
        <v>0</v>
      </c>
      <c r="Y28" s="137">
        <f t="shared" ca="1" si="30"/>
        <v>0</v>
      </c>
      <c r="Z28" s="137">
        <f t="shared" ca="1" si="30"/>
        <v>0</v>
      </c>
      <c r="AA28" s="137">
        <f t="shared" ca="1" si="30"/>
        <v>0</v>
      </c>
      <c r="AB28" s="137">
        <f t="shared" ca="1" si="31"/>
        <v>0</v>
      </c>
      <c r="AC28" s="137">
        <f t="shared" ca="1" si="31"/>
        <v>0</v>
      </c>
      <c r="AD28" s="137">
        <f t="shared" ca="1" si="31"/>
        <v>0</v>
      </c>
      <c r="AE28" s="137">
        <f t="shared" ca="1" si="31"/>
        <v>0</v>
      </c>
      <c r="AF28" s="137">
        <f t="shared" ca="1" si="31"/>
        <v>0</v>
      </c>
      <c r="AG28" s="137">
        <f t="shared" ca="1" si="31"/>
        <v>0</v>
      </c>
      <c r="AH28" s="137">
        <f t="shared" ca="1" si="31"/>
        <v>0</v>
      </c>
      <c r="AI28" s="137">
        <f t="shared" ca="1" si="31"/>
        <v>0</v>
      </c>
      <c r="AJ28" s="137">
        <f t="shared" ca="1" si="31"/>
        <v>0</v>
      </c>
      <c r="AK28" s="137">
        <f t="shared" ca="1" si="31"/>
        <v>0</v>
      </c>
      <c r="AL28" s="137">
        <f t="shared" ca="1" si="32"/>
        <v>0</v>
      </c>
      <c r="AM28" s="137">
        <f t="shared" ca="1" si="32"/>
        <v>0</v>
      </c>
      <c r="AN28" s="137">
        <f t="shared" ca="1" si="32"/>
        <v>0</v>
      </c>
      <c r="AO28" s="137">
        <f t="shared" ca="1" si="32"/>
        <v>0</v>
      </c>
      <c r="AP28" s="137">
        <f t="shared" ca="1" si="32"/>
        <v>0</v>
      </c>
      <c r="AQ28" s="137">
        <f t="shared" ca="1" si="32"/>
        <v>0</v>
      </c>
      <c r="AR28" s="137">
        <f t="shared" ca="1" si="32"/>
        <v>0</v>
      </c>
      <c r="AS28" s="137">
        <f t="shared" ca="1" si="32"/>
        <v>0</v>
      </c>
      <c r="AT28" s="137">
        <f t="shared" ca="1" si="32"/>
        <v>0</v>
      </c>
      <c r="AU28" s="137">
        <f t="shared" ca="1" si="32"/>
        <v>0</v>
      </c>
      <c r="AV28" s="137">
        <f t="shared" ca="1" si="33"/>
        <v>0</v>
      </c>
      <c r="AW28" s="137">
        <f t="shared" ca="1" si="33"/>
        <v>0</v>
      </c>
      <c r="AX28" s="137">
        <f t="shared" ca="1" si="33"/>
        <v>0</v>
      </c>
      <c r="AY28" s="137">
        <f t="shared" ca="1" si="33"/>
        <v>0</v>
      </c>
      <c r="AZ28" s="137">
        <f t="shared" ca="1" si="33"/>
        <v>0</v>
      </c>
      <c r="BA28" s="137">
        <f t="shared" ca="1" si="33"/>
        <v>0</v>
      </c>
      <c r="BB28" s="137">
        <f t="shared" ca="1" si="33"/>
        <v>0</v>
      </c>
      <c r="BC28" s="137">
        <f t="shared" ca="1" si="33"/>
        <v>0</v>
      </c>
      <c r="BD28" s="137">
        <f t="shared" ca="1" si="33"/>
        <v>0</v>
      </c>
      <c r="BE28" s="137">
        <f t="shared" ca="1" si="33"/>
        <v>0</v>
      </c>
      <c r="BF28" s="137">
        <f t="shared" ca="1" si="34"/>
        <v>0</v>
      </c>
      <c r="BG28" s="137">
        <f t="shared" ca="1" si="34"/>
        <v>0</v>
      </c>
      <c r="BH28" s="137">
        <f t="shared" ca="1" si="34"/>
        <v>0</v>
      </c>
      <c r="BI28" s="137">
        <f t="shared" ca="1" si="34"/>
        <v>0</v>
      </c>
      <c r="BJ28" s="137">
        <f t="shared" ca="1" si="34"/>
        <v>0</v>
      </c>
      <c r="BK28" s="137">
        <f t="shared" ca="1" si="34"/>
        <v>0</v>
      </c>
      <c r="BL28" s="137">
        <f t="shared" ca="1" si="34"/>
        <v>0</v>
      </c>
      <c r="BM28" s="137">
        <f t="shared" ca="1" si="34"/>
        <v>0</v>
      </c>
      <c r="BN28" s="137">
        <f t="shared" ca="1" si="34"/>
        <v>0</v>
      </c>
      <c r="BO28" s="137">
        <f t="shared" ca="1" si="34"/>
        <v>0</v>
      </c>
      <c r="BP28" s="137">
        <f t="shared" ca="1" si="35"/>
        <v>0</v>
      </c>
      <c r="BQ28" s="137">
        <f t="shared" ca="1" si="35"/>
        <v>0</v>
      </c>
      <c r="BR28" s="137">
        <f t="shared" ca="1" si="35"/>
        <v>0</v>
      </c>
      <c r="BS28" s="137">
        <f t="shared" ca="1" si="35"/>
        <v>0</v>
      </c>
      <c r="BT28" s="137">
        <f t="shared" ca="1" si="35"/>
        <v>0</v>
      </c>
      <c r="BU28" s="137">
        <f t="shared" ca="1" si="35"/>
        <v>0</v>
      </c>
      <c r="BV28" s="137">
        <f t="shared" ca="1" si="35"/>
        <v>0</v>
      </c>
      <c r="BW28" s="137">
        <f t="shared" ca="1" si="35"/>
        <v>0</v>
      </c>
      <c r="BX28" s="137">
        <f t="shared" ca="1" si="35"/>
        <v>0</v>
      </c>
      <c r="BY28" s="137">
        <f t="shared" ca="1" si="35"/>
        <v>0</v>
      </c>
      <c r="BZ28" s="137">
        <f t="shared" ca="1" si="36"/>
        <v>0</v>
      </c>
      <c r="CA28" s="137">
        <f t="shared" ca="1" si="36"/>
        <v>0</v>
      </c>
      <c r="CB28" s="137">
        <f t="shared" ca="1" si="36"/>
        <v>0</v>
      </c>
      <c r="CC28" s="137">
        <f t="shared" ca="1" si="36"/>
        <v>0</v>
      </c>
      <c r="CD28" s="137">
        <f t="shared" ca="1" si="36"/>
        <v>0</v>
      </c>
      <c r="CE28" s="137">
        <f t="shared" ca="1" si="36"/>
        <v>0</v>
      </c>
      <c r="CF28" s="137">
        <f t="shared" ca="1" si="36"/>
        <v>0</v>
      </c>
      <c r="CG28" s="137">
        <f t="shared" ca="1" si="36"/>
        <v>0</v>
      </c>
      <c r="CH28" s="137">
        <f t="shared" ca="1" si="36"/>
        <v>0</v>
      </c>
      <c r="CI28" s="137">
        <f t="shared" ca="1" si="36"/>
        <v>0</v>
      </c>
      <c r="CJ28" s="137">
        <f t="shared" ca="1" si="37"/>
        <v>0</v>
      </c>
      <c r="CK28" s="137">
        <f t="shared" ca="1" si="37"/>
        <v>0</v>
      </c>
      <c r="CL28" s="137">
        <f t="shared" ca="1" si="37"/>
        <v>0</v>
      </c>
      <c r="CM28" s="137">
        <f t="shared" ca="1" si="37"/>
        <v>0</v>
      </c>
      <c r="CN28" s="137">
        <f t="shared" ca="1" si="37"/>
        <v>0</v>
      </c>
      <c r="CO28" s="137">
        <f t="shared" ca="1" si="37"/>
        <v>0</v>
      </c>
      <c r="CP28" s="137">
        <f t="shared" ca="1" si="37"/>
        <v>0</v>
      </c>
      <c r="CQ28" s="137">
        <f t="shared" ca="1" si="37"/>
        <v>0</v>
      </c>
      <c r="CR28" s="137">
        <f t="shared" ca="1" si="37"/>
        <v>0</v>
      </c>
      <c r="CS28" s="137">
        <f t="shared" ca="1" si="37"/>
        <v>0</v>
      </c>
      <c r="CT28" s="137">
        <f t="shared" ca="1" si="38"/>
        <v>0</v>
      </c>
      <c r="CU28" s="137">
        <f t="shared" ca="1" si="38"/>
        <v>0</v>
      </c>
      <c r="CV28" s="137">
        <f t="shared" ca="1" si="38"/>
        <v>0</v>
      </c>
      <c r="CW28" s="137">
        <f t="shared" ca="1" si="38"/>
        <v>0</v>
      </c>
      <c r="CX28" s="137">
        <f t="shared" ca="1" si="38"/>
        <v>0</v>
      </c>
      <c r="CY28" s="137">
        <f t="shared" ca="1" si="38"/>
        <v>0</v>
      </c>
      <c r="CZ28" s="137">
        <f t="shared" ca="1" si="38"/>
        <v>0</v>
      </c>
      <c r="DA28" s="137">
        <f t="shared" ca="1" si="38"/>
        <v>0</v>
      </c>
      <c r="DB28" s="137">
        <f t="shared" ca="1" si="38"/>
        <v>0</v>
      </c>
      <c r="DC28" s="137">
        <f t="shared" ca="1" si="38"/>
        <v>0</v>
      </c>
      <c r="DE28" s="253" t="str">
        <f t="shared" ca="1" si="25"/>
        <v>D.2.6.</v>
      </c>
      <c r="DF28">
        <v>1</v>
      </c>
      <c r="DG28">
        <f t="shared" ca="1" si="39"/>
        <v>21</v>
      </c>
      <c r="DH28">
        <v>0</v>
      </c>
    </row>
    <row r="29" spans="1:112" hidden="1">
      <c r="A29" s="123">
        <v>17</v>
      </c>
      <c r="B29" s="204" t="str">
        <f t="shared" ca="1" si="12"/>
        <v>D.2.7.</v>
      </c>
      <c r="C29" s="128" t="str">
        <f t="shared" ca="1" si="13"/>
        <v>Veikla</v>
      </c>
      <c r="D29" s="143"/>
      <c r="E29" s="147">
        <f t="shared" ca="1" si="14"/>
        <v>0.21</v>
      </c>
      <c r="F29" s="138">
        <f ca="1">H29+NPV(FD,I29:INDEX(I29:DC29,PAL))</f>
        <v>0</v>
      </c>
      <c r="G29" s="139">
        <f ca="1">SUMIF($H$5:$DC$5,"&lt;="&amp;PAL,$H29:$DC29)</f>
        <v>0</v>
      </c>
      <c r="H29" s="137">
        <f t="shared" ca="1" si="29"/>
        <v>0</v>
      </c>
      <c r="I29" s="137">
        <f t="shared" ca="1" si="29"/>
        <v>0</v>
      </c>
      <c r="J29" s="137">
        <f t="shared" ca="1" si="29"/>
        <v>0</v>
      </c>
      <c r="K29" s="137">
        <f t="shared" ca="1" si="29"/>
        <v>0</v>
      </c>
      <c r="L29" s="137">
        <f t="shared" ca="1" si="29"/>
        <v>0</v>
      </c>
      <c r="M29" s="137">
        <f t="shared" ca="1" si="29"/>
        <v>0</v>
      </c>
      <c r="N29" s="137">
        <f t="shared" ca="1" si="29"/>
        <v>0</v>
      </c>
      <c r="O29" s="137">
        <f t="shared" ca="1" si="29"/>
        <v>0</v>
      </c>
      <c r="P29" s="137">
        <f t="shared" ca="1" si="29"/>
        <v>0</v>
      </c>
      <c r="Q29" s="137">
        <f t="shared" ca="1" si="29"/>
        <v>0</v>
      </c>
      <c r="R29" s="137">
        <f t="shared" ca="1" si="30"/>
        <v>0</v>
      </c>
      <c r="S29" s="137">
        <f t="shared" ca="1" si="30"/>
        <v>0</v>
      </c>
      <c r="T29" s="137">
        <f t="shared" ca="1" si="30"/>
        <v>0</v>
      </c>
      <c r="U29" s="137">
        <f t="shared" ca="1" si="30"/>
        <v>0</v>
      </c>
      <c r="V29" s="137">
        <f t="shared" ca="1" si="30"/>
        <v>0</v>
      </c>
      <c r="W29" s="137">
        <f t="shared" ca="1" si="30"/>
        <v>0</v>
      </c>
      <c r="X29" s="137">
        <f t="shared" ca="1" si="30"/>
        <v>0</v>
      </c>
      <c r="Y29" s="137">
        <f t="shared" ca="1" si="30"/>
        <v>0</v>
      </c>
      <c r="Z29" s="137">
        <f t="shared" ca="1" si="30"/>
        <v>0</v>
      </c>
      <c r="AA29" s="137">
        <f t="shared" ca="1" si="30"/>
        <v>0</v>
      </c>
      <c r="AB29" s="137">
        <f t="shared" ca="1" si="31"/>
        <v>0</v>
      </c>
      <c r="AC29" s="137">
        <f t="shared" ca="1" si="31"/>
        <v>0</v>
      </c>
      <c r="AD29" s="137">
        <f t="shared" ca="1" si="31"/>
        <v>0</v>
      </c>
      <c r="AE29" s="137">
        <f t="shared" ca="1" si="31"/>
        <v>0</v>
      </c>
      <c r="AF29" s="137">
        <f t="shared" ca="1" si="31"/>
        <v>0</v>
      </c>
      <c r="AG29" s="137">
        <f t="shared" ca="1" si="31"/>
        <v>0</v>
      </c>
      <c r="AH29" s="137">
        <f t="shared" ca="1" si="31"/>
        <v>0</v>
      </c>
      <c r="AI29" s="137">
        <f t="shared" ca="1" si="31"/>
        <v>0</v>
      </c>
      <c r="AJ29" s="137">
        <f t="shared" ca="1" si="31"/>
        <v>0</v>
      </c>
      <c r="AK29" s="137">
        <f t="shared" ca="1" si="31"/>
        <v>0</v>
      </c>
      <c r="AL29" s="137">
        <f t="shared" ca="1" si="32"/>
        <v>0</v>
      </c>
      <c r="AM29" s="137">
        <f t="shared" ca="1" si="32"/>
        <v>0</v>
      </c>
      <c r="AN29" s="137">
        <f t="shared" ca="1" si="32"/>
        <v>0</v>
      </c>
      <c r="AO29" s="137">
        <f t="shared" ca="1" si="32"/>
        <v>0</v>
      </c>
      <c r="AP29" s="137">
        <f t="shared" ca="1" si="32"/>
        <v>0</v>
      </c>
      <c r="AQ29" s="137">
        <f t="shared" ca="1" si="32"/>
        <v>0</v>
      </c>
      <c r="AR29" s="137">
        <f t="shared" ca="1" si="32"/>
        <v>0</v>
      </c>
      <c r="AS29" s="137">
        <f t="shared" ca="1" si="32"/>
        <v>0</v>
      </c>
      <c r="AT29" s="137">
        <f t="shared" ca="1" si="32"/>
        <v>0</v>
      </c>
      <c r="AU29" s="137">
        <f t="shared" ca="1" si="32"/>
        <v>0</v>
      </c>
      <c r="AV29" s="137">
        <f t="shared" ca="1" si="33"/>
        <v>0</v>
      </c>
      <c r="AW29" s="137">
        <f t="shared" ca="1" si="33"/>
        <v>0</v>
      </c>
      <c r="AX29" s="137">
        <f t="shared" ca="1" si="33"/>
        <v>0</v>
      </c>
      <c r="AY29" s="137">
        <f t="shared" ca="1" si="33"/>
        <v>0</v>
      </c>
      <c r="AZ29" s="137">
        <f t="shared" ca="1" si="33"/>
        <v>0</v>
      </c>
      <c r="BA29" s="137">
        <f t="shared" ca="1" si="33"/>
        <v>0</v>
      </c>
      <c r="BB29" s="137">
        <f t="shared" ca="1" si="33"/>
        <v>0</v>
      </c>
      <c r="BC29" s="137">
        <f t="shared" ca="1" si="33"/>
        <v>0</v>
      </c>
      <c r="BD29" s="137">
        <f t="shared" ca="1" si="33"/>
        <v>0</v>
      </c>
      <c r="BE29" s="137">
        <f t="shared" ca="1" si="33"/>
        <v>0</v>
      </c>
      <c r="BF29" s="137">
        <f t="shared" ca="1" si="34"/>
        <v>0</v>
      </c>
      <c r="BG29" s="137">
        <f t="shared" ca="1" si="34"/>
        <v>0</v>
      </c>
      <c r="BH29" s="137">
        <f t="shared" ca="1" si="34"/>
        <v>0</v>
      </c>
      <c r="BI29" s="137">
        <f t="shared" ca="1" si="34"/>
        <v>0</v>
      </c>
      <c r="BJ29" s="137">
        <f t="shared" ca="1" si="34"/>
        <v>0</v>
      </c>
      <c r="BK29" s="137">
        <f t="shared" ca="1" si="34"/>
        <v>0</v>
      </c>
      <c r="BL29" s="137">
        <f t="shared" ca="1" si="34"/>
        <v>0</v>
      </c>
      <c r="BM29" s="137">
        <f t="shared" ca="1" si="34"/>
        <v>0</v>
      </c>
      <c r="BN29" s="137">
        <f t="shared" ca="1" si="34"/>
        <v>0</v>
      </c>
      <c r="BO29" s="137">
        <f t="shared" ca="1" si="34"/>
        <v>0</v>
      </c>
      <c r="BP29" s="137">
        <f t="shared" ca="1" si="35"/>
        <v>0</v>
      </c>
      <c r="BQ29" s="137">
        <f t="shared" ca="1" si="35"/>
        <v>0</v>
      </c>
      <c r="BR29" s="137">
        <f t="shared" ca="1" si="35"/>
        <v>0</v>
      </c>
      <c r="BS29" s="137">
        <f t="shared" ca="1" si="35"/>
        <v>0</v>
      </c>
      <c r="BT29" s="137">
        <f t="shared" ca="1" si="35"/>
        <v>0</v>
      </c>
      <c r="BU29" s="137">
        <f t="shared" ca="1" si="35"/>
        <v>0</v>
      </c>
      <c r="BV29" s="137">
        <f t="shared" ca="1" si="35"/>
        <v>0</v>
      </c>
      <c r="BW29" s="137">
        <f t="shared" ca="1" si="35"/>
        <v>0</v>
      </c>
      <c r="BX29" s="137">
        <f t="shared" ca="1" si="35"/>
        <v>0</v>
      </c>
      <c r="BY29" s="137">
        <f t="shared" ca="1" si="35"/>
        <v>0</v>
      </c>
      <c r="BZ29" s="137">
        <f t="shared" ca="1" si="36"/>
        <v>0</v>
      </c>
      <c r="CA29" s="137">
        <f t="shared" ca="1" si="36"/>
        <v>0</v>
      </c>
      <c r="CB29" s="137">
        <f t="shared" ca="1" si="36"/>
        <v>0</v>
      </c>
      <c r="CC29" s="137">
        <f t="shared" ca="1" si="36"/>
        <v>0</v>
      </c>
      <c r="CD29" s="137">
        <f t="shared" ca="1" si="36"/>
        <v>0</v>
      </c>
      <c r="CE29" s="137">
        <f t="shared" ca="1" si="36"/>
        <v>0</v>
      </c>
      <c r="CF29" s="137">
        <f t="shared" ca="1" si="36"/>
        <v>0</v>
      </c>
      <c r="CG29" s="137">
        <f t="shared" ca="1" si="36"/>
        <v>0</v>
      </c>
      <c r="CH29" s="137">
        <f t="shared" ca="1" si="36"/>
        <v>0</v>
      </c>
      <c r="CI29" s="137">
        <f t="shared" ca="1" si="36"/>
        <v>0</v>
      </c>
      <c r="CJ29" s="137">
        <f t="shared" ca="1" si="37"/>
        <v>0</v>
      </c>
      <c r="CK29" s="137">
        <f t="shared" ca="1" si="37"/>
        <v>0</v>
      </c>
      <c r="CL29" s="137">
        <f t="shared" ca="1" si="37"/>
        <v>0</v>
      </c>
      <c r="CM29" s="137">
        <f t="shared" ca="1" si="37"/>
        <v>0</v>
      </c>
      <c r="CN29" s="137">
        <f t="shared" ca="1" si="37"/>
        <v>0</v>
      </c>
      <c r="CO29" s="137">
        <f t="shared" ca="1" si="37"/>
        <v>0</v>
      </c>
      <c r="CP29" s="137">
        <f t="shared" ca="1" si="37"/>
        <v>0</v>
      </c>
      <c r="CQ29" s="137">
        <f t="shared" ca="1" si="37"/>
        <v>0</v>
      </c>
      <c r="CR29" s="137">
        <f t="shared" ca="1" si="37"/>
        <v>0</v>
      </c>
      <c r="CS29" s="137">
        <f t="shared" ca="1" si="37"/>
        <v>0</v>
      </c>
      <c r="CT29" s="137">
        <f t="shared" ca="1" si="38"/>
        <v>0</v>
      </c>
      <c r="CU29" s="137">
        <f t="shared" ca="1" si="38"/>
        <v>0</v>
      </c>
      <c r="CV29" s="137">
        <f t="shared" ca="1" si="38"/>
        <v>0</v>
      </c>
      <c r="CW29" s="137">
        <f t="shared" ca="1" si="38"/>
        <v>0</v>
      </c>
      <c r="CX29" s="137">
        <f t="shared" ca="1" si="38"/>
        <v>0</v>
      </c>
      <c r="CY29" s="137">
        <f t="shared" ca="1" si="38"/>
        <v>0</v>
      </c>
      <c r="CZ29" s="137">
        <f t="shared" ca="1" si="38"/>
        <v>0</v>
      </c>
      <c r="DA29" s="137">
        <f t="shared" ca="1" si="38"/>
        <v>0</v>
      </c>
      <c r="DB29" s="137">
        <f t="shared" ca="1" si="38"/>
        <v>0</v>
      </c>
      <c r="DC29" s="137">
        <f t="shared" ca="1" si="38"/>
        <v>0</v>
      </c>
      <c r="DE29" s="253" t="str">
        <f t="shared" ca="1" si="25"/>
        <v>D.2.7.</v>
      </c>
      <c r="DF29">
        <v>1</v>
      </c>
      <c r="DG29">
        <f t="shared" ca="1" si="39"/>
        <v>21</v>
      </c>
      <c r="DH29">
        <v>0</v>
      </c>
    </row>
    <row r="30" spans="1:112" hidden="1">
      <c r="A30" s="123">
        <v>18</v>
      </c>
      <c r="B30" s="204" t="str">
        <f t="shared" ca="1" si="12"/>
        <v>D.2.8.</v>
      </c>
      <c r="C30" s="128" t="str">
        <f t="shared" ca="1" si="13"/>
        <v>Veikla</v>
      </c>
      <c r="D30" s="132"/>
      <c r="E30" s="147">
        <f t="shared" ca="1" si="14"/>
        <v>0.21</v>
      </c>
      <c r="F30" s="138">
        <f ca="1">H30+NPV(FD,I30:INDEX(I30:DC30,PAL))</f>
        <v>0</v>
      </c>
      <c r="G30" s="139">
        <f ca="1">SUMIF($H$5:$DC$5,"&lt;="&amp;PAL,$H30:$DC30)</f>
        <v>0</v>
      </c>
      <c r="H30" s="137">
        <f t="shared" ca="1" si="29"/>
        <v>0</v>
      </c>
      <c r="I30" s="137">
        <f t="shared" ca="1" si="29"/>
        <v>0</v>
      </c>
      <c r="J30" s="137">
        <f t="shared" ca="1" si="29"/>
        <v>0</v>
      </c>
      <c r="K30" s="137">
        <f t="shared" ca="1" si="29"/>
        <v>0</v>
      </c>
      <c r="L30" s="137">
        <f t="shared" ca="1" si="29"/>
        <v>0</v>
      </c>
      <c r="M30" s="137">
        <f t="shared" ca="1" si="29"/>
        <v>0</v>
      </c>
      <c r="N30" s="137">
        <f t="shared" ca="1" si="29"/>
        <v>0</v>
      </c>
      <c r="O30" s="137">
        <f t="shared" ca="1" si="29"/>
        <v>0</v>
      </c>
      <c r="P30" s="137">
        <f t="shared" ca="1" si="29"/>
        <v>0</v>
      </c>
      <c r="Q30" s="137">
        <f t="shared" ca="1" si="29"/>
        <v>0</v>
      </c>
      <c r="R30" s="137">
        <f t="shared" ca="1" si="30"/>
        <v>0</v>
      </c>
      <c r="S30" s="137">
        <f t="shared" ca="1" si="30"/>
        <v>0</v>
      </c>
      <c r="T30" s="137">
        <f t="shared" ca="1" si="30"/>
        <v>0</v>
      </c>
      <c r="U30" s="137">
        <f t="shared" ca="1" si="30"/>
        <v>0</v>
      </c>
      <c r="V30" s="137">
        <f t="shared" ca="1" si="30"/>
        <v>0</v>
      </c>
      <c r="W30" s="137">
        <f t="shared" ca="1" si="30"/>
        <v>0</v>
      </c>
      <c r="X30" s="137">
        <f t="shared" ca="1" si="30"/>
        <v>0</v>
      </c>
      <c r="Y30" s="137">
        <f t="shared" ca="1" si="30"/>
        <v>0</v>
      </c>
      <c r="Z30" s="137">
        <f t="shared" ca="1" si="30"/>
        <v>0</v>
      </c>
      <c r="AA30" s="137">
        <f t="shared" ca="1" si="30"/>
        <v>0</v>
      </c>
      <c r="AB30" s="137">
        <f t="shared" ca="1" si="31"/>
        <v>0</v>
      </c>
      <c r="AC30" s="137">
        <f t="shared" ca="1" si="31"/>
        <v>0</v>
      </c>
      <c r="AD30" s="137">
        <f t="shared" ca="1" si="31"/>
        <v>0</v>
      </c>
      <c r="AE30" s="137">
        <f t="shared" ca="1" si="31"/>
        <v>0</v>
      </c>
      <c r="AF30" s="137">
        <f t="shared" ca="1" si="31"/>
        <v>0</v>
      </c>
      <c r="AG30" s="137">
        <f t="shared" ca="1" si="31"/>
        <v>0</v>
      </c>
      <c r="AH30" s="137">
        <f t="shared" ca="1" si="31"/>
        <v>0</v>
      </c>
      <c r="AI30" s="137">
        <f t="shared" ca="1" si="31"/>
        <v>0</v>
      </c>
      <c r="AJ30" s="137">
        <f t="shared" ca="1" si="31"/>
        <v>0</v>
      </c>
      <c r="AK30" s="137">
        <f t="shared" ca="1" si="31"/>
        <v>0</v>
      </c>
      <c r="AL30" s="137">
        <f t="shared" ca="1" si="32"/>
        <v>0</v>
      </c>
      <c r="AM30" s="137">
        <f t="shared" ca="1" si="32"/>
        <v>0</v>
      </c>
      <c r="AN30" s="137">
        <f t="shared" ca="1" si="32"/>
        <v>0</v>
      </c>
      <c r="AO30" s="137">
        <f t="shared" ca="1" si="32"/>
        <v>0</v>
      </c>
      <c r="AP30" s="137">
        <f t="shared" ca="1" si="32"/>
        <v>0</v>
      </c>
      <c r="AQ30" s="137">
        <f t="shared" ca="1" si="32"/>
        <v>0</v>
      </c>
      <c r="AR30" s="137">
        <f t="shared" ca="1" si="32"/>
        <v>0</v>
      </c>
      <c r="AS30" s="137">
        <f t="shared" ca="1" si="32"/>
        <v>0</v>
      </c>
      <c r="AT30" s="137">
        <f t="shared" ca="1" si="32"/>
        <v>0</v>
      </c>
      <c r="AU30" s="137">
        <f t="shared" ca="1" si="32"/>
        <v>0</v>
      </c>
      <c r="AV30" s="137">
        <f t="shared" ca="1" si="33"/>
        <v>0</v>
      </c>
      <c r="AW30" s="137">
        <f t="shared" ca="1" si="33"/>
        <v>0</v>
      </c>
      <c r="AX30" s="137">
        <f t="shared" ca="1" si="33"/>
        <v>0</v>
      </c>
      <c r="AY30" s="137">
        <f t="shared" ca="1" si="33"/>
        <v>0</v>
      </c>
      <c r="AZ30" s="137">
        <f t="shared" ca="1" si="33"/>
        <v>0</v>
      </c>
      <c r="BA30" s="137">
        <f t="shared" ca="1" si="33"/>
        <v>0</v>
      </c>
      <c r="BB30" s="137">
        <f t="shared" ca="1" si="33"/>
        <v>0</v>
      </c>
      <c r="BC30" s="137">
        <f t="shared" ca="1" si="33"/>
        <v>0</v>
      </c>
      <c r="BD30" s="137">
        <f t="shared" ca="1" si="33"/>
        <v>0</v>
      </c>
      <c r="BE30" s="137">
        <f t="shared" ca="1" si="33"/>
        <v>0</v>
      </c>
      <c r="BF30" s="137">
        <f t="shared" ca="1" si="34"/>
        <v>0</v>
      </c>
      <c r="BG30" s="137">
        <f t="shared" ca="1" si="34"/>
        <v>0</v>
      </c>
      <c r="BH30" s="137">
        <f t="shared" ca="1" si="34"/>
        <v>0</v>
      </c>
      <c r="BI30" s="137">
        <f t="shared" ca="1" si="34"/>
        <v>0</v>
      </c>
      <c r="BJ30" s="137">
        <f t="shared" ca="1" si="34"/>
        <v>0</v>
      </c>
      <c r="BK30" s="137">
        <f t="shared" ca="1" si="34"/>
        <v>0</v>
      </c>
      <c r="BL30" s="137">
        <f t="shared" ca="1" si="34"/>
        <v>0</v>
      </c>
      <c r="BM30" s="137">
        <f t="shared" ca="1" si="34"/>
        <v>0</v>
      </c>
      <c r="BN30" s="137">
        <f t="shared" ca="1" si="34"/>
        <v>0</v>
      </c>
      <c r="BO30" s="137">
        <f t="shared" ca="1" si="34"/>
        <v>0</v>
      </c>
      <c r="BP30" s="137">
        <f t="shared" ca="1" si="35"/>
        <v>0</v>
      </c>
      <c r="BQ30" s="137">
        <f t="shared" ca="1" si="35"/>
        <v>0</v>
      </c>
      <c r="BR30" s="137">
        <f t="shared" ca="1" si="35"/>
        <v>0</v>
      </c>
      <c r="BS30" s="137">
        <f t="shared" ca="1" si="35"/>
        <v>0</v>
      </c>
      <c r="BT30" s="137">
        <f t="shared" ca="1" si="35"/>
        <v>0</v>
      </c>
      <c r="BU30" s="137">
        <f t="shared" ca="1" si="35"/>
        <v>0</v>
      </c>
      <c r="BV30" s="137">
        <f t="shared" ca="1" si="35"/>
        <v>0</v>
      </c>
      <c r="BW30" s="137">
        <f t="shared" ca="1" si="35"/>
        <v>0</v>
      </c>
      <c r="BX30" s="137">
        <f t="shared" ca="1" si="35"/>
        <v>0</v>
      </c>
      <c r="BY30" s="137">
        <f t="shared" ca="1" si="35"/>
        <v>0</v>
      </c>
      <c r="BZ30" s="137">
        <f t="shared" ca="1" si="36"/>
        <v>0</v>
      </c>
      <c r="CA30" s="137">
        <f t="shared" ca="1" si="36"/>
        <v>0</v>
      </c>
      <c r="CB30" s="137">
        <f t="shared" ca="1" si="36"/>
        <v>0</v>
      </c>
      <c r="CC30" s="137">
        <f t="shared" ca="1" si="36"/>
        <v>0</v>
      </c>
      <c r="CD30" s="137">
        <f t="shared" ca="1" si="36"/>
        <v>0</v>
      </c>
      <c r="CE30" s="137">
        <f t="shared" ca="1" si="36"/>
        <v>0</v>
      </c>
      <c r="CF30" s="137">
        <f t="shared" ca="1" si="36"/>
        <v>0</v>
      </c>
      <c r="CG30" s="137">
        <f t="shared" ca="1" si="36"/>
        <v>0</v>
      </c>
      <c r="CH30" s="137">
        <f t="shared" ca="1" si="36"/>
        <v>0</v>
      </c>
      <c r="CI30" s="137">
        <f t="shared" ca="1" si="36"/>
        <v>0</v>
      </c>
      <c r="CJ30" s="137">
        <f t="shared" ca="1" si="37"/>
        <v>0</v>
      </c>
      <c r="CK30" s="137">
        <f t="shared" ca="1" si="37"/>
        <v>0</v>
      </c>
      <c r="CL30" s="137">
        <f t="shared" ca="1" si="37"/>
        <v>0</v>
      </c>
      <c r="CM30" s="137">
        <f t="shared" ca="1" si="37"/>
        <v>0</v>
      </c>
      <c r="CN30" s="137">
        <f t="shared" ca="1" si="37"/>
        <v>0</v>
      </c>
      <c r="CO30" s="137">
        <f t="shared" ca="1" si="37"/>
        <v>0</v>
      </c>
      <c r="CP30" s="137">
        <f t="shared" ca="1" si="37"/>
        <v>0</v>
      </c>
      <c r="CQ30" s="137">
        <f t="shared" ca="1" si="37"/>
        <v>0</v>
      </c>
      <c r="CR30" s="137">
        <f t="shared" ca="1" si="37"/>
        <v>0</v>
      </c>
      <c r="CS30" s="137">
        <f t="shared" ca="1" si="37"/>
        <v>0</v>
      </c>
      <c r="CT30" s="137">
        <f t="shared" ca="1" si="38"/>
        <v>0</v>
      </c>
      <c r="CU30" s="137">
        <f t="shared" ca="1" si="38"/>
        <v>0</v>
      </c>
      <c r="CV30" s="137">
        <f t="shared" ca="1" si="38"/>
        <v>0</v>
      </c>
      <c r="CW30" s="137">
        <f t="shared" ca="1" si="38"/>
        <v>0</v>
      </c>
      <c r="CX30" s="137">
        <f t="shared" ca="1" si="38"/>
        <v>0</v>
      </c>
      <c r="CY30" s="137">
        <f t="shared" ca="1" si="38"/>
        <v>0</v>
      </c>
      <c r="CZ30" s="137">
        <f t="shared" ca="1" si="38"/>
        <v>0</v>
      </c>
      <c r="DA30" s="137">
        <f t="shared" ca="1" si="38"/>
        <v>0</v>
      </c>
      <c r="DB30" s="137">
        <f t="shared" ca="1" si="38"/>
        <v>0</v>
      </c>
      <c r="DC30" s="137">
        <f t="shared" ca="1" si="38"/>
        <v>0</v>
      </c>
      <c r="DE30" s="253" t="str">
        <f t="shared" ca="1" si="25"/>
        <v>D.2.8.</v>
      </c>
      <c r="DF30">
        <v>1</v>
      </c>
      <c r="DG30">
        <f t="shared" ca="1" si="39"/>
        <v>21</v>
      </c>
      <c r="DH30">
        <v>0</v>
      </c>
    </row>
    <row r="31" spans="1:112" hidden="1">
      <c r="A31" s="123">
        <v>19</v>
      </c>
      <c r="B31" s="204" t="str">
        <f t="shared" ca="1" si="12"/>
        <v>D.2.9.</v>
      </c>
      <c r="C31" s="128" t="str">
        <f t="shared" ca="1" si="13"/>
        <v>Reinvesticijos (po priemonės įgyvendinimo)</v>
      </c>
      <c r="D31" s="132"/>
      <c r="E31" s="147">
        <f t="shared" ca="1" si="14"/>
        <v>0.21</v>
      </c>
      <c r="F31" s="138">
        <f ca="1">H31+NPV(FD,I31:INDEX(I31:DC31,PAL))</f>
        <v>0</v>
      </c>
      <c r="G31" s="139">
        <f ca="1">SUMIF($H$5:$DC$5,"&lt;="&amp;PAL,$H31:$DC31)</f>
        <v>0</v>
      </c>
      <c r="H31" s="137">
        <f t="shared" ca="1" si="29"/>
        <v>0</v>
      </c>
      <c r="I31" s="137">
        <f t="shared" ca="1" si="29"/>
        <v>0</v>
      </c>
      <c r="J31" s="137">
        <f t="shared" ca="1" si="29"/>
        <v>0</v>
      </c>
      <c r="K31" s="137">
        <f t="shared" ca="1" si="29"/>
        <v>0</v>
      </c>
      <c r="L31" s="137">
        <f t="shared" ca="1" si="29"/>
        <v>0</v>
      </c>
      <c r="M31" s="137">
        <f t="shared" ca="1" si="29"/>
        <v>0</v>
      </c>
      <c r="N31" s="137">
        <f t="shared" ca="1" si="29"/>
        <v>0</v>
      </c>
      <c r="O31" s="137">
        <f t="shared" ca="1" si="29"/>
        <v>0</v>
      </c>
      <c r="P31" s="137">
        <f t="shared" ca="1" si="29"/>
        <v>0</v>
      </c>
      <c r="Q31" s="137">
        <f t="shared" ca="1" si="29"/>
        <v>0</v>
      </c>
      <c r="R31" s="137">
        <f t="shared" ca="1" si="30"/>
        <v>0</v>
      </c>
      <c r="S31" s="137">
        <f t="shared" ca="1" si="30"/>
        <v>0</v>
      </c>
      <c r="T31" s="137">
        <f t="shared" ca="1" si="30"/>
        <v>0</v>
      </c>
      <c r="U31" s="137">
        <f t="shared" ca="1" si="30"/>
        <v>0</v>
      </c>
      <c r="V31" s="137">
        <f t="shared" ca="1" si="30"/>
        <v>0</v>
      </c>
      <c r="W31" s="137">
        <f t="shared" ca="1" si="30"/>
        <v>0</v>
      </c>
      <c r="X31" s="137">
        <f t="shared" ca="1" si="30"/>
        <v>0</v>
      </c>
      <c r="Y31" s="137">
        <f t="shared" ca="1" si="30"/>
        <v>0</v>
      </c>
      <c r="Z31" s="137">
        <f t="shared" ca="1" si="30"/>
        <v>0</v>
      </c>
      <c r="AA31" s="137">
        <f t="shared" ca="1" si="30"/>
        <v>0</v>
      </c>
      <c r="AB31" s="137">
        <f t="shared" ca="1" si="31"/>
        <v>0</v>
      </c>
      <c r="AC31" s="137">
        <f t="shared" ca="1" si="31"/>
        <v>0</v>
      </c>
      <c r="AD31" s="137">
        <f t="shared" ca="1" si="31"/>
        <v>0</v>
      </c>
      <c r="AE31" s="137">
        <f t="shared" ca="1" si="31"/>
        <v>0</v>
      </c>
      <c r="AF31" s="137">
        <f t="shared" ca="1" si="31"/>
        <v>0</v>
      </c>
      <c r="AG31" s="137">
        <f t="shared" ca="1" si="31"/>
        <v>0</v>
      </c>
      <c r="AH31" s="137">
        <f t="shared" ca="1" si="31"/>
        <v>0</v>
      </c>
      <c r="AI31" s="137">
        <f t="shared" ca="1" si="31"/>
        <v>0</v>
      </c>
      <c r="AJ31" s="137">
        <f t="shared" ca="1" si="31"/>
        <v>0</v>
      </c>
      <c r="AK31" s="137">
        <f t="shared" ca="1" si="31"/>
        <v>0</v>
      </c>
      <c r="AL31" s="137">
        <f t="shared" ca="1" si="32"/>
        <v>0</v>
      </c>
      <c r="AM31" s="137">
        <f t="shared" ca="1" si="32"/>
        <v>0</v>
      </c>
      <c r="AN31" s="137">
        <f t="shared" ca="1" si="32"/>
        <v>0</v>
      </c>
      <c r="AO31" s="137">
        <f t="shared" ca="1" si="32"/>
        <v>0</v>
      </c>
      <c r="AP31" s="137">
        <f t="shared" ca="1" si="32"/>
        <v>0</v>
      </c>
      <c r="AQ31" s="137">
        <f t="shared" ca="1" si="32"/>
        <v>0</v>
      </c>
      <c r="AR31" s="137">
        <f t="shared" ca="1" si="32"/>
        <v>0</v>
      </c>
      <c r="AS31" s="137">
        <f t="shared" ca="1" si="32"/>
        <v>0</v>
      </c>
      <c r="AT31" s="137">
        <f t="shared" ca="1" si="32"/>
        <v>0</v>
      </c>
      <c r="AU31" s="137">
        <f t="shared" ca="1" si="32"/>
        <v>0</v>
      </c>
      <c r="AV31" s="137">
        <f t="shared" ca="1" si="33"/>
        <v>0</v>
      </c>
      <c r="AW31" s="137">
        <f t="shared" ca="1" si="33"/>
        <v>0</v>
      </c>
      <c r="AX31" s="137">
        <f t="shared" ca="1" si="33"/>
        <v>0</v>
      </c>
      <c r="AY31" s="137">
        <f t="shared" ca="1" si="33"/>
        <v>0</v>
      </c>
      <c r="AZ31" s="137">
        <f t="shared" ca="1" si="33"/>
        <v>0</v>
      </c>
      <c r="BA31" s="137">
        <f t="shared" ca="1" si="33"/>
        <v>0</v>
      </c>
      <c r="BB31" s="137">
        <f t="shared" ca="1" si="33"/>
        <v>0</v>
      </c>
      <c r="BC31" s="137">
        <f t="shared" ca="1" si="33"/>
        <v>0</v>
      </c>
      <c r="BD31" s="137">
        <f t="shared" ca="1" si="33"/>
        <v>0</v>
      </c>
      <c r="BE31" s="137">
        <f t="shared" ca="1" si="33"/>
        <v>0</v>
      </c>
      <c r="BF31" s="137">
        <f t="shared" ca="1" si="34"/>
        <v>0</v>
      </c>
      <c r="BG31" s="137">
        <f t="shared" ca="1" si="34"/>
        <v>0</v>
      </c>
      <c r="BH31" s="137">
        <f t="shared" ca="1" si="34"/>
        <v>0</v>
      </c>
      <c r="BI31" s="137">
        <f t="shared" ca="1" si="34"/>
        <v>0</v>
      </c>
      <c r="BJ31" s="137">
        <f t="shared" ca="1" si="34"/>
        <v>0</v>
      </c>
      <c r="BK31" s="137">
        <f t="shared" ca="1" si="34"/>
        <v>0</v>
      </c>
      <c r="BL31" s="137">
        <f t="shared" ca="1" si="34"/>
        <v>0</v>
      </c>
      <c r="BM31" s="137">
        <f t="shared" ca="1" si="34"/>
        <v>0</v>
      </c>
      <c r="BN31" s="137">
        <f t="shared" ca="1" si="34"/>
        <v>0</v>
      </c>
      <c r="BO31" s="137">
        <f t="shared" ca="1" si="34"/>
        <v>0</v>
      </c>
      <c r="BP31" s="137">
        <f t="shared" ca="1" si="35"/>
        <v>0</v>
      </c>
      <c r="BQ31" s="137">
        <f t="shared" ca="1" si="35"/>
        <v>0</v>
      </c>
      <c r="BR31" s="137">
        <f t="shared" ca="1" si="35"/>
        <v>0</v>
      </c>
      <c r="BS31" s="137">
        <f t="shared" ca="1" si="35"/>
        <v>0</v>
      </c>
      <c r="BT31" s="137">
        <f t="shared" ca="1" si="35"/>
        <v>0</v>
      </c>
      <c r="BU31" s="137">
        <f t="shared" ca="1" si="35"/>
        <v>0</v>
      </c>
      <c r="BV31" s="137">
        <f t="shared" ca="1" si="35"/>
        <v>0</v>
      </c>
      <c r="BW31" s="137">
        <f t="shared" ca="1" si="35"/>
        <v>0</v>
      </c>
      <c r="BX31" s="137">
        <f t="shared" ca="1" si="35"/>
        <v>0</v>
      </c>
      <c r="BY31" s="137">
        <f t="shared" ca="1" si="35"/>
        <v>0</v>
      </c>
      <c r="BZ31" s="137">
        <f t="shared" ca="1" si="36"/>
        <v>0</v>
      </c>
      <c r="CA31" s="137">
        <f t="shared" ca="1" si="36"/>
        <v>0</v>
      </c>
      <c r="CB31" s="137">
        <f t="shared" ca="1" si="36"/>
        <v>0</v>
      </c>
      <c r="CC31" s="137">
        <f t="shared" ca="1" si="36"/>
        <v>0</v>
      </c>
      <c r="CD31" s="137">
        <f t="shared" ca="1" si="36"/>
        <v>0</v>
      </c>
      <c r="CE31" s="137">
        <f t="shared" ca="1" si="36"/>
        <v>0</v>
      </c>
      <c r="CF31" s="137">
        <f t="shared" ca="1" si="36"/>
        <v>0</v>
      </c>
      <c r="CG31" s="137">
        <f t="shared" ca="1" si="36"/>
        <v>0</v>
      </c>
      <c r="CH31" s="137">
        <f t="shared" ca="1" si="36"/>
        <v>0</v>
      </c>
      <c r="CI31" s="137">
        <f t="shared" ca="1" si="36"/>
        <v>0</v>
      </c>
      <c r="CJ31" s="137">
        <f t="shared" ca="1" si="37"/>
        <v>0</v>
      </c>
      <c r="CK31" s="137">
        <f t="shared" ca="1" si="37"/>
        <v>0</v>
      </c>
      <c r="CL31" s="137">
        <f t="shared" ca="1" si="37"/>
        <v>0</v>
      </c>
      <c r="CM31" s="137">
        <f t="shared" ca="1" si="37"/>
        <v>0</v>
      </c>
      <c r="CN31" s="137">
        <f t="shared" ca="1" si="37"/>
        <v>0</v>
      </c>
      <c r="CO31" s="137">
        <f t="shared" ca="1" si="37"/>
        <v>0</v>
      </c>
      <c r="CP31" s="137">
        <f t="shared" ca="1" si="37"/>
        <v>0</v>
      </c>
      <c r="CQ31" s="137">
        <f t="shared" ca="1" si="37"/>
        <v>0</v>
      </c>
      <c r="CR31" s="137">
        <f t="shared" ca="1" si="37"/>
        <v>0</v>
      </c>
      <c r="CS31" s="137">
        <f t="shared" ca="1" si="37"/>
        <v>0</v>
      </c>
      <c r="CT31" s="137">
        <f t="shared" ca="1" si="38"/>
        <v>0</v>
      </c>
      <c r="CU31" s="137">
        <f t="shared" ca="1" si="38"/>
        <v>0</v>
      </c>
      <c r="CV31" s="137">
        <f t="shared" ca="1" si="38"/>
        <v>0</v>
      </c>
      <c r="CW31" s="137">
        <f t="shared" ca="1" si="38"/>
        <v>0</v>
      </c>
      <c r="CX31" s="137">
        <f t="shared" ca="1" si="38"/>
        <v>0</v>
      </c>
      <c r="CY31" s="137">
        <f t="shared" ca="1" si="38"/>
        <v>0</v>
      </c>
      <c r="CZ31" s="137">
        <f t="shared" ca="1" si="38"/>
        <v>0</v>
      </c>
      <c r="DA31" s="137">
        <f t="shared" ca="1" si="38"/>
        <v>0</v>
      </c>
      <c r="DB31" s="137">
        <f t="shared" ca="1" si="38"/>
        <v>0</v>
      </c>
      <c r="DC31" s="137">
        <f t="shared" ca="1" si="38"/>
        <v>0</v>
      </c>
      <c r="DE31" s="253" t="str">
        <f t="shared" ca="1" si="25"/>
        <v>D.2.9.</v>
      </c>
      <c r="DF31">
        <v>1</v>
      </c>
      <c r="DG31">
        <f t="shared" ca="1" si="39"/>
        <v>21</v>
      </c>
      <c r="DH31">
        <v>0</v>
      </c>
    </row>
    <row r="32" spans="1:112" hidden="1">
      <c r="A32" s="123">
        <v>20</v>
      </c>
      <c r="B32" s="204" t="str">
        <f t="shared" ca="1" si="12"/>
        <v>D.2.L.</v>
      </c>
      <c r="C32" s="128" t="str">
        <f t="shared" ca="1" si="13"/>
        <v>Likutinė vertė</v>
      </c>
      <c r="D32" s="132"/>
      <c r="E32" s="147">
        <f t="shared" ca="1" si="14"/>
        <v>0.21</v>
      </c>
      <c r="F32" s="138">
        <f ca="1">H32+NPV(FD,I32:INDEX(I32:DC32,PAL))</f>
        <v>0</v>
      </c>
      <c r="G32" s="139">
        <f ca="1">SUMIF($H$5:$DC$5,"&lt;="&amp;PAL,$H32:$DC32)</f>
        <v>0</v>
      </c>
      <c r="H32" s="137">
        <f t="shared" ca="1" si="29"/>
        <v>0</v>
      </c>
      <c r="I32" s="137">
        <f t="shared" ca="1" si="29"/>
        <v>0</v>
      </c>
      <c r="J32" s="137">
        <f t="shared" ca="1" si="29"/>
        <v>0</v>
      </c>
      <c r="K32" s="137">
        <f t="shared" ca="1" si="29"/>
        <v>0</v>
      </c>
      <c r="L32" s="137">
        <f t="shared" ca="1" si="29"/>
        <v>0</v>
      </c>
      <c r="M32" s="137">
        <f t="shared" ca="1" si="29"/>
        <v>0</v>
      </c>
      <c r="N32" s="137">
        <f t="shared" ca="1" si="29"/>
        <v>0</v>
      </c>
      <c r="O32" s="137">
        <f t="shared" ca="1" si="29"/>
        <v>0</v>
      </c>
      <c r="P32" s="137">
        <f t="shared" ca="1" si="29"/>
        <v>0</v>
      </c>
      <c r="Q32" s="137">
        <f t="shared" ca="1" si="29"/>
        <v>0</v>
      </c>
      <c r="R32" s="137">
        <f t="shared" ca="1" si="30"/>
        <v>0</v>
      </c>
      <c r="S32" s="137">
        <f t="shared" ca="1" si="30"/>
        <v>0</v>
      </c>
      <c r="T32" s="137">
        <f t="shared" ca="1" si="30"/>
        <v>0</v>
      </c>
      <c r="U32" s="137">
        <f t="shared" ca="1" si="30"/>
        <v>0</v>
      </c>
      <c r="V32" s="137">
        <f t="shared" ca="1" si="30"/>
        <v>0</v>
      </c>
      <c r="W32" s="137">
        <f t="shared" ca="1" si="30"/>
        <v>0</v>
      </c>
      <c r="X32" s="137">
        <f t="shared" ca="1" si="30"/>
        <v>0</v>
      </c>
      <c r="Y32" s="137">
        <f t="shared" ca="1" si="30"/>
        <v>0</v>
      </c>
      <c r="Z32" s="137">
        <f t="shared" ca="1" si="30"/>
        <v>0</v>
      </c>
      <c r="AA32" s="137">
        <f t="shared" ca="1" si="30"/>
        <v>0</v>
      </c>
      <c r="AB32" s="137">
        <f t="shared" ca="1" si="31"/>
        <v>0</v>
      </c>
      <c r="AC32" s="137">
        <f t="shared" ca="1" si="31"/>
        <v>0</v>
      </c>
      <c r="AD32" s="137">
        <f t="shared" ca="1" si="31"/>
        <v>0</v>
      </c>
      <c r="AE32" s="137">
        <f t="shared" ca="1" si="31"/>
        <v>0</v>
      </c>
      <c r="AF32" s="137">
        <f t="shared" ca="1" si="31"/>
        <v>0</v>
      </c>
      <c r="AG32" s="137">
        <f t="shared" ca="1" si="31"/>
        <v>0</v>
      </c>
      <c r="AH32" s="137">
        <f t="shared" ca="1" si="31"/>
        <v>0</v>
      </c>
      <c r="AI32" s="137">
        <f t="shared" ca="1" si="31"/>
        <v>0</v>
      </c>
      <c r="AJ32" s="137">
        <f t="shared" ca="1" si="31"/>
        <v>0</v>
      </c>
      <c r="AK32" s="137">
        <f t="shared" ca="1" si="31"/>
        <v>0</v>
      </c>
      <c r="AL32" s="137">
        <f t="shared" ca="1" si="32"/>
        <v>0</v>
      </c>
      <c r="AM32" s="137">
        <f t="shared" ca="1" si="32"/>
        <v>0</v>
      </c>
      <c r="AN32" s="137">
        <f t="shared" ca="1" si="32"/>
        <v>0</v>
      </c>
      <c r="AO32" s="137">
        <f t="shared" ca="1" si="32"/>
        <v>0</v>
      </c>
      <c r="AP32" s="137">
        <f t="shared" ca="1" si="32"/>
        <v>0</v>
      </c>
      <c r="AQ32" s="137">
        <f t="shared" ca="1" si="32"/>
        <v>0</v>
      </c>
      <c r="AR32" s="137">
        <f t="shared" ca="1" si="32"/>
        <v>0</v>
      </c>
      <c r="AS32" s="137">
        <f t="shared" ca="1" si="32"/>
        <v>0</v>
      </c>
      <c r="AT32" s="137">
        <f t="shared" ca="1" si="32"/>
        <v>0</v>
      </c>
      <c r="AU32" s="137">
        <f t="shared" ca="1" si="32"/>
        <v>0</v>
      </c>
      <c r="AV32" s="137">
        <f t="shared" ca="1" si="33"/>
        <v>0</v>
      </c>
      <c r="AW32" s="137">
        <f t="shared" ca="1" si="33"/>
        <v>0</v>
      </c>
      <c r="AX32" s="137">
        <f t="shared" ca="1" si="33"/>
        <v>0</v>
      </c>
      <c r="AY32" s="137">
        <f t="shared" ca="1" si="33"/>
        <v>0</v>
      </c>
      <c r="AZ32" s="137">
        <f t="shared" ca="1" si="33"/>
        <v>0</v>
      </c>
      <c r="BA32" s="137">
        <f t="shared" ca="1" si="33"/>
        <v>0</v>
      </c>
      <c r="BB32" s="137">
        <f t="shared" ca="1" si="33"/>
        <v>0</v>
      </c>
      <c r="BC32" s="137">
        <f t="shared" ca="1" si="33"/>
        <v>0</v>
      </c>
      <c r="BD32" s="137">
        <f t="shared" ca="1" si="33"/>
        <v>0</v>
      </c>
      <c r="BE32" s="137">
        <f t="shared" ca="1" si="33"/>
        <v>0</v>
      </c>
      <c r="BF32" s="137">
        <f t="shared" ca="1" si="34"/>
        <v>0</v>
      </c>
      <c r="BG32" s="137">
        <f t="shared" ca="1" si="34"/>
        <v>0</v>
      </c>
      <c r="BH32" s="137">
        <f t="shared" ca="1" si="34"/>
        <v>0</v>
      </c>
      <c r="BI32" s="137">
        <f t="shared" ca="1" si="34"/>
        <v>0</v>
      </c>
      <c r="BJ32" s="137">
        <f t="shared" ca="1" si="34"/>
        <v>0</v>
      </c>
      <c r="BK32" s="137">
        <f t="shared" ca="1" si="34"/>
        <v>0</v>
      </c>
      <c r="BL32" s="137">
        <f t="shared" ca="1" si="34"/>
        <v>0</v>
      </c>
      <c r="BM32" s="137">
        <f t="shared" ca="1" si="34"/>
        <v>0</v>
      </c>
      <c r="BN32" s="137">
        <f t="shared" ca="1" si="34"/>
        <v>0</v>
      </c>
      <c r="BO32" s="137">
        <f t="shared" ca="1" si="34"/>
        <v>0</v>
      </c>
      <c r="BP32" s="137">
        <f t="shared" ca="1" si="35"/>
        <v>0</v>
      </c>
      <c r="BQ32" s="137">
        <f t="shared" ca="1" si="35"/>
        <v>0</v>
      </c>
      <c r="BR32" s="137">
        <f t="shared" ca="1" si="35"/>
        <v>0</v>
      </c>
      <c r="BS32" s="137">
        <f t="shared" ca="1" si="35"/>
        <v>0</v>
      </c>
      <c r="BT32" s="137">
        <f t="shared" ca="1" si="35"/>
        <v>0</v>
      </c>
      <c r="BU32" s="137">
        <f t="shared" ca="1" si="35"/>
        <v>0</v>
      </c>
      <c r="BV32" s="137">
        <f t="shared" ca="1" si="35"/>
        <v>0</v>
      </c>
      <c r="BW32" s="137">
        <f t="shared" ca="1" si="35"/>
        <v>0</v>
      </c>
      <c r="BX32" s="137">
        <f t="shared" ca="1" si="35"/>
        <v>0</v>
      </c>
      <c r="BY32" s="137">
        <f t="shared" ca="1" si="35"/>
        <v>0</v>
      </c>
      <c r="BZ32" s="137">
        <f t="shared" ca="1" si="36"/>
        <v>0</v>
      </c>
      <c r="CA32" s="137">
        <f t="shared" ca="1" si="36"/>
        <v>0</v>
      </c>
      <c r="CB32" s="137">
        <f t="shared" ca="1" si="36"/>
        <v>0</v>
      </c>
      <c r="CC32" s="137">
        <f t="shared" ca="1" si="36"/>
        <v>0</v>
      </c>
      <c r="CD32" s="137">
        <f t="shared" ca="1" si="36"/>
        <v>0</v>
      </c>
      <c r="CE32" s="137">
        <f t="shared" ca="1" si="36"/>
        <v>0</v>
      </c>
      <c r="CF32" s="137">
        <f t="shared" ca="1" si="36"/>
        <v>0</v>
      </c>
      <c r="CG32" s="137">
        <f t="shared" ca="1" si="36"/>
        <v>0</v>
      </c>
      <c r="CH32" s="137">
        <f t="shared" ca="1" si="36"/>
        <v>0</v>
      </c>
      <c r="CI32" s="137">
        <f t="shared" ca="1" si="36"/>
        <v>0</v>
      </c>
      <c r="CJ32" s="137">
        <f t="shared" ca="1" si="37"/>
        <v>0</v>
      </c>
      <c r="CK32" s="137">
        <f t="shared" ca="1" si="37"/>
        <v>0</v>
      </c>
      <c r="CL32" s="137">
        <f t="shared" ca="1" si="37"/>
        <v>0</v>
      </c>
      <c r="CM32" s="137">
        <f t="shared" ca="1" si="37"/>
        <v>0</v>
      </c>
      <c r="CN32" s="137">
        <f t="shared" ca="1" si="37"/>
        <v>0</v>
      </c>
      <c r="CO32" s="137">
        <f t="shared" ca="1" si="37"/>
        <v>0</v>
      </c>
      <c r="CP32" s="137">
        <f t="shared" ca="1" si="37"/>
        <v>0</v>
      </c>
      <c r="CQ32" s="137">
        <f t="shared" ca="1" si="37"/>
        <v>0</v>
      </c>
      <c r="CR32" s="137">
        <f t="shared" ca="1" si="37"/>
        <v>0</v>
      </c>
      <c r="CS32" s="137">
        <f t="shared" ca="1" si="37"/>
        <v>0</v>
      </c>
      <c r="CT32" s="137">
        <f t="shared" ca="1" si="38"/>
        <v>0</v>
      </c>
      <c r="CU32" s="137">
        <f t="shared" ca="1" si="38"/>
        <v>0</v>
      </c>
      <c r="CV32" s="137">
        <f t="shared" ca="1" si="38"/>
        <v>0</v>
      </c>
      <c r="CW32" s="137">
        <f t="shared" ca="1" si="38"/>
        <v>0</v>
      </c>
      <c r="CX32" s="137">
        <f t="shared" ca="1" si="38"/>
        <v>0</v>
      </c>
      <c r="CY32" s="137">
        <f t="shared" ca="1" si="38"/>
        <v>0</v>
      </c>
      <c r="CZ32" s="137">
        <f t="shared" ca="1" si="38"/>
        <v>0</v>
      </c>
      <c r="DA32" s="137">
        <f t="shared" ca="1" si="38"/>
        <v>0</v>
      </c>
      <c r="DB32" s="137">
        <f t="shared" ca="1" si="38"/>
        <v>0</v>
      </c>
      <c r="DC32" s="137">
        <f t="shared" ca="1" si="38"/>
        <v>0</v>
      </c>
      <c r="DE32" s="253" t="str">
        <f t="shared" ca="1" si="25"/>
        <v>D.2.L.</v>
      </c>
      <c r="DF32">
        <v>1</v>
      </c>
      <c r="DG32">
        <f t="shared" ca="1" si="39"/>
        <v>21</v>
      </c>
      <c r="DH32">
        <f ca="1">DG32/(100+DG32)</f>
        <v>0.17355371900826447</v>
      </c>
    </row>
    <row r="33" spans="1:112" hidden="1">
      <c r="A33" s="123">
        <v>21</v>
      </c>
      <c r="B33" s="204" t="str">
        <f t="shared" ca="1" si="12"/>
        <v>D.3.</v>
      </c>
      <c r="C33" s="196" t="str">
        <f t="shared" ca="1" si="13"/>
        <v>Finansinės paskatos ir kitos išmokos</v>
      </c>
      <c r="D33" s="131"/>
      <c r="E33" s="232" t="str">
        <f t="shared" ca="1" si="14"/>
        <v/>
      </c>
      <c r="F33" s="140">
        <f ca="1">SUM(F34:F41)+F42</f>
        <v>0</v>
      </c>
      <c r="G33" s="139">
        <f ca="1">SUMIF($H$5:$DC$5,"&lt;="&amp;PAL,$H33:$DC33)</f>
        <v>0</v>
      </c>
      <c r="H33" s="233">
        <f ca="1">SUM(H34:H42)</f>
        <v>0</v>
      </c>
      <c r="I33" s="233">
        <f t="shared" ref="I33:BT33" ca="1" si="40">SUM(I34:I42)</f>
        <v>0</v>
      </c>
      <c r="J33" s="233">
        <f t="shared" ca="1" si="40"/>
        <v>0</v>
      </c>
      <c r="K33" s="233">
        <f t="shared" ca="1" si="40"/>
        <v>0</v>
      </c>
      <c r="L33" s="233">
        <f t="shared" ca="1" si="40"/>
        <v>0</v>
      </c>
      <c r="M33" s="233">
        <f t="shared" ca="1" si="40"/>
        <v>0</v>
      </c>
      <c r="N33" s="233">
        <f t="shared" ca="1" si="40"/>
        <v>0</v>
      </c>
      <c r="O33" s="233">
        <f t="shared" ca="1" si="40"/>
        <v>0</v>
      </c>
      <c r="P33" s="233">
        <f t="shared" ca="1" si="40"/>
        <v>0</v>
      </c>
      <c r="Q33" s="233">
        <f t="shared" ca="1" si="40"/>
        <v>0</v>
      </c>
      <c r="R33" s="233">
        <f t="shared" ca="1" si="40"/>
        <v>0</v>
      </c>
      <c r="S33" s="233">
        <f t="shared" ca="1" si="40"/>
        <v>0</v>
      </c>
      <c r="T33" s="233">
        <f t="shared" ca="1" si="40"/>
        <v>0</v>
      </c>
      <c r="U33" s="233">
        <f t="shared" ca="1" si="40"/>
        <v>0</v>
      </c>
      <c r="V33" s="233">
        <f t="shared" ca="1" si="40"/>
        <v>0</v>
      </c>
      <c r="W33" s="233">
        <f t="shared" ca="1" si="40"/>
        <v>0</v>
      </c>
      <c r="X33" s="233">
        <f t="shared" ca="1" si="40"/>
        <v>0</v>
      </c>
      <c r="Y33" s="233">
        <f t="shared" ca="1" si="40"/>
        <v>0</v>
      </c>
      <c r="Z33" s="233">
        <f t="shared" ca="1" si="40"/>
        <v>0</v>
      </c>
      <c r="AA33" s="233">
        <f t="shared" ca="1" si="40"/>
        <v>0</v>
      </c>
      <c r="AB33" s="233">
        <f t="shared" ca="1" si="40"/>
        <v>0</v>
      </c>
      <c r="AC33" s="233">
        <f t="shared" ca="1" si="40"/>
        <v>0</v>
      </c>
      <c r="AD33" s="233">
        <f t="shared" ca="1" si="40"/>
        <v>0</v>
      </c>
      <c r="AE33" s="233">
        <f t="shared" ca="1" si="40"/>
        <v>0</v>
      </c>
      <c r="AF33" s="233">
        <f t="shared" ca="1" si="40"/>
        <v>0</v>
      </c>
      <c r="AG33" s="233">
        <f t="shared" ca="1" si="40"/>
        <v>0</v>
      </c>
      <c r="AH33" s="233">
        <f t="shared" ca="1" si="40"/>
        <v>0</v>
      </c>
      <c r="AI33" s="233">
        <f t="shared" ca="1" si="40"/>
        <v>0</v>
      </c>
      <c r="AJ33" s="233">
        <f t="shared" ca="1" si="40"/>
        <v>0</v>
      </c>
      <c r="AK33" s="233">
        <f t="shared" ca="1" si="40"/>
        <v>0</v>
      </c>
      <c r="AL33" s="233">
        <f t="shared" ca="1" si="40"/>
        <v>0</v>
      </c>
      <c r="AM33" s="233">
        <f t="shared" ca="1" si="40"/>
        <v>0</v>
      </c>
      <c r="AN33" s="233">
        <f t="shared" ca="1" si="40"/>
        <v>0</v>
      </c>
      <c r="AO33" s="233">
        <f t="shared" ca="1" si="40"/>
        <v>0</v>
      </c>
      <c r="AP33" s="233">
        <f t="shared" ca="1" si="40"/>
        <v>0</v>
      </c>
      <c r="AQ33" s="233">
        <f t="shared" ca="1" si="40"/>
        <v>0</v>
      </c>
      <c r="AR33" s="233">
        <f t="shared" ca="1" si="40"/>
        <v>0</v>
      </c>
      <c r="AS33" s="233">
        <f t="shared" ca="1" si="40"/>
        <v>0</v>
      </c>
      <c r="AT33" s="233">
        <f t="shared" ca="1" si="40"/>
        <v>0</v>
      </c>
      <c r="AU33" s="233">
        <f t="shared" ca="1" si="40"/>
        <v>0</v>
      </c>
      <c r="AV33" s="233">
        <f t="shared" ca="1" si="40"/>
        <v>0</v>
      </c>
      <c r="AW33" s="233">
        <f t="shared" ca="1" si="40"/>
        <v>0</v>
      </c>
      <c r="AX33" s="233">
        <f t="shared" ca="1" si="40"/>
        <v>0</v>
      </c>
      <c r="AY33" s="233">
        <f t="shared" ca="1" si="40"/>
        <v>0</v>
      </c>
      <c r="AZ33" s="233">
        <f t="shared" ca="1" si="40"/>
        <v>0</v>
      </c>
      <c r="BA33" s="233">
        <f t="shared" ca="1" si="40"/>
        <v>0</v>
      </c>
      <c r="BB33" s="233">
        <f t="shared" ca="1" si="40"/>
        <v>0</v>
      </c>
      <c r="BC33" s="233">
        <f t="shared" ca="1" si="40"/>
        <v>0</v>
      </c>
      <c r="BD33" s="233">
        <f t="shared" ca="1" si="40"/>
        <v>0</v>
      </c>
      <c r="BE33" s="233">
        <f t="shared" ca="1" si="40"/>
        <v>0</v>
      </c>
      <c r="BF33" s="233">
        <f t="shared" ca="1" si="40"/>
        <v>0</v>
      </c>
      <c r="BG33" s="233">
        <f t="shared" ca="1" si="40"/>
        <v>0</v>
      </c>
      <c r="BH33" s="233">
        <f t="shared" ca="1" si="40"/>
        <v>0</v>
      </c>
      <c r="BI33" s="233">
        <f t="shared" ca="1" si="40"/>
        <v>0</v>
      </c>
      <c r="BJ33" s="233">
        <f t="shared" ca="1" si="40"/>
        <v>0</v>
      </c>
      <c r="BK33" s="233">
        <f t="shared" ca="1" si="40"/>
        <v>0</v>
      </c>
      <c r="BL33" s="233">
        <f t="shared" ca="1" si="40"/>
        <v>0</v>
      </c>
      <c r="BM33" s="233">
        <f t="shared" ca="1" si="40"/>
        <v>0</v>
      </c>
      <c r="BN33" s="233">
        <f t="shared" ca="1" si="40"/>
        <v>0</v>
      </c>
      <c r="BO33" s="233">
        <f t="shared" ca="1" si="40"/>
        <v>0</v>
      </c>
      <c r="BP33" s="233">
        <f t="shared" ca="1" si="40"/>
        <v>0</v>
      </c>
      <c r="BQ33" s="233">
        <f t="shared" ca="1" si="40"/>
        <v>0</v>
      </c>
      <c r="BR33" s="233">
        <f t="shared" ca="1" si="40"/>
        <v>0</v>
      </c>
      <c r="BS33" s="233">
        <f t="shared" ca="1" si="40"/>
        <v>0</v>
      </c>
      <c r="BT33" s="233">
        <f t="shared" ca="1" si="40"/>
        <v>0</v>
      </c>
      <c r="BU33" s="233">
        <f t="shared" ref="BU33:DC33" ca="1" si="41">SUM(BU34:BU42)</f>
        <v>0</v>
      </c>
      <c r="BV33" s="233">
        <f t="shared" ca="1" si="41"/>
        <v>0</v>
      </c>
      <c r="BW33" s="233">
        <f t="shared" ca="1" si="41"/>
        <v>0</v>
      </c>
      <c r="BX33" s="233">
        <f t="shared" ca="1" si="41"/>
        <v>0</v>
      </c>
      <c r="BY33" s="233">
        <f t="shared" ca="1" si="41"/>
        <v>0</v>
      </c>
      <c r="BZ33" s="233">
        <f t="shared" ca="1" si="41"/>
        <v>0</v>
      </c>
      <c r="CA33" s="233">
        <f t="shared" ca="1" si="41"/>
        <v>0</v>
      </c>
      <c r="CB33" s="233">
        <f t="shared" ca="1" si="41"/>
        <v>0</v>
      </c>
      <c r="CC33" s="233">
        <f t="shared" ca="1" si="41"/>
        <v>0</v>
      </c>
      <c r="CD33" s="233">
        <f t="shared" ca="1" si="41"/>
        <v>0</v>
      </c>
      <c r="CE33" s="233">
        <f t="shared" ca="1" si="41"/>
        <v>0</v>
      </c>
      <c r="CF33" s="233">
        <f t="shared" ca="1" si="41"/>
        <v>0</v>
      </c>
      <c r="CG33" s="233">
        <f t="shared" ca="1" si="41"/>
        <v>0</v>
      </c>
      <c r="CH33" s="233">
        <f t="shared" ca="1" si="41"/>
        <v>0</v>
      </c>
      <c r="CI33" s="233">
        <f t="shared" ca="1" si="41"/>
        <v>0</v>
      </c>
      <c r="CJ33" s="233">
        <f t="shared" ca="1" si="41"/>
        <v>0</v>
      </c>
      <c r="CK33" s="233">
        <f t="shared" ca="1" si="41"/>
        <v>0</v>
      </c>
      <c r="CL33" s="233">
        <f t="shared" ca="1" si="41"/>
        <v>0</v>
      </c>
      <c r="CM33" s="233">
        <f t="shared" ca="1" si="41"/>
        <v>0</v>
      </c>
      <c r="CN33" s="233">
        <f t="shared" ca="1" si="41"/>
        <v>0</v>
      </c>
      <c r="CO33" s="233">
        <f t="shared" ca="1" si="41"/>
        <v>0</v>
      </c>
      <c r="CP33" s="233">
        <f t="shared" ca="1" si="41"/>
        <v>0</v>
      </c>
      <c r="CQ33" s="233">
        <f t="shared" ca="1" si="41"/>
        <v>0</v>
      </c>
      <c r="CR33" s="233">
        <f t="shared" ca="1" si="41"/>
        <v>0</v>
      </c>
      <c r="CS33" s="233">
        <f t="shared" ca="1" si="41"/>
        <v>0</v>
      </c>
      <c r="CT33" s="233">
        <f t="shared" ca="1" si="41"/>
        <v>0</v>
      </c>
      <c r="CU33" s="233">
        <f t="shared" ca="1" si="41"/>
        <v>0</v>
      </c>
      <c r="CV33" s="233">
        <f t="shared" ca="1" si="41"/>
        <v>0</v>
      </c>
      <c r="CW33" s="233">
        <f t="shared" ca="1" si="41"/>
        <v>0</v>
      </c>
      <c r="CX33" s="233">
        <f t="shared" ca="1" si="41"/>
        <v>0</v>
      </c>
      <c r="CY33" s="233">
        <f t="shared" ca="1" si="41"/>
        <v>0</v>
      </c>
      <c r="CZ33" s="233">
        <f t="shared" ca="1" si="41"/>
        <v>0</v>
      </c>
      <c r="DA33" s="233">
        <f t="shared" ca="1" si="41"/>
        <v>0</v>
      </c>
      <c r="DB33" s="233">
        <f t="shared" ca="1" si="41"/>
        <v>0</v>
      </c>
      <c r="DC33" s="233">
        <f t="shared" ca="1" si="41"/>
        <v>0</v>
      </c>
      <c r="DE33" s="253"/>
      <c r="DF33">
        <v>1</v>
      </c>
    </row>
    <row r="34" spans="1:112" hidden="1">
      <c r="A34" s="123">
        <v>22</v>
      </c>
      <c r="B34" s="204" t="str">
        <f t="shared" ca="1" si="12"/>
        <v>D.3.1.</v>
      </c>
      <c r="C34" s="128" t="str">
        <f t="shared" ca="1" si="13"/>
        <v>Veikla</v>
      </c>
      <c r="D34" s="143"/>
      <c r="E34" s="147">
        <f t="shared" ca="1" si="14"/>
        <v>0.21</v>
      </c>
      <c r="F34" s="138">
        <f ca="1">H34+NPV(FD,I34:INDEX(I34:DC34,PAL))</f>
        <v>0</v>
      </c>
      <c r="G34" s="139">
        <f ca="1">SUMIF($H$5:$DC$5,"&lt;="&amp;PAL,$H34:$DC34)</f>
        <v>0</v>
      </c>
      <c r="H34" s="137">
        <f t="shared" ref="H34:Q43" ca="1" si="42">OFFSET(INDIRECT("'"&amp;Opt_alt&amp;"'!H12"),$A34,H$5)*$DF34</f>
        <v>0</v>
      </c>
      <c r="I34" s="137">
        <f t="shared" ca="1" si="42"/>
        <v>0</v>
      </c>
      <c r="J34" s="137">
        <f t="shared" ca="1" si="42"/>
        <v>0</v>
      </c>
      <c r="K34" s="137">
        <f t="shared" ca="1" si="42"/>
        <v>0</v>
      </c>
      <c r="L34" s="137">
        <f t="shared" ca="1" si="42"/>
        <v>0</v>
      </c>
      <c r="M34" s="137">
        <f t="shared" ca="1" si="42"/>
        <v>0</v>
      </c>
      <c r="N34" s="137">
        <f t="shared" ca="1" si="42"/>
        <v>0</v>
      </c>
      <c r="O34" s="137">
        <f t="shared" ca="1" si="42"/>
        <v>0</v>
      </c>
      <c r="P34" s="137">
        <f t="shared" ca="1" si="42"/>
        <v>0</v>
      </c>
      <c r="Q34" s="137">
        <f t="shared" ca="1" si="42"/>
        <v>0</v>
      </c>
      <c r="R34" s="137">
        <f t="shared" ref="R34:AA43" ca="1" si="43">OFFSET(INDIRECT("'"&amp;Opt_alt&amp;"'!H12"),$A34,R$5)*$DF34</f>
        <v>0</v>
      </c>
      <c r="S34" s="137">
        <f t="shared" ca="1" si="43"/>
        <v>0</v>
      </c>
      <c r="T34" s="137">
        <f t="shared" ca="1" si="43"/>
        <v>0</v>
      </c>
      <c r="U34" s="137">
        <f t="shared" ca="1" si="43"/>
        <v>0</v>
      </c>
      <c r="V34" s="137">
        <f t="shared" ca="1" si="43"/>
        <v>0</v>
      </c>
      <c r="W34" s="137">
        <f t="shared" ca="1" si="43"/>
        <v>0</v>
      </c>
      <c r="X34" s="137">
        <f t="shared" ca="1" si="43"/>
        <v>0</v>
      </c>
      <c r="Y34" s="137">
        <f t="shared" ca="1" si="43"/>
        <v>0</v>
      </c>
      <c r="Z34" s="137">
        <f t="shared" ca="1" si="43"/>
        <v>0</v>
      </c>
      <c r="AA34" s="137">
        <f t="shared" ca="1" si="43"/>
        <v>0</v>
      </c>
      <c r="AB34" s="137">
        <f t="shared" ref="AB34:AK43" ca="1" si="44">OFFSET(INDIRECT("'"&amp;Opt_alt&amp;"'!H12"),$A34,AB$5)*$DF34</f>
        <v>0</v>
      </c>
      <c r="AC34" s="137">
        <f t="shared" ca="1" si="44"/>
        <v>0</v>
      </c>
      <c r="AD34" s="137">
        <f t="shared" ca="1" si="44"/>
        <v>0</v>
      </c>
      <c r="AE34" s="137">
        <f t="shared" ca="1" si="44"/>
        <v>0</v>
      </c>
      <c r="AF34" s="137">
        <f t="shared" ca="1" si="44"/>
        <v>0</v>
      </c>
      <c r="AG34" s="137">
        <f t="shared" ca="1" si="44"/>
        <v>0</v>
      </c>
      <c r="AH34" s="137">
        <f t="shared" ca="1" si="44"/>
        <v>0</v>
      </c>
      <c r="AI34" s="137">
        <f t="shared" ca="1" si="44"/>
        <v>0</v>
      </c>
      <c r="AJ34" s="137">
        <f t="shared" ca="1" si="44"/>
        <v>0</v>
      </c>
      <c r="AK34" s="137">
        <f t="shared" ca="1" si="44"/>
        <v>0</v>
      </c>
      <c r="AL34" s="137">
        <f t="shared" ref="AL34:AU43" ca="1" si="45">OFFSET(INDIRECT("'"&amp;Opt_alt&amp;"'!H12"),$A34,AL$5)*$DF34</f>
        <v>0</v>
      </c>
      <c r="AM34" s="137">
        <f t="shared" ca="1" si="45"/>
        <v>0</v>
      </c>
      <c r="AN34" s="137">
        <f t="shared" ca="1" si="45"/>
        <v>0</v>
      </c>
      <c r="AO34" s="137">
        <f t="shared" ca="1" si="45"/>
        <v>0</v>
      </c>
      <c r="AP34" s="137">
        <f t="shared" ca="1" si="45"/>
        <v>0</v>
      </c>
      <c r="AQ34" s="137">
        <f t="shared" ca="1" si="45"/>
        <v>0</v>
      </c>
      <c r="AR34" s="137">
        <f t="shared" ca="1" si="45"/>
        <v>0</v>
      </c>
      <c r="AS34" s="137">
        <f t="shared" ca="1" si="45"/>
        <v>0</v>
      </c>
      <c r="AT34" s="137">
        <f t="shared" ca="1" si="45"/>
        <v>0</v>
      </c>
      <c r="AU34" s="137">
        <f t="shared" ca="1" si="45"/>
        <v>0</v>
      </c>
      <c r="AV34" s="137">
        <f t="shared" ref="AV34:BE43" ca="1" si="46">OFFSET(INDIRECT("'"&amp;Opt_alt&amp;"'!H12"),$A34,AV$5)*$DF34</f>
        <v>0</v>
      </c>
      <c r="AW34" s="137">
        <f t="shared" ca="1" si="46"/>
        <v>0</v>
      </c>
      <c r="AX34" s="137">
        <f t="shared" ca="1" si="46"/>
        <v>0</v>
      </c>
      <c r="AY34" s="137">
        <f t="shared" ca="1" si="46"/>
        <v>0</v>
      </c>
      <c r="AZ34" s="137">
        <f t="shared" ca="1" si="46"/>
        <v>0</v>
      </c>
      <c r="BA34" s="137">
        <f t="shared" ca="1" si="46"/>
        <v>0</v>
      </c>
      <c r="BB34" s="137">
        <f t="shared" ca="1" si="46"/>
        <v>0</v>
      </c>
      <c r="BC34" s="137">
        <f t="shared" ca="1" si="46"/>
        <v>0</v>
      </c>
      <c r="BD34" s="137">
        <f t="shared" ca="1" si="46"/>
        <v>0</v>
      </c>
      <c r="BE34" s="137">
        <f t="shared" ca="1" si="46"/>
        <v>0</v>
      </c>
      <c r="BF34" s="137">
        <f t="shared" ref="BF34:BO43" ca="1" si="47">OFFSET(INDIRECT("'"&amp;Opt_alt&amp;"'!H12"),$A34,BF$5)*$DF34</f>
        <v>0</v>
      </c>
      <c r="BG34" s="137">
        <f t="shared" ca="1" si="47"/>
        <v>0</v>
      </c>
      <c r="BH34" s="137">
        <f t="shared" ca="1" si="47"/>
        <v>0</v>
      </c>
      <c r="BI34" s="137">
        <f t="shared" ca="1" si="47"/>
        <v>0</v>
      </c>
      <c r="BJ34" s="137">
        <f t="shared" ca="1" si="47"/>
        <v>0</v>
      </c>
      <c r="BK34" s="137">
        <f t="shared" ca="1" si="47"/>
        <v>0</v>
      </c>
      <c r="BL34" s="137">
        <f t="shared" ca="1" si="47"/>
        <v>0</v>
      </c>
      <c r="BM34" s="137">
        <f t="shared" ca="1" si="47"/>
        <v>0</v>
      </c>
      <c r="BN34" s="137">
        <f t="shared" ca="1" si="47"/>
        <v>0</v>
      </c>
      <c r="BO34" s="137">
        <f t="shared" ca="1" si="47"/>
        <v>0</v>
      </c>
      <c r="BP34" s="137">
        <f t="shared" ref="BP34:BY43" ca="1" si="48">OFFSET(INDIRECT("'"&amp;Opt_alt&amp;"'!H12"),$A34,BP$5)*$DF34</f>
        <v>0</v>
      </c>
      <c r="BQ34" s="137">
        <f t="shared" ca="1" si="48"/>
        <v>0</v>
      </c>
      <c r="BR34" s="137">
        <f t="shared" ca="1" si="48"/>
        <v>0</v>
      </c>
      <c r="BS34" s="137">
        <f t="shared" ca="1" si="48"/>
        <v>0</v>
      </c>
      <c r="BT34" s="137">
        <f t="shared" ca="1" si="48"/>
        <v>0</v>
      </c>
      <c r="BU34" s="137">
        <f t="shared" ca="1" si="48"/>
        <v>0</v>
      </c>
      <c r="BV34" s="137">
        <f t="shared" ca="1" si="48"/>
        <v>0</v>
      </c>
      <c r="BW34" s="137">
        <f t="shared" ca="1" si="48"/>
        <v>0</v>
      </c>
      <c r="BX34" s="137">
        <f t="shared" ca="1" si="48"/>
        <v>0</v>
      </c>
      <c r="BY34" s="137">
        <f t="shared" ca="1" si="48"/>
        <v>0</v>
      </c>
      <c r="BZ34" s="137">
        <f t="shared" ref="BZ34:CI43" ca="1" si="49">OFFSET(INDIRECT("'"&amp;Opt_alt&amp;"'!H12"),$A34,BZ$5)*$DF34</f>
        <v>0</v>
      </c>
      <c r="CA34" s="137">
        <f t="shared" ca="1" si="49"/>
        <v>0</v>
      </c>
      <c r="CB34" s="137">
        <f t="shared" ca="1" si="49"/>
        <v>0</v>
      </c>
      <c r="CC34" s="137">
        <f t="shared" ca="1" si="49"/>
        <v>0</v>
      </c>
      <c r="CD34" s="137">
        <f t="shared" ca="1" si="49"/>
        <v>0</v>
      </c>
      <c r="CE34" s="137">
        <f t="shared" ca="1" si="49"/>
        <v>0</v>
      </c>
      <c r="CF34" s="137">
        <f t="shared" ca="1" si="49"/>
        <v>0</v>
      </c>
      <c r="CG34" s="137">
        <f t="shared" ca="1" si="49"/>
        <v>0</v>
      </c>
      <c r="CH34" s="137">
        <f t="shared" ca="1" si="49"/>
        <v>0</v>
      </c>
      <c r="CI34" s="137">
        <f t="shared" ca="1" si="49"/>
        <v>0</v>
      </c>
      <c r="CJ34" s="137">
        <f t="shared" ref="CJ34:CS43" ca="1" si="50">OFFSET(INDIRECT("'"&amp;Opt_alt&amp;"'!H12"),$A34,CJ$5)*$DF34</f>
        <v>0</v>
      </c>
      <c r="CK34" s="137">
        <f t="shared" ca="1" si="50"/>
        <v>0</v>
      </c>
      <c r="CL34" s="137">
        <f t="shared" ca="1" si="50"/>
        <v>0</v>
      </c>
      <c r="CM34" s="137">
        <f t="shared" ca="1" si="50"/>
        <v>0</v>
      </c>
      <c r="CN34" s="137">
        <f t="shared" ca="1" si="50"/>
        <v>0</v>
      </c>
      <c r="CO34" s="137">
        <f t="shared" ca="1" si="50"/>
        <v>0</v>
      </c>
      <c r="CP34" s="137">
        <f t="shared" ca="1" si="50"/>
        <v>0</v>
      </c>
      <c r="CQ34" s="137">
        <f t="shared" ca="1" si="50"/>
        <v>0</v>
      </c>
      <c r="CR34" s="137">
        <f t="shared" ca="1" si="50"/>
        <v>0</v>
      </c>
      <c r="CS34" s="137">
        <f t="shared" ca="1" si="50"/>
        <v>0</v>
      </c>
      <c r="CT34" s="137">
        <f t="shared" ref="CT34:DC43" ca="1" si="51">OFFSET(INDIRECT("'"&amp;Opt_alt&amp;"'!H12"),$A34,CT$5)*$DF34</f>
        <v>0</v>
      </c>
      <c r="CU34" s="137">
        <f t="shared" ca="1" si="51"/>
        <v>0</v>
      </c>
      <c r="CV34" s="137">
        <f t="shared" ca="1" si="51"/>
        <v>0</v>
      </c>
      <c r="CW34" s="137">
        <f t="shared" ca="1" si="51"/>
        <v>0</v>
      </c>
      <c r="CX34" s="137">
        <f t="shared" ca="1" si="51"/>
        <v>0</v>
      </c>
      <c r="CY34" s="137">
        <f t="shared" ca="1" si="51"/>
        <v>0</v>
      </c>
      <c r="CZ34" s="137">
        <f t="shared" ca="1" si="51"/>
        <v>0</v>
      </c>
      <c r="DA34" s="137">
        <f t="shared" ca="1" si="51"/>
        <v>0</v>
      </c>
      <c r="DB34" s="137">
        <f t="shared" ca="1" si="51"/>
        <v>0</v>
      </c>
      <c r="DC34" s="137">
        <f t="shared" ca="1" si="51"/>
        <v>0</v>
      </c>
      <c r="DE34" s="253" t="str">
        <f t="shared" ca="1" si="25"/>
        <v>D.3.1.</v>
      </c>
      <c r="DF34">
        <v>1</v>
      </c>
      <c r="DG34">
        <f t="shared" ref="DG34:DG43" ca="1" si="52">OFFSET(INDIRECT("'"&amp;Opt_alt&amp;"'!H12"),$A34,DG$5)</f>
        <v>21</v>
      </c>
      <c r="DH34">
        <v>0</v>
      </c>
    </row>
    <row r="35" spans="1:112" hidden="1">
      <c r="A35" s="123">
        <v>23</v>
      </c>
      <c r="B35" s="204" t="str">
        <f t="shared" ca="1" si="12"/>
        <v>D.3.2.</v>
      </c>
      <c r="C35" s="128" t="str">
        <f t="shared" ca="1" si="13"/>
        <v>Veikla</v>
      </c>
      <c r="D35" s="143"/>
      <c r="E35" s="147">
        <f t="shared" ca="1" si="14"/>
        <v>0.21</v>
      </c>
      <c r="F35" s="138">
        <f ca="1">H35+NPV(FD,I35:INDEX(I35:DC35,PAL))</f>
        <v>0</v>
      </c>
      <c r="G35" s="139">
        <f ca="1">SUMIF($H$5:$DC$5,"&lt;="&amp;PAL,$H35:$DC35)</f>
        <v>0</v>
      </c>
      <c r="H35" s="137">
        <f t="shared" ca="1" si="42"/>
        <v>0</v>
      </c>
      <c r="I35" s="137">
        <f t="shared" ca="1" si="42"/>
        <v>0</v>
      </c>
      <c r="J35" s="137">
        <f t="shared" ca="1" si="42"/>
        <v>0</v>
      </c>
      <c r="K35" s="137">
        <f t="shared" ca="1" si="42"/>
        <v>0</v>
      </c>
      <c r="L35" s="137">
        <f t="shared" ca="1" si="42"/>
        <v>0</v>
      </c>
      <c r="M35" s="137">
        <f t="shared" ca="1" si="42"/>
        <v>0</v>
      </c>
      <c r="N35" s="137">
        <f t="shared" ca="1" si="42"/>
        <v>0</v>
      </c>
      <c r="O35" s="137">
        <f t="shared" ca="1" si="42"/>
        <v>0</v>
      </c>
      <c r="P35" s="137">
        <f t="shared" ca="1" si="42"/>
        <v>0</v>
      </c>
      <c r="Q35" s="137">
        <f t="shared" ca="1" si="42"/>
        <v>0</v>
      </c>
      <c r="R35" s="137">
        <f t="shared" ca="1" si="43"/>
        <v>0</v>
      </c>
      <c r="S35" s="137">
        <f t="shared" ca="1" si="43"/>
        <v>0</v>
      </c>
      <c r="T35" s="137">
        <f t="shared" ca="1" si="43"/>
        <v>0</v>
      </c>
      <c r="U35" s="137">
        <f t="shared" ca="1" si="43"/>
        <v>0</v>
      </c>
      <c r="V35" s="137">
        <f t="shared" ca="1" si="43"/>
        <v>0</v>
      </c>
      <c r="W35" s="137">
        <f t="shared" ca="1" si="43"/>
        <v>0</v>
      </c>
      <c r="X35" s="137">
        <f t="shared" ca="1" si="43"/>
        <v>0</v>
      </c>
      <c r="Y35" s="137">
        <f t="shared" ca="1" si="43"/>
        <v>0</v>
      </c>
      <c r="Z35" s="137">
        <f t="shared" ca="1" si="43"/>
        <v>0</v>
      </c>
      <c r="AA35" s="137">
        <f t="shared" ca="1" si="43"/>
        <v>0</v>
      </c>
      <c r="AB35" s="137">
        <f t="shared" ca="1" si="44"/>
        <v>0</v>
      </c>
      <c r="AC35" s="137">
        <f t="shared" ca="1" si="44"/>
        <v>0</v>
      </c>
      <c r="AD35" s="137">
        <f t="shared" ca="1" si="44"/>
        <v>0</v>
      </c>
      <c r="AE35" s="137">
        <f t="shared" ca="1" si="44"/>
        <v>0</v>
      </c>
      <c r="AF35" s="137">
        <f t="shared" ca="1" si="44"/>
        <v>0</v>
      </c>
      <c r="AG35" s="137">
        <f t="shared" ca="1" si="44"/>
        <v>0</v>
      </c>
      <c r="AH35" s="137">
        <f t="shared" ca="1" si="44"/>
        <v>0</v>
      </c>
      <c r="AI35" s="137">
        <f t="shared" ca="1" si="44"/>
        <v>0</v>
      </c>
      <c r="AJ35" s="137">
        <f t="shared" ca="1" si="44"/>
        <v>0</v>
      </c>
      <c r="AK35" s="137">
        <f t="shared" ca="1" si="44"/>
        <v>0</v>
      </c>
      <c r="AL35" s="137">
        <f t="shared" ca="1" si="45"/>
        <v>0</v>
      </c>
      <c r="AM35" s="137">
        <f t="shared" ca="1" si="45"/>
        <v>0</v>
      </c>
      <c r="AN35" s="137">
        <f t="shared" ca="1" si="45"/>
        <v>0</v>
      </c>
      <c r="AO35" s="137">
        <f t="shared" ca="1" si="45"/>
        <v>0</v>
      </c>
      <c r="AP35" s="137">
        <f t="shared" ca="1" si="45"/>
        <v>0</v>
      </c>
      <c r="AQ35" s="137">
        <f t="shared" ca="1" si="45"/>
        <v>0</v>
      </c>
      <c r="AR35" s="137">
        <f t="shared" ca="1" si="45"/>
        <v>0</v>
      </c>
      <c r="AS35" s="137">
        <f t="shared" ca="1" si="45"/>
        <v>0</v>
      </c>
      <c r="AT35" s="137">
        <f t="shared" ca="1" si="45"/>
        <v>0</v>
      </c>
      <c r="AU35" s="137">
        <f t="shared" ca="1" si="45"/>
        <v>0</v>
      </c>
      <c r="AV35" s="137">
        <f t="shared" ca="1" si="46"/>
        <v>0</v>
      </c>
      <c r="AW35" s="137">
        <f t="shared" ca="1" si="46"/>
        <v>0</v>
      </c>
      <c r="AX35" s="137">
        <f t="shared" ca="1" si="46"/>
        <v>0</v>
      </c>
      <c r="AY35" s="137">
        <f t="shared" ca="1" si="46"/>
        <v>0</v>
      </c>
      <c r="AZ35" s="137">
        <f t="shared" ca="1" si="46"/>
        <v>0</v>
      </c>
      <c r="BA35" s="137">
        <f t="shared" ca="1" si="46"/>
        <v>0</v>
      </c>
      <c r="BB35" s="137">
        <f t="shared" ca="1" si="46"/>
        <v>0</v>
      </c>
      <c r="BC35" s="137">
        <f t="shared" ca="1" si="46"/>
        <v>0</v>
      </c>
      <c r="BD35" s="137">
        <f t="shared" ca="1" si="46"/>
        <v>0</v>
      </c>
      <c r="BE35" s="137">
        <f t="shared" ca="1" si="46"/>
        <v>0</v>
      </c>
      <c r="BF35" s="137">
        <f t="shared" ca="1" si="47"/>
        <v>0</v>
      </c>
      <c r="BG35" s="137">
        <f t="shared" ca="1" si="47"/>
        <v>0</v>
      </c>
      <c r="BH35" s="137">
        <f t="shared" ca="1" si="47"/>
        <v>0</v>
      </c>
      <c r="BI35" s="137">
        <f t="shared" ca="1" si="47"/>
        <v>0</v>
      </c>
      <c r="BJ35" s="137">
        <f t="shared" ca="1" si="47"/>
        <v>0</v>
      </c>
      <c r="BK35" s="137">
        <f t="shared" ca="1" si="47"/>
        <v>0</v>
      </c>
      <c r="BL35" s="137">
        <f t="shared" ca="1" si="47"/>
        <v>0</v>
      </c>
      <c r="BM35" s="137">
        <f t="shared" ca="1" si="47"/>
        <v>0</v>
      </c>
      <c r="BN35" s="137">
        <f t="shared" ca="1" si="47"/>
        <v>0</v>
      </c>
      <c r="BO35" s="137">
        <f t="shared" ca="1" si="47"/>
        <v>0</v>
      </c>
      <c r="BP35" s="137">
        <f t="shared" ca="1" si="48"/>
        <v>0</v>
      </c>
      <c r="BQ35" s="137">
        <f t="shared" ca="1" si="48"/>
        <v>0</v>
      </c>
      <c r="BR35" s="137">
        <f t="shared" ca="1" si="48"/>
        <v>0</v>
      </c>
      <c r="BS35" s="137">
        <f t="shared" ca="1" si="48"/>
        <v>0</v>
      </c>
      <c r="BT35" s="137">
        <f t="shared" ca="1" si="48"/>
        <v>0</v>
      </c>
      <c r="BU35" s="137">
        <f t="shared" ca="1" si="48"/>
        <v>0</v>
      </c>
      <c r="BV35" s="137">
        <f t="shared" ca="1" si="48"/>
        <v>0</v>
      </c>
      <c r="BW35" s="137">
        <f t="shared" ca="1" si="48"/>
        <v>0</v>
      </c>
      <c r="BX35" s="137">
        <f t="shared" ca="1" si="48"/>
        <v>0</v>
      </c>
      <c r="BY35" s="137">
        <f t="shared" ca="1" si="48"/>
        <v>0</v>
      </c>
      <c r="BZ35" s="137">
        <f t="shared" ca="1" si="49"/>
        <v>0</v>
      </c>
      <c r="CA35" s="137">
        <f t="shared" ca="1" si="49"/>
        <v>0</v>
      </c>
      <c r="CB35" s="137">
        <f t="shared" ca="1" si="49"/>
        <v>0</v>
      </c>
      <c r="CC35" s="137">
        <f t="shared" ca="1" si="49"/>
        <v>0</v>
      </c>
      <c r="CD35" s="137">
        <f t="shared" ca="1" si="49"/>
        <v>0</v>
      </c>
      <c r="CE35" s="137">
        <f t="shared" ca="1" si="49"/>
        <v>0</v>
      </c>
      <c r="CF35" s="137">
        <f t="shared" ca="1" si="49"/>
        <v>0</v>
      </c>
      <c r="CG35" s="137">
        <f t="shared" ca="1" si="49"/>
        <v>0</v>
      </c>
      <c r="CH35" s="137">
        <f t="shared" ca="1" si="49"/>
        <v>0</v>
      </c>
      <c r="CI35" s="137">
        <f t="shared" ca="1" si="49"/>
        <v>0</v>
      </c>
      <c r="CJ35" s="137">
        <f t="shared" ca="1" si="50"/>
        <v>0</v>
      </c>
      <c r="CK35" s="137">
        <f t="shared" ca="1" si="50"/>
        <v>0</v>
      </c>
      <c r="CL35" s="137">
        <f t="shared" ca="1" si="50"/>
        <v>0</v>
      </c>
      <c r="CM35" s="137">
        <f t="shared" ca="1" si="50"/>
        <v>0</v>
      </c>
      <c r="CN35" s="137">
        <f t="shared" ca="1" si="50"/>
        <v>0</v>
      </c>
      <c r="CO35" s="137">
        <f t="shared" ca="1" si="50"/>
        <v>0</v>
      </c>
      <c r="CP35" s="137">
        <f t="shared" ca="1" si="50"/>
        <v>0</v>
      </c>
      <c r="CQ35" s="137">
        <f t="shared" ca="1" si="50"/>
        <v>0</v>
      </c>
      <c r="CR35" s="137">
        <f t="shared" ca="1" si="50"/>
        <v>0</v>
      </c>
      <c r="CS35" s="137">
        <f t="shared" ca="1" si="50"/>
        <v>0</v>
      </c>
      <c r="CT35" s="137">
        <f t="shared" ca="1" si="51"/>
        <v>0</v>
      </c>
      <c r="CU35" s="137">
        <f t="shared" ca="1" si="51"/>
        <v>0</v>
      </c>
      <c r="CV35" s="137">
        <f t="shared" ca="1" si="51"/>
        <v>0</v>
      </c>
      <c r="CW35" s="137">
        <f t="shared" ca="1" si="51"/>
        <v>0</v>
      </c>
      <c r="CX35" s="137">
        <f t="shared" ca="1" si="51"/>
        <v>0</v>
      </c>
      <c r="CY35" s="137">
        <f t="shared" ca="1" si="51"/>
        <v>0</v>
      </c>
      <c r="CZ35" s="137">
        <f t="shared" ca="1" si="51"/>
        <v>0</v>
      </c>
      <c r="DA35" s="137">
        <f t="shared" ca="1" si="51"/>
        <v>0</v>
      </c>
      <c r="DB35" s="137">
        <f t="shared" ca="1" si="51"/>
        <v>0</v>
      </c>
      <c r="DC35" s="137">
        <f t="shared" ca="1" si="51"/>
        <v>0</v>
      </c>
      <c r="DE35" s="253" t="str">
        <f t="shared" ca="1" si="25"/>
        <v>D.3.2.</v>
      </c>
      <c r="DF35">
        <v>1</v>
      </c>
      <c r="DG35">
        <f t="shared" ca="1" si="52"/>
        <v>21</v>
      </c>
      <c r="DH35">
        <v>0</v>
      </c>
    </row>
    <row r="36" spans="1:112" hidden="1">
      <c r="A36" s="123">
        <v>24</v>
      </c>
      <c r="B36" s="204" t="str">
        <f t="shared" ca="1" si="12"/>
        <v>D.3.3.</v>
      </c>
      <c r="C36" s="128" t="str">
        <f t="shared" ca="1" si="13"/>
        <v>Veikla</v>
      </c>
      <c r="D36" s="143"/>
      <c r="E36" s="147">
        <f t="shared" ca="1" si="14"/>
        <v>0.21</v>
      </c>
      <c r="F36" s="138">
        <f ca="1">H36+NPV(FD,I36:INDEX(I36:DC36,PAL))</f>
        <v>0</v>
      </c>
      <c r="G36" s="139">
        <f ca="1">SUMIF($H$5:$DC$5,"&lt;="&amp;PAL,$H36:$DC36)</f>
        <v>0</v>
      </c>
      <c r="H36" s="137">
        <f t="shared" ca="1" si="42"/>
        <v>0</v>
      </c>
      <c r="I36" s="137">
        <f t="shared" ca="1" si="42"/>
        <v>0</v>
      </c>
      <c r="J36" s="137">
        <f t="shared" ca="1" si="42"/>
        <v>0</v>
      </c>
      <c r="K36" s="137">
        <f t="shared" ca="1" si="42"/>
        <v>0</v>
      </c>
      <c r="L36" s="137">
        <f t="shared" ca="1" si="42"/>
        <v>0</v>
      </c>
      <c r="M36" s="137">
        <f t="shared" ca="1" si="42"/>
        <v>0</v>
      </c>
      <c r="N36" s="137">
        <f t="shared" ca="1" si="42"/>
        <v>0</v>
      </c>
      <c r="O36" s="137">
        <f t="shared" ca="1" si="42"/>
        <v>0</v>
      </c>
      <c r="P36" s="137">
        <f t="shared" ca="1" si="42"/>
        <v>0</v>
      </c>
      <c r="Q36" s="137">
        <f t="shared" ca="1" si="42"/>
        <v>0</v>
      </c>
      <c r="R36" s="137">
        <f t="shared" ca="1" si="43"/>
        <v>0</v>
      </c>
      <c r="S36" s="137">
        <f t="shared" ca="1" si="43"/>
        <v>0</v>
      </c>
      <c r="T36" s="137">
        <f t="shared" ca="1" si="43"/>
        <v>0</v>
      </c>
      <c r="U36" s="137">
        <f t="shared" ca="1" si="43"/>
        <v>0</v>
      </c>
      <c r="V36" s="137">
        <f t="shared" ca="1" si="43"/>
        <v>0</v>
      </c>
      <c r="W36" s="137">
        <f t="shared" ca="1" si="43"/>
        <v>0</v>
      </c>
      <c r="X36" s="137">
        <f t="shared" ca="1" si="43"/>
        <v>0</v>
      </c>
      <c r="Y36" s="137">
        <f t="shared" ca="1" si="43"/>
        <v>0</v>
      </c>
      <c r="Z36" s="137">
        <f t="shared" ca="1" si="43"/>
        <v>0</v>
      </c>
      <c r="AA36" s="137">
        <f t="shared" ca="1" si="43"/>
        <v>0</v>
      </c>
      <c r="AB36" s="137">
        <f t="shared" ca="1" si="44"/>
        <v>0</v>
      </c>
      <c r="AC36" s="137">
        <f t="shared" ca="1" si="44"/>
        <v>0</v>
      </c>
      <c r="AD36" s="137">
        <f t="shared" ca="1" si="44"/>
        <v>0</v>
      </c>
      <c r="AE36" s="137">
        <f t="shared" ca="1" si="44"/>
        <v>0</v>
      </c>
      <c r="AF36" s="137">
        <f t="shared" ca="1" si="44"/>
        <v>0</v>
      </c>
      <c r="AG36" s="137">
        <f t="shared" ca="1" si="44"/>
        <v>0</v>
      </c>
      <c r="AH36" s="137">
        <f t="shared" ca="1" si="44"/>
        <v>0</v>
      </c>
      <c r="AI36" s="137">
        <f t="shared" ca="1" si="44"/>
        <v>0</v>
      </c>
      <c r="AJ36" s="137">
        <f t="shared" ca="1" si="44"/>
        <v>0</v>
      </c>
      <c r="AK36" s="137">
        <f t="shared" ca="1" si="44"/>
        <v>0</v>
      </c>
      <c r="AL36" s="137">
        <f t="shared" ca="1" si="45"/>
        <v>0</v>
      </c>
      <c r="AM36" s="137">
        <f t="shared" ca="1" si="45"/>
        <v>0</v>
      </c>
      <c r="AN36" s="137">
        <f t="shared" ca="1" si="45"/>
        <v>0</v>
      </c>
      <c r="AO36" s="137">
        <f t="shared" ca="1" si="45"/>
        <v>0</v>
      </c>
      <c r="AP36" s="137">
        <f t="shared" ca="1" si="45"/>
        <v>0</v>
      </c>
      <c r="AQ36" s="137">
        <f t="shared" ca="1" si="45"/>
        <v>0</v>
      </c>
      <c r="AR36" s="137">
        <f t="shared" ca="1" si="45"/>
        <v>0</v>
      </c>
      <c r="AS36" s="137">
        <f t="shared" ca="1" si="45"/>
        <v>0</v>
      </c>
      <c r="AT36" s="137">
        <f t="shared" ca="1" si="45"/>
        <v>0</v>
      </c>
      <c r="AU36" s="137">
        <f t="shared" ca="1" si="45"/>
        <v>0</v>
      </c>
      <c r="AV36" s="137">
        <f t="shared" ca="1" si="46"/>
        <v>0</v>
      </c>
      <c r="AW36" s="137">
        <f t="shared" ca="1" si="46"/>
        <v>0</v>
      </c>
      <c r="AX36" s="137">
        <f t="shared" ca="1" si="46"/>
        <v>0</v>
      </c>
      <c r="AY36" s="137">
        <f t="shared" ca="1" si="46"/>
        <v>0</v>
      </c>
      <c r="AZ36" s="137">
        <f t="shared" ca="1" si="46"/>
        <v>0</v>
      </c>
      <c r="BA36" s="137">
        <f t="shared" ca="1" si="46"/>
        <v>0</v>
      </c>
      <c r="BB36" s="137">
        <f t="shared" ca="1" si="46"/>
        <v>0</v>
      </c>
      <c r="BC36" s="137">
        <f t="shared" ca="1" si="46"/>
        <v>0</v>
      </c>
      <c r="BD36" s="137">
        <f t="shared" ca="1" si="46"/>
        <v>0</v>
      </c>
      <c r="BE36" s="137">
        <f t="shared" ca="1" si="46"/>
        <v>0</v>
      </c>
      <c r="BF36" s="137">
        <f t="shared" ca="1" si="47"/>
        <v>0</v>
      </c>
      <c r="BG36" s="137">
        <f t="shared" ca="1" si="47"/>
        <v>0</v>
      </c>
      <c r="BH36" s="137">
        <f t="shared" ca="1" si="47"/>
        <v>0</v>
      </c>
      <c r="BI36" s="137">
        <f t="shared" ca="1" si="47"/>
        <v>0</v>
      </c>
      <c r="BJ36" s="137">
        <f t="shared" ca="1" si="47"/>
        <v>0</v>
      </c>
      <c r="BK36" s="137">
        <f t="shared" ca="1" si="47"/>
        <v>0</v>
      </c>
      <c r="BL36" s="137">
        <f t="shared" ca="1" si="47"/>
        <v>0</v>
      </c>
      <c r="BM36" s="137">
        <f t="shared" ca="1" si="47"/>
        <v>0</v>
      </c>
      <c r="BN36" s="137">
        <f t="shared" ca="1" si="47"/>
        <v>0</v>
      </c>
      <c r="BO36" s="137">
        <f t="shared" ca="1" si="47"/>
        <v>0</v>
      </c>
      <c r="BP36" s="137">
        <f t="shared" ca="1" si="48"/>
        <v>0</v>
      </c>
      <c r="BQ36" s="137">
        <f t="shared" ca="1" si="48"/>
        <v>0</v>
      </c>
      <c r="BR36" s="137">
        <f t="shared" ca="1" si="48"/>
        <v>0</v>
      </c>
      <c r="BS36" s="137">
        <f t="shared" ca="1" si="48"/>
        <v>0</v>
      </c>
      <c r="BT36" s="137">
        <f t="shared" ca="1" si="48"/>
        <v>0</v>
      </c>
      <c r="BU36" s="137">
        <f t="shared" ca="1" si="48"/>
        <v>0</v>
      </c>
      <c r="BV36" s="137">
        <f t="shared" ca="1" si="48"/>
        <v>0</v>
      </c>
      <c r="BW36" s="137">
        <f t="shared" ca="1" si="48"/>
        <v>0</v>
      </c>
      <c r="BX36" s="137">
        <f t="shared" ca="1" si="48"/>
        <v>0</v>
      </c>
      <c r="BY36" s="137">
        <f t="shared" ca="1" si="48"/>
        <v>0</v>
      </c>
      <c r="BZ36" s="137">
        <f t="shared" ca="1" si="49"/>
        <v>0</v>
      </c>
      <c r="CA36" s="137">
        <f t="shared" ca="1" si="49"/>
        <v>0</v>
      </c>
      <c r="CB36" s="137">
        <f t="shared" ca="1" si="49"/>
        <v>0</v>
      </c>
      <c r="CC36" s="137">
        <f t="shared" ca="1" si="49"/>
        <v>0</v>
      </c>
      <c r="CD36" s="137">
        <f t="shared" ca="1" si="49"/>
        <v>0</v>
      </c>
      <c r="CE36" s="137">
        <f t="shared" ca="1" si="49"/>
        <v>0</v>
      </c>
      <c r="CF36" s="137">
        <f t="shared" ca="1" si="49"/>
        <v>0</v>
      </c>
      <c r="CG36" s="137">
        <f t="shared" ca="1" si="49"/>
        <v>0</v>
      </c>
      <c r="CH36" s="137">
        <f t="shared" ca="1" si="49"/>
        <v>0</v>
      </c>
      <c r="CI36" s="137">
        <f t="shared" ca="1" si="49"/>
        <v>0</v>
      </c>
      <c r="CJ36" s="137">
        <f t="shared" ca="1" si="50"/>
        <v>0</v>
      </c>
      <c r="CK36" s="137">
        <f t="shared" ca="1" si="50"/>
        <v>0</v>
      </c>
      <c r="CL36" s="137">
        <f t="shared" ca="1" si="50"/>
        <v>0</v>
      </c>
      <c r="CM36" s="137">
        <f t="shared" ca="1" si="50"/>
        <v>0</v>
      </c>
      <c r="CN36" s="137">
        <f t="shared" ca="1" si="50"/>
        <v>0</v>
      </c>
      <c r="CO36" s="137">
        <f t="shared" ca="1" si="50"/>
        <v>0</v>
      </c>
      <c r="CP36" s="137">
        <f t="shared" ca="1" si="50"/>
        <v>0</v>
      </c>
      <c r="CQ36" s="137">
        <f t="shared" ca="1" si="50"/>
        <v>0</v>
      </c>
      <c r="CR36" s="137">
        <f t="shared" ca="1" si="50"/>
        <v>0</v>
      </c>
      <c r="CS36" s="137">
        <f t="shared" ca="1" si="50"/>
        <v>0</v>
      </c>
      <c r="CT36" s="137">
        <f t="shared" ca="1" si="51"/>
        <v>0</v>
      </c>
      <c r="CU36" s="137">
        <f t="shared" ca="1" si="51"/>
        <v>0</v>
      </c>
      <c r="CV36" s="137">
        <f t="shared" ca="1" si="51"/>
        <v>0</v>
      </c>
      <c r="CW36" s="137">
        <f t="shared" ca="1" si="51"/>
        <v>0</v>
      </c>
      <c r="CX36" s="137">
        <f t="shared" ca="1" si="51"/>
        <v>0</v>
      </c>
      <c r="CY36" s="137">
        <f t="shared" ca="1" si="51"/>
        <v>0</v>
      </c>
      <c r="CZ36" s="137">
        <f t="shared" ca="1" si="51"/>
        <v>0</v>
      </c>
      <c r="DA36" s="137">
        <f t="shared" ca="1" si="51"/>
        <v>0</v>
      </c>
      <c r="DB36" s="137">
        <f t="shared" ca="1" si="51"/>
        <v>0</v>
      </c>
      <c r="DC36" s="137">
        <f t="shared" ca="1" si="51"/>
        <v>0</v>
      </c>
      <c r="DE36" s="253" t="str">
        <f t="shared" ca="1" si="25"/>
        <v>D.3.3.</v>
      </c>
      <c r="DF36">
        <v>1</v>
      </c>
      <c r="DG36">
        <f t="shared" ca="1" si="52"/>
        <v>21</v>
      </c>
      <c r="DH36">
        <v>0</v>
      </c>
    </row>
    <row r="37" spans="1:112" hidden="1">
      <c r="A37" s="123">
        <v>25</v>
      </c>
      <c r="B37" s="204" t="str">
        <f t="shared" ca="1" si="12"/>
        <v>D.3.4.</v>
      </c>
      <c r="C37" s="128" t="str">
        <f t="shared" ca="1" si="13"/>
        <v>Veikla</v>
      </c>
      <c r="D37" s="143"/>
      <c r="E37" s="147">
        <f t="shared" ca="1" si="14"/>
        <v>0.21</v>
      </c>
      <c r="F37" s="138">
        <f ca="1">H37+NPV(FD,I37:INDEX(I37:DC37,PAL))</f>
        <v>0</v>
      </c>
      <c r="G37" s="139">
        <f ca="1">SUMIF($H$5:$DC$5,"&lt;="&amp;PAL,$H37:$DC37)</f>
        <v>0</v>
      </c>
      <c r="H37" s="137">
        <f t="shared" ca="1" si="42"/>
        <v>0</v>
      </c>
      <c r="I37" s="137">
        <f t="shared" ca="1" si="42"/>
        <v>0</v>
      </c>
      <c r="J37" s="137">
        <f t="shared" ca="1" si="42"/>
        <v>0</v>
      </c>
      <c r="K37" s="137">
        <f t="shared" ca="1" si="42"/>
        <v>0</v>
      </c>
      <c r="L37" s="137">
        <f t="shared" ca="1" si="42"/>
        <v>0</v>
      </c>
      <c r="M37" s="137">
        <f t="shared" ca="1" si="42"/>
        <v>0</v>
      </c>
      <c r="N37" s="137">
        <f t="shared" ca="1" si="42"/>
        <v>0</v>
      </c>
      <c r="O37" s="137">
        <f t="shared" ca="1" si="42"/>
        <v>0</v>
      </c>
      <c r="P37" s="137">
        <f t="shared" ca="1" si="42"/>
        <v>0</v>
      </c>
      <c r="Q37" s="137">
        <f t="shared" ca="1" si="42"/>
        <v>0</v>
      </c>
      <c r="R37" s="137">
        <f t="shared" ca="1" si="43"/>
        <v>0</v>
      </c>
      <c r="S37" s="137">
        <f t="shared" ca="1" si="43"/>
        <v>0</v>
      </c>
      <c r="T37" s="137">
        <f t="shared" ca="1" si="43"/>
        <v>0</v>
      </c>
      <c r="U37" s="137">
        <f t="shared" ca="1" si="43"/>
        <v>0</v>
      </c>
      <c r="V37" s="137">
        <f t="shared" ca="1" si="43"/>
        <v>0</v>
      </c>
      <c r="W37" s="137">
        <f t="shared" ca="1" si="43"/>
        <v>0</v>
      </c>
      <c r="X37" s="137">
        <f t="shared" ca="1" si="43"/>
        <v>0</v>
      </c>
      <c r="Y37" s="137">
        <f t="shared" ca="1" si="43"/>
        <v>0</v>
      </c>
      <c r="Z37" s="137">
        <f t="shared" ca="1" si="43"/>
        <v>0</v>
      </c>
      <c r="AA37" s="137">
        <f t="shared" ca="1" si="43"/>
        <v>0</v>
      </c>
      <c r="AB37" s="137">
        <f t="shared" ca="1" si="44"/>
        <v>0</v>
      </c>
      <c r="AC37" s="137">
        <f t="shared" ca="1" si="44"/>
        <v>0</v>
      </c>
      <c r="AD37" s="137">
        <f t="shared" ca="1" si="44"/>
        <v>0</v>
      </c>
      <c r="AE37" s="137">
        <f t="shared" ca="1" si="44"/>
        <v>0</v>
      </c>
      <c r="AF37" s="137">
        <f t="shared" ca="1" si="44"/>
        <v>0</v>
      </c>
      <c r="AG37" s="137">
        <f t="shared" ca="1" si="44"/>
        <v>0</v>
      </c>
      <c r="AH37" s="137">
        <f t="shared" ca="1" si="44"/>
        <v>0</v>
      </c>
      <c r="AI37" s="137">
        <f t="shared" ca="1" si="44"/>
        <v>0</v>
      </c>
      <c r="AJ37" s="137">
        <f t="shared" ca="1" si="44"/>
        <v>0</v>
      </c>
      <c r="AK37" s="137">
        <f t="shared" ca="1" si="44"/>
        <v>0</v>
      </c>
      <c r="AL37" s="137">
        <f t="shared" ca="1" si="45"/>
        <v>0</v>
      </c>
      <c r="AM37" s="137">
        <f t="shared" ca="1" si="45"/>
        <v>0</v>
      </c>
      <c r="AN37" s="137">
        <f t="shared" ca="1" si="45"/>
        <v>0</v>
      </c>
      <c r="AO37" s="137">
        <f t="shared" ca="1" si="45"/>
        <v>0</v>
      </c>
      <c r="AP37" s="137">
        <f t="shared" ca="1" si="45"/>
        <v>0</v>
      </c>
      <c r="AQ37" s="137">
        <f t="shared" ca="1" si="45"/>
        <v>0</v>
      </c>
      <c r="AR37" s="137">
        <f t="shared" ca="1" si="45"/>
        <v>0</v>
      </c>
      <c r="AS37" s="137">
        <f t="shared" ca="1" si="45"/>
        <v>0</v>
      </c>
      <c r="AT37" s="137">
        <f t="shared" ca="1" si="45"/>
        <v>0</v>
      </c>
      <c r="AU37" s="137">
        <f t="shared" ca="1" si="45"/>
        <v>0</v>
      </c>
      <c r="AV37" s="137">
        <f t="shared" ca="1" si="46"/>
        <v>0</v>
      </c>
      <c r="AW37" s="137">
        <f t="shared" ca="1" si="46"/>
        <v>0</v>
      </c>
      <c r="AX37" s="137">
        <f t="shared" ca="1" si="46"/>
        <v>0</v>
      </c>
      <c r="AY37" s="137">
        <f t="shared" ca="1" si="46"/>
        <v>0</v>
      </c>
      <c r="AZ37" s="137">
        <f t="shared" ca="1" si="46"/>
        <v>0</v>
      </c>
      <c r="BA37" s="137">
        <f t="shared" ca="1" si="46"/>
        <v>0</v>
      </c>
      <c r="BB37" s="137">
        <f t="shared" ca="1" si="46"/>
        <v>0</v>
      </c>
      <c r="BC37" s="137">
        <f t="shared" ca="1" si="46"/>
        <v>0</v>
      </c>
      <c r="BD37" s="137">
        <f t="shared" ca="1" si="46"/>
        <v>0</v>
      </c>
      <c r="BE37" s="137">
        <f t="shared" ca="1" si="46"/>
        <v>0</v>
      </c>
      <c r="BF37" s="137">
        <f t="shared" ca="1" si="47"/>
        <v>0</v>
      </c>
      <c r="BG37" s="137">
        <f t="shared" ca="1" si="47"/>
        <v>0</v>
      </c>
      <c r="BH37" s="137">
        <f t="shared" ca="1" si="47"/>
        <v>0</v>
      </c>
      <c r="BI37" s="137">
        <f t="shared" ca="1" si="47"/>
        <v>0</v>
      </c>
      <c r="BJ37" s="137">
        <f t="shared" ca="1" si="47"/>
        <v>0</v>
      </c>
      <c r="BK37" s="137">
        <f t="shared" ca="1" si="47"/>
        <v>0</v>
      </c>
      <c r="BL37" s="137">
        <f t="shared" ca="1" si="47"/>
        <v>0</v>
      </c>
      <c r="BM37" s="137">
        <f t="shared" ca="1" si="47"/>
        <v>0</v>
      </c>
      <c r="BN37" s="137">
        <f t="shared" ca="1" si="47"/>
        <v>0</v>
      </c>
      <c r="BO37" s="137">
        <f t="shared" ca="1" si="47"/>
        <v>0</v>
      </c>
      <c r="BP37" s="137">
        <f t="shared" ca="1" si="48"/>
        <v>0</v>
      </c>
      <c r="BQ37" s="137">
        <f t="shared" ca="1" si="48"/>
        <v>0</v>
      </c>
      <c r="BR37" s="137">
        <f t="shared" ca="1" si="48"/>
        <v>0</v>
      </c>
      <c r="BS37" s="137">
        <f t="shared" ca="1" si="48"/>
        <v>0</v>
      </c>
      <c r="BT37" s="137">
        <f t="shared" ca="1" si="48"/>
        <v>0</v>
      </c>
      <c r="BU37" s="137">
        <f t="shared" ca="1" si="48"/>
        <v>0</v>
      </c>
      <c r="BV37" s="137">
        <f t="shared" ca="1" si="48"/>
        <v>0</v>
      </c>
      <c r="BW37" s="137">
        <f t="shared" ca="1" si="48"/>
        <v>0</v>
      </c>
      <c r="BX37" s="137">
        <f t="shared" ca="1" si="48"/>
        <v>0</v>
      </c>
      <c r="BY37" s="137">
        <f t="shared" ca="1" si="48"/>
        <v>0</v>
      </c>
      <c r="BZ37" s="137">
        <f t="shared" ca="1" si="49"/>
        <v>0</v>
      </c>
      <c r="CA37" s="137">
        <f t="shared" ca="1" si="49"/>
        <v>0</v>
      </c>
      <c r="CB37" s="137">
        <f t="shared" ca="1" si="49"/>
        <v>0</v>
      </c>
      <c r="CC37" s="137">
        <f t="shared" ca="1" si="49"/>
        <v>0</v>
      </c>
      <c r="CD37" s="137">
        <f t="shared" ca="1" si="49"/>
        <v>0</v>
      </c>
      <c r="CE37" s="137">
        <f t="shared" ca="1" si="49"/>
        <v>0</v>
      </c>
      <c r="CF37" s="137">
        <f t="shared" ca="1" si="49"/>
        <v>0</v>
      </c>
      <c r="CG37" s="137">
        <f t="shared" ca="1" si="49"/>
        <v>0</v>
      </c>
      <c r="CH37" s="137">
        <f t="shared" ca="1" si="49"/>
        <v>0</v>
      </c>
      <c r="CI37" s="137">
        <f t="shared" ca="1" si="49"/>
        <v>0</v>
      </c>
      <c r="CJ37" s="137">
        <f t="shared" ca="1" si="50"/>
        <v>0</v>
      </c>
      <c r="CK37" s="137">
        <f t="shared" ca="1" si="50"/>
        <v>0</v>
      </c>
      <c r="CL37" s="137">
        <f t="shared" ca="1" si="50"/>
        <v>0</v>
      </c>
      <c r="CM37" s="137">
        <f t="shared" ca="1" si="50"/>
        <v>0</v>
      </c>
      <c r="CN37" s="137">
        <f t="shared" ca="1" si="50"/>
        <v>0</v>
      </c>
      <c r="CO37" s="137">
        <f t="shared" ca="1" si="50"/>
        <v>0</v>
      </c>
      <c r="CP37" s="137">
        <f t="shared" ca="1" si="50"/>
        <v>0</v>
      </c>
      <c r="CQ37" s="137">
        <f t="shared" ca="1" si="50"/>
        <v>0</v>
      </c>
      <c r="CR37" s="137">
        <f t="shared" ca="1" si="50"/>
        <v>0</v>
      </c>
      <c r="CS37" s="137">
        <f t="shared" ca="1" si="50"/>
        <v>0</v>
      </c>
      <c r="CT37" s="137">
        <f t="shared" ca="1" si="51"/>
        <v>0</v>
      </c>
      <c r="CU37" s="137">
        <f t="shared" ca="1" si="51"/>
        <v>0</v>
      </c>
      <c r="CV37" s="137">
        <f t="shared" ca="1" si="51"/>
        <v>0</v>
      </c>
      <c r="CW37" s="137">
        <f t="shared" ca="1" si="51"/>
        <v>0</v>
      </c>
      <c r="CX37" s="137">
        <f t="shared" ca="1" si="51"/>
        <v>0</v>
      </c>
      <c r="CY37" s="137">
        <f t="shared" ca="1" si="51"/>
        <v>0</v>
      </c>
      <c r="CZ37" s="137">
        <f t="shared" ca="1" si="51"/>
        <v>0</v>
      </c>
      <c r="DA37" s="137">
        <f t="shared" ca="1" si="51"/>
        <v>0</v>
      </c>
      <c r="DB37" s="137">
        <f t="shared" ca="1" si="51"/>
        <v>0</v>
      </c>
      <c r="DC37" s="137">
        <f t="shared" ca="1" si="51"/>
        <v>0</v>
      </c>
      <c r="DE37" s="253" t="str">
        <f t="shared" ca="1" si="25"/>
        <v>D.3.4.</v>
      </c>
      <c r="DF37">
        <v>1</v>
      </c>
      <c r="DG37">
        <f t="shared" ca="1" si="52"/>
        <v>21</v>
      </c>
      <c r="DH37">
        <v>0</v>
      </c>
    </row>
    <row r="38" spans="1:112" hidden="1">
      <c r="A38" s="123">
        <v>26</v>
      </c>
      <c r="B38" s="204" t="str">
        <f t="shared" ca="1" si="12"/>
        <v>D.3.5.</v>
      </c>
      <c r="C38" s="128" t="str">
        <f t="shared" ca="1" si="13"/>
        <v>Veikla</v>
      </c>
      <c r="D38" s="143"/>
      <c r="E38" s="147">
        <f t="shared" ca="1" si="14"/>
        <v>0.21</v>
      </c>
      <c r="F38" s="138">
        <f ca="1">H38+NPV(FD,I38:INDEX(I38:DC38,PAL))</f>
        <v>0</v>
      </c>
      <c r="G38" s="139">
        <f ca="1">SUMIF($H$5:$DC$5,"&lt;="&amp;PAL,$H38:$DC38)</f>
        <v>0</v>
      </c>
      <c r="H38" s="137">
        <f t="shared" ca="1" si="42"/>
        <v>0</v>
      </c>
      <c r="I38" s="137">
        <f t="shared" ca="1" si="42"/>
        <v>0</v>
      </c>
      <c r="J38" s="137">
        <f t="shared" ca="1" si="42"/>
        <v>0</v>
      </c>
      <c r="K38" s="137">
        <f t="shared" ca="1" si="42"/>
        <v>0</v>
      </c>
      <c r="L38" s="137">
        <f t="shared" ca="1" si="42"/>
        <v>0</v>
      </c>
      <c r="M38" s="137">
        <f t="shared" ca="1" si="42"/>
        <v>0</v>
      </c>
      <c r="N38" s="137">
        <f t="shared" ca="1" si="42"/>
        <v>0</v>
      </c>
      <c r="O38" s="137">
        <f t="shared" ca="1" si="42"/>
        <v>0</v>
      </c>
      <c r="P38" s="137">
        <f t="shared" ca="1" si="42"/>
        <v>0</v>
      </c>
      <c r="Q38" s="137">
        <f t="shared" ca="1" si="42"/>
        <v>0</v>
      </c>
      <c r="R38" s="137">
        <f t="shared" ca="1" si="43"/>
        <v>0</v>
      </c>
      <c r="S38" s="137">
        <f t="shared" ca="1" si="43"/>
        <v>0</v>
      </c>
      <c r="T38" s="137">
        <f t="shared" ca="1" si="43"/>
        <v>0</v>
      </c>
      <c r="U38" s="137">
        <f t="shared" ca="1" si="43"/>
        <v>0</v>
      </c>
      <c r="V38" s="137">
        <f t="shared" ca="1" si="43"/>
        <v>0</v>
      </c>
      <c r="W38" s="137">
        <f t="shared" ca="1" si="43"/>
        <v>0</v>
      </c>
      <c r="X38" s="137">
        <f t="shared" ca="1" si="43"/>
        <v>0</v>
      </c>
      <c r="Y38" s="137">
        <f t="shared" ca="1" si="43"/>
        <v>0</v>
      </c>
      <c r="Z38" s="137">
        <f t="shared" ca="1" si="43"/>
        <v>0</v>
      </c>
      <c r="AA38" s="137">
        <f t="shared" ca="1" si="43"/>
        <v>0</v>
      </c>
      <c r="AB38" s="137">
        <f t="shared" ca="1" si="44"/>
        <v>0</v>
      </c>
      <c r="AC38" s="137">
        <f t="shared" ca="1" si="44"/>
        <v>0</v>
      </c>
      <c r="AD38" s="137">
        <f t="shared" ca="1" si="44"/>
        <v>0</v>
      </c>
      <c r="AE38" s="137">
        <f t="shared" ca="1" si="44"/>
        <v>0</v>
      </c>
      <c r="AF38" s="137">
        <f t="shared" ca="1" si="44"/>
        <v>0</v>
      </c>
      <c r="AG38" s="137">
        <f t="shared" ca="1" si="44"/>
        <v>0</v>
      </c>
      <c r="AH38" s="137">
        <f t="shared" ca="1" si="44"/>
        <v>0</v>
      </c>
      <c r="AI38" s="137">
        <f t="shared" ca="1" si="44"/>
        <v>0</v>
      </c>
      <c r="AJ38" s="137">
        <f t="shared" ca="1" si="44"/>
        <v>0</v>
      </c>
      <c r="AK38" s="137">
        <f t="shared" ca="1" si="44"/>
        <v>0</v>
      </c>
      <c r="AL38" s="137">
        <f t="shared" ca="1" si="45"/>
        <v>0</v>
      </c>
      <c r="AM38" s="137">
        <f t="shared" ca="1" si="45"/>
        <v>0</v>
      </c>
      <c r="AN38" s="137">
        <f t="shared" ca="1" si="45"/>
        <v>0</v>
      </c>
      <c r="AO38" s="137">
        <f t="shared" ca="1" si="45"/>
        <v>0</v>
      </c>
      <c r="AP38" s="137">
        <f t="shared" ca="1" si="45"/>
        <v>0</v>
      </c>
      <c r="AQ38" s="137">
        <f t="shared" ca="1" si="45"/>
        <v>0</v>
      </c>
      <c r="AR38" s="137">
        <f t="shared" ca="1" si="45"/>
        <v>0</v>
      </c>
      <c r="AS38" s="137">
        <f t="shared" ca="1" si="45"/>
        <v>0</v>
      </c>
      <c r="AT38" s="137">
        <f t="shared" ca="1" si="45"/>
        <v>0</v>
      </c>
      <c r="AU38" s="137">
        <f t="shared" ca="1" si="45"/>
        <v>0</v>
      </c>
      <c r="AV38" s="137">
        <f t="shared" ca="1" si="46"/>
        <v>0</v>
      </c>
      <c r="AW38" s="137">
        <f t="shared" ca="1" si="46"/>
        <v>0</v>
      </c>
      <c r="AX38" s="137">
        <f t="shared" ca="1" si="46"/>
        <v>0</v>
      </c>
      <c r="AY38" s="137">
        <f t="shared" ca="1" si="46"/>
        <v>0</v>
      </c>
      <c r="AZ38" s="137">
        <f t="shared" ca="1" si="46"/>
        <v>0</v>
      </c>
      <c r="BA38" s="137">
        <f t="shared" ca="1" si="46"/>
        <v>0</v>
      </c>
      <c r="BB38" s="137">
        <f t="shared" ca="1" si="46"/>
        <v>0</v>
      </c>
      <c r="BC38" s="137">
        <f t="shared" ca="1" si="46"/>
        <v>0</v>
      </c>
      <c r="BD38" s="137">
        <f t="shared" ca="1" si="46"/>
        <v>0</v>
      </c>
      <c r="BE38" s="137">
        <f t="shared" ca="1" si="46"/>
        <v>0</v>
      </c>
      <c r="BF38" s="137">
        <f t="shared" ca="1" si="47"/>
        <v>0</v>
      </c>
      <c r="BG38" s="137">
        <f t="shared" ca="1" si="47"/>
        <v>0</v>
      </c>
      <c r="BH38" s="137">
        <f t="shared" ca="1" si="47"/>
        <v>0</v>
      </c>
      <c r="BI38" s="137">
        <f t="shared" ca="1" si="47"/>
        <v>0</v>
      </c>
      <c r="BJ38" s="137">
        <f t="shared" ca="1" si="47"/>
        <v>0</v>
      </c>
      <c r="BK38" s="137">
        <f t="shared" ca="1" si="47"/>
        <v>0</v>
      </c>
      <c r="BL38" s="137">
        <f t="shared" ca="1" si="47"/>
        <v>0</v>
      </c>
      <c r="BM38" s="137">
        <f t="shared" ca="1" si="47"/>
        <v>0</v>
      </c>
      <c r="BN38" s="137">
        <f t="shared" ca="1" si="47"/>
        <v>0</v>
      </c>
      <c r="BO38" s="137">
        <f t="shared" ca="1" si="47"/>
        <v>0</v>
      </c>
      <c r="BP38" s="137">
        <f t="shared" ca="1" si="48"/>
        <v>0</v>
      </c>
      <c r="BQ38" s="137">
        <f t="shared" ca="1" si="48"/>
        <v>0</v>
      </c>
      <c r="BR38" s="137">
        <f t="shared" ca="1" si="48"/>
        <v>0</v>
      </c>
      <c r="BS38" s="137">
        <f t="shared" ca="1" si="48"/>
        <v>0</v>
      </c>
      <c r="BT38" s="137">
        <f t="shared" ca="1" si="48"/>
        <v>0</v>
      </c>
      <c r="BU38" s="137">
        <f t="shared" ca="1" si="48"/>
        <v>0</v>
      </c>
      <c r="BV38" s="137">
        <f t="shared" ca="1" si="48"/>
        <v>0</v>
      </c>
      <c r="BW38" s="137">
        <f t="shared" ca="1" si="48"/>
        <v>0</v>
      </c>
      <c r="BX38" s="137">
        <f t="shared" ca="1" si="48"/>
        <v>0</v>
      </c>
      <c r="BY38" s="137">
        <f t="shared" ca="1" si="48"/>
        <v>0</v>
      </c>
      <c r="BZ38" s="137">
        <f t="shared" ca="1" si="49"/>
        <v>0</v>
      </c>
      <c r="CA38" s="137">
        <f t="shared" ca="1" si="49"/>
        <v>0</v>
      </c>
      <c r="CB38" s="137">
        <f t="shared" ca="1" si="49"/>
        <v>0</v>
      </c>
      <c r="CC38" s="137">
        <f t="shared" ca="1" si="49"/>
        <v>0</v>
      </c>
      <c r="CD38" s="137">
        <f t="shared" ca="1" si="49"/>
        <v>0</v>
      </c>
      <c r="CE38" s="137">
        <f t="shared" ca="1" si="49"/>
        <v>0</v>
      </c>
      <c r="CF38" s="137">
        <f t="shared" ca="1" si="49"/>
        <v>0</v>
      </c>
      <c r="CG38" s="137">
        <f t="shared" ca="1" si="49"/>
        <v>0</v>
      </c>
      <c r="CH38" s="137">
        <f t="shared" ca="1" si="49"/>
        <v>0</v>
      </c>
      <c r="CI38" s="137">
        <f t="shared" ca="1" si="49"/>
        <v>0</v>
      </c>
      <c r="CJ38" s="137">
        <f t="shared" ca="1" si="50"/>
        <v>0</v>
      </c>
      <c r="CK38" s="137">
        <f t="shared" ca="1" si="50"/>
        <v>0</v>
      </c>
      <c r="CL38" s="137">
        <f t="shared" ca="1" si="50"/>
        <v>0</v>
      </c>
      <c r="CM38" s="137">
        <f t="shared" ca="1" si="50"/>
        <v>0</v>
      </c>
      <c r="CN38" s="137">
        <f t="shared" ca="1" si="50"/>
        <v>0</v>
      </c>
      <c r="CO38" s="137">
        <f t="shared" ca="1" si="50"/>
        <v>0</v>
      </c>
      <c r="CP38" s="137">
        <f t="shared" ca="1" si="50"/>
        <v>0</v>
      </c>
      <c r="CQ38" s="137">
        <f t="shared" ca="1" si="50"/>
        <v>0</v>
      </c>
      <c r="CR38" s="137">
        <f t="shared" ca="1" si="50"/>
        <v>0</v>
      </c>
      <c r="CS38" s="137">
        <f t="shared" ca="1" si="50"/>
        <v>0</v>
      </c>
      <c r="CT38" s="137">
        <f t="shared" ca="1" si="51"/>
        <v>0</v>
      </c>
      <c r="CU38" s="137">
        <f t="shared" ca="1" si="51"/>
        <v>0</v>
      </c>
      <c r="CV38" s="137">
        <f t="shared" ca="1" si="51"/>
        <v>0</v>
      </c>
      <c r="CW38" s="137">
        <f t="shared" ca="1" si="51"/>
        <v>0</v>
      </c>
      <c r="CX38" s="137">
        <f t="shared" ca="1" si="51"/>
        <v>0</v>
      </c>
      <c r="CY38" s="137">
        <f t="shared" ca="1" si="51"/>
        <v>0</v>
      </c>
      <c r="CZ38" s="137">
        <f t="shared" ca="1" si="51"/>
        <v>0</v>
      </c>
      <c r="DA38" s="137">
        <f t="shared" ca="1" si="51"/>
        <v>0</v>
      </c>
      <c r="DB38" s="137">
        <f t="shared" ca="1" si="51"/>
        <v>0</v>
      </c>
      <c r="DC38" s="137">
        <f t="shared" ca="1" si="51"/>
        <v>0</v>
      </c>
      <c r="DE38" s="253" t="str">
        <f t="shared" ca="1" si="25"/>
        <v>D.3.5.</v>
      </c>
      <c r="DF38">
        <v>1</v>
      </c>
      <c r="DG38">
        <f t="shared" ca="1" si="52"/>
        <v>21</v>
      </c>
      <c r="DH38">
        <v>0</v>
      </c>
    </row>
    <row r="39" spans="1:112" hidden="1">
      <c r="A39" s="123">
        <v>27</v>
      </c>
      <c r="B39" s="204" t="str">
        <f t="shared" ca="1" si="12"/>
        <v>D.3.6.</v>
      </c>
      <c r="C39" s="128" t="str">
        <f t="shared" ca="1" si="13"/>
        <v>Veikla</v>
      </c>
      <c r="D39" s="143"/>
      <c r="E39" s="147">
        <f t="shared" ca="1" si="14"/>
        <v>0.21</v>
      </c>
      <c r="F39" s="138">
        <f ca="1">H39+NPV(FD,I39:INDEX(I39:DC39,PAL))</f>
        <v>0</v>
      </c>
      <c r="G39" s="139">
        <f ca="1">SUMIF($H$5:$DC$5,"&lt;="&amp;PAL,$H39:$DC39)</f>
        <v>0</v>
      </c>
      <c r="H39" s="137">
        <f t="shared" ca="1" si="42"/>
        <v>0</v>
      </c>
      <c r="I39" s="137">
        <f t="shared" ca="1" si="42"/>
        <v>0</v>
      </c>
      <c r="J39" s="137">
        <f t="shared" ca="1" si="42"/>
        <v>0</v>
      </c>
      <c r="K39" s="137">
        <f t="shared" ca="1" si="42"/>
        <v>0</v>
      </c>
      <c r="L39" s="137">
        <f t="shared" ca="1" si="42"/>
        <v>0</v>
      </c>
      <c r="M39" s="137">
        <f t="shared" ca="1" si="42"/>
        <v>0</v>
      </c>
      <c r="N39" s="137">
        <f t="shared" ca="1" si="42"/>
        <v>0</v>
      </c>
      <c r="O39" s="137">
        <f t="shared" ca="1" si="42"/>
        <v>0</v>
      </c>
      <c r="P39" s="137">
        <f t="shared" ca="1" si="42"/>
        <v>0</v>
      </c>
      <c r="Q39" s="137">
        <f t="shared" ca="1" si="42"/>
        <v>0</v>
      </c>
      <c r="R39" s="137">
        <f t="shared" ca="1" si="43"/>
        <v>0</v>
      </c>
      <c r="S39" s="137">
        <f t="shared" ca="1" si="43"/>
        <v>0</v>
      </c>
      <c r="T39" s="137">
        <f t="shared" ca="1" si="43"/>
        <v>0</v>
      </c>
      <c r="U39" s="137">
        <f t="shared" ca="1" si="43"/>
        <v>0</v>
      </c>
      <c r="V39" s="137">
        <f t="shared" ca="1" si="43"/>
        <v>0</v>
      </c>
      <c r="W39" s="137">
        <f t="shared" ca="1" si="43"/>
        <v>0</v>
      </c>
      <c r="X39" s="137">
        <f t="shared" ca="1" si="43"/>
        <v>0</v>
      </c>
      <c r="Y39" s="137">
        <f t="shared" ca="1" si="43"/>
        <v>0</v>
      </c>
      <c r="Z39" s="137">
        <f t="shared" ca="1" si="43"/>
        <v>0</v>
      </c>
      <c r="AA39" s="137">
        <f t="shared" ca="1" si="43"/>
        <v>0</v>
      </c>
      <c r="AB39" s="137">
        <f t="shared" ca="1" si="44"/>
        <v>0</v>
      </c>
      <c r="AC39" s="137">
        <f t="shared" ca="1" si="44"/>
        <v>0</v>
      </c>
      <c r="AD39" s="137">
        <f t="shared" ca="1" si="44"/>
        <v>0</v>
      </c>
      <c r="AE39" s="137">
        <f t="shared" ca="1" si="44"/>
        <v>0</v>
      </c>
      <c r="AF39" s="137">
        <f t="shared" ca="1" si="44"/>
        <v>0</v>
      </c>
      <c r="AG39" s="137">
        <f t="shared" ca="1" si="44"/>
        <v>0</v>
      </c>
      <c r="AH39" s="137">
        <f t="shared" ca="1" si="44"/>
        <v>0</v>
      </c>
      <c r="AI39" s="137">
        <f t="shared" ca="1" si="44"/>
        <v>0</v>
      </c>
      <c r="AJ39" s="137">
        <f t="shared" ca="1" si="44"/>
        <v>0</v>
      </c>
      <c r="AK39" s="137">
        <f t="shared" ca="1" si="44"/>
        <v>0</v>
      </c>
      <c r="AL39" s="137">
        <f t="shared" ca="1" si="45"/>
        <v>0</v>
      </c>
      <c r="AM39" s="137">
        <f t="shared" ca="1" si="45"/>
        <v>0</v>
      </c>
      <c r="AN39" s="137">
        <f t="shared" ca="1" si="45"/>
        <v>0</v>
      </c>
      <c r="AO39" s="137">
        <f t="shared" ca="1" si="45"/>
        <v>0</v>
      </c>
      <c r="AP39" s="137">
        <f t="shared" ca="1" si="45"/>
        <v>0</v>
      </c>
      <c r="AQ39" s="137">
        <f t="shared" ca="1" si="45"/>
        <v>0</v>
      </c>
      <c r="AR39" s="137">
        <f t="shared" ca="1" si="45"/>
        <v>0</v>
      </c>
      <c r="AS39" s="137">
        <f t="shared" ca="1" si="45"/>
        <v>0</v>
      </c>
      <c r="AT39" s="137">
        <f t="shared" ca="1" si="45"/>
        <v>0</v>
      </c>
      <c r="AU39" s="137">
        <f t="shared" ca="1" si="45"/>
        <v>0</v>
      </c>
      <c r="AV39" s="137">
        <f t="shared" ca="1" si="46"/>
        <v>0</v>
      </c>
      <c r="AW39" s="137">
        <f t="shared" ca="1" si="46"/>
        <v>0</v>
      </c>
      <c r="AX39" s="137">
        <f t="shared" ca="1" si="46"/>
        <v>0</v>
      </c>
      <c r="AY39" s="137">
        <f t="shared" ca="1" si="46"/>
        <v>0</v>
      </c>
      <c r="AZ39" s="137">
        <f t="shared" ca="1" si="46"/>
        <v>0</v>
      </c>
      <c r="BA39" s="137">
        <f t="shared" ca="1" si="46"/>
        <v>0</v>
      </c>
      <c r="BB39" s="137">
        <f t="shared" ca="1" si="46"/>
        <v>0</v>
      </c>
      <c r="BC39" s="137">
        <f t="shared" ca="1" si="46"/>
        <v>0</v>
      </c>
      <c r="BD39" s="137">
        <f t="shared" ca="1" si="46"/>
        <v>0</v>
      </c>
      <c r="BE39" s="137">
        <f t="shared" ca="1" si="46"/>
        <v>0</v>
      </c>
      <c r="BF39" s="137">
        <f t="shared" ca="1" si="47"/>
        <v>0</v>
      </c>
      <c r="BG39" s="137">
        <f t="shared" ca="1" si="47"/>
        <v>0</v>
      </c>
      <c r="BH39" s="137">
        <f t="shared" ca="1" si="47"/>
        <v>0</v>
      </c>
      <c r="BI39" s="137">
        <f t="shared" ca="1" si="47"/>
        <v>0</v>
      </c>
      <c r="BJ39" s="137">
        <f t="shared" ca="1" si="47"/>
        <v>0</v>
      </c>
      <c r="BK39" s="137">
        <f t="shared" ca="1" si="47"/>
        <v>0</v>
      </c>
      <c r="BL39" s="137">
        <f t="shared" ca="1" si="47"/>
        <v>0</v>
      </c>
      <c r="BM39" s="137">
        <f t="shared" ca="1" si="47"/>
        <v>0</v>
      </c>
      <c r="BN39" s="137">
        <f t="shared" ca="1" si="47"/>
        <v>0</v>
      </c>
      <c r="BO39" s="137">
        <f t="shared" ca="1" si="47"/>
        <v>0</v>
      </c>
      <c r="BP39" s="137">
        <f t="shared" ca="1" si="48"/>
        <v>0</v>
      </c>
      <c r="BQ39" s="137">
        <f t="shared" ca="1" si="48"/>
        <v>0</v>
      </c>
      <c r="BR39" s="137">
        <f t="shared" ca="1" si="48"/>
        <v>0</v>
      </c>
      <c r="BS39" s="137">
        <f t="shared" ca="1" si="48"/>
        <v>0</v>
      </c>
      <c r="BT39" s="137">
        <f t="shared" ca="1" si="48"/>
        <v>0</v>
      </c>
      <c r="BU39" s="137">
        <f t="shared" ca="1" si="48"/>
        <v>0</v>
      </c>
      <c r="BV39" s="137">
        <f t="shared" ca="1" si="48"/>
        <v>0</v>
      </c>
      <c r="BW39" s="137">
        <f t="shared" ca="1" si="48"/>
        <v>0</v>
      </c>
      <c r="BX39" s="137">
        <f t="shared" ca="1" si="48"/>
        <v>0</v>
      </c>
      <c r="BY39" s="137">
        <f t="shared" ca="1" si="48"/>
        <v>0</v>
      </c>
      <c r="BZ39" s="137">
        <f t="shared" ca="1" si="49"/>
        <v>0</v>
      </c>
      <c r="CA39" s="137">
        <f t="shared" ca="1" si="49"/>
        <v>0</v>
      </c>
      <c r="CB39" s="137">
        <f t="shared" ca="1" si="49"/>
        <v>0</v>
      </c>
      <c r="CC39" s="137">
        <f t="shared" ca="1" si="49"/>
        <v>0</v>
      </c>
      <c r="CD39" s="137">
        <f t="shared" ca="1" si="49"/>
        <v>0</v>
      </c>
      <c r="CE39" s="137">
        <f t="shared" ca="1" si="49"/>
        <v>0</v>
      </c>
      <c r="CF39" s="137">
        <f t="shared" ca="1" si="49"/>
        <v>0</v>
      </c>
      <c r="CG39" s="137">
        <f t="shared" ca="1" si="49"/>
        <v>0</v>
      </c>
      <c r="CH39" s="137">
        <f t="shared" ca="1" si="49"/>
        <v>0</v>
      </c>
      <c r="CI39" s="137">
        <f t="shared" ca="1" si="49"/>
        <v>0</v>
      </c>
      <c r="CJ39" s="137">
        <f t="shared" ca="1" si="50"/>
        <v>0</v>
      </c>
      <c r="CK39" s="137">
        <f t="shared" ca="1" si="50"/>
        <v>0</v>
      </c>
      <c r="CL39" s="137">
        <f t="shared" ca="1" si="50"/>
        <v>0</v>
      </c>
      <c r="CM39" s="137">
        <f t="shared" ca="1" si="50"/>
        <v>0</v>
      </c>
      <c r="CN39" s="137">
        <f t="shared" ca="1" si="50"/>
        <v>0</v>
      </c>
      <c r="CO39" s="137">
        <f t="shared" ca="1" si="50"/>
        <v>0</v>
      </c>
      <c r="CP39" s="137">
        <f t="shared" ca="1" si="50"/>
        <v>0</v>
      </c>
      <c r="CQ39" s="137">
        <f t="shared" ca="1" si="50"/>
        <v>0</v>
      </c>
      <c r="CR39" s="137">
        <f t="shared" ca="1" si="50"/>
        <v>0</v>
      </c>
      <c r="CS39" s="137">
        <f t="shared" ca="1" si="50"/>
        <v>0</v>
      </c>
      <c r="CT39" s="137">
        <f t="shared" ca="1" si="51"/>
        <v>0</v>
      </c>
      <c r="CU39" s="137">
        <f t="shared" ca="1" si="51"/>
        <v>0</v>
      </c>
      <c r="CV39" s="137">
        <f t="shared" ca="1" si="51"/>
        <v>0</v>
      </c>
      <c r="CW39" s="137">
        <f t="shared" ca="1" si="51"/>
        <v>0</v>
      </c>
      <c r="CX39" s="137">
        <f t="shared" ca="1" si="51"/>
        <v>0</v>
      </c>
      <c r="CY39" s="137">
        <f t="shared" ca="1" si="51"/>
        <v>0</v>
      </c>
      <c r="CZ39" s="137">
        <f t="shared" ca="1" si="51"/>
        <v>0</v>
      </c>
      <c r="DA39" s="137">
        <f t="shared" ca="1" si="51"/>
        <v>0</v>
      </c>
      <c r="DB39" s="137">
        <f t="shared" ca="1" si="51"/>
        <v>0</v>
      </c>
      <c r="DC39" s="137">
        <f t="shared" ca="1" si="51"/>
        <v>0</v>
      </c>
      <c r="DE39" s="253" t="str">
        <f t="shared" ca="1" si="25"/>
        <v>D.3.6.</v>
      </c>
      <c r="DF39">
        <v>1</v>
      </c>
      <c r="DG39">
        <f t="shared" ca="1" si="52"/>
        <v>21</v>
      </c>
      <c r="DH39">
        <v>0</v>
      </c>
    </row>
    <row r="40" spans="1:112" hidden="1">
      <c r="A40" s="123">
        <v>28</v>
      </c>
      <c r="B40" s="204" t="str">
        <f t="shared" ca="1" si="12"/>
        <v>D.3.7.</v>
      </c>
      <c r="C40" s="128" t="str">
        <f t="shared" ca="1" si="13"/>
        <v>Veikla</v>
      </c>
      <c r="D40" s="143"/>
      <c r="E40" s="147">
        <f t="shared" ca="1" si="14"/>
        <v>0.21</v>
      </c>
      <c r="F40" s="138">
        <f ca="1">H40+NPV(FD,I40:INDEX(I40:DC40,PAL))</f>
        <v>0</v>
      </c>
      <c r="G40" s="139">
        <f ca="1">SUMIF($H$5:$DC$5,"&lt;="&amp;PAL,$H40:$DC40)</f>
        <v>0</v>
      </c>
      <c r="H40" s="137">
        <f t="shared" ca="1" si="42"/>
        <v>0</v>
      </c>
      <c r="I40" s="137">
        <f t="shared" ca="1" si="42"/>
        <v>0</v>
      </c>
      <c r="J40" s="137">
        <f t="shared" ca="1" si="42"/>
        <v>0</v>
      </c>
      <c r="K40" s="137">
        <f t="shared" ca="1" si="42"/>
        <v>0</v>
      </c>
      <c r="L40" s="137">
        <f t="shared" ca="1" si="42"/>
        <v>0</v>
      </c>
      <c r="M40" s="137">
        <f t="shared" ca="1" si="42"/>
        <v>0</v>
      </c>
      <c r="N40" s="137">
        <f t="shared" ca="1" si="42"/>
        <v>0</v>
      </c>
      <c r="O40" s="137">
        <f t="shared" ca="1" si="42"/>
        <v>0</v>
      </c>
      <c r="P40" s="137">
        <f t="shared" ca="1" si="42"/>
        <v>0</v>
      </c>
      <c r="Q40" s="137">
        <f t="shared" ca="1" si="42"/>
        <v>0</v>
      </c>
      <c r="R40" s="137">
        <f t="shared" ca="1" si="43"/>
        <v>0</v>
      </c>
      <c r="S40" s="137">
        <f t="shared" ca="1" si="43"/>
        <v>0</v>
      </c>
      <c r="T40" s="137">
        <f t="shared" ca="1" si="43"/>
        <v>0</v>
      </c>
      <c r="U40" s="137">
        <f t="shared" ca="1" si="43"/>
        <v>0</v>
      </c>
      <c r="V40" s="137">
        <f t="shared" ca="1" si="43"/>
        <v>0</v>
      </c>
      <c r="W40" s="137">
        <f t="shared" ca="1" si="43"/>
        <v>0</v>
      </c>
      <c r="X40" s="137">
        <f t="shared" ca="1" si="43"/>
        <v>0</v>
      </c>
      <c r="Y40" s="137">
        <f t="shared" ca="1" si="43"/>
        <v>0</v>
      </c>
      <c r="Z40" s="137">
        <f t="shared" ca="1" si="43"/>
        <v>0</v>
      </c>
      <c r="AA40" s="137">
        <f t="shared" ca="1" si="43"/>
        <v>0</v>
      </c>
      <c r="AB40" s="137">
        <f t="shared" ca="1" si="44"/>
        <v>0</v>
      </c>
      <c r="AC40" s="137">
        <f t="shared" ca="1" si="44"/>
        <v>0</v>
      </c>
      <c r="AD40" s="137">
        <f t="shared" ca="1" si="44"/>
        <v>0</v>
      </c>
      <c r="AE40" s="137">
        <f t="shared" ca="1" si="44"/>
        <v>0</v>
      </c>
      <c r="AF40" s="137">
        <f t="shared" ca="1" si="44"/>
        <v>0</v>
      </c>
      <c r="AG40" s="137">
        <f t="shared" ca="1" si="44"/>
        <v>0</v>
      </c>
      <c r="AH40" s="137">
        <f t="shared" ca="1" si="44"/>
        <v>0</v>
      </c>
      <c r="AI40" s="137">
        <f t="shared" ca="1" si="44"/>
        <v>0</v>
      </c>
      <c r="AJ40" s="137">
        <f t="shared" ca="1" si="44"/>
        <v>0</v>
      </c>
      <c r="AK40" s="137">
        <f t="shared" ca="1" si="44"/>
        <v>0</v>
      </c>
      <c r="AL40" s="137">
        <f t="shared" ca="1" si="45"/>
        <v>0</v>
      </c>
      <c r="AM40" s="137">
        <f t="shared" ca="1" si="45"/>
        <v>0</v>
      </c>
      <c r="AN40" s="137">
        <f t="shared" ca="1" si="45"/>
        <v>0</v>
      </c>
      <c r="AO40" s="137">
        <f t="shared" ca="1" si="45"/>
        <v>0</v>
      </c>
      <c r="AP40" s="137">
        <f t="shared" ca="1" si="45"/>
        <v>0</v>
      </c>
      <c r="AQ40" s="137">
        <f t="shared" ca="1" si="45"/>
        <v>0</v>
      </c>
      <c r="AR40" s="137">
        <f t="shared" ca="1" si="45"/>
        <v>0</v>
      </c>
      <c r="AS40" s="137">
        <f t="shared" ca="1" si="45"/>
        <v>0</v>
      </c>
      <c r="AT40" s="137">
        <f t="shared" ca="1" si="45"/>
        <v>0</v>
      </c>
      <c r="AU40" s="137">
        <f t="shared" ca="1" si="45"/>
        <v>0</v>
      </c>
      <c r="AV40" s="137">
        <f t="shared" ca="1" si="46"/>
        <v>0</v>
      </c>
      <c r="AW40" s="137">
        <f t="shared" ca="1" si="46"/>
        <v>0</v>
      </c>
      <c r="AX40" s="137">
        <f t="shared" ca="1" si="46"/>
        <v>0</v>
      </c>
      <c r="AY40" s="137">
        <f t="shared" ca="1" si="46"/>
        <v>0</v>
      </c>
      <c r="AZ40" s="137">
        <f t="shared" ca="1" si="46"/>
        <v>0</v>
      </c>
      <c r="BA40" s="137">
        <f t="shared" ca="1" si="46"/>
        <v>0</v>
      </c>
      <c r="BB40" s="137">
        <f t="shared" ca="1" si="46"/>
        <v>0</v>
      </c>
      <c r="BC40" s="137">
        <f t="shared" ca="1" si="46"/>
        <v>0</v>
      </c>
      <c r="BD40" s="137">
        <f t="shared" ca="1" si="46"/>
        <v>0</v>
      </c>
      <c r="BE40" s="137">
        <f t="shared" ca="1" si="46"/>
        <v>0</v>
      </c>
      <c r="BF40" s="137">
        <f t="shared" ca="1" si="47"/>
        <v>0</v>
      </c>
      <c r="BG40" s="137">
        <f t="shared" ca="1" si="47"/>
        <v>0</v>
      </c>
      <c r="BH40" s="137">
        <f t="shared" ca="1" si="47"/>
        <v>0</v>
      </c>
      <c r="BI40" s="137">
        <f t="shared" ca="1" si="47"/>
        <v>0</v>
      </c>
      <c r="BJ40" s="137">
        <f t="shared" ca="1" si="47"/>
        <v>0</v>
      </c>
      <c r="BK40" s="137">
        <f t="shared" ca="1" si="47"/>
        <v>0</v>
      </c>
      <c r="BL40" s="137">
        <f t="shared" ca="1" si="47"/>
        <v>0</v>
      </c>
      <c r="BM40" s="137">
        <f t="shared" ca="1" si="47"/>
        <v>0</v>
      </c>
      <c r="BN40" s="137">
        <f t="shared" ca="1" si="47"/>
        <v>0</v>
      </c>
      <c r="BO40" s="137">
        <f t="shared" ca="1" si="47"/>
        <v>0</v>
      </c>
      <c r="BP40" s="137">
        <f t="shared" ca="1" si="48"/>
        <v>0</v>
      </c>
      <c r="BQ40" s="137">
        <f t="shared" ca="1" si="48"/>
        <v>0</v>
      </c>
      <c r="BR40" s="137">
        <f t="shared" ca="1" si="48"/>
        <v>0</v>
      </c>
      <c r="BS40" s="137">
        <f t="shared" ca="1" si="48"/>
        <v>0</v>
      </c>
      <c r="BT40" s="137">
        <f t="shared" ca="1" si="48"/>
        <v>0</v>
      </c>
      <c r="BU40" s="137">
        <f t="shared" ca="1" si="48"/>
        <v>0</v>
      </c>
      <c r="BV40" s="137">
        <f t="shared" ca="1" si="48"/>
        <v>0</v>
      </c>
      <c r="BW40" s="137">
        <f t="shared" ca="1" si="48"/>
        <v>0</v>
      </c>
      <c r="BX40" s="137">
        <f t="shared" ca="1" si="48"/>
        <v>0</v>
      </c>
      <c r="BY40" s="137">
        <f t="shared" ca="1" si="48"/>
        <v>0</v>
      </c>
      <c r="BZ40" s="137">
        <f t="shared" ca="1" si="49"/>
        <v>0</v>
      </c>
      <c r="CA40" s="137">
        <f t="shared" ca="1" si="49"/>
        <v>0</v>
      </c>
      <c r="CB40" s="137">
        <f t="shared" ca="1" si="49"/>
        <v>0</v>
      </c>
      <c r="CC40" s="137">
        <f t="shared" ca="1" si="49"/>
        <v>0</v>
      </c>
      <c r="CD40" s="137">
        <f t="shared" ca="1" si="49"/>
        <v>0</v>
      </c>
      <c r="CE40" s="137">
        <f t="shared" ca="1" si="49"/>
        <v>0</v>
      </c>
      <c r="CF40" s="137">
        <f t="shared" ca="1" si="49"/>
        <v>0</v>
      </c>
      <c r="CG40" s="137">
        <f t="shared" ca="1" si="49"/>
        <v>0</v>
      </c>
      <c r="CH40" s="137">
        <f t="shared" ca="1" si="49"/>
        <v>0</v>
      </c>
      <c r="CI40" s="137">
        <f t="shared" ca="1" si="49"/>
        <v>0</v>
      </c>
      <c r="CJ40" s="137">
        <f t="shared" ca="1" si="50"/>
        <v>0</v>
      </c>
      <c r="CK40" s="137">
        <f t="shared" ca="1" si="50"/>
        <v>0</v>
      </c>
      <c r="CL40" s="137">
        <f t="shared" ca="1" si="50"/>
        <v>0</v>
      </c>
      <c r="CM40" s="137">
        <f t="shared" ca="1" si="50"/>
        <v>0</v>
      </c>
      <c r="CN40" s="137">
        <f t="shared" ca="1" si="50"/>
        <v>0</v>
      </c>
      <c r="CO40" s="137">
        <f t="shared" ca="1" si="50"/>
        <v>0</v>
      </c>
      <c r="CP40" s="137">
        <f t="shared" ca="1" si="50"/>
        <v>0</v>
      </c>
      <c r="CQ40" s="137">
        <f t="shared" ca="1" si="50"/>
        <v>0</v>
      </c>
      <c r="CR40" s="137">
        <f t="shared" ca="1" si="50"/>
        <v>0</v>
      </c>
      <c r="CS40" s="137">
        <f t="shared" ca="1" si="50"/>
        <v>0</v>
      </c>
      <c r="CT40" s="137">
        <f t="shared" ca="1" si="51"/>
        <v>0</v>
      </c>
      <c r="CU40" s="137">
        <f t="shared" ca="1" si="51"/>
        <v>0</v>
      </c>
      <c r="CV40" s="137">
        <f t="shared" ca="1" si="51"/>
        <v>0</v>
      </c>
      <c r="CW40" s="137">
        <f t="shared" ca="1" si="51"/>
        <v>0</v>
      </c>
      <c r="CX40" s="137">
        <f t="shared" ca="1" si="51"/>
        <v>0</v>
      </c>
      <c r="CY40" s="137">
        <f t="shared" ca="1" si="51"/>
        <v>0</v>
      </c>
      <c r="CZ40" s="137">
        <f t="shared" ca="1" si="51"/>
        <v>0</v>
      </c>
      <c r="DA40" s="137">
        <f t="shared" ca="1" si="51"/>
        <v>0</v>
      </c>
      <c r="DB40" s="137">
        <f t="shared" ca="1" si="51"/>
        <v>0</v>
      </c>
      <c r="DC40" s="137">
        <f t="shared" ca="1" si="51"/>
        <v>0</v>
      </c>
      <c r="DE40" s="253" t="str">
        <f t="shared" ca="1" si="25"/>
        <v>D.3.7.</v>
      </c>
      <c r="DF40">
        <v>1</v>
      </c>
      <c r="DG40">
        <f t="shared" ca="1" si="52"/>
        <v>21</v>
      </c>
      <c r="DH40">
        <v>0</v>
      </c>
    </row>
    <row r="41" spans="1:112" hidden="1">
      <c r="A41" s="123">
        <v>29</v>
      </c>
      <c r="B41" s="204" t="str">
        <f t="shared" ca="1" si="12"/>
        <v>D.3.8.</v>
      </c>
      <c r="C41" s="128" t="str">
        <f t="shared" ca="1" si="13"/>
        <v>Veikla</v>
      </c>
      <c r="D41" s="132"/>
      <c r="E41" s="147">
        <f t="shared" ca="1" si="14"/>
        <v>0.21</v>
      </c>
      <c r="F41" s="138">
        <f ca="1">H41+NPV(FD,I41:INDEX(I41:DC41,PAL))</f>
        <v>0</v>
      </c>
      <c r="G41" s="139">
        <f ca="1">SUMIF($H$5:$DC$5,"&lt;="&amp;PAL,$H41:$DC41)</f>
        <v>0</v>
      </c>
      <c r="H41" s="137">
        <f t="shared" ca="1" si="42"/>
        <v>0</v>
      </c>
      <c r="I41" s="137">
        <f t="shared" ca="1" si="42"/>
        <v>0</v>
      </c>
      <c r="J41" s="137">
        <f t="shared" ca="1" si="42"/>
        <v>0</v>
      </c>
      <c r="K41" s="137">
        <f t="shared" ca="1" si="42"/>
        <v>0</v>
      </c>
      <c r="L41" s="137">
        <f t="shared" ca="1" si="42"/>
        <v>0</v>
      </c>
      <c r="M41" s="137">
        <f t="shared" ca="1" si="42"/>
        <v>0</v>
      </c>
      <c r="N41" s="137">
        <f t="shared" ca="1" si="42"/>
        <v>0</v>
      </c>
      <c r="O41" s="137">
        <f t="shared" ca="1" si="42"/>
        <v>0</v>
      </c>
      <c r="P41" s="137">
        <f t="shared" ca="1" si="42"/>
        <v>0</v>
      </c>
      <c r="Q41" s="137">
        <f t="shared" ca="1" si="42"/>
        <v>0</v>
      </c>
      <c r="R41" s="137">
        <f t="shared" ca="1" si="43"/>
        <v>0</v>
      </c>
      <c r="S41" s="137">
        <f t="shared" ca="1" si="43"/>
        <v>0</v>
      </c>
      <c r="T41" s="137">
        <f t="shared" ca="1" si="43"/>
        <v>0</v>
      </c>
      <c r="U41" s="137">
        <f t="shared" ca="1" si="43"/>
        <v>0</v>
      </c>
      <c r="V41" s="137">
        <f t="shared" ca="1" si="43"/>
        <v>0</v>
      </c>
      <c r="W41" s="137">
        <f t="shared" ca="1" si="43"/>
        <v>0</v>
      </c>
      <c r="X41" s="137">
        <f t="shared" ca="1" si="43"/>
        <v>0</v>
      </c>
      <c r="Y41" s="137">
        <f t="shared" ca="1" si="43"/>
        <v>0</v>
      </c>
      <c r="Z41" s="137">
        <f t="shared" ca="1" si="43"/>
        <v>0</v>
      </c>
      <c r="AA41" s="137">
        <f t="shared" ca="1" si="43"/>
        <v>0</v>
      </c>
      <c r="AB41" s="137">
        <f t="shared" ca="1" si="44"/>
        <v>0</v>
      </c>
      <c r="AC41" s="137">
        <f t="shared" ca="1" si="44"/>
        <v>0</v>
      </c>
      <c r="AD41" s="137">
        <f t="shared" ca="1" si="44"/>
        <v>0</v>
      </c>
      <c r="AE41" s="137">
        <f t="shared" ca="1" si="44"/>
        <v>0</v>
      </c>
      <c r="AF41" s="137">
        <f t="shared" ca="1" si="44"/>
        <v>0</v>
      </c>
      <c r="AG41" s="137">
        <f t="shared" ca="1" si="44"/>
        <v>0</v>
      </c>
      <c r="AH41" s="137">
        <f t="shared" ca="1" si="44"/>
        <v>0</v>
      </c>
      <c r="AI41" s="137">
        <f t="shared" ca="1" si="44"/>
        <v>0</v>
      </c>
      <c r="AJ41" s="137">
        <f t="shared" ca="1" si="44"/>
        <v>0</v>
      </c>
      <c r="AK41" s="137">
        <f t="shared" ca="1" si="44"/>
        <v>0</v>
      </c>
      <c r="AL41" s="137">
        <f t="shared" ca="1" si="45"/>
        <v>0</v>
      </c>
      <c r="AM41" s="137">
        <f t="shared" ca="1" si="45"/>
        <v>0</v>
      </c>
      <c r="AN41" s="137">
        <f t="shared" ca="1" si="45"/>
        <v>0</v>
      </c>
      <c r="AO41" s="137">
        <f t="shared" ca="1" si="45"/>
        <v>0</v>
      </c>
      <c r="AP41" s="137">
        <f t="shared" ca="1" si="45"/>
        <v>0</v>
      </c>
      <c r="AQ41" s="137">
        <f t="shared" ca="1" si="45"/>
        <v>0</v>
      </c>
      <c r="AR41" s="137">
        <f t="shared" ca="1" si="45"/>
        <v>0</v>
      </c>
      <c r="AS41" s="137">
        <f t="shared" ca="1" si="45"/>
        <v>0</v>
      </c>
      <c r="AT41" s="137">
        <f t="shared" ca="1" si="45"/>
        <v>0</v>
      </c>
      <c r="AU41" s="137">
        <f t="shared" ca="1" si="45"/>
        <v>0</v>
      </c>
      <c r="AV41" s="137">
        <f t="shared" ca="1" si="46"/>
        <v>0</v>
      </c>
      <c r="AW41" s="137">
        <f t="shared" ca="1" si="46"/>
        <v>0</v>
      </c>
      <c r="AX41" s="137">
        <f t="shared" ca="1" si="46"/>
        <v>0</v>
      </c>
      <c r="AY41" s="137">
        <f t="shared" ca="1" si="46"/>
        <v>0</v>
      </c>
      <c r="AZ41" s="137">
        <f t="shared" ca="1" si="46"/>
        <v>0</v>
      </c>
      <c r="BA41" s="137">
        <f t="shared" ca="1" si="46"/>
        <v>0</v>
      </c>
      <c r="BB41" s="137">
        <f t="shared" ca="1" si="46"/>
        <v>0</v>
      </c>
      <c r="BC41" s="137">
        <f t="shared" ca="1" si="46"/>
        <v>0</v>
      </c>
      <c r="BD41" s="137">
        <f t="shared" ca="1" si="46"/>
        <v>0</v>
      </c>
      <c r="BE41" s="137">
        <f t="shared" ca="1" si="46"/>
        <v>0</v>
      </c>
      <c r="BF41" s="137">
        <f t="shared" ca="1" si="47"/>
        <v>0</v>
      </c>
      <c r="BG41" s="137">
        <f t="shared" ca="1" si="47"/>
        <v>0</v>
      </c>
      <c r="BH41" s="137">
        <f t="shared" ca="1" si="47"/>
        <v>0</v>
      </c>
      <c r="BI41" s="137">
        <f t="shared" ca="1" si="47"/>
        <v>0</v>
      </c>
      <c r="BJ41" s="137">
        <f t="shared" ca="1" si="47"/>
        <v>0</v>
      </c>
      <c r="BK41" s="137">
        <f t="shared" ca="1" si="47"/>
        <v>0</v>
      </c>
      <c r="BL41" s="137">
        <f t="shared" ca="1" si="47"/>
        <v>0</v>
      </c>
      <c r="BM41" s="137">
        <f t="shared" ca="1" si="47"/>
        <v>0</v>
      </c>
      <c r="BN41" s="137">
        <f t="shared" ca="1" si="47"/>
        <v>0</v>
      </c>
      <c r="BO41" s="137">
        <f t="shared" ca="1" si="47"/>
        <v>0</v>
      </c>
      <c r="BP41" s="137">
        <f t="shared" ca="1" si="48"/>
        <v>0</v>
      </c>
      <c r="BQ41" s="137">
        <f t="shared" ca="1" si="48"/>
        <v>0</v>
      </c>
      <c r="BR41" s="137">
        <f t="shared" ca="1" si="48"/>
        <v>0</v>
      </c>
      <c r="BS41" s="137">
        <f t="shared" ca="1" si="48"/>
        <v>0</v>
      </c>
      <c r="BT41" s="137">
        <f t="shared" ca="1" si="48"/>
        <v>0</v>
      </c>
      <c r="BU41" s="137">
        <f t="shared" ca="1" si="48"/>
        <v>0</v>
      </c>
      <c r="BV41" s="137">
        <f t="shared" ca="1" si="48"/>
        <v>0</v>
      </c>
      <c r="BW41" s="137">
        <f t="shared" ca="1" si="48"/>
        <v>0</v>
      </c>
      <c r="BX41" s="137">
        <f t="shared" ca="1" si="48"/>
        <v>0</v>
      </c>
      <c r="BY41" s="137">
        <f t="shared" ca="1" si="48"/>
        <v>0</v>
      </c>
      <c r="BZ41" s="137">
        <f t="shared" ca="1" si="49"/>
        <v>0</v>
      </c>
      <c r="CA41" s="137">
        <f t="shared" ca="1" si="49"/>
        <v>0</v>
      </c>
      <c r="CB41" s="137">
        <f t="shared" ca="1" si="49"/>
        <v>0</v>
      </c>
      <c r="CC41" s="137">
        <f t="shared" ca="1" si="49"/>
        <v>0</v>
      </c>
      <c r="CD41" s="137">
        <f t="shared" ca="1" si="49"/>
        <v>0</v>
      </c>
      <c r="CE41" s="137">
        <f t="shared" ca="1" si="49"/>
        <v>0</v>
      </c>
      <c r="CF41" s="137">
        <f t="shared" ca="1" si="49"/>
        <v>0</v>
      </c>
      <c r="CG41" s="137">
        <f t="shared" ca="1" si="49"/>
        <v>0</v>
      </c>
      <c r="CH41" s="137">
        <f t="shared" ca="1" si="49"/>
        <v>0</v>
      </c>
      <c r="CI41" s="137">
        <f t="shared" ca="1" si="49"/>
        <v>0</v>
      </c>
      <c r="CJ41" s="137">
        <f t="shared" ca="1" si="50"/>
        <v>0</v>
      </c>
      <c r="CK41" s="137">
        <f t="shared" ca="1" si="50"/>
        <v>0</v>
      </c>
      <c r="CL41" s="137">
        <f t="shared" ca="1" si="50"/>
        <v>0</v>
      </c>
      <c r="CM41" s="137">
        <f t="shared" ca="1" si="50"/>
        <v>0</v>
      </c>
      <c r="CN41" s="137">
        <f t="shared" ca="1" si="50"/>
        <v>0</v>
      </c>
      <c r="CO41" s="137">
        <f t="shared" ca="1" si="50"/>
        <v>0</v>
      </c>
      <c r="CP41" s="137">
        <f t="shared" ca="1" si="50"/>
        <v>0</v>
      </c>
      <c r="CQ41" s="137">
        <f t="shared" ca="1" si="50"/>
        <v>0</v>
      </c>
      <c r="CR41" s="137">
        <f t="shared" ca="1" si="50"/>
        <v>0</v>
      </c>
      <c r="CS41" s="137">
        <f t="shared" ca="1" si="50"/>
        <v>0</v>
      </c>
      <c r="CT41" s="137">
        <f t="shared" ca="1" si="51"/>
        <v>0</v>
      </c>
      <c r="CU41" s="137">
        <f t="shared" ca="1" si="51"/>
        <v>0</v>
      </c>
      <c r="CV41" s="137">
        <f t="shared" ca="1" si="51"/>
        <v>0</v>
      </c>
      <c r="CW41" s="137">
        <f t="shared" ca="1" si="51"/>
        <v>0</v>
      </c>
      <c r="CX41" s="137">
        <f t="shared" ca="1" si="51"/>
        <v>0</v>
      </c>
      <c r="CY41" s="137">
        <f t="shared" ca="1" si="51"/>
        <v>0</v>
      </c>
      <c r="CZ41" s="137">
        <f t="shared" ca="1" si="51"/>
        <v>0</v>
      </c>
      <c r="DA41" s="137">
        <f t="shared" ca="1" si="51"/>
        <v>0</v>
      </c>
      <c r="DB41" s="137">
        <f t="shared" ca="1" si="51"/>
        <v>0</v>
      </c>
      <c r="DC41" s="137">
        <f t="shared" ca="1" si="51"/>
        <v>0</v>
      </c>
      <c r="DE41" s="253" t="str">
        <f t="shared" ca="1" si="25"/>
        <v>D.3.8.</v>
      </c>
      <c r="DF41">
        <v>1</v>
      </c>
      <c r="DG41">
        <f t="shared" ca="1" si="52"/>
        <v>21</v>
      </c>
      <c r="DH41">
        <v>0</v>
      </c>
    </row>
    <row r="42" spans="1:112" hidden="1">
      <c r="A42" s="123">
        <v>30</v>
      </c>
      <c r="B42" s="204" t="str">
        <f t="shared" ca="1" si="12"/>
        <v>D.3.9.</v>
      </c>
      <c r="C42" s="128" t="str">
        <f t="shared" ca="1" si="13"/>
        <v>Reinvesticijos (po priemonės įgyvendinimo)</v>
      </c>
      <c r="D42" s="132"/>
      <c r="E42" s="147">
        <f t="shared" ca="1" si="14"/>
        <v>0.21</v>
      </c>
      <c r="F42" s="138">
        <f ca="1">H42+NPV(FD,I42:INDEX(I42:DC42,PAL))</f>
        <v>0</v>
      </c>
      <c r="G42" s="139">
        <f ca="1">SUMIF($H$5:$DC$5,"&lt;="&amp;PAL,$H42:$DC42)</f>
        <v>0</v>
      </c>
      <c r="H42" s="137">
        <f t="shared" ca="1" si="42"/>
        <v>0</v>
      </c>
      <c r="I42" s="137">
        <f t="shared" ca="1" si="42"/>
        <v>0</v>
      </c>
      <c r="J42" s="137">
        <f t="shared" ca="1" si="42"/>
        <v>0</v>
      </c>
      <c r="K42" s="137">
        <f t="shared" ca="1" si="42"/>
        <v>0</v>
      </c>
      <c r="L42" s="137">
        <f t="shared" ca="1" si="42"/>
        <v>0</v>
      </c>
      <c r="M42" s="137">
        <f t="shared" ca="1" si="42"/>
        <v>0</v>
      </c>
      <c r="N42" s="137">
        <f t="shared" ca="1" si="42"/>
        <v>0</v>
      </c>
      <c r="O42" s="137">
        <f t="shared" ca="1" si="42"/>
        <v>0</v>
      </c>
      <c r="P42" s="137">
        <f t="shared" ca="1" si="42"/>
        <v>0</v>
      </c>
      <c r="Q42" s="137">
        <f t="shared" ca="1" si="42"/>
        <v>0</v>
      </c>
      <c r="R42" s="137">
        <f t="shared" ca="1" si="43"/>
        <v>0</v>
      </c>
      <c r="S42" s="137">
        <f t="shared" ca="1" si="43"/>
        <v>0</v>
      </c>
      <c r="T42" s="137">
        <f t="shared" ca="1" si="43"/>
        <v>0</v>
      </c>
      <c r="U42" s="137">
        <f t="shared" ca="1" si="43"/>
        <v>0</v>
      </c>
      <c r="V42" s="137">
        <f t="shared" ca="1" si="43"/>
        <v>0</v>
      </c>
      <c r="W42" s="137">
        <f t="shared" ca="1" si="43"/>
        <v>0</v>
      </c>
      <c r="X42" s="137">
        <f t="shared" ca="1" si="43"/>
        <v>0</v>
      </c>
      <c r="Y42" s="137">
        <f t="shared" ca="1" si="43"/>
        <v>0</v>
      </c>
      <c r="Z42" s="137">
        <f t="shared" ca="1" si="43"/>
        <v>0</v>
      </c>
      <c r="AA42" s="137">
        <f t="shared" ca="1" si="43"/>
        <v>0</v>
      </c>
      <c r="AB42" s="137">
        <f t="shared" ca="1" si="44"/>
        <v>0</v>
      </c>
      <c r="AC42" s="137">
        <f t="shared" ca="1" si="44"/>
        <v>0</v>
      </c>
      <c r="AD42" s="137">
        <f t="shared" ca="1" si="44"/>
        <v>0</v>
      </c>
      <c r="AE42" s="137">
        <f t="shared" ca="1" si="44"/>
        <v>0</v>
      </c>
      <c r="AF42" s="137">
        <f t="shared" ca="1" si="44"/>
        <v>0</v>
      </c>
      <c r="AG42" s="137">
        <f t="shared" ca="1" si="44"/>
        <v>0</v>
      </c>
      <c r="AH42" s="137">
        <f t="shared" ca="1" si="44"/>
        <v>0</v>
      </c>
      <c r="AI42" s="137">
        <f t="shared" ca="1" si="44"/>
        <v>0</v>
      </c>
      <c r="AJ42" s="137">
        <f t="shared" ca="1" si="44"/>
        <v>0</v>
      </c>
      <c r="AK42" s="137">
        <f t="shared" ca="1" si="44"/>
        <v>0</v>
      </c>
      <c r="AL42" s="137">
        <f t="shared" ca="1" si="45"/>
        <v>0</v>
      </c>
      <c r="AM42" s="137">
        <f t="shared" ca="1" si="45"/>
        <v>0</v>
      </c>
      <c r="AN42" s="137">
        <f t="shared" ca="1" si="45"/>
        <v>0</v>
      </c>
      <c r="AO42" s="137">
        <f t="shared" ca="1" si="45"/>
        <v>0</v>
      </c>
      <c r="AP42" s="137">
        <f t="shared" ca="1" si="45"/>
        <v>0</v>
      </c>
      <c r="AQ42" s="137">
        <f t="shared" ca="1" si="45"/>
        <v>0</v>
      </c>
      <c r="AR42" s="137">
        <f t="shared" ca="1" si="45"/>
        <v>0</v>
      </c>
      <c r="AS42" s="137">
        <f t="shared" ca="1" si="45"/>
        <v>0</v>
      </c>
      <c r="AT42" s="137">
        <f t="shared" ca="1" si="45"/>
        <v>0</v>
      </c>
      <c r="AU42" s="137">
        <f t="shared" ca="1" si="45"/>
        <v>0</v>
      </c>
      <c r="AV42" s="137">
        <f t="shared" ca="1" si="46"/>
        <v>0</v>
      </c>
      <c r="AW42" s="137">
        <f t="shared" ca="1" si="46"/>
        <v>0</v>
      </c>
      <c r="AX42" s="137">
        <f t="shared" ca="1" si="46"/>
        <v>0</v>
      </c>
      <c r="AY42" s="137">
        <f t="shared" ca="1" si="46"/>
        <v>0</v>
      </c>
      <c r="AZ42" s="137">
        <f t="shared" ca="1" si="46"/>
        <v>0</v>
      </c>
      <c r="BA42" s="137">
        <f t="shared" ca="1" si="46"/>
        <v>0</v>
      </c>
      <c r="BB42" s="137">
        <f t="shared" ca="1" si="46"/>
        <v>0</v>
      </c>
      <c r="BC42" s="137">
        <f t="shared" ca="1" si="46"/>
        <v>0</v>
      </c>
      <c r="BD42" s="137">
        <f t="shared" ca="1" si="46"/>
        <v>0</v>
      </c>
      <c r="BE42" s="137">
        <f t="shared" ca="1" si="46"/>
        <v>0</v>
      </c>
      <c r="BF42" s="137">
        <f t="shared" ca="1" si="47"/>
        <v>0</v>
      </c>
      <c r="BG42" s="137">
        <f t="shared" ca="1" si="47"/>
        <v>0</v>
      </c>
      <c r="BH42" s="137">
        <f t="shared" ca="1" si="47"/>
        <v>0</v>
      </c>
      <c r="BI42" s="137">
        <f t="shared" ca="1" si="47"/>
        <v>0</v>
      </c>
      <c r="BJ42" s="137">
        <f t="shared" ca="1" si="47"/>
        <v>0</v>
      </c>
      <c r="BK42" s="137">
        <f t="shared" ca="1" si="47"/>
        <v>0</v>
      </c>
      <c r="BL42" s="137">
        <f t="shared" ca="1" si="47"/>
        <v>0</v>
      </c>
      <c r="BM42" s="137">
        <f t="shared" ca="1" si="47"/>
        <v>0</v>
      </c>
      <c r="BN42" s="137">
        <f t="shared" ca="1" si="47"/>
        <v>0</v>
      </c>
      <c r="BO42" s="137">
        <f t="shared" ca="1" si="47"/>
        <v>0</v>
      </c>
      <c r="BP42" s="137">
        <f t="shared" ca="1" si="48"/>
        <v>0</v>
      </c>
      <c r="BQ42" s="137">
        <f t="shared" ca="1" si="48"/>
        <v>0</v>
      </c>
      <c r="BR42" s="137">
        <f t="shared" ca="1" si="48"/>
        <v>0</v>
      </c>
      <c r="BS42" s="137">
        <f t="shared" ca="1" si="48"/>
        <v>0</v>
      </c>
      <c r="BT42" s="137">
        <f t="shared" ca="1" si="48"/>
        <v>0</v>
      </c>
      <c r="BU42" s="137">
        <f t="shared" ca="1" si="48"/>
        <v>0</v>
      </c>
      <c r="BV42" s="137">
        <f t="shared" ca="1" si="48"/>
        <v>0</v>
      </c>
      <c r="BW42" s="137">
        <f t="shared" ca="1" si="48"/>
        <v>0</v>
      </c>
      <c r="BX42" s="137">
        <f t="shared" ca="1" si="48"/>
        <v>0</v>
      </c>
      <c r="BY42" s="137">
        <f t="shared" ca="1" si="48"/>
        <v>0</v>
      </c>
      <c r="BZ42" s="137">
        <f t="shared" ca="1" si="49"/>
        <v>0</v>
      </c>
      <c r="CA42" s="137">
        <f t="shared" ca="1" si="49"/>
        <v>0</v>
      </c>
      <c r="CB42" s="137">
        <f t="shared" ca="1" si="49"/>
        <v>0</v>
      </c>
      <c r="CC42" s="137">
        <f t="shared" ca="1" si="49"/>
        <v>0</v>
      </c>
      <c r="CD42" s="137">
        <f t="shared" ca="1" si="49"/>
        <v>0</v>
      </c>
      <c r="CE42" s="137">
        <f t="shared" ca="1" si="49"/>
        <v>0</v>
      </c>
      <c r="CF42" s="137">
        <f t="shared" ca="1" si="49"/>
        <v>0</v>
      </c>
      <c r="CG42" s="137">
        <f t="shared" ca="1" si="49"/>
        <v>0</v>
      </c>
      <c r="CH42" s="137">
        <f t="shared" ca="1" si="49"/>
        <v>0</v>
      </c>
      <c r="CI42" s="137">
        <f t="shared" ca="1" si="49"/>
        <v>0</v>
      </c>
      <c r="CJ42" s="137">
        <f t="shared" ca="1" si="50"/>
        <v>0</v>
      </c>
      <c r="CK42" s="137">
        <f t="shared" ca="1" si="50"/>
        <v>0</v>
      </c>
      <c r="CL42" s="137">
        <f t="shared" ca="1" si="50"/>
        <v>0</v>
      </c>
      <c r="CM42" s="137">
        <f t="shared" ca="1" si="50"/>
        <v>0</v>
      </c>
      <c r="CN42" s="137">
        <f t="shared" ca="1" si="50"/>
        <v>0</v>
      </c>
      <c r="CO42" s="137">
        <f t="shared" ca="1" si="50"/>
        <v>0</v>
      </c>
      <c r="CP42" s="137">
        <f t="shared" ca="1" si="50"/>
        <v>0</v>
      </c>
      <c r="CQ42" s="137">
        <f t="shared" ca="1" si="50"/>
        <v>0</v>
      </c>
      <c r="CR42" s="137">
        <f t="shared" ca="1" si="50"/>
        <v>0</v>
      </c>
      <c r="CS42" s="137">
        <f t="shared" ca="1" si="50"/>
        <v>0</v>
      </c>
      <c r="CT42" s="137">
        <f t="shared" ca="1" si="51"/>
        <v>0</v>
      </c>
      <c r="CU42" s="137">
        <f t="shared" ca="1" si="51"/>
        <v>0</v>
      </c>
      <c r="CV42" s="137">
        <f t="shared" ca="1" si="51"/>
        <v>0</v>
      </c>
      <c r="CW42" s="137">
        <f t="shared" ca="1" si="51"/>
        <v>0</v>
      </c>
      <c r="CX42" s="137">
        <f t="shared" ca="1" si="51"/>
        <v>0</v>
      </c>
      <c r="CY42" s="137">
        <f t="shared" ca="1" si="51"/>
        <v>0</v>
      </c>
      <c r="CZ42" s="137">
        <f t="shared" ca="1" si="51"/>
        <v>0</v>
      </c>
      <c r="DA42" s="137">
        <f t="shared" ca="1" si="51"/>
        <v>0</v>
      </c>
      <c r="DB42" s="137">
        <f t="shared" ca="1" si="51"/>
        <v>0</v>
      </c>
      <c r="DC42" s="137">
        <f t="shared" ca="1" si="51"/>
        <v>0</v>
      </c>
      <c r="DE42" s="253" t="str">
        <f t="shared" ca="1" si="25"/>
        <v>D.3.9.</v>
      </c>
      <c r="DF42">
        <v>1</v>
      </c>
      <c r="DG42">
        <f t="shared" ca="1" si="52"/>
        <v>21</v>
      </c>
      <c r="DH42">
        <v>0</v>
      </c>
    </row>
    <row r="43" spans="1:112" hidden="1">
      <c r="A43" s="123">
        <v>31</v>
      </c>
      <c r="B43" s="204" t="str">
        <f t="shared" ca="1" si="12"/>
        <v>D.3.L.</v>
      </c>
      <c r="C43" s="128" t="str">
        <f t="shared" ca="1" si="13"/>
        <v>Likutinė vertė</v>
      </c>
      <c r="D43" s="132"/>
      <c r="E43" s="147">
        <f t="shared" ca="1" si="14"/>
        <v>0.21</v>
      </c>
      <c r="F43" s="138">
        <f ca="1">H43+NPV(FD,I43:INDEX(I43:DC43,PAL))</f>
        <v>0</v>
      </c>
      <c r="G43" s="139">
        <f ca="1">SUMIF($H$5:$DC$5,"&lt;="&amp;PAL,$H43:$DC43)</f>
        <v>0</v>
      </c>
      <c r="H43" s="137">
        <f t="shared" ca="1" si="42"/>
        <v>0</v>
      </c>
      <c r="I43" s="137">
        <f t="shared" ca="1" si="42"/>
        <v>0</v>
      </c>
      <c r="J43" s="137">
        <f t="shared" ca="1" si="42"/>
        <v>0</v>
      </c>
      <c r="K43" s="137">
        <f t="shared" ca="1" si="42"/>
        <v>0</v>
      </c>
      <c r="L43" s="137">
        <f t="shared" ca="1" si="42"/>
        <v>0</v>
      </c>
      <c r="M43" s="137">
        <f t="shared" ca="1" si="42"/>
        <v>0</v>
      </c>
      <c r="N43" s="137">
        <f t="shared" ca="1" si="42"/>
        <v>0</v>
      </c>
      <c r="O43" s="137">
        <f t="shared" ca="1" si="42"/>
        <v>0</v>
      </c>
      <c r="P43" s="137">
        <f t="shared" ca="1" si="42"/>
        <v>0</v>
      </c>
      <c r="Q43" s="137">
        <f t="shared" ca="1" si="42"/>
        <v>0</v>
      </c>
      <c r="R43" s="137">
        <f t="shared" ca="1" si="43"/>
        <v>0</v>
      </c>
      <c r="S43" s="137">
        <f t="shared" ca="1" si="43"/>
        <v>0</v>
      </c>
      <c r="T43" s="137">
        <f t="shared" ca="1" si="43"/>
        <v>0</v>
      </c>
      <c r="U43" s="137">
        <f t="shared" ca="1" si="43"/>
        <v>0</v>
      </c>
      <c r="V43" s="137">
        <f t="shared" ca="1" si="43"/>
        <v>0</v>
      </c>
      <c r="W43" s="137">
        <f t="shared" ca="1" si="43"/>
        <v>0</v>
      </c>
      <c r="X43" s="137">
        <f t="shared" ca="1" si="43"/>
        <v>0</v>
      </c>
      <c r="Y43" s="137">
        <f t="shared" ca="1" si="43"/>
        <v>0</v>
      </c>
      <c r="Z43" s="137">
        <f t="shared" ca="1" si="43"/>
        <v>0</v>
      </c>
      <c r="AA43" s="137">
        <f t="shared" ca="1" si="43"/>
        <v>0</v>
      </c>
      <c r="AB43" s="137">
        <f t="shared" ca="1" si="44"/>
        <v>0</v>
      </c>
      <c r="AC43" s="137">
        <f t="shared" ca="1" si="44"/>
        <v>0</v>
      </c>
      <c r="AD43" s="137">
        <f t="shared" ca="1" si="44"/>
        <v>0</v>
      </c>
      <c r="AE43" s="137">
        <f t="shared" ca="1" si="44"/>
        <v>0</v>
      </c>
      <c r="AF43" s="137">
        <f t="shared" ca="1" si="44"/>
        <v>0</v>
      </c>
      <c r="AG43" s="137">
        <f t="shared" ca="1" si="44"/>
        <v>0</v>
      </c>
      <c r="AH43" s="137">
        <f t="shared" ca="1" si="44"/>
        <v>0</v>
      </c>
      <c r="AI43" s="137">
        <f t="shared" ca="1" si="44"/>
        <v>0</v>
      </c>
      <c r="AJ43" s="137">
        <f t="shared" ca="1" si="44"/>
        <v>0</v>
      </c>
      <c r="AK43" s="137">
        <f t="shared" ca="1" si="44"/>
        <v>0</v>
      </c>
      <c r="AL43" s="137">
        <f t="shared" ca="1" si="45"/>
        <v>0</v>
      </c>
      <c r="AM43" s="137">
        <f t="shared" ca="1" si="45"/>
        <v>0</v>
      </c>
      <c r="AN43" s="137">
        <f t="shared" ca="1" si="45"/>
        <v>0</v>
      </c>
      <c r="AO43" s="137">
        <f t="shared" ca="1" si="45"/>
        <v>0</v>
      </c>
      <c r="AP43" s="137">
        <f t="shared" ca="1" si="45"/>
        <v>0</v>
      </c>
      <c r="AQ43" s="137">
        <f t="shared" ca="1" si="45"/>
        <v>0</v>
      </c>
      <c r="AR43" s="137">
        <f t="shared" ca="1" si="45"/>
        <v>0</v>
      </c>
      <c r="AS43" s="137">
        <f t="shared" ca="1" si="45"/>
        <v>0</v>
      </c>
      <c r="AT43" s="137">
        <f t="shared" ca="1" si="45"/>
        <v>0</v>
      </c>
      <c r="AU43" s="137">
        <f t="shared" ca="1" si="45"/>
        <v>0</v>
      </c>
      <c r="AV43" s="137">
        <f t="shared" ca="1" si="46"/>
        <v>0</v>
      </c>
      <c r="AW43" s="137">
        <f t="shared" ca="1" si="46"/>
        <v>0</v>
      </c>
      <c r="AX43" s="137">
        <f t="shared" ca="1" si="46"/>
        <v>0</v>
      </c>
      <c r="AY43" s="137">
        <f t="shared" ca="1" si="46"/>
        <v>0</v>
      </c>
      <c r="AZ43" s="137">
        <f t="shared" ca="1" si="46"/>
        <v>0</v>
      </c>
      <c r="BA43" s="137">
        <f t="shared" ca="1" si="46"/>
        <v>0</v>
      </c>
      <c r="BB43" s="137">
        <f t="shared" ca="1" si="46"/>
        <v>0</v>
      </c>
      <c r="BC43" s="137">
        <f t="shared" ca="1" si="46"/>
        <v>0</v>
      </c>
      <c r="BD43" s="137">
        <f t="shared" ca="1" si="46"/>
        <v>0</v>
      </c>
      <c r="BE43" s="137">
        <f t="shared" ca="1" si="46"/>
        <v>0</v>
      </c>
      <c r="BF43" s="137">
        <f t="shared" ca="1" si="47"/>
        <v>0</v>
      </c>
      <c r="BG43" s="137">
        <f t="shared" ca="1" si="47"/>
        <v>0</v>
      </c>
      <c r="BH43" s="137">
        <f t="shared" ca="1" si="47"/>
        <v>0</v>
      </c>
      <c r="BI43" s="137">
        <f t="shared" ca="1" si="47"/>
        <v>0</v>
      </c>
      <c r="BJ43" s="137">
        <f t="shared" ca="1" si="47"/>
        <v>0</v>
      </c>
      <c r="BK43" s="137">
        <f t="shared" ca="1" si="47"/>
        <v>0</v>
      </c>
      <c r="BL43" s="137">
        <f t="shared" ca="1" si="47"/>
        <v>0</v>
      </c>
      <c r="BM43" s="137">
        <f t="shared" ca="1" si="47"/>
        <v>0</v>
      </c>
      <c r="BN43" s="137">
        <f t="shared" ca="1" si="47"/>
        <v>0</v>
      </c>
      <c r="BO43" s="137">
        <f t="shared" ca="1" si="47"/>
        <v>0</v>
      </c>
      <c r="BP43" s="137">
        <f t="shared" ca="1" si="48"/>
        <v>0</v>
      </c>
      <c r="BQ43" s="137">
        <f t="shared" ca="1" si="48"/>
        <v>0</v>
      </c>
      <c r="BR43" s="137">
        <f t="shared" ca="1" si="48"/>
        <v>0</v>
      </c>
      <c r="BS43" s="137">
        <f t="shared" ca="1" si="48"/>
        <v>0</v>
      </c>
      <c r="BT43" s="137">
        <f t="shared" ca="1" si="48"/>
        <v>0</v>
      </c>
      <c r="BU43" s="137">
        <f t="shared" ca="1" si="48"/>
        <v>0</v>
      </c>
      <c r="BV43" s="137">
        <f t="shared" ca="1" si="48"/>
        <v>0</v>
      </c>
      <c r="BW43" s="137">
        <f t="shared" ca="1" si="48"/>
        <v>0</v>
      </c>
      <c r="BX43" s="137">
        <f t="shared" ca="1" si="48"/>
        <v>0</v>
      </c>
      <c r="BY43" s="137">
        <f t="shared" ca="1" si="48"/>
        <v>0</v>
      </c>
      <c r="BZ43" s="137">
        <f t="shared" ca="1" si="49"/>
        <v>0</v>
      </c>
      <c r="CA43" s="137">
        <f t="shared" ca="1" si="49"/>
        <v>0</v>
      </c>
      <c r="CB43" s="137">
        <f t="shared" ca="1" si="49"/>
        <v>0</v>
      </c>
      <c r="CC43" s="137">
        <f t="shared" ca="1" si="49"/>
        <v>0</v>
      </c>
      <c r="CD43" s="137">
        <f t="shared" ca="1" si="49"/>
        <v>0</v>
      </c>
      <c r="CE43" s="137">
        <f t="shared" ca="1" si="49"/>
        <v>0</v>
      </c>
      <c r="CF43" s="137">
        <f t="shared" ca="1" si="49"/>
        <v>0</v>
      </c>
      <c r="CG43" s="137">
        <f t="shared" ca="1" si="49"/>
        <v>0</v>
      </c>
      <c r="CH43" s="137">
        <f t="shared" ca="1" si="49"/>
        <v>0</v>
      </c>
      <c r="CI43" s="137">
        <f t="shared" ca="1" si="49"/>
        <v>0</v>
      </c>
      <c r="CJ43" s="137">
        <f t="shared" ca="1" si="50"/>
        <v>0</v>
      </c>
      <c r="CK43" s="137">
        <f t="shared" ca="1" si="50"/>
        <v>0</v>
      </c>
      <c r="CL43" s="137">
        <f t="shared" ca="1" si="50"/>
        <v>0</v>
      </c>
      <c r="CM43" s="137">
        <f t="shared" ca="1" si="50"/>
        <v>0</v>
      </c>
      <c r="CN43" s="137">
        <f t="shared" ca="1" si="50"/>
        <v>0</v>
      </c>
      <c r="CO43" s="137">
        <f t="shared" ca="1" si="50"/>
        <v>0</v>
      </c>
      <c r="CP43" s="137">
        <f t="shared" ca="1" si="50"/>
        <v>0</v>
      </c>
      <c r="CQ43" s="137">
        <f t="shared" ca="1" si="50"/>
        <v>0</v>
      </c>
      <c r="CR43" s="137">
        <f t="shared" ca="1" si="50"/>
        <v>0</v>
      </c>
      <c r="CS43" s="137">
        <f t="shared" ca="1" si="50"/>
        <v>0</v>
      </c>
      <c r="CT43" s="137">
        <f t="shared" ca="1" si="51"/>
        <v>0</v>
      </c>
      <c r="CU43" s="137">
        <f t="shared" ca="1" si="51"/>
        <v>0</v>
      </c>
      <c r="CV43" s="137">
        <f t="shared" ca="1" si="51"/>
        <v>0</v>
      </c>
      <c r="CW43" s="137">
        <f t="shared" ca="1" si="51"/>
        <v>0</v>
      </c>
      <c r="CX43" s="137">
        <f t="shared" ca="1" si="51"/>
        <v>0</v>
      </c>
      <c r="CY43" s="137">
        <f t="shared" ca="1" si="51"/>
        <v>0</v>
      </c>
      <c r="CZ43" s="137">
        <f t="shared" ca="1" si="51"/>
        <v>0</v>
      </c>
      <c r="DA43" s="137">
        <f t="shared" ca="1" si="51"/>
        <v>0</v>
      </c>
      <c r="DB43" s="137">
        <f t="shared" ca="1" si="51"/>
        <v>0</v>
      </c>
      <c r="DC43" s="137">
        <f t="shared" ca="1" si="51"/>
        <v>0</v>
      </c>
      <c r="DE43" s="253" t="str">
        <f t="shared" ca="1" si="25"/>
        <v>D.3.L.</v>
      </c>
      <c r="DF43">
        <v>1</v>
      </c>
      <c r="DG43">
        <f t="shared" ca="1" si="52"/>
        <v>21</v>
      </c>
      <c r="DH43">
        <f ca="1">DG43/(100+DG43)</f>
        <v>0.17355371900826447</v>
      </c>
    </row>
    <row r="44" spans="1:112" hidden="1">
      <c r="A44" s="123">
        <v>32</v>
      </c>
      <c r="B44" s="204" t="str">
        <f t="shared" ref="B44:B75" ca="1" si="53">OFFSET(INDIRECT("'"&amp;Opt_alt&amp;"'!B12"),$A44,0)</f>
        <v>E.</v>
      </c>
      <c r="C44" s="196" t="str">
        <f t="shared" ref="C44:C75" ca="1" si="54">IF(OFFSET(INDIRECT("'"&amp;Opt_alt&amp;"'!C12"),$A44,0)="","",OFFSET(INDIRECT("'"&amp;Opt_alt&amp;"'!C12"),$A44,0))</f>
        <v>INVESTICINĖS VEIKLOS</v>
      </c>
      <c r="D44" s="131"/>
      <c r="E44" s="232" t="str">
        <f t="shared" ref="E44:E75" ca="1" si="55">IF(OFFSET(INDIRECT("'"&amp;Opt_alt&amp;"'!E12"),$A44,0)="","",OFFSET(INDIRECT("'"&amp;Opt_alt&amp;"'!E12"),$A44,0))</f>
        <v/>
      </c>
      <c r="F44" s="140">
        <f ca="1">F45+F56+F67</f>
        <v>74485755.969120488</v>
      </c>
      <c r="G44" s="139">
        <f ca="1">SUMIF($H$5:$DC$5,"&lt;="&amp;PAL,$H44:$DC44)</f>
        <v>137181722.88357502</v>
      </c>
      <c r="H44" s="233">
        <f ca="1">H45+H56+H67</f>
        <v>0</v>
      </c>
      <c r="I44" s="233">
        <f t="shared" ref="I44:BT44" ca="1" si="56">I45+I56+I67</f>
        <v>5244384.9000000004</v>
      </c>
      <c r="J44" s="233">
        <f t="shared" ca="1" si="56"/>
        <v>1883482</v>
      </c>
      <c r="K44" s="233">
        <f t="shared" ca="1" si="56"/>
        <v>7428561.2165000001</v>
      </c>
      <c r="L44" s="233">
        <f t="shared" ca="1" si="56"/>
        <v>5742151.9300000006</v>
      </c>
      <c r="M44" s="233">
        <f t="shared" ca="1" si="56"/>
        <v>15398255</v>
      </c>
      <c r="N44" s="233">
        <f t="shared" ca="1" si="56"/>
        <v>16406185</v>
      </c>
      <c r="O44" s="233">
        <f t="shared" ca="1" si="56"/>
        <v>9258800</v>
      </c>
      <c r="P44" s="233">
        <f t="shared" ca="1" si="56"/>
        <v>0</v>
      </c>
      <c r="Q44" s="233">
        <f t="shared" ca="1" si="56"/>
        <v>0</v>
      </c>
      <c r="R44" s="233">
        <f t="shared" ca="1" si="56"/>
        <v>0</v>
      </c>
      <c r="S44" s="233">
        <f t="shared" ca="1" si="56"/>
        <v>0</v>
      </c>
      <c r="T44" s="233">
        <f t="shared" ca="1" si="56"/>
        <v>16715.900000000001</v>
      </c>
      <c r="U44" s="233">
        <f t="shared" ca="1" si="56"/>
        <v>0</v>
      </c>
      <c r="V44" s="233">
        <f t="shared" ca="1" si="56"/>
        <v>0</v>
      </c>
      <c r="W44" s="233">
        <f t="shared" ca="1" si="56"/>
        <v>0</v>
      </c>
      <c r="X44" s="233">
        <f t="shared" ca="1" si="56"/>
        <v>0</v>
      </c>
      <c r="Y44" s="233">
        <f t="shared" ca="1" si="56"/>
        <v>0</v>
      </c>
      <c r="Z44" s="233">
        <f t="shared" ca="1" si="56"/>
        <v>0</v>
      </c>
      <c r="AA44" s="233">
        <f t="shared" ca="1" si="56"/>
        <v>0</v>
      </c>
      <c r="AB44" s="233">
        <f t="shared" ca="1" si="56"/>
        <v>0</v>
      </c>
      <c r="AC44" s="233">
        <f t="shared" ca="1" si="56"/>
        <v>0</v>
      </c>
      <c r="AD44" s="233">
        <f t="shared" ca="1" si="56"/>
        <v>4187857</v>
      </c>
      <c r="AE44" s="233">
        <f t="shared" ca="1" si="56"/>
        <v>16715.900000000001</v>
      </c>
      <c r="AF44" s="233">
        <f t="shared" ca="1" si="56"/>
        <v>0</v>
      </c>
      <c r="AG44" s="233">
        <f t="shared" ca="1" si="56"/>
        <v>0</v>
      </c>
      <c r="AH44" s="233">
        <f t="shared" ca="1" si="56"/>
        <v>27030583.146499999</v>
      </c>
      <c r="AI44" s="233">
        <f t="shared" ca="1" si="56"/>
        <v>0</v>
      </c>
      <c r="AJ44" s="233">
        <f t="shared" ca="1" si="56"/>
        <v>0</v>
      </c>
      <c r="AK44" s="233">
        <f t="shared" ca="1" si="56"/>
        <v>1206330</v>
      </c>
      <c r="AL44" s="233">
        <f t="shared" ca="1" si="56"/>
        <v>0</v>
      </c>
      <c r="AM44" s="233">
        <f t="shared" ca="1" si="56"/>
        <v>0</v>
      </c>
      <c r="AN44" s="233">
        <f t="shared" ca="1" si="56"/>
        <v>5779770</v>
      </c>
      <c r="AO44" s="233">
        <f t="shared" ca="1" si="56"/>
        <v>21217600</v>
      </c>
      <c r="AP44" s="233">
        <f t="shared" ca="1" si="56"/>
        <v>16715.900000000001</v>
      </c>
      <c r="AQ44" s="233">
        <f t="shared" ca="1" si="56"/>
        <v>16347614.990575001</v>
      </c>
      <c r="AR44" s="233">
        <f t="shared" ca="1" si="56"/>
        <v>0</v>
      </c>
      <c r="AS44" s="233">
        <f t="shared" ca="1" si="56"/>
        <v>0</v>
      </c>
      <c r="AT44" s="233">
        <f t="shared" ca="1" si="56"/>
        <v>0</v>
      </c>
      <c r="AU44" s="233">
        <f t="shared" ca="1" si="56"/>
        <v>0</v>
      </c>
      <c r="AV44" s="233">
        <f t="shared" ca="1" si="56"/>
        <v>0</v>
      </c>
      <c r="AW44" s="233">
        <f t="shared" ca="1" si="56"/>
        <v>0</v>
      </c>
      <c r="AX44" s="233">
        <f t="shared" ca="1" si="56"/>
        <v>0</v>
      </c>
      <c r="AY44" s="233">
        <f t="shared" ca="1" si="56"/>
        <v>0</v>
      </c>
      <c r="AZ44" s="233">
        <f t="shared" ca="1" si="56"/>
        <v>0</v>
      </c>
      <c r="BA44" s="233">
        <f t="shared" ca="1" si="56"/>
        <v>0</v>
      </c>
      <c r="BB44" s="233">
        <f t="shared" ca="1" si="56"/>
        <v>0</v>
      </c>
      <c r="BC44" s="233">
        <f t="shared" ca="1" si="56"/>
        <v>0</v>
      </c>
      <c r="BD44" s="233">
        <f t="shared" ca="1" si="56"/>
        <v>0</v>
      </c>
      <c r="BE44" s="233">
        <f t="shared" ca="1" si="56"/>
        <v>0</v>
      </c>
      <c r="BF44" s="233">
        <f t="shared" ca="1" si="56"/>
        <v>0</v>
      </c>
      <c r="BG44" s="233">
        <f t="shared" ca="1" si="56"/>
        <v>0</v>
      </c>
      <c r="BH44" s="233">
        <f t="shared" ca="1" si="56"/>
        <v>0</v>
      </c>
      <c r="BI44" s="233">
        <f t="shared" ca="1" si="56"/>
        <v>0</v>
      </c>
      <c r="BJ44" s="233">
        <f t="shared" ca="1" si="56"/>
        <v>0</v>
      </c>
      <c r="BK44" s="233">
        <f t="shared" ca="1" si="56"/>
        <v>0</v>
      </c>
      <c r="BL44" s="233">
        <f t="shared" ca="1" si="56"/>
        <v>0</v>
      </c>
      <c r="BM44" s="233">
        <f t="shared" ca="1" si="56"/>
        <v>0</v>
      </c>
      <c r="BN44" s="233">
        <f t="shared" ca="1" si="56"/>
        <v>0</v>
      </c>
      <c r="BO44" s="233">
        <f t="shared" ca="1" si="56"/>
        <v>0</v>
      </c>
      <c r="BP44" s="233">
        <f t="shared" ca="1" si="56"/>
        <v>0</v>
      </c>
      <c r="BQ44" s="233">
        <f t="shared" ca="1" si="56"/>
        <v>0</v>
      </c>
      <c r="BR44" s="233">
        <f t="shared" ca="1" si="56"/>
        <v>0</v>
      </c>
      <c r="BS44" s="233">
        <f t="shared" ca="1" si="56"/>
        <v>0</v>
      </c>
      <c r="BT44" s="233">
        <f t="shared" ca="1" si="56"/>
        <v>0</v>
      </c>
      <c r="BU44" s="233">
        <f t="shared" ref="BU44:DC44" ca="1" si="57">BU45+BU56+BU67</f>
        <v>0</v>
      </c>
      <c r="BV44" s="233">
        <f t="shared" ca="1" si="57"/>
        <v>0</v>
      </c>
      <c r="BW44" s="233">
        <f t="shared" ca="1" si="57"/>
        <v>0</v>
      </c>
      <c r="BX44" s="233">
        <f t="shared" ca="1" si="57"/>
        <v>0</v>
      </c>
      <c r="BY44" s="233">
        <f t="shared" ca="1" si="57"/>
        <v>0</v>
      </c>
      <c r="BZ44" s="233">
        <f t="shared" ca="1" si="57"/>
        <v>0</v>
      </c>
      <c r="CA44" s="233">
        <f t="shared" ca="1" si="57"/>
        <v>0</v>
      </c>
      <c r="CB44" s="233">
        <f t="shared" ca="1" si="57"/>
        <v>0</v>
      </c>
      <c r="CC44" s="233">
        <f t="shared" ca="1" si="57"/>
        <v>0</v>
      </c>
      <c r="CD44" s="233">
        <f t="shared" ca="1" si="57"/>
        <v>0</v>
      </c>
      <c r="CE44" s="233">
        <f t="shared" ca="1" si="57"/>
        <v>0</v>
      </c>
      <c r="CF44" s="233">
        <f t="shared" ca="1" si="57"/>
        <v>0</v>
      </c>
      <c r="CG44" s="233">
        <f t="shared" ca="1" si="57"/>
        <v>0</v>
      </c>
      <c r="CH44" s="233">
        <f t="shared" ca="1" si="57"/>
        <v>0</v>
      </c>
      <c r="CI44" s="233">
        <f t="shared" ca="1" si="57"/>
        <v>0</v>
      </c>
      <c r="CJ44" s="233">
        <f t="shared" ca="1" si="57"/>
        <v>0</v>
      </c>
      <c r="CK44" s="233">
        <f t="shared" ca="1" si="57"/>
        <v>0</v>
      </c>
      <c r="CL44" s="233">
        <f t="shared" ca="1" si="57"/>
        <v>0</v>
      </c>
      <c r="CM44" s="233">
        <f t="shared" ca="1" si="57"/>
        <v>0</v>
      </c>
      <c r="CN44" s="233">
        <f t="shared" ca="1" si="57"/>
        <v>0</v>
      </c>
      <c r="CO44" s="233">
        <f t="shared" ca="1" si="57"/>
        <v>0</v>
      </c>
      <c r="CP44" s="233">
        <f t="shared" ca="1" si="57"/>
        <v>0</v>
      </c>
      <c r="CQ44" s="233">
        <f t="shared" ca="1" si="57"/>
        <v>0</v>
      </c>
      <c r="CR44" s="233">
        <f t="shared" ca="1" si="57"/>
        <v>0</v>
      </c>
      <c r="CS44" s="233">
        <f t="shared" ca="1" si="57"/>
        <v>0</v>
      </c>
      <c r="CT44" s="233">
        <f t="shared" ca="1" si="57"/>
        <v>0</v>
      </c>
      <c r="CU44" s="233">
        <f t="shared" ca="1" si="57"/>
        <v>0</v>
      </c>
      <c r="CV44" s="233">
        <f t="shared" ca="1" si="57"/>
        <v>0</v>
      </c>
      <c r="CW44" s="233">
        <f t="shared" ca="1" si="57"/>
        <v>0</v>
      </c>
      <c r="CX44" s="233">
        <f t="shared" ca="1" si="57"/>
        <v>0</v>
      </c>
      <c r="CY44" s="233">
        <f t="shared" ca="1" si="57"/>
        <v>0</v>
      </c>
      <c r="CZ44" s="233">
        <f t="shared" ca="1" si="57"/>
        <v>0</v>
      </c>
      <c r="DA44" s="233">
        <f t="shared" ca="1" si="57"/>
        <v>0</v>
      </c>
      <c r="DB44" s="233">
        <f t="shared" ca="1" si="57"/>
        <v>0</v>
      </c>
      <c r="DC44" s="233">
        <f t="shared" ca="1" si="57"/>
        <v>0</v>
      </c>
      <c r="DE44" s="253"/>
      <c r="DF44">
        <v>1</v>
      </c>
    </row>
    <row r="45" spans="1:112" hidden="1">
      <c r="A45" s="123">
        <v>33</v>
      </c>
      <c r="B45" s="204" t="str">
        <f t="shared" ca="1" si="53"/>
        <v>E.1.</v>
      </c>
      <c r="C45" s="196" t="str">
        <f t="shared" ca="1" si="54"/>
        <v>Infrastruktūros vystymas</v>
      </c>
      <c r="D45" s="131"/>
      <c r="E45" s="232" t="str">
        <f t="shared" ca="1" si="55"/>
        <v/>
      </c>
      <c r="F45" s="140">
        <f ca="1">SUM(F46:F53)+F54</f>
        <v>74485755.969120488</v>
      </c>
      <c r="G45" s="139">
        <f ca="1">SUMIF($H$5:$DC$5,"&lt;="&amp;PAL,$H45:$DC45)</f>
        <v>137181722.88357502</v>
      </c>
      <c r="H45" s="233">
        <f ca="1">SUM(H46:H54)</f>
        <v>0</v>
      </c>
      <c r="I45" s="233">
        <f t="shared" ref="I45:BT45" ca="1" si="58">SUM(I46:I54)</f>
        <v>5244384.9000000004</v>
      </c>
      <c r="J45" s="233">
        <f t="shared" ca="1" si="58"/>
        <v>1883482</v>
      </c>
      <c r="K45" s="233">
        <f t="shared" ca="1" si="58"/>
        <v>7428561.2165000001</v>
      </c>
      <c r="L45" s="233">
        <f t="shared" ca="1" si="58"/>
        <v>5742151.9300000006</v>
      </c>
      <c r="M45" s="233">
        <f t="shared" ca="1" si="58"/>
        <v>15398255</v>
      </c>
      <c r="N45" s="233">
        <f t="shared" ca="1" si="58"/>
        <v>16406185</v>
      </c>
      <c r="O45" s="233">
        <f t="shared" ca="1" si="58"/>
        <v>9258800</v>
      </c>
      <c r="P45" s="233">
        <f t="shared" ca="1" si="58"/>
        <v>0</v>
      </c>
      <c r="Q45" s="233">
        <f t="shared" ca="1" si="58"/>
        <v>0</v>
      </c>
      <c r="R45" s="233">
        <f t="shared" ca="1" si="58"/>
        <v>0</v>
      </c>
      <c r="S45" s="233">
        <f t="shared" ca="1" si="58"/>
        <v>0</v>
      </c>
      <c r="T45" s="233">
        <f t="shared" ca="1" si="58"/>
        <v>16715.900000000001</v>
      </c>
      <c r="U45" s="233">
        <f t="shared" ca="1" si="58"/>
        <v>0</v>
      </c>
      <c r="V45" s="233">
        <f t="shared" ca="1" si="58"/>
        <v>0</v>
      </c>
      <c r="W45" s="233">
        <f t="shared" ca="1" si="58"/>
        <v>0</v>
      </c>
      <c r="X45" s="233">
        <f t="shared" ca="1" si="58"/>
        <v>0</v>
      </c>
      <c r="Y45" s="233">
        <f t="shared" ca="1" si="58"/>
        <v>0</v>
      </c>
      <c r="Z45" s="233">
        <f t="shared" ca="1" si="58"/>
        <v>0</v>
      </c>
      <c r="AA45" s="233">
        <f t="shared" ca="1" si="58"/>
        <v>0</v>
      </c>
      <c r="AB45" s="233">
        <f t="shared" ca="1" si="58"/>
        <v>0</v>
      </c>
      <c r="AC45" s="233">
        <f t="shared" ca="1" si="58"/>
        <v>0</v>
      </c>
      <c r="AD45" s="233">
        <f t="shared" ca="1" si="58"/>
        <v>4187857</v>
      </c>
      <c r="AE45" s="233">
        <f t="shared" ca="1" si="58"/>
        <v>16715.900000000001</v>
      </c>
      <c r="AF45" s="233">
        <f t="shared" ca="1" si="58"/>
        <v>0</v>
      </c>
      <c r="AG45" s="233">
        <f t="shared" ca="1" si="58"/>
        <v>0</v>
      </c>
      <c r="AH45" s="233">
        <f t="shared" ca="1" si="58"/>
        <v>27030583.146499999</v>
      </c>
      <c r="AI45" s="233">
        <f t="shared" ca="1" si="58"/>
        <v>0</v>
      </c>
      <c r="AJ45" s="233">
        <f t="shared" ca="1" si="58"/>
        <v>0</v>
      </c>
      <c r="AK45" s="233">
        <f t="shared" ca="1" si="58"/>
        <v>1206330</v>
      </c>
      <c r="AL45" s="233">
        <f t="shared" ca="1" si="58"/>
        <v>0</v>
      </c>
      <c r="AM45" s="233">
        <f t="shared" ca="1" si="58"/>
        <v>0</v>
      </c>
      <c r="AN45" s="233">
        <f t="shared" ca="1" si="58"/>
        <v>5779770</v>
      </c>
      <c r="AO45" s="233">
        <f t="shared" ca="1" si="58"/>
        <v>21217600</v>
      </c>
      <c r="AP45" s="233">
        <f t="shared" ca="1" si="58"/>
        <v>16715.900000000001</v>
      </c>
      <c r="AQ45" s="233">
        <f t="shared" ca="1" si="58"/>
        <v>16347614.990575001</v>
      </c>
      <c r="AR45" s="233">
        <f t="shared" ca="1" si="58"/>
        <v>0</v>
      </c>
      <c r="AS45" s="233">
        <f t="shared" ca="1" si="58"/>
        <v>0</v>
      </c>
      <c r="AT45" s="233">
        <f t="shared" ca="1" si="58"/>
        <v>0</v>
      </c>
      <c r="AU45" s="233">
        <f t="shared" ca="1" si="58"/>
        <v>0</v>
      </c>
      <c r="AV45" s="233">
        <f t="shared" ca="1" si="58"/>
        <v>0</v>
      </c>
      <c r="AW45" s="233">
        <f t="shared" ca="1" si="58"/>
        <v>0</v>
      </c>
      <c r="AX45" s="233">
        <f t="shared" ca="1" si="58"/>
        <v>0</v>
      </c>
      <c r="AY45" s="233">
        <f t="shared" ca="1" si="58"/>
        <v>0</v>
      </c>
      <c r="AZ45" s="233">
        <f t="shared" ca="1" si="58"/>
        <v>0</v>
      </c>
      <c r="BA45" s="233">
        <f t="shared" ca="1" si="58"/>
        <v>0</v>
      </c>
      <c r="BB45" s="233">
        <f t="shared" ca="1" si="58"/>
        <v>0</v>
      </c>
      <c r="BC45" s="233">
        <f t="shared" ca="1" si="58"/>
        <v>0</v>
      </c>
      <c r="BD45" s="233">
        <f t="shared" ca="1" si="58"/>
        <v>0</v>
      </c>
      <c r="BE45" s="233">
        <f t="shared" ca="1" si="58"/>
        <v>0</v>
      </c>
      <c r="BF45" s="233">
        <f t="shared" ca="1" si="58"/>
        <v>0</v>
      </c>
      <c r="BG45" s="233">
        <f t="shared" ca="1" si="58"/>
        <v>0</v>
      </c>
      <c r="BH45" s="233">
        <f t="shared" ca="1" si="58"/>
        <v>0</v>
      </c>
      <c r="BI45" s="233">
        <f t="shared" ca="1" si="58"/>
        <v>0</v>
      </c>
      <c r="BJ45" s="233">
        <f t="shared" ca="1" si="58"/>
        <v>0</v>
      </c>
      <c r="BK45" s="233">
        <f t="shared" ca="1" si="58"/>
        <v>0</v>
      </c>
      <c r="BL45" s="233">
        <f t="shared" ca="1" si="58"/>
        <v>0</v>
      </c>
      <c r="BM45" s="233">
        <f t="shared" ca="1" si="58"/>
        <v>0</v>
      </c>
      <c r="BN45" s="233">
        <f t="shared" ca="1" si="58"/>
        <v>0</v>
      </c>
      <c r="BO45" s="233">
        <f t="shared" ca="1" si="58"/>
        <v>0</v>
      </c>
      <c r="BP45" s="233">
        <f t="shared" ca="1" si="58"/>
        <v>0</v>
      </c>
      <c r="BQ45" s="233">
        <f t="shared" ca="1" si="58"/>
        <v>0</v>
      </c>
      <c r="BR45" s="233">
        <f t="shared" ca="1" si="58"/>
        <v>0</v>
      </c>
      <c r="BS45" s="233">
        <f t="shared" ca="1" si="58"/>
        <v>0</v>
      </c>
      <c r="BT45" s="233">
        <f t="shared" ca="1" si="58"/>
        <v>0</v>
      </c>
      <c r="BU45" s="233">
        <f t="shared" ref="BU45:DC45" ca="1" si="59">SUM(BU46:BU54)</f>
        <v>0</v>
      </c>
      <c r="BV45" s="233">
        <f t="shared" ca="1" si="59"/>
        <v>0</v>
      </c>
      <c r="BW45" s="233">
        <f t="shared" ca="1" si="59"/>
        <v>0</v>
      </c>
      <c r="BX45" s="233">
        <f t="shared" ca="1" si="59"/>
        <v>0</v>
      </c>
      <c r="BY45" s="233">
        <f t="shared" ca="1" si="59"/>
        <v>0</v>
      </c>
      <c r="BZ45" s="233">
        <f t="shared" ca="1" si="59"/>
        <v>0</v>
      </c>
      <c r="CA45" s="233">
        <f t="shared" ca="1" si="59"/>
        <v>0</v>
      </c>
      <c r="CB45" s="233">
        <f t="shared" ca="1" si="59"/>
        <v>0</v>
      </c>
      <c r="CC45" s="233">
        <f t="shared" ca="1" si="59"/>
        <v>0</v>
      </c>
      <c r="CD45" s="233">
        <f t="shared" ca="1" si="59"/>
        <v>0</v>
      </c>
      <c r="CE45" s="233">
        <f t="shared" ca="1" si="59"/>
        <v>0</v>
      </c>
      <c r="CF45" s="233">
        <f t="shared" ca="1" si="59"/>
        <v>0</v>
      </c>
      <c r="CG45" s="233">
        <f t="shared" ca="1" si="59"/>
        <v>0</v>
      </c>
      <c r="CH45" s="233">
        <f t="shared" ca="1" si="59"/>
        <v>0</v>
      </c>
      <c r="CI45" s="233">
        <f t="shared" ca="1" si="59"/>
        <v>0</v>
      </c>
      <c r="CJ45" s="233">
        <f t="shared" ca="1" si="59"/>
        <v>0</v>
      </c>
      <c r="CK45" s="233">
        <f t="shared" ca="1" si="59"/>
        <v>0</v>
      </c>
      <c r="CL45" s="233">
        <f t="shared" ca="1" si="59"/>
        <v>0</v>
      </c>
      <c r="CM45" s="233">
        <f t="shared" ca="1" si="59"/>
        <v>0</v>
      </c>
      <c r="CN45" s="233">
        <f t="shared" ca="1" si="59"/>
        <v>0</v>
      </c>
      <c r="CO45" s="233">
        <f t="shared" ca="1" si="59"/>
        <v>0</v>
      </c>
      <c r="CP45" s="233">
        <f t="shared" ca="1" si="59"/>
        <v>0</v>
      </c>
      <c r="CQ45" s="233">
        <f t="shared" ca="1" si="59"/>
        <v>0</v>
      </c>
      <c r="CR45" s="233">
        <f t="shared" ca="1" si="59"/>
        <v>0</v>
      </c>
      <c r="CS45" s="233">
        <f t="shared" ca="1" si="59"/>
        <v>0</v>
      </c>
      <c r="CT45" s="233">
        <f t="shared" ca="1" si="59"/>
        <v>0</v>
      </c>
      <c r="CU45" s="233">
        <f t="shared" ca="1" si="59"/>
        <v>0</v>
      </c>
      <c r="CV45" s="233">
        <f t="shared" ca="1" si="59"/>
        <v>0</v>
      </c>
      <c r="CW45" s="233">
        <f t="shared" ca="1" si="59"/>
        <v>0</v>
      </c>
      <c r="CX45" s="233">
        <f t="shared" ca="1" si="59"/>
        <v>0</v>
      </c>
      <c r="CY45" s="233">
        <f t="shared" ca="1" si="59"/>
        <v>0</v>
      </c>
      <c r="CZ45" s="233">
        <f t="shared" ca="1" si="59"/>
        <v>0</v>
      </c>
      <c r="DA45" s="233">
        <f t="shared" ca="1" si="59"/>
        <v>0</v>
      </c>
      <c r="DB45" s="233">
        <f t="shared" ca="1" si="59"/>
        <v>0</v>
      </c>
      <c r="DC45" s="233">
        <f t="shared" ca="1" si="59"/>
        <v>0</v>
      </c>
      <c r="DE45" s="253"/>
      <c r="DF45">
        <v>1</v>
      </c>
    </row>
    <row r="46" spans="1:112" hidden="1">
      <c r="A46" s="123">
        <v>34</v>
      </c>
      <c r="B46" s="204" t="str">
        <f t="shared" ca="1" si="53"/>
        <v>E.1.1.</v>
      </c>
      <c r="C46" s="128" t="str">
        <f t="shared" ca="1" si="54"/>
        <v>Eismo kontrolės sistemų diegimas (VL)</v>
      </c>
      <c r="D46" s="143"/>
      <c r="E46" s="147">
        <f t="shared" ca="1" si="55"/>
        <v>0.21</v>
      </c>
      <c r="F46" s="138">
        <f ca="1">H46+NPV(FD,I46:INDEX(I46:DC46,PAL))</f>
        <v>1845484.9112426036</v>
      </c>
      <c r="G46" s="139">
        <f ca="1">SUMIF($H$5:$DC$5,"&lt;="&amp;PAL,$H46:$DC46)</f>
        <v>1922964</v>
      </c>
      <c r="H46" s="137">
        <f ca="1">OFFSET(INDIRECT("'"&amp;Opt_alt&amp;"'!H12"),$A46,H$5)*$DF46</f>
        <v>0</v>
      </c>
      <c r="I46" s="137">
        <f t="shared" ref="H46:Q55" ca="1" si="60">OFFSET(INDIRECT("'"&amp;Opt_alt&amp;"'!H12"),$A46,I$5)*$DF46</f>
        <v>1827812</v>
      </c>
      <c r="J46" s="137">
        <f t="shared" ca="1" si="60"/>
        <v>95152</v>
      </c>
      <c r="K46" s="137">
        <f t="shared" ca="1" si="60"/>
        <v>0</v>
      </c>
      <c r="L46" s="137">
        <f t="shared" ca="1" si="60"/>
        <v>0</v>
      </c>
      <c r="M46" s="137">
        <f t="shared" ca="1" si="60"/>
        <v>0</v>
      </c>
      <c r="N46" s="137">
        <f t="shared" ca="1" si="60"/>
        <v>0</v>
      </c>
      <c r="O46" s="137">
        <f t="shared" ca="1" si="60"/>
        <v>0</v>
      </c>
      <c r="P46" s="137">
        <f t="shared" ca="1" si="60"/>
        <v>0</v>
      </c>
      <c r="Q46" s="137">
        <f t="shared" ca="1" si="60"/>
        <v>0</v>
      </c>
      <c r="R46" s="137">
        <f t="shared" ref="R46:AA55" ca="1" si="61">OFFSET(INDIRECT("'"&amp;Opt_alt&amp;"'!H12"),$A46,R$5)*$DF46</f>
        <v>0</v>
      </c>
      <c r="S46" s="137">
        <f t="shared" ca="1" si="61"/>
        <v>0</v>
      </c>
      <c r="T46" s="137">
        <f t="shared" ca="1" si="61"/>
        <v>0</v>
      </c>
      <c r="U46" s="137">
        <f t="shared" ca="1" si="61"/>
        <v>0</v>
      </c>
      <c r="V46" s="137">
        <f t="shared" ca="1" si="61"/>
        <v>0</v>
      </c>
      <c r="W46" s="137">
        <f t="shared" ca="1" si="61"/>
        <v>0</v>
      </c>
      <c r="X46" s="137">
        <f t="shared" ca="1" si="61"/>
        <v>0</v>
      </c>
      <c r="Y46" s="137">
        <f t="shared" ca="1" si="61"/>
        <v>0</v>
      </c>
      <c r="Z46" s="137">
        <f t="shared" ca="1" si="61"/>
        <v>0</v>
      </c>
      <c r="AA46" s="137">
        <f t="shared" ca="1" si="61"/>
        <v>0</v>
      </c>
      <c r="AB46" s="137">
        <f t="shared" ref="AB46:AK55" ca="1" si="62">OFFSET(INDIRECT("'"&amp;Opt_alt&amp;"'!H12"),$A46,AB$5)*$DF46</f>
        <v>0</v>
      </c>
      <c r="AC46" s="137">
        <f t="shared" ca="1" si="62"/>
        <v>0</v>
      </c>
      <c r="AD46" s="137">
        <f t="shared" ca="1" si="62"/>
        <v>0</v>
      </c>
      <c r="AE46" s="137">
        <f t="shared" ca="1" si="62"/>
        <v>0</v>
      </c>
      <c r="AF46" s="137">
        <f t="shared" ca="1" si="62"/>
        <v>0</v>
      </c>
      <c r="AG46" s="137">
        <f t="shared" ca="1" si="62"/>
        <v>0</v>
      </c>
      <c r="AH46" s="137">
        <f t="shared" ca="1" si="62"/>
        <v>0</v>
      </c>
      <c r="AI46" s="137">
        <f t="shared" ca="1" si="62"/>
        <v>0</v>
      </c>
      <c r="AJ46" s="137">
        <f t="shared" ca="1" si="62"/>
        <v>0</v>
      </c>
      <c r="AK46" s="137">
        <f t="shared" ca="1" si="62"/>
        <v>0</v>
      </c>
      <c r="AL46" s="137">
        <f t="shared" ref="AL46:AU55" ca="1" si="63">OFFSET(INDIRECT("'"&amp;Opt_alt&amp;"'!H12"),$A46,AL$5)*$DF46</f>
        <v>0</v>
      </c>
      <c r="AM46" s="137">
        <f t="shared" ca="1" si="63"/>
        <v>0</v>
      </c>
      <c r="AN46" s="137">
        <f t="shared" ca="1" si="63"/>
        <v>0</v>
      </c>
      <c r="AO46" s="137">
        <f t="shared" ca="1" si="63"/>
        <v>0</v>
      </c>
      <c r="AP46" s="137">
        <f t="shared" ca="1" si="63"/>
        <v>0</v>
      </c>
      <c r="AQ46" s="137">
        <f t="shared" ca="1" si="63"/>
        <v>0</v>
      </c>
      <c r="AR46" s="137">
        <f t="shared" ca="1" si="63"/>
        <v>0</v>
      </c>
      <c r="AS46" s="137">
        <f t="shared" ca="1" si="63"/>
        <v>0</v>
      </c>
      <c r="AT46" s="137">
        <f t="shared" ca="1" si="63"/>
        <v>0</v>
      </c>
      <c r="AU46" s="137">
        <f t="shared" ca="1" si="63"/>
        <v>0</v>
      </c>
      <c r="AV46" s="137">
        <f t="shared" ref="AV46:BE55" ca="1" si="64">OFFSET(INDIRECT("'"&amp;Opt_alt&amp;"'!H12"),$A46,AV$5)*$DF46</f>
        <v>0</v>
      </c>
      <c r="AW46" s="137">
        <f t="shared" ca="1" si="64"/>
        <v>0</v>
      </c>
      <c r="AX46" s="137">
        <f t="shared" ca="1" si="64"/>
        <v>0</v>
      </c>
      <c r="AY46" s="137">
        <f t="shared" ca="1" si="64"/>
        <v>0</v>
      </c>
      <c r="AZ46" s="137">
        <f t="shared" ca="1" si="64"/>
        <v>0</v>
      </c>
      <c r="BA46" s="137">
        <f t="shared" ca="1" si="64"/>
        <v>0</v>
      </c>
      <c r="BB46" s="137">
        <f t="shared" ca="1" si="64"/>
        <v>0</v>
      </c>
      <c r="BC46" s="137">
        <f t="shared" ca="1" si="64"/>
        <v>0</v>
      </c>
      <c r="BD46" s="137">
        <f t="shared" ca="1" si="64"/>
        <v>0</v>
      </c>
      <c r="BE46" s="137">
        <f t="shared" ca="1" si="64"/>
        <v>0</v>
      </c>
      <c r="BF46" s="137">
        <f t="shared" ref="BF46:BO55" ca="1" si="65">OFFSET(INDIRECT("'"&amp;Opt_alt&amp;"'!H12"),$A46,BF$5)*$DF46</f>
        <v>0</v>
      </c>
      <c r="BG46" s="137">
        <f t="shared" ca="1" si="65"/>
        <v>0</v>
      </c>
      <c r="BH46" s="137">
        <f t="shared" ca="1" si="65"/>
        <v>0</v>
      </c>
      <c r="BI46" s="137">
        <f t="shared" ca="1" si="65"/>
        <v>0</v>
      </c>
      <c r="BJ46" s="137">
        <f t="shared" ca="1" si="65"/>
        <v>0</v>
      </c>
      <c r="BK46" s="137">
        <f t="shared" ca="1" si="65"/>
        <v>0</v>
      </c>
      <c r="BL46" s="137">
        <f t="shared" ca="1" si="65"/>
        <v>0</v>
      </c>
      <c r="BM46" s="137">
        <f t="shared" ca="1" si="65"/>
        <v>0</v>
      </c>
      <c r="BN46" s="137">
        <f t="shared" ca="1" si="65"/>
        <v>0</v>
      </c>
      <c r="BO46" s="137">
        <f t="shared" ca="1" si="65"/>
        <v>0</v>
      </c>
      <c r="BP46" s="137">
        <f t="shared" ref="BP46:BY55" ca="1" si="66">OFFSET(INDIRECT("'"&amp;Opt_alt&amp;"'!H12"),$A46,BP$5)*$DF46</f>
        <v>0</v>
      </c>
      <c r="BQ46" s="137">
        <f t="shared" ca="1" si="66"/>
        <v>0</v>
      </c>
      <c r="BR46" s="137">
        <f t="shared" ca="1" si="66"/>
        <v>0</v>
      </c>
      <c r="BS46" s="137">
        <f t="shared" ca="1" si="66"/>
        <v>0</v>
      </c>
      <c r="BT46" s="137">
        <f t="shared" ca="1" si="66"/>
        <v>0</v>
      </c>
      <c r="BU46" s="137">
        <f t="shared" ca="1" si="66"/>
        <v>0</v>
      </c>
      <c r="BV46" s="137">
        <f t="shared" ca="1" si="66"/>
        <v>0</v>
      </c>
      <c r="BW46" s="137">
        <f t="shared" ca="1" si="66"/>
        <v>0</v>
      </c>
      <c r="BX46" s="137">
        <f t="shared" ca="1" si="66"/>
        <v>0</v>
      </c>
      <c r="BY46" s="137">
        <f t="shared" ca="1" si="66"/>
        <v>0</v>
      </c>
      <c r="BZ46" s="137">
        <f t="shared" ref="BZ46:CI55" ca="1" si="67">OFFSET(INDIRECT("'"&amp;Opt_alt&amp;"'!H12"),$A46,BZ$5)*$DF46</f>
        <v>0</v>
      </c>
      <c r="CA46" s="137">
        <f t="shared" ca="1" si="67"/>
        <v>0</v>
      </c>
      <c r="CB46" s="137">
        <f t="shared" ca="1" si="67"/>
        <v>0</v>
      </c>
      <c r="CC46" s="137">
        <f t="shared" ca="1" si="67"/>
        <v>0</v>
      </c>
      <c r="CD46" s="137">
        <f t="shared" ca="1" si="67"/>
        <v>0</v>
      </c>
      <c r="CE46" s="137">
        <f t="shared" ca="1" si="67"/>
        <v>0</v>
      </c>
      <c r="CF46" s="137">
        <f t="shared" ca="1" si="67"/>
        <v>0</v>
      </c>
      <c r="CG46" s="137">
        <f t="shared" ca="1" si="67"/>
        <v>0</v>
      </c>
      <c r="CH46" s="137">
        <f t="shared" ca="1" si="67"/>
        <v>0</v>
      </c>
      <c r="CI46" s="137">
        <f t="shared" ca="1" si="67"/>
        <v>0</v>
      </c>
      <c r="CJ46" s="137">
        <f t="shared" ref="CJ46:CS55" ca="1" si="68">OFFSET(INDIRECT("'"&amp;Opt_alt&amp;"'!H12"),$A46,CJ$5)*$DF46</f>
        <v>0</v>
      </c>
      <c r="CK46" s="137">
        <f t="shared" ca="1" si="68"/>
        <v>0</v>
      </c>
      <c r="CL46" s="137">
        <f t="shared" ca="1" si="68"/>
        <v>0</v>
      </c>
      <c r="CM46" s="137">
        <f t="shared" ca="1" si="68"/>
        <v>0</v>
      </c>
      <c r="CN46" s="137">
        <f t="shared" ca="1" si="68"/>
        <v>0</v>
      </c>
      <c r="CO46" s="137">
        <f t="shared" ca="1" si="68"/>
        <v>0</v>
      </c>
      <c r="CP46" s="137">
        <f t="shared" ca="1" si="68"/>
        <v>0</v>
      </c>
      <c r="CQ46" s="137">
        <f t="shared" ca="1" si="68"/>
        <v>0</v>
      </c>
      <c r="CR46" s="137">
        <f t="shared" ca="1" si="68"/>
        <v>0</v>
      </c>
      <c r="CS46" s="137">
        <f t="shared" ca="1" si="68"/>
        <v>0</v>
      </c>
      <c r="CT46" s="137">
        <f t="shared" ref="CT46:DC55" ca="1" si="69">OFFSET(INDIRECT("'"&amp;Opt_alt&amp;"'!H12"),$A46,CT$5)*$DF46</f>
        <v>0</v>
      </c>
      <c r="CU46" s="137">
        <f t="shared" ca="1" si="69"/>
        <v>0</v>
      </c>
      <c r="CV46" s="137">
        <f t="shared" ca="1" si="69"/>
        <v>0</v>
      </c>
      <c r="CW46" s="137">
        <f t="shared" ca="1" si="69"/>
        <v>0</v>
      </c>
      <c r="CX46" s="137">
        <f t="shared" ca="1" si="69"/>
        <v>0</v>
      </c>
      <c r="CY46" s="137">
        <f t="shared" ca="1" si="69"/>
        <v>0</v>
      </c>
      <c r="CZ46" s="137">
        <f t="shared" ca="1" si="69"/>
        <v>0</v>
      </c>
      <c r="DA46" s="137">
        <f t="shared" ca="1" si="69"/>
        <v>0</v>
      </c>
      <c r="DB46" s="137">
        <f t="shared" ca="1" si="69"/>
        <v>0</v>
      </c>
      <c r="DC46" s="137">
        <f t="shared" ca="1" si="69"/>
        <v>0</v>
      </c>
      <c r="DE46" s="253" t="str">
        <f t="shared" ca="1" si="25"/>
        <v>E.1.1.</v>
      </c>
      <c r="DF46">
        <v>1</v>
      </c>
      <c r="DG46">
        <f t="shared" ref="DG46:DG55" ca="1" si="70">OFFSET(INDIRECT("'"&amp;Opt_alt&amp;"'!H12"),$A46,DG$5)</f>
        <v>21</v>
      </c>
      <c r="DH46">
        <v>0</v>
      </c>
    </row>
    <row r="47" spans="1:112" ht="57.6" hidden="1">
      <c r="A47" s="123">
        <v>35</v>
      </c>
      <c r="B47" s="204" t="str">
        <f t="shared" ca="1" si="53"/>
        <v>E.1.2.</v>
      </c>
      <c r="C47" s="128" t="str">
        <f t="shared" ca="1" si="54"/>
        <v>Eismo saugumo priemonių diegimas susikirtimo su geležinkeliu vietose: a). vieno lygio geležinkelio pervažų modernizavimas, diegiant eismo saugumo priemones (25 pervažos); b). dviejų lygių pėsčiųjų perėjų įrengimas panaikinant vieno lygio susikirtimus (2 tuneliai); c). dviejų lygių pėsčiųjų perėjų (viadukų) modernizavimas (3 viadukai) (LTGI)</v>
      </c>
      <c r="D47" s="143"/>
      <c r="E47" s="147">
        <f t="shared" ca="1" si="55"/>
        <v>0.21</v>
      </c>
      <c r="F47" s="138">
        <f ca="1">H47+NPV(FD,I47:INDEX(I47:DC47,PAL))</f>
        <v>26732497.798268232</v>
      </c>
      <c r="G47" s="139">
        <f ca="1">SUMIF($H$5:$DC$5,"&lt;="&amp;PAL,$H47:$DC47)</f>
        <v>31235156.046500001</v>
      </c>
      <c r="H47" s="137">
        <f t="shared" ca="1" si="60"/>
        <v>0</v>
      </c>
      <c r="I47" s="137">
        <f t="shared" ca="1" si="60"/>
        <v>3416572.9</v>
      </c>
      <c r="J47" s="137">
        <f t="shared" ca="1" si="60"/>
        <v>788000</v>
      </c>
      <c r="K47" s="137">
        <f t="shared" ca="1" si="60"/>
        <v>7222561.2165000001</v>
      </c>
      <c r="L47" s="137">
        <f t="shared" ca="1" si="60"/>
        <v>4649381.9300000006</v>
      </c>
      <c r="M47" s="137">
        <f t="shared" ca="1" si="60"/>
        <v>10867385</v>
      </c>
      <c r="N47" s="137">
        <f t="shared" ca="1" si="60"/>
        <v>4291255</v>
      </c>
      <c r="O47" s="137">
        <f t="shared" ca="1" si="60"/>
        <v>0</v>
      </c>
      <c r="P47" s="137">
        <f t="shared" ca="1" si="60"/>
        <v>0</v>
      </c>
      <c r="Q47" s="137">
        <f t="shared" ca="1" si="60"/>
        <v>0</v>
      </c>
      <c r="R47" s="137">
        <f t="shared" ca="1" si="61"/>
        <v>0</v>
      </c>
      <c r="S47" s="137">
        <f t="shared" ca="1" si="61"/>
        <v>0</v>
      </c>
      <c r="T47" s="137">
        <f t="shared" ca="1" si="61"/>
        <v>0</v>
      </c>
      <c r="U47" s="137">
        <f t="shared" ca="1" si="61"/>
        <v>0</v>
      </c>
      <c r="V47" s="137">
        <f t="shared" ca="1" si="61"/>
        <v>0</v>
      </c>
      <c r="W47" s="137">
        <f t="shared" ca="1" si="61"/>
        <v>0</v>
      </c>
      <c r="X47" s="137">
        <f t="shared" ca="1" si="61"/>
        <v>0</v>
      </c>
      <c r="Y47" s="137">
        <f t="shared" ca="1" si="61"/>
        <v>0</v>
      </c>
      <c r="Z47" s="137">
        <f t="shared" ca="1" si="61"/>
        <v>0</v>
      </c>
      <c r="AA47" s="137">
        <f t="shared" ca="1" si="61"/>
        <v>0</v>
      </c>
      <c r="AB47" s="137">
        <f t="shared" ca="1" si="62"/>
        <v>0</v>
      </c>
      <c r="AC47" s="137">
        <f t="shared" ca="1" si="62"/>
        <v>0</v>
      </c>
      <c r="AD47" s="137">
        <f t="shared" ca="1" si="62"/>
        <v>0</v>
      </c>
      <c r="AE47" s="137">
        <f t="shared" ca="1" si="62"/>
        <v>0</v>
      </c>
      <c r="AF47" s="137">
        <f t="shared" ca="1" si="62"/>
        <v>0</v>
      </c>
      <c r="AG47" s="137">
        <f t="shared" ca="1" si="62"/>
        <v>0</v>
      </c>
      <c r="AH47" s="137">
        <f t="shared" ca="1" si="62"/>
        <v>0</v>
      </c>
      <c r="AI47" s="137">
        <f t="shared" ca="1" si="62"/>
        <v>0</v>
      </c>
      <c r="AJ47" s="137">
        <f t="shared" ca="1" si="62"/>
        <v>0</v>
      </c>
      <c r="AK47" s="137">
        <f t="shared" ca="1" si="62"/>
        <v>0</v>
      </c>
      <c r="AL47" s="137">
        <f t="shared" ca="1" si="63"/>
        <v>0</v>
      </c>
      <c r="AM47" s="137">
        <f t="shared" ca="1" si="63"/>
        <v>0</v>
      </c>
      <c r="AN47" s="137">
        <f t="shared" ca="1" si="63"/>
        <v>0</v>
      </c>
      <c r="AO47" s="137">
        <f t="shared" ca="1" si="63"/>
        <v>0</v>
      </c>
      <c r="AP47" s="137">
        <f t="shared" ca="1" si="63"/>
        <v>0</v>
      </c>
      <c r="AQ47" s="137">
        <f t="shared" ca="1" si="63"/>
        <v>0</v>
      </c>
      <c r="AR47" s="137">
        <f t="shared" ca="1" si="63"/>
        <v>0</v>
      </c>
      <c r="AS47" s="137">
        <f t="shared" ca="1" si="63"/>
        <v>0</v>
      </c>
      <c r="AT47" s="137">
        <f t="shared" ca="1" si="63"/>
        <v>0</v>
      </c>
      <c r="AU47" s="137">
        <f t="shared" ca="1" si="63"/>
        <v>0</v>
      </c>
      <c r="AV47" s="137">
        <f t="shared" ca="1" si="64"/>
        <v>0</v>
      </c>
      <c r="AW47" s="137">
        <f t="shared" ca="1" si="64"/>
        <v>0</v>
      </c>
      <c r="AX47" s="137">
        <f t="shared" ca="1" si="64"/>
        <v>0</v>
      </c>
      <c r="AY47" s="137">
        <f t="shared" ca="1" si="64"/>
        <v>0</v>
      </c>
      <c r="AZ47" s="137">
        <f t="shared" ca="1" si="64"/>
        <v>0</v>
      </c>
      <c r="BA47" s="137">
        <f t="shared" ca="1" si="64"/>
        <v>0</v>
      </c>
      <c r="BB47" s="137">
        <f t="shared" ca="1" si="64"/>
        <v>0</v>
      </c>
      <c r="BC47" s="137">
        <f t="shared" ca="1" si="64"/>
        <v>0</v>
      </c>
      <c r="BD47" s="137">
        <f t="shared" ca="1" si="64"/>
        <v>0</v>
      </c>
      <c r="BE47" s="137">
        <f t="shared" ca="1" si="64"/>
        <v>0</v>
      </c>
      <c r="BF47" s="137">
        <f t="shared" ca="1" si="65"/>
        <v>0</v>
      </c>
      <c r="BG47" s="137">
        <f t="shared" ca="1" si="65"/>
        <v>0</v>
      </c>
      <c r="BH47" s="137">
        <f t="shared" ca="1" si="65"/>
        <v>0</v>
      </c>
      <c r="BI47" s="137">
        <f t="shared" ca="1" si="65"/>
        <v>0</v>
      </c>
      <c r="BJ47" s="137">
        <f t="shared" ca="1" si="65"/>
        <v>0</v>
      </c>
      <c r="BK47" s="137">
        <f t="shared" ca="1" si="65"/>
        <v>0</v>
      </c>
      <c r="BL47" s="137">
        <f t="shared" ca="1" si="65"/>
        <v>0</v>
      </c>
      <c r="BM47" s="137">
        <f t="shared" ca="1" si="65"/>
        <v>0</v>
      </c>
      <c r="BN47" s="137">
        <f t="shared" ca="1" si="65"/>
        <v>0</v>
      </c>
      <c r="BO47" s="137">
        <f t="shared" ca="1" si="65"/>
        <v>0</v>
      </c>
      <c r="BP47" s="137">
        <f t="shared" ca="1" si="66"/>
        <v>0</v>
      </c>
      <c r="BQ47" s="137">
        <f t="shared" ca="1" si="66"/>
        <v>0</v>
      </c>
      <c r="BR47" s="137">
        <f t="shared" ca="1" si="66"/>
        <v>0</v>
      </c>
      <c r="BS47" s="137">
        <f t="shared" ca="1" si="66"/>
        <v>0</v>
      </c>
      <c r="BT47" s="137">
        <f t="shared" ca="1" si="66"/>
        <v>0</v>
      </c>
      <c r="BU47" s="137">
        <f t="shared" ca="1" si="66"/>
        <v>0</v>
      </c>
      <c r="BV47" s="137">
        <f t="shared" ca="1" si="66"/>
        <v>0</v>
      </c>
      <c r="BW47" s="137">
        <f t="shared" ca="1" si="66"/>
        <v>0</v>
      </c>
      <c r="BX47" s="137">
        <f t="shared" ca="1" si="66"/>
        <v>0</v>
      </c>
      <c r="BY47" s="137">
        <f t="shared" ca="1" si="66"/>
        <v>0</v>
      </c>
      <c r="BZ47" s="137">
        <f t="shared" ca="1" si="67"/>
        <v>0</v>
      </c>
      <c r="CA47" s="137">
        <f t="shared" ca="1" si="67"/>
        <v>0</v>
      </c>
      <c r="CB47" s="137">
        <f t="shared" ca="1" si="67"/>
        <v>0</v>
      </c>
      <c r="CC47" s="137">
        <f t="shared" ca="1" si="67"/>
        <v>0</v>
      </c>
      <c r="CD47" s="137">
        <f t="shared" ca="1" si="67"/>
        <v>0</v>
      </c>
      <c r="CE47" s="137">
        <f t="shared" ca="1" si="67"/>
        <v>0</v>
      </c>
      <c r="CF47" s="137">
        <f t="shared" ca="1" si="67"/>
        <v>0</v>
      </c>
      <c r="CG47" s="137">
        <f t="shared" ca="1" si="67"/>
        <v>0</v>
      </c>
      <c r="CH47" s="137">
        <f t="shared" ca="1" si="67"/>
        <v>0</v>
      </c>
      <c r="CI47" s="137">
        <f t="shared" ca="1" si="67"/>
        <v>0</v>
      </c>
      <c r="CJ47" s="137">
        <f t="shared" ca="1" si="68"/>
        <v>0</v>
      </c>
      <c r="CK47" s="137">
        <f t="shared" ca="1" si="68"/>
        <v>0</v>
      </c>
      <c r="CL47" s="137">
        <f t="shared" ca="1" si="68"/>
        <v>0</v>
      </c>
      <c r="CM47" s="137">
        <f t="shared" ca="1" si="68"/>
        <v>0</v>
      </c>
      <c r="CN47" s="137">
        <f t="shared" ca="1" si="68"/>
        <v>0</v>
      </c>
      <c r="CO47" s="137">
        <f t="shared" ca="1" si="68"/>
        <v>0</v>
      </c>
      <c r="CP47" s="137">
        <f t="shared" ca="1" si="68"/>
        <v>0</v>
      </c>
      <c r="CQ47" s="137">
        <f t="shared" ca="1" si="68"/>
        <v>0</v>
      </c>
      <c r="CR47" s="137">
        <f t="shared" ca="1" si="68"/>
        <v>0</v>
      </c>
      <c r="CS47" s="137">
        <f t="shared" ca="1" si="68"/>
        <v>0</v>
      </c>
      <c r="CT47" s="137">
        <f t="shared" ca="1" si="69"/>
        <v>0</v>
      </c>
      <c r="CU47" s="137">
        <f t="shared" ca="1" si="69"/>
        <v>0</v>
      </c>
      <c r="CV47" s="137">
        <f t="shared" ca="1" si="69"/>
        <v>0</v>
      </c>
      <c r="CW47" s="137">
        <f t="shared" ca="1" si="69"/>
        <v>0</v>
      </c>
      <c r="CX47" s="137">
        <f t="shared" ca="1" si="69"/>
        <v>0</v>
      </c>
      <c r="CY47" s="137">
        <f t="shared" ca="1" si="69"/>
        <v>0</v>
      </c>
      <c r="CZ47" s="137">
        <f t="shared" ca="1" si="69"/>
        <v>0</v>
      </c>
      <c r="DA47" s="137">
        <f t="shared" ca="1" si="69"/>
        <v>0</v>
      </c>
      <c r="DB47" s="137">
        <f t="shared" ca="1" si="69"/>
        <v>0</v>
      </c>
      <c r="DC47" s="137">
        <f t="shared" ca="1" si="69"/>
        <v>0</v>
      </c>
      <c r="DE47" s="253" t="str">
        <f t="shared" ca="1" si="25"/>
        <v>E.1.2.</v>
      </c>
      <c r="DF47">
        <v>1</v>
      </c>
      <c r="DG47">
        <f t="shared" ca="1" si="70"/>
        <v>21</v>
      </c>
      <c r="DH47">
        <v>0</v>
      </c>
    </row>
    <row r="48" spans="1:112" hidden="1">
      <c r="A48" s="123">
        <v>36</v>
      </c>
      <c r="B48" s="204" t="str">
        <f t="shared" ca="1" si="53"/>
        <v>E.1.3.</v>
      </c>
      <c r="C48" s="128" t="str">
        <f t="shared" ca="1" si="54"/>
        <v>Sankryžų rekonstravimas (VL)</v>
      </c>
      <c r="D48" s="143"/>
      <c r="E48" s="147">
        <f t="shared" ca="1" si="55"/>
        <v>0.21</v>
      </c>
      <c r="F48" s="138">
        <f ca="1">H48+NPV(FD,I48:INDEX(I48:DC48,PAL))</f>
        <v>1107994.5664542557</v>
      </c>
      <c r="G48" s="139">
        <f ca="1">SUMIF($H$5:$DC$5,"&lt;="&amp;PAL,$H48:$DC48)</f>
        <v>1206330</v>
      </c>
      <c r="H48" s="137">
        <f t="shared" ca="1" si="60"/>
        <v>0</v>
      </c>
      <c r="I48" s="137">
        <f t="shared" ca="1" si="60"/>
        <v>0</v>
      </c>
      <c r="J48" s="137">
        <f t="shared" ca="1" si="60"/>
        <v>1000330</v>
      </c>
      <c r="K48" s="137">
        <f t="shared" ca="1" si="60"/>
        <v>206000</v>
      </c>
      <c r="L48" s="137">
        <f t="shared" ca="1" si="60"/>
        <v>0</v>
      </c>
      <c r="M48" s="137">
        <f t="shared" ca="1" si="60"/>
        <v>0</v>
      </c>
      <c r="N48" s="137">
        <f t="shared" ca="1" si="60"/>
        <v>0</v>
      </c>
      <c r="O48" s="137">
        <f t="shared" ca="1" si="60"/>
        <v>0</v>
      </c>
      <c r="P48" s="137">
        <f t="shared" ca="1" si="60"/>
        <v>0</v>
      </c>
      <c r="Q48" s="137">
        <f t="shared" ca="1" si="60"/>
        <v>0</v>
      </c>
      <c r="R48" s="137">
        <f t="shared" ca="1" si="61"/>
        <v>0</v>
      </c>
      <c r="S48" s="137">
        <f t="shared" ca="1" si="61"/>
        <v>0</v>
      </c>
      <c r="T48" s="137">
        <f t="shared" ca="1" si="61"/>
        <v>0</v>
      </c>
      <c r="U48" s="137">
        <f t="shared" ca="1" si="61"/>
        <v>0</v>
      </c>
      <c r="V48" s="137">
        <f t="shared" ca="1" si="61"/>
        <v>0</v>
      </c>
      <c r="W48" s="137">
        <f t="shared" ca="1" si="61"/>
        <v>0</v>
      </c>
      <c r="X48" s="137">
        <f t="shared" ca="1" si="61"/>
        <v>0</v>
      </c>
      <c r="Y48" s="137">
        <f t="shared" ca="1" si="61"/>
        <v>0</v>
      </c>
      <c r="Z48" s="137">
        <f t="shared" ca="1" si="61"/>
        <v>0</v>
      </c>
      <c r="AA48" s="137">
        <f t="shared" ca="1" si="61"/>
        <v>0</v>
      </c>
      <c r="AB48" s="137">
        <f t="shared" ca="1" si="62"/>
        <v>0</v>
      </c>
      <c r="AC48" s="137">
        <f t="shared" ca="1" si="62"/>
        <v>0</v>
      </c>
      <c r="AD48" s="137">
        <f t="shared" ca="1" si="62"/>
        <v>0</v>
      </c>
      <c r="AE48" s="137">
        <f t="shared" ca="1" si="62"/>
        <v>0</v>
      </c>
      <c r="AF48" s="137">
        <f t="shared" ca="1" si="62"/>
        <v>0</v>
      </c>
      <c r="AG48" s="137">
        <f t="shared" ca="1" si="62"/>
        <v>0</v>
      </c>
      <c r="AH48" s="137">
        <f t="shared" ca="1" si="62"/>
        <v>0</v>
      </c>
      <c r="AI48" s="137">
        <f t="shared" ca="1" si="62"/>
        <v>0</v>
      </c>
      <c r="AJ48" s="137">
        <f t="shared" ca="1" si="62"/>
        <v>0</v>
      </c>
      <c r="AK48" s="137">
        <f t="shared" ca="1" si="62"/>
        <v>0</v>
      </c>
      <c r="AL48" s="137">
        <f t="shared" ca="1" si="63"/>
        <v>0</v>
      </c>
      <c r="AM48" s="137">
        <f t="shared" ca="1" si="63"/>
        <v>0</v>
      </c>
      <c r="AN48" s="137">
        <f t="shared" ca="1" si="63"/>
        <v>0</v>
      </c>
      <c r="AO48" s="137">
        <f t="shared" ca="1" si="63"/>
        <v>0</v>
      </c>
      <c r="AP48" s="137">
        <f t="shared" ca="1" si="63"/>
        <v>0</v>
      </c>
      <c r="AQ48" s="137">
        <f t="shared" ca="1" si="63"/>
        <v>0</v>
      </c>
      <c r="AR48" s="137">
        <f t="shared" ca="1" si="63"/>
        <v>0</v>
      </c>
      <c r="AS48" s="137">
        <f t="shared" ca="1" si="63"/>
        <v>0</v>
      </c>
      <c r="AT48" s="137">
        <f t="shared" ca="1" si="63"/>
        <v>0</v>
      </c>
      <c r="AU48" s="137">
        <f t="shared" ca="1" si="63"/>
        <v>0</v>
      </c>
      <c r="AV48" s="137">
        <f t="shared" ca="1" si="64"/>
        <v>0</v>
      </c>
      <c r="AW48" s="137">
        <f t="shared" ca="1" si="64"/>
        <v>0</v>
      </c>
      <c r="AX48" s="137">
        <f t="shared" ca="1" si="64"/>
        <v>0</v>
      </c>
      <c r="AY48" s="137">
        <f t="shared" ca="1" si="64"/>
        <v>0</v>
      </c>
      <c r="AZ48" s="137">
        <f t="shared" ca="1" si="64"/>
        <v>0</v>
      </c>
      <c r="BA48" s="137">
        <f t="shared" ca="1" si="64"/>
        <v>0</v>
      </c>
      <c r="BB48" s="137">
        <f t="shared" ca="1" si="64"/>
        <v>0</v>
      </c>
      <c r="BC48" s="137">
        <f t="shared" ca="1" si="64"/>
        <v>0</v>
      </c>
      <c r="BD48" s="137">
        <f t="shared" ca="1" si="64"/>
        <v>0</v>
      </c>
      <c r="BE48" s="137">
        <f t="shared" ca="1" si="64"/>
        <v>0</v>
      </c>
      <c r="BF48" s="137">
        <f t="shared" ca="1" si="65"/>
        <v>0</v>
      </c>
      <c r="BG48" s="137">
        <f t="shared" ca="1" si="65"/>
        <v>0</v>
      </c>
      <c r="BH48" s="137">
        <f t="shared" ca="1" si="65"/>
        <v>0</v>
      </c>
      <c r="BI48" s="137">
        <f t="shared" ca="1" si="65"/>
        <v>0</v>
      </c>
      <c r="BJ48" s="137">
        <f t="shared" ca="1" si="65"/>
        <v>0</v>
      </c>
      <c r="BK48" s="137">
        <f t="shared" ca="1" si="65"/>
        <v>0</v>
      </c>
      <c r="BL48" s="137">
        <f t="shared" ca="1" si="65"/>
        <v>0</v>
      </c>
      <c r="BM48" s="137">
        <f t="shared" ca="1" si="65"/>
        <v>0</v>
      </c>
      <c r="BN48" s="137">
        <f t="shared" ca="1" si="65"/>
        <v>0</v>
      </c>
      <c r="BO48" s="137">
        <f t="shared" ca="1" si="65"/>
        <v>0</v>
      </c>
      <c r="BP48" s="137">
        <f t="shared" ca="1" si="66"/>
        <v>0</v>
      </c>
      <c r="BQ48" s="137">
        <f t="shared" ca="1" si="66"/>
        <v>0</v>
      </c>
      <c r="BR48" s="137">
        <f t="shared" ca="1" si="66"/>
        <v>0</v>
      </c>
      <c r="BS48" s="137">
        <f t="shared" ca="1" si="66"/>
        <v>0</v>
      </c>
      <c r="BT48" s="137">
        <f t="shared" ca="1" si="66"/>
        <v>0</v>
      </c>
      <c r="BU48" s="137">
        <f t="shared" ca="1" si="66"/>
        <v>0</v>
      </c>
      <c r="BV48" s="137">
        <f t="shared" ca="1" si="66"/>
        <v>0</v>
      </c>
      <c r="BW48" s="137">
        <f t="shared" ca="1" si="66"/>
        <v>0</v>
      </c>
      <c r="BX48" s="137">
        <f t="shared" ca="1" si="66"/>
        <v>0</v>
      </c>
      <c r="BY48" s="137">
        <f t="shared" ca="1" si="66"/>
        <v>0</v>
      </c>
      <c r="BZ48" s="137">
        <f t="shared" ca="1" si="67"/>
        <v>0</v>
      </c>
      <c r="CA48" s="137">
        <f t="shared" ca="1" si="67"/>
        <v>0</v>
      </c>
      <c r="CB48" s="137">
        <f t="shared" ca="1" si="67"/>
        <v>0</v>
      </c>
      <c r="CC48" s="137">
        <f t="shared" ca="1" si="67"/>
        <v>0</v>
      </c>
      <c r="CD48" s="137">
        <f t="shared" ca="1" si="67"/>
        <v>0</v>
      </c>
      <c r="CE48" s="137">
        <f t="shared" ca="1" si="67"/>
        <v>0</v>
      </c>
      <c r="CF48" s="137">
        <f t="shared" ca="1" si="67"/>
        <v>0</v>
      </c>
      <c r="CG48" s="137">
        <f t="shared" ca="1" si="67"/>
        <v>0</v>
      </c>
      <c r="CH48" s="137">
        <f t="shared" ca="1" si="67"/>
        <v>0</v>
      </c>
      <c r="CI48" s="137">
        <f t="shared" ca="1" si="67"/>
        <v>0</v>
      </c>
      <c r="CJ48" s="137">
        <f t="shared" ca="1" si="68"/>
        <v>0</v>
      </c>
      <c r="CK48" s="137">
        <f t="shared" ca="1" si="68"/>
        <v>0</v>
      </c>
      <c r="CL48" s="137">
        <f t="shared" ca="1" si="68"/>
        <v>0</v>
      </c>
      <c r="CM48" s="137">
        <f t="shared" ca="1" si="68"/>
        <v>0</v>
      </c>
      <c r="CN48" s="137">
        <f t="shared" ca="1" si="68"/>
        <v>0</v>
      </c>
      <c r="CO48" s="137">
        <f t="shared" ca="1" si="68"/>
        <v>0</v>
      </c>
      <c r="CP48" s="137">
        <f t="shared" ca="1" si="68"/>
        <v>0</v>
      </c>
      <c r="CQ48" s="137">
        <f t="shared" ca="1" si="68"/>
        <v>0</v>
      </c>
      <c r="CR48" s="137">
        <f t="shared" ca="1" si="68"/>
        <v>0</v>
      </c>
      <c r="CS48" s="137">
        <f t="shared" ca="1" si="68"/>
        <v>0</v>
      </c>
      <c r="CT48" s="137">
        <f t="shared" ca="1" si="69"/>
        <v>0</v>
      </c>
      <c r="CU48" s="137">
        <f t="shared" ca="1" si="69"/>
        <v>0</v>
      </c>
      <c r="CV48" s="137">
        <f t="shared" ca="1" si="69"/>
        <v>0</v>
      </c>
      <c r="CW48" s="137">
        <f t="shared" ca="1" si="69"/>
        <v>0</v>
      </c>
      <c r="CX48" s="137">
        <f t="shared" ca="1" si="69"/>
        <v>0</v>
      </c>
      <c r="CY48" s="137">
        <f t="shared" ca="1" si="69"/>
        <v>0</v>
      </c>
      <c r="CZ48" s="137">
        <f t="shared" ca="1" si="69"/>
        <v>0</v>
      </c>
      <c r="DA48" s="137">
        <f t="shared" ca="1" si="69"/>
        <v>0</v>
      </c>
      <c r="DB48" s="137">
        <f t="shared" ca="1" si="69"/>
        <v>0</v>
      </c>
      <c r="DC48" s="137">
        <f t="shared" ca="1" si="69"/>
        <v>0</v>
      </c>
      <c r="DE48" s="253" t="str">
        <f t="shared" ca="1" si="25"/>
        <v>E.1.3.</v>
      </c>
      <c r="DF48">
        <v>1</v>
      </c>
      <c r="DG48">
        <f t="shared" ca="1" si="70"/>
        <v>21</v>
      </c>
      <c r="DH48">
        <v>0</v>
      </c>
    </row>
    <row r="49" spans="1:112" ht="28.8" hidden="1">
      <c r="A49" s="123">
        <v>37</v>
      </c>
      <c r="B49" s="204" t="str">
        <f t="shared" ca="1" si="53"/>
        <v>E.1.5.</v>
      </c>
      <c r="C49" s="128" t="str">
        <f t="shared" ca="1" si="54"/>
        <v>Saugaus eismo priemonių, mažinančių arba visiškai šalinančių juodųjų dėmių riziką, įdiegimas (VL)</v>
      </c>
      <c r="D49" s="143"/>
      <c r="E49" s="147">
        <f t="shared" ca="1" si="55"/>
        <v>0.21</v>
      </c>
      <c r="F49" s="138">
        <f ca="1">H49+NPV(FD,I49:INDEX(I49:DC49,PAL))</f>
        <v>16516871.348803146</v>
      </c>
      <c r="G49" s="139">
        <f ca="1">SUMIF($H$5:$DC$5,"&lt;="&amp;PAL,$H49:$DC49)</f>
        <v>21217600</v>
      </c>
      <c r="H49" s="137">
        <f t="shared" ca="1" si="60"/>
        <v>0</v>
      </c>
      <c r="I49" s="137">
        <f t="shared" ca="1" si="60"/>
        <v>0</v>
      </c>
      <c r="J49" s="137">
        <f t="shared" ca="1" si="60"/>
        <v>0</v>
      </c>
      <c r="K49" s="137">
        <f t="shared" ca="1" si="60"/>
        <v>0</v>
      </c>
      <c r="L49" s="137">
        <f t="shared" ca="1" si="60"/>
        <v>66960</v>
      </c>
      <c r="M49" s="137">
        <f t="shared" ca="1" si="60"/>
        <v>803880</v>
      </c>
      <c r="N49" s="137">
        <f t="shared" ca="1" si="60"/>
        <v>11087960</v>
      </c>
      <c r="O49" s="137">
        <f t="shared" ca="1" si="60"/>
        <v>9258800</v>
      </c>
      <c r="P49" s="137">
        <f t="shared" ca="1" si="60"/>
        <v>0</v>
      </c>
      <c r="Q49" s="137">
        <f t="shared" ca="1" si="60"/>
        <v>0</v>
      </c>
      <c r="R49" s="137">
        <f t="shared" ca="1" si="61"/>
        <v>0</v>
      </c>
      <c r="S49" s="137">
        <f t="shared" ca="1" si="61"/>
        <v>0</v>
      </c>
      <c r="T49" s="137">
        <f t="shared" ca="1" si="61"/>
        <v>0</v>
      </c>
      <c r="U49" s="137">
        <f t="shared" ca="1" si="61"/>
        <v>0</v>
      </c>
      <c r="V49" s="137">
        <f t="shared" ca="1" si="61"/>
        <v>0</v>
      </c>
      <c r="W49" s="137">
        <f t="shared" ca="1" si="61"/>
        <v>0</v>
      </c>
      <c r="X49" s="137">
        <f t="shared" ca="1" si="61"/>
        <v>0</v>
      </c>
      <c r="Y49" s="137">
        <f t="shared" ca="1" si="61"/>
        <v>0</v>
      </c>
      <c r="Z49" s="137">
        <f t="shared" ca="1" si="61"/>
        <v>0</v>
      </c>
      <c r="AA49" s="137">
        <f t="shared" ca="1" si="61"/>
        <v>0</v>
      </c>
      <c r="AB49" s="137">
        <f t="shared" ca="1" si="62"/>
        <v>0</v>
      </c>
      <c r="AC49" s="137">
        <f t="shared" ca="1" si="62"/>
        <v>0</v>
      </c>
      <c r="AD49" s="137">
        <f t="shared" ca="1" si="62"/>
        <v>0</v>
      </c>
      <c r="AE49" s="137">
        <f t="shared" ca="1" si="62"/>
        <v>0</v>
      </c>
      <c r="AF49" s="137">
        <f t="shared" ca="1" si="62"/>
        <v>0</v>
      </c>
      <c r="AG49" s="137">
        <f t="shared" ca="1" si="62"/>
        <v>0</v>
      </c>
      <c r="AH49" s="137">
        <f t="shared" ca="1" si="62"/>
        <v>0</v>
      </c>
      <c r="AI49" s="137">
        <f t="shared" ca="1" si="62"/>
        <v>0</v>
      </c>
      <c r="AJ49" s="137">
        <f t="shared" ca="1" si="62"/>
        <v>0</v>
      </c>
      <c r="AK49" s="137">
        <f t="shared" ca="1" si="62"/>
        <v>0</v>
      </c>
      <c r="AL49" s="137">
        <f t="shared" ca="1" si="63"/>
        <v>0</v>
      </c>
      <c r="AM49" s="137">
        <f t="shared" ca="1" si="63"/>
        <v>0</v>
      </c>
      <c r="AN49" s="137">
        <f t="shared" ca="1" si="63"/>
        <v>0</v>
      </c>
      <c r="AO49" s="137">
        <f t="shared" ca="1" si="63"/>
        <v>0</v>
      </c>
      <c r="AP49" s="137">
        <f t="shared" ca="1" si="63"/>
        <v>0</v>
      </c>
      <c r="AQ49" s="137">
        <f t="shared" ca="1" si="63"/>
        <v>0</v>
      </c>
      <c r="AR49" s="137">
        <f t="shared" ca="1" si="63"/>
        <v>0</v>
      </c>
      <c r="AS49" s="137">
        <f t="shared" ca="1" si="63"/>
        <v>0</v>
      </c>
      <c r="AT49" s="137">
        <f t="shared" ca="1" si="63"/>
        <v>0</v>
      </c>
      <c r="AU49" s="137">
        <f t="shared" ca="1" si="63"/>
        <v>0</v>
      </c>
      <c r="AV49" s="137">
        <f t="shared" ca="1" si="64"/>
        <v>0</v>
      </c>
      <c r="AW49" s="137">
        <f t="shared" ca="1" si="64"/>
        <v>0</v>
      </c>
      <c r="AX49" s="137">
        <f t="shared" ca="1" si="64"/>
        <v>0</v>
      </c>
      <c r="AY49" s="137">
        <f t="shared" ca="1" si="64"/>
        <v>0</v>
      </c>
      <c r="AZ49" s="137">
        <f t="shared" ca="1" si="64"/>
        <v>0</v>
      </c>
      <c r="BA49" s="137">
        <f t="shared" ca="1" si="64"/>
        <v>0</v>
      </c>
      <c r="BB49" s="137">
        <f t="shared" ca="1" si="64"/>
        <v>0</v>
      </c>
      <c r="BC49" s="137">
        <f t="shared" ca="1" si="64"/>
        <v>0</v>
      </c>
      <c r="BD49" s="137">
        <f t="shared" ca="1" si="64"/>
        <v>0</v>
      </c>
      <c r="BE49" s="137">
        <f t="shared" ca="1" si="64"/>
        <v>0</v>
      </c>
      <c r="BF49" s="137">
        <f t="shared" ca="1" si="65"/>
        <v>0</v>
      </c>
      <c r="BG49" s="137">
        <f t="shared" ca="1" si="65"/>
        <v>0</v>
      </c>
      <c r="BH49" s="137">
        <f t="shared" ca="1" si="65"/>
        <v>0</v>
      </c>
      <c r="BI49" s="137">
        <f t="shared" ca="1" si="65"/>
        <v>0</v>
      </c>
      <c r="BJ49" s="137">
        <f t="shared" ca="1" si="65"/>
        <v>0</v>
      </c>
      <c r="BK49" s="137">
        <f t="shared" ca="1" si="65"/>
        <v>0</v>
      </c>
      <c r="BL49" s="137">
        <f t="shared" ca="1" si="65"/>
        <v>0</v>
      </c>
      <c r="BM49" s="137">
        <f t="shared" ca="1" si="65"/>
        <v>0</v>
      </c>
      <c r="BN49" s="137">
        <f t="shared" ca="1" si="65"/>
        <v>0</v>
      </c>
      <c r="BO49" s="137">
        <f t="shared" ca="1" si="65"/>
        <v>0</v>
      </c>
      <c r="BP49" s="137">
        <f t="shared" ca="1" si="66"/>
        <v>0</v>
      </c>
      <c r="BQ49" s="137">
        <f t="shared" ca="1" si="66"/>
        <v>0</v>
      </c>
      <c r="BR49" s="137">
        <f t="shared" ca="1" si="66"/>
        <v>0</v>
      </c>
      <c r="BS49" s="137">
        <f t="shared" ca="1" si="66"/>
        <v>0</v>
      </c>
      <c r="BT49" s="137">
        <f t="shared" ca="1" si="66"/>
        <v>0</v>
      </c>
      <c r="BU49" s="137">
        <f t="shared" ca="1" si="66"/>
        <v>0</v>
      </c>
      <c r="BV49" s="137">
        <f t="shared" ca="1" si="66"/>
        <v>0</v>
      </c>
      <c r="BW49" s="137">
        <f t="shared" ca="1" si="66"/>
        <v>0</v>
      </c>
      <c r="BX49" s="137">
        <f t="shared" ca="1" si="66"/>
        <v>0</v>
      </c>
      <c r="BY49" s="137">
        <f t="shared" ca="1" si="66"/>
        <v>0</v>
      </c>
      <c r="BZ49" s="137">
        <f t="shared" ca="1" si="67"/>
        <v>0</v>
      </c>
      <c r="CA49" s="137">
        <f t="shared" ca="1" si="67"/>
        <v>0</v>
      </c>
      <c r="CB49" s="137">
        <f t="shared" ca="1" si="67"/>
        <v>0</v>
      </c>
      <c r="CC49" s="137">
        <f t="shared" ca="1" si="67"/>
        <v>0</v>
      </c>
      <c r="CD49" s="137">
        <f t="shared" ca="1" si="67"/>
        <v>0</v>
      </c>
      <c r="CE49" s="137">
        <f t="shared" ca="1" si="67"/>
        <v>0</v>
      </c>
      <c r="CF49" s="137">
        <f t="shared" ca="1" si="67"/>
        <v>0</v>
      </c>
      <c r="CG49" s="137">
        <f t="shared" ca="1" si="67"/>
        <v>0</v>
      </c>
      <c r="CH49" s="137">
        <f t="shared" ca="1" si="67"/>
        <v>0</v>
      </c>
      <c r="CI49" s="137">
        <f t="shared" ca="1" si="67"/>
        <v>0</v>
      </c>
      <c r="CJ49" s="137">
        <f t="shared" ca="1" si="68"/>
        <v>0</v>
      </c>
      <c r="CK49" s="137">
        <f t="shared" ca="1" si="68"/>
        <v>0</v>
      </c>
      <c r="CL49" s="137">
        <f t="shared" ca="1" si="68"/>
        <v>0</v>
      </c>
      <c r="CM49" s="137">
        <f t="shared" ca="1" si="68"/>
        <v>0</v>
      </c>
      <c r="CN49" s="137">
        <f t="shared" ca="1" si="68"/>
        <v>0</v>
      </c>
      <c r="CO49" s="137">
        <f t="shared" ca="1" si="68"/>
        <v>0</v>
      </c>
      <c r="CP49" s="137">
        <f t="shared" ca="1" si="68"/>
        <v>0</v>
      </c>
      <c r="CQ49" s="137">
        <f t="shared" ca="1" si="68"/>
        <v>0</v>
      </c>
      <c r="CR49" s="137">
        <f t="shared" ca="1" si="68"/>
        <v>0</v>
      </c>
      <c r="CS49" s="137">
        <f t="shared" ca="1" si="68"/>
        <v>0</v>
      </c>
      <c r="CT49" s="137">
        <f t="shared" ca="1" si="69"/>
        <v>0</v>
      </c>
      <c r="CU49" s="137">
        <f t="shared" ca="1" si="69"/>
        <v>0</v>
      </c>
      <c r="CV49" s="137">
        <f t="shared" ca="1" si="69"/>
        <v>0</v>
      </c>
      <c r="CW49" s="137">
        <f t="shared" ca="1" si="69"/>
        <v>0</v>
      </c>
      <c r="CX49" s="137">
        <f t="shared" ca="1" si="69"/>
        <v>0</v>
      </c>
      <c r="CY49" s="137">
        <f t="shared" ca="1" si="69"/>
        <v>0</v>
      </c>
      <c r="CZ49" s="137">
        <f t="shared" ca="1" si="69"/>
        <v>0</v>
      </c>
      <c r="DA49" s="137">
        <f t="shared" ca="1" si="69"/>
        <v>0</v>
      </c>
      <c r="DB49" s="137">
        <f t="shared" ca="1" si="69"/>
        <v>0</v>
      </c>
      <c r="DC49" s="137">
        <f t="shared" ca="1" si="69"/>
        <v>0</v>
      </c>
      <c r="DE49" s="253" t="str">
        <f t="shared" ca="1" si="25"/>
        <v>E.1.5.</v>
      </c>
      <c r="DF49">
        <v>1</v>
      </c>
      <c r="DG49">
        <f t="shared" ca="1" si="70"/>
        <v>21</v>
      </c>
      <c r="DH49">
        <v>0</v>
      </c>
    </row>
    <row r="50" spans="1:112" hidden="1">
      <c r="A50" s="123">
        <v>38</v>
      </c>
      <c r="B50" s="204" t="str">
        <f t="shared" ca="1" si="53"/>
        <v>E.1.6.</v>
      </c>
      <c r="C50" s="128" t="str">
        <f t="shared" ca="1" si="54"/>
        <v>Veikla</v>
      </c>
      <c r="D50" s="143"/>
      <c r="E50" s="147">
        <f t="shared" ca="1" si="55"/>
        <v>0.21</v>
      </c>
      <c r="F50" s="138">
        <f ca="1">H50+NPV(FD,I50:INDEX(I50:DC50,PAL))</f>
        <v>0</v>
      </c>
      <c r="G50" s="139">
        <f ca="1">SUMIF($H$5:$DC$5,"&lt;="&amp;PAL,$H50:$DC50)</f>
        <v>0</v>
      </c>
      <c r="H50" s="137">
        <f t="shared" ca="1" si="60"/>
        <v>0</v>
      </c>
      <c r="I50" s="137">
        <f t="shared" ca="1" si="60"/>
        <v>0</v>
      </c>
      <c r="J50" s="137">
        <f t="shared" ca="1" si="60"/>
        <v>0</v>
      </c>
      <c r="K50" s="137">
        <f t="shared" ca="1" si="60"/>
        <v>0</v>
      </c>
      <c r="L50" s="137">
        <f t="shared" ca="1" si="60"/>
        <v>0</v>
      </c>
      <c r="M50" s="137">
        <f t="shared" ca="1" si="60"/>
        <v>0</v>
      </c>
      <c r="N50" s="137">
        <f t="shared" ca="1" si="60"/>
        <v>0</v>
      </c>
      <c r="O50" s="137">
        <f t="shared" ca="1" si="60"/>
        <v>0</v>
      </c>
      <c r="P50" s="137">
        <f t="shared" ca="1" si="60"/>
        <v>0</v>
      </c>
      <c r="Q50" s="137">
        <f t="shared" ca="1" si="60"/>
        <v>0</v>
      </c>
      <c r="R50" s="137">
        <f t="shared" ca="1" si="61"/>
        <v>0</v>
      </c>
      <c r="S50" s="137">
        <f t="shared" ca="1" si="61"/>
        <v>0</v>
      </c>
      <c r="T50" s="137">
        <f t="shared" ca="1" si="61"/>
        <v>0</v>
      </c>
      <c r="U50" s="137">
        <f t="shared" ca="1" si="61"/>
        <v>0</v>
      </c>
      <c r="V50" s="137">
        <f t="shared" ca="1" si="61"/>
        <v>0</v>
      </c>
      <c r="W50" s="137">
        <f t="shared" ca="1" si="61"/>
        <v>0</v>
      </c>
      <c r="X50" s="137">
        <f t="shared" ca="1" si="61"/>
        <v>0</v>
      </c>
      <c r="Y50" s="137">
        <f t="shared" ca="1" si="61"/>
        <v>0</v>
      </c>
      <c r="Z50" s="137">
        <f t="shared" ca="1" si="61"/>
        <v>0</v>
      </c>
      <c r="AA50" s="137">
        <f t="shared" ca="1" si="61"/>
        <v>0</v>
      </c>
      <c r="AB50" s="137">
        <f t="shared" ca="1" si="62"/>
        <v>0</v>
      </c>
      <c r="AC50" s="137">
        <f t="shared" ca="1" si="62"/>
        <v>0</v>
      </c>
      <c r="AD50" s="137">
        <f t="shared" ca="1" si="62"/>
        <v>0</v>
      </c>
      <c r="AE50" s="137">
        <f t="shared" ca="1" si="62"/>
        <v>0</v>
      </c>
      <c r="AF50" s="137">
        <f t="shared" ca="1" si="62"/>
        <v>0</v>
      </c>
      <c r="AG50" s="137">
        <f t="shared" ca="1" si="62"/>
        <v>0</v>
      </c>
      <c r="AH50" s="137">
        <f t="shared" ca="1" si="62"/>
        <v>0</v>
      </c>
      <c r="AI50" s="137">
        <f t="shared" ca="1" si="62"/>
        <v>0</v>
      </c>
      <c r="AJ50" s="137">
        <f t="shared" ca="1" si="62"/>
        <v>0</v>
      </c>
      <c r="AK50" s="137">
        <f t="shared" ca="1" si="62"/>
        <v>0</v>
      </c>
      <c r="AL50" s="137">
        <f t="shared" ca="1" si="63"/>
        <v>0</v>
      </c>
      <c r="AM50" s="137">
        <f t="shared" ca="1" si="63"/>
        <v>0</v>
      </c>
      <c r="AN50" s="137">
        <f t="shared" ca="1" si="63"/>
        <v>0</v>
      </c>
      <c r="AO50" s="137">
        <f t="shared" ca="1" si="63"/>
        <v>0</v>
      </c>
      <c r="AP50" s="137">
        <f t="shared" ca="1" si="63"/>
        <v>0</v>
      </c>
      <c r="AQ50" s="137">
        <f t="shared" ca="1" si="63"/>
        <v>0</v>
      </c>
      <c r="AR50" s="137">
        <f t="shared" ca="1" si="63"/>
        <v>0</v>
      </c>
      <c r="AS50" s="137">
        <f t="shared" ca="1" si="63"/>
        <v>0</v>
      </c>
      <c r="AT50" s="137">
        <f t="shared" ca="1" si="63"/>
        <v>0</v>
      </c>
      <c r="AU50" s="137">
        <f t="shared" ca="1" si="63"/>
        <v>0</v>
      </c>
      <c r="AV50" s="137">
        <f t="shared" ca="1" si="64"/>
        <v>0</v>
      </c>
      <c r="AW50" s="137">
        <f t="shared" ca="1" si="64"/>
        <v>0</v>
      </c>
      <c r="AX50" s="137">
        <f t="shared" ca="1" si="64"/>
        <v>0</v>
      </c>
      <c r="AY50" s="137">
        <f t="shared" ca="1" si="64"/>
        <v>0</v>
      </c>
      <c r="AZ50" s="137">
        <f t="shared" ca="1" si="64"/>
        <v>0</v>
      </c>
      <c r="BA50" s="137">
        <f t="shared" ca="1" si="64"/>
        <v>0</v>
      </c>
      <c r="BB50" s="137">
        <f t="shared" ca="1" si="64"/>
        <v>0</v>
      </c>
      <c r="BC50" s="137">
        <f t="shared" ca="1" si="64"/>
        <v>0</v>
      </c>
      <c r="BD50" s="137">
        <f t="shared" ca="1" si="64"/>
        <v>0</v>
      </c>
      <c r="BE50" s="137">
        <f t="shared" ca="1" si="64"/>
        <v>0</v>
      </c>
      <c r="BF50" s="137">
        <f t="shared" ca="1" si="65"/>
        <v>0</v>
      </c>
      <c r="BG50" s="137">
        <f t="shared" ca="1" si="65"/>
        <v>0</v>
      </c>
      <c r="BH50" s="137">
        <f t="shared" ca="1" si="65"/>
        <v>0</v>
      </c>
      <c r="BI50" s="137">
        <f t="shared" ca="1" si="65"/>
        <v>0</v>
      </c>
      <c r="BJ50" s="137">
        <f t="shared" ca="1" si="65"/>
        <v>0</v>
      </c>
      <c r="BK50" s="137">
        <f t="shared" ca="1" si="65"/>
        <v>0</v>
      </c>
      <c r="BL50" s="137">
        <f t="shared" ca="1" si="65"/>
        <v>0</v>
      </c>
      <c r="BM50" s="137">
        <f t="shared" ca="1" si="65"/>
        <v>0</v>
      </c>
      <c r="BN50" s="137">
        <f t="shared" ca="1" si="65"/>
        <v>0</v>
      </c>
      <c r="BO50" s="137">
        <f t="shared" ca="1" si="65"/>
        <v>0</v>
      </c>
      <c r="BP50" s="137">
        <f t="shared" ca="1" si="66"/>
        <v>0</v>
      </c>
      <c r="BQ50" s="137">
        <f t="shared" ca="1" si="66"/>
        <v>0</v>
      </c>
      <c r="BR50" s="137">
        <f t="shared" ca="1" si="66"/>
        <v>0</v>
      </c>
      <c r="BS50" s="137">
        <f t="shared" ca="1" si="66"/>
        <v>0</v>
      </c>
      <c r="BT50" s="137">
        <f t="shared" ca="1" si="66"/>
        <v>0</v>
      </c>
      <c r="BU50" s="137">
        <f t="shared" ca="1" si="66"/>
        <v>0</v>
      </c>
      <c r="BV50" s="137">
        <f t="shared" ca="1" si="66"/>
        <v>0</v>
      </c>
      <c r="BW50" s="137">
        <f t="shared" ca="1" si="66"/>
        <v>0</v>
      </c>
      <c r="BX50" s="137">
        <f t="shared" ca="1" si="66"/>
        <v>0</v>
      </c>
      <c r="BY50" s="137">
        <f t="shared" ca="1" si="66"/>
        <v>0</v>
      </c>
      <c r="BZ50" s="137">
        <f t="shared" ca="1" si="67"/>
        <v>0</v>
      </c>
      <c r="CA50" s="137">
        <f t="shared" ca="1" si="67"/>
        <v>0</v>
      </c>
      <c r="CB50" s="137">
        <f t="shared" ca="1" si="67"/>
        <v>0</v>
      </c>
      <c r="CC50" s="137">
        <f t="shared" ca="1" si="67"/>
        <v>0</v>
      </c>
      <c r="CD50" s="137">
        <f t="shared" ca="1" si="67"/>
        <v>0</v>
      </c>
      <c r="CE50" s="137">
        <f t="shared" ca="1" si="67"/>
        <v>0</v>
      </c>
      <c r="CF50" s="137">
        <f t="shared" ca="1" si="67"/>
        <v>0</v>
      </c>
      <c r="CG50" s="137">
        <f t="shared" ca="1" si="67"/>
        <v>0</v>
      </c>
      <c r="CH50" s="137">
        <f t="shared" ca="1" si="67"/>
        <v>0</v>
      </c>
      <c r="CI50" s="137">
        <f t="shared" ca="1" si="67"/>
        <v>0</v>
      </c>
      <c r="CJ50" s="137">
        <f t="shared" ca="1" si="68"/>
        <v>0</v>
      </c>
      <c r="CK50" s="137">
        <f t="shared" ca="1" si="68"/>
        <v>0</v>
      </c>
      <c r="CL50" s="137">
        <f t="shared" ca="1" si="68"/>
        <v>0</v>
      </c>
      <c r="CM50" s="137">
        <f t="shared" ca="1" si="68"/>
        <v>0</v>
      </c>
      <c r="CN50" s="137">
        <f t="shared" ca="1" si="68"/>
        <v>0</v>
      </c>
      <c r="CO50" s="137">
        <f t="shared" ca="1" si="68"/>
        <v>0</v>
      </c>
      <c r="CP50" s="137">
        <f t="shared" ca="1" si="68"/>
        <v>0</v>
      </c>
      <c r="CQ50" s="137">
        <f t="shared" ca="1" si="68"/>
        <v>0</v>
      </c>
      <c r="CR50" s="137">
        <f t="shared" ca="1" si="68"/>
        <v>0</v>
      </c>
      <c r="CS50" s="137">
        <f t="shared" ca="1" si="68"/>
        <v>0</v>
      </c>
      <c r="CT50" s="137">
        <f t="shared" ca="1" si="69"/>
        <v>0</v>
      </c>
      <c r="CU50" s="137">
        <f t="shared" ca="1" si="69"/>
        <v>0</v>
      </c>
      <c r="CV50" s="137">
        <f t="shared" ca="1" si="69"/>
        <v>0</v>
      </c>
      <c r="CW50" s="137">
        <f t="shared" ca="1" si="69"/>
        <v>0</v>
      </c>
      <c r="CX50" s="137">
        <f t="shared" ca="1" si="69"/>
        <v>0</v>
      </c>
      <c r="CY50" s="137">
        <f t="shared" ca="1" si="69"/>
        <v>0</v>
      </c>
      <c r="CZ50" s="137">
        <f t="shared" ca="1" si="69"/>
        <v>0</v>
      </c>
      <c r="DA50" s="137">
        <f t="shared" ca="1" si="69"/>
        <v>0</v>
      </c>
      <c r="DB50" s="137">
        <f t="shared" ca="1" si="69"/>
        <v>0</v>
      </c>
      <c r="DC50" s="137">
        <f t="shared" ca="1" si="69"/>
        <v>0</v>
      </c>
      <c r="DE50" s="253" t="str">
        <f t="shared" ca="1" si="25"/>
        <v>E.1.6.</v>
      </c>
      <c r="DF50">
        <v>1</v>
      </c>
      <c r="DG50">
        <f t="shared" ca="1" si="70"/>
        <v>21</v>
      </c>
      <c r="DH50">
        <v>0</v>
      </c>
    </row>
    <row r="51" spans="1:112" hidden="1">
      <c r="A51" s="123">
        <v>39</v>
      </c>
      <c r="B51" s="204" t="str">
        <f t="shared" ca="1" si="53"/>
        <v>E.1.7.</v>
      </c>
      <c r="C51" s="128" t="str">
        <f t="shared" ca="1" si="54"/>
        <v>Saugų eismą gerinančių priemonių diegimas TEN-T keliuose (SaF, 3.1.2 veikla) (VL)</v>
      </c>
      <c r="D51" s="143"/>
      <c r="E51" s="147">
        <f t="shared" ca="1" si="55"/>
        <v>0.21</v>
      </c>
      <c r="F51" s="138">
        <f ca="1">H51+NPV(FD,I51:INDEX(I51:DC51,PAL))</f>
        <v>4751810.1033103261</v>
      </c>
      <c r="G51" s="139">
        <f ca="1">SUMIF($H$5:$DC$5,"&lt;="&amp;PAL,$H51:$DC51)</f>
        <v>5779770</v>
      </c>
      <c r="H51" s="137">
        <f t="shared" ca="1" si="60"/>
        <v>0</v>
      </c>
      <c r="I51" s="137">
        <f t="shared" ca="1" si="60"/>
        <v>0</v>
      </c>
      <c r="J51" s="137">
        <f t="shared" ca="1" si="60"/>
        <v>0</v>
      </c>
      <c r="K51" s="137">
        <f t="shared" ca="1" si="60"/>
        <v>0</v>
      </c>
      <c r="L51" s="137">
        <f t="shared" ca="1" si="60"/>
        <v>1025810</v>
      </c>
      <c r="M51" s="137">
        <f t="shared" ca="1" si="60"/>
        <v>3726990</v>
      </c>
      <c r="N51" s="137">
        <f t="shared" ca="1" si="60"/>
        <v>1026970</v>
      </c>
      <c r="O51" s="137">
        <f t="shared" ca="1" si="60"/>
        <v>0</v>
      </c>
      <c r="P51" s="137">
        <f t="shared" ca="1" si="60"/>
        <v>0</v>
      </c>
      <c r="Q51" s="137">
        <f t="shared" ca="1" si="60"/>
        <v>0</v>
      </c>
      <c r="R51" s="137">
        <f t="shared" ca="1" si="61"/>
        <v>0</v>
      </c>
      <c r="S51" s="137">
        <f t="shared" ca="1" si="61"/>
        <v>0</v>
      </c>
      <c r="T51" s="137">
        <f t="shared" ca="1" si="61"/>
        <v>0</v>
      </c>
      <c r="U51" s="137">
        <f t="shared" ca="1" si="61"/>
        <v>0</v>
      </c>
      <c r="V51" s="137">
        <f t="shared" ca="1" si="61"/>
        <v>0</v>
      </c>
      <c r="W51" s="137">
        <f t="shared" ca="1" si="61"/>
        <v>0</v>
      </c>
      <c r="X51" s="137">
        <f t="shared" ca="1" si="61"/>
        <v>0</v>
      </c>
      <c r="Y51" s="137">
        <f t="shared" ca="1" si="61"/>
        <v>0</v>
      </c>
      <c r="Z51" s="137">
        <f t="shared" ca="1" si="61"/>
        <v>0</v>
      </c>
      <c r="AA51" s="137">
        <f t="shared" ca="1" si="61"/>
        <v>0</v>
      </c>
      <c r="AB51" s="137">
        <f t="shared" ca="1" si="62"/>
        <v>0</v>
      </c>
      <c r="AC51" s="137">
        <f t="shared" ca="1" si="62"/>
        <v>0</v>
      </c>
      <c r="AD51" s="137">
        <f t="shared" ca="1" si="62"/>
        <v>0</v>
      </c>
      <c r="AE51" s="137">
        <f t="shared" ca="1" si="62"/>
        <v>0</v>
      </c>
      <c r="AF51" s="137">
        <f t="shared" ca="1" si="62"/>
        <v>0</v>
      </c>
      <c r="AG51" s="137">
        <f t="shared" ca="1" si="62"/>
        <v>0</v>
      </c>
      <c r="AH51" s="137">
        <f t="shared" ca="1" si="62"/>
        <v>0</v>
      </c>
      <c r="AI51" s="137">
        <f t="shared" ca="1" si="62"/>
        <v>0</v>
      </c>
      <c r="AJ51" s="137">
        <f t="shared" ca="1" si="62"/>
        <v>0</v>
      </c>
      <c r="AK51" s="137">
        <f t="shared" ca="1" si="62"/>
        <v>0</v>
      </c>
      <c r="AL51" s="137">
        <f t="shared" ca="1" si="63"/>
        <v>0</v>
      </c>
      <c r="AM51" s="137">
        <f t="shared" ca="1" si="63"/>
        <v>0</v>
      </c>
      <c r="AN51" s="137">
        <f t="shared" ca="1" si="63"/>
        <v>0</v>
      </c>
      <c r="AO51" s="137">
        <f t="shared" ca="1" si="63"/>
        <v>0</v>
      </c>
      <c r="AP51" s="137">
        <f t="shared" ca="1" si="63"/>
        <v>0</v>
      </c>
      <c r="AQ51" s="137">
        <f t="shared" ca="1" si="63"/>
        <v>0</v>
      </c>
      <c r="AR51" s="137">
        <f t="shared" ca="1" si="63"/>
        <v>0</v>
      </c>
      <c r="AS51" s="137">
        <f t="shared" ca="1" si="63"/>
        <v>0</v>
      </c>
      <c r="AT51" s="137">
        <f t="shared" ca="1" si="63"/>
        <v>0</v>
      </c>
      <c r="AU51" s="137">
        <f t="shared" ca="1" si="63"/>
        <v>0</v>
      </c>
      <c r="AV51" s="137">
        <f t="shared" ca="1" si="64"/>
        <v>0</v>
      </c>
      <c r="AW51" s="137">
        <f t="shared" ca="1" si="64"/>
        <v>0</v>
      </c>
      <c r="AX51" s="137">
        <f t="shared" ca="1" si="64"/>
        <v>0</v>
      </c>
      <c r="AY51" s="137">
        <f t="shared" ca="1" si="64"/>
        <v>0</v>
      </c>
      <c r="AZ51" s="137">
        <f t="shared" ca="1" si="64"/>
        <v>0</v>
      </c>
      <c r="BA51" s="137">
        <f t="shared" ca="1" si="64"/>
        <v>0</v>
      </c>
      <c r="BB51" s="137">
        <f t="shared" ca="1" si="64"/>
        <v>0</v>
      </c>
      <c r="BC51" s="137">
        <f t="shared" ca="1" si="64"/>
        <v>0</v>
      </c>
      <c r="BD51" s="137">
        <f t="shared" ca="1" si="64"/>
        <v>0</v>
      </c>
      <c r="BE51" s="137">
        <f t="shared" ca="1" si="64"/>
        <v>0</v>
      </c>
      <c r="BF51" s="137">
        <f t="shared" ca="1" si="65"/>
        <v>0</v>
      </c>
      <c r="BG51" s="137">
        <f t="shared" ca="1" si="65"/>
        <v>0</v>
      </c>
      <c r="BH51" s="137">
        <f t="shared" ca="1" si="65"/>
        <v>0</v>
      </c>
      <c r="BI51" s="137">
        <f t="shared" ca="1" si="65"/>
        <v>0</v>
      </c>
      <c r="BJ51" s="137">
        <f t="shared" ca="1" si="65"/>
        <v>0</v>
      </c>
      <c r="BK51" s="137">
        <f t="shared" ca="1" si="65"/>
        <v>0</v>
      </c>
      <c r="BL51" s="137">
        <f t="shared" ca="1" si="65"/>
        <v>0</v>
      </c>
      <c r="BM51" s="137">
        <f t="shared" ca="1" si="65"/>
        <v>0</v>
      </c>
      <c r="BN51" s="137">
        <f t="shared" ca="1" si="65"/>
        <v>0</v>
      </c>
      <c r="BO51" s="137">
        <f t="shared" ca="1" si="65"/>
        <v>0</v>
      </c>
      <c r="BP51" s="137">
        <f t="shared" ca="1" si="66"/>
        <v>0</v>
      </c>
      <c r="BQ51" s="137">
        <f t="shared" ca="1" si="66"/>
        <v>0</v>
      </c>
      <c r="BR51" s="137">
        <f t="shared" ca="1" si="66"/>
        <v>0</v>
      </c>
      <c r="BS51" s="137">
        <f t="shared" ca="1" si="66"/>
        <v>0</v>
      </c>
      <c r="BT51" s="137">
        <f t="shared" ca="1" si="66"/>
        <v>0</v>
      </c>
      <c r="BU51" s="137">
        <f t="shared" ca="1" si="66"/>
        <v>0</v>
      </c>
      <c r="BV51" s="137">
        <f t="shared" ca="1" si="66"/>
        <v>0</v>
      </c>
      <c r="BW51" s="137">
        <f t="shared" ca="1" si="66"/>
        <v>0</v>
      </c>
      <c r="BX51" s="137">
        <f t="shared" ca="1" si="66"/>
        <v>0</v>
      </c>
      <c r="BY51" s="137">
        <f t="shared" ca="1" si="66"/>
        <v>0</v>
      </c>
      <c r="BZ51" s="137">
        <f t="shared" ca="1" si="67"/>
        <v>0</v>
      </c>
      <c r="CA51" s="137">
        <f t="shared" ca="1" si="67"/>
        <v>0</v>
      </c>
      <c r="CB51" s="137">
        <f t="shared" ca="1" si="67"/>
        <v>0</v>
      </c>
      <c r="CC51" s="137">
        <f t="shared" ca="1" si="67"/>
        <v>0</v>
      </c>
      <c r="CD51" s="137">
        <f t="shared" ca="1" si="67"/>
        <v>0</v>
      </c>
      <c r="CE51" s="137">
        <f t="shared" ca="1" si="67"/>
        <v>0</v>
      </c>
      <c r="CF51" s="137">
        <f t="shared" ca="1" si="67"/>
        <v>0</v>
      </c>
      <c r="CG51" s="137">
        <f t="shared" ca="1" si="67"/>
        <v>0</v>
      </c>
      <c r="CH51" s="137">
        <f t="shared" ca="1" si="67"/>
        <v>0</v>
      </c>
      <c r="CI51" s="137">
        <f t="shared" ca="1" si="67"/>
        <v>0</v>
      </c>
      <c r="CJ51" s="137">
        <f t="shared" ca="1" si="68"/>
        <v>0</v>
      </c>
      <c r="CK51" s="137">
        <f t="shared" ca="1" si="68"/>
        <v>0</v>
      </c>
      <c r="CL51" s="137">
        <f t="shared" ca="1" si="68"/>
        <v>0</v>
      </c>
      <c r="CM51" s="137">
        <f t="shared" ca="1" si="68"/>
        <v>0</v>
      </c>
      <c r="CN51" s="137">
        <f t="shared" ca="1" si="68"/>
        <v>0</v>
      </c>
      <c r="CO51" s="137">
        <f t="shared" ca="1" si="68"/>
        <v>0</v>
      </c>
      <c r="CP51" s="137">
        <f t="shared" ca="1" si="68"/>
        <v>0</v>
      </c>
      <c r="CQ51" s="137">
        <f t="shared" ca="1" si="68"/>
        <v>0</v>
      </c>
      <c r="CR51" s="137">
        <f t="shared" ca="1" si="68"/>
        <v>0</v>
      </c>
      <c r="CS51" s="137">
        <f t="shared" ca="1" si="68"/>
        <v>0</v>
      </c>
      <c r="CT51" s="137">
        <f t="shared" ca="1" si="69"/>
        <v>0</v>
      </c>
      <c r="CU51" s="137">
        <f t="shared" ca="1" si="69"/>
        <v>0</v>
      </c>
      <c r="CV51" s="137">
        <f t="shared" ca="1" si="69"/>
        <v>0</v>
      </c>
      <c r="CW51" s="137">
        <f t="shared" ca="1" si="69"/>
        <v>0</v>
      </c>
      <c r="CX51" s="137">
        <f t="shared" ca="1" si="69"/>
        <v>0</v>
      </c>
      <c r="CY51" s="137">
        <f t="shared" ca="1" si="69"/>
        <v>0</v>
      </c>
      <c r="CZ51" s="137">
        <f t="shared" ca="1" si="69"/>
        <v>0</v>
      </c>
      <c r="DA51" s="137">
        <f t="shared" ca="1" si="69"/>
        <v>0</v>
      </c>
      <c r="DB51" s="137">
        <f t="shared" ca="1" si="69"/>
        <v>0</v>
      </c>
      <c r="DC51" s="137">
        <f t="shared" ca="1" si="69"/>
        <v>0</v>
      </c>
      <c r="DE51" s="253" t="str">
        <f t="shared" ca="1" si="25"/>
        <v>E.1.7.</v>
      </c>
      <c r="DF51">
        <v>1</v>
      </c>
      <c r="DG51">
        <f t="shared" ca="1" si="70"/>
        <v>21</v>
      </c>
      <c r="DH51">
        <v>0</v>
      </c>
    </row>
    <row r="52" spans="1:112" hidden="1">
      <c r="A52" s="123">
        <v>40</v>
      </c>
      <c r="B52" s="204" t="str">
        <f t="shared" ca="1" si="53"/>
        <v>E.1.8.</v>
      </c>
      <c r="C52" s="128" t="str">
        <f t="shared" ca="1" si="54"/>
        <v>Veikla</v>
      </c>
      <c r="D52" s="143"/>
      <c r="E52" s="147">
        <f t="shared" ca="1" si="55"/>
        <v>0.21</v>
      </c>
      <c r="F52" s="138">
        <f ca="1">H52+NPV(FD,I52:INDEX(I52:DC52,PAL))</f>
        <v>0</v>
      </c>
      <c r="G52" s="139">
        <f ca="1">SUMIF($H$5:$DC$5,"&lt;="&amp;PAL,$H52:$DC52)</f>
        <v>0</v>
      </c>
      <c r="H52" s="137">
        <f t="shared" ca="1" si="60"/>
        <v>0</v>
      </c>
      <c r="I52" s="137">
        <f t="shared" ca="1" si="60"/>
        <v>0</v>
      </c>
      <c r="J52" s="137">
        <f t="shared" ca="1" si="60"/>
        <v>0</v>
      </c>
      <c r="K52" s="137">
        <f t="shared" ca="1" si="60"/>
        <v>0</v>
      </c>
      <c r="L52" s="137">
        <f t="shared" ca="1" si="60"/>
        <v>0</v>
      </c>
      <c r="M52" s="137">
        <f t="shared" ca="1" si="60"/>
        <v>0</v>
      </c>
      <c r="N52" s="137">
        <f t="shared" ca="1" si="60"/>
        <v>0</v>
      </c>
      <c r="O52" s="137">
        <f t="shared" ca="1" si="60"/>
        <v>0</v>
      </c>
      <c r="P52" s="137">
        <f t="shared" ca="1" si="60"/>
        <v>0</v>
      </c>
      <c r="Q52" s="137">
        <f t="shared" ca="1" si="60"/>
        <v>0</v>
      </c>
      <c r="R52" s="137">
        <f t="shared" ca="1" si="61"/>
        <v>0</v>
      </c>
      <c r="S52" s="137">
        <f t="shared" ca="1" si="61"/>
        <v>0</v>
      </c>
      <c r="T52" s="137">
        <f t="shared" ca="1" si="61"/>
        <v>0</v>
      </c>
      <c r="U52" s="137">
        <f t="shared" ca="1" si="61"/>
        <v>0</v>
      </c>
      <c r="V52" s="137">
        <f t="shared" ca="1" si="61"/>
        <v>0</v>
      </c>
      <c r="W52" s="137">
        <f t="shared" ca="1" si="61"/>
        <v>0</v>
      </c>
      <c r="X52" s="137">
        <f t="shared" ca="1" si="61"/>
        <v>0</v>
      </c>
      <c r="Y52" s="137">
        <f t="shared" ca="1" si="61"/>
        <v>0</v>
      </c>
      <c r="Z52" s="137">
        <f t="shared" ca="1" si="61"/>
        <v>0</v>
      </c>
      <c r="AA52" s="137">
        <f t="shared" ca="1" si="61"/>
        <v>0</v>
      </c>
      <c r="AB52" s="137">
        <f t="shared" ca="1" si="62"/>
        <v>0</v>
      </c>
      <c r="AC52" s="137">
        <f t="shared" ca="1" si="62"/>
        <v>0</v>
      </c>
      <c r="AD52" s="137">
        <f t="shared" ca="1" si="62"/>
        <v>0</v>
      </c>
      <c r="AE52" s="137">
        <f t="shared" ca="1" si="62"/>
        <v>0</v>
      </c>
      <c r="AF52" s="137">
        <f t="shared" ca="1" si="62"/>
        <v>0</v>
      </c>
      <c r="AG52" s="137">
        <f t="shared" ca="1" si="62"/>
        <v>0</v>
      </c>
      <c r="AH52" s="137">
        <f t="shared" ca="1" si="62"/>
        <v>0</v>
      </c>
      <c r="AI52" s="137">
        <f t="shared" ca="1" si="62"/>
        <v>0</v>
      </c>
      <c r="AJ52" s="137">
        <f t="shared" ca="1" si="62"/>
        <v>0</v>
      </c>
      <c r="AK52" s="137">
        <f t="shared" ca="1" si="62"/>
        <v>0</v>
      </c>
      <c r="AL52" s="137">
        <f t="shared" ca="1" si="63"/>
        <v>0</v>
      </c>
      <c r="AM52" s="137">
        <f t="shared" ca="1" si="63"/>
        <v>0</v>
      </c>
      <c r="AN52" s="137">
        <f t="shared" ca="1" si="63"/>
        <v>0</v>
      </c>
      <c r="AO52" s="137">
        <f t="shared" ca="1" si="63"/>
        <v>0</v>
      </c>
      <c r="AP52" s="137">
        <f t="shared" ca="1" si="63"/>
        <v>0</v>
      </c>
      <c r="AQ52" s="137">
        <f t="shared" ca="1" si="63"/>
        <v>0</v>
      </c>
      <c r="AR52" s="137">
        <f t="shared" ca="1" si="63"/>
        <v>0</v>
      </c>
      <c r="AS52" s="137">
        <f t="shared" ca="1" si="63"/>
        <v>0</v>
      </c>
      <c r="AT52" s="137">
        <f t="shared" ca="1" si="63"/>
        <v>0</v>
      </c>
      <c r="AU52" s="137">
        <f t="shared" ca="1" si="63"/>
        <v>0</v>
      </c>
      <c r="AV52" s="137">
        <f t="shared" ca="1" si="64"/>
        <v>0</v>
      </c>
      <c r="AW52" s="137">
        <f t="shared" ca="1" si="64"/>
        <v>0</v>
      </c>
      <c r="AX52" s="137">
        <f t="shared" ca="1" si="64"/>
        <v>0</v>
      </c>
      <c r="AY52" s="137">
        <f t="shared" ca="1" si="64"/>
        <v>0</v>
      </c>
      <c r="AZ52" s="137">
        <f t="shared" ca="1" si="64"/>
        <v>0</v>
      </c>
      <c r="BA52" s="137">
        <f t="shared" ca="1" si="64"/>
        <v>0</v>
      </c>
      <c r="BB52" s="137">
        <f t="shared" ca="1" si="64"/>
        <v>0</v>
      </c>
      <c r="BC52" s="137">
        <f t="shared" ca="1" si="64"/>
        <v>0</v>
      </c>
      <c r="BD52" s="137">
        <f t="shared" ca="1" si="64"/>
        <v>0</v>
      </c>
      <c r="BE52" s="137">
        <f t="shared" ca="1" si="64"/>
        <v>0</v>
      </c>
      <c r="BF52" s="137">
        <f t="shared" ca="1" si="65"/>
        <v>0</v>
      </c>
      <c r="BG52" s="137">
        <f t="shared" ca="1" si="65"/>
        <v>0</v>
      </c>
      <c r="BH52" s="137">
        <f t="shared" ca="1" si="65"/>
        <v>0</v>
      </c>
      <c r="BI52" s="137">
        <f t="shared" ca="1" si="65"/>
        <v>0</v>
      </c>
      <c r="BJ52" s="137">
        <f t="shared" ca="1" si="65"/>
        <v>0</v>
      </c>
      <c r="BK52" s="137">
        <f t="shared" ca="1" si="65"/>
        <v>0</v>
      </c>
      <c r="BL52" s="137">
        <f t="shared" ca="1" si="65"/>
        <v>0</v>
      </c>
      <c r="BM52" s="137">
        <f t="shared" ca="1" si="65"/>
        <v>0</v>
      </c>
      <c r="BN52" s="137">
        <f t="shared" ca="1" si="65"/>
        <v>0</v>
      </c>
      <c r="BO52" s="137">
        <f t="shared" ca="1" si="65"/>
        <v>0</v>
      </c>
      <c r="BP52" s="137">
        <f t="shared" ca="1" si="66"/>
        <v>0</v>
      </c>
      <c r="BQ52" s="137">
        <f t="shared" ca="1" si="66"/>
        <v>0</v>
      </c>
      <c r="BR52" s="137">
        <f t="shared" ca="1" si="66"/>
        <v>0</v>
      </c>
      <c r="BS52" s="137">
        <f t="shared" ca="1" si="66"/>
        <v>0</v>
      </c>
      <c r="BT52" s="137">
        <f t="shared" ca="1" si="66"/>
        <v>0</v>
      </c>
      <c r="BU52" s="137">
        <f t="shared" ca="1" si="66"/>
        <v>0</v>
      </c>
      <c r="BV52" s="137">
        <f t="shared" ca="1" si="66"/>
        <v>0</v>
      </c>
      <c r="BW52" s="137">
        <f t="shared" ca="1" si="66"/>
        <v>0</v>
      </c>
      <c r="BX52" s="137">
        <f t="shared" ca="1" si="66"/>
        <v>0</v>
      </c>
      <c r="BY52" s="137">
        <f t="shared" ca="1" si="66"/>
        <v>0</v>
      </c>
      <c r="BZ52" s="137">
        <f t="shared" ca="1" si="67"/>
        <v>0</v>
      </c>
      <c r="CA52" s="137">
        <f t="shared" ca="1" si="67"/>
        <v>0</v>
      </c>
      <c r="CB52" s="137">
        <f t="shared" ca="1" si="67"/>
        <v>0</v>
      </c>
      <c r="CC52" s="137">
        <f t="shared" ca="1" si="67"/>
        <v>0</v>
      </c>
      <c r="CD52" s="137">
        <f t="shared" ca="1" si="67"/>
        <v>0</v>
      </c>
      <c r="CE52" s="137">
        <f t="shared" ca="1" si="67"/>
        <v>0</v>
      </c>
      <c r="CF52" s="137">
        <f t="shared" ca="1" si="67"/>
        <v>0</v>
      </c>
      <c r="CG52" s="137">
        <f t="shared" ca="1" si="67"/>
        <v>0</v>
      </c>
      <c r="CH52" s="137">
        <f t="shared" ca="1" si="67"/>
        <v>0</v>
      </c>
      <c r="CI52" s="137">
        <f t="shared" ca="1" si="67"/>
        <v>0</v>
      </c>
      <c r="CJ52" s="137">
        <f t="shared" ca="1" si="68"/>
        <v>0</v>
      </c>
      <c r="CK52" s="137">
        <f t="shared" ca="1" si="68"/>
        <v>0</v>
      </c>
      <c r="CL52" s="137">
        <f t="shared" ca="1" si="68"/>
        <v>0</v>
      </c>
      <c r="CM52" s="137">
        <f t="shared" ca="1" si="68"/>
        <v>0</v>
      </c>
      <c r="CN52" s="137">
        <f t="shared" ca="1" si="68"/>
        <v>0</v>
      </c>
      <c r="CO52" s="137">
        <f t="shared" ca="1" si="68"/>
        <v>0</v>
      </c>
      <c r="CP52" s="137">
        <f t="shared" ca="1" si="68"/>
        <v>0</v>
      </c>
      <c r="CQ52" s="137">
        <f t="shared" ca="1" si="68"/>
        <v>0</v>
      </c>
      <c r="CR52" s="137">
        <f t="shared" ca="1" si="68"/>
        <v>0</v>
      </c>
      <c r="CS52" s="137">
        <f t="shared" ca="1" si="68"/>
        <v>0</v>
      </c>
      <c r="CT52" s="137">
        <f t="shared" ca="1" si="69"/>
        <v>0</v>
      </c>
      <c r="CU52" s="137">
        <f t="shared" ca="1" si="69"/>
        <v>0</v>
      </c>
      <c r="CV52" s="137">
        <f t="shared" ca="1" si="69"/>
        <v>0</v>
      </c>
      <c r="CW52" s="137">
        <f t="shared" ca="1" si="69"/>
        <v>0</v>
      </c>
      <c r="CX52" s="137">
        <f t="shared" ca="1" si="69"/>
        <v>0</v>
      </c>
      <c r="CY52" s="137">
        <f t="shared" ca="1" si="69"/>
        <v>0</v>
      </c>
      <c r="CZ52" s="137">
        <f t="shared" ca="1" si="69"/>
        <v>0</v>
      </c>
      <c r="DA52" s="137">
        <f t="shared" ca="1" si="69"/>
        <v>0</v>
      </c>
      <c r="DB52" s="137">
        <f t="shared" ca="1" si="69"/>
        <v>0</v>
      </c>
      <c r="DC52" s="137">
        <f t="shared" ca="1" si="69"/>
        <v>0</v>
      </c>
      <c r="DE52" s="253" t="str">
        <f t="shared" ca="1" si="25"/>
        <v>E.1.8.</v>
      </c>
      <c r="DF52">
        <v>1</v>
      </c>
      <c r="DG52">
        <f t="shared" ca="1" si="70"/>
        <v>21</v>
      </c>
      <c r="DH52">
        <v>0</v>
      </c>
    </row>
    <row r="53" spans="1:112" hidden="1">
      <c r="A53" s="123">
        <v>41</v>
      </c>
      <c r="B53" s="204" t="str">
        <f t="shared" ca="1" si="53"/>
        <v>E.1.9.</v>
      </c>
      <c r="C53" s="128" t="str">
        <f t="shared" ca="1" si="54"/>
        <v>Reinvesticijos (po priemonės įgyvendinimo)</v>
      </c>
      <c r="D53" s="143"/>
      <c r="E53" s="147">
        <f t="shared" ca="1" si="55"/>
        <v>0.21</v>
      </c>
      <c r="F53" s="138">
        <f ca="1">H53+NPV(FD,I53:INDEX(I53:DC53,PAL))</f>
        <v>19388358.692936849</v>
      </c>
      <c r="G53" s="139">
        <f ca="1">SUMIF($H$5:$DC$5,"&lt;="&amp;PAL,$H53:$DC53)</f>
        <v>59472287.846500002</v>
      </c>
      <c r="H53" s="137">
        <f t="shared" ca="1" si="60"/>
        <v>0</v>
      </c>
      <c r="I53" s="137">
        <f t="shared" ca="1" si="60"/>
        <v>0</v>
      </c>
      <c r="J53" s="137">
        <f t="shared" ca="1" si="60"/>
        <v>0</v>
      </c>
      <c r="K53" s="137">
        <f t="shared" ca="1" si="60"/>
        <v>0</v>
      </c>
      <c r="L53" s="137">
        <f t="shared" ca="1" si="60"/>
        <v>0</v>
      </c>
      <c r="M53" s="137">
        <f t="shared" ca="1" si="60"/>
        <v>0</v>
      </c>
      <c r="N53" s="137">
        <f t="shared" ca="1" si="60"/>
        <v>0</v>
      </c>
      <c r="O53" s="137">
        <f t="shared" ca="1" si="60"/>
        <v>0</v>
      </c>
      <c r="P53" s="137">
        <f t="shared" ca="1" si="60"/>
        <v>0</v>
      </c>
      <c r="Q53" s="137">
        <f t="shared" ca="1" si="60"/>
        <v>0</v>
      </c>
      <c r="R53" s="137">
        <f t="shared" ca="1" si="61"/>
        <v>0</v>
      </c>
      <c r="S53" s="137">
        <f t="shared" ca="1" si="61"/>
        <v>0</v>
      </c>
      <c r="T53" s="137">
        <f t="shared" ca="1" si="61"/>
        <v>16715.900000000001</v>
      </c>
      <c r="U53" s="137">
        <f t="shared" ca="1" si="61"/>
        <v>0</v>
      </c>
      <c r="V53" s="137">
        <f t="shared" ca="1" si="61"/>
        <v>0</v>
      </c>
      <c r="W53" s="137">
        <f t="shared" ca="1" si="61"/>
        <v>0</v>
      </c>
      <c r="X53" s="137">
        <f t="shared" ca="1" si="61"/>
        <v>0</v>
      </c>
      <c r="Y53" s="137">
        <f t="shared" ca="1" si="61"/>
        <v>0</v>
      </c>
      <c r="Z53" s="137">
        <f t="shared" ca="1" si="61"/>
        <v>0</v>
      </c>
      <c r="AA53" s="137">
        <f t="shared" ca="1" si="61"/>
        <v>0</v>
      </c>
      <c r="AB53" s="137">
        <f t="shared" ca="1" si="62"/>
        <v>0</v>
      </c>
      <c r="AC53" s="137">
        <f t="shared" ca="1" si="62"/>
        <v>0</v>
      </c>
      <c r="AD53" s="137">
        <f t="shared" ca="1" si="62"/>
        <v>4187857</v>
      </c>
      <c r="AE53" s="137">
        <f t="shared" ca="1" si="62"/>
        <v>16715.900000000001</v>
      </c>
      <c r="AF53" s="137">
        <f t="shared" ca="1" si="62"/>
        <v>0</v>
      </c>
      <c r="AG53" s="137">
        <f t="shared" ca="1" si="62"/>
        <v>0</v>
      </c>
      <c r="AH53" s="137">
        <f t="shared" ca="1" si="62"/>
        <v>27030583.146499999</v>
      </c>
      <c r="AI53" s="137">
        <f t="shared" ca="1" si="62"/>
        <v>0</v>
      </c>
      <c r="AJ53" s="137">
        <f t="shared" ca="1" si="62"/>
        <v>0</v>
      </c>
      <c r="AK53" s="137">
        <f t="shared" ca="1" si="62"/>
        <v>1206330</v>
      </c>
      <c r="AL53" s="137">
        <f t="shared" ca="1" si="63"/>
        <v>0</v>
      </c>
      <c r="AM53" s="137">
        <f t="shared" ca="1" si="63"/>
        <v>0</v>
      </c>
      <c r="AN53" s="137">
        <f t="shared" ca="1" si="63"/>
        <v>5779770</v>
      </c>
      <c r="AO53" s="137">
        <f t="shared" ca="1" si="63"/>
        <v>21217600</v>
      </c>
      <c r="AP53" s="137">
        <f t="shared" ca="1" si="63"/>
        <v>16715.900000000001</v>
      </c>
      <c r="AQ53" s="137">
        <f t="shared" ca="1" si="63"/>
        <v>0</v>
      </c>
      <c r="AR53" s="137">
        <f t="shared" ca="1" si="63"/>
        <v>0</v>
      </c>
      <c r="AS53" s="137">
        <f t="shared" ca="1" si="63"/>
        <v>0</v>
      </c>
      <c r="AT53" s="137">
        <f t="shared" ca="1" si="63"/>
        <v>0</v>
      </c>
      <c r="AU53" s="137">
        <f t="shared" ca="1" si="63"/>
        <v>0</v>
      </c>
      <c r="AV53" s="137">
        <f t="shared" ca="1" si="64"/>
        <v>0</v>
      </c>
      <c r="AW53" s="137">
        <f t="shared" ca="1" si="64"/>
        <v>0</v>
      </c>
      <c r="AX53" s="137">
        <f t="shared" ca="1" si="64"/>
        <v>0</v>
      </c>
      <c r="AY53" s="137">
        <f t="shared" ca="1" si="64"/>
        <v>0</v>
      </c>
      <c r="AZ53" s="137">
        <f t="shared" ca="1" si="64"/>
        <v>0</v>
      </c>
      <c r="BA53" s="137">
        <f t="shared" ca="1" si="64"/>
        <v>0</v>
      </c>
      <c r="BB53" s="137">
        <f t="shared" ca="1" si="64"/>
        <v>0</v>
      </c>
      <c r="BC53" s="137">
        <f t="shared" ca="1" si="64"/>
        <v>0</v>
      </c>
      <c r="BD53" s="137">
        <f t="shared" ca="1" si="64"/>
        <v>0</v>
      </c>
      <c r="BE53" s="137">
        <f t="shared" ca="1" si="64"/>
        <v>0</v>
      </c>
      <c r="BF53" s="137">
        <f t="shared" ca="1" si="65"/>
        <v>0</v>
      </c>
      <c r="BG53" s="137">
        <f t="shared" ca="1" si="65"/>
        <v>0</v>
      </c>
      <c r="BH53" s="137">
        <f t="shared" ca="1" si="65"/>
        <v>0</v>
      </c>
      <c r="BI53" s="137">
        <f t="shared" ca="1" si="65"/>
        <v>0</v>
      </c>
      <c r="BJ53" s="137">
        <f t="shared" ca="1" si="65"/>
        <v>0</v>
      </c>
      <c r="BK53" s="137">
        <f t="shared" ca="1" si="65"/>
        <v>0</v>
      </c>
      <c r="BL53" s="137">
        <f t="shared" ca="1" si="65"/>
        <v>0</v>
      </c>
      <c r="BM53" s="137">
        <f t="shared" ca="1" si="65"/>
        <v>0</v>
      </c>
      <c r="BN53" s="137">
        <f t="shared" ca="1" si="65"/>
        <v>0</v>
      </c>
      <c r="BO53" s="137">
        <f t="shared" ca="1" si="65"/>
        <v>0</v>
      </c>
      <c r="BP53" s="137">
        <f t="shared" ca="1" si="66"/>
        <v>0</v>
      </c>
      <c r="BQ53" s="137">
        <f t="shared" ca="1" si="66"/>
        <v>0</v>
      </c>
      <c r="BR53" s="137">
        <f t="shared" ca="1" si="66"/>
        <v>0</v>
      </c>
      <c r="BS53" s="137">
        <f t="shared" ca="1" si="66"/>
        <v>0</v>
      </c>
      <c r="BT53" s="137">
        <f t="shared" ca="1" si="66"/>
        <v>0</v>
      </c>
      <c r="BU53" s="137">
        <f t="shared" ca="1" si="66"/>
        <v>0</v>
      </c>
      <c r="BV53" s="137">
        <f t="shared" ca="1" si="66"/>
        <v>0</v>
      </c>
      <c r="BW53" s="137">
        <f t="shared" ca="1" si="66"/>
        <v>0</v>
      </c>
      <c r="BX53" s="137">
        <f t="shared" ca="1" si="66"/>
        <v>0</v>
      </c>
      <c r="BY53" s="137">
        <f t="shared" ca="1" si="66"/>
        <v>0</v>
      </c>
      <c r="BZ53" s="137">
        <f t="shared" ca="1" si="67"/>
        <v>0</v>
      </c>
      <c r="CA53" s="137">
        <f t="shared" ca="1" si="67"/>
        <v>0</v>
      </c>
      <c r="CB53" s="137">
        <f t="shared" ca="1" si="67"/>
        <v>0</v>
      </c>
      <c r="CC53" s="137">
        <f t="shared" ca="1" si="67"/>
        <v>0</v>
      </c>
      <c r="CD53" s="137">
        <f t="shared" ca="1" si="67"/>
        <v>0</v>
      </c>
      <c r="CE53" s="137">
        <f t="shared" ca="1" si="67"/>
        <v>0</v>
      </c>
      <c r="CF53" s="137">
        <f t="shared" ca="1" si="67"/>
        <v>0</v>
      </c>
      <c r="CG53" s="137">
        <f t="shared" ca="1" si="67"/>
        <v>0</v>
      </c>
      <c r="CH53" s="137">
        <f t="shared" ca="1" si="67"/>
        <v>0</v>
      </c>
      <c r="CI53" s="137">
        <f t="shared" ca="1" si="67"/>
        <v>0</v>
      </c>
      <c r="CJ53" s="137">
        <f t="shared" ca="1" si="68"/>
        <v>0</v>
      </c>
      <c r="CK53" s="137">
        <f t="shared" ca="1" si="68"/>
        <v>0</v>
      </c>
      <c r="CL53" s="137">
        <f t="shared" ca="1" si="68"/>
        <v>0</v>
      </c>
      <c r="CM53" s="137">
        <f t="shared" ca="1" si="68"/>
        <v>0</v>
      </c>
      <c r="CN53" s="137">
        <f t="shared" ca="1" si="68"/>
        <v>0</v>
      </c>
      <c r="CO53" s="137">
        <f t="shared" ca="1" si="68"/>
        <v>0</v>
      </c>
      <c r="CP53" s="137">
        <f t="shared" ca="1" si="68"/>
        <v>0</v>
      </c>
      <c r="CQ53" s="137">
        <f t="shared" ca="1" si="68"/>
        <v>0</v>
      </c>
      <c r="CR53" s="137">
        <f t="shared" ca="1" si="68"/>
        <v>0</v>
      </c>
      <c r="CS53" s="137">
        <f t="shared" ca="1" si="68"/>
        <v>0</v>
      </c>
      <c r="CT53" s="137">
        <f t="shared" ca="1" si="69"/>
        <v>0</v>
      </c>
      <c r="CU53" s="137">
        <f t="shared" ca="1" si="69"/>
        <v>0</v>
      </c>
      <c r="CV53" s="137">
        <f t="shared" ca="1" si="69"/>
        <v>0</v>
      </c>
      <c r="CW53" s="137">
        <f t="shared" ca="1" si="69"/>
        <v>0</v>
      </c>
      <c r="CX53" s="137">
        <f t="shared" ca="1" si="69"/>
        <v>0</v>
      </c>
      <c r="CY53" s="137">
        <f t="shared" ca="1" si="69"/>
        <v>0</v>
      </c>
      <c r="CZ53" s="137">
        <f t="shared" ca="1" si="69"/>
        <v>0</v>
      </c>
      <c r="DA53" s="137">
        <f t="shared" ca="1" si="69"/>
        <v>0</v>
      </c>
      <c r="DB53" s="137">
        <f t="shared" ca="1" si="69"/>
        <v>0</v>
      </c>
      <c r="DC53" s="137">
        <f t="shared" ca="1" si="69"/>
        <v>0</v>
      </c>
      <c r="DE53" s="253" t="str">
        <f t="shared" ca="1" si="25"/>
        <v>E.1.9.</v>
      </c>
      <c r="DF53">
        <v>1</v>
      </c>
      <c r="DG53">
        <f t="shared" ca="1" si="70"/>
        <v>21</v>
      </c>
      <c r="DH53">
        <v>0</v>
      </c>
    </row>
    <row r="54" spans="1:112" hidden="1">
      <c r="A54" s="123">
        <v>42</v>
      </c>
      <c r="B54" s="204" t="str">
        <f t="shared" ca="1" si="53"/>
        <v>E.1.L.</v>
      </c>
      <c r="C54" s="128" t="str">
        <f t="shared" ca="1" si="54"/>
        <v>Likutinė vertė</v>
      </c>
      <c r="D54" s="113"/>
      <c r="E54" s="147">
        <f t="shared" ca="1" si="55"/>
        <v>0.21</v>
      </c>
      <c r="F54" s="138">
        <f ca="1">H54+NPV(FD,I54:INDEX(I54:DC54,PAL))</f>
        <v>4142738.5481050755</v>
      </c>
      <c r="G54" s="139">
        <f ca="1">SUMIF($H$5:$DC$5,"&lt;="&amp;PAL,$H54:$DC54)</f>
        <v>16347614.990575001</v>
      </c>
      <c r="H54" s="137">
        <f t="shared" ca="1" si="60"/>
        <v>0</v>
      </c>
      <c r="I54" s="137">
        <f t="shared" ca="1" si="60"/>
        <v>0</v>
      </c>
      <c r="J54" s="137">
        <f t="shared" ca="1" si="60"/>
        <v>0</v>
      </c>
      <c r="K54" s="137">
        <f t="shared" ca="1" si="60"/>
        <v>0</v>
      </c>
      <c r="L54" s="137">
        <f t="shared" ca="1" si="60"/>
        <v>0</v>
      </c>
      <c r="M54" s="137">
        <f t="shared" ca="1" si="60"/>
        <v>0</v>
      </c>
      <c r="N54" s="137">
        <f t="shared" ca="1" si="60"/>
        <v>0</v>
      </c>
      <c r="O54" s="137">
        <f t="shared" ca="1" si="60"/>
        <v>0</v>
      </c>
      <c r="P54" s="137">
        <f t="shared" ca="1" si="60"/>
        <v>0</v>
      </c>
      <c r="Q54" s="137">
        <f t="shared" ca="1" si="60"/>
        <v>0</v>
      </c>
      <c r="R54" s="137">
        <f t="shared" ca="1" si="61"/>
        <v>0</v>
      </c>
      <c r="S54" s="137">
        <f t="shared" ca="1" si="61"/>
        <v>0</v>
      </c>
      <c r="T54" s="137">
        <f t="shared" ca="1" si="61"/>
        <v>0</v>
      </c>
      <c r="U54" s="137">
        <f t="shared" ca="1" si="61"/>
        <v>0</v>
      </c>
      <c r="V54" s="137">
        <f t="shared" ca="1" si="61"/>
        <v>0</v>
      </c>
      <c r="W54" s="137">
        <f t="shared" ca="1" si="61"/>
        <v>0</v>
      </c>
      <c r="X54" s="137">
        <f t="shared" ca="1" si="61"/>
        <v>0</v>
      </c>
      <c r="Y54" s="137">
        <f t="shared" ca="1" si="61"/>
        <v>0</v>
      </c>
      <c r="Z54" s="137">
        <f t="shared" ca="1" si="61"/>
        <v>0</v>
      </c>
      <c r="AA54" s="137">
        <f t="shared" ca="1" si="61"/>
        <v>0</v>
      </c>
      <c r="AB54" s="137">
        <f t="shared" ca="1" si="62"/>
        <v>0</v>
      </c>
      <c r="AC54" s="137">
        <f t="shared" ca="1" si="62"/>
        <v>0</v>
      </c>
      <c r="AD54" s="137">
        <f t="shared" ca="1" si="62"/>
        <v>0</v>
      </c>
      <c r="AE54" s="137">
        <f t="shared" ca="1" si="62"/>
        <v>0</v>
      </c>
      <c r="AF54" s="137">
        <f t="shared" ca="1" si="62"/>
        <v>0</v>
      </c>
      <c r="AG54" s="137">
        <f t="shared" ca="1" si="62"/>
        <v>0</v>
      </c>
      <c r="AH54" s="137">
        <f t="shared" ca="1" si="62"/>
        <v>0</v>
      </c>
      <c r="AI54" s="137">
        <f t="shared" ca="1" si="62"/>
        <v>0</v>
      </c>
      <c r="AJ54" s="137">
        <f t="shared" ca="1" si="62"/>
        <v>0</v>
      </c>
      <c r="AK54" s="137">
        <f t="shared" ca="1" si="62"/>
        <v>0</v>
      </c>
      <c r="AL54" s="137">
        <f t="shared" ca="1" si="63"/>
        <v>0</v>
      </c>
      <c r="AM54" s="137">
        <f t="shared" ca="1" si="63"/>
        <v>0</v>
      </c>
      <c r="AN54" s="137">
        <f t="shared" ca="1" si="63"/>
        <v>0</v>
      </c>
      <c r="AO54" s="137">
        <f t="shared" ca="1" si="63"/>
        <v>0</v>
      </c>
      <c r="AP54" s="137">
        <f t="shared" ca="1" si="63"/>
        <v>0</v>
      </c>
      <c r="AQ54" s="137">
        <f t="shared" ca="1" si="63"/>
        <v>16347614.990575001</v>
      </c>
      <c r="AR54" s="137">
        <f t="shared" ca="1" si="63"/>
        <v>0</v>
      </c>
      <c r="AS54" s="137">
        <f t="shared" ca="1" si="63"/>
        <v>0</v>
      </c>
      <c r="AT54" s="137">
        <f t="shared" ca="1" si="63"/>
        <v>0</v>
      </c>
      <c r="AU54" s="137">
        <f t="shared" ca="1" si="63"/>
        <v>0</v>
      </c>
      <c r="AV54" s="137">
        <f t="shared" ca="1" si="64"/>
        <v>0</v>
      </c>
      <c r="AW54" s="137">
        <f t="shared" ca="1" si="64"/>
        <v>0</v>
      </c>
      <c r="AX54" s="137">
        <f t="shared" ca="1" si="64"/>
        <v>0</v>
      </c>
      <c r="AY54" s="137">
        <f t="shared" ca="1" si="64"/>
        <v>0</v>
      </c>
      <c r="AZ54" s="137">
        <f t="shared" ca="1" si="64"/>
        <v>0</v>
      </c>
      <c r="BA54" s="137">
        <f t="shared" ca="1" si="64"/>
        <v>0</v>
      </c>
      <c r="BB54" s="137">
        <f t="shared" ca="1" si="64"/>
        <v>0</v>
      </c>
      <c r="BC54" s="137">
        <f t="shared" ca="1" si="64"/>
        <v>0</v>
      </c>
      <c r="BD54" s="137">
        <f t="shared" ca="1" si="64"/>
        <v>0</v>
      </c>
      <c r="BE54" s="137">
        <f t="shared" ca="1" si="64"/>
        <v>0</v>
      </c>
      <c r="BF54" s="137">
        <f t="shared" ca="1" si="65"/>
        <v>0</v>
      </c>
      <c r="BG54" s="137">
        <f t="shared" ca="1" si="65"/>
        <v>0</v>
      </c>
      <c r="BH54" s="137">
        <f t="shared" ca="1" si="65"/>
        <v>0</v>
      </c>
      <c r="BI54" s="137">
        <f t="shared" ca="1" si="65"/>
        <v>0</v>
      </c>
      <c r="BJ54" s="137">
        <f t="shared" ca="1" si="65"/>
        <v>0</v>
      </c>
      <c r="BK54" s="137">
        <f t="shared" ca="1" si="65"/>
        <v>0</v>
      </c>
      <c r="BL54" s="137">
        <f t="shared" ca="1" si="65"/>
        <v>0</v>
      </c>
      <c r="BM54" s="137">
        <f t="shared" ca="1" si="65"/>
        <v>0</v>
      </c>
      <c r="BN54" s="137">
        <f t="shared" ca="1" si="65"/>
        <v>0</v>
      </c>
      <c r="BO54" s="137">
        <f t="shared" ca="1" si="65"/>
        <v>0</v>
      </c>
      <c r="BP54" s="137">
        <f t="shared" ca="1" si="66"/>
        <v>0</v>
      </c>
      <c r="BQ54" s="137">
        <f t="shared" ca="1" si="66"/>
        <v>0</v>
      </c>
      <c r="BR54" s="137">
        <f t="shared" ca="1" si="66"/>
        <v>0</v>
      </c>
      <c r="BS54" s="137">
        <f t="shared" ca="1" si="66"/>
        <v>0</v>
      </c>
      <c r="BT54" s="137">
        <f t="shared" ca="1" si="66"/>
        <v>0</v>
      </c>
      <c r="BU54" s="137">
        <f t="shared" ca="1" si="66"/>
        <v>0</v>
      </c>
      <c r="BV54" s="137">
        <f t="shared" ca="1" si="66"/>
        <v>0</v>
      </c>
      <c r="BW54" s="137">
        <f t="shared" ca="1" si="66"/>
        <v>0</v>
      </c>
      <c r="BX54" s="137">
        <f t="shared" ca="1" si="66"/>
        <v>0</v>
      </c>
      <c r="BY54" s="137">
        <f t="shared" ca="1" si="66"/>
        <v>0</v>
      </c>
      <c r="BZ54" s="137">
        <f t="shared" ca="1" si="67"/>
        <v>0</v>
      </c>
      <c r="CA54" s="137">
        <f t="shared" ca="1" si="67"/>
        <v>0</v>
      </c>
      <c r="CB54" s="137">
        <f t="shared" ca="1" si="67"/>
        <v>0</v>
      </c>
      <c r="CC54" s="137">
        <f t="shared" ca="1" si="67"/>
        <v>0</v>
      </c>
      <c r="CD54" s="137">
        <f t="shared" ca="1" si="67"/>
        <v>0</v>
      </c>
      <c r="CE54" s="137">
        <f t="shared" ca="1" si="67"/>
        <v>0</v>
      </c>
      <c r="CF54" s="137">
        <f t="shared" ca="1" si="67"/>
        <v>0</v>
      </c>
      <c r="CG54" s="137">
        <f t="shared" ca="1" si="67"/>
        <v>0</v>
      </c>
      <c r="CH54" s="137">
        <f t="shared" ca="1" si="67"/>
        <v>0</v>
      </c>
      <c r="CI54" s="137">
        <f t="shared" ca="1" si="67"/>
        <v>0</v>
      </c>
      <c r="CJ54" s="137">
        <f t="shared" ca="1" si="68"/>
        <v>0</v>
      </c>
      <c r="CK54" s="137">
        <f t="shared" ca="1" si="68"/>
        <v>0</v>
      </c>
      <c r="CL54" s="137">
        <f t="shared" ca="1" si="68"/>
        <v>0</v>
      </c>
      <c r="CM54" s="137">
        <f t="shared" ca="1" si="68"/>
        <v>0</v>
      </c>
      <c r="CN54" s="137">
        <f t="shared" ca="1" si="68"/>
        <v>0</v>
      </c>
      <c r="CO54" s="137">
        <f t="shared" ca="1" si="68"/>
        <v>0</v>
      </c>
      <c r="CP54" s="137">
        <f t="shared" ca="1" si="68"/>
        <v>0</v>
      </c>
      <c r="CQ54" s="137">
        <f t="shared" ca="1" si="68"/>
        <v>0</v>
      </c>
      <c r="CR54" s="137">
        <f t="shared" ca="1" si="68"/>
        <v>0</v>
      </c>
      <c r="CS54" s="137">
        <f t="shared" ca="1" si="68"/>
        <v>0</v>
      </c>
      <c r="CT54" s="137">
        <f t="shared" ca="1" si="69"/>
        <v>0</v>
      </c>
      <c r="CU54" s="137">
        <f t="shared" ca="1" si="69"/>
        <v>0</v>
      </c>
      <c r="CV54" s="137">
        <f t="shared" ca="1" si="69"/>
        <v>0</v>
      </c>
      <c r="CW54" s="137">
        <f t="shared" ca="1" si="69"/>
        <v>0</v>
      </c>
      <c r="CX54" s="137">
        <f t="shared" ca="1" si="69"/>
        <v>0</v>
      </c>
      <c r="CY54" s="137">
        <f t="shared" ca="1" si="69"/>
        <v>0</v>
      </c>
      <c r="CZ54" s="137">
        <f t="shared" ca="1" si="69"/>
        <v>0</v>
      </c>
      <c r="DA54" s="137">
        <f t="shared" ca="1" si="69"/>
        <v>0</v>
      </c>
      <c r="DB54" s="137">
        <f t="shared" ca="1" si="69"/>
        <v>0</v>
      </c>
      <c r="DC54" s="137">
        <f t="shared" ca="1" si="69"/>
        <v>0</v>
      </c>
      <c r="DE54" s="253" t="str">
        <f t="shared" ca="1" si="25"/>
        <v>E.1.L.</v>
      </c>
      <c r="DF54">
        <v>1</v>
      </c>
      <c r="DG54">
        <f t="shared" ca="1" si="70"/>
        <v>21</v>
      </c>
      <c r="DH54">
        <v>0</v>
      </c>
    </row>
    <row r="55" spans="1:112" hidden="1">
      <c r="A55" s="123">
        <v>43</v>
      </c>
      <c r="B55" s="204" t="str">
        <f t="shared" ca="1" si="53"/>
        <v>E.2.</v>
      </c>
      <c r="C55" s="128" t="str">
        <f t="shared" ca="1" si="54"/>
        <v>Paslaugų teikimas</v>
      </c>
      <c r="D55" s="113"/>
      <c r="E55" s="147" t="str">
        <f t="shared" ca="1" si="55"/>
        <v/>
      </c>
      <c r="F55" s="138">
        <f ca="1">H55+NPV(FD,I55:INDEX(I55:DC55,PAL))</f>
        <v>0</v>
      </c>
      <c r="G55" s="139">
        <f ca="1">SUMIF($H$5:$DC$5,"&lt;="&amp;PAL,$H55:$DC55)</f>
        <v>0</v>
      </c>
      <c r="H55" s="137">
        <f t="shared" ca="1" si="60"/>
        <v>0</v>
      </c>
      <c r="I55" s="137">
        <f t="shared" ca="1" si="60"/>
        <v>0</v>
      </c>
      <c r="J55" s="137">
        <f t="shared" ca="1" si="60"/>
        <v>0</v>
      </c>
      <c r="K55" s="137">
        <f t="shared" ca="1" si="60"/>
        <v>0</v>
      </c>
      <c r="L55" s="137">
        <f t="shared" ca="1" si="60"/>
        <v>0</v>
      </c>
      <c r="M55" s="137">
        <f t="shared" ca="1" si="60"/>
        <v>0</v>
      </c>
      <c r="N55" s="137">
        <f t="shared" ca="1" si="60"/>
        <v>0</v>
      </c>
      <c r="O55" s="137">
        <f t="shared" ca="1" si="60"/>
        <v>0</v>
      </c>
      <c r="P55" s="137">
        <f t="shared" ca="1" si="60"/>
        <v>0</v>
      </c>
      <c r="Q55" s="137">
        <f t="shared" ca="1" si="60"/>
        <v>0</v>
      </c>
      <c r="R55" s="137">
        <f t="shared" ca="1" si="61"/>
        <v>0</v>
      </c>
      <c r="S55" s="137">
        <f t="shared" ca="1" si="61"/>
        <v>0</v>
      </c>
      <c r="T55" s="137">
        <f t="shared" ca="1" si="61"/>
        <v>0</v>
      </c>
      <c r="U55" s="137">
        <f t="shared" ca="1" si="61"/>
        <v>0</v>
      </c>
      <c r="V55" s="137">
        <f t="shared" ca="1" si="61"/>
        <v>0</v>
      </c>
      <c r="W55" s="137">
        <f t="shared" ca="1" si="61"/>
        <v>0</v>
      </c>
      <c r="X55" s="137">
        <f t="shared" ca="1" si="61"/>
        <v>0</v>
      </c>
      <c r="Y55" s="137">
        <f t="shared" ca="1" si="61"/>
        <v>0</v>
      </c>
      <c r="Z55" s="137">
        <f t="shared" ca="1" si="61"/>
        <v>0</v>
      </c>
      <c r="AA55" s="137">
        <f t="shared" ca="1" si="61"/>
        <v>0</v>
      </c>
      <c r="AB55" s="137">
        <f t="shared" ca="1" si="62"/>
        <v>0</v>
      </c>
      <c r="AC55" s="137">
        <f t="shared" ca="1" si="62"/>
        <v>0</v>
      </c>
      <c r="AD55" s="137">
        <f t="shared" ca="1" si="62"/>
        <v>0</v>
      </c>
      <c r="AE55" s="137">
        <f t="shared" ca="1" si="62"/>
        <v>0</v>
      </c>
      <c r="AF55" s="137">
        <f t="shared" ca="1" si="62"/>
        <v>0</v>
      </c>
      <c r="AG55" s="137">
        <f t="shared" ca="1" si="62"/>
        <v>0</v>
      </c>
      <c r="AH55" s="137">
        <f t="shared" ca="1" si="62"/>
        <v>0</v>
      </c>
      <c r="AI55" s="137">
        <f t="shared" ca="1" si="62"/>
        <v>0</v>
      </c>
      <c r="AJ55" s="137">
        <f t="shared" ca="1" si="62"/>
        <v>0</v>
      </c>
      <c r="AK55" s="137">
        <f t="shared" ca="1" si="62"/>
        <v>0</v>
      </c>
      <c r="AL55" s="137">
        <f t="shared" ca="1" si="63"/>
        <v>0</v>
      </c>
      <c r="AM55" s="137">
        <f t="shared" ca="1" si="63"/>
        <v>0</v>
      </c>
      <c r="AN55" s="137">
        <f t="shared" ca="1" si="63"/>
        <v>0</v>
      </c>
      <c r="AO55" s="137">
        <f t="shared" ca="1" si="63"/>
        <v>0</v>
      </c>
      <c r="AP55" s="137">
        <f t="shared" ca="1" si="63"/>
        <v>0</v>
      </c>
      <c r="AQ55" s="137">
        <f t="shared" ca="1" si="63"/>
        <v>0</v>
      </c>
      <c r="AR55" s="137">
        <f t="shared" ca="1" si="63"/>
        <v>0</v>
      </c>
      <c r="AS55" s="137">
        <f t="shared" ca="1" si="63"/>
        <v>0</v>
      </c>
      <c r="AT55" s="137">
        <f t="shared" ca="1" si="63"/>
        <v>0</v>
      </c>
      <c r="AU55" s="137">
        <f t="shared" ca="1" si="63"/>
        <v>0</v>
      </c>
      <c r="AV55" s="137">
        <f t="shared" ca="1" si="64"/>
        <v>0</v>
      </c>
      <c r="AW55" s="137">
        <f t="shared" ca="1" si="64"/>
        <v>0</v>
      </c>
      <c r="AX55" s="137">
        <f t="shared" ca="1" si="64"/>
        <v>0</v>
      </c>
      <c r="AY55" s="137">
        <f t="shared" ca="1" si="64"/>
        <v>0</v>
      </c>
      <c r="AZ55" s="137">
        <f t="shared" ca="1" si="64"/>
        <v>0</v>
      </c>
      <c r="BA55" s="137">
        <f t="shared" ca="1" si="64"/>
        <v>0</v>
      </c>
      <c r="BB55" s="137">
        <f t="shared" ca="1" si="64"/>
        <v>0</v>
      </c>
      <c r="BC55" s="137">
        <f t="shared" ca="1" si="64"/>
        <v>0</v>
      </c>
      <c r="BD55" s="137">
        <f t="shared" ca="1" si="64"/>
        <v>0</v>
      </c>
      <c r="BE55" s="137">
        <f t="shared" ca="1" si="64"/>
        <v>0</v>
      </c>
      <c r="BF55" s="137">
        <f t="shared" ca="1" si="65"/>
        <v>0</v>
      </c>
      <c r="BG55" s="137">
        <f t="shared" ca="1" si="65"/>
        <v>0</v>
      </c>
      <c r="BH55" s="137">
        <f t="shared" ca="1" si="65"/>
        <v>0</v>
      </c>
      <c r="BI55" s="137">
        <f t="shared" ca="1" si="65"/>
        <v>0</v>
      </c>
      <c r="BJ55" s="137">
        <f t="shared" ca="1" si="65"/>
        <v>0</v>
      </c>
      <c r="BK55" s="137">
        <f t="shared" ca="1" si="65"/>
        <v>0</v>
      </c>
      <c r="BL55" s="137">
        <f t="shared" ca="1" si="65"/>
        <v>0</v>
      </c>
      <c r="BM55" s="137">
        <f t="shared" ca="1" si="65"/>
        <v>0</v>
      </c>
      <c r="BN55" s="137">
        <f t="shared" ca="1" si="65"/>
        <v>0</v>
      </c>
      <c r="BO55" s="137">
        <f t="shared" ca="1" si="65"/>
        <v>0</v>
      </c>
      <c r="BP55" s="137">
        <f t="shared" ca="1" si="66"/>
        <v>0</v>
      </c>
      <c r="BQ55" s="137">
        <f t="shared" ca="1" si="66"/>
        <v>0</v>
      </c>
      <c r="BR55" s="137">
        <f t="shared" ca="1" si="66"/>
        <v>0</v>
      </c>
      <c r="BS55" s="137">
        <f t="shared" ca="1" si="66"/>
        <v>0</v>
      </c>
      <c r="BT55" s="137">
        <f t="shared" ca="1" si="66"/>
        <v>0</v>
      </c>
      <c r="BU55" s="137">
        <f t="shared" ca="1" si="66"/>
        <v>0</v>
      </c>
      <c r="BV55" s="137">
        <f t="shared" ca="1" si="66"/>
        <v>0</v>
      </c>
      <c r="BW55" s="137">
        <f t="shared" ca="1" si="66"/>
        <v>0</v>
      </c>
      <c r="BX55" s="137">
        <f t="shared" ca="1" si="66"/>
        <v>0</v>
      </c>
      <c r="BY55" s="137">
        <f t="shared" ca="1" si="66"/>
        <v>0</v>
      </c>
      <c r="BZ55" s="137">
        <f t="shared" ca="1" si="67"/>
        <v>0</v>
      </c>
      <c r="CA55" s="137">
        <f t="shared" ca="1" si="67"/>
        <v>0</v>
      </c>
      <c r="CB55" s="137">
        <f t="shared" ca="1" si="67"/>
        <v>0</v>
      </c>
      <c r="CC55" s="137">
        <f t="shared" ca="1" si="67"/>
        <v>0</v>
      </c>
      <c r="CD55" s="137">
        <f t="shared" ca="1" si="67"/>
        <v>0</v>
      </c>
      <c r="CE55" s="137">
        <f t="shared" ca="1" si="67"/>
        <v>0</v>
      </c>
      <c r="CF55" s="137">
        <f t="shared" ca="1" si="67"/>
        <v>0</v>
      </c>
      <c r="CG55" s="137">
        <f t="shared" ca="1" si="67"/>
        <v>0</v>
      </c>
      <c r="CH55" s="137">
        <f t="shared" ca="1" si="67"/>
        <v>0</v>
      </c>
      <c r="CI55" s="137">
        <f t="shared" ca="1" si="67"/>
        <v>0</v>
      </c>
      <c r="CJ55" s="137">
        <f t="shared" ca="1" si="68"/>
        <v>0</v>
      </c>
      <c r="CK55" s="137">
        <f t="shared" ca="1" si="68"/>
        <v>0</v>
      </c>
      <c r="CL55" s="137">
        <f t="shared" ca="1" si="68"/>
        <v>0</v>
      </c>
      <c r="CM55" s="137">
        <f t="shared" ca="1" si="68"/>
        <v>0</v>
      </c>
      <c r="CN55" s="137">
        <f t="shared" ca="1" si="68"/>
        <v>0</v>
      </c>
      <c r="CO55" s="137">
        <f t="shared" ca="1" si="68"/>
        <v>0</v>
      </c>
      <c r="CP55" s="137">
        <f t="shared" ca="1" si="68"/>
        <v>0</v>
      </c>
      <c r="CQ55" s="137">
        <f t="shared" ca="1" si="68"/>
        <v>0</v>
      </c>
      <c r="CR55" s="137">
        <f t="shared" ca="1" si="68"/>
        <v>0</v>
      </c>
      <c r="CS55" s="137">
        <f t="shared" ca="1" si="68"/>
        <v>0</v>
      </c>
      <c r="CT55" s="137">
        <f t="shared" ca="1" si="69"/>
        <v>0</v>
      </c>
      <c r="CU55" s="137">
        <f t="shared" ca="1" si="69"/>
        <v>0</v>
      </c>
      <c r="CV55" s="137">
        <f t="shared" ca="1" si="69"/>
        <v>0</v>
      </c>
      <c r="CW55" s="137">
        <f t="shared" ca="1" si="69"/>
        <v>0</v>
      </c>
      <c r="CX55" s="137">
        <f t="shared" ca="1" si="69"/>
        <v>0</v>
      </c>
      <c r="CY55" s="137">
        <f t="shared" ca="1" si="69"/>
        <v>0</v>
      </c>
      <c r="CZ55" s="137">
        <f t="shared" ca="1" si="69"/>
        <v>0</v>
      </c>
      <c r="DA55" s="137">
        <f t="shared" ca="1" si="69"/>
        <v>0</v>
      </c>
      <c r="DB55" s="137">
        <f t="shared" ca="1" si="69"/>
        <v>0</v>
      </c>
      <c r="DC55" s="137">
        <f t="shared" ca="1" si="69"/>
        <v>0</v>
      </c>
      <c r="DE55" s="253" t="str">
        <f t="shared" ca="1" si="25"/>
        <v>E.2.</v>
      </c>
      <c r="DF55">
        <v>1</v>
      </c>
      <c r="DG55">
        <f t="shared" ca="1" si="70"/>
        <v>0</v>
      </c>
      <c r="DH55">
        <f ca="1">DG55/(100+DG55)</f>
        <v>0</v>
      </c>
    </row>
    <row r="56" spans="1:112" hidden="1">
      <c r="A56" s="123">
        <v>44</v>
      </c>
      <c r="B56" s="204" t="str">
        <f t="shared" ca="1" si="53"/>
        <v>E.2.1.</v>
      </c>
      <c r="C56" s="196" t="str">
        <f t="shared" ca="1" si="54"/>
        <v>Veikla</v>
      </c>
      <c r="D56" s="131"/>
      <c r="E56" s="232">
        <f t="shared" ca="1" si="55"/>
        <v>0.21</v>
      </c>
      <c r="F56" s="140">
        <f ca="1">SUM(F57:F64)+F65</f>
        <v>0</v>
      </c>
      <c r="G56" s="139">
        <f ca="1">SUMIF($H$5:$DC$5,"&lt;="&amp;PAL,$H56:$DC56)</f>
        <v>0</v>
      </c>
      <c r="H56" s="233">
        <f ca="1">SUM(H57:H65)</f>
        <v>0</v>
      </c>
      <c r="I56" s="233">
        <f t="shared" ref="I56:BT56" ca="1" si="71">SUM(I57:I65)</f>
        <v>0</v>
      </c>
      <c r="J56" s="233">
        <f t="shared" ca="1" si="71"/>
        <v>0</v>
      </c>
      <c r="K56" s="233">
        <f t="shared" ca="1" si="71"/>
        <v>0</v>
      </c>
      <c r="L56" s="233">
        <f t="shared" ca="1" si="71"/>
        <v>0</v>
      </c>
      <c r="M56" s="233">
        <f t="shared" ca="1" si="71"/>
        <v>0</v>
      </c>
      <c r="N56" s="233">
        <f t="shared" ca="1" si="71"/>
        <v>0</v>
      </c>
      <c r="O56" s="233">
        <f t="shared" ca="1" si="71"/>
        <v>0</v>
      </c>
      <c r="P56" s="233">
        <f t="shared" ca="1" si="71"/>
        <v>0</v>
      </c>
      <c r="Q56" s="233">
        <f t="shared" ca="1" si="71"/>
        <v>0</v>
      </c>
      <c r="R56" s="233">
        <f t="shared" ca="1" si="71"/>
        <v>0</v>
      </c>
      <c r="S56" s="233">
        <f t="shared" ca="1" si="71"/>
        <v>0</v>
      </c>
      <c r="T56" s="233">
        <f t="shared" ca="1" si="71"/>
        <v>0</v>
      </c>
      <c r="U56" s="233">
        <f t="shared" ca="1" si="71"/>
        <v>0</v>
      </c>
      <c r="V56" s="233">
        <f t="shared" ca="1" si="71"/>
        <v>0</v>
      </c>
      <c r="W56" s="233">
        <f t="shared" ca="1" si="71"/>
        <v>0</v>
      </c>
      <c r="X56" s="233">
        <f t="shared" ca="1" si="71"/>
        <v>0</v>
      </c>
      <c r="Y56" s="233">
        <f t="shared" ca="1" si="71"/>
        <v>0</v>
      </c>
      <c r="Z56" s="233">
        <f t="shared" ca="1" si="71"/>
        <v>0</v>
      </c>
      <c r="AA56" s="233">
        <f t="shared" ca="1" si="71"/>
        <v>0</v>
      </c>
      <c r="AB56" s="233">
        <f t="shared" ca="1" si="71"/>
        <v>0</v>
      </c>
      <c r="AC56" s="233">
        <f t="shared" ca="1" si="71"/>
        <v>0</v>
      </c>
      <c r="AD56" s="233">
        <f t="shared" ca="1" si="71"/>
        <v>0</v>
      </c>
      <c r="AE56" s="233">
        <f t="shared" ca="1" si="71"/>
        <v>0</v>
      </c>
      <c r="AF56" s="233">
        <f t="shared" ca="1" si="71"/>
        <v>0</v>
      </c>
      <c r="AG56" s="233">
        <f t="shared" ca="1" si="71"/>
        <v>0</v>
      </c>
      <c r="AH56" s="233">
        <f t="shared" ca="1" si="71"/>
        <v>0</v>
      </c>
      <c r="AI56" s="233">
        <f t="shared" ca="1" si="71"/>
        <v>0</v>
      </c>
      <c r="AJ56" s="233">
        <f t="shared" ca="1" si="71"/>
        <v>0</v>
      </c>
      <c r="AK56" s="233">
        <f t="shared" ca="1" si="71"/>
        <v>0</v>
      </c>
      <c r="AL56" s="233">
        <f t="shared" ca="1" si="71"/>
        <v>0</v>
      </c>
      <c r="AM56" s="233">
        <f t="shared" ca="1" si="71"/>
        <v>0</v>
      </c>
      <c r="AN56" s="233">
        <f t="shared" ca="1" si="71"/>
        <v>0</v>
      </c>
      <c r="AO56" s="233">
        <f t="shared" ca="1" si="71"/>
        <v>0</v>
      </c>
      <c r="AP56" s="233">
        <f t="shared" ca="1" si="71"/>
        <v>0</v>
      </c>
      <c r="AQ56" s="233">
        <f t="shared" ca="1" si="71"/>
        <v>0</v>
      </c>
      <c r="AR56" s="233">
        <f t="shared" ca="1" si="71"/>
        <v>0</v>
      </c>
      <c r="AS56" s="233">
        <f t="shared" ca="1" si="71"/>
        <v>0</v>
      </c>
      <c r="AT56" s="233">
        <f t="shared" ca="1" si="71"/>
        <v>0</v>
      </c>
      <c r="AU56" s="233">
        <f t="shared" ca="1" si="71"/>
        <v>0</v>
      </c>
      <c r="AV56" s="233">
        <f t="shared" ca="1" si="71"/>
        <v>0</v>
      </c>
      <c r="AW56" s="233">
        <f t="shared" ca="1" si="71"/>
        <v>0</v>
      </c>
      <c r="AX56" s="233">
        <f t="shared" ca="1" si="71"/>
        <v>0</v>
      </c>
      <c r="AY56" s="233">
        <f t="shared" ca="1" si="71"/>
        <v>0</v>
      </c>
      <c r="AZ56" s="233">
        <f t="shared" ca="1" si="71"/>
        <v>0</v>
      </c>
      <c r="BA56" s="233">
        <f t="shared" ca="1" si="71"/>
        <v>0</v>
      </c>
      <c r="BB56" s="233">
        <f t="shared" ca="1" si="71"/>
        <v>0</v>
      </c>
      <c r="BC56" s="233">
        <f t="shared" ca="1" si="71"/>
        <v>0</v>
      </c>
      <c r="BD56" s="233">
        <f t="shared" ca="1" si="71"/>
        <v>0</v>
      </c>
      <c r="BE56" s="233">
        <f t="shared" ca="1" si="71"/>
        <v>0</v>
      </c>
      <c r="BF56" s="233">
        <f t="shared" ca="1" si="71"/>
        <v>0</v>
      </c>
      <c r="BG56" s="233">
        <f t="shared" ca="1" si="71"/>
        <v>0</v>
      </c>
      <c r="BH56" s="233">
        <f t="shared" ca="1" si="71"/>
        <v>0</v>
      </c>
      <c r="BI56" s="233">
        <f t="shared" ca="1" si="71"/>
        <v>0</v>
      </c>
      <c r="BJ56" s="233">
        <f t="shared" ca="1" si="71"/>
        <v>0</v>
      </c>
      <c r="BK56" s="233">
        <f t="shared" ca="1" si="71"/>
        <v>0</v>
      </c>
      <c r="BL56" s="233">
        <f t="shared" ca="1" si="71"/>
        <v>0</v>
      </c>
      <c r="BM56" s="233">
        <f t="shared" ca="1" si="71"/>
        <v>0</v>
      </c>
      <c r="BN56" s="233">
        <f t="shared" ca="1" si="71"/>
        <v>0</v>
      </c>
      <c r="BO56" s="233">
        <f t="shared" ca="1" si="71"/>
        <v>0</v>
      </c>
      <c r="BP56" s="233">
        <f t="shared" ca="1" si="71"/>
        <v>0</v>
      </c>
      <c r="BQ56" s="233">
        <f t="shared" ca="1" si="71"/>
        <v>0</v>
      </c>
      <c r="BR56" s="233">
        <f t="shared" ca="1" si="71"/>
        <v>0</v>
      </c>
      <c r="BS56" s="233">
        <f t="shared" ca="1" si="71"/>
        <v>0</v>
      </c>
      <c r="BT56" s="233">
        <f t="shared" ca="1" si="71"/>
        <v>0</v>
      </c>
      <c r="BU56" s="233">
        <f t="shared" ref="BU56:DC56" ca="1" si="72">SUM(BU57:BU65)</f>
        <v>0</v>
      </c>
      <c r="BV56" s="233">
        <f t="shared" ca="1" si="72"/>
        <v>0</v>
      </c>
      <c r="BW56" s="233">
        <f t="shared" ca="1" si="72"/>
        <v>0</v>
      </c>
      <c r="BX56" s="233">
        <f t="shared" ca="1" si="72"/>
        <v>0</v>
      </c>
      <c r="BY56" s="233">
        <f t="shared" ca="1" si="72"/>
        <v>0</v>
      </c>
      <c r="BZ56" s="233">
        <f t="shared" ca="1" si="72"/>
        <v>0</v>
      </c>
      <c r="CA56" s="233">
        <f t="shared" ca="1" si="72"/>
        <v>0</v>
      </c>
      <c r="CB56" s="233">
        <f t="shared" ca="1" si="72"/>
        <v>0</v>
      </c>
      <c r="CC56" s="233">
        <f t="shared" ca="1" si="72"/>
        <v>0</v>
      </c>
      <c r="CD56" s="233">
        <f t="shared" ca="1" si="72"/>
        <v>0</v>
      </c>
      <c r="CE56" s="233">
        <f t="shared" ca="1" si="72"/>
        <v>0</v>
      </c>
      <c r="CF56" s="233">
        <f t="shared" ca="1" si="72"/>
        <v>0</v>
      </c>
      <c r="CG56" s="233">
        <f t="shared" ca="1" si="72"/>
        <v>0</v>
      </c>
      <c r="CH56" s="233">
        <f t="shared" ca="1" si="72"/>
        <v>0</v>
      </c>
      <c r="CI56" s="233">
        <f t="shared" ca="1" si="72"/>
        <v>0</v>
      </c>
      <c r="CJ56" s="233">
        <f t="shared" ca="1" si="72"/>
        <v>0</v>
      </c>
      <c r="CK56" s="233">
        <f t="shared" ca="1" si="72"/>
        <v>0</v>
      </c>
      <c r="CL56" s="233">
        <f t="shared" ca="1" si="72"/>
        <v>0</v>
      </c>
      <c r="CM56" s="233">
        <f t="shared" ca="1" si="72"/>
        <v>0</v>
      </c>
      <c r="CN56" s="233">
        <f t="shared" ca="1" si="72"/>
        <v>0</v>
      </c>
      <c r="CO56" s="233">
        <f t="shared" ca="1" si="72"/>
        <v>0</v>
      </c>
      <c r="CP56" s="233">
        <f t="shared" ca="1" si="72"/>
        <v>0</v>
      </c>
      <c r="CQ56" s="233">
        <f t="shared" ca="1" si="72"/>
        <v>0</v>
      </c>
      <c r="CR56" s="233">
        <f t="shared" ca="1" si="72"/>
        <v>0</v>
      </c>
      <c r="CS56" s="233">
        <f t="shared" ca="1" si="72"/>
        <v>0</v>
      </c>
      <c r="CT56" s="233">
        <f t="shared" ca="1" si="72"/>
        <v>0</v>
      </c>
      <c r="CU56" s="233">
        <f t="shared" ca="1" si="72"/>
        <v>0</v>
      </c>
      <c r="CV56" s="233">
        <f t="shared" ca="1" si="72"/>
        <v>0</v>
      </c>
      <c r="CW56" s="233">
        <f t="shared" ca="1" si="72"/>
        <v>0</v>
      </c>
      <c r="CX56" s="233">
        <f t="shared" ca="1" si="72"/>
        <v>0</v>
      </c>
      <c r="CY56" s="233">
        <f t="shared" ca="1" si="72"/>
        <v>0</v>
      </c>
      <c r="CZ56" s="233">
        <f t="shared" ca="1" si="72"/>
        <v>0</v>
      </c>
      <c r="DA56" s="233">
        <f t="shared" ca="1" si="72"/>
        <v>0</v>
      </c>
      <c r="DB56" s="233">
        <f t="shared" ca="1" si="72"/>
        <v>0</v>
      </c>
      <c r="DC56" s="233">
        <f t="shared" ca="1" si="72"/>
        <v>0</v>
      </c>
      <c r="DE56" s="253"/>
      <c r="DF56">
        <v>1</v>
      </c>
    </row>
    <row r="57" spans="1:112" hidden="1">
      <c r="A57" s="123">
        <v>45</v>
      </c>
      <c r="B57" s="204" t="str">
        <f t="shared" ca="1" si="53"/>
        <v>E.2.2.</v>
      </c>
      <c r="C57" s="128" t="str">
        <f t="shared" ca="1" si="54"/>
        <v>Veikla</v>
      </c>
      <c r="D57" s="143"/>
      <c r="E57" s="147">
        <f t="shared" ca="1" si="55"/>
        <v>0.21</v>
      </c>
      <c r="F57" s="138">
        <f ca="1">H57+NPV(FD,I57:INDEX(I57:DC57,PAL))</f>
        <v>0</v>
      </c>
      <c r="G57" s="139">
        <f ca="1">SUMIF($H$5:$DC$5,"&lt;="&amp;PAL,$H57:$DC57)</f>
        <v>0</v>
      </c>
      <c r="H57" s="137">
        <f t="shared" ref="H57:Q66" ca="1" si="73">OFFSET(INDIRECT("'"&amp;Opt_alt&amp;"'!H12"),$A57,H$5)*$DF57</f>
        <v>0</v>
      </c>
      <c r="I57" s="137">
        <f t="shared" ca="1" si="73"/>
        <v>0</v>
      </c>
      <c r="J57" s="137">
        <f t="shared" ca="1" si="73"/>
        <v>0</v>
      </c>
      <c r="K57" s="137">
        <f t="shared" ca="1" si="73"/>
        <v>0</v>
      </c>
      <c r="L57" s="137">
        <f t="shared" ca="1" si="73"/>
        <v>0</v>
      </c>
      <c r="M57" s="137">
        <f t="shared" ca="1" si="73"/>
        <v>0</v>
      </c>
      <c r="N57" s="137">
        <f t="shared" ca="1" si="73"/>
        <v>0</v>
      </c>
      <c r="O57" s="137">
        <f t="shared" ca="1" si="73"/>
        <v>0</v>
      </c>
      <c r="P57" s="137">
        <f t="shared" ca="1" si="73"/>
        <v>0</v>
      </c>
      <c r="Q57" s="137">
        <f t="shared" ca="1" si="73"/>
        <v>0</v>
      </c>
      <c r="R57" s="137">
        <f t="shared" ref="R57:AA66" ca="1" si="74">OFFSET(INDIRECT("'"&amp;Opt_alt&amp;"'!H12"),$A57,R$5)*$DF57</f>
        <v>0</v>
      </c>
      <c r="S57" s="137">
        <f t="shared" ca="1" si="74"/>
        <v>0</v>
      </c>
      <c r="T57" s="137">
        <f t="shared" ca="1" si="74"/>
        <v>0</v>
      </c>
      <c r="U57" s="137">
        <f t="shared" ca="1" si="74"/>
        <v>0</v>
      </c>
      <c r="V57" s="137">
        <f t="shared" ca="1" si="74"/>
        <v>0</v>
      </c>
      <c r="W57" s="137">
        <f t="shared" ca="1" si="74"/>
        <v>0</v>
      </c>
      <c r="X57" s="137">
        <f t="shared" ca="1" si="74"/>
        <v>0</v>
      </c>
      <c r="Y57" s="137">
        <f t="shared" ca="1" si="74"/>
        <v>0</v>
      </c>
      <c r="Z57" s="137">
        <f t="shared" ca="1" si="74"/>
        <v>0</v>
      </c>
      <c r="AA57" s="137">
        <f t="shared" ca="1" si="74"/>
        <v>0</v>
      </c>
      <c r="AB57" s="137">
        <f t="shared" ref="AB57:AK66" ca="1" si="75">OFFSET(INDIRECT("'"&amp;Opt_alt&amp;"'!H12"),$A57,AB$5)*$DF57</f>
        <v>0</v>
      </c>
      <c r="AC57" s="137">
        <f t="shared" ca="1" si="75"/>
        <v>0</v>
      </c>
      <c r="AD57" s="137">
        <f t="shared" ca="1" si="75"/>
        <v>0</v>
      </c>
      <c r="AE57" s="137">
        <f t="shared" ca="1" si="75"/>
        <v>0</v>
      </c>
      <c r="AF57" s="137">
        <f t="shared" ca="1" si="75"/>
        <v>0</v>
      </c>
      <c r="AG57" s="137">
        <f t="shared" ca="1" si="75"/>
        <v>0</v>
      </c>
      <c r="AH57" s="137">
        <f t="shared" ca="1" si="75"/>
        <v>0</v>
      </c>
      <c r="AI57" s="137">
        <f t="shared" ca="1" si="75"/>
        <v>0</v>
      </c>
      <c r="AJ57" s="137">
        <f t="shared" ca="1" si="75"/>
        <v>0</v>
      </c>
      <c r="AK57" s="137">
        <f t="shared" ca="1" si="75"/>
        <v>0</v>
      </c>
      <c r="AL57" s="137">
        <f t="shared" ref="AL57:AU66" ca="1" si="76">OFFSET(INDIRECT("'"&amp;Opt_alt&amp;"'!H12"),$A57,AL$5)*$DF57</f>
        <v>0</v>
      </c>
      <c r="AM57" s="137">
        <f t="shared" ca="1" si="76"/>
        <v>0</v>
      </c>
      <c r="AN57" s="137">
        <f t="shared" ca="1" si="76"/>
        <v>0</v>
      </c>
      <c r="AO57" s="137">
        <f t="shared" ca="1" si="76"/>
        <v>0</v>
      </c>
      <c r="AP57" s="137">
        <f t="shared" ca="1" si="76"/>
        <v>0</v>
      </c>
      <c r="AQ57" s="137">
        <f t="shared" ca="1" si="76"/>
        <v>0</v>
      </c>
      <c r="AR57" s="137">
        <f t="shared" ca="1" si="76"/>
        <v>0</v>
      </c>
      <c r="AS57" s="137">
        <f t="shared" ca="1" si="76"/>
        <v>0</v>
      </c>
      <c r="AT57" s="137">
        <f t="shared" ca="1" si="76"/>
        <v>0</v>
      </c>
      <c r="AU57" s="137">
        <f t="shared" ca="1" si="76"/>
        <v>0</v>
      </c>
      <c r="AV57" s="137">
        <f t="shared" ref="AV57:BE66" ca="1" si="77">OFFSET(INDIRECT("'"&amp;Opt_alt&amp;"'!H12"),$A57,AV$5)*$DF57</f>
        <v>0</v>
      </c>
      <c r="AW57" s="137">
        <f t="shared" ca="1" si="77"/>
        <v>0</v>
      </c>
      <c r="AX57" s="137">
        <f t="shared" ca="1" si="77"/>
        <v>0</v>
      </c>
      <c r="AY57" s="137">
        <f t="shared" ca="1" si="77"/>
        <v>0</v>
      </c>
      <c r="AZ57" s="137">
        <f t="shared" ca="1" si="77"/>
        <v>0</v>
      </c>
      <c r="BA57" s="137">
        <f t="shared" ca="1" si="77"/>
        <v>0</v>
      </c>
      <c r="BB57" s="137">
        <f t="shared" ca="1" si="77"/>
        <v>0</v>
      </c>
      <c r="BC57" s="137">
        <f t="shared" ca="1" si="77"/>
        <v>0</v>
      </c>
      <c r="BD57" s="137">
        <f t="shared" ca="1" si="77"/>
        <v>0</v>
      </c>
      <c r="BE57" s="137">
        <f t="shared" ca="1" si="77"/>
        <v>0</v>
      </c>
      <c r="BF57" s="137">
        <f t="shared" ref="BF57:BO66" ca="1" si="78">OFFSET(INDIRECT("'"&amp;Opt_alt&amp;"'!H12"),$A57,BF$5)*$DF57</f>
        <v>0</v>
      </c>
      <c r="BG57" s="137">
        <f t="shared" ca="1" si="78"/>
        <v>0</v>
      </c>
      <c r="BH57" s="137">
        <f t="shared" ca="1" si="78"/>
        <v>0</v>
      </c>
      <c r="BI57" s="137">
        <f t="shared" ca="1" si="78"/>
        <v>0</v>
      </c>
      <c r="BJ57" s="137">
        <f t="shared" ca="1" si="78"/>
        <v>0</v>
      </c>
      <c r="BK57" s="137">
        <f t="shared" ca="1" si="78"/>
        <v>0</v>
      </c>
      <c r="BL57" s="137">
        <f t="shared" ca="1" si="78"/>
        <v>0</v>
      </c>
      <c r="BM57" s="137">
        <f t="shared" ca="1" si="78"/>
        <v>0</v>
      </c>
      <c r="BN57" s="137">
        <f t="shared" ca="1" si="78"/>
        <v>0</v>
      </c>
      <c r="BO57" s="137">
        <f t="shared" ca="1" si="78"/>
        <v>0</v>
      </c>
      <c r="BP57" s="137">
        <f t="shared" ref="BP57:BY66" ca="1" si="79">OFFSET(INDIRECT("'"&amp;Opt_alt&amp;"'!H12"),$A57,BP$5)*$DF57</f>
        <v>0</v>
      </c>
      <c r="BQ57" s="137">
        <f t="shared" ca="1" si="79"/>
        <v>0</v>
      </c>
      <c r="BR57" s="137">
        <f t="shared" ca="1" si="79"/>
        <v>0</v>
      </c>
      <c r="BS57" s="137">
        <f t="shared" ca="1" si="79"/>
        <v>0</v>
      </c>
      <c r="BT57" s="137">
        <f t="shared" ca="1" si="79"/>
        <v>0</v>
      </c>
      <c r="BU57" s="137">
        <f t="shared" ca="1" si="79"/>
        <v>0</v>
      </c>
      <c r="BV57" s="137">
        <f t="shared" ca="1" si="79"/>
        <v>0</v>
      </c>
      <c r="BW57" s="137">
        <f t="shared" ca="1" si="79"/>
        <v>0</v>
      </c>
      <c r="BX57" s="137">
        <f t="shared" ca="1" si="79"/>
        <v>0</v>
      </c>
      <c r="BY57" s="137">
        <f t="shared" ca="1" si="79"/>
        <v>0</v>
      </c>
      <c r="BZ57" s="137">
        <f t="shared" ref="BZ57:CI66" ca="1" si="80">OFFSET(INDIRECT("'"&amp;Opt_alt&amp;"'!H12"),$A57,BZ$5)*$DF57</f>
        <v>0</v>
      </c>
      <c r="CA57" s="137">
        <f t="shared" ca="1" si="80"/>
        <v>0</v>
      </c>
      <c r="CB57" s="137">
        <f t="shared" ca="1" si="80"/>
        <v>0</v>
      </c>
      <c r="CC57" s="137">
        <f t="shared" ca="1" si="80"/>
        <v>0</v>
      </c>
      <c r="CD57" s="137">
        <f t="shared" ca="1" si="80"/>
        <v>0</v>
      </c>
      <c r="CE57" s="137">
        <f t="shared" ca="1" si="80"/>
        <v>0</v>
      </c>
      <c r="CF57" s="137">
        <f t="shared" ca="1" si="80"/>
        <v>0</v>
      </c>
      <c r="CG57" s="137">
        <f t="shared" ca="1" si="80"/>
        <v>0</v>
      </c>
      <c r="CH57" s="137">
        <f t="shared" ca="1" si="80"/>
        <v>0</v>
      </c>
      <c r="CI57" s="137">
        <f t="shared" ca="1" si="80"/>
        <v>0</v>
      </c>
      <c r="CJ57" s="137">
        <f t="shared" ref="CJ57:CS66" ca="1" si="81">OFFSET(INDIRECT("'"&amp;Opt_alt&amp;"'!H12"),$A57,CJ$5)*$DF57</f>
        <v>0</v>
      </c>
      <c r="CK57" s="137">
        <f t="shared" ca="1" si="81"/>
        <v>0</v>
      </c>
      <c r="CL57" s="137">
        <f t="shared" ca="1" si="81"/>
        <v>0</v>
      </c>
      <c r="CM57" s="137">
        <f t="shared" ca="1" si="81"/>
        <v>0</v>
      </c>
      <c r="CN57" s="137">
        <f t="shared" ca="1" si="81"/>
        <v>0</v>
      </c>
      <c r="CO57" s="137">
        <f t="shared" ca="1" si="81"/>
        <v>0</v>
      </c>
      <c r="CP57" s="137">
        <f t="shared" ca="1" si="81"/>
        <v>0</v>
      </c>
      <c r="CQ57" s="137">
        <f t="shared" ca="1" si="81"/>
        <v>0</v>
      </c>
      <c r="CR57" s="137">
        <f t="shared" ca="1" si="81"/>
        <v>0</v>
      </c>
      <c r="CS57" s="137">
        <f t="shared" ca="1" si="81"/>
        <v>0</v>
      </c>
      <c r="CT57" s="137">
        <f t="shared" ref="CT57:DC66" ca="1" si="82">OFFSET(INDIRECT("'"&amp;Opt_alt&amp;"'!H12"),$A57,CT$5)*$DF57</f>
        <v>0</v>
      </c>
      <c r="CU57" s="137">
        <f t="shared" ca="1" si="82"/>
        <v>0</v>
      </c>
      <c r="CV57" s="137">
        <f t="shared" ca="1" si="82"/>
        <v>0</v>
      </c>
      <c r="CW57" s="137">
        <f t="shared" ca="1" si="82"/>
        <v>0</v>
      </c>
      <c r="CX57" s="137">
        <f t="shared" ca="1" si="82"/>
        <v>0</v>
      </c>
      <c r="CY57" s="137">
        <f t="shared" ca="1" si="82"/>
        <v>0</v>
      </c>
      <c r="CZ57" s="137">
        <f t="shared" ca="1" si="82"/>
        <v>0</v>
      </c>
      <c r="DA57" s="137">
        <f t="shared" ca="1" si="82"/>
        <v>0</v>
      </c>
      <c r="DB57" s="137">
        <f t="shared" ca="1" si="82"/>
        <v>0</v>
      </c>
      <c r="DC57" s="137">
        <f t="shared" ca="1" si="82"/>
        <v>0</v>
      </c>
      <c r="DE57" s="253" t="str">
        <f t="shared" ca="1" si="25"/>
        <v>E.2.2.</v>
      </c>
      <c r="DF57">
        <v>1</v>
      </c>
      <c r="DG57">
        <f t="shared" ref="DG57:DG66" ca="1" si="83">OFFSET(INDIRECT("'"&amp;Opt_alt&amp;"'!H12"),$A57,DG$5)</f>
        <v>21</v>
      </c>
      <c r="DH57">
        <v>0</v>
      </c>
    </row>
    <row r="58" spans="1:112" hidden="1">
      <c r="A58" s="123">
        <v>46</v>
      </c>
      <c r="B58" s="204" t="str">
        <f t="shared" ca="1" si="53"/>
        <v>E.2.3.</v>
      </c>
      <c r="C58" s="128" t="str">
        <f t="shared" ca="1" si="54"/>
        <v>Veikla</v>
      </c>
      <c r="D58" s="143"/>
      <c r="E58" s="147">
        <f t="shared" ca="1" si="55"/>
        <v>0.21</v>
      </c>
      <c r="F58" s="138">
        <f ca="1">H58+NPV(FD,I58:INDEX(I58:DC58,PAL))</f>
        <v>0</v>
      </c>
      <c r="G58" s="139">
        <f ca="1">SUMIF($H$5:$DC$5,"&lt;="&amp;PAL,$H58:$DC58)</f>
        <v>0</v>
      </c>
      <c r="H58" s="137">
        <f t="shared" ca="1" si="73"/>
        <v>0</v>
      </c>
      <c r="I58" s="137">
        <f t="shared" ca="1" si="73"/>
        <v>0</v>
      </c>
      <c r="J58" s="137">
        <f t="shared" ca="1" si="73"/>
        <v>0</v>
      </c>
      <c r="K58" s="137">
        <f t="shared" ca="1" si="73"/>
        <v>0</v>
      </c>
      <c r="L58" s="137">
        <f t="shared" ca="1" si="73"/>
        <v>0</v>
      </c>
      <c r="M58" s="137">
        <f t="shared" ca="1" si="73"/>
        <v>0</v>
      </c>
      <c r="N58" s="137">
        <f t="shared" ca="1" si="73"/>
        <v>0</v>
      </c>
      <c r="O58" s="137">
        <f t="shared" ca="1" si="73"/>
        <v>0</v>
      </c>
      <c r="P58" s="137">
        <f t="shared" ca="1" si="73"/>
        <v>0</v>
      </c>
      <c r="Q58" s="137">
        <f t="shared" ca="1" si="73"/>
        <v>0</v>
      </c>
      <c r="R58" s="137">
        <f t="shared" ca="1" si="74"/>
        <v>0</v>
      </c>
      <c r="S58" s="137">
        <f t="shared" ca="1" si="74"/>
        <v>0</v>
      </c>
      <c r="T58" s="137">
        <f t="shared" ca="1" si="74"/>
        <v>0</v>
      </c>
      <c r="U58" s="137">
        <f t="shared" ca="1" si="74"/>
        <v>0</v>
      </c>
      <c r="V58" s="137">
        <f t="shared" ca="1" si="74"/>
        <v>0</v>
      </c>
      <c r="W58" s="137">
        <f t="shared" ca="1" si="74"/>
        <v>0</v>
      </c>
      <c r="X58" s="137">
        <f t="shared" ca="1" si="74"/>
        <v>0</v>
      </c>
      <c r="Y58" s="137">
        <f t="shared" ca="1" si="74"/>
        <v>0</v>
      </c>
      <c r="Z58" s="137">
        <f t="shared" ca="1" si="74"/>
        <v>0</v>
      </c>
      <c r="AA58" s="137">
        <f t="shared" ca="1" si="74"/>
        <v>0</v>
      </c>
      <c r="AB58" s="137">
        <f t="shared" ca="1" si="75"/>
        <v>0</v>
      </c>
      <c r="AC58" s="137">
        <f t="shared" ca="1" si="75"/>
        <v>0</v>
      </c>
      <c r="AD58" s="137">
        <f t="shared" ca="1" si="75"/>
        <v>0</v>
      </c>
      <c r="AE58" s="137">
        <f t="shared" ca="1" si="75"/>
        <v>0</v>
      </c>
      <c r="AF58" s="137">
        <f t="shared" ca="1" si="75"/>
        <v>0</v>
      </c>
      <c r="AG58" s="137">
        <f t="shared" ca="1" si="75"/>
        <v>0</v>
      </c>
      <c r="AH58" s="137">
        <f t="shared" ca="1" si="75"/>
        <v>0</v>
      </c>
      <c r="AI58" s="137">
        <f t="shared" ca="1" si="75"/>
        <v>0</v>
      </c>
      <c r="AJ58" s="137">
        <f t="shared" ca="1" si="75"/>
        <v>0</v>
      </c>
      <c r="AK58" s="137">
        <f t="shared" ca="1" si="75"/>
        <v>0</v>
      </c>
      <c r="AL58" s="137">
        <f t="shared" ca="1" si="76"/>
        <v>0</v>
      </c>
      <c r="AM58" s="137">
        <f t="shared" ca="1" si="76"/>
        <v>0</v>
      </c>
      <c r="AN58" s="137">
        <f t="shared" ca="1" si="76"/>
        <v>0</v>
      </c>
      <c r="AO58" s="137">
        <f t="shared" ca="1" si="76"/>
        <v>0</v>
      </c>
      <c r="AP58" s="137">
        <f t="shared" ca="1" si="76"/>
        <v>0</v>
      </c>
      <c r="AQ58" s="137">
        <f t="shared" ca="1" si="76"/>
        <v>0</v>
      </c>
      <c r="AR58" s="137">
        <f t="shared" ca="1" si="76"/>
        <v>0</v>
      </c>
      <c r="AS58" s="137">
        <f t="shared" ca="1" si="76"/>
        <v>0</v>
      </c>
      <c r="AT58" s="137">
        <f t="shared" ca="1" si="76"/>
        <v>0</v>
      </c>
      <c r="AU58" s="137">
        <f t="shared" ca="1" si="76"/>
        <v>0</v>
      </c>
      <c r="AV58" s="137">
        <f t="shared" ca="1" si="77"/>
        <v>0</v>
      </c>
      <c r="AW58" s="137">
        <f t="shared" ca="1" si="77"/>
        <v>0</v>
      </c>
      <c r="AX58" s="137">
        <f t="shared" ca="1" si="77"/>
        <v>0</v>
      </c>
      <c r="AY58" s="137">
        <f t="shared" ca="1" si="77"/>
        <v>0</v>
      </c>
      <c r="AZ58" s="137">
        <f t="shared" ca="1" si="77"/>
        <v>0</v>
      </c>
      <c r="BA58" s="137">
        <f t="shared" ca="1" si="77"/>
        <v>0</v>
      </c>
      <c r="BB58" s="137">
        <f t="shared" ca="1" si="77"/>
        <v>0</v>
      </c>
      <c r="BC58" s="137">
        <f t="shared" ca="1" si="77"/>
        <v>0</v>
      </c>
      <c r="BD58" s="137">
        <f t="shared" ca="1" si="77"/>
        <v>0</v>
      </c>
      <c r="BE58" s="137">
        <f t="shared" ca="1" si="77"/>
        <v>0</v>
      </c>
      <c r="BF58" s="137">
        <f t="shared" ca="1" si="78"/>
        <v>0</v>
      </c>
      <c r="BG58" s="137">
        <f t="shared" ca="1" si="78"/>
        <v>0</v>
      </c>
      <c r="BH58" s="137">
        <f t="shared" ca="1" si="78"/>
        <v>0</v>
      </c>
      <c r="BI58" s="137">
        <f t="shared" ca="1" si="78"/>
        <v>0</v>
      </c>
      <c r="BJ58" s="137">
        <f t="shared" ca="1" si="78"/>
        <v>0</v>
      </c>
      <c r="BK58" s="137">
        <f t="shared" ca="1" si="78"/>
        <v>0</v>
      </c>
      <c r="BL58" s="137">
        <f t="shared" ca="1" si="78"/>
        <v>0</v>
      </c>
      <c r="BM58" s="137">
        <f t="shared" ca="1" si="78"/>
        <v>0</v>
      </c>
      <c r="BN58" s="137">
        <f t="shared" ca="1" si="78"/>
        <v>0</v>
      </c>
      <c r="BO58" s="137">
        <f t="shared" ca="1" si="78"/>
        <v>0</v>
      </c>
      <c r="BP58" s="137">
        <f t="shared" ca="1" si="79"/>
        <v>0</v>
      </c>
      <c r="BQ58" s="137">
        <f t="shared" ca="1" si="79"/>
        <v>0</v>
      </c>
      <c r="BR58" s="137">
        <f t="shared" ca="1" si="79"/>
        <v>0</v>
      </c>
      <c r="BS58" s="137">
        <f t="shared" ca="1" si="79"/>
        <v>0</v>
      </c>
      <c r="BT58" s="137">
        <f t="shared" ca="1" si="79"/>
        <v>0</v>
      </c>
      <c r="BU58" s="137">
        <f t="shared" ca="1" si="79"/>
        <v>0</v>
      </c>
      <c r="BV58" s="137">
        <f t="shared" ca="1" si="79"/>
        <v>0</v>
      </c>
      <c r="BW58" s="137">
        <f t="shared" ca="1" si="79"/>
        <v>0</v>
      </c>
      <c r="BX58" s="137">
        <f t="shared" ca="1" si="79"/>
        <v>0</v>
      </c>
      <c r="BY58" s="137">
        <f t="shared" ca="1" si="79"/>
        <v>0</v>
      </c>
      <c r="BZ58" s="137">
        <f t="shared" ca="1" si="80"/>
        <v>0</v>
      </c>
      <c r="CA58" s="137">
        <f t="shared" ca="1" si="80"/>
        <v>0</v>
      </c>
      <c r="CB58" s="137">
        <f t="shared" ca="1" si="80"/>
        <v>0</v>
      </c>
      <c r="CC58" s="137">
        <f t="shared" ca="1" si="80"/>
        <v>0</v>
      </c>
      <c r="CD58" s="137">
        <f t="shared" ca="1" si="80"/>
        <v>0</v>
      </c>
      <c r="CE58" s="137">
        <f t="shared" ca="1" si="80"/>
        <v>0</v>
      </c>
      <c r="CF58" s="137">
        <f t="shared" ca="1" si="80"/>
        <v>0</v>
      </c>
      <c r="CG58" s="137">
        <f t="shared" ca="1" si="80"/>
        <v>0</v>
      </c>
      <c r="CH58" s="137">
        <f t="shared" ca="1" si="80"/>
        <v>0</v>
      </c>
      <c r="CI58" s="137">
        <f t="shared" ca="1" si="80"/>
        <v>0</v>
      </c>
      <c r="CJ58" s="137">
        <f t="shared" ca="1" si="81"/>
        <v>0</v>
      </c>
      <c r="CK58" s="137">
        <f t="shared" ca="1" si="81"/>
        <v>0</v>
      </c>
      <c r="CL58" s="137">
        <f t="shared" ca="1" si="81"/>
        <v>0</v>
      </c>
      <c r="CM58" s="137">
        <f t="shared" ca="1" si="81"/>
        <v>0</v>
      </c>
      <c r="CN58" s="137">
        <f t="shared" ca="1" si="81"/>
        <v>0</v>
      </c>
      <c r="CO58" s="137">
        <f t="shared" ca="1" si="81"/>
        <v>0</v>
      </c>
      <c r="CP58" s="137">
        <f t="shared" ca="1" si="81"/>
        <v>0</v>
      </c>
      <c r="CQ58" s="137">
        <f t="shared" ca="1" si="81"/>
        <v>0</v>
      </c>
      <c r="CR58" s="137">
        <f t="shared" ca="1" si="81"/>
        <v>0</v>
      </c>
      <c r="CS58" s="137">
        <f t="shared" ca="1" si="81"/>
        <v>0</v>
      </c>
      <c r="CT58" s="137">
        <f t="shared" ca="1" si="82"/>
        <v>0</v>
      </c>
      <c r="CU58" s="137">
        <f t="shared" ca="1" si="82"/>
        <v>0</v>
      </c>
      <c r="CV58" s="137">
        <f t="shared" ca="1" si="82"/>
        <v>0</v>
      </c>
      <c r="CW58" s="137">
        <f t="shared" ca="1" si="82"/>
        <v>0</v>
      </c>
      <c r="CX58" s="137">
        <f t="shared" ca="1" si="82"/>
        <v>0</v>
      </c>
      <c r="CY58" s="137">
        <f t="shared" ca="1" si="82"/>
        <v>0</v>
      </c>
      <c r="CZ58" s="137">
        <f t="shared" ca="1" si="82"/>
        <v>0</v>
      </c>
      <c r="DA58" s="137">
        <f t="shared" ca="1" si="82"/>
        <v>0</v>
      </c>
      <c r="DB58" s="137">
        <f t="shared" ca="1" si="82"/>
        <v>0</v>
      </c>
      <c r="DC58" s="137">
        <f t="shared" ca="1" si="82"/>
        <v>0</v>
      </c>
      <c r="DE58" s="253" t="str">
        <f t="shared" ca="1" si="25"/>
        <v>E.2.3.</v>
      </c>
      <c r="DF58">
        <v>1</v>
      </c>
      <c r="DG58">
        <f t="shared" ca="1" si="83"/>
        <v>21</v>
      </c>
      <c r="DH58">
        <v>0</v>
      </c>
    </row>
    <row r="59" spans="1:112" hidden="1">
      <c r="A59" s="123">
        <v>47</v>
      </c>
      <c r="B59" s="204" t="str">
        <f t="shared" ca="1" si="53"/>
        <v>E.2.4.</v>
      </c>
      <c r="C59" s="128" t="str">
        <f t="shared" ca="1" si="54"/>
        <v>Veikla</v>
      </c>
      <c r="D59" s="143"/>
      <c r="E59" s="147">
        <f t="shared" ca="1" si="55"/>
        <v>0.21</v>
      </c>
      <c r="F59" s="138">
        <f ca="1">H59+NPV(FD,I59:INDEX(I59:DC59,PAL))</f>
        <v>0</v>
      </c>
      <c r="G59" s="139">
        <f ca="1">SUMIF($H$5:$DC$5,"&lt;="&amp;PAL,$H59:$DC59)</f>
        <v>0</v>
      </c>
      <c r="H59" s="137">
        <f t="shared" ca="1" si="73"/>
        <v>0</v>
      </c>
      <c r="I59" s="137">
        <f t="shared" ca="1" si="73"/>
        <v>0</v>
      </c>
      <c r="J59" s="137">
        <f t="shared" ca="1" si="73"/>
        <v>0</v>
      </c>
      <c r="K59" s="137">
        <f t="shared" ca="1" si="73"/>
        <v>0</v>
      </c>
      <c r="L59" s="137">
        <f t="shared" ca="1" si="73"/>
        <v>0</v>
      </c>
      <c r="M59" s="137">
        <f t="shared" ca="1" si="73"/>
        <v>0</v>
      </c>
      <c r="N59" s="137">
        <f t="shared" ca="1" si="73"/>
        <v>0</v>
      </c>
      <c r="O59" s="137">
        <f t="shared" ca="1" si="73"/>
        <v>0</v>
      </c>
      <c r="P59" s="137">
        <f t="shared" ca="1" si="73"/>
        <v>0</v>
      </c>
      <c r="Q59" s="137">
        <f t="shared" ca="1" si="73"/>
        <v>0</v>
      </c>
      <c r="R59" s="137">
        <f t="shared" ca="1" si="74"/>
        <v>0</v>
      </c>
      <c r="S59" s="137">
        <f t="shared" ca="1" si="74"/>
        <v>0</v>
      </c>
      <c r="T59" s="137">
        <f t="shared" ca="1" si="74"/>
        <v>0</v>
      </c>
      <c r="U59" s="137">
        <f t="shared" ca="1" si="74"/>
        <v>0</v>
      </c>
      <c r="V59" s="137">
        <f t="shared" ca="1" si="74"/>
        <v>0</v>
      </c>
      <c r="W59" s="137">
        <f t="shared" ca="1" si="74"/>
        <v>0</v>
      </c>
      <c r="X59" s="137">
        <f t="shared" ca="1" si="74"/>
        <v>0</v>
      </c>
      <c r="Y59" s="137">
        <f t="shared" ca="1" si="74"/>
        <v>0</v>
      </c>
      <c r="Z59" s="137">
        <f t="shared" ca="1" si="74"/>
        <v>0</v>
      </c>
      <c r="AA59" s="137">
        <f t="shared" ca="1" si="74"/>
        <v>0</v>
      </c>
      <c r="AB59" s="137">
        <f t="shared" ca="1" si="75"/>
        <v>0</v>
      </c>
      <c r="AC59" s="137">
        <f t="shared" ca="1" si="75"/>
        <v>0</v>
      </c>
      <c r="AD59" s="137">
        <f t="shared" ca="1" si="75"/>
        <v>0</v>
      </c>
      <c r="AE59" s="137">
        <f t="shared" ca="1" si="75"/>
        <v>0</v>
      </c>
      <c r="AF59" s="137">
        <f t="shared" ca="1" si="75"/>
        <v>0</v>
      </c>
      <c r="AG59" s="137">
        <f t="shared" ca="1" si="75"/>
        <v>0</v>
      </c>
      <c r="AH59" s="137">
        <f t="shared" ca="1" si="75"/>
        <v>0</v>
      </c>
      <c r="AI59" s="137">
        <f t="shared" ca="1" si="75"/>
        <v>0</v>
      </c>
      <c r="AJ59" s="137">
        <f t="shared" ca="1" si="75"/>
        <v>0</v>
      </c>
      <c r="AK59" s="137">
        <f t="shared" ca="1" si="75"/>
        <v>0</v>
      </c>
      <c r="AL59" s="137">
        <f t="shared" ca="1" si="76"/>
        <v>0</v>
      </c>
      <c r="AM59" s="137">
        <f t="shared" ca="1" si="76"/>
        <v>0</v>
      </c>
      <c r="AN59" s="137">
        <f t="shared" ca="1" si="76"/>
        <v>0</v>
      </c>
      <c r="AO59" s="137">
        <f t="shared" ca="1" si="76"/>
        <v>0</v>
      </c>
      <c r="AP59" s="137">
        <f t="shared" ca="1" si="76"/>
        <v>0</v>
      </c>
      <c r="AQ59" s="137">
        <f t="shared" ca="1" si="76"/>
        <v>0</v>
      </c>
      <c r="AR59" s="137">
        <f t="shared" ca="1" si="76"/>
        <v>0</v>
      </c>
      <c r="AS59" s="137">
        <f t="shared" ca="1" si="76"/>
        <v>0</v>
      </c>
      <c r="AT59" s="137">
        <f t="shared" ca="1" si="76"/>
        <v>0</v>
      </c>
      <c r="AU59" s="137">
        <f t="shared" ca="1" si="76"/>
        <v>0</v>
      </c>
      <c r="AV59" s="137">
        <f t="shared" ca="1" si="77"/>
        <v>0</v>
      </c>
      <c r="AW59" s="137">
        <f t="shared" ca="1" si="77"/>
        <v>0</v>
      </c>
      <c r="AX59" s="137">
        <f t="shared" ca="1" si="77"/>
        <v>0</v>
      </c>
      <c r="AY59" s="137">
        <f t="shared" ca="1" si="77"/>
        <v>0</v>
      </c>
      <c r="AZ59" s="137">
        <f t="shared" ca="1" si="77"/>
        <v>0</v>
      </c>
      <c r="BA59" s="137">
        <f t="shared" ca="1" si="77"/>
        <v>0</v>
      </c>
      <c r="BB59" s="137">
        <f t="shared" ca="1" si="77"/>
        <v>0</v>
      </c>
      <c r="BC59" s="137">
        <f t="shared" ca="1" si="77"/>
        <v>0</v>
      </c>
      <c r="BD59" s="137">
        <f t="shared" ca="1" si="77"/>
        <v>0</v>
      </c>
      <c r="BE59" s="137">
        <f t="shared" ca="1" si="77"/>
        <v>0</v>
      </c>
      <c r="BF59" s="137">
        <f t="shared" ca="1" si="78"/>
        <v>0</v>
      </c>
      <c r="BG59" s="137">
        <f t="shared" ca="1" si="78"/>
        <v>0</v>
      </c>
      <c r="BH59" s="137">
        <f t="shared" ca="1" si="78"/>
        <v>0</v>
      </c>
      <c r="BI59" s="137">
        <f t="shared" ca="1" si="78"/>
        <v>0</v>
      </c>
      <c r="BJ59" s="137">
        <f t="shared" ca="1" si="78"/>
        <v>0</v>
      </c>
      <c r="BK59" s="137">
        <f t="shared" ca="1" si="78"/>
        <v>0</v>
      </c>
      <c r="BL59" s="137">
        <f t="shared" ca="1" si="78"/>
        <v>0</v>
      </c>
      <c r="BM59" s="137">
        <f t="shared" ca="1" si="78"/>
        <v>0</v>
      </c>
      <c r="BN59" s="137">
        <f t="shared" ca="1" si="78"/>
        <v>0</v>
      </c>
      <c r="BO59" s="137">
        <f t="shared" ca="1" si="78"/>
        <v>0</v>
      </c>
      <c r="BP59" s="137">
        <f t="shared" ca="1" si="79"/>
        <v>0</v>
      </c>
      <c r="BQ59" s="137">
        <f t="shared" ca="1" si="79"/>
        <v>0</v>
      </c>
      <c r="BR59" s="137">
        <f t="shared" ca="1" si="79"/>
        <v>0</v>
      </c>
      <c r="BS59" s="137">
        <f t="shared" ca="1" si="79"/>
        <v>0</v>
      </c>
      <c r="BT59" s="137">
        <f t="shared" ca="1" si="79"/>
        <v>0</v>
      </c>
      <c r="BU59" s="137">
        <f t="shared" ca="1" si="79"/>
        <v>0</v>
      </c>
      <c r="BV59" s="137">
        <f t="shared" ca="1" si="79"/>
        <v>0</v>
      </c>
      <c r="BW59" s="137">
        <f t="shared" ca="1" si="79"/>
        <v>0</v>
      </c>
      <c r="BX59" s="137">
        <f t="shared" ca="1" si="79"/>
        <v>0</v>
      </c>
      <c r="BY59" s="137">
        <f t="shared" ca="1" si="79"/>
        <v>0</v>
      </c>
      <c r="BZ59" s="137">
        <f t="shared" ca="1" si="80"/>
        <v>0</v>
      </c>
      <c r="CA59" s="137">
        <f t="shared" ca="1" si="80"/>
        <v>0</v>
      </c>
      <c r="CB59" s="137">
        <f t="shared" ca="1" si="80"/>
        <v>0</v>
      </c>
      <c r="CC59" s="137">
        <f t="shared" ca="1" si="80"/>
        <v>0</v>
      </c>
      <c r="CD59" s="137">
        <f t="shared" ca="1" si="80"/>
        <v>0</v>
      </c>
      <c r="CE59" s="137">
        <f t="shared" ca="1" si="80"/>
        <v>0</v>
      </c>
      <c r="CF59" s="137">
        <f t="shared" ca="1" si="80"/>
        <v>0</v>
      </c>
      <c r="CG59" s="137">
        <f t="shared" ca="1" si="80"/>
        <v>0</v>
      </c>
      <c r="CH59" s="137">
        <f t="shared" ca="1" si="80"/>
        <v>0</v>
      </c>
      <c r="CI59" s="137">
        <f t="shared" ca="1" si="80"/>
        <v>0</v>
      </c>
      <c r="CJ59" s="137">
        <f t="shared" ca="1" si="81"/>
        <v>0</v>
      </c>
      <c r="CK59" s="137">
        <f t="shared" ca="1" si="81"/>
        <v>0</v>
      </c>
      <c r="CL59" s="137">
        <f t="shared" ca="1" si="81"/>
        <v>0</v>
      </c>
      <c r="CM59" s="137">
        <f t="shared" ca="1" si="81"/>
        <v>0</v>
      </c>
      <c r="CN59" s="137">
        <f t="shared" ca="1" si="81"/>
        <v>0</v>
      </c>
      <c r="CO59" s="137">
        <f t="shared" ca="1" si="81"/>
        <v>0</v>
      </c>
      <c r="CP59" s="137">
        <f t="shared" ca="1" si="81"/>
        <v>0</v>
      </c>
      <c r="CQ59" s="137">
        <f t="shared" ca="1" si="81"/>
        <v>0</v>
      </c>
      <c r="CR59" s="137">
        <f t="shared" ca="1" si="81"/>
        <v>0</v>
      </c>
      <c r="CS59" s="137">
        <f t="shared" ca="1" si="81"/>
        <v>0</v>
      </c>
      <c r="CT59" s="137">
        <f t="shared" ca="1" si="82"/>
        <v>0</v>
      </c>
      <c r="CU59" s="137">
        <f t="shared" ca="1" si="82"/>
        <v>0</v>
      </c>
      <c r="CV59" s="137">
        <f t="shared" ca="1" si="82"/>
        <v>0</v>
      </c>
      <c r="CW59" s="137">
        <f t="shared" ca="1" si="82"/>
        <v>0</v>
      </c>
      <c r="CX59" s="137">
        <f t="shared" ca="1" si="82"/>
        <v>0</v>
      </c>
      <c r="CY59" s="137">
        <f t="shared" ca="1" si="82"/>
        <v>0</v>
      </c>
      <c r="CZ59" s="137">
        <f t="shared" ca="1" si="82"/>
        <v>0</v>
      </c>
      <c r="DA59" s="137">
        <f t="shared" ca="1" si="82"/>
        <v>0</v>
      </c>
      <c r="DB59" s="137">
        <f t="shared" ca="1" si="82"/>
        <v>0</v>
      </c>
      <c r="DC59" s="137">
        <f t="shared" ca="1" si="82"/>
        <v>0</v>
      </c>
      <c r="DE59" s="253" t="str">
        <f t="shared" ca="1" si="25"/>
        <v>E.2.4.</v>
      </c>
      <c r="DF59">
        <v>1</v>
      </c>
      <c r="DG59">
        <f t="shared" ca="1" si="83"/>
        <v>21</v>
      </c>
      <c r="DH59">
        <v>0</v>
      </c>
    </row>
    <row r="60" spans="1:112" hidden="1">
      <c r="A60" s="123">
        <v>48</v>
      </c>
      <c r="B60" s="204" t="str">
        <f t="shared" ca="1" si="53"/>
        <v>E.2.5.</v>
      </c>
      <c r="C60" s="128" t="str">
        <f t="shared" ca="1" si="54"/>
        <v>Veikla</v>
      </c>
      <c r="D60" s="143"/>
      <c r="E60" s="147">
        <f t="shared" ca="1" si="55"/>
        <v>0.21</v>
      </c>
      <c r="F60" s="138">
        <f ca="1">H60+NPV(FD,I60:INDEX(I60:DC60,PAL))</f>
        <v>0</v>
      </c>
      <c r="G60" s="139">
        <f ca="1">SUMIF($H$5:$DC$5,"&lt;="&amp;PAL,$H60:$DC60)</f>
        <v>0</v>
      </c>
      <c r="H60" s="137">
        <f t="shared" ca="1" si="73"/>
        <v>0</v>
      </c>
      <c r="I60" s="137">
        <f t="shared" ca="1" si="73"/>
        <v>0</v>
      </c>
      <c r="J60" s="137">
        <f t="shared" ca="1" si="73"/>
        <v>0</v>
      </c>
      <c r="K60" s="137">
        <f t="shared" ca="1" si="73"/>
        <v>0</v>
      </c>
      <c r="L60" s="137">
        <f t="shared" ca="1" si="73"/>
        <v>0</v>
      </c>
      <c r="M60" s="137">
        <f t="shared" ca="1" si="73"/>
        <v>0</v>
      </c>
      <c r="N60" s="137">
        <f t="shared" ca="1" si="73"/>
        <v>0</v>
      </c>
      <c r="O60" s="137">
        <f t="shared" ca="1" si="73"/>
        <v>0</v>
      </c>
      <c r="P60" s="137">
        <f t="shared" ca="1" si="73"/>
        <v>0</v>
      </c>
      <c r="Q60" s="137">
        <f t="shared" ca="1" si="73"/>
        <v>0</v>
      </c>
      <c r="R60" s="137">
        <f t="shared" ca="1" si="74"/>
        <v>0</v>
      </c>
      <c r="S60" s="137">
        <f t="shared" ca="1" si="74"/>
        <v>0</v>
      </c>
      <c r="T60" s="137">
        <f t="shared" ca="1" si="74"/>
        <v>0</v>
      </c>
      <c r="U60" s="137">
        <f t="shared" ca="1" si="74"/>
        <v>0</v>
      </c>
      <c r="V60" s="137">
        <f t="shared" ca="1" si="74"/>
        <v>0</v>
      </c>
      <c r="W60" s="137">
        <f t="shared" ca="1" si="74"/>
        <v>0</v>
      </c>
      <c r="X60" s="137">
        <f t="shared" ca="1" si="74"/>
        <v>0</v>
      </c>
      <c r="Y60" s="137">
        <f t="shared" ca="1" si="74"/>
        <v>0</v>
      </c>
      <c r="Z60" s="137">
        <f t="shared" ca="1" si="74"/>
        <v>0</v>
      </c>
      <c r="AA60" s="137">
        <f t="shared" ca="1" si="74"/>
        <v>0</v>
      </c>
      <c r="AB60" s="137">
        <f t="shared" ca="1" si="75"/>
        <v>0</v>
      </c>
      <c r="AC60" s="137">
        <f t="shared" ca="1" si="75"/>
        <v>0</v>
      </c>
      <c r="AD60" s="137">
        <f t="shared" ca="1" si="75"/>
        <v>0</v>
      </c>
      <c r="AE60" s="137">
        <f t="shared" ca="1" si="75"/>
        <v>0</v>
      </c>
      <c r="AF60" s="137">
        <f t="shared" ca="1" si="75"/>
        <v>0</v>
      </c>
      <c r="AG60" s="137">
        <f t="shared" ca="1" si="75"/>
        <v>0</v>
      </c>
      <c r="AH60" s="137">
        <f t="shared" ca="1" si="75"/>
        <v>0</v>
      </c>
      <c r="AI60" s="137">
        <f t="shared" ca="1" si="75"/>
        <v>0</v>
      </c>
      <c r="AJ60" s="137">
        <f t="shared" ca="1" si="75"/>
        <v>0</v>
      </c>
      <c r="AK60" s="137">
        <f t="shared" ca="1" si="75"/>
        <v>0</v>
      </c>
      <c r="AL60" s="137">
        <f t="shared" ca="1" si="76"/>
        <v>0</v>
      </c>
      <c r="AM60" s="137">
        <f t="shared" ca="1" si="76"/>
        <v>0</v>
      </c>
      <c r="AN60" s="137">
        <f t="shared" ca="1" si="76"/>
        <v>0</v>
      </c>
      <c r="AO60" s="137">
        <f t="shared" ca="1" si="76"/>
        <v>0</v>
      </c>
      <c r="AP60" s="137">
        <f t="shared" ca="1" si="76"/>
        <v>0</v>
      </c>
      <c r="AQ60" s="137">
        <f t="shared" ca="1" si="76"/>
        <v>0</v>
      </c>
      <c r="AR60" s="137">
        <f t="shared" ca="1" si="76"/>
        <v>0</v>
      </c>
      <c r="AS60" s="137">
        <f t="shared" ca="1" si="76"/>
        <v>0</v>
      </c>
      <c r="AT60" s="137">
        <f t="shared" ca="1" si="76"/>
        <v>0</v>
      </c>
      <c r="AU60" s="137">
        <f t="shared" ca="1" si="76"/>
        <v>0</v>
      </c>
      <c r="AV60" s="137">
        <f t="shared" ca="1" si="77"/>
        <v>0</v>
      </c>
      <c r="AW60" s="137">
        <f t="shared" ca="1" si="77"/>
        <v>0</v>
      </c>
      <c r="AX60" s="137">
        <f t="shared" ca="1" si="77"/>
        <v>0</v>
      </c>
      <c r="AY60" s="137">
        <f t="shared" ca="1" si="77"/>
        <v>0</v>
      </c>
      <c r="AZ60" s="137">
        <f t="shared" ca="1" si="77"/>
        <v>0</v>
      </c>
      <c r="BA60" s="137">
        <f t="shared" ca="1" si="77"/>
        <v>0</v>
      </c>
      <c r="BB60" s="137">
        <f t="shared" ca="1" si="77"/>
        <v>0</v>
      </c>
      <c r="BC60" s="137">
        <f t="shared" ca="1" si="77"/>
        <v>0</v>
      </c>
      <c r="BD60" s="137">
        <f t="shared" ca="1" si="77"/>
        <v>0</v>
      </c>
      <c r="BE60" s="137">
        <f t="shared" ca="1" si="77"/>
        <v>0</v>
      </c>
      <c r="BF60" s="137">
        <f t="shared" ca="1" si="78"/>
        <v>0</v>
      </c>
      <c r="BG60" s="137">
        <f t="shared" ca="1" si="78"/>
        <v>0</v>
      </c>
      <c r="BH60" s="137">
        <f t="shared" ca="1" si="78"/>
        <v>0</v>
      </c>
      <c r="BI60" s="137">
        <f t="shared" ca="1" si="78"/>
        <v>0</v>
      </c>
      <c r="BJ60" s="137">
        <f t="shared" ca="1" si="78"/>
        <v>0</v>
      </c>
      <c r="BK60" s="137">
        <f t="shared" ca="1" si="78"/>
        <v>0</v>
      </c>
      <c r="BL60" s="137">
        <f t="shared" ca="1" si="78"/>
        <v>0</v>
      </c>
      <c r="BM60" s="137">
        <f t="shared" ca="1" si="78"/>
        <v>0</v>
      </c>
      <c r="BN60" s="137">
        <f t="shared" ca="1" si="78"/>
        <v>0</v>
      </c>
      <c r="BO60" s="137">
        <f t="shared" ca="1" si="78"/>
        <v>0</v>
      </c>
      <c r="BP60" s="137">
        <f t="shared" ca="1" si="79"/>
        <v>0</v>
      </c>
      <c r="BQ60" s="137">
        <f t="shared" ca="1" si="79"/>
        <v>0</v>
      </c>
      <c r="BR60" s="137">
        <f t="shared" ca="1" si="79"/>
        <v>0</v>
      </c>
      <c r="BS60" s="137">
        <f t="shared" ca="1" si="79"/>
        <v>0</v>
      </c>
      <c r="BT60" s="137">
        <f t="shared" ca="1" si="79"/>
        <v>0</v>
      </c>
      <c r="BU60" s="137">
        <f t="shared" ca="1" si="79"/>
        <v>0</v>
      </c>
      <c r="BV60" s="137">
        <f t="shared" ca="1" si="79"/>
        <v>0</v>
      </c>
      <c r="BW60" s="137">
        <f t="shared" ca="1" si="79"/>
        <v>0</v>
      </c>
      <c r="BX60" s="137">
        <f t="shared" ca="1" si="79"/>
        <v>0</v>
      </c>
      <c r="BY60" s="137">
        <f t="shared" ca="1" si="79"/>
        <v>0</v>
      </c>
      <c r="BZ60" s="137">
        <f t="shared" ca="1" si="80"/>
        <v>0</v>
      </c>
      <c r="CA60" s="137">
        <f t="shared" ca="1" si="80"/>
        <v>0</v>
      </c>
      <c r="CB60" s="137">
        <f t="shared" ca="1" si="80"/>
        <v>0</v>
      </c>
      <c r="CC60" s="137">
        <f t="shared" ca="1" si="80"/>
        <v>0</v>
      </c>
      <c r="CD60" s="137">
        <f t="shared" ca="1" si="80"/>
        <v>0</v>
      </c>
      <c r="CE60" s="137">
        <f t="shared" ca="1" si="80"/>
        <v>0</v>
      </c>
      <c r="CF60" s="137">
        <f t="shared" ca="1" si="80"/>
        <v>0</v>
      </c>
      <c r="CG60" s="137">
        <f t="shared" ca="1" si="80"/>
        <v>0</v>
      </c>
      <c r="CH60" s="137">
        <f t="shared" ca="1" si="80"/>
        <v>0</v>
      </c>
      <c r="CI60" s="137">
        <f t="shared" ca="1" si="80"/>
        <v>0</v>
      </c>
      <c r="CJ60" s="137">
        <f t="shared" ca="1" si="81"/>
        <v>0</v>
      </c>
      <c r="CK60" s="137">
        <f t="shared" ca="1" si="81"/>
        <v>0</v>
      </c>
      <c r="CL60" s="137">
        <f t="shared" ca="1" si="81"/>
        <v>0</v>
      </c>
      <c r="CM60" s="137">
        <f t="shared" ca="1" si="81"/>
        <v>0</v>
      </c>
      <c r="CN60" s="137">
        <f t="shared" ca="1" si="81"/>
        <v>0</v>
      </c>
      <c r="CO60" s="137">
        <f t="shared" ca="1" si="81"/>
        <v>0</v>
      </c>
      <c r="CP60" s="137">
        <f t="shared" ca="1" si="81"/>
        <v>0</v>
      </c>
      <c r="CQ60" s="137">
        <f t="shared" ca="1" si="81"/>
        <v>0</v>
      </c>
      <c r="CR60" s="137">
        <f t="shared" ca="1" si="81"/>
        <v>0</v>
      </c>
      <c r="CS60" s="137">
        <f t="shared" ca="1" si="81"/>
        <v>0</v>
      </c>
      <c r="CT60" s="137">
        <f t="shared" ca="1" si="82"/>
        <v>0</v>
      </c>
      <c r="CU60" s="137">
        <f t="shared" ca="1" si="82"/>
        <v>0</v>
      </c>
      <c r="CV60" s="137">
        <f t="shared" ca="1" si="82"/>
        <v>0</v>
      </c>
      <c r="CW60" s="137">
        <f t="shared" ca="1" si="82"/>
        <v>0</v>
      </c>
      <c r="CX60" s="137">
        <f t="shared" ca="1" si="82"/>
        <v>0</v>
      </c>
      <c r="CY60" s="137">
        <f t="shared" ca="1" si="82"/>
        <v>0</v>
      </c>
      <c r="CZ60" s="137">
        <f t="shared" ca="1" si="82"/>
        <v>0</v>
      </c>
      <c r="DA60" s="137">
        <f t="shared" ca="1" si="82"/>
        <v>0</v>
      </c>
      <c r="DB60" s="137">
        <f t="shared" ca="1" si="82"/>
        <v>0</v>
      </c>
      <c r="DC60" s="137">
        <f t="shared" ca="1" si="82"/>
        <v>0</v>
      </c>
      <c r="DE60" s="253" t="str">
        <f t="shared" ca="1" si="25"/>
        <v>E.2.5.</v>
      </c>
      <c r="DF60">
        <v>1</v>
      </c>
      <c r="DG60">
        <f t="shared" ca="1" si="83"/>
        <v>21</v>
      </c>
      <c r="DH60">
        <v>0</v>
      </c>
    </row>
    <row r="61" spans="1:112" hidden="1">
      <c r="A61" s="123">
        <v>49</v>
      </c>
      <c r="B61" s="204" t="str">
        <f t="shared" ca="1" si="53"/>
        <v>E.2.6.</v>
      </c>
      <c r="C61" s="128" t="str">
        <f t="shared" ca="1" si="54"/>
        <v>Veikla</v>
      </c>
      <c r="D61" s="143"/>
      <c r="E61" s="147">
        <f t="shared" ca="1" si="55"/>
        <v>0.21</v>
      </c>
      <c r="F61" s="138">
        <f ca="1">H61+NPV(FD,I61:INDEX(I61:DC61,PAL))</f>
        <v>0</v>
      </c>
      <c r="G61" s="139">
        <f ca="1">SUMIF($H$5:$DC$5,"&lt;="&amp;PAL,$H61:$DC61)</f>
        <v>0</v>
      </c>
      <c r="H61" s="137">
        <f t="shared" ca="1" si="73"/>
        <v>0</v>
      </c>
      <c r="I61" s="137">
        <f t="shared" ca="1" si="73"/>
        <v>0</v>
      </c>
      <c r="J61" s="137">
        <f t="shared" ca="1" si="73"/>
        <v>0</v>
      </c>
      <c r="K61" s="137">
        <f t="shared" ca="1" si="73"/>
        <v>0</v>
      </c>
      <c r="L61" s="137">
        <f t="shared" ca="1" si="73"/>
        <v>0</v>
      </c>
      <c r="M61" s="137">
        <f t="shared" ca="1" si="73"/>
        <v>0</v>
      </c>
      <c r="N61" s="137">
        <f t="shared" ca="1" si="73"/>
        <v>0</v>
      </c>
      <c r="O61" s="137">
        <f t="shared" ca="1" si="73"/>
        <v>0</v>
      </c>
      <c r="P61" s="137">
        <f t="shared" ca="1" si="73"/>
        <v>0</v>
      </c>
      <c r="Q61" s="137">
        <f t="shared" ca="1" si="73"/>
        <v>0</v>
      </c>
      <c r="R61" s="137">
        <f t="shared" ca="1" si="74"/>
        <v>0</v>
      </c>
      <c r="S61" s="137">
        <f t="shared" ca="1" si="74"/>
        <v>0</v>
      </c>
      <c r="T61" s="137">
        <f t="shared" ca="1" si="74"/>
        <v>0</v>
      </c>
      <c r="U61" s="137">
        <f t="shared" ca="1" si="74"/>
        <v>0</v>
      </c>
      <c r="V61" s="137">
        <f t="shared" ca="1" si="74"/>
        <v>0</v>
      </c>
      <c r="W61" s="137">
        <f t="shared" ca="1" si="74"/>
        <v>0</v>
      </c>
      <c r="X61" s="137">
        <f t="shared" ca="1" si="74"/>
        <v>0</v>
      </c>
      <c r="Y61" s="137">
        <f t="shared" ca="1" si="74"/>
        <v>0</v>
      </c>
      <c r="Z61" s="137">
        <f t="shared" ca="1" si="74"/>
        <v>0</v>
      </c>
      <c r="AA61" s="137">
        <f t="shared" ca="1" si="74"/>
        <v>0</v>
      </c>
      <c r="AB61" s="137">
        <f t="shared" ca="1" si="75"/>
        <v>0</v>
      </c>
      <c r="AC61" s="137">
        <f t="shared" ca="1" si="75"/>
        <v>0</v>
      </c>
      <c r="AD61" s="137">
        <f t="shared" ca="1" si="75"/>
        <v>0</v>
      </c>
      <c r="AE61" s="137">
        <f t="shared" ca="1" si="75"/>
        <v>0</v>
      </c>
      <c r="AF61" s="137">
        <f t="shared" ca="1" si="75"/>
        <v>0</v>
      </c>
      <c r="AG61" s="137">
        <f t="shared" ca="1" si="75"/>
        <v>0</v>
      </c>
      <c r="AH61" s="137">
        <f t="shared" ca="1" si="75"/>
        <v>0</v>
      </c>
      <c r="AI61" s="137">
        <f t="shared" ca="1" si="75"/>
        <v>0</v>
      </c>
      <c r="AJ61" s="137">
        <f t="shared" ca="1" si="75"/>
        <v>0</v>
      </c>
      <c r="AK61" s="137">
        <f t="shared" ca="1" si="75"/>
        <v>0</v>
      </c>
      <c r="AL61" s="137">
        <f t="shared" ca="1" si="76"/>
        <v>0</v>
      </c>
      <c r="AM61" s="137">
        <f t="shared" ca="1" si="76"/>
        <v>0</v>
      </c>
      <c r="AN61" s="137">
        <f t="shared" ca="1" si="76"/>
        <v>0</v>
      </c>
      <c r="AO61" s="137">
        <f t="shared" ca="1" si="76"/>
        <v>0</v>
      </c>
      <c r="AP61" s="137">
        <f t="shared" ca="1" si="76"/>
        <v>0</v>
      </c>
      <c r="AQ61" s="137">
        <f t="shared" ca="1" si="76"/>
        <v>0</v>
      </c>
      <c r="AR61" s="137">
        <f t="shared" ca="1" si="76"/>
        <v>0</v>
      </c>
      <c r="AS61" s="137">
        <f t="shared" ca="1" si="76"/>
        <v>0</v>
      </c>
      <c r="AT61" s="137">
        <f t="shared" ca="1" si="76"/>
        <v>0</v>
      </c>
      <c r="AU61" s="137">
        <f t="shared" ca="1" si="76"/>
        <v>0</v>
      </c>
      <c r="AV61" s="137">
        <f t="shared" ca="1" si="77"/>
        <v>0</v>
      </c>
      <c r="AW61" s="137">
        <f t="shared" ca="1" si="77"/>
        <v>0</v>
      </c>
      <c r="AX61" s="137">
        <f t="shared" ca="1" si="77"/>
        <v>0</v>
      </c>
      <c r="AY61" s="137">
        <f t="shared" ca="1" si="77"/>
        <v>0</v>
      </c>
      <c r="AZ61" s="137">
        <f t="shared" ca="1" si="77"/>
        <v>0</v>
      </c>
      <c r="BA61" s="137">
        <f t="shared" ca="1" si="77"/>
        <v>0</v>
      </c>
      <c r="BB61" s="137">
        <f t="shared" ca="1" si="77"/>
        <v>0</v>
      </c>
      <c r="BC61" s="137">
        <f t="shared" ca="1" si="77"/>
        <v>0</v>
      </c>
      <c r="BD61" s="137">
        <f t="shared" ca="1" si="77"/>
        <v>0</v>
      </c>
      <c r="BE61" s="137">
        <f t="shared" ca="1" si="77"/>
        <v>0</v>
      </c>
      <c r="BF61" s="137">
        <f t="shared" ca="1" si="78"/>
        <v>0</v>
      </c>
      <c r="BG61" s="137">
        <f t="shared" ca="1" si="78"/>
        <v>0</v>
      </c>
      <c r="BH61" s="137">
        <f t="shared" ca="1" si="78"/>
        <v>0</v>
      </c>
      <c r="BI61" s="137">
        <f t="shared" ca="1" si="78"/>
        <v>0</v>
      </c>
      <c r="BJ61" s="137">
        <f t="shared" ca="1" si="78"/>
        <v>0</v>
      </c>
      <c r="BK61" s="137">
        <f t="shared" ca="1" si="78"/>
        <v>0</v>
      </c>
      <c r="BL61" s="137">
        <f t="shared" ca="1" si="78"/>
        <v>0</v>
      </c>
      <c r="BM61" s="137">
        <f t="shared" ca="1" si="78"/>
        <v>0</v>
      </c>
      <c r="BN61" s="137">
        <f t="shared" ca="1" si="78"/>
        <v>0</v>
      </c>
      <c r="BO61" s="137">
        <f t="shared" ca="1" si="78"/>
        <v>0</v>
      </c>
      <c r="BP61" s="137">
        <f t="shared" ca="1" si="79"/>
        <v>0</v>
      </c>
      <c r="BQ61" s="137">
        <f t="shared" ca="1" si="79"/>
        <v>0</v>
      </c>
      <c r="BR61" s="137">
        <f t="shared" ca="1" si="79"/>
        <v>0</v>
      </c>
      <c r="BS61" s="137">
        <f t="shared" ca="1" si="79"/>
        <v>0</v>
      </c>
      <c r="BT61" s="137">
        <f t="shared" ca="1" si="79"/>
        <v>0</v>
      </c>
      <c r="BU61" s="137">
        <f t="shared" ca="1" si="79"/>
        <v>0</v>
      </c>
      <c r="BV61" s="137">
        <f t="shared" ca="1" si="79"/>
        <v>0</v>
      </c>
      <c r="BW61" s="137">
        <f t="shared" ca="1" si="79"/>
        <v>0</v>
      </c>
      <c r="BX61" s="137">
        <f t="shared" ca="1" si="79"/>
        <v>0</v>
      </c>
      <c r="BY61" s="137">
        <f t="shared" ca="1" si="79"/>
        <v>0</v>
      </c>
      <c r="BZ61" s="137">
        <f t="shared" ca="1" si="80"/>
        <v>0</v>
      </c>
      <c r="CA61" s="137">
        <f t="shared" ca="1" si="80"/>
        <v>0</v>
      </c>
      <c r="CB61" s="137">
        <f t="shared" ca="1" si="80"/>
        <v>0</v>
      </c>
      <c r="CC61" s="137">
        <f t="shared" ca="1" si="80"/>
        <v>0</v>
      </c>
      <c r="CD61" s="137">
        <f t="shared" ca="1" si="80"/>
        <v>0</v>
      </c>
      <c r="CE61" s="137">
        <f t="shared" ca="1" si="80"/>
        <v>0</v>
      </c>
      <c r="CF61" s="137">
        <f t="shared" ca="1" si="80"/>
        <v>0</v>
      </c>
      <c r="CG61" s="137">
        <f t="shared" ca="1" si="80"/>
        <v>0</v>
      </c>
      <c r="CH61" s="137">
        <f t="shared" ca="1" si="80"/>
        <v>0</v>
      </c>
      <c r="CI61" s="137">
        <f t="shared" ca="1" si="80"/>
        <v>0</v>
      </c>
      <c r="CJ61" s="137">
        <f t="shared" ca="1" si="81"/>
        <v>0</v>
      </c>
      <c r="CK61" s="137">
        <f t="shared" ca="1" si="81"/>
        <v>0</v>
      </c>
      <c r="CL61" s="137">
        <f t="shared" ca="1" si="81"/>
        <v>0</v>
      </c>
      <c r="CM61" s="137">
        <f t="shared" ca="1" si="81"/>
        <v>0</v>
      </c>
      <c r="CN61" s="137">
        <f t="shared" ca="1" si="81"/>
        <v>0</v>
      </c>
      <c r="CO61" s="137">
        <f t="shared" ca="1" si="81"/>
        <v>0</v>
      </c>
      <c r="CP61" s="137">
        <f t="shared" ca="1" si="81"/>
        <v>0</v>
      </c>
      <c r="CQ61" s="137">
        <f t="shared" ca="1" si="81"/>
        <v>0</v>
      </c>
      <c r="CR61" s="137">
        <f t="shared" ca="1" si="81"/>
        <v>0</v>
      </c>
      <c r="CS61" s="137">
        <f t="shared" ca="1" si="81"/>
        <v>0</v>
      </c>
      <c r="CT61" s="137">
        <f t="shared" ca="1" si="82"/>
        <v>0</v>
      </c>
      <c r="CU61" s="137">
        <f t="shared" ca="1" si="82"/>
        <v>0</v>
      </c>
      <c r="CV61" s="137">
        <f t="shared" ca="1" si="82"/>
        <v>0</v>
      </c>
      <c r="CW61" s="137">
        <f t="shared" ca="1" si="82"/>
        <v>0</v>
      </c>
      <c r="CX61" s="137">
        <f t="shared" ca="1" si="82"/>
        <v>0</v>
      </c>
      <c r="CY61" s="137">
        <f t="shared" ca="1" si="82"/>
        <v>0</v>
      </c>
      <c r="CZ61" s="137">
        <f t="shared" ca="1" si="82"/>
        <v>0</v>
      </c>
      <c r="DA61" s="137">
        <f t="shared" ca="1" si="82"/>
        <v>0</v>
      </c>
      <c r="DB61" s="137">
        <f t="shared" ca="1" si="82"/>
        <v>0</v>
      </c>
      <c r="DC61" s="137">
        <f t="shared" ca="1" si="82"/>
        <v>0</v>
      </c>
      <c r="DE61" s="253" t="str">
        <f t="shared" ca="1" si="25"/>
        <v>E.2.6.</v>
      </c>
      <c r="DF61">
        <v>1</v>
      </c>
      <c r="DG61">
        <f t="shared" ca="1" si="83"/>
        <v>21</v>
      </c>
      <c r="DH61">
        <v>0</v>
      </c>
    </row>
    <row r="62" spans="1:112" hidden="1">
      <c r="A62" s="123">
        <v>50</v>
      </c>
      <c r="B62" s="204" t="str">
        <f t="shared" ca="1" si="53"/>
        <v>E.2.7.</v>
      </c>
      <c r="C62" s="128" t="str">
        <f t="shared" ca="1" si="54"/>
        <v>Veikla</v>
      </c>
      <c r="D62" s="143"/>
      <c r="E62" s="147">
        <f t="shared" ca="1" si="55"/>
        <v>0.21</v>
      </c>
      <c r="F62" s="138">
        <f ca="1">H62+NPV(FD,I62:INDEX(I62:DC62,PAL))</f>
        <v>0</v>
      </c>
      <c r="G62" s="139">
        <f ca="1">SUMIF($H$5:$DC$5,"&lt;="&amp;PAL,$H62:$DC62)</f>
        <v>0</v>
      </c>
      <c r="H62" s="137">
        <f t="shared" ca="1" si="73"/>
        <v>0</v>
      </c>
      <c r="I62" s="137">
        <f t="shared" ca="1" si="73"/>
        <v>0</v>
      </c>
      <c r="J62" s="137">
        <f t="shared" ca="1" si="73"/>
        <v>0</v>
      </c>
      <c r="K62" s="137">
        <f t="shared" ca="1" si="73"/>
        <v>0</v>
      </c>
      <c r="L62" s="137">
        <f t="shared" ca="1" si="73"/>
        <v>0</v>
      </c>
      <c r="M62" s="137">
        <f t="shared" ca="1" si="73"/>
        <v>0</v>
      </c>
      <c r="N62" s="137">
        <f t="shared" ca="1" si="73"/>
        <v>0</v>
      </c>
      <c r="O62" s="137">
        <f t="shared" ca="1" si="73"/>
        <v>0</v>
      </c>
      <c r="P62" s="137">
        <f t="shared" ca="1" si="73"/>
        <v>0</v>
      </c>
      <c r="Q62" s="137">
        <f t="shared" ca="1" si="73"/>
        <v>0</v>
      </c>
      <c r="R62" s="137">
        <f t="shared" ca="1" si="74"/>
        <v>0</v>
      </c>
      <c r="S62" s="137">
        <f t="shared" ca="1" si="74"/>
        <v>0</v>
      </c>
      <c r="T62" s="137">
        <f t="shared" ca="1" si="74"/>
        <v>0</v>
      </c>
      <c r="U62" s="137">
        <f t="shared" ca="1" si="74"/>
        <v>0</v>
      </c>
      <c r="V62" s="137">
        <f t="shared" ca="1" si="74"/>
        <v>0</v>
      </c>
      <c r="W62" s="137">
        <f t="shared" ca="1" si="74"/>
        <v>0</v>
      </c>
      <c r="X62" s="137">
        <f t="shared" ca="1" si="74"/>
        <v>0</v>
      </c>
      <c r="Y62" s="137">
        <f t="shared" ca="1" si="74"/>
        <v>0</v>
      </c>
      <c r="Z62" s="137">
        <f t="shared" ca="1" si="74"/>
        <v>0</v>
      </c>
      <c r="AA62" s="137">
        <f t="shared" ca="1" si="74"/>
        <v>0</v>
      </c>
      <c r="AB62" s="137">
        <f t="shared" ca="1" si="75"/>
        <v>0</v>
      </c>
      <c r="AC62" s="137">
        <f t="shared" ca="1" si="75"/>
        <v>0</v>
      </c>
      <c r="AD62" s="137">
        <f t="shared" ca="1" si="75"/>
        <v>0</v>
      </c>
      <c r="AE62" s="137">
        <f t="shared" ca="1" si="75"/>
        <v>0</v>
      </c>
      <c r="AF62" s="137">
        <f t="shared" ca="1" si="75"/>
        <v>0</v>
      </c>
      <c r="AG62" s="137">
        <f t="shared" ca="1" si="75"/>
        <v>0</v>
      </c>
      <c r="AH62" s="137">
        <f t="shared" ca="1" si="75"/>
        <v>0</v>
      </c>
      <c r="AI62" s="137">
        <f t="shared" ca="1" si="75"/>
        <v>0</v>
      </c>
      <c r="AJ62" s="137">
        <f t="shared" ca="1" si="75"/>
        <v>0</v>
      </c>
      <c r="AK62" s="137">
        <f t="shared" ca="1" si="75"/>
        <v>0</v>
      </c>
      <c r="AL62" s="137">
        <f t="shared" ca="1" si="76"/>
        <v>0</v>
      </c>
      <c r="AM62" s="137">
        <f t="shared" ca="1" si="76"/>
        <v>0</v>
      </c>
      <c r="AN62" s="137">
        <f t="shared" ca="1" si="76"/>
        <v>0</v>
      </c>
      <c r="AO62" s="137">
        <f t="shared" ca="1" si="76"/>
        <v>0</v>
      </c>
      <c r="AP62" s="137">
        <f t="shared" ca="1" si="76"/>
        <v>0</v>
      </c>
      <c r="AQ62" s="137">
        <f t="shared" ca="1" si="76"/>
        <v>0</v>
      </c>
      <c r="AR62" s="137">
        <f t="shared" ca="1" si="76"/>
        <v>0</v>
      </c>
      <c r="AS62" s="137">
        <f t="shared" ca="1" si="76"/>
        <v>0</v>
      </c>
      <c r="AT62" s="137">
        <f t="shared" ca="1" si="76"/>
        <v>0</v>
      </c>
      <c r="AU62" s="137">
        <f t="shared" ca="1" si="76"/>
        <v>0</v>
      </c>
      <c r="AV62" s="137">
        <f t="shared" ca="1" si="77"/>
        <v>0</v>
      </c>
      <c r="AW62" s="137">
        <f t="shared" ca="1" si="77"/>
        <v>0</v>
      </c>
      <c r="AX62" s="137">
        <f t="shared" ca="1" si="77"/>
        <v>0</v>
      </c>
      <c r="AY62" s="137">
        <f t="shared" ca="1" si="77"/>
        <v>0</v>
      </c>
      <c r="AZ62" s="137">
        <f t="shared" ca="1" si="77"/>
        <v>0</v>
      </c>
      <c r="BA62" s="137">
        <f t="shared" ca="1" si="77"/>
        <v>0</v>
      </c>
      <c r="BB62" s="137">
        <f t="shared" ca="1" si="77"/>
        <v>0</v>
      </c>
      <c r="BC62" s="137">
        <f t="shared" ca="1" si="77"/>
        <v>0</v>
      </c>
      <c r="BD62" s="137">
        <f t="shared" ca="1" si="77"/>
        <v>0</v>
      </c>
      <c r="BE62" s="137">
        <f t="shared" ca="1" si="77"/>
        <v>0</v>
      </c>
      <c r="BF62" s="137">
        <f t="shared" ca="1" si="78"/>
        <v>0</v>
      </c>
      <c r="BG62" s="137">
        <f t="shared" ca="1" si="78"/>
        <v>0</v>
      </c>
      <c r="BH62" s="137">
        <f t="shared" ca="1" si="78"/>
        <v>0</v>
      </c>
      <c r="BI62" s="137">
        <f t="shared" ca="1" si="78"/>
        <v>0</v>
      </c>
      <c r="BJ62" s="137">
        <f t="shared" ca="1" si="78"/>
        <v>0</v>
      </c>
      <c r="BK62" s="137">
        <f t="shared" ca="1" si="78"/>
        <v>0</v>
      </c>
      <c r="BL62" s="137">
        <f t="shared" ca="1" si="78"/>
        <v>0</v>
      </c>
      <c r="BM62" s="137">
        <f t="shared" ca="1" si="78"/>
        <v>0</v>
      </c>
      <c r="BN62" s="137">
        <f t="shared" ca="1" si="78"/>
        <v>0</v>
      </c>
      <c r="BO62" s="137">
        <f t="shared" ca="1" si="78"/>
        <v>0</v>
      </c>
      <c r="BP62" s="137">
        <f t="shared" ca="1" si="79"/>
        <v>0</v>
      </c>
      <c r="BQ62" s="137">
        <f t="shared" ca="1" si="79"/>
        <v>0</v>
      </c>
      <c r="BR62" s="137">
        <f t="shared" ca="1" si="79"/>
        <v>0</v>
      </c>
      <c r="BS62" s="137">
        <f t="shared" ca="1" si="79"/>
        <v>0</v>
      </c>
      <c r="BT62" s="137">
        <f t="shared" ca="1" si="79"/>
        <v>0</v>
      </c>
      <c r="BU62" s="137">
        <f t="shared" ca="1" si="79"/>
        <v>0</v>
      </c>
      <c r="BV62" s="137">
        <f t="shared" ca="1" si="79"/>
        <v>0</v>
      </c>
      <c r="BW62" s="137">
        <f t="shared" ca="1" si="79"/>
        <v>0</v>
      </c>
      <c r="BX62" s="137">
        <f t="shared" ca="1" si="79"/>
        <v>0</v>
      </c>
      <c r="BY62" s="137">
        <f t="shared" ca="1" si="79"/>
        <v>0</v>
      </c>
      <c r="BZ62" s="137">
        <f t="shared" ca="1" si="80"/>
        <v>0</v>
      </c>
      <c r="CA62" s="137">
        <f t="shared" ca="1" si="80"/>
        <v>0</v>
      </c>
      <c r="CB62" s="137">
        <f t="shared" ca="1" si="80"/>
        <v>0</v>
      </c>
      <c r="CC62" s="137">
        <f t="shared" ca="1" si="80"/>
        <v>0</v>
      </c>
      <c r="CD62" s="137">
        <f t="shared" ca="1" si="80"/>
        <v>0</v>
      </c>
      <c r="CE62" s="137">
        <f t="shared" ca="1" si="80"/>
        <v>0</v>
      </c>
      <c r="CF62" s="137">
        <f t="shared" ca="1" si="80"/>
        <v>0</v>
      </c>
      <c r="CG62" s="137">
        <f t="shared" ca="1" si="80"/>
        <v>0</v>
      </c>
      <c r="CH62" s="137">
        <f t="shared" ca="1" si="80"/>
        <v>0</v>
      </c>
      <c r="CI62" s="137">
        <f t="shared" ca="1" si="80"/>
        <v>0</v>
      </c>
      <c r="CJ62" s="137">
        <f t="shared" ca="1" si="81"/>
        <v>0</v>
      </c>
      <c r="CK62" s="137">
        <f t="shared" ca="1" si="81"/>
        <v>0</v>
      </c>
      <c r="CL62" s="137">
        <f t="shared" ca="1" si="81"/>
        <v>0</v>
      </c>
      <c r="CM62" s="137">
        <f t="shared" ca="1" si="81"/>
        <v>0</v>
      </c>
      <c r="CN62" s="137">
        <f t="shared" ca="1" si="81"/>
        <v>0</v>
      </c>
      <c r="CO62" s="137">
        <f t="shared" ca="1" si="81"/>
        <v>0</v>
      </c>
      <c r="CP62" s="137">
        <f t="shared" ca="1" si="81"/>
        <v>0</v>
      </c>
      <c r="CQ62" s="137">
        <f t="shared" ca="1" si="81"/>
        <v>0</v>
      </c>
      <c r="CR62" s="137">
        <f t="shared" ca="1" si="81"/>
        <v>0</v>
      </c>
      <c r="CS62" s="137">
        <f t="shared" ca="1" si="81"/>
        <v>0</v>
      </c>
      <c r="CT62" s="137">
        <f t="shared" ca="1" si="82"/>
        <v>0</v>
      </c>
      <c r="CU62" s="137">
        <f t="shared" ca="1" si="82"/>
        <v>0</v>
      </c>
      <c r="CV62" s="137">
        <f t="shared" ca="1" si="82"/>
        <v>0</v>
      </c>
      <c r="CW62" s="137">
        <f t="shared" ca="1" si="82"/>
        <v>0</v>
      </c>
      <c r="CX62" s="137">
        <f t="shared" ca="1" si="82"/>
        <v>0</v>
      </c>
      <c r="CY62" s="137">
        <f t="shared" ca="1" si="82"/>
        <v>0</v>
      </c>
      <c r="CZ62" s="137">
        <f t="shared" ca="1" si="82"/>
        <v>0</v>
      </c>
      <c r="DA62" s="137">
        <f t="shared" ca="1" si="82"/>
        <v>0</v>
      </c>
      <c r="DB62" s="137">
        <f t="shared" ca="1" si="82"/>
        <v>0</v>
      </c>
      <c r="DC62" s="137">
        <f t="shared" ca="1" si="82"/>
        <v>0</v>
      </c>
      <c r="DE62" s="253" t="str">
        <f t="shared" ca="1" si="25"/>
        <v>E.2.7.</v>
      </c>
      <c r="DF62">
        <v>1</v>
      </c>
      <c r="DG62">
        <f t="shared" ca="1" si="83"/>
        <v>21</v>
      </c>
      <c r="DH62">
        <v>0</v>
      </c>
    </row>
    <row r="63" spans="1:112" hidden="1">
      <c r="A63" s="123">
        <v>51</v>
      </c>
      <c r="B63" s="204" t="str">
        <f t="shared" ca="1" si="53"/>
        <v>E.2.8.</v>
      </c>
      <c r="C63" s="128" t="str">
        <f t="shared" ca="1" si="54"/>
        <v>Veikla</v>
      </c>
      <c r="D63" s="143"/>
      <c r="E63" s="147">
        <f t="shared" ca="1" si="55"/>
        <v>0.21</v>
      </c>
      <c r="F63" s="138">
        <f ca="1">H63+NPV(FD,I63:INDEX(I63:DC63,PAL))</f>
        <v>0</v>
      </c>
      <c r="G63" s="139">
        <f ca="1">SUMIF($H$5:$DC$5,"&lt;="&amp;PAL,$H63:$DC63)</f>
        <v>0</v>
      </c>
      <c r="H63" s="137">
        <f t="shared" ca="1" si="73"/>
        <v>0</v>
      </c>
      <c r="I63" s="137">
        <f t="shared" ca="1" si="73"/>
        <v>0</v>
      </c>
      <c r="J63" s="137">
        <f t="shared" ca="1" si="73"/>
        <v>0</v>
      </c>
      <c r="K63" s="137">
        <f t="shared" ca="1" si="73"/>
        <v>0</v>
      </c>
      <c r="L63" s="137">
        <f t="shared" ca="1" si="73"/>
        <v>0</v>
      </c>
      <c r="M63" s="137">
        <f t="shared" ca="1" si="73"/>
        <v>0</v>
      </c>
      <c r="N63" s="137">
        <f t="shared" ca="1" si="73"/>
        <v>0</v>
      </c>
      <c r="O63" s="137">
        <f t="shared" ca="1" si="73"/>
        <v>0</v>
      </c>
      <c r="P63" s="137">
        <f t="shared" ca="1" si="73"/>
        <v>0</v>
      </c>
      <c r="Q63" s="137">
        <f t="shared" ca="1" si="73"/>
        <v>0</v>
      </c>
      <c r="R63" s="137">
        <f t="shared" ca="1" si="74"/>
        <v>0</v>
      </c>
      <c r="S63" s="137">
        <f t="shared" ca="1" si="74"/>
        <v>0</v>
      </c>
      <c r="T63" s="137">
        <f t="shared" ca="1" si="74"/>
        <v>0</v>
      </c>
      <c r="U63" s="137">
        <f t="shared" ca="1" si="74"/>
        <v>0</v>
      </c>
      <c r="V63" s="137">
        <f t="shared" ca="1" si="74"/>
        <v>0</v>
      </c>
      <c r="W63" s="137">
        <f t="shared" ca="1" si="74"/>
        <v>0</v>
      </c>
      <c r="X63" s="137">
        <f t="shared" ca="1" si="74"/>
        <v>0</v>
      </c>
      <c r="Y63" s="137">
        <f t="shared" ca="1" si="74"/>
        <v>0</v>
      </c>
      <c r="Z63" s="137">
        <f t="shared" ca="1" si="74"/>
        <v>0</v>
      </c>
      <c r="AA63" s="137">
        <f t="shared" ca="1" si="74"/>
        <v>0</v>
      </c>
      <c r="AB63" s="137">
        <f t="shared" ca="1" si="75"/>
        <v>0</v>
      </c>
      <c r="AC63" s="137">
        <f t="shared" ca="1" si="75"/>
        <v>0</v>
      </c>
      <c r="AD63" s="137">
        <f t="shared" ca="1" si="75"/>
        <v>0</v>
      </c>
      <c r="AE63" s="137">
        <f t="shared" ca="1" si="75"/>
        <v>0</v>
      </c>
      <c r="AF63" s="137">
        <f t="shared" ca="1" si="75"/>
        <v>0</v>
      </c>
      <c r="AG63" s="137">
        <f t="shared" ca="1" si="75"/>
        <v>0</v>
      </c>
      <c r="AH63" s="137">
        <f t="shared" ca="1" si="75"/>
        <v>0</v>
      </c>
      <c r="AI63" s="137">
        <f t="shared" ca="1" si="75"/>
        <v>0</v>
      </c>
      <c r="AJ63" s="137">
        <f t="shared" ca="1" si="75"/>
        <v>0</v>
      </c>
      <c r="AK63" s="137">
        <f t="shared" ca="1" si="75"/>
        <v>0</v>
      </c>
      <c r="AL63" s="137">
        <f t="shared" ca="1" si="76"/>
        <v>0</v>
      </c>
      <c r="AM63" s="137">
        <f t="shared" ca="1" si="76"/>
        <v>0</v>
      </c>
      <c r="AN63" s="137">
        <f t="shared" ca="1" si="76"/>
        <v>0</v>
      </c>
      <c r="AO63" s="137">
        <f t="shared" ca="1" si="76"/>
        <v>0</v>
      </c>
      <c r="AP63" s="137">
        <f t="shared" ca="1" si="76"/>
        <v>0</v>
      </c>
      <c r="AQ63" s="137">
        <f t="shared" ca="1" si="76"/>
        <v>0</v>
      </c>
      <c r="AR63" s="137">
        <f t="shared" ca="1" si="76"/>
        <v>0</v>
      </c>
      <c r="AS63" s="137">
        <f t="shared" ca="1" si="76"/>
        <v>0</v>
      </c>
      <c r="AT63" s="137">
        <f t="shared" ca="1" si="76"/>
        <v>0</v>
      </c>
      <c r="AU63" s="137">
        <f t="shared" ca="1" si="76"/>
        <v>0</v>
      </c>
      <c r="AV63" s="137">
        <f t="shared" ca="1" si="77"/>
        <v>0</v>
      </c>
      <c r="AW63" s="137">
        <f t="shared" ca="1" si="77"/>
        <v>0</v>
      </c>
      <c r="AX63" s="137">
        <f t="shared" ca="1" si="77"/>
        <v>0</v>
      </c>
      <c r="AY63" s="137">
        <f t="shared" ca="1" si="77"/>
        <v>0</v>
      </c>
      <c r="AZ63" s="137">
        <f t="shared" ca="1" si="77"/>
        <v>0</v>
      </c>
      <c r="BA63" s="137">
        <f t="shared" ca="1" si="77"/>
        <v>0</v>
      </c>
      <c r="BB63" s="137">
        <f t="shared" ca="1" si="77"/>
        <v>0</v>
      </c>
      <c r="BC63" s="137">
        <f t="shared" ca="1" si="77"/>
        <v>0</v>
      </c>
      <c r="BD63" s="137">
        <f t="shared" ca="1" si="77"/>
        <v>0</v>
      </c>
      <c r="BE63" s="137">
        <f t="shared" ca="1" si="77"/>
        <v>0</v>
      </c>
      <c r="BF63" s="137">
        <f t="shared" ca="1" si="78"/>
        <v>0</v>
      </c>
      <c r="BG63" s="137">
        <f t="shared" ca="1" si="78"/>
        <v>0</v>
      </c>
      <c r="BH63" s="137">
        <f t="shared" ca="1" si="78"/>
        <v>0</v>
      </c>
      <c r="BI63" s="137">
        <f t="shared" ca="1" si="78"/>
        <v>0</v>
      </c>
      <c r="BJ63" s="137">
        <f t="shared" ca="1" si="78"/>
        <v>0</v>
      </c>
      <c r="BK63" s="137">
        <f t="shared" ca="1" si="78"/>
        <v>0</v>
      </c>
      <c r="BL63" s="137">
        <f t="shared" ca="1" si="78"/>
        <v>0</v>
      </c>
      <c r="BM63" s="137">
        <f t="shared" ca="1" si="78"/>
        <v>0</v>
      </c>
      <c r="BN63" s="137">
        <f t="shared" ca="1" si="78"/>
        <v>0</v>
      </c>
      <c r="BO63" s="137">
        <f t="shared" ca="1" si="78"/>
        <v>0</v>
      </c>
      <c r="BP63" s="137">
        <f t="shared" ca="1" si="79"/>
        <v>0</v>
      </c>
      <c r="BQ63" s="137">
        <f t="shared" ca="1" si="79"/>
        <v>0</v>
      </c>
      <c r="BR63" s="137">
        <f t="shared" ca="1" si="79"/>
        <v>0</v>
      </c>
      <c r="BS63" s="137">
        <f t="shared" ca="1" si="79"/>
        <v>0</v>
      </c>
      <c r="BT63" s="137">
        <f t="shared" ca="1" si="79"/>
        <v>0</v>
      </c>
      <c r="BU63" s="137">
        <f t="shared" ca="1" si="79"/>
        <v>0</v>
      </c>
      <c r="BV63" s="137">
        <f t="shared" ca="1" si="79"/>
        <v>0</v>
      </c>
      <c r="BW63" s="137">
        <f t="shared" ca="1" si="79"/>
        <v>0</v>
      </c>
      <c r="BX63" s="137">
        <f t="shared" ca="1" si="79"/>
        <v>0</v>
      </c>
      <c r="BY63" s="137">
        <f t="shared" ca="1" si="79"/>
        <v>0</v>
      </c>
      <c r="BZ63" s="137">
        <f t="shared" ca="1" si="80"/>
        <v>0</v>
      </c>
      <c r="CA63" s="137">
        <f t="shared" ca="1" si="80"/>
        <v>0</v>
      </c>
      <c r="CB63" s="137">
        <f t="shared" ca="1" si="80"/>
        <v>0</v>
      </c>
      <c r="CC63" s="137">
        <f t="shared" ca="1" si="80"/>
        <v>0</v>
      </c>
      <c r="CD63" s="137">
        <f t="shared" ca="1" si="80"/>
        <v>0</v>
      </c>
      <c r="CE63" s="137">
        <f t="shared" ca="1" si="80"/>
        <v>0</v>
      </c>
      <c r="CF63" s="137">
        <f t="shared" ca="1" si="80"/>
        <v>0</v>
      </c>
      <c r="CG63" s="137">
        <f t="shared" ca="1" si="80"/>
        <v>0</v>
      </c>
      <c r="CH63" s="137">
        <f t="shared" ca="1" si="80"/>
        <v>0</v>
      </c>
      <c r="CI63" s="137">
        <f t="shared" ca="1" si="80"/>
        <v>0</v>
      </c>
      <c r="CJ63" s="137">
        <f t="shared" ca="1" si="81"/>
        <v>0</v>
      </c>
      <c r="CK63" s="137">
        <f t="shared" ca="1" si="81"/>
        <v>0</v>
      </c>
      <c r="CL63" s="137">
        <f t="shared" ca="1" si="81"/>
        <v>0</v>
      </c>
      <c r="CM63" s="137">
        <f t="shared" ca="1" si="81"/>
        <v>0</v>
      </c>
      <c r="CN63" s="137">
        <f t="shared" ca="1" si="81"/>
        <v>0</v>
      </c>
      <c r="CO63" s="137">
        <f t="shared" ca="1" si="81"/>
        <v>0</v>
      </c>
      <c r="CP63" s="137">
        <f t="shared" ca="1" si="81"/>
        <v>0</v>
      </c>
      <c r="CQ63" s="137">
        <f t="shared" ca="1" si="81"/>
        <v>0</v>
      </c>
      <c r="CR63" s="137">
        <f t="shared" ca="1" si="81"/>
        <v>0</v>
      </c>
      <c r="CS63" s="137">
        <f t="shared" ca="1" si="81"/>
        <v>0</v>
      </c>
      <c r="CT63" s="137">
        <f t="shared" ca="1" si="82"/>
        <v>0</v>
      </c>
      <c r="CU63" s="137">
        <f t="shared" ca="1" si="82"/>
        <v>0</v>
      </c>
      <c r="CV63" s="137">
        <f t="shared" ca="1" si="82"/>
        <v>0</v>
      </c>
      <c r="CW63" s="137">
        <f t="shared" ca="1" si="82"/>
        <v>0</v>
      </c>
      <c r="CX63" s="137">
        <f t="shared" ca="1" si="82"/>
        <v>0</v>
      </c>
      <c r="CY63" s="137">
        <f t="shared" ca="1" si="82"/>
        <v>0</v>
      </c>
      <c r="CZ63" s="137">
        <f t="shared" ca="1" si="82"/>
        <v>0</v>
      </c>
      <c r="DA63" s="137">
        <f t="shared" ca="1" si="82"/>
        <v>0</v>
      </c>
      <c r="DB63" s="137">
        <f t="shared" ca="1" si="82"/>
        <v>0</v>
      </c>
      <c r="DC63" s="137">
        <f t="shared" ca="1" si="82"/>
        <v>0</v>
      </c>
      <c r="DE63" s="253" t="str">
        <f t="shared" ca="1" si="25"/>
        <v>E.2.8.</v>
      </c>
      <c r="DF63">
        <v>1</v>
      </c>
      <c r="DG63">
        <f t="shared" ca="1" si="83"/>
        <v>21</v>
      </c>
      <c r="DH63">
        <v>0</v>
      </c>
    </row>
    <row r="64" spans="1:112" hidden="1">
      <c r="A64" s="123">
        <v>52</v>
      </c>
      <c r="B64" s="204" t="str">
        <f t="shared" ca="1" si="53"/>
        <v>E.2.9.</v>
      </c>
      <c r="C64" s="128" t="str">
        <f t="shared" ca="1" si="54"/>
        <v>Reinvesticijos (po priemonės įgyvendinimo)</v>
      </c>
      <c r="D64" s="143"/>
      <c r="E64" s="147">
        <f t="shared" ca="1" si="55"/>
        <v>0.21</v>
      </c>
      <c r="F64" s="138">
        <f ca="1">H64+NPV(FD,I64:INDEX(I64:DC64,PAL))</f>
        <v>0</v>
      </c>
      <c r="G64" s="139">
        <f ca="1">SUMIF($H$5:$DC$5,"&lt;="&amp;PAL,$H64:$DC64)</f>
        <v>0</v>
      </c>
      <c r="H64" s="137">
        <f t="shared" ca="1" si="73"/>
        <v>0</v>
      </c>
      <c r="I64" s="137">
        <f t="shared" ca="1" si="73"/>
        <v>0</v>
      </c>
      <c r="J64" s="137">
        <f t="shared" ca="1" si="73"/>
        <v>0</v>
      </c>
      <c r="K64" s="137">
        <f t="shared" ca="1" si="73"/>
        <v>0</v>
      </c>
      <c r="L64" s="137">
        <f t="shared" ca="1" si="73"/>
        <v>0</v>
      </c>
      <c r="M64" s="137">
        <f t="shared" ca="1" si="73"/>
        <v>0</v>
      </c>
      <c r="N64" s="137">
        <f t="shared" ca="1" si="73"/>
        <v>0</v>
      </c>
      <c r="O64" s="137">
        <f t="shared" ca="1" si="73"/>
        <v>0</v>
      </c>
      <c r="P64" s="137">
        <f t="shared" ca="1" si="73"/>
        <v>0</v>
      </c>
      <c r="Q64" s="137">
        <f t="shared" ca="1" si="73"/>
        <v>0</v>
      </c>
      <c r="R64" s="137">
        <f t="shared" ca="1" si="74"/>
        <v>0</v>
      </c>
      <c r="S64" s="137">
        <f t="shared" ca="1" si="74"/>
        <v>0</v>
      </c>
      <c r="T64" s="137">
        <f t="shared" ca="1" si="74"/>
        <v>0</v>
      </c>
      <c r="U64" s="137">
        <f t="shared" ca="1" si="74"/>
        <v>0</v>
      </c>
      <c r="V64" s="137">
        <f t="shared" ca="1" si="74"/>
        <v>0</v>
      </c>
      <c r="W64" s="137">
        <f t="shared" ca="1" si="74"/>
        <v>0</v>
      </c>
      <c r="X64" s="137">
        <f t="shared" ca="1" si="74"/>
        <v>0</v>
      </c>
      <c r="Y64" s="137">
        <f t="shared" ca="1" si="74"/>
        <v>0</v>
      </c>
      <c r="Z64" s="137">
        <f t="shared" ca="1" si="74"/>
        <v>0</v>
      </c>
      <c r="AA64" s="137">
        <f t="shared" ca="1" si="74"/>
        <v>0</v>
      </c>
      <c r="AB64" s="137">
        <f t="shared" ca="1" si="75"/>
        <v>0</v>
      </c>
      <c r="AC64" s="137">
        <f t="shared" ca="1" si="75"/>
        <v>0</v>
      </c>
      <c r="AD64" s="137">
        <f t="shared" ca="1" si="75"/>
        <v>0</v>
      </c>
      <c r="AE64" s="137">
        <f t="shared" ca="1" si="75"/>
        <v>0</v>
      </c>
      <c r="AF64" s="137">
        <f t="shared" ca="1" si="75"/>
        <v>0</v>
      </c>
      <c r="AG64" s="137">
        <f t="shared" ca="1" si="75"/>
        <v>0</v>
      </c>
      <c r="AH64" s="137">
        <f t="shared" ca="1" si="75"/>
        <v>0</v>
      </c>
      <c r="AI64" s="137">
        <f t="shared" ca="1" si="75"/>
        <v>0</v>
      </c>
      <c r="AJ64" s="137">
        <f t="shared" ca="1" si="75"/>
        <v>0</v>
      </c>
      <c r="AK64" s="137">
        <f t="shared" ca="1" si="75"/>
        <v>0</v>
      </c>
      <c r="AL64" s="137">
        <f t="shared" ca="1" si="76"/>
        <v>0</v>
      </c>
      <c r="AM64" s="137">
        <f t="shared" ca="1" si="76"/>
        <v>0</v>
      </c>
      <c r="AN64" s="137">
        <f t="shared" ca="1" si="76"/>
        <v>0</v>
      </c>
      <c r="AO64" s="137">
        <f t="shared" ca="1" si="76"/>
        <v>0</v>
      </c>
      <c r="AP64" s="137">
        <f t="shared" ca="1" si="76"/>
        <v>0</v>
      </c>
      <c r="AQ64" s="137">
        <f t="shared" ca="1" si="76"/>
        <v>0</v>
      </c>
      <c r="AR64" s="137">
        <f t="shared" ca="1" si="76"/>
        <v>0</v>
      </c>
      <c r="AS64" s="137">
        <f t="shared" ca="1" si="76"/>
        <v>0</v>
      </c>
      <c r="AT64" s="137">
        <f t="shared" ca="1" si="76"/>
        <v>0</v>
      </c>
      <c r="AU64" s="137">
        <f t="shared" ca="1" si="76"/>
        <v>0</v>
      </c>
      <c r="AV64" s="137">
        <f t="shared" ca="1" si="77"/>
        <v>0</v>
      </c>
      <c r="AW64" s="137">
        <f t="shared" ca="1" si="77"/>
        <v>0</v>
      </c>
      <c r="AX64" s="137">
        <f t="shared" ca="1" si="77"/>
        <v>0</v>
      </c>
      <c r="AY64" s="137">
        <f t="shared" ca="1" si="77"/>
        <v>0</v>
      </c>
      <c r="AZ64" s="137">
        <f t="shared" ca="1" si="77"/>
        <v>0</v>
      </c>
      <c r="BA64" s="137">
        <f t="shared" ca="1" si="77"/>
        <v>0</v>
      </c>
      <c r="BB64" s="137">
        <f t="shared" ca="1" si="77"/>
        <v>0</v>
      </c>
      <c r="BC64" s="137">
        <f t="shared" ca="1" si="77"/>
        <v>0</v>
      </c>
      <c r="BD64" s="137">
        <f t="shared" ca="1" si="77"/>
        <v>0</v>
      </c>
      <c r="BE64" s="137">
        <f t="shared" ca="1" si="77"/>
        <v>0</v>
      </c>
      <c r="BF64" s="137">
        <f t="shared" ca="1" si="78"/>
        <v>0</v>
      </c>
      <c r="BG64" s="137">
        <f t="shared" ca="1" si="78"/>
        <v>0</v>
      </c>
      <c r="BH64" s="137">
        <f t="shared" ca="1" si="78"/>
        <v>0</v>
      </c>
      <c r="BI64" s="137">
        <f t="shared" ca="1" si="78"/>
        <v>0</v>
      </c>
      <c r="BJ64" s="137">
        <f t="shared" ca="1" si="78"/>
        <v>0</v>
      </c>
      <c r="BK64" s="137">
        <f t="shared" ca="1" si="78"/>
        <v>0</v>
      </c>
      <c r="BL64" s="137">
        <f t="shared" ca="1" si="78"/>
        <v>0</v>
      </c>
      <c r="BM64" s="137">
        <f t="shared" ca="1" si="78"/>
        <v>0</v>
      </c>
      <c r="BN64" s="137">
        <f t="shared" ca="1" si="78"/>
        <v>0</v>
      </c>
      <c r="BO64" s="137">
        <f t="shared" ca="1" si="78"/>
        <v>0</v>
      </c>
      <c r="BP64" s="137">
        <f t="shared" ca="1" si="79"/>
        <v>0</v>
      </c>
      <c r="BQ64" s="137">
        <f t="shared" ca="1" si="79"/>
        <v>0</v>
      </c>
      <c r="BR64" s="137">
        <f t="shared" ca="1" si="79"/>
        <v>0</v>
      </c>
      <c r="BS64" s="137">
        <f t="shared" ca="1" si="79"/>
        <v>0</v>
      </c>
      <c r="BT64" s="137">
        <f t="shared" ca="1" si="79"/>
        <v>0</v>
      </c>
      <c r="BU64" s="137">
        <f t="shared" ca="1" si="79"/>
        <v>0</v>
      </c>
      <c r="BV64" s="137">
        <f t="shared" ca="1" si="79"/>
        <v>0</v>
      </c>
      <c r="BW64" s="137">
        <f t="shared" ca="1" si="79"/>
        <v>0</v>
      </c>
      <c r="BX64" s="137">
        <f t="shared" ca="1" si="79"/>
        <v>0</v>
      </c>
      <c r="BY64" s="137">
        <f t="shared" ca="1" si="79"/>
        <v>0</v>
      </c>
      <c r="BZ64" s="137">
        <f t="shared" ca="1" si="80"/>
        <v>0</v>
      </c>
      <c r="CA64" s="137">
        <f t="shared" ca="1" si="80"/>
        <v>0</v>
      </c>
      <c r="CB64" s="137">
        <f t="shared" ca="1" si="80"/>
        <v>0</v>
      </c>
      <c r="CC64" s="137">
        <f t="shared" ca="1" si="80"/>
        <v>0</v>
      </c>
      <c r="CD64" s="137">
        <f t="shared" ca="1" si="80"/>
        <v>0</v>
      </c>
      <c r="CE64" s="137">
        <f t="shared" ca="1" si="80"/>
        <v>0</v>
      </c>
      <c r="CF64" s="137">
        <f t="shared" ca="1" si="80"/>
        <v>0</v>
      </c>
      <c r="CG64" s="137">
        <f t="shared" ca="1" si="80"/>
        <v>0</v>
      </c>
      <c r="CH64" s="137">
        <f t="shared" ca="1" si="80"/>
        <v>0</v>
      </c>
      <c r="CI64" s="137">
        <f t="shared" ca="1" si="80"/>
        <v>0</v>
      </c>
      <c r="CJ64" s="137">
        <f t="shared" ca="1" si="81"/>
        <v>0</v>
      </c>
      <c r="CK64" s="137">
        <f t="shared" ca="1" si="81"/>
        <v>0</v>
      </c>
      <c r="CL64" s="137">
        <f t="shared" ca="1" si="81"/>
        <v>0</v>
      </c>
      <c r="CM64" s="137">
        <f t="shared" ca="1" si="81"/>
        <v>0</v>
      </c>
      <c r="CN64" s="137">
        <f t="shared" ca="1" si="81"/>
        <v>0</v>
      </c>
      <c r="CO64" s="137">
        <f t="shared" ca="1" si="81"/>
        <v>0</v>
      </c>
      <c r="CP64" s="137">
        <f t="shared" ca="1" si="81"/>
        <v>0</v>
      </c>
      <c r="CQ64" s="137">
        <f t="shared" ca="1" si="81"/>
        <v>0</v>
      </c>
      <c r="CR64" s="137">
        <f t="shared" ca="1" si="81"/>
        <v>0</v>
      </c>
      <c r="CS64" s="137">
        <f t="shared" ca="1" si="81"/>
        <v>0</v>
      </c>
      <c r="CT64" s="137">
        <f t="shared" ca="1" si="82"/>
        <v>0</v>
      </c>
      <c r="CU64" s="137">
        <f t="shared" ca="1" si="82"/>
        <v>0</v>
      </c>
      <c r="CV64" s="137">
        <f t="shared" ca="1" si="82"/>
        <v>0</v>
      </c>
      <c r="CW64" s="137">
        <f t="shared" ca="1" si="82"/>
        <v>0</v>
      </c>
      <c r="CX64" s="137">
        <f t="shared" ca="1" si="82"/>
        <v>0</v>
      </c>
      <c r="CY64" s="137">
        <f t="shared" ca="1" si="82"/>
        <v>0</v>
      </c>
      <c r="CZ64" s="137">
        <f t="shared" ca="1" si="82"/>
        <v>0</v>
      </c>
      <c r="DA64" s="137">
        <f t="shared" ca="1" si="82"/>
        <v>0</v>
      </c>
      <c r="DB64" s="137">
        <f t="shared" ca="1" si="82"/>
        <v>0</v>
      </c>
      <c r="DC64" s="137">
        <f t="shared" ca="1" si="82"/>
        <v>0</v>
      </c>
      <c r="DE64" s="253" t="str">
        <f t="shared" ca="1" si="25"/>
        <v>E.2.9.</v>
      </c>
      <c r="DF64">
        <v>1</v>
      </c>
      <c r="DG64">
        <f t="shared" ca="1" si="83"/>
        <v>21</v>
      </c>
      <c r="DH64">
        <v>0</v>
      </c>
    </row>
    <row r="65" spans="1:112" hidden="1">
      <c r="A65" s="123">
        <v>53</v>
      </c>
      <c r="B65" s="204" t="str">
        <f t="shared" ca="1" si="53"/>
        <v>E.2.L.</v>
      </c>
      <c r="C65" s="128" t="str">
        <f t="shared" ca="1" si="54"/>
        <v>Likutinė vertė</v>
      </c>
      <c r="D65" s="113"/>
      <c r="E65" s="147">
        <f t="shared" ca="1" si="55"/>
        <v>0.21</v>
      </c>
      <c r="F65" s="138">
        <f ca="1">H65+NPV(FD,I65:INDEX(I65:DC65,PAL))</f>
        <v>0</v>
      </c>
      <c r="G65" s="139">
        <f ca="1">SUMIF($H$5:$DC$5,"&lt;="&amp;PAL,$H65:$DC65)</f>
        <v>0</v>
      </c>
      <c r="H65" s="137">
        <f t="shared" ca="1" si="73"/>
        <v>0</v>
      </c>
      <c r="I65" s="137">
        <f t="shared" ca="1" si="73"/>
        <v>0</v>
      </c>
      <c r="J65" s="137">
        <f t="shared" ca="1" si="73"/>
        <v>0</v>
      </c>
      <c r="K65" s="137">
        <f t="shared" ca="1" si="73"/>
        <v>0</v>
      </c>
      <c r="L65" s="137">
        <f t="shared" ca="1" si="73"/>
        <v>0</v>
      </c>
      <c r="M65" s="137">
        <f t="shared" ca="1" si="73"/>
        <v>0</v>
      </c>
      <c r="N65" s="137">
        <f t="shared" ca="1" si="73"/>
        <v>0</v>
      </c>
      <c r="O65" s="137">
        <f t="shared" ca="1" si="73"/>
        <v>0</v>
      </c>
      <c r="P65" s="137">
        <f t="shared" ca="1" si="73"/>
        <v>0</v>
      </c>
      <c r="Q65" s="137">
        <f t="shared" ca="1" si="73"/>
        <v>0</v>
      </c>
      <c r="R65" s="137">
        <f t="shared" ca="1" si="74"/>
        <v>0</v>
      </c>
      <c r="S65" s="137">
        <f t="shared" ca="1" si="74"/>
        <v>0</v>
      </c>
      <c r="T65" s="137">
        <f t="shared" ca="1" si="74"/>
        <v>0</v>
      </c>
      <c r="U65" s="137">
        <f t="shared" ca="1" si="74"/>
        <v>0</v>
      </c>
      <c r="V65" s="137">
        <f t="shared" ca="1" si="74"/>
        <v>0</v>
      </c>
      <c r="W65" s="137">
        <f t="shared" ca="1" si="74"/>
        <v>0</v>
      </c>
      <c r="X65" s="137">
        <f t="shared" ca="1" si="74"/>
        <v>0</v>
      </c>
      <c r="Y65" s="137">
        <f t="shared" ca="1" si="74"/>
        <v>0</v>
      </c>
      <c r="Z65" s="137">
        <f t="shared" ca="1" si="74"/>
        <v>0</v>
      </c>
      <c r="AA65" s="137">
        <f t="shared" ca="1" si="74"/>
        <v>0</v>
      </c>
      <c r="AB65" s="137">
        <f t="shared" ca="1" si="75"/>
        <v>0</v>
      </c>
      <c r="AC65" s="137">
        <f t="shared" ca="1" si="75"/>
        <v>0</v>
      </c>
      <c r="AD65" s="137">
        <f t="shared" ca="1" si="75"/>
        <v>0</v>
      </c>
      <c r="AE65" s="137">
        <f t="shared" ca="1" si="75"/>
        <v>0</v>
      </c>
      <c r="AF65" s="137">
        <f t="shared" ca="1" si="75"/>
        <v>0</v>
      </c>
      <c r="AG65" s="137">
        <f t="shared" ca="1" si="75"/>
        <v>0</v>
      </c>
      <c r="AH65" s="137">
        <f t="shared" ca="1" si="75"/>
        <v>0</v>
      </c>
      <c r="AI65" s="137">
        <f t="shared" ca="1" si="75"/>
        <v>0</v>
      </c>
      <c r="AJ65" s="137">
        <f t="shared" ca="1" si="75"/>
        <v>0</v>
      </c>
      <c r="AK65" s="137">
        <f t="shared" ca="1" si="75"/>
        <v>0</v>
      </c>
      <c r="AL65" s="137">
        <f t="shared" ca="1" si="76"/>
        <v>0</v>
      </c>
      <c r="AM65" s="137">
        <f t="shared" ca="1" si="76"/>
        <v>0</v>
      </c>
      <c r="AN65" s="137">
        <f t="shared" ca="1" si="76"/>
        <v>0</v>
      </c>
      <c r="AO65" s="137">
        <f t="shared" ca="1" si="76"/>
        <v>0</v>
      </c>
      <c r="AP65" s="137">
        <f t="shared" ca="1" si="76"/>
        <v>0</v>
      </c>
      <c r="AQ65" s="137">
        <f t="shared" ca="1" si="76"/>
        <v>0</v>
      </c>
      <c r="AR65" s="137">
        <f t="shared" ca="1" si="76"/>
        <v>0</v>
      </c>
      <c r="AS65" s="137">
        <f t="shared" ca="1" si="76"/>
        <v>0</v>
      </c>
      <c r="AT65" s="137">
        <f t="shared" ca="1" si="76"/>
        <v>0</v>
      </c>
      <c r="AU65" s="137">
        <f t="shared" ca="1" si="76"/>
        <v>0</v>
      </c>
      <c r="AV65" s="137">
        <f t="shared" ca="1" si="77"/>
        <v>0</v>
      </c>
      <c r="AW65" s="137">
        <f t="shared" ca="1" si="77"/>
        <v>0</v>
      </c>
      <c r="AX65" s="137">
        <f t="shared" ca="1" si="77"/>
        <v>0</v>
      </c>
      <c r="AY65" s="137">
        <f t="shared" ca="1" si="77"/>
        <v>0</v>
      </c>
      <c r="AZ65" s="137">
        <f t="shared" ca="1" si="77"/>
        <v>0</v>
      </c>
      <c r="BA65" s="137">
        <f t="shared" ca="1" si="77"/>
        <v>0</v>
      </c>
      <c r="BB65" s="137">
        <f t="shared" ca="1" si="77"/>
        <v>0</v>
      </c>
      <c r="BC65" s="137">
        <f t="shared" ca="1" si="77"/>
        <v>0</v>
      </c>
      <c r="BD65" s="137">
        <f t="shared" ca="1" si="77"/>
        <v>0</v>
      </c>
      <c r="BE65" s="137">
        <f t="shared" ca="1" si="77"/>
        <v>0</v>
      </c>
      <c r="BF65" s="137">
        <f t="shared" ca="1" si="78"/>
        <v>0</v>
      </c>
      <c r="BG65" s="137">
        <f t="shared" ca="1" si="78"/>
        <v>0</v>
      </c>
      <c r="BH65" s="137">
        <f t="shared" ca="1" si="78"/>
        <v>0</v>
      </c>
      <c r="BI65" s="137">
        <f t="shared" ca="1" si="78"/>
        <v>0</v>
      </c>
      <c r="BJ65" s="137">
        <f t="shared" ca="1" si="78"/>
        <v>0</v>
      </c>
      <c r="BK65" s="137">
        <f t="shared" ca="1" si="78"/>
        <v>0</v>
      </c>
      <c r="BL65" s="137">
        <f t="shared" ca="1" si="78"/>
        <v>0</v>
      </c>
      <c r="BM65" s="137">
        <f t="shared" ca="1" si="78"/>
        <v>0</v>
      </c>
      <c r="BN65" s="137">
        <f t="shared" ca="1" si="78"/>
        <v>0</v>
      </c>
      <c r="BO65" s="137">
        <f t="shared" ca="1" si="78"/>
        <v>0</v>
      </c>
      <c r="BP65" s="137">
        <f t="shared" ca="1" si="79"/>
        <v>0</v>
      </c>
      <c r="BQ65" s="137">
        <f t="shared" ca="1" si="79"/>
        <v>0</v>
      </c>
      <c r="BR65" s="137">
        <f t="shared" ca="1" si="79"/>
        <v>0</v>
      </c>
      <c r="BS65" s="137">
        <f t="shared" ca="1" si="79"/>
        <v>0</v>
      </c>
      <c r="BT65" s="137">
        <f t="shared" ca="1" si="79"/>
        <v>0</v>
      </c>
      <c r="BU65" s="137">
        <f t="shared" ca="1" si="79"/>
        <v>0</v>
      </c>
      <c r="BV65" s="137">
        <f t="shared" ca="1" si="79"/>
        <v>0</v>
      </c>
      <c r="BW65" s="137">
        <f t="shared" ca="1" si="79"/>
        <v>0</v>
      </c>
      <c r="BX65" s="137">
        <f t="shared" ca="1" si="79"/>
        <v>0</v>
      </c>
      <c r="BY65" s="137">
        <f t="shared" ca="1" si="79"/>
        <v>0</v>
      </c>
      <c r="BZ65" s="137">
        <f t="shared" ca="1" si="80"/>
        <v>0</v>
      </c>
      <c r="CA65" s="137">
        <f t="shared" ca="1" si="80"/>
        <v>0</v>
      </c>
      <c r="CB65" s="137">
        <f t="shared" ca="1" si="80"/>
        <v>0</v>
      </c>
      <c r="CC65" s="137">
        <f t="shared" ca="1" si="80"/>
        <v>0</v>
      </c>
      <c r="CD65" s="137">
        <f t="shared" ca="1" si="80"/>
        <v>0</v>
      </c>
      <c r="CE65" s="137">
        <f t="shared" ca="1" si="80"/>
        <v>0</v>
      </c>
      <c r="CF65" s="137">
        <f t="shared" ca="1" si="80"/>
        <v>0</v>
      </c>
      <c r="CG65" s="137">
        <f t="shared" ca="1" si="80"/>
        <v>0</v>
      </c>
      <c r="CH65" s="137">
        <f t="shared" ca="1" si="80"/>
        <v>0</v>
      </c>
      <c r="CI65" s="137">
        <f t="shared" ca="1" si="80"/>
        <v>0</v>
      </c>
      <c r="CJ65" s="137">
        <f t="shared" ca="1" si="81"/>
        <v>0</v>
      </c>
      <c r="CK65" s="137">
        <f t="shared" ca="1" si="81"/>
        <v>0</v>
      </c>
      <c r="CL65" s="137">
        <f t="shared" ca="1" si="81"/>
        <v>0</v>
      </c>
      <c r="CM65" s="137">
        <f t="shared" ca="1" si="81"/>
        <v>0</v>
      </c>
      <c r="CN65" s="137">
        <f t="shared" ca="1" si="81"/>
        <v>0</v>
      </c>
      <c r="CO65" s="137">
        <f t="shared" ca="1" si="81"/>
        <v>0</v>
      </c>
      <c r="CP65" s="137">
        <f t="shared" ca="1" si="81"/>
        <v>0</v>
      </c>
      <c r="CQ65" s="137">
        <f t="shared" ca="1" si="81"/>
        <v>0</v>
      </c>
      <c r="CR65" s="137">
        <f t="shared" ca="1" si="81"/>
        <v>0</v>
      </c>
      <c r="CS65" s="137">
        <f t="shared" ca="1" si="81"/>
        <v>0</v>
      </c>
      <c r="CT65" s="137">
        <f t="shared" ca="1" si="82"/>
        <v>0</v>
      </c>
      <c r="CU65" s="137">
        <f t="shared" ca="1" si="82"/>
        <v>0</v>
      </c>
      <c r="CV65" s="137">
        <f t="shared" ca="1" si="82"/>
        <v>0</v>
      </c>
      <c r="CW65" s="137">
        <f t="shared" ca="1" si="82"/>
        <v>0</v>
      </c>
      <c r="CX65" s="137">
        <f t="shared" ca="1" si="82"/>
        <v>0</v>
      </c>
      <c r="CY65" s="137">
        <f t="shared" ca="1" si="82"/>
        <v>0</v>
      </c>
      <c r="CZ65" s="137">
        <f t="shared" ca="1" si="82"/>
        <v>0</v>
      </c>
      <c r="DA65" s="137">
        <f t="shared" ca="1" si="82"/>
        <v>0</v>
      </c>
      <c r="DB65" s="137">
        <f t="shared" ca="1" si="82"/>
        <v>0</v>
      </c>
      <c r="DC65" s="137">
        <f t="shared" ca="1" si="82"/>
        <v>0</v>
      </c>
      <c r="DE65" s="253" t="str">
        <f t="shared" ca="1" si="25"/>
        <v>E.2.L.</v>
      </c>
      <c r="DF65">
        <v>1</v>
      </c>
      <c r="DG65">
        <f t="shared" ca="1" si="83"/>
        <v>21</v>
      </c>
      <c r="DH65">
        <v>0</v>
      </c>
    </row>
    <row r="66" spans="1:112" hidden="1">
      <c r="A66" s="123">
        <v>54</v>
      </c>
      <c r="B66" s="204" t="str">
        <f t="shared" ca="1" si="53"/>
        <v>E.3.</v>
      </c>
      <c r="C66" s="128" t="str">
        <f t="shared" ca="1" si="54"/>
        <v>Investicijos į žinias ir žmogiškuosius išteklius</v>
      </c>
      <c r="D66" s="113"/>
      <c r="E66" s="147" t="str">
        <f t="shared" ca="1" si="55"/>
        <v/>
      </c>
      <c r="F66" s="138">
        <f ca="1">H66+NPV(FD,I66:INDEX(I66:DC66,PAL))</f>
        <v>0</v>
      </c>
      <c r="G66" s="139">
        <f ca="1">SUMIF($H$5:$DC$5,"&lt;="&amp;PAL,$H66:$DC66)</f>
        <v>0</v>
      </c>
      <c r="H66" s="137">
        <f t="shared" ca="1" si="73"/>
        <v>0</v>
      </c>
      <c r="I66" s="137">
        <f t="shared" ca="1" si="73"/>
        <v>0</v>
      </c>
      <c r="J66" s="137">
        <f t="shared" ca="1" si="73"/>
        <v>0</v>
      </c>
      <c r="K66" s="137">
        <f t="shared" ca="1" si="73"/>
        <v>0</v>
      </c>
      <c r="L66" s="137">
        <f t="shared" ca="1" si="73"/>
        <v>0</v>
      </c>
      <c r="M66" s="137">
        <f t="shared" ca="1" si="73"/>
        <v>0</v>
      </c>
      <c r="N66" s="137">
        <f t="shared" ca="1" si="73"/>
        <v>0</v>
      </c>
      <c r="O66" s="137">
        <f t="shared" ca="1" si="73"/>
        <v>0</v>
      </c>
      <c r="P66" s="137">
        <f t="shared" ca="1" si="73"/>
        <v>0</v>
      </c>
      <c r="Q66" s="137">
        <f t="shared" ca="1" si="73"/>
        <v>0</v>
      </c>
      <c r="R66" s="137">
        <f t="shared" ca="1" si="74"/>
        <v>0</v>
      </c>
      <c r="S66" s="137">
        <f t="shared" ca="1" si="74"/>
        <v>0</v>
      </c>
      <c r="T66" s="137">
        <f t="shared" ca="1" si="74"/>
        <v>0</v>
      </c>
      <c r="U66" s="137">
        <f t="shared" ca="1" si="74"/>
        <v>0</v>
      </c>
      <c r="V66" s="137">
        <f t="shared" ca="1" si="74"/>
        <v>0</v>
      </c>
      <c r="W66" s="137">
        <f t="shared" ca="1" si="74"/>
        <v>0</v>
      </c>
      <c r="X66" s="137">
        <f t="shared" ca="1" si="74"/>
        <v>0</v>
      </c>
      <c r="Y66" s="137">
        <f t="shared" ca="1" si="74"/>
        <v>0</v>
      </c>
      <c r="Z66" s="137">
        <f t="shared" ca="1" si="74"/>
        <v>0</v>
      </c>
      <c r="AA66" s="137">
        <f t="shared" ca="1" si="74"/>
        <v>0</v>
      </c>
      <c r="AB66" s="137">
        <f t="shared" ca="1" si="75"/>
        <v>0</v>
      </c>
      <c r="AC66" s="137">
        <f t="shared" ca="1" si="75"/>
        <v>0</v>
      </c>
      <c r="AD66" s="137">
        <f t="shared" ca="1" si="75"/>
        <v>0</v>
      </c>
      <c r="AE66" s="137">
        <f t="shared" ca="1" si="75"/>
        <v>0</v>
      </c>
      <c r="AF66" s="137">
        <f t="shared" ca="1" si="75"/>
        <v>0</v>
      </c>
      <c r="AG66" s="137">
        <f t="shared" ca="1" si="75"/>
        <v>0</v>
      </c>
      <c r="AH66" s="137">
        <f t="shared" ca="1" si="75"/>
        <v>0</v>
      </c>
      <c r="AI66" s="137">
        <f t="shared" ca="1" si="75"/>
        <v>0</v>
      </c>
      <c r="AJ66" s="137">
        <f t="shared" ca="1" si="75"/>
        <v>0</v>
      </c>
      <c r="AK66" s="137">
        <f t="shared" ca="1" si="75"/>
        <v>0</v>
      </c>
      <c r="AL66" s="137">
        <f t="shared" ca="1" si="76"/>
        <v>0</v>
      </c>
      <c r="AM66" s="137">
        <f t="shared" ca="1" si="76"/>
        <v>0</v>
      </c>
      <c r="AN66" s="137">
        <f t="shared" ca="1" si="76"/>
        <v>0</v>
      </c>
      <c r="AO66" s="137">
        <f t="shared" ca="1" si="76"/>
        <v>0</v>
      </c>
      <c r="AP66" s="137">
        <f t="shared" ca="1" si="76"/>
        <v>0</v>
      </c>
      <c r="AQ66" s="137">
        <f t="shared" ca="1" si="76"/>
        <v>0</v>
      </c>
      <c r="AR66" s="137">
        <f t="shared" ca="1" si="76"/>
        <v>0</v>
      </c>
      <c r="AS66" s="137">
        <f t="shared" ca="1" si="76"/>
        <v>0</v>
      </c>
      <c r="AT66" s="137">
        <f t="shared" ca="1" si="76"/>
        <v>0</v>
      </c>
      <c r="AU66" s="137">
        <f t="shared" ca="1" si="76"/>
        <v>0</v>
      </c>
      <c r="AV66" s="137">
        <f t="shared" ca="1" si="77"/>
        <v>0</v>
      </c>
      <c r="AW66" s="137">
        <f t="shared" ca="1" si="77"/>
        <v>0</v>
      </c>
      <c r="AX66" s="137">
        <f t="shared" ca="1" si="77"/>
        <v>0</v>
      </c>
      <c r="AY66" s="137">
        <f t="shared" ca="1" si="77"/>
        <v>0</v>
      </c>
      <c r="AZ66" s="137">
        <f t="shared" ca="1" si="77"/>
        <v>0</v>
      </c>
      <c r="BA66" s="137">
        <f t="shared" ca="1" si="77"/>
        <v>0</v>
      </c>
      <c r="BB66" s="137">
        <f t="shared" ca="1" si="77"/>
        <v>0</v>
      </c>
      <c r="BC66" s="137">
        <f t="shared" ca="1" si="77"/>
        <v>0</v>
      </c>
      <c r="BD66" s="137">
        <f t="shared" ca="1" si="77"/>
        <v>0</v>
      </c>
      <c r="BE66" s="137">
        <f t="shared" ca="1" si="77"/>
        <v>0</v>
      </c>
      <c r="BF66" s="137">
        <f t="shared" ca="1" si="78"/>
        <v>0</v>
      </c>
      <c r="BG66" s="137">
        <f t="shared" ca="1" si="78"/>
        <v>0</v>
      </c>
      <c r="BH66" s="137">
        <f t="shared" ca="1" si="78"/>
        <v>0</v>
      </c>
      <c r="BI66" s="137">
        <f t="shared" ca="1" si="78"/>
        <v>0</v>
      </c>
      <c r="BJ66" s="137">
        <f t="shared" ca="1" si="78"/>
        <v>0</v>
      </c>
      <c r="BK66" s="137">
        <f t="shared" ca="1" si="78"/>
        <v>0</v>
      </c>
      <c r="BL66" s="137">
        <f t="shared" ca="1" si="78"/>
        <v>0</v>
      </c>
      <c r="BM66" s="137">
        <f t="shared" ca="1" si="78"/>
        <v>0</v>
      </c>
      <c r="BN66" s="137">
        <f t="shared" ca="1" si="78"/>
        <v>0</v>
      </c>
      <c r="BO66" s="137">
        <f t="shared" ca="1" si="78"/>
        <v>0</v>
      </c>
      <c r="BP66" s="137">
        <f t="shared" ca="1" si="79"/>
        <v>0</v>
      </c>
      <c r="BQ66" s="137">
        <f t="shared" ca="1" si="79"/>
        <v>0</v>
      </c>
      <c r="BR66" s="137">
        <f t="shared" ca="1" si="79"/>
        <v>0</v>
      </c>
      <c r="BS66" s="137">
        <f t="shared" ca="1" si="79"/>
        <v>0</v>
      </c>
      <c r="BT66" s="137">
        <f t="shared" ca="1" si="79"/>
        <v>0</v>
      </c>
      <c r="BU66" s="137">
        <f t="shared" ca="1" si="79"/>
        <v>0</v>
      </c>
      <c r="BV66" s="137">
        <f t="shared" ca="1" si="79"/>
        <v>0</v>
      </c>
      <c r="BW66" s="137">
        <f t="shared" ca="1" si="79"/>
        <v>0</v>
      </c>
      <c r="BX66" s="137">
        <f t="shared" ca="1" si="79"/>
        <v>0</v>
      </c>
      <c r="BY66" s="137">
        <f t="shared" ca="1" si="79"/>
        <v>0</v>
      </c>
      <c r="BZ66" s="137">
        <f t="shared" ca="1" si="80"/>
        <v>0</v>
      </c>
      <c r="CA66" s="137">
        <f t="shared" ca="1" si="80"/>
        <v>0</v>
      </c>
      <c r="CB66" s="137">
        <f t="shared" ca="1" si="80"/>
        <v>0</v>
      </c>
      <c r="CC66" s="137">
        <f t="shared" ca="1" si="80"/>
        <v>0</v>
      </c>
      <c r="CD66" s="137">
        <f t="shared" ca="1" si="80"/>
        <v>0</v>
      </c>
      <c r="CE66" s="137">
        <f t="shared" ca="1" si="80"/>
        <v>0</v>
      </c>
      <c r="CF66" s="137">
        <f t="shared" ca="1" si="80"/>
        <v>0</v>
      </c>
      <c r="CG66" s="137">
        <f t="shared" ca="1" si="80"/>
        <v>0</v>
      </c>
      <c r="CH66" s="137">
        <f t="shared" ca="1" si="80"/>
        <v>0</v>
      </c>
      <c r="CI66" s="137">
        <f t="shared" ca="1" si="80"/>
        <v>0</v>
      </c>
      <c r="CJ66" s="137">
        <f t="shared" ca="1" si="81"/>
        <v>0</v>
      </c>
      <c r="CK66" s="137">
        <f t="shared" ca="1" si="81"/>
        <v>0</v>
      </c>
      <c r="CL66" s="137">
        <f t="shared" ca="1" si="81"/>
        <v>0</v>
      </c>
      <c r="CM66" s="137">
        <f t="shared" ca="1" si="81"/>
        <v>0</v>
      </c>
      <c r="CN66" s="137">
        <f t="shared" ca="1" si="81"/>
        <v>0</v>
      </c>
      <c r="CO66" s="137">
        <f t="shared" ca="1" si="81"/>
        <v>0</v>
      </c>
      <c r="CP66" s="137">
        <f t="shared" ca="1" si="81"/>
        <v>0</v>
      </c>
      <c r="CQ66" s="137">
        <f t="shared" ca="1" si="81"/>
        <v>0</v>
      </c>
      <c r="CR66" s="137">
        <f t="shared" ca="1" si="81"/>
        <v>0</v>
      </c>
      <c r="CS66" s="137">
        <f t="shared" ca="1" si="81"/>
        <v>0</v>
      </c>
      <c r="CT66" s="137">
        <f t="shared" ca="1" si="82"/>
        <v>0</v>
      </c>
      <c r="CU66" s="137">
        <f t="shared" ca="1" si="82"/>
        <v>0</v>
      </c>
      <c r="CV66" s="137">
        <f t="shared" ca="1" si="82"/>
        <v>0</v>
      </c>
      <c r="CW66" s="137">
        <f t="shared" ca="1" si="82"/>
        <v>0</v>
      </c>
      <c r="CX66" s="137">
        <f t="shared" ca="1" si="82"/>
        <v>0</v>
      </c>
      <c r="CY66" s="137">
        <f t="shared" ca="1" si="82"/>
        <v>0</v>
      </c>
      <c r="CZ66" s="137">
        <f t="shared" ca="1" si="82"/>
        <v>0</v>
      </c>
      <c r="DA66" s="137">
        <f t="shared" ca="1" si="82"/>
        <v>0</v>
      </c>
      <c r="DB66" s="137">
        <f t="shared" ca="1" si="82"/>
        <v>0</v>
      </c>
      <c r="DC66" s="137">
        <f t="shared" ca="1" si="82"/>
        <v>0</v>
      </c>
      <c r="DE66" s="253" t="str">
        <f t="shared" ca="1" si="25"/>
        <v>E.3.</v>
      </c>
      <c r="DF66">
        <v>1</v>
      </c>
      <c r="DG66">
        <f t="shared" ca="1" si="83"/>
        <v>0</v>
      </c>
      <c r="DH66">
        <f ca="1">DG66/(100+DG66)</f>
        <v>0</v>
      </c>
    </row>
    <row r="67" spans="1:112" hidden="1">
      <c r="A67" s="123">
        <v>55</v>
      </c>
      <c r="B67" s="204" t="str">
        <f t="shared" ca="1" si="53"/>
        <v>E.3.1.</v>
      </c>
      <c r="C67" s="196" t="str">
        <f t="shared" ca="1" si="54"/>
        <v>Veikla</v>
      </c>
      <c r="D67" s="131"/>
      <c r="E67" s="232">
        <f t="shared" ca="1" si="55"/>
        <v>0.21</v>
      </c>
      <c r="F67" s="140">
        <f ca="1">SUM(F68:F75)+F76</f>
        <v>0</v>
      </c>
      <c r="G67" s="139">
        <f ca="1">SUMIF($H$5:$DC$5,"&lt;="&amp;PAL,$H67:$DC67)</f>
        <v>0</v>
      </c>
      <c r="H67" s="233">
        <f ca="1">SUM(H68:H76)</f>
        <v>0</v>
      </c>
      <c r="I67" s="233">
        <f t="shared" ref="I67:BT67" ca="1" si="84">SUM(I68:I76)</f>
        <v>0</v>
      </c>
      <c r="J67" s="233">
        <f t="shared" ca="1" si="84"/>
        <v>0</v>
      </c>
      <c r="K67" s="233">
        <f t="shared" ca="1" si="84"/>
        <v>0</v>
      </c>
      <c r="L67" s="233">
        <f t="shared" ca="1" si="84"/>
        <v>0</v>
      </c>
      <c r="M67" s="233">
        <f t="shared" ca="1" si="84"/>
        <v>0</v>
      </c>
      <c r="N67" s="233">
        <f t="shared" ca="1" si="84"/>
        <v>0</v>
      </c>
      <c r="O67" s="233">
        <f t="shared" ca="1" si="84"/>
        <v>0</v>
      </c>
      <c r="P67" s="233">
        <f t="shared" ca="1" si="84"/>
        <v>0</v>
      </c>
      <c r="Q67" s="233">
        <f t="shared" ca="1" si="84"/>
        <v>0</v>
      </c>
      <c r="R67" s="233">
        <f t="shared" ca="1" si="84"/>
        <v>0</v>
      </c>
      <c r="S67" s="233">
        <f t="shared" ca="1" si="84"/>
        <v>0</v>
      </c>
      <c r="T67" s="233">
        <f t="shared" ca="1" si="84"/>
        <v>0</v>
      </c>
      <c r="U67" s="233">
        <f t="shared" ca="1" si="84"/>
        <v>0</v>
      </c>
      <c r="V67" s="233">
        <f t="shared" ca="1" si="84"/>
        <v>0</v>
      </c>
      <c r="W67" s="233">
        <f t="shared" ca="1" si="84"/>
        <v>0</v>
      </c>
      <c r="X67" s="233">
        <f t="shared" ca="1" si="84"/>
        <v>0</v>
      </c>
      <c r="Y67" s="233">
        <f t="shared" ca="1" si="84"/>
        <v>0</v>
      </c>
      <c r="Z67" s="233">
        <f t="shared" ca="1" si="84"/>
        <v>0</v>
      </c>
      <c r="AA67" s="233">
        <f t="shared" ca="1" si="84"/>
        <v>0</v>
      </c>
      <c r="AB67" s="233">
        <f t="shared" ca="1" si="84"/>
        <v>0</v>
      </c>
      <c r="AC67" s="233">
        <f t="shared" ca="1" si="84"/>
        <v>0</v>
      </c>
      <c r="AD67" s="233">
        <f t="shared" ca="1" si="84"/>
        <v>0</v>
      </c>
      <c r="AE67" s="233">
        <f t="shared" ca="1" si="84"/>
        <v>0</v>
      </c>
      <c r="AF67" s="233">
        <f t="shared" ca="1" si="84"/>
        <v>0</v>
      </c>
      <c r="AG67" s="233">
        <f t="shared" ca="1" si="84"/>
        <v>0</v>
      </c>
      <c r="AH67" s="233">
        <f t="shared" ca="1" si="84"/>
        <v>0</v>
      </c>
      <c r="AI67" s="233">
        <f t="shared" ca="1" si="84"/>
        <v>0</v>
      </c>
      <c r="AJ67" s="233">
        <f t="shared" ca="1" si="84"/>
        <v>0</v>
      </c>
      <c r="AK67" s="233">
        <f t="shared" ca="1" si="84"/>
        <v>0</v>
      </c>
      <c r="AL67" s="233">
        <f t="shared" ca="1" si="84"/>
        <v>0</v>
      </c>
      <c r="AM67" s="233">
        <f t="shared" ca="1" si="84"/>
        <v>0</v>
      </c>
      <c r="AN67" s="233">
        <f t="shared" ca="1" si="84"/>
        <v>0</v>
      </c>
      <c r="AO67" s="233">
        <f t="shared" ca="1" si="84"/>
        <v>0</v>
      </c>
      <c r="AP67" s="233">
        <f t="shared" ca="1" si="84"/>
        <v>0</v>
      </c>
      <c r="AQ67" s="233">
        <f t="shared" ca="1" si="84"/>
        <v>0</v>
      </c>
      <c r="AR67" s="233">
        <f t="shared" ca="1" si="84"/>
        <v>0</v>
      </c>
      <c r="AS67" s="233">
        <f t="shared" ca="1" si="84"/>
        <v>0</v>
      </c>
      <c r="AT67" s="233">
        <f t="shared" ca="1" si="84"/>
        <v>0</v>
      </c>
      <c r="AU67" s="233">
        <f t="shared" ca="1" si="84"/>
        <v>0</v>
      </c>
      <c r="AV67" s="233">
        <f t="shared" ca="1" si="84"/>
        <v>0</v>
      </c>
      <c r="AW67" s="233">
        <f t="shared" ca="1" si="84"/>
        <v>0</v>
      </c>
      <c r="AX67" s="233">
        <f t="shared" ca="1" si="84"/>
        <v>0</v>
      </c>
      <c r="AY67" s="233">
        <f t="shared" ca="1" si="84"/>
        <v>0</v>
      </c>
      <c r="AZ67" s="233">
        <f t="shared" ca="1" si="84"/>
        <v>0</v>
      </c>
      <c r="BA67" s="233">
        <f t="shared" ca="1" si="84"/>
        <v>0</v>
      </c>
      <c r="BB67" s="233">
        <f t="shared" ca="1" si="84"/>
        <v>0</v>
      </c>
      <c r="BC67" s="233">
        <f t="shared" ca="1" si="84"/>
        <v>0</v>
      </c>
      <c r="BD67" s="233">
        <f t="shared" ca="1" si="84"/>
        <v>0</v>
      </c>
      <c r="BE67" s="233">
        <f t="shared" ca="1" si="84"/>
        <v>0</v>
      </c>
      <c r="BF67" s="233">
        <f t="shared" ca="1" si="84"/>
        <v>0</v>
      </c>
      <c r="BG67" s="233">
        <f t="shared" ca="1" si="84"/>
        <v>0</v>
      </c>
      <c r="BH67" s="233">
        <f t="shared" ca="1" si="84"/>
        <v>0</v>
      </c>
      <c r="BI67" s="233">
        <f t="shared" ca="1" si="84"/>
        <v>0</v>
      </c>
      <c r="BJ67" s="233">
        <f t="shared" ca="1" si="84"/>
        <v>0</v>
      </c>
      <c r="BK67" s="233">
        <f t="shared" ca="1" si="84"/>
        <v>0</v>
      </c>
      <c r="BL67" s="233">
        <f t="shared" ca="1" si="84"/>
        <v>0</v>
      </c>
      <c r="BM67" s="233">
        <f t="shared" ca="1" si="84"/>
        <v>0</v>
      </c>
      <c r="BN67" s="233">
        <f t="shared" ca="1" si="84"/>
        <v>0</v>
      </c>
      <c r="BO67" s="233">
        <f t="shared" ca="1" si="84"/>
        <v>0</v>
      </c>
      <c r="BP67" s="233">
        <f t="shared" ca="1" si="84"/>
        <v>0</v>
      </c>
      <c r="BQ67" s="233">
        <f t="shared" ca="1" si="84"/>
        <v>0</v>
      </c>
      <c r="BR67" s="233">
        <f t="shared" ca="1" si="84"/>
        <v>0</v>
      </c>
      <c r="BS67" s="233">
        <f t="shared" ca="1" si="84"/>
        <v>0</v>
      </c>
      <c r="BT67" s="233">
        <f t="shared" ca="1" si="84"/>
        <v>0</v>
      </c>
      <c r="BU67" s="233">
        <f t="shared" ref="BU67:DC67" ca="1" si="85">SUM(BU68:BU76)</f>
        <v>0</v>
      </c>
      <c r="BV67" s="233">
        <f t="shared" ca="1" si="85"/>
        <v>0</v>
      </c>
      <c r="BW67" s="233">
        <f t="shared" ca="1" si="85"/>
        <v>0</v>
      </c>
      <c r="BX67" s="233">
        <f t="shared" ca="1" si="85"/>
        <v>0</v>
      </c>
      <c r="BY67" s="233">
        <f t="shared" ca="1" si="85"/>
        <v>0</v>
      </c>
      <c r="BZ67" s="233">
        <f t="shared" ca="1" si="85"/>
        <v>0</v>
      </c>
      <c r="CA67" s="233">
        <f t="shared" ca="1" si="85"/>
        <v>0</v>
      </c>
      <c r="CB67" s="233">
        <f t="shared" ca="1" si="85"/>
        <v>0</v>
      </c>
      <c r="CC67" s="233">
        <f t="shared" ca="1" si="85"/>
        <v>0</v>
      </c>
      <c r="CD67" s="233">
        <f t="shared" ca="1" si="85"/>
        <v>0</v>
      </c>
      <c r="CE67" s="233">
        <f t="shared" ca="1" si="85"/>
        <v>0</v>
      </c>
      <c r="CF67" s="233">
        <f t="shared" ca="1" si="85"/>
        <v>0</v>
      </c>
      <c r="CG67" s="233">
        <f t="shared" ca="1" si="85"/>
        <v>0</v>
      </c>
      <c r="CH67" s="233">
        <f t="shared" ca="1" si="85"/>
        <v>0</v>
      </c>
      <c r="CI67" s="233">
        <f t="shared" ca="1" si="85"/>
        <v>0</v>
      </c>
      <c r="CJ67" s="233">
        <f t="shared" ca="1" si="85"/>
        <v>0</v>
      </c>
      <c r="CK67" s="233">
        <f t="shared" ca="1" si="85"/>
        <v>0</v>
      </c>
      <c r="CL67" s="233">
        <f t="shared" ca="1" si="85"/>
        <v>0</v>
      </c>
      <c r="CM67" s="233">
        <f t="shared" ca="1" si="85"/>
        <v>0</v>
      </c>
      <c r="CN67" s="233">
        <f t="shared" ca="1" si="85"/>
        <v>0</v>
      </c>
      <c r="CO67" s="233">
        <f t="shared" ca="1" si="85"/>
        <v>0</v>
      </c>
      <c r="CP67" s="233">
        <f t="shared" ca="1" si="85"/>
        <v>0</v>
      </c>
      <c r="CQ67" s="233">
        <f t="shared" ca="1" si="85"/>
        <v>0</v>
      </c>
      <c r="CR67" s="233">
        <f t="shared" ca="1" si="85"/>
        <v>0</v>
      </c>
      <c r="CS67" s="233">
        <f t="shared" ca="1" si="85"/>
        <v>0</v>
      </c>
      <c r="CT67" s="233">
        <f t="shared" ca="1" si="85"/>
        <v>0</v>
      </c>
      <c r="CU67" s="233">
        <f t="shared" ca="1" si="85"/>
        <v>0</v>
      </c>
      <c r="CV67" s="233">
        <f t="shared" ca="1" si="85"/>
        <v>0</v>
      </c>
      <c r="CW67" s="233">
        <f t="shared" ca="1" si="85"/>
        <v>0</v>
      </c>
      <c r="CX67" s="233">
        <f t="shared" ca="1" si="85"/>
        <v>0</v>
      </c>
      <c r="CY67" s="233">
        <f t="shared" ca="1" si="85"/>
        <v>0</v>
      </c>
      <c r="CZ67" s="233">
        <f t="shared" ca="1" si="85"/>
        <v>0</v>
      </c>
      <c r="DA67" s="233">
        <f t="shared" ca="1" si="85"/>
        <v>0</v>
      </c>
      <c r="DB67" s="233">
        <f t="shared" ca="1" si="85"/>
        <v>0</v>
      </c>
      <c r="DC67" s="233">
        <f t="shared" ca="1" si="85"/>
        <v>0</v>
      </c>
      <c r="DE67" s="253"/>
      <c r="DF67">
        <v>1</v>
      </c>
    </row>
    <row r="68" spans="1:112" hidden="1">
      <c r="A68" s="123">
        <v>56</v>
      </c>
      <c r="B68" s="204" t="str">
        <f t="shared" ca="1" si="53"/>
        <v>E.3.2.</v>
      </c>
      <c r="C68" s="128" t="str">
        <f t="shared" ca="1" si="54"/>
        <v>Veikla</v>
      </c>
      <c r="D68" s="143"/>
      <c r="E68" s="147">
        <f t="shared" ca="1" si="55"/>
        <v>0.21</v>
      </c>
      <c r="F68" s="138">
        <f ca="1">H68+NPV(FD,I68:INDEX(I68:DC68,PAL))</f>
        <v>0</v>
      </c>
      <c r="G68" s="139">
        <f ca="1">SUMIF($H$5:$DC$5,"&lt;="&amp;PAL,$H68:$DC68)</f>
        <v>0</v>
      </c>
      <c r="H68" s="137">
        <f t="shared" ref="H68:Q77" ca="1" si="86">OFFSET(INDIRECT("'"&amp;Opt_alt&amp;"'!H12"),$A68,H$5)*$DF68</f>
        <v>0</v>
      </c>
      <c r="I68" s="137">
        <f t="shared" ca="1" si="86"/>
        <v>0</v>
      </c>
      <c r="J68" s="137">
        <f t="shared" ca="1" si="86"/>
        <v>0</v>
      </c>
      <c r="K68" s="137">
        <f t="shared" ca="1" si="86"/>
        <v>0</v>
      </c>
      <c r="L68" s="137">
        <f t="shared" ca="1" si="86"/>
        <v>0</v>
      </c>
      <c r="M68" s="137">
        <f t="shared" ca="1" si="86"/>
        <v>0</v>
      </c>
      <c r="N68" s="137">
        <f t="shared" ca="1" si="86"/>
        <v>0</v>
      </c>
      <c r="O68" s="137">
        <f t="shared" ca="1" si="86"/>
        <v>0</v>
      </c>
      <c r="P68" s="137">
        <f t="shared" ca="1" si="86"/>
        <v>0</v>
      </c>
      <c r="Q68" s="137">
        <f t="shared" ca="1" si="86"/>
        <v>0</v>
      </c>
      <c r="R68" s="137">
        <f t="shared" ref="R68:AA77" ca="1" si="87">OFFSET(INDIRECT("'"&amp;Opt_alt&amp;"'!H12"),$A68,R$5)*$DF68</f>
        <v>0</v>
      </c>
      <c r="S68" s="137">
        <f t="shared" ca="1" si="87"/>
        <v>0</v>
      </c>
      <c r="T68" s="137">
        <f t="shared" ca="1" si="87"/>
        <v>0</v>
      </c>
      <c r="U68" s="137">
        <f t="shared" ca="1" si="87"/>
        <v>0</v>
      </c>
      <c r="V68" s="137">
        <f t="shared" ca="1" si="87"/>
        <v>0</v>
      </c>
      <c r="W68" s="137">
        <f t="shared" ca="1" si="87"/>
        <v>0</v>
      </c>
      <c r="X68" s="137">
        <f t="shared" ca="1" si="87"/>
        <v>0</v>
      </c>
      <c r="Y68" s="137">
        <f t="shared" ca="1" si="87"/>
        <v>0</v>
      </c>
      <c r="Z68" s="137">
        <f t="shared" ca="1" si="87"/>
        <v>0</v>
      </c>
      <c r="AA68" s="137">
        <f t="shared" ca="1" si="87"/>
        <v>0</v>
      </c>
      <c r="AB68" s="137">
        <f t="shared" ref="AB68:AK77" ca="1" si="88">OFFSET(INDIRECT("'"&amp;Opt_alt&amp;"'!H12"),$A68,AB$5)*$DF68</f>
        <v>0</v>
      </c>
      <c r="AC68" s="137">
        <f t="shared" ca="1" si="88"/>
        <v>0</v>
      </c>
      <c r="AD68" s="137">
        <f t="shared" ca="1" si="88"/>
        <v>0</v>
      </c>
      <c r="AE68" s="137">
        <f t="shared" ca="1" si="88"/>
        <v>0</v>
      </c>
      <c r="AF68" s="137">
        <f t="shared" ca="1" si="88"/>
        <v>0</v>
      </c>
      <c r="AG68" s="137">
        <f t="shared" ca="1" si="88"/>
        <v>0</v>
      </c>
      <c r="AH68" s="137">
        <f t="shared" ca="1" si="88"/>
        <v>0</v>
      </c>
      <c r="AI68" s="137">
        <f t="shared" ca="1" si="88"/>
        <v>0</v>
      </c>
      <c r="AJ68" s="137">
        <f t="shared" ca="1" si="88"/>
        <v>0</v>
      </c>
      <c r="AK68" s="137">
        <f t="shared" ca="1" si="88"/>
        <v>0</v>
      </c>
      <c r="AL68" s="137">
        <f t="shared" ref="AL68:AU77" ca="1" si="89">OFFSET(INDIRECT("'"&amp;Opt_alt&amp;"'!H12"),$A68,AL$5)*$DF68</f>
        <v>0</v>
      </c>
      <c r="AM68" s="137">
        <f t="shared" ca="1" si="89"/>
        <v>0</v>
      </c>
      <c r="AN68" s="137">
        <f t="shared" ca="1" si="89"/>
        <v>0</v>
      </c>
      <c r="AO68" s="137">
        <f t="shared" ca="1" si="89"/>
        <v>0</v>
      </c>
      <c r="AP68" s="137">
        <f t="shared" ca="1" si="89"/>
        <v>0</v>
      </c>
      <c r="AQ68" s="137">
        <f t="shared" ca="1" si="89"/>
        <v>0</v>
      </c>
      <c r="AR68" s="137">
        <f t="shared" ca="1" si="89"/>
        <v>0</v>
      </c>
      <c r="AS68" s="137">
        <f t="shared" ca="1" si="89"/>
        <v>0</v>
      </c>
      <c r="AT68" s="137">
        <f t="shared" ca="1" si="89"/>
        <v>0</v>
      </c>
      <c r="AU68" s="137">
        <f t="shared" ca="1" si="89"/>
        <v>0</v>
      </c>
      <c r="AV68" s="137">
        <f t="shared" ref="AV68:BE77" ca="1" si="90">OFFSET(INDIRECT("'"&amp;Opt_alt&amp;"'!H12"),$A68,AV$5)*$DF68</f>
        <v>0</v>
      </c>
      <c r="AW68" s="137">
        <f t="shared" ca="1" si="90"/>
        <v>0</v>
      </c>
      <c r="AX68" s="137">
        <f t="shared" ca="1" si="90"/>
        <v>0</v>
      </c>
      <c r="AY68" s="137">
        <f t="shared" ca="1" si="90"/>
        <v>0</v>
      </c>
      <c r="AZ68" s="137">
        <f t="shared" ca="1" si="90"/>
        <v>0</v>
      </c>
      <c r="BA68" s="137">
        <f t="shared" ca="1" si="90"/>
        <v>0</v>
      </c>
      <c r="BB68" s="137">
        <f t="shared" ca="1" si="90"/>
        <v>0</v>
      </c>
      <c r="BC68" s="137">
        <f t="shared" ca="1" si="90"/>
        <v>0</v>
      </c>
      <c r="BD68" s="137">
        <f t="shared" ca="1" si="90"/>
        <v>0</v>
      </c>
      <c r="BE68" s="137">
        <f t="shared" ca="1" si="90"/>
        <v>0</v>
      </c>
      <c r="BF68" s="137">
        <f t="shared" ref="BF68:BO77" ca="1" si="91">OFFSET(INDIRECT("'"&amp;Opt_alt&amp;"'!H12"),$A68,BF$5)*$DF68</f>
        <v>0</v>
      </c>
      <c r="BG68" s="137">
        <f t="shared" ca="1" si="91"/>
        <v>0</v>
      </c>
      <c r="BH68" s="137">
        <f t="shared" ca="1" si="91"/>
        <v>0</v>
      </c>
      <c r="BI68" s="137">
        <f t="shared" ca="1" si="91"/>
        <v>0</v>
      </c>
      <c r="BJ68" s="137">
        <f t="shared" ca="1" si="91"/>
        <v>0</v>
      </c>
      <c r="BK68" s="137">
        <f t="shared" ca="1" si="91"/>
        <v>0</v>
      </c>
      <c r="BL68" s="137">
        <f t="shared" ca="1" si="91"/>
        <v>0</v>
      </c>
      <c r="BM68" s="137">
        <f t="shared" ca="1" si="91"/>
        <v>0</v>
      </c>
      <c r="BN68" s="137">
        <f t="shared" ca="1" si="91"/>
        <v>0</v>
      </c>
      <c r="BO68" s="137">
        <f t="shared" ca="1" si="91"/>
        <v>0</v>
      </c>
      <c r="BP68" s="137">
        <f t="shared" ref="BP68:BY77" ca="1" si="92">OFFSET(INDIRECT("'"&amp;Opt_alt&amp;"'!H12"),$A68,BP$5)*$DF68</f>
        <v>0</v>
      </c>
      <c r="BQ68" s="137">
        <f t="shared" ca="1" si="92"/>
        <v>0</v>
      </c>
      <c r="BR68" s="137">
        <f t="shared" ca="1" si="92"/>
        <v>0</v>
      </c>
      <c r="BS68" s="137">
        <f t="shared" ca="1" si="92"/>
        <v>0</v>
      </c>
      <c r="BT68" s="137">
        <f t="shared" ca="1" si="92"/>
        <v>0</v>
      </c>
      <c r="BU68" s="137">
        <f t="shared" ca="1" si="92"/>
        <v>0</v>
      </c>
      <c r="BV68" s="137">
        <f t="shared" ca="1" si="92"/>
        <v>0</v>
      </c>
      <c r="BW68" s="137">
        <f t="shared" ca="1" si="92"/>
        <v>0</v>
      </c>
      <c r="BX68" s="137">
        <f t="shared" ca="1" si="92"/>
        <v>0</v>
      </c>
      <c r="BY68" s="137">
        <f t="shared" ca="1" si="92"/>
        <v>0</v>
      </c>
      <c r="BZ68" s="137">
        <f t="shared" ref="BZ68:CI77" ca="1" si="93">OFFSET(INDIRECT("'"&amp;Opt_alt&amp;"'!H12"),$A68,BZ$5)*$DF68</f>
        <v>0</v>
      </c>
      <c r="CA68" s="137">
        <f t="shared" ca="1" si="93"/>
        <v>0</v>
      </c>
      <c r="CB68" s="137">
        <f t="shared" ca="1" si="93"/>
        <v>0</v>
      </c>
      <c r="CC68" s="137">
        <f t="shared" ca="1" si="93"/>
        <v>0</v>
      </c>
      <c r="CD68" s="137">
        <f t="shared" ca="1" si="93"/>
        <v>0</v>
      </c>
      <c r="CE68" s="137">
        <f t="shared" ca="1" si="93"/>
        <v>0</v>
      </c>
      <c r="CF68" s="137">
        <f t="shared" ca="1" si="93"/>
        <v>0</v>
      </c>
      <c r="CG68" s="137">
        <f t="shared" ca="1" si="93"/>
        <v>0</v>
      </c>
      <c r="CH68" s="137">
        <f t="shared" ca="1" si="93"/>
        <v>0</v>
      </c>
      <c r="CI68" s="137">
        <f t="shared" ca="1" si="93"/>
        <v>0</v>
      </c>
      <c r="CJ68" s="137">
        <f t="shared" ref="CJ68:CS77" ca="1" si="94">OFFSET(INDIRECT("'"&amp;Opt_alt&amp;"'!H12"),$A68,CJ$5)*$DF68</f>
        <v>0</v>
      </c>
      <c r="CK68" s="137">
        <f t="shared" ca="1" si="94"/>
        <v>0</v>
      </c>
      <c r="CL68" s="137">
        <f t="shared" ca="1" si="94"/>
        <v>0</v>
      </c>
      <c r="CM68" s="137">
        <f t="shared" ca="1" si="94"/>
        <v>0</v>
      </c>
      <c r="CN68" s="137">
        <f t="shared" ca="1" si="94"/>
        <v>0</v>
      </c>
      <c r="CO68" s="137">
        <f t="shared" ca="1" si="94"/>
        <v>0</v>
      </c>
      <c r="CP68" s="137">
        <f t="shared" ca="1" si="94"/>
        <v>0</v>
      </c>
      <c r="CQ68" s="137">
        <f t="shared" ca="1" si="94"/>
        <v>0</v>
      </c>
      <c r="CR68" s="137">
        <f t="shared" ca="1" si="94"/>
        <v>0</v>
      </c>
      <c r="CS68" s="137">
        <f t="shared" ca="1" si="94"/>
        <v>0</v>
      </c>
      <c r="CT68" s="137">
        <f t="shared" ref="CT68:DC77" ca="1" si="95">OFFSET(INDIRECT("'"&amp;Opt_alt&amp;"'!H12"),$A68,CT$5)*$DF68</f>
        <v>0</v>
      </c>
      <c r="CU68" s="137">
        <f t="shared" ca="1" si="95"/>
        <v>0</v>
      </c>
      <c r="CV68" s="137">
        <f t="shared" ca="1" si="95"/>
        <v>0</v>
      </c>
      <c r="CW68" s="137">
        <f t="shared" ca="1" si="95"/>
        <v>0</v>
      </c>
      <c r="CX68" s="137">
        <f t="shared" ca="1" si="95"/>
        <v>0</v>
      </c>
      <c r="CY68" s="137">
        <f t="shared" ca="1" si="95"/>
        <v>0</v>
      </c>
      <c r="CZ68" s="137">
        <f t="shared" ca="1" si="95"/>
        <v>0</v>
      </c>
      <c r="DA68" s="137">
        <f t="shared" ca="1" si="95"/>
        <v>0</v>
      </c>
      <c r="DB68" s="137">
        <f t="shared" ca="1" si="95"/>
        <v>0</v>
      </c>
      <c r="DC68" s="137">
        <f t="shared" ca="1" si="95"/>
        <v>0</v>
      </c>
      <c r="DE68" s="253" t="str">
        <f t="shared" ca="1" si="25"/>
        <v>E.3.2.</v>
      </c>
      <c r="DF68">
        <v>1</v>
      </c>
      <c r="DG68">
        <f t="shared" ref="DG68:DG77" ca="1" si="96">OFFSET(INDIRECT("'"&amp;Opt_alt&amp;"'!H12"),$A68,DG$5)</f>
        <v>21</v>
      </c>
      <c r="DH68">
        <v>0</v>
      </c>
    </row>
    <row r="69" spans="1:112" hidden="1">
      <c r="A69" s="123">
        <v>57</v>
      </c>
      <c r="B69" s="204" t="str">
        <f t="shared" ca="1" si="53"/>
        <v>E.3.3.</v>
      </c>
      <c r="C69" s="128" t="str">
        <f t="shared" ca="1" si="54"/>
        <v>Veikla</v>
      </c>
      <c r="D69" s="143"/>
      <c r="E69" s="147">
        <f t="shared" ca="1" si="55"/>
        <v>0.21</v>
      </c>
      <c r="F69" s="138">
        <f ca="1">H69+NPV(FD,I69:INDEX(I69:DC69,PAL))</f>
        <v>0</v>
      </c>
      <c r="G69" s="139">
        <f ca="1">SUMIF($H$5:$DC$5,"&lt;="&amp;PAL,$H69:$DC69)</f>
        <v>0</v>
      </c>
      <c r="H69" s="137">
        <f t="shared" ca="1" si="86"/>
        <v>0</v>
      </c>
      <c r="I69" s="137">
        <f t="shared" ca="1" si="86"/>
        <v>0</v>
      </c>
      <c r="J69" s="137">
        <f t="shared" ca="1" si="86"/>
        <v>0</v>
      </c>
      <c r="K69" s="137">
        <f t="shared" ca="1" si="86"/>
        <v>0</v>
      </c>
      <c r="L69" s="137">
        <f t="shared" ca="1" si="86"/>
        <v>0</v>
      </c>
      <c r="M69" s="137">
        <f t="shared" ca="1" si="86"/>
        <v>0</v>
      </c>
      <c r="N69" s="137">
        <f t="shared" ca="1" si="86"/>
        <v>0</v>
      </c>
      <c r="O69" s="137">
        <f t="shared" ca="1" si="86"/>
        <v>0</v>
      </c>
      <c r="P69" s="137">
        <f t="shared" ca="1" si="86"/>
        <v>0</v>
      </c>
      <c r="Q69" s="137">
        <f t="shared" ca="1" si="86"/>
        <v>0</v>
      </c>
      <c r="R69" s="137">
        <f t="shared" ca="1" si="87"/>
        <v>0</v>
      </c>
      <c r="S69" s="137">
        <f t="shared" ca="1" si="87"/>
        <v>0</v>
      </c>
      <c r="T69" s="137">
        <f t="shared" ca="1" si="87"/>
        <v>0</v>
      </c>
      <c r="U69" s="137">
        <f t="shared" ca="1" si="87"/>
        <v>0</v>
      </c>
      <c r="V69" s="137">
        <f t="shared" ca="1" si="87"/>
        <v>0</v>
      </c>
      <c r="W69" s="137">
        <f t="shared" ca="1" si="87"/>
        <v>0</v>
      </c>
      <c r="X69" s="137">
        <f t="shared" ca="1" si="87"/>
        <v>0</v>
      </c>
      <c r="Y69" s="137">
        <f t="shared" ca="1" si="87"/>
        <v>0</v>
      </c>
      <c r="Z69" s="137">
        <f t="shared" ca="1" si="87"/>
        <v>0</v>
      </c>
      <c r="AA69" s="137">
        <f t="shared" ca="1" si="87"/>
        <v>0</v>
      </c>
      <c r="AB69" s="137">
        <f t="shared" ca="1" si="88"/>
        <v>0</v>
      </c>
      <c r="AC69" s="137">
        <f t="shared" ca="1" si="88"/>
        <v>0</v>
      </c>
      <c r="AD69" s="137">
        <f t="shared" ca="1" si="88"/>
        <v>0</v>
      </c>
      <c r="AE69" s="137">
        <f t="shared" ca="1" si="88"/>
        <v>0</v>
      </c>
      <c r="AF69" s="137">
        <f t="shared" ca="1" si="88"/>
        <v>0</v>
      </c>
      <c r="AG69" s="137">
        <f t="shared" ca="1" si="88"/>
        <v>0</v>
      </c>
      <c r="AH69" s="137">
        <f t="shared" ca="1" si="88"/>
        <v>0</v>
      </c>
      <c r="AI69" s="137">
        <f t="shared" ca="1" si="88"/>
        <v>0</v>
      </c>
      <c r="AJ69" s="137">
        <f t="shared" ca="1" si="88"/>
        <v>0</v>
      </c>
      <c r="AK69" s="137">
        <f t="shared" ca="1" si="88"/>
        <v>0</v>
      </c>
      <c r="AL69" s="137">
        <f t="shared" ca="1" si="89"/>
        <v>0</v>
      </c>
      <c r="AM69" s="137">
        <f t="shared" ca="1" si="89"/>
        <v>0</v>
      </c>
      <c r="AN69" s="137">
        <f t="shared" ca="1" si="89"/>
        <v>0</v>
      </c>
      <c r="AO69" s="137">
        <f t="shared" ca="1" si="89"/>
        <v>0</v>
      </c>
      <c r="AP69" s="137">
        <f t="shared" ca="1" si="89"/>
        <v>0</v>
      </c>
      <c r="AQ69" s="137">
        <f t="shared" ca="1" si="89"/>
        <v>0</v>
      </c>
      <c r="AR69" s="137">
        <f t="shared" ca="1" si="89"/>
        <v>0</v>
      </c>
      <c r="AS69" s="137">
        <f t="shared" ca="1" si="89"/>
        <v>0</v>
      </c>
      <c r="AT69" s="137">
        <f t="shared" ca="1" si="89"/>
        <v>0</v>
      </c>
      <c r="AU69" s="137">
        <f t="shared" ca="1" si="89"/>
        <v>0</v>
      </c>
      <c r="AV69" s="137">
        <f t="shared" ca="1" si="90"/>
        <v>0</v>
      </c>
      <c r="AW69" s="137">
        <f t="shared" ca="1" si="90"/>
        <v>0</v>
      </c>
      <c r="AX69" s="137">
        <f t="shared" ca="1" si="90"/>
        <v>0</v>
      </c>
      <c r="AY69" s="137">
        <f t="shared" ca="1" si="90"/>
        <v>0</v>
      </c>
      <c r="AZ69" s="137">
        <f t="shared" ca="1" si="90"/>
        <v>0</v>
      </c>
      <c r="BA69" s="137">
        <f t="shared" ca="1" si="90"/>
        <v>0</v>
      </c>
      <c r="BB69" s="137">
        <f t="shared" ca="1" si="90"/>
        <v>0</v>
      </c>
      <c r="BC69" s="137">
        <f t="shared" ca="1" si="90"/>
        <v>0</v>
      </c>
      <c r="BD69" s="137">
        <f t="shared" ca="1" si="90"/>
        <v>0</v>
      </c>
      <c r="BE69" s="137">
        <f t="shared" ca="1" si="90"/>
        <v>0</v>
      </c>
      <c r="BF69" s="137">
        <f t="shared" ca="1" si="91"/>
        <v>0</v>
      </c>
      <c r="BG69" s="137">
        <f t="shared" ca="1" si="91"/>
        <v>0</v>
      </c>
      <c r="BH69" s="137">
        <f t="shared" ca="1" si="91"/>
        <v>0</v>
      </c>
      <c r="BI69" s="137">
        <f t="shared" ca="1" si="91"/>
        <v>0</v>
      </c>
      <c r="BJ69" s="137">
        <f t="shared" ca="1" si="91"/>
        <v>0</v>
      </c>
      <c r="BK69" s="137">
        <f t="shared" ca="1" si="91"/>
        <v>0</v>
      </c>
      <c r="BL69" s="137">
        <f t="shared" ca="1" si="91"/>
        <v>0</v>
      </c>
      <c r="BM69" s="137">
        <f t="shared" ca="1" si="91"/>
        <v>0</v>
      </c>
      <c r="BN69" s="137">
        <f t="shared" ca="1" si="91"/>
        <v>0</v>
      </c>
      <c r="BO69" s="137">
        <f t="shared" ca="1" si="91"/>
        <v>0</v>
      </c>
      <c r="BP69" s="137">
        <f t="shared" ca="1" si="92"/>
        <v>0</v>
      </c>
      <c r="BQ69" s="137">
        <f t="shared" ca="1" si="92"/>
        <v>0</v>
      </c>
      <c r="BR69" s="137">
        <f t="shared" ca="1" si="92"/>
        <v>0</v>
      </c>
      <c r="BS69" s="137">
        <f t="shared" ca="1" si="92"/>
        <v>0</v>
      </c>
      <c r="BT69" s="137">
        <f t="shared" ca="1" si="92"/>
        <v>0</v>
      </c>
      <c r="BU69" s="137">
        <f t="shared" ca="1" si="92"/>
        <v>0</v>
      </c>
      <c r="BV69" s="137">
        <f t="shared" ca="1" si="92"/>
        <v>0</v>
      </c>
      <c r="BW69" s="137">
        <f t="shared" ca="1" si="92"/>
        <v>0</v>
      </c>
      <c r="BX69" s="137">
        <f t="shared" ca="1" si="92"/>
        <v>0</v>
      </c>
      <c r="BY69" s="137">
        <f t="shared" ca="1" si="92"/>
        <v>0</v>
      </c>
      <c r="BZ69" s="137">
        <f t="shared" ca="1" si="93"/>
        <v>0</v>
      </c>
      <c r="CA69" s="137">
        <f t="shared" ca="1" si="93"/>
        <v>0</v>
      </c>
      <c r="CB69" s="137">
        <f t="shared" ca="1" si="93"/>
        <v>0</v>
      </c>
      <c r="CC69" s="137">
        <f t="shared" ca="1" si="93"/>
        <v>0</v>
      </c>
      <c r="CD69" s="137">
        <f t="shared" ca="1" si="93"/>
        <v>0</v>
      </c>
      <c r="CE69" s="137">
        <f t="shared" ca="1" si="93"/>
        <v>0</v>
      </c>
      <c r="CF69" s="137">
        <f t="shared" ca="1" si="93"/>
        <v>0</v>
      </c>
      <c r="CG69" s="137">
        <f t="shared" ca="1" si="93"/>
        <v>0</v>
      </c>
      <c r="CH69" s="137">
        <f t="shared" ca="1" si="93"/>
        <v>0</v>
      </c>
      <c r="CI69" s="137">
        <f t="shared" ca="1" si="93"/>
        <v>0</v>
      </c>
      <c r="CJ69" s="137">
        <f t="shared" ca="1" si="94"/>
        <v>0</v>
      </c>
      <c r="CK69" s="137">
        <f t="shared" ca="1" si="94"/>
        <v>0</v>
      </c>
      <c r="CL69" s="137">
        <f t="shared" ca="1" si="94"/>
        <v>0</v>
      </c>
      <c r="CM69" s="137">
        <f t="shared" ca="1" si="94"/>
        <v>0</v>
      </c>
      <c r="CN69" s="137">
        <f t="shared" ca="1" si="94"/>
        <v>0</v>
      </c>
      <c r="CO69" s="137">
        <f t="shared" ca="1" si="94"/>
        <v>0</v>
      </c>
      <c r="CP69" s="137">
        <f t="shared" ca="1" si="94"/>
        <v>0</v>
      </c>
      <c r="CQ69" s="137">
        <f t="shared" ca="1" si="94"/>
        <v>0</v>
      </c>
      <c r="CR69" s="137">
        <f t="shared" ca="1" si="94"/>
        <v>0</v>
      </c>
      <c r="CS69" s="137">
        <f t="shared" ca="1" si="94"/>
        <v>0</v>
      </c>
      <c r="CT69" s="137">
        <f t="shared" ca="1" si="95"/>
        <v>0</v>
      </c>
      <c r="CU69" s="137">
        <f t="shared" ca="1" si="95"/>
        <v>0</v>
      </c>
      <c r="CV69" s="137">
        <f t="shared" ca="1" si="95"/>
        <v>0</v>
      </c>
      <c r="CW69" s="137">
        <f t="shared" ca="1" si="95"/>
        <v>0</v>
      </c>
      <c r="CX69" s="137">
        <f t="shared" ca="1" si="95"/>
        <v>0</v>
      </c>
      <c r="CY69" s="137">
        <f t="shared" ca="1" si="95"/>
        <v>0</v>
      </c>
      <c r="CZ69" s="137">
        <f t="shared" ca="1" si="95"/>
        <v>0</v>
      </c>
      <c r="DA69" s="137">
        <f t="shared" ca="1" si="95"/>
        <v>0</v>
      </c>
      <c r="DB69" s="137">
        <f t="shared" ca="1" si="95"/>
        <v>0</v>
      </c>
      <c r="DC69" s="137">
        <f t="shared" ca="1" si="95"/>
        <v>0</v>
      </c>
      <c r="DE69" s="253" t="str">
        <f t="shared" ca="1" si="25"/>
        <v>E.3.3.</v>
      </c>
      <c r="DF69">
        <v>1</v>
      </c>
      <c r="DG69">
        <f t="shared" ca="1" si="96"/>
        <v>21</v>
      </c>
      <c r="DH69">
        <v>0</v>
      </c>
    </row>
    <row r="70" spans="1:112" hidden="1">
      <c r="A70" s="123">
        <v>58</v>
      </c>
      <c r="B70" s="204" t="str">
        <f t="shared" ca="1" si="53"/>
        <v>E.3.4.</v>
      </c>
      <c r="C70" s="128" t="str">
        <f t="shared" ca="1" si="54"/>
        <v>Veikla</v>
      </c>
      <c r="D70" s="143"/>
      <c r="E70" s="147">
        <f t="shared" ca="1" si="55"/>
        <v>0.21</v>
      </c>
      <c r="F70" s="138">
        <f ca="1">H70+NPV(FD,I70:INDEX(I70:DC70,PAL))</f>
        <v>0</v>
      </c>
      <c r="G70" s="139">
        <f ca="1">SUMIF($H$5:$DC$5,"&lt;="&amp;PAL,$H70:$DC70)</f>
        <v>0</v>
      </c>
      <c r="H70" s="137">
        <f t="shared" ca="1" si="86"/>
        <v>0</v>
      </c>
      <c r="I70" s="137">
        <f t="shared" ca="1" si="86"/>
        <v>0</v>
      </c>
      <c r="J70" s="137">
        <f t="shared" ca="1" si="86"/>
        <v>0</v>
      </c>
      <c r="K70" s="137">
        <f t="shared" ca="1" si="86"/>
        <v>0</v>
      </c>
      <c r="L70" s="137">
        <f t="shared" ca="1" si="86"/>
        <v>0</v>
      </c>
      <c r="M70" s="137">
        <f t="shared" ca="1" si="86"/>
        <v>0</v>
      </c>
      <c r="N70" s="137">
        <f t="shared" ca="1" si="86"/>
        <v>0</v>
      </c>
      <c r="O70" s="137">
        <f t="shared" ca="1" si="86"/>
        <v>0</v>
      </c>
      <c r="P70" s="137">
        <f t="shared" ca="1" si="86"/>
        <v>0</v>
      </c>
      <c r="Q70" s="137">
        <f t="shared" ca="1" si="86"/>
        <v>0</v>
      </c>
      <c r="R70" s="137">
        <f t="shared" ca="1" si="87"/>
        <v>0</v>
      </c>
      <c r="S70" s="137">
        <f t="shared" ca="1" si="87"/>
        <v>0</v>
      </c>
      <c r="T70" s="137">
        <f t="shared" ca="1" si="87"/>
        <v>0</v>
      </c>
      <c r="U70" s="137">
        <f t="shared" ca="1" si="87"/>
        <v>0</v>
      </c>
      <c r="V70" s="137">
        <f t="shared" ca="1" si="87"/>
        <v>0</v>
      </c>
      <c r="W70" s="137">
        <f t="shared" ca="1" si="87"/>
        <v>0</v>
      </c>
      <c r="X70" s="137">
        <f t="shared" ca="1" si="87"/>
        <v>0</v>
      </c>
      <c r="Y70" s="137">
        <f t="shared" ca="1" si="87"/>
        <v>0</v>
      </c>
      <c r="Z70" s="137">
        <f t="shared" ca="1" si="87"/>
        <v>0</v>
      </c>
      <c r="AA70" s="137">
        <f t="shared" ca="1" si="87"/>
        <v>0</v>
      </c>
      <c r="AB70" s="137">
        <f t="shared" ca="1" si="88"/>
        <v>0</v>
      </c>
      <c r="AC70" s="137">
        <f t="shared" ca="1" si="88"/>
        <v>0</v>
      </c>
      <c r="AD70" s="137">
        <f t="shared" ca="1" si="88"/>
        <v>0</v>
      </c>
      <c r="AE70" s="137">
        <f t="shared" ca="1" si="88"/>
        <v>0</v>
      </c>
      <c r="AF70" s="137">
        <f t="shared" ca="1" si="88"/>
        <v>0</v>
      </c>
      <c r="AG70" s="137">
        <f t="shared" ca="1" si="88"/>
        <v>0</v>
      </c>
      <c r="AH70" s="137">
        <f t="shared" ca="1" si="88"/>
        <v>0</v>
      </c>
      <c r="AI70" s="137">
        <f t="shared" ca="1" si="88"/>
        <v>0</v>
      </c>
      <c r="AJ70" s="137">
        <f t="shared" ca="1" si="88"/>
        <v>0</v>
      </c>
      <c r="AK70" s="137">
        <f t="shared" ca="1" si="88"/>
        <v>0</v>
      </c>
      <c r="AL70" s="137">
        <f t="shared" ca="1" si="89"/>
        <v>0</v>
      </c>
      <c r="AM70" s="137">
        <f t="shared" ca="1" si="89"/>
        <v>0</v>
      </c>
      <c r="AN70" s="137">
        <f t="shared" ca="1" si="89"/>
        <v>0</v>
      </c>
      <c r="AO70" s="137">
        <f t="shared" ca="1" si="89"/>
        <v>0</v>
      </c>
      <c r="AP70" s="137">
        <f t="shared" ca="1" si="89"/>
        <v>0</v>
      </c>
      <c r="AQ70" s="137">
        <f t="shared" ca="1" si="89"/>
        <v>0</v>
      </c>
      <c r="AR70" s="137">
        <f t="shared" ca="1" si="89"/>
        <v>0</v>
      </c>
      <c r="AS70" s="137">
        <f t="shared" ca="1" si="89"/>
        <v>0</v>
      </c>
      <c r="AT70" s="137">
        <f t="shared" ca="1" si="89"/>
        <v>0</v>
      </c>
      <c r="AU70" s="137">
        <f t="shared" ca="1" si="89"/>
        <v>0</v>
      </c>
      <c r="AV70" s="137">
        <f t="shared" ca="1" si="90"/>
        <v>0</v>
      </c>
      <c r="AW70" s="137">
        <f t="shared" ca="1" si="90"/>
        <v>0</v>
      </c>
      <c r="AX70" s="137">
        <f t="shared" ca="1" si="90"/>
        <v>0</v>
      </c>
      <c r="AY70" s="137">
        <f t="shared" ca="1" si="90"/>
        <v>0</v>
      </c>
      <c r="AZ70" s="137">
        <f t="shared" ca="1" si="90"/>
        <v>0</v>
      </c>
      <c r="BA70" s="137">
        <f t="shared" ca="1" si="90"/>
        <v>0</v>
      </c>
      <c r="BB70" s="137">
        <f t="shared" ca="1" si="90"/>
        <v>0</v>
      </c>
      <c r="BC70" s="137">
        <f t="shared" ca="1" si="90"/>
        <v>0</v>
      </c>
      <c r="BD70" s="137">
        <f t="shared" ca="1" si="90"/>
        <v>0</v>
      </c>
      <c r="BE70" s="137">
        <f t="shared" ca="1" si="90"/>
        <v>0</v>
      </c>
      <c r="BF70" s="137">
        <f t="shared" ca="1" si="91"/>
        <v>0</v>
      </c>
      <c r="BG70" s="137">
        <f t="shared" ca="1" si="91"/>
        <v>0</v>
      </c>
      <c r="BH70" s="137">
        <f t="shared" ca="1" si="91"/>
        <v>0</v>
      </c>
      <c r="BI70" s="137">
        <f t="shared" ca="1" si="91"/>
        <v>0</v>
      </c>
      <c r="BJ70" s="137">
        <f t="shared" ca="1" si="91"/>
        <v>0</v>
      </c>
      <c r="BK70" s="137">
        <f t="shared" ca="1" si="91"/>
        <v>0</v>
      </c>
      <c r="BL70" s="137">
        <f t="shared" ca="1" si="91"/>
        <v>0</v>
      </c>
      <c r="BM70" s="137">
        <f t="shared" ca="1" si="91"/>
        <v>0</v>
      </c>
      <c r="BN70" s="137">
        <f t="shared" ca="1" si="91"/>
        <v>0</v>
      </c>
      <c r="BO70" s="137">
        <f t="shared" ca="1" si="91"/>
        <v>0</v>
      </c>
      <c r="BP70" s="137">
        <f t="shared" ca="1" si="92"/>
        <v>0</v>
      </c>
      <c r="BQ70" s="137">
        <f t="shared" ca="1" si="92"/>
        <v>0</v>
      </c>
      <c r="BR70" s="137">
        <f t="shared" ca="1" si="92"/>
        <v>0</v>
      </c>
      <c r="BS70" s="137">
        <f t="shared" ca="1" si="92"/>
        <v>0</v>
      </c>
      <c r="BT70" s="137">
        <f t="shared" ca="1" si="92"/>
        <v>0</v>
      </c>
      <c r="BU70" s="137">
        <f t="shared" ca="1" si="92"/>
        <v>0</v>
      </c>
      <c r="BV70" s="137">
        <f t="shared" ca="1" si="92"/>
        <v>0</v>
      </c>
      <c r="BW70" s="137">
        <f t="shared" ca="1" si="92"/>
        <v>0</v>
      </c>
      <c r="BX70" s="137">
        <f t="shared" ca="1" si="92"/>
        <v>0</v>
      </c>
      <c r="BY70" s="137">
        <f t="shared" ca="1" si="92"/>
        <v>0</v>
      </c>
      <c r="BZ70" s="137">
        <f t="shared" ca="1" si="93"/>
        <v>0</v>
      </c>
      <c r="CA70" s="137">
        <f t="shared" ca="1" si="93"/>
        <v>0</v>
      </c>
      <c r="CB70" s="137">
        <f t="shared" ca="1" si="93"/>
        <v>0</v>
      </c>
      <c r="CC70" s="137">
        <f t="shared" ca="1" si="93"/>
        <v>0</v>
      </c>
      <c r="CD70" s="137">
        <f t="shared" ca="1" si="93"/>
        <v>0</v>
      </c>
      <c r="CE70" s="137">
        <f t="shared" ca="1" si="93"/>
        <v>0</v>
      </c>
      <c r="CF70" s="137">
        <f t="shared" ca="1" si="93"/>
        <v>0</v>
      </c>
      <c r="CG70" s="137">
        <f t="shared" ca="1" si="93"/>
        <v>0</v>
      </c>
      <c r="CH70" s="137">
        <f t="shared" ca="1" si="93"/>
        <v>0</v>
      </c>
      <c r="CI70" s="137">
        <f t="shared" ca="1" si="93"/>
        <v>0</v>
      </c>
      <c r="CJ70" s="137">
        <f t="shared" ca="1" si="94"/>
        <v>0</v>
      </c>
      <c r="CK70" s="137">
        <f t="shared" ca="1" si="94"/>
        <v>0</v>
      </c>
      <c r="CL70" s="137">
        <f t="shared" ca="1" si="94"/>
        <v>0</v>
      </c>
      <c r="CM70" s="137">
        <f t="shared" ca="1" si="94"/>
        <v>0</v>
      </c>
      <c r="CN70" s="137">
        <f t="shared" ca="1" si="94"/>
        <v>0</v>
      </c>
      <c r="CO70" s="137">
        <f t="shared" ca="1" si="94"/>
        <v>0</v>
      </c>
      <c r="CP70" s="137">
        <f t="shared" ca="1" si="94"/>
        <v>0</v>
      </c>
      <c r="CQ70" s="137">
        <f t="shared" ca="1" si="94"/>
        <v>0</v>
      </c>
      <c r="CR70" s="137">
        <f t="shared" ca="1" si="94"/>
        <v>0</v>
      </c>
      <c r="CS70" s="137">
        <f t="shared" ca="1" si="94"/>
        <v>0</v>
      </c>
      <c r="CT70" s="137">
        <f t="shared" ca="1" si="95"/>
        <v>0</v>
      </c>
      <c r="CU70" s="137">
        <f t="shared" ca="1" si="95"/>
        <v>0</v>
      </c>
      <c r="CV70" s="137">
        <f t="shared" ca="1" si="95"/>
        <v>0</v>
      </c>
      <c r="CW70" s="137">
        <f t="shared" ca="1" si="95"/>
        <v>0</v>
      </c>
      <c r="CX70" s="137">
        <f t="shared" ca="1" si="95"/>
        <v>0</v>
      </c>
      <c r="CY70" s="137">
        <f t="shared" ca="1" si="95"/>
        <v>0</v>
      </c>
      <c r="CZ70" s="137">
        <f t="shared" ca="1" si="95"/>
        <v>0</v>
      </c>
      <c r="DA70" s="137">
        <f t="shared" ca="1" si="95"/>
        <v>0</v>
      </c>
      <c r="DB70" s="137">
        <f t="shared" ca="1" si="95"/>
        <v>0</v>
      </c>
      <c r="DC70" s="137">
        <f t="shared" ca="1" si="95"/>
        <v>0</v>
      </c>
      <c r="DE70" s="253" t="str">
        <f t="shared" ca="1" si="25"/>
        <v>E.3.4.</v>
      </c>
      <c r="DF70">
        <v>1</v>
      </c>
      <c r="DG70">
        <f t="shared" ca="1" si="96"/>
        <v>21</v>
      </c>
      <c r="DH70">
        <v>0</v>
      </c>
    </row>
    <row r="71" spans="1:112" hidden="1">
      <c r="A71" s="123">
        <v>59</v>
      </c>
      <c r="B71" s="204" t="str">
        <f t="shared" ca="1" si="53"/>
        <v>E.3.5.</v>
      </c>
      <c r="C71" s="128" t="str">
        <f t="shared" ca="1" si="54"/>
        <v>Veikla</v>
      </c>
      <c r="D71" s="143"/>
      <c r="E71" s="147">
        <f t="shared" ca="1" si="55"/>
        <v>0.21</v>
      </c>
      <c r="F71" s="138">
        <f ca="1">H71+NPV(FD,I71:INDEX(I71:DC71,PAL))</f>
        <v>0</v>
      </c>
      <c r="G71" s="139">
        <f ca="1">SUMIF($H$5:$DC$5,"&lt;="&amp;PAL,$H71:$DC71)</f>
        <v>0</v>
      </c>
      <c r="H71" s="137">
        <f t="shared" ca="1" si="86"/>
        <v>0</v>
      </c>
      <c r="I71" s="137">
        <f t="shared" ca="1" si="86"/>
        <v>0</v>
      </c>
      <c r="J71" s="137">
        <f t="shared" ca="1" si="86"/>
        <v>0</v>
      </c>
      <c r="K71" s="137">
        <f t="shared" ca="1" si="86"/>
        <v>0</v>
      </c>
      <c r="L71" s="137">
        <f t="shared" ca="1" si="86"/>
        <v>0</v>
      </c>
      <c r="M71" s="137">
        <f t="shared" ca="1" si="86"/>
        <v>0</v>
      </c>
      <c r="N71" s="137">
        <f t="shared" ca="1" si="86"/>
        <v>0</v>
      </c>
      <c r="O71" s="137">
        <f t="shared" ca="1" si="86"/>
        <v>0</v>
      </c>
      <c r="P71" s="137">
        <f t="shared" ca="1" si="86"/>
        <v>0</v>
      </c>
      <c r="Q71" s="137">
        <f t="shared" ca="1" si="86"/>
        <v>0</v>
      </c>
      <c r="R71" s="137">
        <f t="shared" ca="1" si="87"/>
        <v>0</v>
      </c>
      <c r="S71" s="137">
        <f t="shared" ca="1" si="87"/>
        <v>0</v>
      </c>
      <c r="T71" s="137">
        <f t="shared" ca="1" si="87"/>
        <v>0</v>
      </c>
      <c r="U71" s="137">
        <f t="shared" ca="1" si="87"/>
        <v>0</v>
      </c>
      <c r="V71" s="137">
        <f t="shared" ca="1" si="87"/>
        <v>0</v>
      </c>
      <c r="W71" s="137">
        <f t="shared" ca="1" si="87"/>
        <v>0</v>
      </c>
      <c r="X71" s="137">
        <f t="shared" ca="1" si="87"/>
        <v>0</v>
      </c>
      <c r="Y71" s="137">
        <f t="shared" ca="1" si="87"/>
        <v>0</v>
      </c>
      <c r="Z71" s="137">
        <f t="shared" ca="1" si="87"/>
        <v>0</v>
      </c>
      <c r="AA71" s="137">
        <f t="shared" ca="1" si="87"/>
        <v>0</v>
      </c>
      <c r="AB71" s="137">
        <f t="shared" ca="1" si="88"/>
        <v>0</v>
      </c>
      <c r="AC71" s="137">
        <f t="shared" ca="1" si="88"/>
        <v>0</v>
      </c>
      <c r="AD71" s="137">
        <f t="shared" ca="1" si="88"/>
        <v>0</v>
      </c>
      <c r="AE71" s="137">
        <f t="shared" ca="1" si="88"/>
        <v>0</v>
      </c>
      <c r="AF71" s="137">
        <f t="shared" ca="1" si="88"/>
        <v>0</v>
      </c>
      <c r="AG71" s="137">
        <f t="shared" ca="1" si="88"/>
        <v>0</v>
      </c>
      <c r="AH71" s="137">
        <f t="shared" ca="1" si="88"/>
        <v>0</v>
      </c>
      <c r="AI71" s="137">
        <f t="shared" ca="1" si="88"/>
        <v>0</v>
      </c>
      <c r="AJ71" s="137">
        <f t="shared" ca="1" si="88"/>
        <v>0</v>
      </c>
      <c r="AK71" s="137">
        <f t="shared" ca="1" si="88"/>
        <v>0</v>
      </c>
      <c r="AL71" s="137">
        <f t="shared" ca="1" si="89"/>
        <v>0</v>
      </c>
      <c r="AM71" s="137">
        <f t="shared" ca="1" si="89"/>
        <v>0</v>
      </c>
      <c r="AN71" s="137">
        <f t="shared" ca="1" si="89"/>
        <v>0</v>
      </c>
      <c r="AO71" s="137">
        <f t="shared" ca="1" si="89"/>
        <v>0</v>
      </c>
      <c r="AP71" s="137">
        <f t="shared" ca="1" si="89"/>
        <v>0</v>
      </c>
      <c r="AQ71" s="137">
        <f t="shared" ca="1" si="89"/>
        <v>0</v>
      </c>
      <c r="AR71" s="137">
        <f t="shared" ca="1" si="89"/>
        <v>0</v>
      </c>
      <c r="AS71" s="137">
        <f t="shared" ca="1" si="89"/>
        <v>0</v>
      </c>
      <c r="AT71" s="137">
        <f t="shared" ca="1" si="89"/>
        <v>0</v>
      </c>
      <c r="AU71" s="137">
        <f t="shared" ca="1" si="89"/>
        <v>0</v>
      </c>
      <c r="AV71" s="137">
        <f t="shared" ca="1" si="90"/>
        <v>0</v>
      </c>
      <c r="AW71" s="137">
        <f t="shared" ca="1" si="90"/>
        <v>0</v>
      </c>
      <c r="AX71" s="137">
        <f t="shared" ca="1" si="90"/>
        <v>0</v>
      </c>
      <c r="AY71" s="137">
        <f t="shared" ca="1" si="90"/>
        <v>0</v>
      </c>
      <c r="AZ71" s="137">
        <f t="shared" ca="1" si="90"/>
        <v>0</v>
      </c>
      <c r="BA71" s="137">
        <f t="shared" ca="1" si="90"/>
        <v>0</v>
      </c>
      <c r="BB71" s="137">
        <f t="shared" ca="1" si="90"/>
        <v>0</v>
      </c>
      <c r="BC71" s="137">
        <f t="shared" ca="1" si="90"/>
        <v>0</v>
      </c>
      <c r="BD71" s="137">
        <f t="shared" ca="1" si="90"/>
        <v>0</v>
      </c>
      <c r="BE71" s="137">
        <f t="shared" ca="1" si="90"/>
        <v>0</v>
      </c>
      <c r="BF71" s="137">
        <f t="shared" ca="1" si="91"/>
        <v>0</v>
      </c>
      <c r="BG71" s="137">
        <f t="shared" ca="1" si="91"/>
        <v>0</v>
      </c>
      <c r="BH71" s="137">
        <f t="shared" ca="1" si="91"/>
        <v>0</v>
      </c>
      <c r="BI71" s="137">
        <f t="shared" ca="1" si="91"/>
        <v>0</v>
      </c>
      <c r="BJ71" s="137">
        <f t="shared" ca="1" si="91"/>
        <v>0</v>
      </c>
      <c r="BK71" s="137">
        <f t="shared" ca="1" si="91"/>
        <v>0</v>
      </c>
      <c r="BL71" s="137">
        <f t="shared" ca="1" si="91"/>
        <v>0</v>
      </c>
      <c r="BM71" s="137">
        <f t="shared" ca="1" si="91"/>
        <v>0</v>
      </c>
      <c r="BN71" s="137">
        <f t="shared" ca="1" si="91"/>
        <v>0</v>
      </c>
      <c r="BO71" s="137">
        <f t="shared" ca="1" si="91"/>
        <v>0</v>
      </c>
      <c r="BP71" s="137">
        <f t="shared" ca="1" si="92"/>
        <v>0</v>
      </c>
      <c r="BQ71" s="137">
        <f t="shared" ca="1" si="92"/>
        <v>0</v>
      </c>
      <c r="BR71" s="137">
        <f t="shared" ca="1" si="92"/>
        <v>0</v>
      </c>
      <c r="BS71" s="137">
        <f t="shared" ca="1" si="92"/>
        <v>0</v>
      </c>
      <c r="BT71" s="137">
        <f t="shared" ca="1" si="92"/>
        <v>0</v>
      </c>
      <c r="BU71" s="137">
        <f t="shared" ca="1" si="92"/>
        <v>0</v>
      </c>
      <c r="BV71" s="137">
        <f t="shared" ca="1" si="92"/>
        <v>0</v>
      </c>
      <c r="BW71" s="137">
        <f t="shared" ca="1" si="92"/>
        <v>0</v>
      </c>
      <c r="BX71" s="137">
        <f t="shared" ca="1" si="92"/>
        <v>0</v>
      </c>
      <c r="BY71" s="137">
        <f t="shared" ca="1" si="92"/>
        <v>0</v>
      </c>
      <c r="BZ71" s="137">
        <f t="shared" ca="1" si="93"/>
        <v>0</v>
      </c>
      <c r="CA71" s="137">
        <f t="shared" ca="1" si="93"/>
        <v>0</v>
      </c>
      <c r="CB71" s="137">
        <f t="shared" ca="1" si="93"/>
        <v>0</v>
      </c>
      <c r="CC71" s="137">
        <f t="shared" ca="1" si="93"/>
        <v>0</v>
      </c>
      <c r="CD71" s="137">
        <f t="shared" ca="1" si="93"/>
        <v>0</v>
      </c>
      <c r="CE71" s="137">
        <f t="shared" ca="1" si="93"/>
        <v>0</v>
      </c>
      <c r="CF71" s="137">
        <f t="shared" ca="1" si="93"/>
        <v>0</v>
      </c>
      <c r="CG71" s="137">
        <f t="shared" ca="1" si="93"/>
        <v>0</v>
      </c>
      <c r="CH71" s="137">
        <f t="shared" ca="1" si="93"/>
        <v>0</v>
      </c>
      <c r="CI71" s="137">
        <f t="shared" ca="1" si="93"/>
        <v>0</v>
      </c>
      <c r="CJ71" s="137">
        <f t="shared" ca="1" si="94"/>
        <v>0</v>
      </c>
      <c r="CK71" s="137">
        <f t="shared" ca="1" si="94"/>
        <v>0</v>
      </c>
      <c r="CL71" s="137">
        <f t="shared" ca="1" si="94"/>
        <v>0</v>
      </c>
      <c r="CM71" s="137">
        <f t="shared" ca="1" si="94"/>
        <v>0</v>
      </c>
      <c r="CN71" s="137">
        <f t="shared" ca="1" si="94"/>
        <v>0</v>
      </c>
      <c r="CO71" s="137">
        <f t="shared" ca="1" si="94"/>
        <v>0</v>
      </c>
      <c r="CP71" s="137">
        <f t="shared" ca="1" si="94"/>
        <v>0</v>
      </c>
      <c r="CQ71" s="137">
        <f t="shared" ca="1" si="94"/>
        <v>0</v>
      </c>
      <c r="CR71" s="137">
        <f t="shared" ca="1" si="94"/>
        <v>0</v>
      </c>
      <c r="CS71" s="137">
        <f t="shared" ca="1" si="94"/>
        <v>0</v>
      </c>
      <c r="CT71" s="137">
        <f t="shared" ca="1" si="95"/>
        <v>0</v>
      </c>
      <c r="CU71" s="137">
        <f t="shared" ca="1" si="95"/>
        <v>0</v>
      </c>
      <c r="CV71" s="137">
        <f t="shared" ca="1" si="95"/>
        <v>0</v>
      </c>
      <c r="CW71" s="137">
        <f t="shared" ca="1" si="95"/>
        <v>0</v>
      </c>
      <c r="CX71" s="137">
        <f t="shared" ca="1" si="95"/>
        <v>0</v>
      </c>
      <c r="CY71" s="137">
        <f t="shared" ca="1" si="95"/>
        <v>0</v>
      </c>
      <c r="CZ71" s="137">
        <f t="shared" ca="1" si="95"/>
        <v>0</v>
      </c>
      <c r="DA71" s="137">
        <f t="shared" ca="1" si="95"/>
        <v>0</v>
      </c>
      <c r="DB71" s="137">
        <f t="shared" ca="1" si="95"/>
        <v>0</v>
      </c>
      <c r="DC71" s="137">
        <f t="shared" ca="1" si="95"/>
        <v>0</v>
      </c>
      <c r="DE71" s="253" t="str">
        <f t="shared" ca="1" si="25"/>
        <v>E.3.5.</v>
      </c>
      <c r="DF71">
        <v>1</v>
      </c>
      <c r="DG71">
        <f t="shared" ca="1" si="96"/>
        <v>21</v>
      </c>
      <c r="DH71">
        <v>0</v>
      </c>
    </row>
    <row r="72" spans="1:112" hidden="1">
      <c r="A72" s="123">
        <v>60</v>
      </c>
      <c r="B72" s="204" t="str">
        <f t="shared" ca="1" si="53"/>
        <v>E.3.6.</v>
      </c>
      <c r="C72" s="128" t="str">
        <f t="shared" ca="1" si="54"/>
        <v>Veikla</v>
      </c>
      <c r="D72" s="143"/>
      <c r="E72" s="147">
        <f t="shared" ca="1" si="55"/>
        <v>0.21</v>
      </c>
      <c r="F72" s="138">
        <f ca="1">H72+NPV(FD,I72:INDEX(I72:DC72,PAL))</f>
        <v>0</v>
      </c>
      <c r="G72" s="139">
        <f ca="1">SUMIF($H$5:$DC$5,"&lt;="&amp;PAL,$H72:$DC72)</f>
        <v>0</v>
      </c>
      <c r="H72" s="137">
        <f t="shared" ca="1" si="86"/>
        <v>0</v>
      </c>
      <c r="I72" s="137">
        <f t="shared" ca="1" si="86"/>
        <v>0</v>
      </c>
      <c r="J72" s="137">
        <f t="shared" ca="1" si="86"/>
        <v>0</v>
      </c>
      <c r="K72" s="137">
        <f t="shared" ca="1" si="86"/>
        <v>0</v>
      </c>
      <c r="L72" s="137">
        <f t="shared" ca="1" si="86"/>
        <v>0</v>
      </c>
      <c r="M72" s="137">
        <f t="shared" ca="1" si="86"/>
        <v>0</v>
      </c>
      <c r="N72" s="137">
        <f t="shared" ca="1" si="86"/>
        <v>0</v>
      </c>
      <c r="O72" s="137">
        <f t="shared" ca="1" si="86"/>
        <v>0</v>
      </c>
      <c r="P72" s="137">
        <f t="shared" ca="1" si="86"/>
        <v>0</v>
      </c>
      <c r="Q72" s="137">
        <f t="shared" ca="1" si="86"/>
        <v>0</v>
      </c>
      <c r="R72" s="137">
        <f t="shared" ca="1" si="87"/>
        <v>0</v>
      </c>
      <c r="S72" s="137">
        <f t="shared" ca="1" si="87"/>
        <v>0</v>
      </c>
      <c r="T72" s="137">
        <f t="shared" ca="1" si="87"/>
        <v>0</v>
      </c>
      <c r="U72" s="137">
        <f t="shared" ca="1" si="87"/>
        <v>0</v>
      </c>
      <c r="V72" s="137">
        <f t="shared" ca="1" si="87"/>
        <v>0</v>
      </c>
      <c r="W72" s="137">
        <f t="shared" ca="1" si="87"/>
        <v>0</v>
      </c>
      <c r="X72" s="137">
        <f t="shared" ca="1" si="87"/>
        <v>0</v>
      </c>
      <c r="Y72" s="137">
        <f t="shared" ca="1" si="87"/>
        <v>0</v>
      </c>
      <c r="Z72" s="137">
        <f t="shared" ca="1" si="87"/>
        <v>0</v>
      </c>
      <c r="AA72" s="137">
        <f t="shared" ca="1" si="87"/>
        <v>0</v>
      </c>
      <c r="AB72" s="137">
        <f t="shared" ca="1" si="88"/>
        <v>0</v>
      </c>
      <c r="AC72" s="137">
        <f t="shared" ca="1" si="88"/>
        <v>0</v>
      </c>
      <c r="AD72" s="137">
        <f t="shared" ca="1" si="88"/>
        <v>0</v>
      </c>
      <c r="AE72" s="137">
        <f t="shared" ca="1" si="88"/>
        <v>0</v>
      </c>
      <c r="AF72" s="137">
        <f t="shared" ca="1" si="88"/>
        <v>0</v>
      </c>
      <c r="AG72" s="137">
        <f t="shared" ca="1" si="88"/>
        <v>0</v>
      </c>
      <c r="AH72" s="137">
        <f t="shared" ca="1" si="88"/>
        <v>0</v>
      </c>
      <c r="AI72" s="137">
        <f t="shared" ca="1" si="88"/>
        <v>0</v>
      </c>
      <c r="AJ72" s="137">
        <f t="shared" ca="1" si="88"/>
        <v>0</v>
      </c>
      <c r="AK72" s="137">
        <f t="shared" ca="1" si="88"/>
        <v>0</v>
      </c>
      <c r="AL72" s="137">
        <f t="shared" ca="1" si="89"/>
        <v>0</v>
      </c>
      <c r="AM72" s="137">
        <f t="shared" ca="1" si="89"/>
        <v>0</v>
      </c>
      <c r="AN72" s="137">
        <f t="shared" ca="1" si="89"/>
        <v>0</v>
      </c>
      <c r="AO72" s="137">
        <f t="shared" ca="1" si="89"/>
        <v>0</v>
      </c>
      <c r="AP72" s="137">
        <f t="shared" ca="1" si="89"/>
        <v>0</v>
      </c>
      <c r="AQ72" s="137">
        <f t="shared" ca="1" si="89"/>
        <v>0</v>
      </c>
      <c r="AR72" s="137">
        <f t="shared" ca="1" si="89"/>
        <v>0</v>
      </c>
      <c r="AS72" s="137">
        <f t="shared" ca="1" si="89"/>
        <v>0</v>
      </c>
      <c r="AT72" s="137">
        <f t="shared" ca="1" si="89"/>
        <v>0</v>
      </c>
      <c r="AU72" s="137">
        <f t="shared" ca="1" si="89"/>
        <v>0</v>
      </c>
      <c r="AV72" s="137">
        <f t="shared" ca="1" si="90"/>
        <v>0</v>
      </c>
      <c r="AW72" s="137">
        <f t="shared" ca="1" si="90"/>
        <v>0</v>
      </c>
      <c r="AX72" s="137">
        <f t="shared" ca="1" si="90"/>
        <v>0</v>
      </c>
      <c r="AY72" s="137">
        <f t="shared" ca="1" si="90"/>
        <v>0</v>
      </c>
      <c r="AZ72" s="137">
        <f t="shared" ca="1" si="90"/>
        <v>0</v>
      </c>
      <c r="BA72" s="137">
        <f t="shared" ca="1" si="90"/>
        <v>0</v>
      </c>
      <c r="BB72" s="137">
        <f t="shared" ca="1" si="90"/>
        <v>0</v>
      </c>
      <c r="BC72" s="137">
        <f t="shared" ca="1" si="90"/>
        <v>0</v>
      </c>
      <c r="BD72" s="137">
        <f t="shared" ca="1" si="90"/>
        <v>0</v>
      </c>
      <c r="BE72" s="137">
        <f t="shared" ca="1" si="90"/>
        <v>0</v>
      </c>
      <c r="BF72" s="137">
        <f t="shared" ca="1" si="91"/>
        <v>0</v>
      </c>
      <c r="BG72" s="137">
        <f t="shared" ca="1" si="91"/>
        <v>0</v>
      </c>
      <c r="BH72" s="137">
        <f t="shared" ca="1" si="91"/>
        <v>0</v>
      </c>
      <c r="BI72" s="137">
        <f t="shared" ca="1" si="91"/>
        <v>0</v>
      </c>
      <c r="BJ72" s="137">
        <f t="shared" ca="1" si="91"/>
        <v>0</v>
      </c>
      <c r="BK72" s="137">
        <f t="shared" ca="1" si="91"/>
        <v>0</v>
      </c>
      <c r="BL72" s="137">
        <f t="shared" ca="1" si="91"/>
        <v>0</v>
      </c>
      <c r="BM72" s="137">
        <f t="shared" ca="1" si="91"/>
        <v>0</v>
      </c>
      <c r="BN72" s="137">
        <f t="shared" ca="1" si="91"/>
        <v>0</v>
      </c>
      <c r="BO72" s="137">
        <f t="shared" ca="1" si="91"/>
        <v>0</v>
      </c>
      <c r="BP72" s="137">
        <f t="shared" ca="1" si="92"/>
        <v>0</v>
      </c>
      <c r="BQ72" s="137">
        <f t="shared" ca="1" si="92"/>
        <v>0</v>
      </c>
      <c r="BR72" s="137">
        <f t="shared" ca="1" si="92"/>
        <v>0</v>
      </c>
      <c r="BS72" s="137">
        <f t="shared" ca="1" si="92"/>
        <v>0</v>
      </c>
      <c r="BT72" s="137">
        <f t="shared" ca="1" si="92"/>
        <v>0</v>
      </c>
      <c r="BU72" s="137">
        <f t="shared" ca="1" si="92"/>
        <v>0</v>
      </c>
      <c r="BV72" s="137">
        <f t="shared" ca="1" si="92"/>
        <v>0</v>
      </c>
      <c r="BW72" s="137">
        <f t="shared" ca="1" si="92"/>
        <v>0</v>
      </c>
      <c r="BX72" s="137">
        <f t="shared" ca="1" si="92"/>
        <v>0</v>
      </c>
      <c r="BY72" s="137">
        <f t="shared" ca="1" si="92"/>
        <v>0</v>
      </c>
      <c r="BZ72" s="137">
        <f t="shared" ca="1" si="93"/>
        <v>0</v>
      </c>
      <c r="CA72" s="137">
        <f t="shared" ca="1" si="93"/>
        <v>0</v>
      </c>
      <c r="CB72" s="137">
        <f t="shared" ca="1" si="93"/>
        <v>0</v>
      </c>
      <c r="CC72" s="137">
        <f t="shared" ca="1" si="93"/>
        <v>0</v>
      </c>
      <c r="CD72" s="137">
        <f t="shared" ca="1" si="93"/>
        <v>0</v>
      </c>
      <c r="CE72" s="137">
        <f t="shared" ca="1" si="93"/>
        <v>0</v>
      </c>
      <c r="CF72" s="137">
        <f t="shared" ca="1" si="93"/>
        <v>0</v>
      </c>
      <c r="CG72" s="137">
        <f t="shared" ca="1" si="93"/>
        <v>0</v>
      </c>
      <c r="CH72" s="137">
        <f t="shared" ca="1" si="93"/>
        <v>0</v>
      </c>
      <c r="CI72" s="137">
        <f t="shared" ca="1" si="93"/>
        <v>0</v>
      </c>
      <c r="CJ72" s="137">
        <f t="shared" ca="1" si="94"/>
        <v>0</v>
      </c>
      <c r="CK72" s="137">
        <f t="shared" ca="1" si="94"/>
        <v>0</v>
      </c>
      <c r="CL72" s="137">
        <f t="shared" ca="1" si="94"/>
        <v>0</v>
      </c>
      <c r="CM72" s="137">
        <f t="shared" ca="1" si="94"/>
        <v>0</v>
      </c>
      <c r="CN72" s="137">
        <f t="shared" ca="1" si="94"/>
        <v>0</v>
      </c>
      <c r="CO72" s="137">
        <f t="shared" ca="1" si="94"/>
        <v>0</v>
      </c>
      <c r="CP72" s="137">
        <f t="shared" ca="1" si="94"/>
        <v>0</v>
      </c>
      <c r="CQ72" s="137">
        <f t="shared" ca="1" si="94"/>
        <v>0</v>
      </c>
      <c r="CR72" s="137">
        <f t="shared" ca="1" si="94"/>
        <v>0</v>
      </c>
      <c r="CS72" s="137">
        <f t="shared" ca="1" si="94"/>
        <v>0</v>
      </c>
      <c r="CT72" s="137">
        <f t="shared" ca="1" si="95"/>
        <v>0</v>
      </c>
      <c r="CU72" s="137">
        <f t="shared" ca="1" si="95"/>
        <v>0</v>
      </c>
      <c r="CV72" s="137">
        <f t="shared" ca="1" si="95"/>
        <v>0</v>
      </c>
      <c r="CW72" s="137">
        <f t="shared" ca="1" si="95"/>
        <v>0</v>
      </c>
      <c r="CX72" s="137">
        <f t="shared" ca="1" si="95"/>
        <v>0</v>
      </c>
      <c r="CY72" s="137">
        <f t="shared" ca="1" si="95"/>
        <v>0</v>
      </c>
      <c r="CZ72" s="137">
        <f t="shared" ca="1" si="95"/>
        <v>0</v>
      </c>
      <c r="DA72" s="137">
        <f t="shared" ca="1" si="95"/>
        <v>0</v>
      </c>
      <c r="DB72" s="137">
        <f t="shared" ca="1" si="95"/>
        <v>0</v>
      </c>
      <c r="DC72" s="137">
        <f t="shared" ca="1" si="95"/>
        <v>0</v>
      </c>
      <c r="DE72" s="253" t="str">
        <f t="shared" ca="1" si="25"/>
        <v>E.3.6.</v>
      </c>
      <c r="DF72">
        <v>1</v>
      </c>
      <c r="DG72">
        <f t="shared" ca="1" si="96"/>
        <v>21</v>
      </c>
      <c r="DH72">
        <v>0</v>
      </c>
    </row>
    <row r="73" spans="1:112" hidden="1">
      <c r="A73" s="123">
        <v>61</v>
      </c>
      <c r="B73" s="204" t="str">
        <f t="shared" ca="1" si="53"/>
        <v>E.3.7.</v>
      </c>
      <c r="C73" s="128" t="str">
        <f t="shared" ca="1" si="54"/>
        <v>Veikla</v>
      </c>
      <c r="D73" s="143"/>
      <c r="E73" s="147">
        <f t="shared" ca="1" si="55"/>
        <v>0.21</v>
      </c>
      <c r="F73" s="138">
        <f ca="1">H73+NPV(FD,I73:INDEX(I73:DC73,PAL))</f>
        <v>0</v>
      </c>
      <c r="G73" s="139">
        <f ca="1">SUMIF($H$5:$DC$5,"&lt;="&amp;PAL,$H73:$DC73)</f>
        <v>0</v>
      </c>
      <c r="H73" s="137">
        <f t="shared" ca="1" si="86"/>
        <v>0</v>
      </c>
      <c r="I73" s="137">
        <f t="shared" ca="1" si="86"/>
        <v>0</v>
      </c>
      <c r="J73" s="137">
        <f t="shared" ca="1" si="86"/>
        <v>0</v>
      </c>
      <c r="K73" s="137">
        <f t="shared" ca="1" si="86"/>
        <v>0</v>
      </c>
      <c r="L73" s="137">
        <f t="shared" ca="1" si="86"/>
        <v>0</v>
      </c>
      <c r="M73" s="137">
        <f t="shared" ca="1" si="86"/>
        <v>0</v>
      </c>
      <c r="N73" s="137">
        <f t="shared" ca="1" si="86"/>
        <v>0</v>
      </c>
      <c r="O73" s="137">
        <f t="shared" ca="1" si="86"/>
        <v>0</v>
      </c>
      <c r="P73" s="137">
        <f t="shared" ca="1" si="86"/>
        <v>0</v>
      </c>
      <c r="Q73" s="137">
        <f t="shared" ca="1" si="86"/>
        <v>0</v>
      </c>
      <c r="R73" s="137">
        <f t="shared" ca="1" si="87"/>
        <v>0</v>
      </c>
      <c r="S73" s="137">
        <f t="shared" ca="1" si="87"/>
        <v>0</v>
      </c>
      <c r="T73" s="137">
        <f t="shared" ca="1" si="87"/>
        <v>0</v>
      </c>
      <c r="U73" s="137">
        <f t="shared" ca="1" si="87"/>
        <v>0</v>
      </c>
      <c r="V73" s="137">
        <f t="shared" ca="1" si="87"/>
        <v>0</v>
      </c>
      <c r="W73" s="137">
        <f t="shared" ca="1" si="87"/>
        <v>0</v>
      </c>
      <c r="X73" s="137">
        <f t="shared" ca="1" si="87"/>
        <v>0</v>
      </c>
      <c r="Y73" s="137">
        <f t="shared" ca="1" si="87"/>
        <v>0</v>
      </c>
      <c r="Z73" s="137">
        <f t="shared" ca="1" si="87"/>
        <v>0</v>
      </c>
      <c r="AA73" s="137">
        <f t="shared" ca="1" si="87"/>
        <v>0</v>
      </c>
      <c r="AB73" s="137">
        <f t="shared" ca="1" si="88"/>
        <v>0</v>
      </c>
      <c r="AC73" s="137">
        <f t="shared" ca="1" si="88"/>
        <v>0</v>
      </c>
      <c r="AD73" s="137">
        <f t="shared" ca="1" si="88"/>
        <v>0</v>
      </c>
      <c r="AE73" s="137">
        <f t="shared" ca="1" si="88"/>
        <v>0</v>
      </c>
      <c r="AF73" s="137">
        <f t="shared" ca="1" si="88"/>
        <v>0</v>
      </c>
      <c r="AG73" s="137">
        <f t="shared" ca="1" si="88"/>
        <v>0</v>
      </c>
      <c r="AH73" s="137">
        <f t="shared" ca="1" si="88"/>
        <v>0</v>
      </c>
      <c r="AI73" s="137">
        <f t="shared" ca="1" si="88"/>
        <v>0</v>
      </c>
      <c r="AJ73" s="137">
        <f t="shared" ca="1" si="88"/>
        <v>0</v>
      </c>
      <c r="AK73" s="137">
        <f t="shared" ca="1" si="88"/>
        <v>0</v>
      </c>
      <c r="AL73" s="137">
        <f t="shared" ca="1" si="89"/>
        <v>0</v>
      </c>
      <c r="AM73" s="137">
        <f t="shared" ca="1" si="89"/>
        <v>0</v>
      </c>
      <c r="AN73" s="137">
        <f t="shared" ca="1" si="89"/>
        <v>0</v>
      </c>
      <c r="AO73" s="137">
        <f t="shared" ca="1" si="89"/>
        <v>0</v>
      </c>
      <c r="AP73" s="137">
        <f t="shared" ca="1" si="89"/>
        <v>0</v>
      </c>
      <c r="AQ73" s="137">
        <f t="shared" ca="1" si="89"/>
        <v>0</v>
      </c>
      <c r="AR73" s="137">
        <f t="shared" ca="1" si="89"/>
        <v>0</v>
      </c>
      <c r="AS73" s="137">
        <f t="shared" ca="1" si="89"/>
        <v>0</v>
      </c>
      <c r="AT73" s="137">
        <f t="shared" ca="1" si="89"/>
        <v>0</v>
      </c>
      <c r="AU73" s="137">
        <f t="shared" ca="1" si="89"/>
        <v>0</v>
      </c>
      <c r="AV73" s="137">
        <f t="shared" ca="1" si="90"/>
        <v>0</v>
      </c>
      <c r="AW73" s="137">
        <f t="shared" ca="1" si="90"/>
        <v>0</v>
      </c>
      <c r="AX73" s="137">
        <f t="shared" ca="1" si="90"/>
        <v>0</v>
      </c>
      <c r="AY73" s="137">
        <f t="shared" ca="1" si="90"/>
        <v>0</v>
      </c>
      <c r="AZ73" s="137">
        <f t="shared" ca="1" si="90"/>
        <v>0</v>
      </c>
      <c r="BA73" s="137">
        <f t="shared" ca="1" si="90"/>
        <v>0</v>
      </c>
      <c r="BB73" s="137">
        <f t="shared" ca="1" si="90"/>
        <v>0</v>
      </c>
      <c r="BC73" s="137">
        <f t="shared" ca="1" si="90"/>
        <v>0</v>
      </c>
      <c r="BD73" s="137">
        <f t="shared" ca="1" si="90"/>
        <v>0</v>
      </c>
      <c r="BE73" s="137">
        <f t="shared" ca="1" si="90"/>
        <v>0</v>
      </c>
      <c r="BF73" s="137">
        <f t="shared" ca="1" si="91"/>
        <v>0</v>
      </c>
      <c r="BG73" s="137">
        <f t="shared" ca="1" si="91"/>
        <v>0</v>
      </c>
      <c r="BH73" s="137">
        <f t="shared" ca="1" si="91"/>
        <v>0</v>
      </c>
      <c r="BI73" s="137">
        <f t="shared" ca="1" si="91"/>
        <v>0</v>
      </c>
      <c r="BJ73" s="137">
        <f t="shared" ca="1" si="91"/>
        <v>0</v>
      </c>
      <c r="BK73" s="137">
        <f t="shared" ca="1" si="91"/>
        <v>0</v>
      </c>
      <c r="BL73" s="137">
        <f t="shared" ca="1" si="91"/>
        <v>0</v>
      </c>
      <c r="BM73" s="137">
        <f t="shared" ca="1" si="91"/>
        <v>0</v>
      </c>
      <c r="BN73" s="137">
        <f t="shared" ca="1" si="91"/>
        <v>0</v>
      </c>
      <c r="BO73" s="137">
        <f t="shared" ca="1" si="91"/>
        <v>0</v>
      </c>
      <c r="BP73" s="137">
        <f t="shared" ca="1" si="92"/>
        <v>0</v>
      </c>
      <c r="BQ73" s="137">
        <f t="shared" ca="1" si="92"/>
        <v>0</v>
      </c>
      <c r="BR73" s="137">
        <f t="shared" ca="1" si="92"/>
        <v>0</v>
      </c>
      <c r="BS73" s="137">
        <f t="shared" ca="1" si="92"/>
        <v>0</v>
      </c>
      <c r="BT73" s="137">
        <f t="shared" ca="1" si="92"/>
        <v>0</v>
      </c>
      <c r="BU73" s="137">
        <f t="shared" ca="1" si="92"/>
        <v>0</v>
      </c>
      <c r="BV73" s="137">
        <f t="shared" ca="1" si="92"/>
        <v>0</v>
      </c>
      <c r="BW73" s="137">
        <f t="shared" ca="1" si="92"/>
        <v>0</v>
      </c>
      <c r="BX73" s="137">
        <f t="shared" ca="1" si="92"/>
        <v>0</v>
      </c>
      <c r="BY73" s="137">
        <f t="shared" ca="1" si="92"/>
        <v>0</v>
      </c>
      <c r="BZ73" s="137">
        <f t="shared" ca="1" si="93"/>
        <v>0</v>
      </c>
      <c r="CA73" s="137">
        <f t="shared" ca="1" si="93"/>
        <v>0</v>
      </c>
      <c r="CB73" s="137">
        <f t="shared" ca="1" si="93"/>
        <v>0</v>
      </c>
      <c r="CC73" s="137">
        <f t="shared" ca="1" si="93"/>
        <v>0</v>
      </c>
      <c r="CD73" s="137">
        <f t="shared" ca="1" si="93"/>
        <v>0</v>
      </c>
      <c r="CE73" s="137">
        <f t="shared" ca="1" si="93"/>
        <v>0</v>
      </c>
      <c r="CF73" s="137">
        <f t="shared" ca="1" si="93"/>
        <v>0</v>
      </c>
      <c r="CG73" s="137">
        <f t="shared" ca="1" si="93"/>
        <v>0</v>
      </c>
      <c r="CH73" s="137">
        <f t="shared" ca="1" si="93"/>
        <v>0</v>
      </c>
      <c r="CI73" s="137">
        <f t="shared" ca="1" si="93"/>
        <v>0</v>
      </c>
      <c r="CJ73" s="137">
        <f t="shared" ca="1" si="94"/>
        <v>0</v>
      </c>
      <c r="CK73" s="137">
        <f t="shared" ca="1" si="94"/>
        <v>0</v>
      </c>
      <c r="CL73" s="137">
        <f t="shared" ca="1" si="94"/>
        <v>0</v>
      </c>
      <c r="CM73" s="137">
        <f t="shared" ca="1" si="94"/>
        <v>0</v>
      </c>
      <c r="CN73" s="137">
        <f t="shared" ca="1" si="94"/>
        <v>0</v>
      </c>
      <c r="CO73" s="137">
        <f t="shared" ca="1" si="94"/>
        <v>0</v>
      </c>
      <c r="CP73" s="137">
        <f t="shared" ca="1" si="94"/>
        <v>0</v>
      </c>
      <c r="CQ73" s="137">
        <f t="shared" ca="1" si="94"/>
        <v>0</v>
      </c>
      <c r="CR73" s="137">
        <f t="shared" ca="1" si="94"/>
        <v>0</v>
      </c>
      <c r="CS73" s="137">
        <f t="shared" ca="1" si="94"/>
        <v>0</v>
      </c>
      <c r="CT73" s="137">
        <f t="shared" ca="1" si="95"/>
        <v>0</v>
      </c>
      <c r="CU73" s="137">
        <f t="shared" ca="1" si="95"/>
        <v>0</v>
      </c>
      <c r="CV73" s="137">
        <f t="shared" ca="1" si="95"/>
        <v>0</v>
      </c>
      <c r="CW73" s="137">
        <f t="shared" ca="1" si="95"/>
        <v>0</v>
      </c>
      <c r="CX73" s="137">
        <f t="shared" ca="1" si="95"/>
        <v>0</v>
      </c>
      <c r="CY73" s="137">
        <f t="shared" ca="1" si="95"/>
        <v>0</v>
      </c>
      <c r="CZ73" s="137">
        <f t="shared" ca="1" si="95"/>
        <v>0</v>
      </c>
      <c r="DA73" s="137">
        <f t="shared" ca="1" si="95"/>
        <v>0</v>
      </c>
      <c r="DB73" s="137">
        <f t="shared" ca="1" si="95"/>
        <v>0</v>
      </c>
      <c r="DC73" s="137">
        <f t="shared" ca="1" si="95"/>
        <v>0</v>
      </c>
      <c r="DE73" s="253" t="str">
        <f t="shared" ca="1" si="25"/>
        <v>E.3.7.</v>
      </c>
      <c r="DF73">
        <v>1</v>
      </c>
      <c r="DG73">
        <f t="shared" ca="1" si="96"/>
        <v>21</v>
      </c>
      <c r="DH73">
        <v>0</v>
      </c>
    </row>
    <row r="74" spans="1:112" hidden="1">
      <c r="A74" s="123">
        <v>62</v>
      </c>
      <c r="B74" s="204" t="str">
        <f t="shared" ca="1" si="53"/>
        <v>E.3.8.</v>
      </c>
      <c r="C74" s="128" t="str">
        <f t="shared" ca="1" si="54"/>
        <v>Veikla</v>
      </c>
      <c r="D74" s="143"/>
      <c r="E74" s="147">
        <f t="shared" ca="1" si="55"/>
        <v>0.21</v>
      </c>
      <c r="F74" s="138">
        <f ca="1">H74+NPV(FD,I74:INDEX(I74:DC74,PAL))</f>
        <v>0</v>
      </c>
      <c r="G74" s="139">
        <f ca="1">SUMIF($H$5:$DC$5,"&lt;="&amp;PAL,$H74:$DC74)</f>
        <v>0</v>
      </c>
      <c r="H74" s="137">
        <f t="shared" ca="1" si="86"/>
        <v>0</v>
      </c>
      <c r="I74" s="137">
        <f t="shared" ca="1" si="86"/>
        <v>0</v>
      </c>
      <c r="J74" s="137">
        <f t="shared" ca="1" si="86"/>
        <v>0</v>
      </c>
      <c r="K74" s="137">
        <f t="shared" ca="1" si="86"/>
        <v>0</v>
      </c>
      <c r="L74" s="137">
        <f t="shared" ca="1" si="86"/>
        <v>0</v>
      </c>
      <c r="M74" s="137">
        <f t="shared" ca="1" si="86"/>
        <v>0</v>
      </c>
      <c r="N74" s="137">
        <f t="shared" ca="1" si="86"/>
        <v>0</v>
      </c>
      <c r="O74" s="137">
        <f t="shared" ca="1" si="86"/>
        <v>0</v>
      </c>
      <c r="P74" s="137">
        <f t="shared" ca="1" si="86"/>
        <v>0</v>
      </c>
      <c r="Q74" s="137">
        <f t="shared" ca="1" si="86"/>
        <v>0</v>
      </c>
      <c r="R74" s="137">
        <f t="shared" ca="1" si="87"/>
        <v>0</v>
      </c>
      <c r="S74" s="137">
        <f t="shared" ca="1" si="87"/>
        <v>0</v>
      </c>
      <c r="T74" s="137">
        <f t="shared" ca="1" si="87"/>
        <v>0</v>
      </c>
      <c r="U74" s="137">
        <f t="shared" ca="1" si="87"/>
        <v>0</v>
      </c>
      <c r="V74" s="137">
        <f t="shared" ca="1" si="87"/>
        <v>0</v>
      </c>
      <c r="W74" s="137">
        <f t="shared" ca="1" si="87"/>
        <v>0</v>
      </c>
      <c r="X74" s="137">
        <f t="shared" ca="1" si="87"/>
        <v>0</v>
      </c>
      <c r="Y74" s="137">
        <f t="shared" ca="1" si="87"/>
        <v>0</v>
      </c>
      <c r="Z74" s="137">
        <f t="shared" ca="1" si="87"/>
        <v>0</v>
      </c>
      <c r="AA74" s="137">
        <f t="shared" ca="1" si="87"/>
        <v>0</v>
      </c>
      <c r="AB74" s="137">
        <f t="shared" ca="1" si="88"/>
        <v>0</v>
      </c>
      <c r="AC74" s="137">
        <f t="shared" ca="1" si="88"/>
        <v>0</v>
      </c>
      <c r="AD74" s="137">
        <f t="shared" ca="1" si="88"/>
        <v>0</v>
      </c>
      <c r="AE74" s="137">
        <f t="shared" ca="1" si="88"/>
        <v>0</v>
      </c>
      <c r="AF74" s="137">
        <f t="shared" ca="1" si="88"/>
        <v>0</v>
      </c>
      <c r="AG74" s="137">
        <f t="shared" ca="1" si="88"/>
        <v>0</v>
      </c>
      <c r="AH74" s="137">
        <f t="shared" ca="1" si="88"/>
        <v>0</v>
      </c>
      <c r="AI74" s="137">
        <f t="shared" ca="1" si="88"/>
        <v>0</v>
      </c>
      <c r="AJ74" s="137">
        <f t="shared" ca="1" si="88"/>
        <v>0</v>
      </c>
      <c r="AK74" s="137">
        <f t="shared" ca="1" si="88"/>
        <v>0</v>
      </c>
      <c r="AL74" s="137">
        <f t="shared" ca="1" si="89"/>
        <v>0</v>
      </c>
      <c r="AM74" s="137">
        <f t="shared" ca="1" si="89"/>
        <v>0</v>
      </c>
      <c r="AN74" s="137">
        <f t="shared" ca="1" si="89"/>
        <v>0</v>
      </c>
      <c r="AO74" s="137">
        <f t="shared" ca="1" si="89"/>
        <v>0</v>
      </c>
      <c r="AP74" s="137">
        <f t="shared" ca="1" si="89"/>
        <v>0</v>
      </c>
      <c r="AQ74" s="137">
        <f t="shared" ca="1" si="89"/>
        <v>0</v>
      </c>
      <c r="AR74" s="137">
        <f t="shared" ca="1" si="89"/>
        <v>0</v>
      </c>
      <c r="AS74" s="137">
        <f t="shared" ca="1" si="89"/>
        <v>0</v>
      </c>
      <c r="AT74" s="137">
        <f t="shared" ca="1" si="89"/>
        <v>0</v>
      </c>
      <c r="AU74" s="137">
        <f t="shared" ca="1" si="89"/>
        <v>0</v>
      </c>
      <c r="AV74" s="137">
        <f t="shared" ca="1" si="90"/>
        <v>0</v>
      </c>
      <c r="AW74" s="137">
        <f t="shared" ca="1" si="90"/>
        <v>0</v>
      </c>
      <c r="AX74" s="137">
        <f t="shared" ca="1" si="90"/>
        <v>0</v>
      </c>
      <c r="AY74" s="137">
        <f t="shared" ca="1" si="90"/>
        <v>0</v>
      </c>
      <c r="AZ74" s="137">
        <f t="shared" ca="1" si="90"/>
        <v>0</v>
      </c>
      <c r="BA74" s="137">
        <f t="shared" ca="1" si="90"/>
        <v>0</v>
      </c>
      <c r="BB74" s="137">
        <f t="shared" ca="1" si="90"/>
        <v>0</v>
      </c>
      <c r="BC74" s="137">
        <f t="shared" ca="1" si="90"/>
        <v>0</v>
      </c>
      <c r="BD74" s="137">
        <f t="shared" ca="1" si="90"/>
        <v>0</v>
      </c>
      <c r="BE74" s="137">
        <f t="shared" ca="1" si="90"/>
        <v>0</v>
      </c>
      <c r="BF74" s="137">
        <f t="shared" ca="1" si="91"/>
        <v>0</v>
      </c>
      <c r="BG74" s="137">
        <f t="shared" ca="1" si="91"/>
        <v>0</v>
      </c>
      <c r="BH74" s="137">
        <f t="shared" ca="1" si="91"/>
        <v>0</v>
      </c>
      <c r="BI74" s="137">
        <f t="shared" ca="1" si="91"/>
        <v>0</v>
      </c>
      <c r="BJ74" s="137">
        <f t="shared" ca="1" si="91"/>
        <v>0</v>
      </c>
      <c r="BK74" s="137">
        <f t="shared" ca="1" si="91"/>
        <v>0</v>
      </c>
      <c r="BL74" s="137">
        <f t="shared" ca="1" si="91"/>
        <v>0</v>
      </c>
      <c r="BM74" s="137">
        <f t="shared" ca="1" si="91"/>
        <v>0</v>
      </c>
      <c r="BN74" s="137">
        <f t="shared" ca="1" si="91"/>
        <v>0</v>
      </c>
      <c r="BO74" s="137">
        <f t="shared" ca="1" si="91"/>
        <v>0</v>
      </c>
      <c r="BP74" s="137">
        <f t="shared" ca="1" si="92"/>
        <v>0</v>
      </c>
      <c r="BQ74" s="137">
        <f t="shared" ca="1" si="92"/>
        <v>0</v>
      </c>
      <c r="BR74" s="137">
        <f t="shared" ca="1" si="92"/>
        <v>0</v>
      </c>
      <c r="BS74" s="137">
        <f t="shared" ca="1" si="92"/>
        <v>0</v>
      </c>
      <c r="BT74" s="137">
        <f t="shared" ca="1" si="92"/>
        <v>0</v>
      </c>
      <c r="BU74" s="137">
        <f t="shared" ca="1" si="92"/>
        <v>0</v>
      </c>
      <c r="BV74" s="137">
        <f t="shared" ca="1" si="92"/>
        <v>0</v>
      </c>
      <c r="BW74" s="137">
        <f t="shared" ca="1" si="92"/>
        <v>0</v>
      </c>
      <c r="BX74" s="137">
        <f t="shared" ca="1" si="92"/>
        <v>0</v>
      </c>
      <c r="BY74" s="137">
        <f t="shared" ca="1" si="92"/>
        <v>0</v>
      </c>
      <c r="BZ74" s="137">
        <f t="shared" ca="1" si="93"/>
        <v>0</v>
      </c>
      <c r="CA74" s="137">
        <f t="shared" ca="1" si="93"/>
        <v>0</v>
      </c>
      <c r="CB74" s="137">
        <f t="shared" ca="1" si="93"/>
        <v>0</v>
      </c>
      <c r="CC74" s="137">
        <f t="shared" ca="1" si="93"/>
        <v>0</v>
      </c>
      <c r="CD74" s="137">
        <f t="shared" ca="1" si="93"/>
        <v>0</v>
      </c>
      <c r="CE74" s="137">
        <f t="shared" ca="1" si="93"/>
        <v>0</v>
      </c>
      <c r="CF74" s="137">
        <f t="shared" ca="1" si="93"/>
        <v>0</v>
      </c>
      <c r="CG74" s="137">
        <f t="shared" ca="1" si="93"/>
        <v>0</v>
      </c>
      <c r="CH74" s="137">
        <f t="shared" ca="1" si="93"/>
        <v>0</v>
      </c>
      <c r="CI74" s="137">
        <f t="shared" ca="1" si="93"/>
        <v>0</v>
      </c>
      <c r="CJ74" s="137">
        <f t="shared" ca="1" si="94"/>
        <v>0</v>
      </c>
      <c r="CK74" s="137">
        <f t="shared" ca="1" si="94"/>
        <v>0</v>
      </c>
      <c r="CL74" s="137">
        <f t="shared" ca="1" si="94"/>
        <v>0</v>
      </c>
      <c r="CM74" s="137">
        <f t="shared" ca="1" si="94"/>
        <v>0</v>
      </c>
      <c r="CN74" s="137">
        <f t="shared" ca="1" si="94"/>
        <v>0</v>
      </c>
      <c r="CO74" s="137">
        <f t="shared" ca="1" si="94"/>
        <v>0</v>
      </c>
      <c r="CP74" s="137">
        <f t="shared" ca="1" si="94"/>
        <v>0</v>
      </c>
      <c r="CQ74" s="137">
        <f t="shared" ca="1" si="94"/>
        <v>0</v>
      </c>
      <c r="CR74" s="137">
        <f t="shared" ca="1" si="94"/>
        <v>0</v>
      </c>
      <c r="CS74" s="137">
        <f t="shared" ca="1" si="94"/>
        <v>0</v>
      </c>
      <c r="CT74" s="137">
        <f t="shared" ca="1" si="95"/>
        <v>0</v>
      </c>
      <c r="CU74" s="137">
        <f t="shared" ca="1" si="95"/>
        <v>0</v>
      </c>
      <c r="CV74" s="137">
        <f t="shared" ca="1" si="95"/>
        <v>0</v>
      </c>
      <c r="CW74" s="137">
        <f t="shared" ca="1" si="95"/>
        <v>0</v>
      </c>
      <c r="CX74" s="137">
        <f t="shared" ca="1" si="95"/>
        <v>0</v>
      </c>
      <c r="CY74" s="137">
        <f t="shared" ca="1" si="95"/>
        <v>0</v>
      </c>
      <c r="CZ74" s="137">
        <f t="shared" ca="1" si="95"/>
        <v>0</v>
      </c>
      <c r="DA74" s="137">
        <f t="shared" ca="1" si="95"/>
        <v>0</v>
      </c>
      <c r="DB74" s="137">
        <f t="shared" ca="1" si="95"/>
        <v>0</v>
      </c>
      <c r="DC74" s="137">
        <f t="shared" ca="1" si="95"/>
        <v>0</v>
      </c>
      <c r="DE74" s="253" t="str">
        <f t="shared" ca="1" si="25"/>
        <v>E.3.8.</v>
      </c>
      <c r="DF74">
        <v>1</v>
      </c>
      <c r="DG74">
        <f t="shared" ca="1" si="96"/>
        <v>21</v>
      </c>
      <c r="DH74">
        <v>0</v>
      </c>
    </row>
    <row r="75" spans="1:112" hidden="1">
      <c r="A75" s="123">
        <v>63</v>
      </c>
      <c r="B75" s="204" t="str">
        <f t="shared" ca="1" si="53"/>
        <v>E.3.9.</v>
      </c>
      <c r="C75" s="128" t="str">
        <f t="shared" ca="1" si="54"/>
        <v>Reinvesticijos (po priemonės įgyvendinimo)</v>
      </c>
      <c r="D75" s="143"/>
      <c r="E75" s="147">
        <f t="shared" ca="1" si="55"/>
        <v>0.21</v>
      </c>
      <c r="F75" s="138">
        <f ca="1">H75+NPV(FD,I75:INDEX(I75:DC75,PAL))</f>
        <v>0</v>
      </c>
      <c r="G75" s="139">
        <f ca="1">SUMIF($H$5:$DC$5,"&lt;="&amp;PAL,$H75:$DC75)</f>
        <v>0</v>
      </c>
      <c r="H75" s="137">
        <f t="shared" ca="1" si="86"/>
        <v>0</v>
      </c>
      <c r="I75" s="137">
        <f t="shared" ca="1" si="86"/>
        <v>0</v>
      </c>
      <c r="J75" s="137">
        <f t="shared" ca="1" si="86"/>
        <v>0</v>
      </c>
      <c r="K75" s="137">
        <f t="shared" ca="1" si="86"/>
        <v>0</v>
      </c>
      <c r="L75" s="137">
        <f t="shared" ca="1" si="86"/>
        <v>0</v>
      </c>
      <c r="M75" s="137">
        <f t="shared" ca="1" si="86"/>
        <v>0</v>
      </c>
      <c r="N75" s="137">
        <f t="shared" ca="1" si="86"/>
        <v>0</v>
      </c>
      <c r="O75" s="137">
        <f t="shared" ca="1" si="86"/>
        <v>0</v>
      </c>
      <c r="P75" s="137">
        <f t="shared" ca="1" si="86"/>
        <v>0</v>
      </c>
      <c r="Q75" s="137">
        <f t="shared" ca="1" si="86"/>
        <v>0</v>
      </c>
      <c r="R75" s="137">
        <f t="shared" ca="1" si="87"/>
        <v>0</v>
      </c>
      <c r="S75" s="137">
        <f t="shared" ca="1" si="87"/>
        <v>0</v>
      </c>
      <c r="T75" s="137">
        <f t="shared" ca="1" si="87"/>
        <v>0</v>
      </c>
      <c r="U75" s="137">
        <f t="shared" ca="1" si="87"/>
        <v>0</v>
      </c>
      <c r="V75" s="137">
        <f t="shared" ca="1" si="87"/>
        <v>0</v>
      </c>
      <c r="W75" s="137">
        <f t="shared" ca="1" si="87"/>
        <v>0</v>
      </c>
      <c r="X75" s="137">
        <f t="shared" ca="1" si="87"/>
        <v>0</v>
      </c>
      <c r="Y75" s="137">
        <f t="shared" ca="1" si="87"/>
        <v>0</v>
      </c>
      <c r="Z75" s="137">
        <f t="shared" ca="1" si="87"/>
        <v>0</v>
      </c>
      <c r="AA75" s="137">
        <f t="shared" ca="1" si="87"/>
        <v>0</v>
      </c>
      <c r="AB75" s="137">
        <f t="shared" ca="1" si="88"/>
        <v>0</v>
      </c>
      <c r="AC75" s="137">
        <f t="shared" ca="1" si="88"/>
        <v>0</v>
      </c>
      <c r="AD75" s="137">
        <f t="shared" ca="1" si="88"/>
        <v>0</v>
      </c>
      <c r="AE75" s="137">
        <f t="shared" ca="1" si="88"/>
        <v>0</v>
      </c>
      <c r="AF75" s="137">
        <f t="shared" ca="1" si="88"/>
        <v>0</v>
      </c>
      <c r="AG75" s="137">
        <f t="shared" ca="1" si="88"/>
        <v>0</v>
      </c>
      <c r="AH75" s="137">
        <f t="shared" ca="1" si="88"/>
        <v>0</v>
      </c>
      <c r="AI75" s="137">
        <f t="shared" ca="1" si="88"/>
        <v>0</v>
      </c>
      <c r="AJ75" s="137">
        <f t="shared" ca="1" si="88"/>
        <v>0</v>
      </c>
      <c r="AK75" s="137">
        <f t="shared" ca="1" si="88"/>
        <v>0</v>
      </c>
      <c r="AL75" s="137">
        <f t="shared" ca="1" si="89"/>
        <v>0</v>
      </c>
      <c r="AM75" s="137">
        <f t="shared" ca="1" si="89"/>
        <v>0</v>
      </c>
      <c r="AN75" s="137">
        <f t="shared" ca="1" si="89"/>
        <v>0</v>
      </c>
      <c r="AO75" s="137">
        <f t="shared" ca="1" si="89"/>
        <v>0</v>
      </c>
      <c r="AP75" s="137">
        <f t="shared" ca="1" si="89"/>
        <v>0</v>
      </c>
      <c r="AQ75" s="137">
        <f t="shared" ca="1" si="89"/>
        <v>0</v>
      </c>
      <c r="AR75" s="137">
        <f t="shared" ca="1" si="89"/>
        <v>0</v>
      </c>
      <c r="AS75" s="137">
        <f t="shared" ca="1" si="89"/>
        <v>0</v>
      </c>
      <c r="AT75" s="137">
        <f t="shared" ca="1" si="89"/>
        <v>0</v>
      </c>
      <c r="AU75" s="137">
        <f t="shared" ca="1" si="89"/>
        <v>0</v>
      </c>
      <c r="AV75" s="137">
        <f t="shared" ca="1" si="90"/>
        <v>0</v>
      </c>
      <c r="AW75" s="137">
        <f t="shared" ca="1" si="90"/>
        <v>0</v>
      </c>
      <c r="AX75" s="137">
        <f t="shared" ca="1" si="90"/>
        <v>0</v>
      </c>
      <c r="AY75" s="137">
        <f t="shared" ca="1" si="90"/>
        <v>0</v>
      </c>
      <c r="AZ75" s="137">
        <f t="shared" ca="1" si="90"/>
        <v>0</v>
      </c>
      <c r="BA75" s="137">
        <f t="shared" ca="1" si="90"/>
        <v>0</v>
      </c>
      <c r="BB75" s="137">
        <f t="shared" ca="1" si="90"/>
        <v>0</v>
      </c>
      <c r="BC75" s="137">
        <f t="shared" ca="1" si="90"/>
        <v>0</v>
      </c>
      <c r="BD75" s="137">
        <f t="shared" ca="1" si="90"/>
        <v>0</v>
      </c>
      <c r="BE75" s="137">
        <f t="shared" ca="1" si="90"/>
        <v>0</v>
      </c>
      <c r="BF75" s="137">
        <f t="shared" ca="1" si="91"/>
        <v>0</v>
      </c>
      <c r="BG75" s="137">
        <f t="shared" ca="1" si="91"/>
        <v>0</v>
      </c>
      <c r="BH75" s="137">
        <f t="shared" ca="1" si="91"/>
        <v>0</v>
      </c>
      <c r="BI75" s="137">
        <f t="shared" ca="1" si="91"/>
        <v>0</v>
      </c>
      <c r="BJ75" s="137">
        <f t="shared" ca="1" si="91"/>
        <v>0</v>
      </c>
      <c r="BK75" s="137">
        <f t="shared" ca="1" si="91"/>
        <v>0</v>
      </c>
      <c r="BL75" s="137">
        <f t="shared" ca="1" si="91"/>
        <v>0</v>
      </c>
      <c r="BM75" s="137">
        <f t="shared" ca="1" si="91"/>
        <v>0</v>
      </c>
      <c r="BN75" s="137">
        <f t="shared" ca="1" si="91"/>
        <v>0</v>
      </c>
      <c r="BO75" s="137">
        <f t="shared" ca="1" si="91"/>
        <v>0</v>
      </c>
      <c r="BP75" s="137">
        <f t="shared" ca="1" si="92"/>
        <v>0</v>
      </c>
      <c r="BQ75" s="137">
        <f t="shared" ca="1" si="92"/>
        <v>0</v>
      </c>
      <c r="BR75" s="137">
        <f t="shared" ca="1" si="92"/>
        <v>0</v>
      </c>
      <c r="BS75" s="137">
        <f t="shared" ca="1" si="92"/>
        <v>0</v>
      </c>
      <c r="BT75" s="137">
        <f t="shared" ca="1" si="92"/>
        <v>0</v>
      </c>
      <c r="BU75" s="137">
        <f t="shared" ca="1" si="92"/>
        <v>0</v>
      </c>
      <c r="BV75" s="137">
        <f t="shared" ca="1" si="92"/>
        <v>0</v>
      </c>
      <c r="BW75" s="137">
        <f t="shared" ca="1" si="92"/>
        <v>0</v>
      </c>
      <c r="BX75" s="137">
        <f t="shared" ca="1" si="92"/>
        <v>0</v>
      </c>
      <c r="BY75" s="137">
        <f t="shared" ca="1" si="92"/>
        <v>0</v>
      </c>
      <c r="BZ75" s="137">
        <f t="shared" ca="1" si="93"/>
        <v>0</v>
      </c>
      <c r="CA75" s="137">
        <f t="shared" ca="1" si="93"/>
        <v>0</v>
      </c>
      <c r="CB75" s="137">
        <f t="shared" ca="1" si="93"/>
        <v>0</v>
      </c>
      <c r="CC75" s="137">
        <f t="shared" ca="1" si="93"/>
        <v>0</v>
      </c>
      <c r="CD75" s="137">
        <f t="shared" ca="1" si="93"/>
        <v>0</v>
      </c>
      <c r="CE75" s="137">
        <f t="shared" ca="1" si="93"/>
        <v>0</v>
      </c>
      <c r="CF75" s="137">
        <f t="shared" ca="1" si="93"/>
        <v>0</v>
      </c>
      <c r="CG75" s="137">
        <f t="shared" ca="1" si="93"/>
        <v>0</v>
      </c>
      <c r="CH75" s="137">
        <f t="shared" ca="1" si="93"/>
        <v>0</v>
      </c>
      <c r="CI75" s="137">
        <f t="shared" ca="1" si="93"/>
        <v>0</v>
      </c>
      <c r="CJ75" s="137">
        <f t="shared" ca="1" si="94"/>
        <v>0</v>
      </c>
      <c r="CK75" s="137">
        <f t="shared" ca="1" si="94"/>
        <v>0</v>
      </c>
      <c r="CL75" s="137">
        <f t="shared" ca="1" si="94"/>
        <v>0</v>
      </c>
      <c r="CM75" s="137">
        <f t="shared" ca="1" si="94"/>
        <v>0</v>
      </c>
      <c r="CN75" s="137">
        <f t="shared" ca="1" si="94"/>
        <v>0</v>
      </c>
      <c r="CO75" s="137">
        <f t="shared" ca="1" si="94"/>
        <v>0</v>
      </c>
      <c r="CP75" s="137">
        <f t="shared" ca="1" si="94"/>
        <v>0</v>
      </c>
      <c r="CQ75" s="137">
        <f t="shared" ca="1" si="94"/>
        <v>0</v>
      </c>
      <c r="CR75" s="137">
        <f t="shared" ca="1" si="94"/>
        <v>0</v>
      </c>
      <c r="CS75" s="137">
        <f t="shared" ca="1" si="94"/>
        <v>0</v>
      </c>
      <c r="CT75" s="137">
        <f t="shared" ca="1" si="95"/>
        <v>0</v>
      </c>
      <c r="CU75" s="137">
        <f t="shared" ca="1" si="95"/>
        <v>0</v>
      </c>
      <c r="CV75" s="137">
        <f t="shared" ca="1" si="95"/>
        <v>0</v>
      </c>
      <c r="CW75" s="137">
        <f t="shared" ca="1" si="95"/>
        <v>0</v>
      </c>
      <c r="CX75" s="137">
        <f t="shared" ca="1" si="95"/>
        <v>0</v>
      </c>
      <c r="CY75" s="137">
        <f t="shared" ca="1" si="95"/>
        <v>0</v>
      </c>
      <c r="CZ75" s="137">
        <f t="shared" ca="1" si="95"/>
        <v>0</v>
      </c>
      <c r="DA75" s="137">
        <f t="shared" ca="1" si="95"/>
        <v>0</v>
      </c>
      <c r="DB75" s="137">
        <f t="shared" ca="1" si="95"/>
        <v>0</v>
      </c>
      <c r="DC75" s="137">
        <f t="shared" ca="1" si="95"/>
        <v>0</v>
      </c>
      <c r="DE75" s="253" t="str">
        <f t="shared" ca="1" si="25"/>
        <v>E.3.9.</v>
      </c>
      <c r="DF75">
        <v>1</v>
      </c>
      <c r="DG75">
        <f t="shared" ca="1" si="96"/>
        <v>21</v>
      </c>
      <c r="DH75">
        <v>0</v>
      </c>
    </row>
    <row r="76" spans="1:112" hidden="1">
      <c r="A76" s="123">
        <v>64</v>
      </c>
      <c r="B76" s="204" t="str">
        <f t="shared" ref="B76:B107" ca="1" si="97">OFFSET(INDIRECT("'"&amp;Opt_alt&amp;"'!B12"),$A76,0)</f>
        <v>E.3.L.</v>
      </c>
      <c r="C76" s="128" t="str">
        <f t="shared" ref="C76:C107" ca="1" si="98">IF(OFFSET(INDIRECT("'"&amp;Opt_alt&amp;"'!C12"),$A76,0)="","",OFFSET(INDIRECT("'"&amp;Opt_alt&amp;"'!C12"),$A76,0))</f>
        <v>Likutinė vertė</v>
      </c>
      <c r="D76" s="113"/>
      <c r="E76" s="147">
        <f t="shared" ref="E76:E107" ca="1" si="99">IF(OFFSET(INDIRECT("'"&amp;Opt_alt&amp;"'!E12"),$A76,0)="","",OFFSET(INDIRECT("'"&amp;Opt_alt&amp;"'!E12"),$A76,0))</f>
        <v>0.21</v>
      </c>
      <c r="F76" s="138">
        <f ca="1">H76+NPV(FD,I76:INDEX(I76:DC76,PAL))</f>
        <v>0</v>
      </c>
      <c r="G76" s="139">
        <f ca="1">SUMIF($H$5:$DC$5,"&lt;="&amp;PAL,$H76:$DC76)</f>
        <v>0</v>
      </c>
      <c r="H76" s="137">
        <f t="shared" ca="1" si="86"/>
        <v>0</v>
      </c>
      <c r="I76" s="137">
        <f t="shared" ca="1" si="86"/>
        <v>0</v>
      </c>
      <c r="J76" s="137">
        <f t="shared" ca="1" si="86"/>
        <v>0</v>
      </c>
      <c r="K76" s="137">
        <f t="shared" ca="1" si="86"/>
        <v>0</v>
      </c>
      <c r="L76" s="137">
        <f t="shared" ca="1" si="86"/>
        <v>0</v>
      </c>
      <c r="M76" s="137">
        <f t="shared" ca="1" si="86"/>
        <v>0</v>
      </c>
      <c r="N76" s="137">
        <f t="shared" ca="1" si="86"/>
        <v>0</v>
      </c>
      <c r="O76" s="137">
        <f t="shared" ca="1" si="86"/>
        <v>0</v>
      </c>
      <c r="P76" s="137">
        <f t="shared" ca="1" si="86"/>
        <v>0</v>
      </c>
      <c r="Q76" s="137">
        <f t="shared" ca="1" si="86"/>
        <v>0</v>
      </c>
      <c r="R76" s="137">
        <f t="shared" ca="1" si="87"/>
        <v>0</v>
      </c>
      <c r="S76" s="137">
        <f t="shared" ca="1" si="87"/>
        <v>0</v>
      </c>
      <c r="T76" s="137">
        <f t="shared" ca="1" si="87"/>
        <v>0</v>
      </c>
      <c r="U76" s="137">
        <f t="shared" ca="1" si="87"/>
        <v>0</v>
      </c>
      <c r="V76" s="137">
        <f t="shared" ca="1" si="87"/>
        <v>0</v>
      </c>
      <c r="W76" s="137">
        <f t="shared" ca="1" si="87"/>
        <v>0</v>
      </c>
      <c r="X76" s="137">
        <f t="shared" ca="1" si="87"/>
        <v>0</v>
      </c>
      <c r="Y76" s="137">
        <f t="shared" ca="1" si="87"/>
        <v>0</v>
      </c>
      <c r="Z76" s="137">
        <f t="shared" ca="1" si="87"/>
        <v>0</v>
      </c>
      <c r="AA76" s="137">
        <f t="shared" ca="1" si="87"/>
        <v>0</v>
      </c>
      <c r="AB76" s="137">
        <f t="shared" ca="1" si="88"/>
        <v>0</v>
      </c>
      <c r="AC76" s="137">
        <f t="shared" ca="1" si="88"/>
        <v>0</v>
      </c>
      <c r="AD76" s="137">
        <f t="shared" ca="1" si="88"/>
        <v>0</v>
      </c>
      <c r="AE76" s="137">
        <f t="shared" ca="1" si="88"/>
        <v>0</v>
      </c>
      <c r="AF76" s="137">
        <f t="shared" ca="1" si="88"/>
        <v>0</v>
      </c>
      <c r="AG76" s="137">
        <f t="shared" ca="1" si="88"/>
        <v>0</v>
      </c>
      <c r="AH76" s="137">
        <f t="shared" ca="1" si="88"/>
        <v>0</v>
      </c>
      <c r="AI76" s="137">
        <f t="shared" ca="1" si="88"/>
        <v>0</v>
      </c>
      <c r="AJ76" s="137">
        <f t="shared" ca="1" si="88"/>
        <v>0</v>
      </c>
      <c r="AK76" s="137">
        <f t="shared" ca="1" si="88"/>
        <v>0</v>
      </c>
      <c r="AL76" s="137">
        <f t="shared" ca="1" si="89"/>
        <v>0</v>
      </c>
      <c r="AM76" s="137">
        <f t="shared" ca="1" si="89"/>
        <v>0</v>
      </c>
      <c r="AN76" s="137">
        <f t="shared" ca="1" si="89"/>
        <v>0</v>
      </c>
      <c r="AO76" s="137">
        <f t="shared" ca="1" si="89"/>
        <v>0</v>
      </c>
      <c r="AP76" s="137">
        <f t="shared" ca="1" si="89"/>
        <v>0</v>
      </c>
      <c r="AQ76" s="137">
        <f t="shared" ca="1" si="89"/>
        <v>0</v>
      </c>
      <c r="AR76" s="137">
        <f t="shared" ca="1" si="89"/>
        <v>0</v>
      </c>
      <c r="AS76" s="137">
        <f t="shared" ca="1" si="89"/>
        <v>0</v>
      </c>
      <c r="AT76" s="137">
        <f t="shared" ca="1" si="89"/>
        <v>0</v>
      </c>
      <c r="AU76" s="137">
        <f t="shared" ca="1" si="89"/>
        <v>0</v>
      </c>
      <c r="AV76" s="137">
        <f t="shared" ca="1" si="90"/>
        <v>0</v>
      </c>
      <c r="AW76" s="137">
        <f t="shared" ca="1" si="90"/>
        <v>0</v>
      </c>
      <c r="AX76" s="137">
        <f t="shared" ca="1" si="90"/>
        <v>0</v>
      </c>
      <c r="AY76" s="137">
        <f t="shared" ca="1" si="90"/>
        <v>0</v>
      </c>
      <c r="AZ76" s="137">
        <f t="shared" ca="1" si="90"/>
        <v>0</v>
      </c>
      <c r="BA76" s="137">
        <f t="shared" ca="1" si="90"/>
        <v>0</v>
      </c>
      <c r="BB76" s="137">
        <f t="shared" ca="1" si="90"/>
        <v>0</v>
      </c>
      <c r="BC76" s="137">
        <f t="shared" ca="1" si="90"/>
        <v>0</v>
      </c>
      <c r="BD76" s="137">
        <f t="shared" ca="1" si="90"/>
        <v>0</v>
      </c>
      <c r="BE76" s="137">
        <f t="shared" ca="1" si="90"/>
        <v>0</v>
      </c>
      <c r="BF76" s="137">
        <f t="shared" ca="1" si="91"/>
        <v>0</v>
      </c>
      <c r="BG76" s="137">
        <f t="shared" ca="1" si="91"/>
        <v>0</v>
      </c>
      <c r="BH76" s="137">
        <f t="shared" ca="1" si="91"/>
        <v>0</v>
      </c>
      <c r="BI76" s="137">
        <f t="shared" ca="1" si="91"/>
        <v>0</v>
      </c>
      <c r="BJ76" s="137">
        <f t="shared" ca="1" si="91"/>
        <v>0</v>
      </c>
      <c r="BK76" s="137">
        <f t="shared" ca="1" si="91"/>
        <v>0</v>
      </c>
      <c r="BL76" s="137">
        <f t="shared" ca="1" si="91"/>
        <v>0</v>
      </c>
      <c r="BM76" s="137">
        <f t="shared" ca="1" si="91"/>
        <v>0</v>
      </c>
      <c r="BN76" s="137">
        <f t="shared" ca="1" si="91"/>
        <v>0</v>
      </c>
      <c r="BO76" s="137">
        <f t="shared" ca="1" si="91"/>
        <v>0</v>
      </c>
      <c r="BP76" s="137">
        <f t="shared" ca="1" si="92"/>
        <v>0</v>
      </c>
      <c r="BQ76" s="137">
        <f t="shared" ca="1" si="92"/>
        <v>0</v>
      </c>
      <c r="BR76" s="137">
        <f t="shared" ca="1" si="92"/>
        <v>0</v>
      </c>
      <c r="BS76" s="137">
        <f t="shared" ca="1" si="92"/>
        <v>0</v>
      </c>
      <c r="BT76" s="137">
        <f t="shared" ca="1" si="92"/>
        <v>0</v>
      </c>
      <c r="BU76" s="137">
        <f t="shared" ca="1" si="92"/>
        <v>0</v>
      </c>
      <c r="BV76" s="137">
        <f t="shared" ca="1" si="92"/>
        <v>0</v>
      </c>
      <c r="BW76" s="137">
        <f t="shared" ca="1" si="92"/>
        <v>0</v>
      </c>
      <c r="BX76" s="137">
        <f t="shared" ca="1" si="92"/>
        <v>0</v>
      </c>
      <c r="BY76" s="137">
        <f t="shared" ca="1" si="92"/>
        <v>0</v>
      </c>
      <c r="BZ76" s="137">
        <f t="shared" ca="1" si="93"/>
        <v>0</v>
      </c>
      <c r="CA76" s="137">
        <f t="shared" ca="1" si="93"/>
        <v>0</v>
      </c>
      <c r="CB76" s="137">
        <f t="shared" ca="1" si="93"/>
        <v>0</v>
      </c>
      <c r="CC76" s="137">
        <f t="shared" ca="1" si="93"/>
        <v>0</v>
      </c>
      <c r="CD76" s="137">
        <f t="shared" ca="1" si="93"/>
        <v>0</v>
      </c>
      <c r="CE76" s="137">
        <f t="shared" ca="1" si="93"/>
        <v>0</v>
      </c>
      <c r="CF76" s="137">
        <f t="shared" ca="1" si="93"/>
        <v>0</v>
      </c>
      <c r="CG76" s="137">
        <f t="shared" ca="1" si="93"/>
        <v>0</v>
      </c>
      <c r="CH76" s="137">
        <f t="shared" ca="1" si="93"/>
        <v>0</v>
      </c>
      <c r="CI76" s="137">
        <f t="shared" ca="1" si="93"/>
        <v>0</v>
      </c>
      <c r="CJ76" s="137">
        <f t="shared" ca="1" si="94"/>
        <v>0</v>
      </c>
      <c r="CK76" s="137">
        <f t="shared" ca="1" si="94"/>
        <v>0</v>
      </c>
      <c r="CL76" s="137">
        <f t="shared" ca="1" si="94"/>
        <v>0</v>
      </c>
      <c r="CM76" s="137">
        <f t="shared" ca="1" si="94"/>
        <v>0</v>
      </c>
      <c r="CN76" s="137">
        <f t="shared" ca="1" si="94"/>
        <v>0</v>
      </c>
      <c r="CO76" s="137">
        <f t="shared" ca="1" si="94"/>
        <v>0</v>
      </c>
      <c r="CP76" s="137">
        <f t="shared" ca="1" si="94"/>
        <v>0</v>
      </c>
      <c r="CQ76" s="137">
        <f t="shared" ca="1" si="94"/>
        <v>0</v>
      </c>
      <c r="CR76" s="137">
        <f t="shared" ca="1" si="94"/>
        <v>0</v>
      </c>
      <c r="CS76" s="137">
        <f t="shared" ca="1" si="94"/>
        <v>0</v>
      </c>
      <c r="CT76" s="137">
        <f t="shared" ca="1" si="95"/>
        <v>0</v>
      </c>
      <c r="CU76" s="137">
        <f t="shared" ca="1" si="95"/>
        <v>0</v>
      </c>
      <c r="CV76" s="137">
        <f t="shared" ca="1" si="95"/>
        <v>0</v>
      </c>
      <c r="CW76" s="137">
        <f t="shared" ca="1" si="95"/>
        <v>0</v>
      </c>
      <c r="CX76" s="137">
        <f t="shared" ca="1" si="95"/>
        <v>0</v>
      </c>
      <c r="CY76" s="137">
        <f t="shared" ca="1" si="95"/>
        <v>0</v>
      </c>
      <c r="CZ76" s="137">
        <f t="shared" ca="1" si="95"/>
        <v>0</v>
      </c>
      <c r="DA76" s="137">
        <f t="shared" ca="1" si="95"/>
        <v>0</v>
      </c>
      <c r="DB76" s="137">
        <f t="shared" ca="1" si="95"/>
        <v>0</v>
      </c>
      <c r="DC76" s="137">
        <f t="shared" ca="1" si="95"/>
        <v>0</v>
      </c>
      <c r="DE76" s="253" t="str">
        <f t="shared" ref="DE76:DE129" ca="1" si="100">OFFSET(INDIRECT("'"&amp;Opt_alt&amp;"'!B12"),$A76,0)</f>
        <v>E.3.L.</v>
      </c>
      <c r="DF76">
        <v>1</v>
      </c>
      <c r="DG76">
        <f t="shared" ca="1" si="96"/>
        <v>21</v>
      </c>
      <c r="DH76">
        <v>0</v>
      </c>
    </row>
    <row r="77" spans="1:112" hidden="1">
      <c r="A77" s="123">
        <v>65</v>
      </c>
      <c r="B77" s="204" t="str">
        <f t="shared" ca="1" si="97"/>
        <v>F.</v>
      </c>
      <c r="C77" s="128" t="str">
        <f t="shared" ca="1" si="98"/>
        <v>KOMUNIKACINĖS VEIKLOS</v>
      </c>
      <c r="D77" s="113"/>
      <c r="E77" s="147" t="str">
        <f t="shared" ca="1" si="99"/>
        <v/>
      </c>
      <c r="F77" s="138">
        <f ca="1">H77+NPV(FD,I77:INDEX(I77:DC77,PAL))</f>
        <v>0</v>
      </c>
      <c r="G77" s="139">
        <f ca="1">SUMIF($H$5:$DC$5,"&lt;="&amp;PAL,$H77:$DC77)</f>
        <v>0</v>
      </c>
      <c r="H77" s="137">
        <f t="shared" ca="1" si="86"/>
        <v>0</v>
      </c>
      <c r="I77" s="137">
        <f t="shared" ca="1" si="86"/>
        <v>0</v>
      </c>
      <c r="J77" s="137">
        <f t="shared" ca="1" si="86"/>
        <v>0</v>
      </c>
      <c r="K77" s="137">
        <f t="shared" ca="1" si="86"/>
        <v>0</v>
      </c>
      <c r="L77" s="137">
        <f t="shared" ca="1" si="86"/>
        <v>0</v>
      </c>
      <c r="M77" s="137">
        <f t="shared" ca="1" si="86"/>
        <v>0</v>
      </c>
      <c r="N77" s="137">
        <f t="shared" ca="1" si="86"/>
        <v>0</v>
      </c>
      <c r="O77" s="137">
        <f t="shared" ca="1" si="86"/>
        <v>0</v>
      </c>
      <c r="P77" s="137">
        <f t="shared" ca="1" si="86"/>
        <v>0</v>
      </c>
      <c r="Q77" s="137">
        <f t="shared" ca="1" si="86"/>
        <v>0</v>
      </c>
      <c r="R77" s="137">
        <f t="shared" ca="1" si="87"/>
        <v>0</v>
      </c>
      <c r="S77" s="137">
        <f t="shared" ca="1" si="87"/>
        <v>0</v>
      </c>
      <c r="T77" s="137">
        <f t="shared" ca="1" si="87"/>
        <v>0</v>
      </c>
      <c r="U77" s="137">
        <f t="shared" ca="1" si="87"/>
        <v>0</v>
      </c>
      <c r="V77" s="137">
        <f t="shared" ca="1" si="87"/>
        <v>0</v>
      </c>
      <c r="W77" s="137">
        <f t="shared" ca="1" si="87"/>
        <v>0</v>
      </c>
      <c r="X77" s="137">
        <f t="shared" ca="1" si="87"/>
        <v>0</v>
      </c>
      <c r="Y77" s="137">
        <f t="shared" ca="1" si="87"/>
        <v>0</v>
      </c>
      <c r="Z77" s="137">
        <f t="shared" ca="1" si="87"/>
        <v>0</v>
      </c>
      <c r="AA77" s="137">
        <f t="shared" ca="1" si="87"/>
        <v>0</v>
      </c>
      <c r="AB77" s="137">
        <f t="shared" ca="1" si="88"/>
        <v>0</v>
      </c>
      <c r="AC77" s="137">
        <f t="shared" ca="1" si="88"/>
        <v>0</v>
      </c>
      <c r="AD77" s="137">
        <f t="shared" ca="1" si="88"/>
        <v>0</v>
      </c>
      <c r="AE77" s="137">
        <f t="shared" ca="1" si="88"/>
        <v>0</v>
      </c>
      <c r="AF77" s="137">
        <f t="shared" ca="1" si="88"/>
        <v>0</v>
      </c>
      <c r="AG77" s="137">
        <f t="shared" ca="1" si="88"/>
        <v>0</v>
      </c>
      <c r="AH77" s="137">
        <f t="shared" ca="1" si="88"/>
        <v>0</v>
      </c>
      <c r="AI77" s="137">
        <f t="shared" ca="1" si="88"/>
        <v>0</v>
      </c>
      <c r="AJ77" s="137">
        <f t="shared" ca="1" si="88"/>
        <v>0</v>
      </c>
      <c r="AK77" s="137">
        <f t="shared" ca="1" si="88"/>
        <v>0</v>
      </c>
      <c r="AL77" s="137">
        <f t="shared" ca="1" si="89"/>
        <v>0</v>
      </c>
      <c r="AM77" s="137">
        <f t="shared" ca="1" si="89"/>
        <v>0</v>
      </c>
      <c r="AN77" s="137">
        <f t="shared" ca="1" si="89"/>
        <v>0</v>
      </c>
      <c r="AO77" s="137">
        <f t="shared" ca="1" si="89"/>
        <v>0</v>
      </c>
      <c r="AP77" s="137">
        <f t="shared" ca="1" si="89"/>
        <v>0</v>
      </c>
      <c r="AQ77" s="137">
        <f t="shared" ca="1" si="89"/>
        <v>0</v>
      </c>
      <c r="AR77" s="137">
        <f t="shared" ca="1" si="89"/>
        <v>0</v>
      </c>
      <c r="AS77" s="137">
        <f t="shared" ca="1" si="89"/>
        <v>0</v>
      </c>
      <c r="AT77" s="137">
        <f t="shared" ca="1" si="89"/>
        <v>0</v>
      </c>
      <c r="AU77" s="137">
        <f t="shared" ca="1" si="89"/>
        <v>0</v>
      </c>
      <c r="AV77" s="137">
        <f t="shared" ca="1" si="90"/>
        <v>0</v>
      </c>
      <c r="AW77" s="137">
        <f t="shared" ca="1" si="90"/>
        <v>0</v>
      </c>
      <c r="AX77" s="137">
        <f t="shared" ca="1" si="90"/>
        <v>0</v>
      </c>
      <c r="AY77" s="137">
        <f t="shared" ca="1" si="90"/>
        <v>0</v>
      </c>
      <c r="AZ77" s="137">
        <f t="shared" ca="1" si="90"/>
        <v>0</v>
      </c>
      <c r="BA77" s="137">
        <f t="shared" ca="1" si="90"/>
        <v>0</v>
      </c>
      <c r="BB77" s="137">
        <f t="shared" ca="1" si="90"/>
        <v>0</v>
      </c>
      <c r="BC77" s="137">
        <f t="shared" ca="1" si="90"/>
        <v>0</v>
      </c>
      <c r="BD77" s="137">
        <f t="shared" ca="1" si="90"/>
        <v>0</v>
      </c>
      <c r="BE77" s="137">
        <f t="shared" ca="1" si="90"/>
        <v>0</v>
      </c>
      <c r="BF77" s="137">
        <f t="shared" ca="1" si="91"/>
        <v>0</v>
      </c>
      <c r="BG77" s="137">
        <f t="shared" ca="1" si="91"/>
        <v>0</v>
      </c>
      <c r="BH77" s="137">
        <f t="shared" ca="1" si="91"/>
        <v>0</v>
      </c>
      <c r="BI77" s="137">
        <f t="shared" ca="1" si="91"/>
        <v>0</v>
      </c>
      <c r="BJ77" s="137">
        <f t="shared" ca="1" si="91"/>
        <v>0</v>
      </c>
      <c r="BK77" s="137">
        <f t="shared" ca="1" si="91"/>
        <v>0</v>
      </c>
      <c r="BL77" s="137">
        <f t="shared" ca="1" si="91"/>
        <v>0</v>
      </c>
      <c r="BM77" s="137">
        <f t="shared" ca="1" si="91"/>
        <v>0</v>
      </c>
      <c r="BN77" s="137">
        <f t="shared" ca="1" si="91"/>
        <v>0</v>
      </c>
      <c r="BO77" s="137">
        <f t="shared" ca="1" si="91"/>
        <v>0</v>
      </c>
      <c r="BP77" s="137">
        <f t="shared" ca="1" si="92"/>
        <v>0</v>
      </c>
      <c r="BQ77" s="137">
        <f t="shared" ca="1" si="92"/>
        <v>0</v>
      </c>
      <c r="BR77" s="137">
        <f t="shared" ca="1" si="92"/>
        <v>0</v>
      </c>
      <c r="BS77" s="137">
        <f t="shared" ca="1" si="92"/>
        <v>0</v>
      </c>
      <c r="BT77" s="137">
        <f t="shared" ca="1" si="92"/>
        <v>0</v>
      </c>
      <c r="BU77" s="137">
        <f t="shared" ca="1" si="92"/>
        <v>0</v>
      </c>
      <c r="BV77" s="137">
        <f t="shared" ca="1" si="92"/>
        <v>0</v>
      </c>
      <c r="BW77" s="137">
        <f t="shared" ca="1" si="92"/>
        <v>0</v>
      </c>
      <c r="BX77" s="137">
        <f t="shared" ca="1" si="92"/>
        <v>0</v>
      </c>
      <c r="BY77" s="137">
        <f t="shared" ca="1" si="92"/>
        <v>0</v>
      </c>
      <c r="BZ77" s="137">
        <f t="shared" ca="1" si="93"/>
        <v>0</v>
      </c>
      <c r="CA77" s="137">
        <f t="shared" ca="1" si="93"/>
        <v>0</v>
      </c>
      <c r="CB77" s="137">
        <f t="shared" ca="1" si="93"/>
        <v>0</v>
      </c>
      <c r="CC77" s="137">
        <f t="shared" ca="1" si="93"/>
        <v>0</v>
      </c>
      <c r="CD77" s="137">
        <f t="shared" ca="1" si="93"/>
        <v>0</v>
      </c>
      <c r="CE77" s="137">
        <f t="shared" ca="1" si="93"/>
        <v>0</v>
      </c>
      <c r="CF77" s="137">
        <f t="shared" ca="1" si="93"/>
        <v>0</v>
      </c>
      <c r="CG77" s="137">
        <f t="shared" ca="1" si="93"/>
        <v>0</v>
      </c>
      <c r="CH77" s="137">
        <f t="shared" ca="1" si="93"/>
        <v>0</v>
      </c>
      <c r="CI77" s="137">
        <f t="shared" ca="1" si="93"/>
        <v>0</v>
      </c>
      <c r="CJ77" s="137">
        <f t="shared" ca="1" si="94"/>
        <v>0</v>
      </c>
      <c r="CK77" s="137">
        <f t="shared" ca="1" si="94"/>
        <v>0</v>
      </c>
      <c r="CL77" s="137">
        <f t="shared" ca="1" si="94"/>
        <v>0</v>
      </c>
      <c r="CM77" s="137">
        <f t="shared" ca="1" si="94"/>
        <v>0</v>
      </c>
      <c r="CN77" s="137">
        <f t="shared" ca="1" si="94"/>
        <v>0</v>
      </c>
      <c r="CO77" s="137">
        <f t="shared" ca="1" si="94"/>
        <v>0</v>
      </c>
      <c r="CP77" s="137">
        <f t="shared" ca="1" si="94"/>
        <v>0</v>
      </c>
      <c r="CQ77" s="137">
        <f t="shared" ca="1" si="94"/>
        <v>0</v>
      </c>
      <c r="CR77" s="137">
        <f t="shared" ca="1" si="94"/>
        <v>0</v>
      </c>
      <c r="CS77" s="137">
        <f t="shared" ca="1" si="94"/>
        <v>0</v>
      </c>
      <c r="CT77" s="137">
        <f t="shared" ca="1" si="95"/>
        <v>0</v>
      </c>
      <c r="CU77" s="137">
        <f t="shared" ca="1" si="95"/>
        <v>0</v>
      </c>
      <c r="CV77" s="137">
        <f t="shared" ca="1" si="95"/>
        <v>0</v>
      </c>
      <c r="CW77" s="137">
        <f t="shared" ca="1" si="95"/>
        <v>0</v>
      </c>
      <c r="CX77" s="137">
        <f t="shared" ca="1" si="95"/>
        <v>0</v>
      </c>
      <c r="CY77" s="137">
        <f t="shared" ca="1" si="95"/>
        <v>0</v>
      </c>
      <c r="CZ77" s="137">
        <f t="shared" ca="1" si="95"/>
        <v>0</v>
      </c>
      <c r="DA77" s="137">
        <f t="shared" ca="1" si="95"/>
        <v>0</v>
      </c>
      <c r="DB77" s="137">
        <f t="shared" ca="1" si="95"/>
        <v>0</v>
      </c>
      <c r="DC77" s="137">
        <f t="shared" ca="1" si="95"/>
        <v>0</v>
      </c>
      <c r="DE77" s="253" t="str">
        <f t="shared" ca="1" si="100"/>
        <v>F.</v>
      </c>
      <c r="DF77">
        <v>1</v>
      </c>
      <c r="DG77">
        <f t="shared" ca="1" si="96"/>
        <v>0</v>
      </c>
      <c r="DH77">
        <f ca="1">DG77/(100+DG77)</f>
        <v>0</v>
      </c>
    </row>
    <row r="78" spans="1:112" hidden="1">
      <c r="A78" s="123">
        <v>66</v>
      </c>
      <c r="B78" s="204" t="str">
        <f t="shared" ca="1" si="97"/>
        <v>F.1.</v>
      </c>
      <c r="C78" s="196" t="str">
        <f t="shared" ca="1" si="98"/>
        <v>Veikla</v>
      </c>
      <c r="D78" s="133"/>
      <c r="E78" s="232">
        <f t="shared" ca="1" si="99"/>
        <v>0.21</v>
      </c>
      <c r="F78" s="138">
        <f ca="1">SUM(F79:F87)</f>
        <v>0</v>
      </c>
      <c r="G78" s="139">
        <f ca="1">SUMIF($H$5:$DC$5,"&lt;="&amp;PAL,$H78:$DC78)</f>
        <v>0</v>
      </c>
      <c r="H78" s="233">
        <f ca="1">SUM(H79:H87)</f>
        <v>0</v>
      </c>
      <c r="I78" s="233">
        <f t="shared" ref="I78:BT78" ca="1" si="101">SUM(I79:I87)</f>
        <v>0</v>
      </c>
      <c r="J78" s="233">
        <f t="shared" ca="1" si="101"/>
        <v>0</v>
      </c>
      <c r="K78" s="233">
        <f t="shared" ca="1" si="101"/>
        <v>0</v>
      </c>
      <c r="L78" s="233">
        <f t="shared" ca="1" si="101"/>
        <v>0</v>
      </c>
      <c r="M78" s="233">
        <f t="shared" ca="1" si="101"/>
        <v>0</v>
      </c>
      <c r="N78" s="233">
        <f t="shared" ca="1" si="101"/>
        <v>0</v>
      </c>
      <c r="O78" s="233">
        <f t="shared" ca="1" si="101"/>
        <v>0</v>
      </c>
      <c r="P78" s="233">
        <f t="shared" ca="1" si="101"/>
        <v>0</v>
      </c>
      <c r="Q78" s="233">
        <f t="shared" ca="1" si="101"/>
        <v>0</v>
      </c>
      <c r="R78" s="233">
        <f t="shared" ca="1" si="101"/>
        <v>0</v>
      </c>
      <c r="S78" s="233">
        <f t="shared" ca="1" si="101"/>
        <v>0</v>
      </c>
      <c r="T78" s="233">
        <f t="shared" ca="1" si="101"/>
        <v>0</v>
      </c>
      <c r="U78" s="233">
        <f t="shared" ca="1" si="101"/>
        <v>0</v>
      </c>
      <c r="V78" s="233">
        <f t="shared" ca="1" si="101"/>
        <v>0</v>
      </c>
      <c r="W78" s="233">
        <f t="shared" ca="1" si="101"/>
        <v>0</v>
      </c>
      <c r="X78" s="233">
        <f t="shared" ca="1" si="101"/>
        <v>0</v>
      </c>
      <c r="Y78" s="233">
        <f t="shared" ca="1" si="101"/>
        <v>0</v>
      </c>
      <c r="Z78" s="233">
        <f t="shared" ca="1" si="101"/>
        <v>0</v>
      </c>
      <c r="AA78" s="233">
        <f t="shared" ca="1" si="101"/>
        <v>0</v>
      </c>
      <c r="AB78" s="233">
        <f t="shared" ca="1" si="101"/>
        <v>0</v>
      </c>
      <c r="AC78" s="233">
        <f t="shared" ca="1" si="101"/>
        <v>0</v>
      </c>
      <c r="AD78" s="233">
        <f t="shared" ca="1" si="101"/>
        <v>0</v>
      </c>
      <c r="AE78" s="233">
        <f t="shared" ca="1" si="101"/>
        <v>0</v>
      </c>
      <c r="AF78" s="233">
        <f t="shared" ca="1" si="101"/>
        <v>0</v>
      </c>
      <c r="AG78" s="233">
        <f t="shared" ca="1" si="101"/>
        <v>0</v>
      </c>
      <c r="AH78" s="233">
        <f t="shared" ca="1" si="101"/>
        <v>0</v>
      </c>
      <c r="AI78" s="233">
        <f t="shared" ca="1" si="101"/>
        <v>0</v>
      </c>
      <c r="AJ78" s="233">
        <f t="shared" ca="1" si="101"/>
        <v>0</v>
      </c>
      <c r="AK78" s="233">
        <f t="shared" ca="1" si="101"/>
        <v>0</v>
      </c>
      <c r="AL78" s="233">
        <f t="shared" ca="1" si="101"/>
        <v>0</v>
      </c>
      <c r="AM78" s="233">
        <f t="shared" ca="1" si="101"/>
        <v>0</v>
      </c>
      <c r="AN78" s="233">
        <f t="shared" ca="1" si="101"/>
        <v>0</v>
      </c>
      <c r="AO78" s="233">
        <f t="shared" ca="1" si="101"/>
        <v>0</v>
      </c>
      <c r="AP78" s="233">
        <f t="shared" ca="1" si="101"/>
        <v>0</v>
      </c>
      <c r="AQ78" s="233">
        <f t="shared" ca="1" si="101"/>
        <v>0</v>
      </c>
      <c r="AR78" s="233">
        <f t="shared" ca="1" si="101"/>
        <v>0</v>
      </c>
      <c r="AS78" s="233">
        <f t="shared" ca="1" si="101"/>
        <v>0</v>
      </c>
      <c r="AT78" s="233">
        <f t="shared" ca="1" si="101"/>
        <v>0</v>
      </c>
      <c r="AU78" s="233">
        <f t="shared" ca="1" si="101"/>
        <v>0</v>
      </c>
      <c r="AV78" s="233">
        <f t="shared" ca="1" si="101"/>
        <v>0</v>
      </c>
      <c r="AW78" s="233">
        <f t="shared" ca="1" si="101"/>
        <v>0</v>
      </c>
      <c r="AX78" s="233">
        <f t="shared" ca="1" si="101"/>
        <v>0</v>
      </c>
      <c r="AY78" s="233">
        <f t="shared" ca="1" si="101"/>
        <v>0</v>
      </c>
      <c r="AZ78" s="233">
        <f t="shared" ca="1" si="101"/>
        <v>0</v>
      </c>
      <c r="BA78" s="233">
        <f t="shared" ca="1" si="101"/>
        <v>0</v>
      </c>
      <c r="BB78" s="233">
        <f t="shared" ca="1" si="101"/>
        <v>0</v>
      </c>
      <c r="BC78" s="233">
        <f t="shared" ca="1" si="101"/>
        <v>0</v>
      </c>
      <c r="BD78" s="233">
        <f t="shared" ca="1" si="101"/>
        <v>0</v>
      </c>
      <c r="BE78" s="233">
        <f t="shared" ca="1" si="101"/>
        <v>0</v>
      </c>
      <c r="BF78" s="233">
        <f t="shared" ca="1" si="101"/>
        <v>0</v>
      </c>
      <c r="BG78" s="233">
        <f t="shared" ca="1" si="101"/>
        <v>0</v>
      </c>
      <c r="BH78" s="233">
        <f t="shared" ca="1" si="101"/>
        <v>0</v>
      </c>
      <c r="BI78" s="233">
        <f t="shared" ca="1" si="101"/>
        <v>0</v>
      </c>
      <c r="BJ78" s="233">
        <f t="shared" ca="1" si="101"/>
        <v>0</v>
      </c>
      <c r="BK78" s="233">
        <f t="shared" ca="1" si="101"/>
        <v>0</v>
      </c>
      <c r="BL78" s="233">
        <f t="shared" ca="1" si="101"/>
        <v>0</v>
      </c>
      <c r="BM78" s="233">
        <f t="shared" ca="1" si="101"/>
        <v>0</v>
      </c>
      <c r="BN78" s="233">
        <f t="shared" ca="1" si="101"/>
        <v>0</v>
      </c>
      <c r="BO78" s="233">
        <f t="shared" ca="1" si="101"/>
        <v>0</v>
      </c>
      <c r="BP78" s="233">
        <f t="shared" ca="1" si="101"/>
        <v>0</v>
      </c>
      <c r="BQ78" s="233">
        <f t="shared" ca="1" si="101"/>
        <v>0</v>
      </c>
      <c r="BR78" s="233">
        <f t="shared" ca="1" si="101"/>
        <v>0</v>
      </c>
      <c r="BS78" s="233">
        <f t="shared" ca="1" si="101"/>
        <v>0</v>
      </c>
      <c r="BT78" s="233">
        <f t="shared" ca="1" si="101"/>
        <v>0</v>
      </c>
      <c r="BU78" s="233">
        <f t="shared" ref="BU78:DC78" ca="1" si="102">SUM(BU79:BU87)</f>
        <v>0</v>
      </c>
      <c r="BV78" s="233">
        <f t="shared" ca="1" si="102"/>
        <v>0</v>
      </c>
      <c r="BW78" s="233">
        <f t="shared" ca="1" si="102"/>
        <v>0</v>
      </c>
      <c r="BX78" s="233">
        <f t="shared" ca="1" si="102"/>
        <v>0</v>
      </c>
      <c r="BY78" s="233">
        <f t="shared" ca="1" si="102"/>
        <v>0</v>
      </c>
      <c r="BZ78" s="233">
        <f t="shared" ca="1" si="102"/>
        <v>0</v>
      </c>
      <c r="CA78" s="233">
        <f t="shared" ca="1" si="102"/>
        <v>0</v>
      </c>
      <c r="CB78" s="233">
        <f t="shared" ca="1" si="102"/>
        <v>0</v>
      </c>
      <c r="CC78" s="233">
        <f t="shared" ca="1" si="102"/>
        <v>0</v>
      </c>
      <c r="CD78" s="233">
        <f t="shared" ca="1" si="102"/>
        <v>0</v>
      </c>
      <c r="CE78" s="233">
        <f t="shared" ca="1" si="102"/>
        <v>0</v>
      </c>
      <c r="CF78" s="233">
        <f t="shared" ca="1" si="102"/>
        <v>0</v>
      </c>
      <c r="CG78" s="233">
        <f t="shared" ca="1" si="102"/>
        <v>0</v>
      </c>
      <c r="CH78" s="233">
        <f t="shared" ca="1" si="102"/>
        <v>0</v>
      </c>
      <c r="CI78" s="233">
        <f t="shared" ca="1" si="102"/>
        <v>0</v>
      </c>
      <c r="CJ78" s="233">
        <f t="shared" ca="1" si="102"/>
        <v>0</v>
      </c>
      <c r="CK78" s="233">
        <f t="shared" ca="1" si="102"/>
        <v>0</v>
      </c>
      <c r="CL78" s="233">
        <f t="shared" ca="1" si="102"/>
        <v>0</v>
      </c>
      <c r="CM78" s="233">
        <f t="shared" ca="1" si="102"/>
        <v>0</v>
      </c>
      <c r="CN78" s="233">
        <f t="shared" ca="1" si="102"/>
        <v>0</v>
      </c>
      <c r="CO78" s="233">
        <f t="shared" ca="1" si="102"/>
        <v>0</v>
      </c>
      <c r="CP78" s="233">
        <f t="shared" ca="1" si="102"/>
        <v>0</v>
      </c>
      <c r="CQ78" s="233">
        <f t="shared" ca="1" si="102"/>
        <v>0</v>
      </c>
      <c r="CR78" s="233">
        <f t="shared" ca="1" si="102"/>
        <v>0</v>
      </c>
      <c r="CS78" s="233">
        <f t="shared" ca="1" si="102"/>
        <v>0</v>
      </c>
      <c r="CT78" s="233">
        <f t="shared" ca="1" si="102"/>
        <v>0</v>
      </c>
      <c r="CU78" s="233">
        <f t="shared" ca="1" si="102"/>
        <v>0</v>
      </c>
      <c r="CV78" s="233">
        <f t="shared" ca="1" si="102"/>
        <v>0</v>
      </c>
      <c r="CW78" s="233">
        <f t="shared" ca="1" si="102"/>
        <v>0</v>
      </c>
      <c r="CX78" s="233">
        <f t="shared" ca="1" si="102"/>
        <v>0</v>
      </c>
      <c r="CY78" s="233">
        <f t="shared" ca="1" si="102"/>
        <v>0</v>
      </c>
      <c r="CZ78" s="233">
        <f t="shared" ca="1" si="102"/>
        <v>0</v>
      </c>
      <c r="DA78" s="233">
        <f t="shared" ca="1" si="102"/>
        <v>0</v>
      </c>
      <c r="DB78" s="233">
        <f t="shared" ca="1" si="102"/>
        <v>0</v>
      </c>
      <c r="DC78" s="233">
        <f t="shared" ca="1" si="102"/>
        <v>0</v>
      </c>
      <c r="DE78" s="253"/>
      <c r="DF78">
        <v>1</v>
      </c>
    </row>
    <row r="79" spans="1:112" hidden="1">
      <c r="A79" s="123">
        <v>67</v>
      </c>
      <c r="B79" s="204" t="str">
        <f t="shared" ca="1" si="97"/>
        <v>F.2.</v>
      </c>
      <c r="C79" s="128" t="str">
        <f t="shared" ca="1" si="98"/>
        <v>Veikla</v>
      </c>
      <c r="D79" s="143"/>
      <c r="E79" s="147">
        <f t="shared" ca="1" si="99"/>
        <v>0.21</v>
      </c>
      <c r="F79" s="138">
        <f ca="1">H79+NPV(FD,I79:INDEX(I79:DC79,PAL))</f>
        <v>0</v>
      </c>
      <c r="G79" s="139">
        <f ca="1">SUMIF($H$5:$DC$5,"&lt;="&amp;PAL,$H79:$DC79)</f>
        <v>0</v>
      </c>
      <c r="H79" s="137">
        <f t="shared" ref="H79:Q87" ca="1" si="103">OFFSET(INDIRECT("'"&amp;Opt_alt&amp;"'!H12"),$A79,H$5)*$DF79</f>
        <v>0</v>
      </c>
      <c r="I79" s="137">
        <f t="shared" ca="1" si="103"/>
        <v>0</v>
      </c>
      <c r="J79" s="137">
        <f t="shared" ca="1" si="103"/>
        <v>0</v>
      </c>
      <c r="K79" s="137">
        <f t="shared" ca="1" si="103"/>
        <v>0</v>
      </c>
      <c r="L79" s="137">
        <f t="shared" ca="1" si="103"/>
        <v>0</v>
      </c>
      <c r="M79" s="137">
        <f t="shared" ca="1" si="103"/>
        <v>0</v>
      </c>
      <c r="N79" s="137">
        <f t="shared" ca="1" si="103"/>
        <v>0</v>
      </c>
      <c r="O79" s="137">
        <f t="shared" ca="1" si="103"/>
        <v>0</v>
      </c>
      <c r="P79" s="137">
        <f t="shared" ca="1" si="103"/>
        <v>0</v>
      </c>
      <c r="Q79" s="137">
        <f t="shared" ca="1" si="103"/>
        <v>0</v>
      </c>
      <c r="R79" s="137">
        <f t="shared" ref="R79:AA87" ca="1" si="104">OFFSET(INDIRECT("'"&amp;Opt_alt&amp;"'!H12"),$A79,R$5)*$DF79</f>
        <v>0</v>
      </c>
      <c r="S79" s="137">
        <f t="shared" ca="1" si="104"/>
        <v>0</v>
      </c>
      <c r="T79" s="137">
        <f t="shared" ca="1" si="104"/>
        <v>0</v>
      </c>
      <c r="U79" s="137">
        <f t="shared" ca="1" si="104"/>
        <v>0</v>
      </c>
      <c r="V79" s="137">
        <f t="shared" ca="1" si="104"/>
        <v>0</v>
      </c>
      <c r="W79" s="137">
        <f t="shared" ca="1" si="104"/>
        <v>0</v>
      </c>
      <c r="X79" s="137">
        <f t="shared" ca="1" si="104"/>
        <v>0</v>
      </c>
      <c r="Y79" s="137">
        <f t="shared" ca="1" si="104"/>
        <v>0</v>
      </c>
      <c r="Z79" s="137">
        <f t="shared" ca="1" si="104"/>
        <v>0</v>
      </c>
      <c r="AA79" s="137">
        <f t="shared" ca="1" si="104"/>
        <v>0</v>
      </c>
      <c r="AB79" s="137">
        <f t="shared" ref="AB79:AK87" ca="1" si="105">OFFSET(INDIRECT("'"&amp;Opt_alt&amp;"'!H12"),$A79,AB$5)*$DF79</f>
        <v>0</v>
      </c>
      <c r="AC79" s="137">
        <f t="shared" ca="1" si="105"/>
        <v>0</v>
      </c>
      <c r="AD79" s="137">
        <f t="shared" ca="1" si="105"/>
        <v>0</v>
      </c>
      <c r="AE79" s="137">
        <f t="shared" ca="1" si="105"/>
        <v>0</v>
      </c>
      <c r="AF79" s="137">
        <f t="shared" ca="1" si="105"/>
        <v>0</v>
      </c>
      <c r="AG79" s="137">
        <f t="shared" ca="1" si="105"/>
        <v>0</v>
      </c>
      <c r="AH79" s="137">
        <f t="shared" ca="1" si="105"/>
        <v>0</v>
      </c>
      <c r="AI79" s="137">
        <f t="shared" ca="1" si="105"/>
        <v>0</v>
      </c>
      <c r="AJ79" s="137">
        <f t="shared" ca="1" si="105"/>
        <v>0</v>
      </c>
      <c r="AK79" s="137">
        <f t="shared" ca="1" si="105"/>
        <v>0</v>
      </c>
      <c r="AL79" s="137">
        <f t="shared" ref="AL79:AU87" ca="1" si="106">OFFSET(INDIRECT("'"&amp;Opt_alt&amp;"'!H12"),$A79,AL$5)*$DF79</f>
        <v>0</v>
      </c>
      <c r="AM79" s="137">
        <f t="shared" ca="1" si="106"/>
        <v>0</v>
      </c>
      <c r="AN79" s="137">
        <f t="shared" ca="1" si="106"/>
        <v>0</v>
      </c>
      <c r="AO79" s="137">
        <f t="shared" ca="1" si="106"/>
        <v>0</v>
      </c>
      <c r="AP79" s="137">
        <f t="shared" ca="1" si="106"/>
        <v>0</v>
      </c>
      <c r="AQ79" s="137">
        <f t="shared" ca="1" si="106"/>
        <v>0</v>
      </c>
      <c r="AR79" s="137">
        <f t="shared" ca="1" si="106"/>
        <v>0</v>
      </c>
      <c r="AS79" s="137">
        <f t="shared" ca="1" si="106"/>
        <v>0</v>
      </c>
      <c r="AT79" s="137">
        <f t="shared" ca="1" si="106"/>
        <v>0</v>
      </c>
      <c r="AU79" s="137">
        <f t="shared" ca="1" si="106"/>
        <v>0</v>
      </c>
      <c r="AV79" s="137">
        <f t="shared" ref="AV79:BE87" ca="1" si="107">OFFSET(INDIRECT("'"&amp;Opt_alt&amp;"'!H12"),$A79,AV$5)*$DF79</f>
        <v>0</v>
      </c>
      <c r="AW79" s="137">
        <f t="shared" ca="1" si="107"/>
        <v>0</v>
      </c>
      <c r="AX79" s="137">
        <f t="shared" ca="1" si="107"/>
        <v>0</v>
      </c>
      <c r="AY79" s="137">
        <f t="shared" ca="1" si="107"/>
        <v>0</v>
      </c>
      <c r="AZ79" s="137">
        <f t="shared" ca="1" si="107"/>
        <v>0</v>
      </c>
      <c r="BA79" s="137">
        <f t="shared" ca="1" si="107"/>
        <v>0</v>
      </c>
      <c r="BB79" s="137">
        <f t="shared" ca="1" si="107"/>
        <v>0</v>
      </c>
      <c r="BC79" s="137">
        <f t="shared" ca="1" si="107"/>
        <v>0</v>
      </c>
      <c r="BD79" s="137">
        <f t="shared" ca="1" si="107"/>
        <v>0</v>
      </c>
      <c r="BE79" s="137">
        <f t="shared" ca="1" si="107"/>
        <v>0</v>
      </c>
      <c r="BF79" s="137">
        <f t="shared" ref="BF79:BO87" ca="1" si="108">OFFSET(INDIRECT("'"&amp;Opt_alt&amp;"'!H12"),$A79,BF$5)*$DF79</f>
        <v>0</v>
      </c>
      <c r="BG79" s="137">
        <f t="shared" ca="1" si="108"/>
        <v>0</v>
      </c>
      <c r="BH79" s="137">
        <f t="shared" ca="1" si="108"/>
        <v>0</v>
      </c>
      <c r="BI79" s="137">
        <f t="shared" ca="1" si="108"/>
        <v>0</v>
      </c>
      <c r="BJ79" s="137">
        <f t="shared" ca="1" si="108"/>
        <v>0</v>
      </c>
      <c r="BK79" s="137">
        <f t="shared" ca="1" si="108"/>
        <v>0</v>
      </c>
      <c r="BL79" s="137">
        <f t="shared" ca="1" si="108"/>
        <v>0</v>
      </c>
      <c r="BM79" s="137">
        <f t="shared" ca="1" si="108"/>
        <v>0</v>
      </c>
      <c r="BN79" s="137">
        <f t="shared" ca="1" si="108"/>
        <v>0</v>
      </c>
      <c r="BO79" s="137">
        <f t="shared" ca="1" si="108"/>
        <v>0</v>
      </c>
      <c r="BP79" s="137">
        <f t="shared" ref="BP79:BY87" ca="1" si="109">OFFSET(INDIRECT("'"&amp;Opt_alt&amp;"'!H12"),$A79,BP$5)*$DF79</f>
        <v>0</v>
      </c>
      <c r="BQ79" s="137">
        <f t="shared" ca="1" si="109"/>
        <v>0</v>
      </c>
      <c r="BR79" s="137">
        <f t="shared" ca="1" si="109"/>
        <v>0</v>
      </c>
      <c r="BS79" s="137">
        <f t="shared" ca="1" si="109"/>
        <v>0</v>
      </c>
      <c r="BT79" s="137">
        <f t="shared" ca="1" si="109"/>
        <v>0</v>
      </c>
      <c r="BU79" s="137">
        <f t="shared" ca="1" si="109"/>
        <v>0</v>
      </c>
      <c r="BV79" s="137">
        <f t="shared" ca="1" si="109"/>
        <v>0</v>
      </c>
      <c r="BW79" s="137">
        <f t="shared" ca="1" si="109"/>
        <v>0</v>
      </c>
      <c r="BX79" s="137">
        <f t="shared" ca="1" si="109"/>
        <v>0</v>
      </c>
      <c r="BY79" s="137">
        <f t="shared" ca="1" si="109"/>
        <v>0</v>
      </c>
      <c r="BZ79" s="137">
        <f t="shared" ref="BZ79:CI87" ca="1" si="110">OFFSET(INDIRECT("'"&amp;Opt_alt&amp;"'!H12"),$A79,BZ$5)*$DF79</f>
        <v>0</v>
      </c>
      <c r="CA79" s="137">
        <f t="shared" ca="1" si="110"/>
        <v>0</v>
      </c>
      <c r="CB79" s="137">
        <f t="shared" ca="1" si="110"/>
        <v>0</v>
      </c>
      <c r="CC79" s="137">
        <f t="shared" ca="1" si="110"/>
        <v>0</v>
      </c>
      <c r="CD79" s="137">
        <f t="shared" ca="1" si="110"/>
        <v>0</v>
      </c>
      <c r="CE79" s="137">
        <f t="shared" ca="1" si="110"/>
        <v>0</v>
      </c>
      <c r="CF79" s="137">
        <f t="shared" ca="1" si="110"/>
        <v>0</v>
      </c>
      <c r="CG79" s="137">
        <f t="shared" ca="1" si="110"/>
        <v>0</v>
      </c>
      <c r="CH79" s="137">
        <f t="shared" ca="1" si="110"/>
        <v>0</v>
      </c>
      <c r="CI79" s="137">
        <f t="shared" ca="1" si="110"/>
        <v>0</v>
      </c>
      <c r="CJ79" s="137">
        <f t="shared" ref="CJ79:CS87" ca="1" si="111">OFFSET(INDIRECT("'"&amp;Opt_alt&amp;"'!H12"),$A79,CJ$5)*$DF79</f>
        <v>0</v>
      </c>
      <c r="CK79" s="137">
        <f t="shared" ca="1" si="111"/>
        <v>0</v>
      </c>
      <c r="CL79" s="137">
        <f t="shared" ca="1" si="111"/>
        <v>0</v>
      </c>
      <c r="CM79" s="137">
        <f t="shared" ca="1" si="111"/>
        <v>0</v>
      </c>
      <c r="CN79" s="137">
        <f t="shared" ca="1" si="111"/>
        <v>0</v>
      </c>
      <c r="CO79" s="137">
        <f t="shared" ca="1" si="111"/>
        <v>0</v>
      </c>
      <c r="CP79" s="137">
        <f t="shared" ca="1" si="111"/>
        <v>0</v>
      </c>
      <c r="CQ79" s="137">
        <f t="shared" ca="1" si="111"/>
        <v>0</v>
      </c>
      <c r="CR79" s="137">
        <f t="shared" ca="1" si="111"/>
        <v>0</v>
      </c>
      <c r="CS79" s="137">
        <f t="shared" ca="1" si="111"/>
        <v>0</v>
      </c>
      <c r="CT79" s="137">
        <f t="shared" ref="CT79:DC87" ca="1" si="112">OFFSET(INDIRECT("'"&amp;Opt_alt&amp;"'!H12"),$A79,CT$5)*$DF79</f>
        <v>0</v>
      </c>
      <c r="CU79" s="137">
        <f t="shared" ca="1" si="112"/>
        <v>0</v>
      </c>
      <c r="CV79" s="137">
        <f t="shared" ca="1" si="112"/>
        <v>0</v>
      </c>
      <c r="CW79" s="137">
        <f t="shared" ca="1" si="112"/>
        <v>0</v>
      </c>
      <c r="CX79" s="137">
        <f t="shared" ca="1" si="112"/>
        <v>0</v>
      </c>
      <c r="CY79" s="137">
        <f t="shared" ca="1" si="112"/>
        <v>0</v>
      </c>
      <c r="CZ79" s="137">
        <f t="shared" ca="1" si="112"/>
        <v>0</v>
      </c>
      <c r="DA79" s="137">
        <f t="shared" ca="1" si="112"/>
        <v>0</v>
      </c>
      <c r="DB79" s="137">
        <f t="shared" ca="1" si="112"/>
        <v>0</v>
      </c>
      <c r="DC79" s="137">
        <f t="shared" ca="1" si="112"/>
        <v>0</v>
      </c>
      <c r="DE79" s="253" t="str">
        <f t="shared" ca="1" si="100"/>
        <v>F.2.</v>
      </c>
      <c r="DF79">
        <v>1</v>
      </c>
      <c r="DG79">
        <f t="shared" ref="DG79:DG88" ca="1" si="113">OFFSET(INDIRECT("'"&amp;Opt_alt&amp;"'!H12"),$A79,DG$5)</f>
        <v>21</v>
      </c>
      <c r="DH79">
        <v>0</v>
      </c>
    </row>
    <row r="80" spans="1:112" hidden="1">
      <c r="A80" s="123">
        <v>68</v>
      </c>
      <c r="B80" s="204" t="str">
        <f t="shared" ca="1" si="97"/>
        <v>F.3.</v>
      </c>
      <c r="C80" s="128" t="str">
        <f t="shared" ca="1" si="98"/>
        <v>Veikla</v>
      </c>
      <c r="D80" s="143"/>
      <c r="E80" s="147">
        <f t="shared" ca="1" si="99"/>
        <v>0.21</v>
      </c>
      <c r="F80" s="138">
        <f ca="1">H80+NPV(FD,I80:INDEX(I80:DC80,PAL))</f>
        <v>0</v>
      </c>
      <c r="G80" s="139">
        <f ca="1">SUMIF($H$5:$DC$5,"&lt;="&amp;PAL,$H80:$DC80)</f>
        <v>0</v>
      </c>
      <c r="H80" s="137">
        <f t="shared" ca="1" si="103"/>
        <v>0</v>
      </c>
      <c r="I80" s="137">
        <f t="shared" ca="1" si="103"/>
        <v>0</v>
      </c>
      <c r="J80" s="137">
        <f t="shared" ca="1" si="103"/>
        <v>0</v>
      </c>
      <c r="K80" s="137">
        <f t="shared" ca="1" si="103"/>
        <v>0</v>
      </c>
      <c r="L80" s="137">
        <f t="shared" ca="1" si="103"/>
        <v>0</v>
      </c>
      <c r="M80" s="137">
        <f t="shared" ca="1" si="103"/>
        <v>0</v>
      </c>
      <c r="N80" s="137">
        <f t="shared" ca="1" si="103"/>
        <v>0</v>
      </c>
      <c r="O80" s="137">
        <f t="shared" ca="1" si="103"/>
        <v>0</v>
      </c>
      <c r="P80" s="137">
        <f t="shared" ca="1" si="103"/>
        <v>0</v>
      </c>
      <c r="Q80" s="137">
        <f t="shared" ca="1" si="103"/>
        <v>0</v>
      </c>
      <c r="R80" s="137">
        <f t="shared" ca="1" si="104"/>
        <v>0</v>
      </c>
      <c r="S80" s="137">
        <f t="shared" ca="1" si="104"/>
        <v>0</v>
      </c>
      <c r="T80" s="137">
        <f t="shared" ca="1" si="104"/>
        <v>0</v>
      </c>
      <c r="U80" s="137">
        <f t="shared" ca="1" si="104"/>
        <v>0</v>
      </c>
      <c r="V80" s="137">
        <f t="shared" ca="1" si="104"/>
        <v>0</v>
      </c>
      <c r="W80" s="137">
        <f t="shared" ca="1" si="104"/>
        <v>0</v>
      </c>
      <c r="X80" s="137">
        <f t="shared" ca="1" si="104"/>
        <v>0</v>
      </c>
      <c r="Y80" s="137">
        <f t="shared" ca="1" si="104"/>
        <v>0</v>
      </c>
      <c r="Z80" s="137">
        <f t="shared" ca="1" si="104"/>
        <v>0</v>
      </c>
      <c r="AA80" s="137">
        <f t="shared" ca="1" si="104"/>
        <v>0</v>
      </c>
      <c r="AB80" s="137">
        <f t="shared" ca="1" si="105"/>
        <v>0</v>
      </c>
      <c r="AC80" s="137">
        <f t="shared" ca="1" si="105"/>
        <v>0</v>
      </c>
      <c r="AD80" s="137">
        <f t="shared" ca="1" si="105"/>
        <v>0</v>
      </c>
      <c r="AE80" s="137">
        <f t="shared" ca="1" si="105"/>
        <v>0</v>
      </c>
      <c r="AF80" s="137">
        <f t="shared" ca="1" si="105"/>
        <v>0</v>
      </c>
      <c r="AG80" s="137">
        <f t="shared" ca="1" si="105"/>
        <v>0</v>
      </c>
      <c r="AH80" s="137">
        <f t="shared" ca="1" si="105"/>
        <v>0</v>
      </c>
      <c r="AI80" s="137">
        <f t="shared" ca="1" si="105"/>
        <v>0</v>
      </c>
      <c r="AJ80" s="137">
        <f t="shared" ca="1" si="105"/>
        <v>0</v>
      </c>
      <c r="AK80" s="137">
        <f t="shared" ca="1" si="105"/>
        <v>0</v>
      </c>
      <c r="AL80" s="137">
        <f t="shared" ca="1" si="106"/>
        <v>0</v>
      </c>
      <c r="AM80" s="137">
        <f t="shared" ca="1" si="106"/>
        <v>0</v>
      </c>
      <c r="AN80" s="137">
        <f t="shared" ca="1" si="106"/>
        <v>0</v>
      </c>
      <c r="AO80" s="137">
        <f t="shared" ca="1" si="106"/>
        <v>0</v>
      </c>
      <c r="AP80" s="137">
        <f t="shared" ca="1" si="106"/>
        <v>0</v>
      </c>
      <c r="AQ80" s="137">
        <f t="shared" ca="1" si="106"/>
        <v>0</v>
      </c>
      <c r="AR80" s="137">
        <f t="shared" ca="1" si="106"/>
        <v>0</v>
      </c>
      <c r="AS80" s="137">
        <f t="shared" ca="1" si="106"/>
        <v>0</v>
      </c>
      <c r="AT80" s="137">
        <f t="shared" ca="1" si="106"/>
        <v>0</v>
      </c>
      <c r="AU80" s="137">
        <f t="shared" ca="1" si="106"/>
        <v>0</v>
      </c>
      <c r="AV80" s="137">
        <f t="shared" ca="1" si="107"/>
        <v>0</v>
      </c>
      <c r="AW80" s="137">
        <f t="shared" ca="1" si="107"/>
        <v>0</v>
      </c>
      <c r="AX80" s="137">
        <f t="shared" ca="1" si="107"/>
        <v>0</v>
      </c>
      <c r="AY80" s="137">
        <f t="shared" ca="1" si="107"/>
        <v>0</v>
      </c>
      <c r="AZ80" s="137">
        <f t="shared" ca="1" si="107"/>
        <v>0</v>
      </c>
      <c r="BA80" s="137">
        <f t="shared" ca="1" si="107"/>
        <v>0</v>
      </c>
      <c r="BB80" s="137">
        <f t="shared" ca="1" si="107"/>
        <v>0</v>
      </c>
      <c r="BC80" s="137">
        <f t="shared" ca="1" si="107"/>
        <v>0</v>
      </c>
      <c r="BD80" s="137">
        <f t="shared" ca="1" si="107"/>
        <v>0</v>
      </c>
      <c r="BE80" s="137">
        <f t="shared" ca="1" si="107"/>
        <v>0</v>
      </c>
      <c r="BF80" s="137">
        <f t="shared" ca="1" si="108"/>
        <v>0</v>
      </c>
      <c r="BG80" s="137">
        <f t="shared" ca="1" si="108"/>
        <v>0</v>
      </c>
      <c r="BH80" s="137">
        <f t="shared" ca="1" si="108"/>
        <v>0</v>
      </c>
      <c r="BI80" s="137">
        <f t="shared" ca="1" si="108"/>
        <v>0</v>
      </c>
      <c r="BJ80" s="137">
        <f t="shared" ca="1" si="108"/>
        <v>0</v>
      </c>
      <c r="BK80" s="137">
        <f t="shared" ca="1" si="108"/>
        <v>0</v>
      </c>
      <c r="BL80" s="137">
        <f t="shared" ca="1" si="108"/>
        <v>0</v>
      </c>
      <c r="BM80" s="137">
        <f t="shared" ca="1" si="108"/>
        <v>0</v>
      </c>
      <c r="BN80" s="137">
        <f t="shared" ca="1" si="108"/>
        <v>0</v>
      </c>
      <c r="BO80" s="137">
        <f t="shared" ca="1" si="108"/>
        <v>0</v>
      </c>
      <c r="BP80" s="137">
        <f t="shared" ca="1" si="109"/>
        <v>0</v>
      </c>
      <c r="BQ80" s="137">
        <f t="shared" ca="1" si="109"/>
        <v>0</v>
      </c>
      <c r="BR80" s="137">
        <f t="shared" ca="1" si="109"/>
        <v>0</v>
      </c>
      <c r="BS80" s="137">
        <f t="shared" ca="1" si="109"/>
        <v>0</v>
      </c>
      <c r="BT80" s="137">
        <f t="shared" ca="1" si="109"/>
        <v>0</v>
      </c>
      <c r="BU80" s="137">
        <f t="shared" ca="1" si="109"/>
        <v>0</v>
      </c>
      <c r="BV80" s="137">
        <f t="shared" ca="1" si="109"/>
        <v>0</v>
      </c>
      <c r="BW80" s="137">
        <f t="shared" ca="1" si="109"/>
        <v>0</v>
      </c>
      <c r="BX80" s="137">
        <f t="shared" ca="1" si="109"/>
        <v>0</v>
      </c>
      <c r="BY80" s="137">
        <f t="shared" ca="1" si="109"/>
        <v>0</v>
      </c>
      <c r="BZ80" s="137">
        <f t="shared" ca="1" si="110"/>
        <v>0</v>
      </c>
      <c r="CA80" s="137">
        <f t="shared" ca="1" si="110"/>
        <v>0</v>
      </c>
      <c r="CB80" s="137">
        <f t="shared" ca="1" si="110"/>
        <v>0</v>
      </c>
      <c r="CC80" s="137">
        <f t="shared" ca="1" si="110"/>
        <v>0</v>
      </c>
      <c r="CD80" s="137">
        <f t="shared" ca="1" si="110"/>
        <v>0</v>
      </c>
      <c r="CE80" s="137">
        <f t="shared" ca="1" si="110"/>
        <v>0</v>
      </c>
      <c r="CF80" s="137">
        <f t="shared" ca="1" si="110"/>
        <v>0</v>
      </c>
      <c r="CG80" s="137">
        <f t="shared" ca="1" si="110"/>
        <v>0</v>
      </c>
      <c r="CH80" s="137">
        <f t="shared" ca="1" si="110"/>
        <v>0</v>
      </c>
      <c r="CI80" s="137">
        <f t="shared" ca="1" si="110"/>
        <v>0</v>
      </c>
      <c r="CJ80" s="137">
        <f t="shared" ca="1" si="111"/>
        <v>0</v>
      </c>
      <c r="CK80" s="137">
        <f t="shared" ca="1" si="111"/>
        <v>0</v>
      </c>
      <c r="CL80" s="137">
        <f t="shared" ca="1" si="111"/>
        <v>0</v>
      </c>
      <c r="CM80" s="137">
        <f t="shared" ca="1" si="111"/>
        <v>0</v>
      </c>
      <c r="CN80" s="137">
        <f t="shared" ca="1" si="111"/>
        <v>0</v>
      </c>
      <c r="CO80" s="137">
        <f t="shared" ca="1" si="111"/>
        <v>0</v>
      </c>
      <c r="CP80" s="137">
        <f t="shared" ca="1" si="111"/>
        <v>0</v>
      </c>
      <c r="CQ80" s="137">
        <f t="shared" ca="1" si="111"/>
        <v>0</v>
      </c>
      <c r="CR80" s="137">
        <f t="shared" ca="1" si="111"/>
        <v>0</v>
      </c>
      <c r="CS80" s="137">
        <f t="shared" ca="1" si="111"/>
        <v>0</v>
      </c>
      <c r="CT80" s="137">
        <f t="shared" ca="1" si="112"/>
        <v>0</v>
      </c>
      <c r="CU80" s="137">
        <f t="shared" ca="1" si="112"/>
        <v>0</v>
      </c>
      <c r="CV80" s="137">
        <f t="shared" ca="1" si="112"/>
        <v>0</v>
      </c>
      <c r="CW80" s="137">
        <f t="shared" ca="1" si="112"/>
        <v>0</v>
      </c>
      <c r="CX80" s="137">
        <f t="shared" ca="1" si="112"/>
        <v>0</v>
      </c>
      <c r="CY80" s="137">
        <f t="shared" ca="1" si="112"/>
        <v>0</v>
      </c>
      <c r="CZ80" s="137">
        <f t="shared" ca="1" si="112"/>
        <v>0</v>
      </c>
      <c r="DA80" s="137">
        <f t="shared" ca="1" si="112"/>
        <v>0</v>
      </c>
      <c r="DB80" s="137">
        <f t="shared" ca="1" si="112"/>
        <v>0</v>
      </c>
      <c r="DC80" s="137">
        <f t="shared" ca="1" si="112"/>
        <v>0</v>
      </c>
      <c r="DE80" s="253" t="str">
        <f t="shared" ca="1" si="100"/>
        <v>F.3.</v>
      </c>
      <c r="DF80">
        <v>1</v>
      </c>
      <c r="DG80">
        <f t="shared" ca="1" si="113"/>
        <v>21</v>
      </c>
      <c r="DH80">
        <v>0</v>
      </c>
    </row>
    <row r="81" spans="1:112" hidden="1">
      <c r="A81" s="123">
        <v>69</v>
      </c>
      <c r="B81" s="204" t="str">
        <f t="shared" ca="1" si="97"/>
        <v>F.4.</v>
      </c>
      <c r="C81" s="128" t="str">
        <f t="shared" ca="1" si="98"/>
        <v>Veikla</v>
      </c>
      <c r="D81" s="143"/>
      <c r="E81" s="147">
        <f t="shared" ca="1" si="99"/>
        <v>0.21</v>
      </c>
      <c r="F81" s="138">
        <f ca="1">H81+NPV(FD,I81:INDEX(I81:DC81,PAL))</f>
        <v>0</v>
      </c>
      <c r="G81" s="139">
        <f ca="1">SUMIF($H$5:$DC$5,"&lt;="&amp;PAL,$H81:$DC81)</f>
        <v>0</v>
      </c>
      <c r="H81" s="137">
        <f t="shared" ca="1" si="103"/>
        <v>0</v>
      </c>
      <c r="I81" s="137">
        <f t="shared" ca="1" si="103"/>
        <v>0</v>
      </c>
      <c r="J81" s="137">
        <f t="shared" ca="1" si="103"/>
        <v>0</v>
      </c>
      <c r="K81" s="137">
        <f t="shared" ca="1" si="103"/>
        <v>0</v>
      </c>
      <c r="L81" s="137">
        <f t="shared" ca="1" si="103"/>
        <v>0</v>
      </c>
      <c r="M81" s="137">
        <f t="shared" ca="1" si="103"/>
        <v>0</v>
      </c>
      <c r="N81" s="137">
        <f t="shared" ca="1" si="103"/>
        <v>0</v>
      </c>
      <c r="O81" s="137">
        <f t="shared" ca="1" si="103"/>
        <v>0</v>
      </c>
      <c r="P81" s="137">
        <f t="shared" ca="1" si="103"/>
        <v>0</v>
      </c>
      <c r="Q81" s="137">
        <f t="shared" ca="1" si="103"/>
        <v>0</v>
      </c>
      <c r="R81" s="137">
        <f t="shared" ca="1" si="104"/>
        <v>0</v>
      </c>
      <c r="S81" s="137">
        <f t="shared" ca="1" si="104"/>
        <v>0</v>
      </c>
      <c r="T81" s="137">
        <f t="shared" ca="1" si="104"/>
        <v>0</v>
      </c>
      <c r="U81" s="137">
        <f t="shared" ca="1" si="104"/>
        <v>0</v>
      </c>
      <c r="V81" s="137">
        <f t="shared" ca="1" si="104"/>
        <v>0</v>
      </c>
      <c r="W81" s="137">
        <f t="shared" ca="1" si="104"/>
        <v>0</v>
      </c>
      <c r="X81" s="137">
        <f t="shared" ca="1" si="104"/>
        <v>0</v>
      </c>
      <c r="Y81" s="137">
        <f t="shared" ca="1" si="104"/>
        <v>0</v>
      </c>
      <c r="Z81" s="137">
        <f t="shared" ca="1" si="104"/>
        <v>0</v>
      </c>
      <c r="AA81" s="137">
        <f t="shared" ca="1" si="104"/>
        <v>0</v>
      </c>
      <c r="AB81" s="137">
        <f t="shared" ca="1" si="105"/>
        <v>0</v>
      </c>
      <c r="AC81" s="137">
        <f t="shared" ca="1" si="105"/>
        <v>0</v>
      </c>
      <c r="AD81" s="137">
        <f t="shared" ca="1" si="105"/>
        <v>0</v>
      </c>
      <c r="AE81" s="137">
        <f t="shared" ca="1" si="105"/>
        <v>0</v>
      </c>
      <c r="AF81" s="137">
        <f t="shared" ca="1" si="105"/>
        <v>0</v>
      </c>
      <c r="AG81" s="137">
        <f t="shared" ca="1" si="105"/>
        <v>0</v>
      </c>
      <c r="AH81" s="137">
        <f t="shared" ca="1" si="105"/>
        <v>0</v>
      </c>
      <c r="AI81" s="137">
        <f t="shared" ca="1" si="105"/>
        <v>0</v>
      </c>
      <c r="AJ81" s="137">
        <f t="shared" ca="1" si="105"/>
        <v>0</v>
      </c>
      <c r="AK81" s="137">
        <f t="shared" ca="1" si="105"/>
        <v>0</v>
      </c>
      <c r="AL81" s="137">
        <f t="shared" ca="1" si="106"/>
        <v>0</v>
      </c>
      <c r="AM81" s="137">
        <f t="shared" ca="1" si="106"/>
        <v>0</v>
      </c>
      <c r="AN81" s="137">
        <f t="shared" ca="1" si="106"/>
        <v>0</v>
      </c>
      <c r="AO81" s="137">
        <f t="shared" ca="1" si="106"/>
        <v>0</v>
      </c>
      <c r="AP81" s="137">
        <f t="shared" ca="1" si="106"/>
        <v>0</v>
      </c>
      <c r="AQ81" s="137">
        <f t="shared" ca="1" si="106"/>
        <v>0</v>
      </c>
      <c r="AR81" s="137">
        <f t="shared" ca="1" si="106"/>
        <v>0</v>
      </c>
      <c r="AS81" s="137">
        <f t="shared" ca="1" si="106"/>
        <v>0</v>
      </c>
      <c r="AT81" s="137">
        <f t="shared" ca="1" si="106"/>
        <v>0</v>
      </c>
      <c r="AU81" s="137">
        <f t="shared" ca="1" si="106"/>
        <v>0</v>
      </c>
      <c r="AV81" s="137">
        <f t="shared" ca="1" si="107"/>
        <v>0</v>
      </c>
      <c r="AW81" s="137">
        <f t="shared" ca="1" si="107"/>
        <v>0</v>
      </c>
      <c r="AX81" s="137">
        <f t="shared" ca="1" si="107"/>
        <v>0</v>
      </c>
      <c r="AY81" s="137">
        <f t="shared" ca="1" si="107"/>
        <v>0</v>
      </c>
      <c r="AZ81" s="137">
        <f t="shared" ca="1" si="107"/>
        <v>0</v>
      </c>
      <c r="BA81" s="137">
        <f t="shared" ca="1" si="107"/>
        <v>0</v>
      </c>
      <c r="BB81" s="137">
        <f t="shared" ca="1" si="107"/>
        <v>0</v>
      </c>
      <c r="BC81" s="137">
        <f t="shared" ca="1" si="107"/>
        <v>0</v>
      </c>
      <c r="BD81" s="137">
        <f t="shared" ca="1" si="107"/>
        <v>0</v>
      </c>
      <c r="BE81" s="137">
        <f t="shared" ca="1" si="107"/>
        <v>0</v>
      </c>
      <c r="BF81" s="137">
        <f t="shared" ca="1" si="108"/>
        <v>0</v>
      </c>
      <c r="BG81" s="137">
        <f t="shared" ca="1" si="108"/>
        <v>0</v>
      </c>
      <c r="BH81" s="137">
        <f t="shared" ca="1" si="108"/>
        <v>0</v>
      </c>
      <c r="BI81" s="137">
        <f t="shared" ca="1" si="108"/>
        <v>0</v>
      </c>
      <c r="BJ81" s="137">
        <f t="shared" ca="1" si="108"/>
        <v>0</v>
      </c>
      <c r="BK81" s="137">
        <f t="shared" ca="1" si="108"/>
        <v>0</v>
      </c>
      <c r="BL81" s="137">
        <f t="shared" ca="1" si="108"/>
        <v>0</v>
      </c>
      <c r="BM81" s="137">
        <f t="shared" ca="1" si="108"/>
        <v>0</v>
      </c>
      <c r="BN81" s="137">
        <f t="shared" ca="1" si="108"/>
        <v>0</v>
      </c>
      <c r="BO81" s="137">
        <f t="shared" ca="1" si="108"/>
        <v>0</v>
      </c>
      <c r="BP81" s="137">
        <f t="shared" ca="1" si="109"/>
        <v>0</v>
      </c>
      <c r="BQ81" s="137">
        <f t="shared" ca="1" si="109"/>
        <v>0</v>
      </c>
      <c r="BR81" s="137">
        <f t="shared" ca="1" si="109"/>
        <v>0</v>
      </c>
      <c r="BS81" s="137">
        <f t="shared" ca="1" si="109"/>
        <v>0</v>
      </c>
      <c r="BT81" s="137">
        <f t="shared" ca="1" si="109"/>
        <v>0</v>
      </c>
      <c r="BU81" s="137">
        <f t="shared" ca="1" si="109"/>
        <v>0</v>
      </c>
      <c r="BV81" s="137">
        <f t="shared" ca="1" si="109"/>
        <v>0</v>
      </c>
      <c r="BW81" s="137">
        <f t="shared" ca="1" si="109"/>
        <v>0</v>
      </c>
      <c r="BX81" s="137">
        <f t="shared" ca="1" si="109"/>
        <v>0</v>
      </c>
      <c r="BY81" s="137">
        <f t="shared" ca="1" si="109"/>
        <v>0</v>
      </c>
      <c r="BZ81" s="137">
        <f t="shared" ca="1" si="110"/>
        <v>0</v>
      </c>
      <c r="CA81" s="137">
        <f t="shared" ca="1" si="110"/>
        <v>0</v>
      </c>
      <c r="CB81" s="137">
        <f t="shared" ca="1" si="110"/>
        <v>0</v>
      </c>
      <c r="CC81" s="137">
        <f t="shared" ca="1" si="110"/>
        <v>0</v>
      </c>
      <c r="CD81" s="137">
        <f t="shared" ca="1" si="110"/>
        <v>0</v>
      </c>
      <c r="CE81" s="137">
        <f t="shared" ca="1" si="110"/>
        <v>0</v>
      </c>
      <c r="CF81" s="137">
        <f t="shared" ca="1" si="110"/>
        <v>0</v>
      </c>
      <c r="CG81" s="137">
        <f t="shared" ca="1" si="110"/>
        <v>0</v>
      </c>
      <c r="CH81" s="137">
        <f t="shared" ca="1" si="110"/>
        <v>0</v>
      </c>
      <c r="CI81" s="137">
        <f t="shared" ca="1" si="110"/>
        <v>0</v>
      </c>
      <c r="CJ81" s="137">
        <f t="shared" ca="1" si="111"/>
        <v>0</v>
      </c>
      <c r="CK81" s="137">
        <f t="shared" ca="1" si="111"/>
        <v>0</v>
      </c>
      <c r="CL81" s="137">
        <f t="shared" ca="1" si="111"/>
        <v>0</v>
      </c>
      <c r="CM81" s="137">
        <f t="shared" ca="1" si="111"/>
        <v>0</v>
      </c>
      <c r="CN81" s="137">
        <f t="shared" ca="1" si="111"/>
        <v>0</v>
      </c>
      <c r="CO81" s="137">
        <f t="shared" ca="1" si="111"/>
        <v>0</v>
      </c>
      <c r="CP81" s="137">
        <f t="shared" ca="1" si="111"/>
        <v>0</v>
      </c>
      <c r="CQ81" s="137">
        <f t="shared" ca="1" si="111"/>
        <v>0</v>
      </c>
      <c r="CR81" s="137">
        <f t="shared" ca="1" si="111"/>
        <v>0</v>
      </c>
      <c r="CS81" s="137">
        <f t="shared" ca="1" si="111"/>
        <v>0</v>
      </c>
      <c r="CT81" s="137">
        <f t="shared" ca="1" si="112"/>
        <v>0</v>
      </c>
      <c r="CU81" s="137">
        <f t="shared" ca="1" si="112"/>
        <v>0</v>
      </c>
      <c r="CV81" s="137">
        <f t="shared" ca="1" si="112"/>
        <v>0</v>
      </c>
      <c r="CW81" s="137">
        <f t="shared" ca="1" si="112"/>
        <v>0</v>
      </c>
      <c r="CX81" s="137">
        <f t="shared" ca="1" si="112"/>
        <v>0</v>
      </c>
      <c r="CY81" s="137">
        <f t="shared" ca="1" si="112"/>
        <v>0</v>
      </c>
      <c r="CZ81" s="137">
        <f t="shared" ca="1" si="112"/>
        <v>0</v>
      </c>
      <c r="DA81" s="137">
        <f t="shared" ca="1" si="112"/>
        <v>0</v>
      </c>
      <c r="DB81" s="137">
        <f t="shared" ca="1" si="112"/>
        <v>0</v>
      </c>
      <c r="DC81" s="137">
        <f t="shared" ca="1" si="112"/>
        <v>0</v>
      </c>
      <c r="DE81" s="253" t="str">
        <f t="shared" ca="1" si="100"/>
        <v>F.4.</v>
      </c>
      <c r="DF81">
        <v>1</v>
      </c>
      <c r="DG81">
        <f t="shared" ca="1" si="113"/>
        <v>21</v>
      </c>
      <c r="DH81">
        <v>0</v>
      </c>
    </row>
    <row r="82" spans="1:112" hidden="1">
      <c r="A82" s="123">
        <v>70</v>
      </c>
      <c r="B82" s="204" t="str">
        <f t="shared" ca="1" si="97"/>
        <v>F.5.</v>
      </c>
      <c r="C82" s="128" t="str">
        <f t="shared" ca="1" si="98"/>
        <v>Veikla</v>
      </c>
      <c r="D82" s="143"/>
      <c r="E82" s="147">
        <f t="shared" ca="1" si="99"/>
        <v>0.21</v>
      </c>
      <c r="F82" s="138">
        <f ca="1">H82+NPV(FD,I82:INDEX(I82:DC82,PAL))</f>
        <v>0</v>
      </c>
      <c r="G82" s="139">
        <f ca="1">SUMIF($H$5:$DC$5,"&lt;="&amp;PAL,$H82:$DC82)</f>
        <v>0</v>
      </c>
      <c r="H82" s="137">
        <f t="shared" ca="1" si="103"/>
        <v>0</v>
      </c>
      <c r="I82" s="137">
        <f t="shared" ca="1" si="103"/>
        <v>0</v>
      </c>
      <c r="J82" s="137">
        <f t="shared" ca="1" si="103"/>
        <v>0</v>
      </c>
      <c r="K82" s="137">
        <f t="shared" ca="1" si="103"/>
        <v>0</v>
      </c>
      <c r="L82" s="137">
        <f t="shared" ca="1" si="103"/>
        <v>0</v>
      </c>
      <c r="M82" s="137">
        <f t="shared" ca="1" si="103"/>
        <v>0</v>
      </c>
      <c r="N82" s="137">
        <f t="shared" ca="1" si="103"/>
        <v>0</v>
      </c>
      <c r="O82" s="137">
        <f t="shared" ca="1" si="103"/>
        <v>0</v>
      </c>
      <c r="P82" s="137">
        <f t="shared" ca="1" si="103"/>
        <v>0</v>
      </c>
      <c r="Q82" s="137">
        <f t="shared" ca="1" si="103"/>
        <v>0</v>
      </c>
      <c r="R82" s="137">
        <f t="shared" ca="1" si="104"/>
        <v>0</v>
      </c>
      <c r="S82" s="137">
        <f t="shared" ca="1" si="104"/>
        <v>0</v>
      </c>
      <c r="T82" s="137">
        <f t="shared" ca="1" si="104"/>
        <v>0</v>
      </c>
      <c r="U82" s="137">
        <f t="shared" ca="1" si="104"/>
        <v>0</v>
      </c>
      <c r="V82" s="137">
        <f t="shared" ca="1" si="104"/>
        <v>0</v>
      </c>
      <c r="W82" s="137">
        <f t="shared" ca="1" si="104"/>
        <v>0</v>
      </c>
      <c r="X82" s="137">
        <f t="shared" ca="1" si="104"/>
        <v>0</v>
      </c>
      <c r="Y82" s="137">
        <f t="shared" ca="1" si="104"/>
        <v>0</v>
      </c>
      <c r="Z82" s="137">
        <f t="shared" ca="1" si="104"/>
        <v>0</v>
      </c>
      <c r="AA82" s="137">
        <f t="shared" ca="1" si="104"/>
        <v>0</v>
      </c>
      <c r="AB82" s="137">
        <f t="shared" ca="1" si="105"/>
        <v>0</v>
      </c>
      <c r="AC82" s="137">
        <f t="shared" ca="1" si="105"/>
        <v>0</v>
      </c>
      <c r="AD82" s="137">
        <f t="shared" ca="1" si="105"/>
        <v>0</v>
      </c>
      <c r="AE82" s="137">
        <f t="shared" ca="1" si="105"/>
        <v>0</v>
      </c>
      <c r="AF82" s="137">
        <f t="shared" ca="1" si="105"/>
        <v>0</v>
      </c>
      <c r="AG82" s="137">
        <f t="shared" ca="1" si="105"/>
        <v>0</v>
      </c>
      <c r="AH82" s="137">
        <f t="shared" ca="1" si="105"/>
        <v>0</v>
      </c>
      <c r="AI82" s="137">
        <f t="shared" ca="1" si="105"/>
        <v>0</v>
      </c>
      <c r="AJ82" s="137">
        <f t="shared" ca="1" si="105"/>
        <v>0</v>
      </c>
      <c r="AK82" s="137">
        <f t="shared" ca="1" si="105"/>
        <v>0</v>
      </c>
      <c r="AL82" s="137">
        <f t="shared" ca="1" si="106"/>
        <v>0</v>
      </c>
      <c r="AM82" s="137">
        <f t="shared" ca="1" si="106"/>
        <v>0</v>
      </c>
      <c r="AN82" s="137">
        <f t="shared" ca="1" si="106"/>
        <v>0</v>
      </c>
      <c r="AO82" s="137">
        <f t="shared" ca="1" si="106"/>
        <v>0</v>
      </c>
      <c r="AP82" s="137">
        <f t="shared" ca="1" si="106"/>
        <v>0</v>
      </c>
      <c r="AQ82" s="137">
        <f t="shared" ca="1" si="106"/>
        <v>0</v>
      </c>
      <c r="AR82" s="137">
        <f t="shared" ca="1" si="106"/>
        <v>0</v>
      </c>
      <c r="AS82" s="137">
        <f t="shared" ca="1" si="106"/>
        <v>0</v>
      </c>
      <c r="AT82" s="137">
        <f t="shared" ca="1" si="106"/>
        <v>0</v>
      </c>
      <c r="AU82" s="137">
        <f t="shared" ca="1" si="106"/>
        <v>0</v>
      </c>
      <c r="AV82" s="137">
        <f t="shared" ca="1" si="107"/>
        <v>0</v>
      </c>
      <c r="AW82" s="137">
        <f t="shared" ca="1" si="107"/>
        <v>0</v>
      </c>
      <c r="AX82" s="137">
        <f t="shared" ca="1" si="107"/>
        <v>0</v>
      </c>
      <c r="AY82" s="137">
        <f t="shared" ca="1" si="107"/>
        <v>0</v>
      </c>
      <c r="AZ82" s="137">
        <f t="shared" ca="1" si="107"/>
        <v>0</v>
      </c>
      <c r="BA82" s="137">
        <f t="shared" ca="1" si="107"/>
        <v>0</v>
      </c>
      <c r="BB82" s="137">
        <f t="shared" ca="1" si="107"/>
        <v>0</v>
      </c>
      <c r="BC82" s="137">
        <f t="shared" ca="1" si="107"/>
        <v>0</v>
      </c>
      <c r="BD82" s="137">
        <f t="shared" ca="1" si="107"/>
        <v>0</v>
      </c>
      <c r="BE82" s="137">
        <f t="shared" ca="1" si="107"/>
        <v>0</v>
      </c>
      <c r="BF82" s="137">
        <f t="shared" ca="1" si="108"/>
        <v>0</v>
      </c>
      <c r="BG82" s="137">
        <f t="shared" ca="1" si="108"/>
        <v>0</v>
      </c>
      <c r="BH82" s="137">
        <f t="shared" ca="1" si="108"/>
        <v>0</v>
      </c>
      <c r="BI82" s="137">
        <f t="shared" ca="1" si="108"/>
        <v>0</v>
      </c>
      <c r="BJ82" s="137">
        <f t="shared" ca="1" si="108"/>
        <v>0</v>
      </c>
      <c r="BK82" s="137">
        <f t="shared" ca="1" si="108"/>
        <v>0</v>
      </c>
      <c r="BL82" s="137">
        <f t="shared" ca="1" si="108"/>
        <v>0</v>
      </c>
      <c r="BM82" s="137">
        <f t="shared" ca="1" si="108"/>
        <v>0</v>
      </c>
      <c r="BN82" s="137">
        <f t="shared" ca="1" si="108"/>
        <v>0</v>
      </c>
      <c r="BO82" s="137">
        <f t="shared" ca="1" si="108"/>
        <v>0</v>
      </c>
      <c r="BP82" s="137">
        <f t="shared" ca="1" si="109"/>
        <v>0</v>
      </c>
      <c r="BQ82" s="137">
        <f t="shared" ca="1" si="109"/>
        <v>0</v>
      </c>
      <c r="BR82" s="137">
        <f t="shared" ca="1" si="109"/>
        <v>0</v>
      </c>
      <c r="BS82" s="137">
        <f t="shared" ca="1" si="109"/>
        <v>0</v>
      </c>
      <c r="BT82" s="137">
        <f t="shared" ca="1" si="109"/>
        <v>0</v>
      </c>
      <c r="BU82" s="137">
        <f t="shared" ca="1" si="109"/>
        <v>0</v>
      </c>
      <c r="BV82" s="137">
        <f t="shared" ca="1" si="109"/>
        <v>0</v>
      </c>
      <c r="BW82" s="137">
        <f t="shared" ca="1" si="109"/>
        <v>0</v>
      </c>
      <c r="BX82" s="137">
        <f t="shared" ca="1" si="109"/>
        <v>0</v>
      </c>
      <c r="BY82" s="137">
        <f t="shared" ca="1" si="109"/>
        <v>0</v>
      </c>
      <c r="BZ82" s="137">
        <f t="shared" ca="1" si="110"/>
        <v>0</v>
      </c>
      <c r="CA82" s="137">
        <f t="shared" ca="1" si="110"/>
        <v>0</v>
      </c>
      <c r="CB82" s="137">
        <f t="shared" ca="1" si="110"/>
        <v>0</v>
      </c>
      <c r="CC82" s="137">
        <f t="shared" ca="1" si="110"/>
        <v>0</v>
      </c>
      <c r="CD82" s="137">
        <f t="shared" ca="1" si="110"/>
        <v>0</v>
      </c>
      <c r="CE82" s="137">
        <f t="shared" ca="1" si="110"/>
        <v>0</v>
      </c>
      <c r="CF82" s="137">
        <f t="shared" ca="1" si="110"/>
        <v>0</v>
      </c>
      <c r="CG82" s="137">
        <f t="shared" ca="1" si="110"/>
        <v>0</v>
      </c>
      <c r="CH82" s="137">
        <f t="shared" ca="1" si="110"/>
        <v>0</v>
      </c>
      <c r="CI82" s="137">
        <f t="shared" ca="1" si="110"/>
        <v>0</v>
      </c>
      <c r="CJ82" s="137">
        <f t="shared" ca="1" si="111"/>
        <v>0</v>
      </c>
      <c r="CK82" s="137">
        <f t="shared" ca="1" si="111"/>
        <v>0</v>
      </c>
      <c r="CL82" s="137">
        <f t="shared" ca="1" si="111"/>
        <v>0</v>
      </c>
      <c r="CM82" s="137">
        <f t="shared" ca="1" si="111"/>
        <v>0</v>
      </c>
      <c r="CN82" s="137">
        <f t="shared" ca="1" si="111"/>
        <v>0</v>
      </c>
      <c r="CO82" s="137">
        <f t="shared" ca="1" si="111"/>
        <v>0</v>
      </c>
      <c r="CP82" s="137">
        <f t="shared" ca="1" si="111"/>
        <v>0</v>
      </c>
      <c r="CQ82" s="137">
        <f t="shared" ca="1" si="111"/>
        <v>0</v>
      </c>
      <c r="CR82" s="137">
        <f t="shared" ca="1" si="111"/>
        <v>0</v>
      </c>
      <c r="CS82" s="137">
        <f t="shared" ca="1" si="111"/>
        <v>0</v>
      </c>
      <c r="CT82" s="137">
        <f t="shared" ca="1" si="112"/>
        <v>0</v>
      </c>
      <c r="CU82" s="137">
        <f t="shared" ca="1" si="112"/>
        <v>0</v>
      </c>
      <c r="CV82" s="137">
        <f t="shared" ca="1" si="112"/>
        <v>0</v>
      </c>
      <c r="CW82" s="137">
        <f t="shared" ca="1" si="112"/>
        <v>0</v>
      </c>
      <c r="CX82" s="137">
        <f t="shared" ca="1" si="112"/>
        <v>0</v>
      </c>
      <c r="CY82" s="137">
        <f t="shared" ca="1" si="112"/>
        <v>0</v>
      </c>
      <c r="CZ82" s="137">
        <f t="shared" ca="1" si="112"/>
        <v>0</v>
      </c>
      <c r="DA82" s="137">
        <f t="shared" ca="1" si="112"/>
        <v>0</v>
      </c>
      <c r="DB82" s="137">
        <f t="shared" ca="1" si="112"/>
        <v>0</v>
      </c>
      <c r="DC82" s="137">
        <f t="shared" ca="1" si="112"/>
        <v>0</v>
      </c>
      <c r="DE82" s="253" t="str">
        <f t="shared" ca="1" si="100"/>
        <v>F.5.</v>
      </c>
      <c r="DF82">
        <v>1</v>
      </c>
      <c r="DG82">
        <f t="shared" ca="1" si="113"/>
        <v>21</v>
      </c>
      <c r="DH82">
        <v>0</v>
      </c>
    </row>
    <row r="83" spans="1:112" hidden="1">
      <c r="A83" s="123">
        <v>71</v>
      </c>
      <c r="B83" s="204" t="str">
        <f t="shared" ca="1" si="97"/>
        <v>F.6.</v>
      </c>
      <c r="C83" s="128" t="str">
        <f t="shared" ca="1" si="98"/>
        <v>Veikla</v>
      </c>
      <c r="D83" s="143"/>
      <c r="E83" s="147">
        <f t="shared" ca="1" si="99"/>
        <v>0.21</v>
      </c>
      <c r="F83" s="138">
        <f ca="1">H83+NPV(FD,I83:INDEX(I83:DC83,PAL))</f>
        <v>0</v>
      </c>
      <c r="G83" s="139">
        <f ca="1">SUMIF($H$5:$DC$5,"&lt;="&amp;PAL,$H83:$DC83)</f>
        <v>0</v>
      </c>
      <c r="H83" s="137">
        <f t="shared" ca="1" si="103"/>
        <v>0</v>
      </c>
      <c r="I83" s="137">
        <f t="shared" ca="1" si="103"/>
        <v>0</v>
      </c>
      <c r="J83" s="137">
        <f t="shared" ca="1" si="103"/>
        <v>0</v>
      </c>
      <c r="K83" s="137">
        <f t="shared" ca="1" si="103"/>
        <v>0</v>
      </c>
      <c r="L83" s="137">
        <f t="shared" ca="1" si="103"/>
        <v>0</v>
      </c>
      <c r="M83" s="137">
        <f t="shared" ca="1" si="103"/>
        <v>0</v>
      </c>
      <c r="N83" s="137">
        <f t="shared" ca="1" si="103"/>
        <v>0</v>
      </c>
      <c r="O83" s="137">
        <f t="shared" ca="1" si="103"/>
        <v>0</v>
      </c>
      <c r="P83" s="137">
        <f t="shared" ca="1" si="103"/>
        <v>0</v>
      </c>
      <c r="Q83" s="137">
        <f t="shared" ca="1" si="103"/>
        <v>0</v>
      </c>
      <c r="R83" s="137">
        <f t="shared" ca="1" si="104"/>
        <v>0</v>
      </c>
      <c r="S83" s="137">
        <f t="shared" ca="1" si="104"/>
        <v>0</v>
      </c>
      <c r="T83" s="137">
        <f t="shared" ca="1" si="104"/>
        <v>0</v>
      </c>
      <c r="U83" s="137">
        <f t="shared" ca="1" si="104"/>
        <v>0</v>
      </c>
      <c r="V83" s="137">
        <f t="shared" ca="1" si="104"/>
        <v>0</v>
      </c>
      <c r="W83" s="137">
        <f t="shared" ca="1" si="104"/>
        <v>0</v>
      </c>
      <c r="X83" s="137">
        <f t="shared" ca="1" si="104"/>
        <v>0</v>
      </c>
      <c r="Y83" s="137">
        <f t="shared" ca="1" si="104"/>
        <v>0</v>
      </c>
      <c r="Z83" s="137">
        <f t="shared" ca="1" si="104"/>
        <v>0</v>
      </c>
      <c r="AA83" s="137">
        <f t="shared" ca="1" si="104"/>
        <v>0</v>
      </c>
      <c r="AB83" s="137">
        <f t="shared" ca="1" si="105"/>
        <v>0</v>
      </c>
      <c r="AC83" s="137">
        <f t="shared" ca="1" si="105"/>
        <v>0</v>
      </c>
      <c r="AD83" s="137">
        <f t="shared" ca="1" si="105"/>
        <v>0</v>
      </c>
      <c r="AE83" s="137">
        <f t="shared" ca="1" si="105"/>
        <v>0</v>
      </c>
      <c r="AF83" s="137">
        <f t="shared" ca="1" si="105"/>
        <v>0</v>
      </c>
      <c r="AG83" s="137">
        <f t="shared" ca="1" si="105"/>
        <v>0</v>
      </c>
      <c r="AH83" s="137">
        <f t="shared" ca="1" si="105"/>
        <v>0</v>
      </c>
      <c r="AI83" s="137">
        <f t="shared" ca="1" si="105"/>
        <v>0</v>
      </c>
      <c r="AJ83" s="137">
        <f t="shared" ca="1" si="105"/>
        <v>0</v>
      </c>
      <c r="AK83" s="137">
        <f t="shared" ca="1" si="105"/>
        <v>0</v>
      </c>
      <c r="AL83" s="137">
        <f t="shared" ca="1" si="106"/>
        <v>0</v>
      </c>
      <c r="AM83" s="137">
        <f t="shared" ca="1" si="106"/>
        <v>0</v>
      </c>
      <c r="AN83" s="137">
        <f t="shared" ca="1" si="106"/>
        <v>0</v>
      </c>
      <c r="AO83" s="137">
        <f t="shared" ca="1" si="106"/>
        <v>0</v>
      </c>
      <c r="AP83" s="137">
        <f t="shared" ca="1" si="106"/>
        <v>0</v>
      </c>
      <c r="AQ83" s="137">
        <f t="shared" ca="1" si="106"/>
        <v>0</v>
      </c>
      <c r="AR83" s="137">
        <f t="shared" ca="1" si="106"/>
        <v>0</v>
      </c>
      <c r="AS83" s="137">
        <f t="shared" ca="1" si="106"/>
        <v>0</v>
      </c>
      <c r="AT83" s="137">
        <f t="shared" ca="1" si="106"/>
        <v>0</v>
      </c>
      <c r="AU83" s="137">
        <f t="shared" ca="1" si="106"/>
        <v>0</v>
      </c>
      <c r="AV83" s="137">
        <f t="shared" ca="1" si="107"/>
        <v>0</v>
      </c>
      <c r="AW83" s="137">
        <f t="shared" ca="1" si="107"/>
        <v>0</v>
      </c>
      <c r="AX83" s="137">
        <f t="shared" ca="1" si="107"/>
        <v>0</v>
      </c>
      <c r="AY83" s="137">
        <f t="shared" ca="1" si="107"/>
        <v>0</v>
      </c>
      <c r="AZ83" s="137">
        <f t="shared" ca="1" si="107"/>
        <v>0</v>
      </c>
      <c r="BA83" s="137">
        <f t="shared" ca="1" si="107"/>
        <v>0</v>
      </c>
      <c r="BB83" s="137">
        <f t="shared" ca="1" si="107"/>
        <v>0</v>
      </c>
      <c r="BC83" s="137">
        <f t="shared" ca="1" si="107"/>
        <v>0</v>
      </c>
      <c r="BD83" s="137">
        <f t="shared" ca="1" si="107"/>
        <v>0</v>
      </c>
      <c r="BE83" s="137">
        <f t="shared" ca="1" si="107"/>
        <v>0</v>
      </c>
      <c r="BF83" s="137">
        <f t="shared" ca="1" si="108"/>
        <v>0</v>
      </c>
      <c r="BG83" s="137">
        <f t="shared" ca="1" si="108"/>
        <v>0</v>
      </c>
      <c r="BH83" s="137">
        <f t="shared" ca="1" si="108"/>
        <v>0</v>
      </c>
      <c r="BI83" s="137">
        <f t="shared" ca="1" si="108"/>
        <v>0</v>
      </c>
      <c r="BJ83" s="137">
        <f t="shared" ca="1" si="108"/>
        <v>0</v>
      </c>
      <c r="BK83" s="137">
        <f t="shared" ca="1" si="108"/>
        <v>0</v>
      </c>
      <c r="BL83" s="137">
        <f t="shared" ca="1" si="108"/>
        <v>0</v>
      </c>
      <c r="BM83" s="137">
        <f t="shared" ca="1" si="108"/>
        <v>0</v>
      </c>
      <c r="BN83" s="137">
        <f t="shared" ca="1" si="108"/>
        <v>0</v>
      </c>
      <c r="BO83" s="137">
        <f t="shared" ca="1" si="108"/>
        <v>0</v>
      </c>
      <c r="BP83" s="137">
        <f t="shared" ca="1" si="109"/>
        <v>0</v>
      </c>
      <c r="BQ83" s="137">
        <f t="shared" ca="1" si="109"/>
        <v>0</v>
      </c>
      <c r="BR83" s="137">
        <f t="shared" ca="1" si="109"/>
        <v>0</v>
      </c>
      <c r="BS83" s="137">
        <f t="shared" ca="1" si="109"/>
        <v>0</v>
      </c>
      <c r="BT83" s="137">
        <f t="shared" ca="1" si="109"/>
        <v>0</v>
      </c>
      <c r="BU83" s="137">
        <f t="shared" ca="1" si="109"/>
        <v>0</v>
      </c>
      <c r="BV83" s="137">
        <f t="shared" ca="1" si="109"/>
        <v>0</v>
      </c>
      <c r="BW83" s="137">
        <f t="shared" ca="1" si="109"/>
        <v>0</v>
      </c>
      <c r="BX83" s="137">
        <f t="shared" ca="1" si="109"/>
        <v>0</v>
      </c>
      <c r="BY83" s="137">
        <f t="shared" ca="1" si="109"/>
        <v>0</v>
      </c>
      <c r="BZ83" s="137">
        <f t="shared" ca="1" si="110"/>
        <v>0</v>
      </c>
      <c r="CA83" s="137">
        <f t="shared" ca="1" si="110"/>
        <v>0</v>
      </c>
      <c r="CB83" s="137">
        <f t="shared" ca="1" si="110"/>
        <v>0</v>
      </c>
      <c r="CC83" s="137">
        <f t="shared" ca="1" si="110"/>
        <v>0</v>
      </c>
      <c r="CD83" s="137">
        <f t="shared" ca="1" si="110"/>
        <v>0</v>
      </c>
      <c r="CE83" s="137">
        <f t="shared" ca="1" si="110"/>
        <v>0</v>
      </c>
      <c r="CF83" s="137">
        <f t="shared" ca="1" si="110"/>
        <v>0</v>
      </c>
      <c r="CG83" s="137">
        <f t="shared" ca="1" si="110"/>
        <v>0</v>
      </c>
      <c r="CH83" s="137">
        <f t="shared" ca="1" si="110"/>
        <v>0</v>
      </c>
      <c r="CI83" s="137">
        <f t="shared" ca="1" si="110"/>
        <v>0</v>
      </c>
      <c r="CJ83" s="137">
        <f t="shared" ca="1" si="111"/>
        <v>0</v>
      </c>
      <c r="CK83" s="137">
        <f t="shared" ca="1" si="111"/>
        <v>0</v>
      </c>
      <c r="CL83" s="137">
        <f t="shared" ca="1" si="111"/>
        <v>0</v>
      </c>
      <c r="CM83" s="137">
        <f t="shared" ca="1" si="111"/>
        <v>0</v>
      </c>
      <c r="CN83" s="137">
        <f t="shared" ca="1" si="111"/>
        <v>0</v>
      </c>
      <c r="CO83" s="137">
        <f t="shared" ca="1" si="111"/>
        <v>0</v>
      </c>
      <c r="CP83" s="137">
        <f t="shared" ca="1" si="111"/>
        <v>0</v>
      </c>
      <c r="CQ83" s="137">
        <f t="shared" ca="1" si="111"/>
        <v>0</v>
      </c>
      <c r="CR83" s="137">
        <f t="shared" ca="1" si="111"/>
        <v>0</v>
      </c>
      <c r="CS83" s="137">
        <f t="shared" ca="1" si="111"/>
        <v>0</v>
      </c>
      <c r="CT83" s="137">
        <f t="shared" ca="1" si="112"/>
        <v>0</v>
      </c>
      <c r="CU83" s="137">
        <f t="shared" ca="1" si="112"/>
        <v>0</v>
      </c>
      <c r="CV83" s="137">
        <f t="shared" ca="1" si="112"/>
        <v>0</v>
      </c>
      <c r="CW83" s="137">
        <f t="shared" ca="1" si="112"/>
        <v>0</v>
      </c>
      <c r="CX83" s="137">
        <f t="shared" ca="1" si="112"/>
        <v>0</v>
      </c>
      <c r="CY83" s="137">
        <f t="shared" ca="1" si="112"/>
        <v>0</v>
      </c>
      <c r="CZ83" s="137">
        <f t="shared" ca="1" si="112"/>
        <v>0</v>
      </c>
      <c r="DA83" s="137">
        <f t="shared" ca="1" si="112"/>
        <v>0</v>
      </c>
      <c r="DB83" s="137">
        <f t="shared" ca="1" si="112"/>
        <v>0</v>
      </c>
      <c r="DC83" s="137">
        <f t="shared" ca="1" si="112"/>
        <v>0</v>
      </c>
      <c r="DE83" s="253" t="str">
        <f t="shared" ca="1" si="100"/>
        <v>F.6.</v>
      </c>
      <c r="DF83">
        <v>1</v>
      </c>
      <c r="DG83">
        <f t="shared" ca="1" si="113"/>
        <v>21</v>
      </c>
      <c r="DH83">
        <v>0</v>
      </c>
    </row>
    <row r="84" spans="1:112" hidden="1">
      <c r="A84" s="123">
        <v>72</v>
      </c>
      <c r="B84" s="204" t="str">
        <f t="shared" ca="1" si="97"/>
        <v>F.7.</v>
      </c>
      <c r="C84" s="128" t="str">
        <f t="shared" ca="1" si="98"/>
        <v>Veikla</v>
      </c>
      <c r="D84" s="143"/>
      <c r="E84" s="147">
        <f t="shared" ca="1" si="99"/>
        <v>0.21</v>
      </c>
      <c r="F84" s="138">
        <f ca="1">H84+NPV(FD,I84:INDEX(I84:DC84,PAL))</f>
        <v>0</v>
      </c>
      <c r="G84" s="139">
        <f ca="1">SUMIF($H$5:$DC$5,"&lt;="&amp;PAL,$H84:$DC84)</f>
        <v>0</v>
      </c>
      <c r="H84" s="137">
        <f t="shared" ca="1" si="103"/>
        <v>0</v>
      </c>
      <c r="I84" s="137">
        <f t="shared" ca="1" si="103"/>
        <v>0</v>
      </c>
      <c r="J84" s="137">
        <f t="shared" ca="1" si="103"/>
        <v>0</v>
      </c>
      <c r="K84" s="137">
        <f t="shared" ca="1" si="103"/>
        <v>0</v>
      </c>
      <c r="L84" s="137">
        <f t="shared" ca="1" si="103"/>
        <v>0</v>
      </c>
      <c r="M84" s="137">
        <f t="shared" ca="1" si="103"/>
        <v>0</v>
      </c>
      <c r="N84" s="137">
        <f t="shared" ca="1" si="103"/>
        <v>0</v>
      </c>
      <c r="O84" s="137">
        <f t="shared" ca="1" si="103"/>
        <v>0</v>
      </c>
      <c r="P84" s="137">
        <f t="shared" ca="1" si="103"/>
        <v>0</v>
      </c>
      <c r="Q84" s="137">
        <f t="shared" ca="1" si="103"/>
        <v>0</v>
      </c>
      <c r="R84" s="137">
        <f t="shared" ca="1" si="104"/>
        <v>0</v>
      </c>
      <c r="S84" s="137">
        <f t="shared" ca="1" si="104"/>
        <v>0</v>
      </c>
      <c r="T84" s="137">
        <f t="shared" ca="1" si="104"/>
        <v>0</v>
      </c>
      <c r="U84" s="137">
        <f t="shared" ca="1" si="104"/>
        <v>0</v>
      </c>
      <c r="V84" s="137">
        <f t="shared" ca="1" si="104"/>
        <v>0</v>
      </c>
      <c r="W84" s="137">
        <f t="shared" ca="1" si="104"/>
        <v>0</v>
      </c>
      <c r="X84" s="137">
        <f t="shared" ca="1" si="104"/>
        <v>0</v>
      </c>
      <c r="Y84" s="137">
        <f t="shared" ca="1" si="104"/>
        <v>0</v>
      </c>
      <c r="Z84" s="137">
        <f t="shared" ca="1" si="104"/>
        <v>0</v>
      </c>
      <c r="AA84" s="137">
        <f t="shared" ca="1" si="104"/>
        <v>0</v>
      </c>
      <c r="AB84" s="137">
        <f t="shared" ca="1" si="105"/>
        <v>0</v>
      </c>
      <c r="AC84" s="137">
        <f t="shared" ca="1" si="105"/>
        <v>0</v>
      </c>
      <c r="AD84" s="137">
        <f t="shared" ca="1" si="105"/>
        <v>0</v>
      </c>
      <c r="AE84" s="137">
        <f t="shared" ca="1" si="105"/>
        <v>0</v>
      </c>
      <c r="AF84" s="137">
        <f t="shared" ca="1" si="105"/>
        <v>0</v>
      </c>
      <c r="AG84" s="137">
        <f t="shared" ca="1" si="105"/>
        <v>0</v>
      </c>
      <c r="AH84" s="137">
        <f t="shared" ca="1" si="105"/>
        <v>0</v>
      </c>
      <c r="AI84" s="137">
        <f t="shared" ca="1" si="105"/>
        <v>0</v>
      </c>
      <c r="AJ84" s="137">
        <f t="shared" ca="1" si="105"/>
        <v>0</v>
      </c>
      <c r="AK84" s="137">
        <f t="shared" ca="1" si="105"/>
        <v>0</v>
      </c>
      <c r="AL84" s="137">
        <f t="shared" ca="1" si="106"/>
        <v>0</v>
      </c>
      <c r="AM84" s="137">
        <f t="shared" ca="1" si="106"/>
        <v>0</v>
      </c>
      <c r="AN84" s="137">
        <f t="shared" ca="1" si="106"/>
        <v>0</v>
      </c>
      <c r="AO84" s="137">
        <f t="shared" ca="1" si="106"/>
        <v>0</v>
      </c>
      <c r="AP84" s="137">
        <f t="shared" ca="1" si="106"/>
        <v>0</v>
      </c>
      <c r="AQ84" s="137">
        <f t="shared" ca="1" si="106"/>
        <v>0</v>
      </c>
      <c r="AR84" s="137">
        <f t="shared" ca="1" si="106"/>
        <v>0</v>
      </c>
      <c r="AS84" s="137">
        <f t="shared" ca="1" si="106"/>
        <v>0</v>
      </c>
      <c r="AT84" s="137">
        <f t="shared" ca="1" si="106"/>
        <v>0</v>
      </c>
      <c r="AU84" s="137">
        <f t="shared" ca="1" si="106"/>
        <v>0</v>
      </c>
      <c r="AV84" s="137">
        <f t="shared" ca="1" si="107"/>
        <v>0</v>
      </c>
      <c r="AW84" s="137">
        <f t="shared" ca="1" si="107"/>
        <v>0</v>
      </c>
      <c r="AX84" s="137">
        <f t="shared" ca="1" si="107"/>
        <v>0</v>
      </c>
      <c r="AY84" s="137">
        <f t="shared" ca="1" si="107"/>
        <v>0</v>
      </c>
      <c r="AZ84" s="137">
        <f t="shared" ca="1" si="107"/>
        <v>0</v>
      </c>
      <c r="BA84" s="137">
        <f t="shared" ca="1" si="107"/>
        <v>0</v>
      </c>
      <c r="BB84" s="137">
        <f t="shared" ca="1" si="107"/>
        <v>0</v>
      </c>
      <c r="BC84" s="137">
        <f t="shared" ca="1" si="107"/>
        <v>0</v>
      </c>
      <c r="BD84" s="137">
        <f t="shared" ca="1" si="107"/>
        <v>0</v>
      </c>
      <c r="BE84" s="137">
        <f t="shared" ca="1" si="107"/>
        <v>0</v>
      </c>
      <c r="BF84" s="137">
        <f t="shared" ca="1" si="108"/>
        <v>0</v>
      </c>
      <c r="BG84" s="137">
        <f t="shared" ca="1" si="108"/>
        <v>0</v>
      </c>
      <c r="BH84" s="137">
        <f t="shared" ca="1" si="108"/>
        <v>0</v>
      </c>
      <c r="BI84" s="137">
        <f t="shared" ca="1" si="108"/>
        <v>0</v>
      </c>
      <c r="BJ84" s="137">
        <f t="shared" ca="1" si="108"/>
        <v>0</v>
      </c>
      <c r="BK84" s="137">
        <f t="shared" ca="1" si="108"/>
        <v>0</v>
      </c>
      <c r="BL84" s="137">
        <f t="shared" ca="1" si="108"/>
        <v>0</v>
      </c>
      <c r="BM84" s="137">
        <f t="shared" ca="1" si="108"/>
        <v>0</v>
      </c>
      <c r="BN84" s="137">
        <f t="shared" ca="1" si="108"/>
        <v>0</v>
      </c>
      <c r="BO84" s="137">
        <f t="shared" ca="1" si="108"/>
        <v>0</v>
      </c>
      <c r="BP84" s="137">
        <f t="shared" ca="1" si="109"/>
        <v>0</v>
      </c>
      <c r="BQ84" s="137">
        <f t="shared" ca="1" si="109"/>
        <v>0</v>
      </c>
      <c r="BR84" s="137">
        <f t="shared" ca="1" si="109"/>
        <v>0</v>
      </c>
      <c r="BS84" s="137">
        <f t="shared" ca="1" si="109"/>
        <v>0</v>
      </c>
      <c r="BT84" s="137">
        <f t="shared" ca="1" si="109"/>
        <v>0</v>
      </c>
      <c r="BU84" s="137">
        <f t="shared" ca="1" si="109"/>
        <v>0</v>
      </c>
      <c r="BV84" s="137">
        <f t="shared" ca="1" si="109"/>
        <v>0</v>
      </c>
      <c r="BW84" s="137">
        <f t="shared" ca="1" si="109"/>
        <v>0</v>
      </c>
      <c r="BX84" s="137">
        <f t="shared" ca="1" si="109"/>
        <v>0</v>
      </c>
      <c r="BY84" s="137">
        <f t="shared" ca="1" si="109"/>
        <v>0</v>
      </c>
      <c r="BZ84" s="137">
        <f t="shared" ca="1" si="110"/>
        <v>0</v>
      </c>
      <c r="CA84" s="137">
        <f t="shared" ca="1" si="110"/>
        <v>0</v>
      </c>
      <c r="CB84" s="137">
        <f t="shared" ca="1" si="110"/>
        <v>0</v>
      </c>
      <c r="CC84" s="137">
        <f t="shared" ca="1" si="110"/>
        <v>0</v>
      </c>
      <c r="CD84" s="137">
        <f t="shared" ca="1" si="110"/>
        <v>0</v>
      </c>
      <c r="CE84" s="137">
        <f t="shared" ca="1" si="110"/>
        <v>0</v>
      </c>
      <c r="CF84" s="137">
        <f t="shared" ca="1" si="110"/>
        <v>0</v>
      </c>
      <c r="CG84" s="137">
        <f t="shared" ca="1" si="110"/>
        <v>0</v>
      </c>
      <c r="CH84" s="137">
        <f t="shared" ca="1" si="110"/>
        <v>0</v>
      </c>
      <c r="CI84" s="137">
        <f t="shared" ca="1" si="110"/>
        <v>0</v>
      </c>
      <c r="CJ84" s="137">
        <f t="shared" ca="1" si="111"/>
        <v>0</v>
      </c>
      <c r="CK84" s="137">
        <f t="shared" ca="1" si="111"/>
        <v>0</v>
      </c>
      <c r="CL84" s="137">
        <f t="shared" ca="1" si="111"/>
        <v>0</v>
      </c>
      <c r="CM84" s="137">
        <f t="shared" ca="1" si="111"/>
        <v>0</v>
      </c>
      <c r="CN84" s="137">
        <f t="shared" ca="1" si="111"/>
        <v>0</v>
      </c>
      <c r="CO84" s="137">
        <f t="shared" ca="1" si="111"/>
        <v>0</v>
      </c>
      <c r="CP84" s="137">
        <f t="shared" ca="1" si="111"/>
        <v>0</v>
      </c>
      <c r="CQ84" s="137">
        <f t="shared" ca="1" si="111"/>
        <v>0</v>
      </c>
      <c r="CR84" s="137">
        <f t="shared" ca="1" si="111"/>
        <v>0</v>
      </c>
      <c r="CS84" s="137">
        <f t="shared" ca="1" si="111"/>
        <v>0</v>
      </c>
      <c r="CT84" s="137">
        <f t="shared" ca="1" si="112"/>
        <v>0</v>
      </c>
      <c r="CU84" s="137">
        <f t="shared" ca="1" si="112"/>
        <v>0</v>
      </c>
      <c r="CV84" s="137">
        <f t="shared" ca="1" si="112"/>
        <v>0</v>
      </c>
      <c r="CW84" s="137">
        <f t="shared" ca="1" si="112"/>
        <v>0</v>
      </c>
      <c r="CX84" s="137">
        <f t="shared" ca="1" si="112"/>
        <v>0</v>
      </c>
      <c r="CY84" s="137">
        <f t="shared" ca="1" si="112"/>
        <v>0</v>
      </c>
      <c r="CZ84" s="137">
        <f t="shared" ca="1" si="112"/>
        <v>0</v>
      </c>
      <c r="DA84" s="137">
        <f t="shared" ca="1" si="112"/>
        <v>0</v>
      </c>
      <c r="DB84" s="137">
        <f t="shared" ca="1" si="112"/>
        <v>0</v>
      </c>
      <c r="DC84" s="137">
        <f t="shared" ca="1" si="112"/>
        <v>0</v>
      </c>
      <c r="DE84" s="253" t="str">
        <f t="shared" ca="1" si="100"/>
        <v>F.7.</v>
      </c>
      <c r="DF84">
        <v>1</v>
      </c>
      <c r="DG84">
        <f t="shared" ca="1" si="113"/>
        <v>21</v>
      </c>
      <c r="DH84">
        <v>0</v>
      </c>
    </row>
    <row r="85" spans="1:112" hidden="1">
      <c r="A85" s="123">
        <v>73</v>
      </c>
      <c r="B85" s="204" t="str">
        <f t="shared" ca="1" si="97"/>
        <v>F.8.</v>
      </c>
      <c r="C85" s="128" t="str">
        <f t="shared" ca="1" si="98"/>
        <v>Veikla</v>
      </c>
      <c r="D85" s="143"/>
      <c r="E85" s="147">
        <f t="shared" ca="1" si="99"/>
        <v>0.21</v>
      </c>
      <c r="F85" s="138">
        <f ca="1">H85+NPV(FD,I85:INDEX(I85:DC85,PAL))</f>
        <v>0</v>
      </c>
      <c r="G85" s="139">
        <f ca="1">SUMIF($H$5:$DC$5,"&lt;="&amp;PAL,$H85:$DC85)</f>
        <v>0</v>
      </c>
      <c r="H85" s="137">
        <f t="shared" ca="1" si="103"/>
        <v>0</v>
      </c>
      <c r="I85" s="137">
        <f t="shared" ca="1" si="103"/>
        <v>0</v>
      </c>
      <c r="J85" s="137">
        <f t="shared" ca="1" si="103"/>
        <v>0</v>
      </c>
      <c r="K85" s="137">
        <f t="shared" ca="1" si="103"/>
        <v>0</v>
      </c>
      <c r="L85" s="137">
        <f t="shared" ca="1" si="103"/>
        <v>0</v>
      </c>
      <c r="M85" s="137">
        <f t="shared" ca="1" si="103"/>
        <v>0</v>
      </c>
      <c r="N85" s="137">
        <f t="shared" ca="1" si="103"/>
        <v>0</v>
      </c>
      <c r="O85" s="137">
        <f t="shared" ca="1" si="103"/>
        <v>0</v>
      </c>
      <c r="P85" s="137">
        <f t="shared" ca="1" si="103"/>
        <v>0</v>
      </c>
      <c r="Q85" s="137">
        <f t="shared" ca="1" si="103"/>
        <v>0</v>
      </c>
      <c r="R85" s="137">
        <f t="shared" ca="1" si="104"/>
        <v>0</v>
      </c>
      <c r="S85" s="137">
        <f t="shared" ca="1" si="104"/>
        <v>0</v>
      </c>
      <c r="T85" s="137">
        <f t="shared" ca="1" si="104"/>
        <v>0</v>
      </c>
      <c r="U85" s="137">
        <f t="shared" ca="1" si="104"/>
        <v>0</v>
      </c>
      <c r="V85" s="137">
        <f t="shared" ca="1" si="104"/>
        <v>0</v>
      </c>
      <c r="W85" s="137">
        <f t="shared" ca="1" si="104"/>
        <v>0</v>
      </c>
      <c r="X85" s="137">
        <f t="shared" ca="1" si="104"/>
        <v>0</v>
      </c>
      <c r="Y85" s="137">
        <f t="shared" ca="1" si="104"/>
        <v>0</v>
      </c>
      <c r="Z85" s="137">
        <f t="shared" ca="1" si="104"/>
        <v>0</v>
      </c>
      <c r="AA85" s="137">
        <f t="shared" ca="1" si="104"/>
        <v>0</v>
      </c>
      <c r="AB85" s="137">
        <f t="shared" ca="1" si="105"/>
        <v>0</v>
      </c>
      <c r="AC85" s="137">
        <f t="shared" ca="1" si="105"/>
        <v>0</v>
      </c>
      <c r="AD85" s="137">
        <f t="shared" ca="1" si="105"/>
        <v>0</v>
      </c>
      <c r="AE85" s="137">
        <f t="shared" ca="1" si="105"/>
        <v>0</v>
      </c>
      <c r="AF85" s="137">
        <f t="shared" ca="1" si="105"/>
        <v>0</v>
      </c>
      <c r="AG85" s="137">
        <f t="shared" ca="1" si="105"/>
        <v>0</v>
      </c>
      <c r="AH85" s="137">
        <f t="shared" ca="1" si="105"/>
        <v>0</v>
      </c>
      <c r="AI85" s="137">
        <f t="shared" ca="1" si="105"/>
        <v>0</v>
      </c>
      <c r="AJ85" s="137">
        <f t="shared" ca="1" si="105"/>
        <v>0</v>
      </c>
      <c r="AK85" s="137">
        <f t="shared" ca="1" si="105"/>
        <v>0</v>
      </c>
      <c r="AL85" s="137">
        <f t="shared" ca="1" si="106"/>
        <v>0</v>
      </c>
      <c r="AM85" s="137">
        <f t="shared" ca="1" si="106"/>
        <v>0</v>
      </c>
      <c r="AN85" s="137">
        <f t="shared" ca="1" si="106"/>
        <v>0</v>
      </c>
      <c r="AO85" s="137">
        <f t="shared" ca="1" si="106"/>
        <v>0</v>
      </c>
      <c r="AP85" s="137">
        <f t="shared" ca="1" si="106"/>
        <v>0</v>
      </c>
      <c r="AQ85" s="137">
        <f t="shared" ca="1" si="106"/>
        <v>0</v>
      </c>
      <c r="AR85" s="137">
        <f t="shared" ca="1" si="106"/>
        <v>0</v>
      </c>
      <c r="AS85" s="137">
        <f t="shared" ca="1" si="106"/>
        <v>0</v>
      </c>
      <c r="AT85" s="137">
        <f t="shared" ca="1" si="106"/>
        <v>0</v>
      </c>
      <c r="AU85" s="137">
        <f t="shared" ca="1" si="106"/>
        <v>0</v>
      </c>
      <c r="AV85" s="137">
        <f t="shared" ca="1" si="107"/>
        <v>0</v>
      </c>
      <c r="AW85" s="137">
        <f t="shared" ca="1" si="107"/>
        <v>0</v>
      </c>
      <c r="AX85" s="137">
        <f t="shared" ca="1" si="107"/>
        <v>0</v>
      </c>
      <c r="AY85" s="137">
        <f t="shared" ca="1" si="107"/>
        <v>0</v>
      </c>
      <c r="AZ85" s="137">
        <f t="shared" ca="1" si="107"/>
        <v>0</v>
      </c>
      <c r="BA85" s="137">
        <f t="shared" ca="1" si="107"/>
        <v>0</v>
      </c>
      <c r="BB85" s="137">
        <f t="shared" ca="1" si="107"/>
        <v>0</v>
      </c>
      <c r="BC85" s="137">
        <f t="shared" ca="1" si="107"/>
        <v>0</v>
      </c>
      <c r="BD85" s="137">
        <f t="shared" ca="1" si="107"/>
        <v>0</v>
      </c>
      <c r="BE85" s="137">
        <f t="shared" ca="1" si="107"/>
        <v>0</v>
      </c>
      <c r="BF85" s="137">
        <f t="shared" ca="1" si="108"/>
        <v>0</v>
      </c>
      <c r="BG85" s="137">
        <f t="shared" ca="1" si="108"/>
        <v>0</v>
      </c>
      <c r="BH85" s="137">
        <f t="shared" ca="1" si="108"/>
        <v>0</v>
      </c>
      <c r="BI85" s="137">
        <f t="shared" ca="1" si="108"/>
        <v>0</v>
      </c>
      <c r="BJ85" s="137">
        <f t="shared" ca="1" si="108"/>
        <v>0</v>
      </c>
      <c r="BK85" s="137">
        <f t="shared" ca="1" si="108"/>
        <v>0</v>
      </c>
      <c r="BL85" s="137">
        <f t="shared" ca="1" si="108"/>
        <v>0</v>
      </c>
      <c r="BM85" s="137">
        <f t="shared" ca="1" si="108"/>
        <v>0</v>
      </c>
      <c r="BN85" s="137">
        <f t="shared" ca="1" si="108"/>
        <v>0</v>
      </c>
      <c r="BO85" s="137">
        <f t="shared" ca="1" si="108"/>
        <v>0</v>
      </c>
      <c r="BP85" s="137">
        <f t="shared" ca="1" si="109"/>
        <v>0</v>
      </c>
      <c r="BQ85" s="137">
        <f t="shared" ca="1" si="109"/>
        <v>0</v>
      </c>
      <c r="BR85" s="137">
        <f t="shared" ca="1" si="109"/>
        <v>0</v>
      </c>
      <c r="BS85" s="137">
        <f t="shared" ca="1" si="109"/>
        <v>0</v>
      </c>
      <c r="BT85" s="137">
        <f t="shared" ca="1" si="109"/>
        <v>0</v>
      </c>
      <c r="BU85" s="137">
        <f t="shared" ca="1" si="109"/>
        <v>0</v>
      </c>
      <c r="BV85" s="137">
        <f t="shared" ca="1" si="109"/>
        <v>0</v>
      </c>
      <c r="BW85" s="137">
        <f t="shared" ca="1" si="109"/>
        <v>0</v>
      </c>
      <c r="BX85" s="137">
        <f t="shared" ca="1" si="109"/>
        <v>0</v>
      </c>
      <c r="BY85" s="137">
        <f t="shared" ca="1" si="109"/>
        <v>0</v>
      </c>
      <c r="BZ85" s="137">
        <f t="shared" ca="1" si="110"/>
        <v>0</v>
      </c>
      <c r="CA85" s="137">
        <f t="shared" ca="1" si="110"/>
        <v>0</v>
      </c>
      <c r="CB85" s="137">
        <f t="shared" ca="1" si="110"/>
        <v>0</v>
      </c>
      <c r="CC85" s="137">
        <f t="shared" ca="1" si="110"/>
        <v>0</v>
      </c>
      <c r="CD85" s="137">
        <f t="shared" ca="1" si="110"/>
        <v>0</v>
      </c>
      <c r="CE85" s="137">
        <f t="shared" ca="1" si="110"/>
        <v>0</v>
      </c>
      <c r="CF85" s="137">
        <f t="shared" ca="1" si="110"/>
        <v>0</v>
      </c>
      <c r="CG85" s="137">
        <f t="shared" ca="1" si="110"/>
        <v>0</v>
      </c>
      <c r="CH85" s="137">
        <f t="shared" ca="1" si="110"/>
        <v>0</v>
      </c>
      <c r="CI85" s="137">
        <f t="shared" ca="1" si="110"/>
        <v>0</v>
      </c>
      <c r="CJ85" s="137">
        <f t="shared" ca="1" si="111"/>
        <v>0</v>
      </c>
      <c r="CK85" s="137">
        <f t="shared" ca="1" si="111"/>
        <v>0</v>
      </c>
      <c r="CL85" s="137">
        <f t="shared" ca="1" si="111"/>
        <v>0</v>
      </c>
      <c r="CM85" s="137">
        <f t="shared" ca="1" si="111"/>
        <v>0</v>
      </c>
      <c r="CN85" s="137">
        <f t="shared" ca="1" si="111"/>
        <v>0</v>
      </c>
      <c r="CO85" s="137">
        <f t="shared" ca="1" si="111"/>
        <v>0</v>
      </c>
      <c r="CP85" s="137">
        <f t="shared" ca="1" si="111"/>
        <v>0</v>
      </c>
      <c r="CQ85" s="137">
        <f t="shared" ca="1" si="111"/>
        <v>0</v>
      </c>
      <c r="CR85" s="137">
        <f t="shared" ca="1" si="111"/>
        <v>0</v>
      </c>
      <c r="CS85" s="137">
        <f t="shared" ca="1" si="111"/>
        <v>0</v>
      </c>
      <c r="CT85" s="137">
        <f t="shared" ca="1" si="112"/>
        <v>0</v>
      </c>
      <c r="CU85" s="137">
        <f t="shared" ca="1" si="112"/>
        <v>0</v>
      </c>
      <c r="CV85" s="137">
        <f t="shared" ca="1" si="112"/>
        <v>0</v>
      </c>
      <c r="CW85" s="137">
        <f t="shared" ca="1" si="112"/>
        <v>0</v>
      </c>
      <c r="CX85" s="137">
        <f t="shared" ca="1" si="112"/>
        <v>0</v>
      </c>
      <c r="CY85" s="137">
        <f t="shared" ca="1" si="112"/>
        <v>0</v>
      </c>
      <c r="CZ85" s="137">
        <f t="shared" ca="1" si="112"/>
        <v>0</v>
      </c>
      <c r="DA85" s="137">
        <f t="shared" ca="1" si="112"/>
        <v>0</v>
      </c>
      <c r="DB85" s="137">
        <f t="shared" ca="1" si="112"/>
        <v>0</v>
      </c>
      <c r="DC85" s="137">
        <f t="shared" ca="1" si="112"/>
        <v>0</v>
      </c>
      <c r="DE85" s="253" t="str">
        <f t="shared" ca="1" si="100"/>
        <v>F.8.</v>
      </c>
      <c r="DF85">
        <v>1</v>
      </c>
      <c r="DG85">
        <f t="shared" ca="1" si="113"/>
        <v>21</v>
      </c>
      <c r="DH85">
        <v>0</v>
      </c>
    </row>
    <row r="86" spans="1:112" hidden="1">
      <c r="A86" s="123">
        <v>74</v>
      </c>
      <c r="B86" s="204" t="str">
        <f t="shared" ca="1" si="97"/>
        <v>F.9.</v>
      </c>
      <c r="C86" s="128" t="str">
        <f t="shared" ca="1" si="98"/>
        <v>Reinvesticijos (po priemonės įgyvendinimo)</v>
      </c>
      <c r="D86" s="143"/>
      <c r="E86" s="147">
        <f t="shared" ca="1" si="99"/>
        <v>0.21</v>
      </c>
      <c r="F86" s="138">
        <f ca="1">H86+NPV(FD,I86:INDEX(I86:DC86,PAL))</f>
        <v>0</v>
      </c>
      <c r="G86" s="139">
        <f ca="1">SUMIF($H$5:$DC$5,"&lt;="&amp;PAL,$H86:$DC86)</f>
        <v>0</v>
      </c>
      <c r="H86" s="137">
        <f t="shared" ca="1" si="103"/>
        <v>0</v>
      </c>
      <c r="I86" s="137">
        <f t="shared" ca="1" si="103"/>
        <v>0</v>
      </c>
      <c r="J86" s="137">
        <f t="shared" ca="1" si="103"/>
        <v>0</v>
      </c>
      <c r="K86" s="137">
        <f t="shared" ca="1" si="103"/>
        <v>0</v>
      </c>
      <c r="L86" s="137">
        <f t="shared" ca="1" si="103"/>
        <v>0</v>
      </c>
      <c r="M86" s="137">
        <f t="shared" ca="1" si="103"/>
        <v>0</v>
      </c>
      <c r="N86" s="137">
        <f t="shared" ca="1" si="103"/>
        <v>0</v>
      </c>
      <c r="O86" s="137">
        <f t="shared" ca="1" si="103"/>
        <v>0</v>
      </c>
      <c r="P86" s="137">
        <f t="shared" ca="1" si="103"/>
        <v>0</v>
      </c>
      <c r="Q86" s="137">
        <f t="shared" ca="1" si="103"/>
        <v>0</v>
      </c>
      <c r="R86" s="137">
        <f t="shared" ca="1" si="104"/>
        <v>0</v>
      </c>
      <c r="S86" s="137">
        <f t="shared" ca="1" si="104"/>
        <v>0</v>
      </c>
      <c r="T86" s="137">
        <f t="shared" ca="1" si="104"/>
        <v>0</v>
      </c>
      <c r="U86" s="137">
        <f t="shared" ca="1" si="104"/>
        <v>0</v>
      </c>
      <c r="V86" s="137">
        <f t="shared" ca="1" si="104"/>
        <v>0</v>
      </c>
      <c r="W86" s="137">
        <f t="shared" ca="1" si="104"/>
        <v>0</v>
      </c>
      <c r="X86" s="137">
        <f t="shared" ca="1" si="104"/>
        <v>0</v>
      </c>
      <c r="Y86" s="137">
        <f t="shared" ca="1" si="104"/>
        <v>0</v>
      </c>
      <c r="Z86" s="137">
        <f t="shared" ca="1" si="104"/>
        <v>0</v>
      </c>
      <c r="AA86" s="137">
        <f t="shared" ca="1" si="104"/>
        <v>0</v>
      </c>
      <c r="AB86" s="137">
        <f t="shared" ca="1" si="105"/>
        <v>0</v>
      </c>
      <c r="AC86" s="137">
        <f t="shared" ca="1" si="105"/>
        <v>0</v>
      </c>
      <c r="AD86" s="137">
        <f t="shared" ca="1" si="105"/>
        <v>0</v>
      </c>
      <c r="AE86" s="137">
        <f t="shared" ca="1" si="105"/>
        <v>0</v>
      </c>
      <c r="AF86" s="137">
        <f t="shared" ca="1" si="105"/>
        <v>0</v>
      </c>
      <c r="AG86" s="137">
        <f t="shared" ca="1" si="105"/>
        <v>0</v>
      </c>
      <c r="AH86" s="137">
        <f t="shared" ca="1" si="105"/>
        <v>0</v>
      </c>
      <c r="AI86" s="137">
        <f t="shared" ca="1" si="105"/>
        <v>0</v>
      </c>
      <c r="AJ86" s="137">
        <f t="shared" ca="1" si="105"/>
        <v>0</v>
      </c>
      <c r="AK86" s="137">
        <f t="shared" ca="1" si="105"/>
        <v>0</v>
      </c>
      <c r="AL86" s="137">
        <f t="shared" ca="1" si="106"/>
        <v>0</v>
      </c>
      <c r="AM86" s="137">
        <f t="shared" ca="1" si="106"/>
        <v>0</v>
      </c>
      <c r="AN86" s="137">
        <f t="shared" ca="1" si="106"/>
        <v>0</v>
      </c>
      <c r="AO86" s="137">
        <f t="shared" ca="1" si="106"/>
        <v>0</v>
      </c>
      <c r="AP86" s="137">
        <f t="shared" ca="1" si="106"/>
        <v>0</v>
      </c>
      <c r="AQ86" s="137">
        <f t="shared" ca="1" si="106"/>
        <v>0</v>
      </c>
      <c r="AR86" s="137">
        <f t="shared" ca="1" si="106"/>
        <v>0</v>
      </c>
      <c r="AS86" s="137">
        <f t="shared" ca="1" si="106"/>
        <v>0</v>
      </c>
      <c r="AT86" s="137">
        <f t="shared" ca="1" si="106"/>
        <v>0</v>
      </c>
      <c r="AU86" s="137">
        <f t="shared" ca="1" si="106"/>
        <v>0</v>
      </c>
      <c r="AV86" s="137">
        <f t="shared" ca="1" si="107"/>
        <v>0</v>
      </c>
      <c r="AW86" s="137">
        <f t="shared" ca="1" si="107"/>
        <v>0</v>
      </c>
      <c r="AX86" s="137">
        <f t="shared" ca="1" si="107"/>
        <v>0</v>
      </c>
      <c r="AY86" s="137">
        <f t="shared" ca="1" si="107"/>
        <v>0</v>
      </c>
      <c r="AZ86" s="137">
        <f t="shared" ca="1" si="107"/>
        <v>0</v>
      </c>
      <c r="BA86" s="137">
        <f t="shared" ca="1" si="107"/>
        <v>0</v>
      </c>
      <c r="BB86" s="137">
        <f t="shared" ca="1" si="107"/>
        <v>0</v>
      </c>
      <c r="BC86" s="137">
        <f t="shared" ca="1" si="107"/>
        <v>0</v>
      </c>
      <c r="BD86" s="137">
        <f t="shared" ca="1" si="107"/>
        <v>0</v>
      </c>
      <c r="BE86" s="137">
        <f t="shared" ca="1" si="107"/>
        <v>0</v>
      </c>
      <c r="BF86" s="137">
        <f t="shared" ca="1" si="108"/>
        <v>0</v>
      </c>
      <c r="BG86" s="137">
        <f t="shared" ca="1" si="108"/>
        <v>0</v>
      </c>
      <c r="BH86" s="137">
        <f t="shared" ca="1" si="108"/>
        <v>0</v>
      </c>
      <c r="BI86" s="137">
        <f t="shared" ca="1" si="108"/>
        <v>0</v>
      </c>
      <c r="BJ86" s="137">
        <f t="shared" ca="1" si="108"/>
        <v>0</v>
      </c>
      <c r="BK86" s="137">
        <f t="shared" ca="1" si="108"/>
        <v>0</v>
      </c>
      <c r="BL86" s="137">
        <f t="shared" ca="1" si="108"/>
        <v>0</v>
      </c>
      <c r="BM86" s="137">
        <f t="shared" ca="1" si="108"/>
        <v>0</v>
      </c>
      <c r="BN86" s="137">
        <f t="shared" ca="1" si="108"/>
        <v>0</v>
      </c>
      <c r="BO86" s="137">
        <f t="shared" ca="1" si="108"/>
        <v>0</v>
      </c>
      <c r="BP86" s="137">
        <f t="shared" ca="1" si="109"/>
        <v>0</v>
      </c>
      <c r="BQ86" s="137">
        <f t="shared" ca="1" si="109"/>
        <v>0</v>
      </c>
      <c r="BR86" s="137">
        <f t="shared" ca="1" si="109"/>
        <v>0</v>
      </c>
      <c r="BS86" s="137">
        <f t="shared" ca="1" si="109"/>
        <v>0</v>
      </c>
      <c r="BT86" s="137">
        <f t="shared" ca="1" si="109"/>
        <v>0</v>
      </c>
      <c r="BU86" s="137">
        <f t="shared" ca="1" si="109"/>
        <v>0</v>
      </c>
      <c r="BV86" s="137">
        <f t="shared" ca="1" si="109"/>
        <v>0</v>
      </c>
      <c r="BW86" s="137">
        <f t="shared" ca="1" si="109"/>
        <v>0</v>
      </c>
      <c r="BX86" s="137">
        <f t="shared" ca="1" si="109"/>
        <v>0</v>
      </c>
      <c r="BY86" s="137">
        <f t="shared" ca="1" si="109"/>
        <v>0</v>
      </c>
      <c r="BZ86" s="137">
        <f t="shared" ca="1" si="110"/>
        <v>0</v>
      </c>
      <c r="CA86" s="137">
        <f t="shared" ca="1" si="110"/>
        <v>0</v>
      </c>
      <c r="CB86" s="137">
        <f t="shared" ca="1" si="110"/>
        <v>0</v>
      </c>
      <c r="CC86" s="137">
        <f t="shared" ca="1" si="110"/>
        <v>0</v>
      </c>
      <c r="CD86" s="137">
        <f t="shared" ca="1" si="110"/>
        <v>0</v>
      </c>
      <c r="CE86" s="137">
        <f t="shared" ca="1" si="110"/>
        <v>0</v>
      </c>
      <c r="CF86" s="137">
        <f t="shared" ca="1" si="110"/>
        <v>0</v>
      </c>
      <c r="CG86" s="137">
        <f t="shared" ca="1" si="110"/>
        <v>0</v>
      </c>
      <c r="CH86" s="137">
        <f t="shared" ca="1" si="110"/>
        <v>0</v>
      </c>
      <c r="CI86" s="137">
        <f t="shared" ca="1" si="110"/>
        <v>0</v>
      </c>
      <c r="CJ86" s="137">
        <f t="shared" ca="1" si="111"/>
        <v>0</v>
      </c>
      <c r="CK86" s="137">
        <f t="shared" ca="1" si="111"/>
        <v>0</v>
      </c>
      <c r="CL86" s="137">
        <f t="shared" ca="1" si="111"/>
        <v>0</v>
      </c>
      <c r="CM86" s="137">
        <f t="shared" ca="1" si="111"/>
        <v>0</v>
      </c>
      <c r="CN86" s="137">
        <f t="shared" ca="1" si="111"/>
        <v>0</v>
      </c>
      <c r="CO86" s="137">
        <f t="shared" ca="1" si="111"/>
        <v>0</v>
      </c>
      <c r="CP86" s="137">
        <f t="shared" ca="1" si="111"/>
        <v>0</v>
      </c>
      <c r="CQ86" s="137">
        <f t="shared" ca="1" si="111"/>
        <v>0</v>
      </c>
      <c r="CR86" s="137">
        <f t="shared" ca="1" si="111"/>
        <v>0</v>
      </c>
      <c r="CS86" s="137">
        <f t="shared" ca="1" si="111"/>
        <v>0</v>
      </c>
      <c r="CT86" s="137">
        <f t="shared" ca="1" si="112"/>
        <v>0</v>
      </c>
      <c r="CU86" s="137">
        <f t="shared" ca="1" si="112"/>
        <v>0</v>
      </c>
      <c r="CV86" s="137">
        <f t="shared" ca="1" si="112"/>
        <v>0</v>
      </c>
      <c r="CW86" s="137">
        <f t="shared" ca="1" si="112"/>
        <v>0</v>
      </c>
      <c r="CX86" s="137">
        <f t="shared" ca="1" si="112"/>
        <v>0</v>
      </c>
      <c r="CY86" s="137">
        <f t="shared" ca="1" si="112"/>
        <v>0</v>
      </c>
      <c r="CZ86" s="137">
        <f t="shared" ca="1" si="112"/>
        <v>0</v>
      </c>
      <c r="DA86" s="137">
        <f t="shared" ca="1" si="112"/>
        <v>0</v>
      </c>
      <c r="DB86" s="137">
        <f t="shared" ca="1" si="112"/>
        <v>0</v>
      </c>
      <c r="DC86" s="137">
        <f t="shared" ca="1" si="112"/>
        <v>0</v>
      </c>
      <c r="DE86" s="253" t="str">
        <f t="shared" ca="1" si="100"/>
        <v>F.9.</v>
      </c>
      <c r="DF86">
        <v>1</v>
      </c>
      <c r="DG86">
        <f t="shared" ca="1" si="113"/>
        <v>21</v>
      </c>
      <c r="DH86">
        <v>0</v>
      </c>
    </row>
    <row r="87" spans="1:112" hidden="1">
      <c r="A87" s="123">
        <v>75</v>
      </c>
      <c r="B87" s="204" t="str">
        <f t="shared" ca="1" si="97"/>
        <v>F.L.</v>
      </c>
      <c r="C87" s="128" t="str">
        <f t="shared" ca="1" si="98"/>
        <v>Likutinė vertė</v>
      </c>
      <c r="D87" s="113"/>
      <c r="E87" s="147">
        <f t="shared" ca="1" si="99"/>
        <v>0.21</v>
      </c>
      <c r="F87" s="138">
        <f ca="1">H87+NPV(FD,I87:INDEX(I87:DC87,PAL))</f>
        <v>0</v>
      </c>
      <c r="G87" s="139">
        <f ca="1">SUMIF($H$5:$DC$5,"&lt;="&amp;PAL,$H87:$DC87)</f>
        <v>0</v>
      </c>
      <c r="H87" s="137">
        <f t="shared" ca="1" si="103"/>
        <v>0</v>
      </c>
      <c r="I87" s="137">
        <f t="shared" ca="1" si="103"/>
        <v>0</v>
      </c>
      <c r="J87" s="137">
        <f t="shared" ca="1" si="103"/>
        <v>0</v>
      </c>
      <c r="K87" s="137">
        <f t="shared" ca="1" si="103"/>
        <v>0</v>
      </c>
      <c r="L87" s="137">
        <f t="shared" ca="1" si="103"/>
        <v>0</v>
      </c>
      <c r="M87" s="137">
        <f t="shared" ca="1" si="103"/>
        <v>0</v>
      </c>
      <c r="N87" s="137">
        <f t="shared" ca="1" si="103"/>
        <v>0</v>
      </c>
      <c r="O87" s="137">
        <f t="shared" ca="1" si="103"/>
        <v>0</v>
      </c>
      <c r="P87" s="137">
        <f t="shared" ca="1" si="103"/>
        <v>0</v>
      </c>
      <c r="Q87" s="137">
        <f t="shared" ca="1" si="103"/>
        <v>0</v>
      </c>
      <c r="R87" s="137">
        <f t="shared" ca="1" si="104"/>
        <v>0</v>
      </c>
      <c r="S87" s="137">
        <f t="shared" ca="1" si="104"/>
        <v>0</v>
      </c>
      <c r="T87" s="137">
        <f t="shared" ca="1" si="104"/>
        <v>0</v>
      </c>
      <c r="U87" s="137">
        <f t="shared" ca="1" si="104"/>
        <v>0</v>
      </c>
      <c r="V87" s="137">
        <f t="shared" ca="1" si="104"/>
        <v>0</v>
      </c>
      <c r="W87" s="137">
        <f t="shared" ca="1" si="104"/>
        <v>0</v>
      </c>
      <c r="X87" s="137">
        <f t="shared" ca="1" si="104"/>
        <v>0</v>
      </c>
      <c r="Y87" s="137">
        <f t="shared" ca="1" si="104"/>
        <v>0</v>
      </c>
      <c r="Z87" s="137">
        <f t="shared" ca="1" si="104"/>
        <v>0</v>
      </c>
      <c r="AA87" s="137">
        <f t="shared" ca="1" si="104"/>
        <v>0</v>
      </c>
      <c r="AB87" s="137">
        <f t="shared" ca="1" si="105"/>
        <v>0</v>
      </c>
      <c r="AC87" s="137">
        <f t="shared" ca="1" si="105"/>
        <v>0</v>
      </c>
      <c r="AD87" s="137">
        <f t="shared" ca="1" si="105"/>
        <v>0</v>
      </c>
      <c r="AE87" s="137">
        <f t="shared" ca="1" si="105"/>
        <v>0</v>
      </c>
      <c r="AF87" s="137">
        <f t="shared" ca="1" si="105"/>
        <v>0</v>
      </c>
      <c r="AG87" s="137">
        <f t="shared" ca="1" si="105"/>
        <v>0</v>
      </c>
      <c r="AH87" s="137">
        <f t="shared" ca="1" si="105"/>
        <v>0</v>
      </c>
      <c r="AI87" s="137">
        <f t="shared" ca="1" si="105"/>
        <v>0</v>
      </c>
      <c r="AJ87" s="137">
        <f t="shared" ca="1" si="105"/>
        <v>0</v>
      </c>
      <c r="AK87" s="137">
        <f t="shared" ca="1" si="105"/>
        <v>0</v>
      </c>
      <c r="AL87" s="137">
        <f t="shared" ca="1" si="106"/>
        <v>0</v>
      </c>
      <c r="AM87" s="137">
        <f t="shared" ca="1" si="106"/>
        <v>0</v>
      </c>
      <c r="AN87" s="137">
        <f t="shared" ca="1" si="106"/>
        <v>0</v>
      </c>
      <c r="AO87" s="137">
        <f t="shared" ca="1" si="106"/>
        <v>0</v>
      </c>
      <c r="AP87" s="137">
        <f t="shared" ca="1" si="106"/>
        <v>0</v>
      </c>
      <c r="AQ87" s="137">
        <f t="shared" ca="1" si="106"/>
        <v>0</v>
      </c>
      <c r="AR87" s="137">
        <f t="shared" ca="1" si="106"/>
        <v>0</v>
      </c>
      <c r="AS87" s="137">
        <f t="shared" ca="1" si="106"/>
        <v>0</v>
      </c>
      <c r="AT87" s="137">
        <f t="shared" ca="1" si="106"/>
        <v>0</v>
      </c>
      <c r="AU87" s="137">
        <f t="shared" ca="1" si="106"/>
        <v>0</v>
      </c>
      <c r="AV87" s="137">
        <f t="shared" ca="1" si="107"/>
        <v>0</v>
      </c>
      <c r="AW87" s="137">
        <f t="shared" ca="1" si="107"/>
        <v>0</v>
      </c>
      <c r="AX87" s="137">
        <f t="shared" ca="1" si="107"/>
        <v>0</v>
      </c>
      <c r="AY87" s="137">
        <f t="shared" ca="1" si="107"/>
        <v>0</v>
      </c>
      <c r="AZ87" s="137">
        <f t="shared" ca="1" si="107"/>
        <v>0</v>
      </c>
      <c r="BA87" s="137">
        <f t="shared" ca="1" si="107"/>
        <v>0</v>
      </c>
      <c r="BB87" s="137">
        <f t="shared" ca="1" si="107"/>
        <v>0</v>
      </c>
      <c r="BC87" s="137">
        <f t="shared" ca="1" si="107"/>
        <v>0</v>
      </c>
      <c r="BD87" s="137">
        <f t="shared" ca="1" si="107"/>
        <v>0</v>
      </c>
      <c r="BE87" s="137">
        <f t="shared" ca="1" si="107"/>
        <v>0</v>
      </c>
      <c r="BF87" s="137">
        <f t="shared" ca="1" si="108"/>
        <v>0</v>
      </c>
      <c r="BG87" s="137">
        <f t="shared" ca="1" si="108"/>
        <v>0</v>
      </c>
      <c r="BH87" s="137">
        <f t="shared" ca="1" si="108"/>
        <v>0</v>
      </c>
      <c r="BI87" s="137">
        <f t="shared" ca="1" si="108"/>
        <v>0</v>
      </c>
      <c r="BJ87" s="137">
        <f t="shared" ca="1" si="108"/>
        <v>0</v>
      </c>
      <c r="BK87" s="137">
        <f t="shared" ca="1" si="108"/>
        <v>0</v>
      </c>
      <c r="BL87" s="137">
        <f t="shared" ca="1" si="108"/>
        <v>0</v>
      </c>
      <c r="BM87" s="137">
        <f t="shared" ca="1" si="108"/>
        <v>0</v>
      </c>
      <c r="BN87" s="137">
        <f t="shared" ca="1" si="108"/>
        <v>0</v>
      </c>
      <c r="BO87" s="137">
        <f t="shared" ca="1" si="108"/>
        <v>0</v>
      </c>
      <c r="BP87" s="137">
        <f t="shared" ca="1" si="109"/>
        <v>0</v>
      </c>
      <c r="BQ87" s="137">
        <f t="shared" ca="1" si="109"/>
        <v>0</v>
      </c>
      <c r="BR87" s="137">
        <f t="shared" ca="1" si="109"/>
        <v>0</v>
      </c>
      <c r="BS87" s="137">
        <f t="shared" ca="1" si="109"/>
        <v>0</v>
      </c>
      <c r="BT87" s="137">
        <f t="shared" ca="1" si="109"/>
        <v>0</v>
      </c>
      <c r="BU87" s="137">
        <f t="shared" ca="1" si="109"/>
        <v>0</v>
      </c>
      <c r="BV87" s="137">
        <f t="shared" ca="1" si="109"/>
        <v>0</v>
      </c>
      <c r="BW87" s="137">
        <f t="shared" ca="1" si="109"/>
        <v>0</v>
      </c>
      <c r="BX87" s="137">
        <f t="shared" ca="1" si="109"/>
        <v>0</v>
      </c>
      <c r="BY87" s="137">
        <f t="shared" ca="1" si="109"/>
        <v>0</v>
      </c>
      <c r="BZ87" s="137">
        <f t="shared" ca="1" si="110"/>
        <v>0</v>
      </c>
      <c r="CA87" s="137">
        <f t="shared" ca="1" si="110"/>
        <v>0</v>
      </c>
      <c r="CB87" s="137">
        <f t="shared" ca="1" si="110"/>
        <v>0</v>
      </c>
      <c r="CC87" s="137">
        <f t="shared" ca="1" si="110"/>
        <v>0</v>
      </c>
      <c r="CD87" s="137">
        <f t="shared" ca="1" si="110"/>
        <v>0</v>
      </c>
      <c r="CE87" s="137">
        <f t="shared" ca="1" si="110"/>
        <v>0</v>
      </c>
      <c r="CF87" s="137">
        <f t="shared" ca="1" si="110"/>
        <v>0</v>
      </c>
      <c r="CG87" s="137">
        <f t="shared" ca="1" si="110"/>
        <v>0</v>
      </c>
      <c r="CH87" s="137">
        <f t="shared" ca="1" si="110"/>
        <v>0</v>
      </c>
      <c r="CI87" s="137">
        <f t="shared" ca="1" si="110"/>
        <v>0</v>
      </c>
      <c r="CJ87" s="137">
        <f t="shared" ca="1" si="111"/>
        <v>0</v>
      </c>
      <c r="CK87" s="137">
        <f t="shared" ca="1" si="111"/>
        <v>0</v>
      </c>
      <c r="CL87" s="137">
        <f t="shared" ca="1" si="111"/>
        <v>0</v>
      </c>
      <c r="CM87" s="137">
        <f t="shared" ca="1" si="111"/>
        <v>0</v>
      </c>
      <c r="CN87" s="137">
        <f t="shared" ca="1" si="111"/>
        <v>0</v>
      </c>
      <c r="CO87" s="137">
        <f t="shared" ca="1" si="111"/>
        <v>0</v>
      </c>
      <c r="CP87" s="137">
        <f t="shared" ca="1" si="111"/>
        <v>0</v>
      </c>
      <c r="CQ87" s="137">
        <f t="shared" ca="1" si="111"/>
        <v>0</v>
      </c>
      <c r="CR87" s="137">
        <f t="shared" ca="1" si="111"/>
        <v>0</v>
      </c>
      <c r="CS87" s="137">
        <f t="shared" ca="1" si="111"/>
        <v>0</v>
      </c>
      <c r="CT87" s="137">
        <f t="shared" ca="1" si="112"/>
        <v>0</v>
      </c>
      <c r="CU87" s="137">
        <f t="shared" ca="1" si="112"/>
        <v>0</v>
      </c>
      <c r="CV87" s="137">
        <f t="shared" ca="1" si="112"/>
        <v>0</v>
      </c>
      <c r="CW87" s="137">
        <f t="shared" ca="1" si="112"/>
        <v>0</v>
      </c>
      <c r="CX87" s="137">
        <f t="shared" ca="1" si="112"/>
        <v>0</v>
      </c>
      <c r="CY87" s="137">
        <f t="shared" ca="1" si="112"/>
        <v>0</v>
      </c>
      <c r="CZ87" s="137">
        <f t="shared" ca="1" si="112"/>
        <v>0</v>
      </c>
      <c r="DA87" s="137">
        <f t="shared" ca="1" si="112"/>
        <v>0</v>
      </c>
      <c r="DB87" s="137">
        <f t="shared" ca="1" si="112"/>
        <v>0</v>
      </c>
      <c r="DC87" s="137">
        <f t="shared" ca="1" si="112"/>
        <v>0</v>
      </c>
      <c r="DE87" s="253" t="str">
        <f t="shared" ca="1" si="100"/>
        <v>F.L.</v>
      </c>
      <c r="DF87">
        <v>1</v>
      </c>
      <c r="DG87">
        <f t="shared" ca="1" si="113"/>
        <v>21</v>
      </c>
      <c r="DH87">
        <v>0</v>
      </c>
    </row>
    <row r="88" spans="1:112" hidden="1">
      <c r="A88" s="123">
        <v>76</v>
      </c>
      <c r="B88" s="204" t="str">
        <f t="shared" ca="1" si="97"/>
        <v>G.</v>
      </c>
      <c r="C88" s="128" t="str">
        <f t="shared" ca="1" si="98"/>
        <v>VEIKLOS IR PALAIKYMO (ATNAUJINIMO) SĄNAUDOS, IŠ VISO</v>
      </c>
      <c r="D88" s="113"/>
      <c r="E88" s="147" t="str">
        <f t="shared" ca="1" si="99"/>
        <v/>
      </c>
      <c r="F88" s="138">
        <f ca="1">H88+NPV(FD,I88:INDEX(I88:DC88,PAL))</f>
        <v>-5268786.244488175</v>
      </c>
      <c r="G88" s="139">
        <f ca="1">SUMIF($H$5:$DC$5,"&lt;="&amp;PAL,$H88:$DC88)</f>
        <v>-8109829.5601904765</v>
      </c>
      <c r="H88" s="137">
        <f t="shared" ref="H88:W88" ca="1" si="114">OFFSET(INDIRECT("'"&amp;Opt_alt&amp;"'!H12"),$A88,H$5)</f>
        <v>0</v>
      </c>
      <c r="I88" s="137">
        <f t="shared" ca="1" si="114"/>
        <v>0</v>
      </c>
      <c r="J88" s="137">
        <f t="shared" ca="1" si="114"/>
        <v>-70028.89647619045</v>
      </c>
      <c r="K88" s="137">
        <f t="shared" ca="1" si="114"/>
        <v>-4072282.8964761905</v>
      </c>
      <c r="L88" s="137">
        <f t="shared" ca="1" si="114"/>
        <v>171237.10352380952</v>
      </c>
      <c r="M88" s="137">
        <f t="shared" ca="1" si="114"/>
        <v>-984716.89647619054</v>
      </c>
      <c r="N88" s="137">
        <f t="shared" ca="1" si="114"/>
        <v>171237.10352380952</v>
      </c>
      <c r="O88" s="137">
        <f t="shared" ca="1" si="114"/>
        <v>171237.10352380952</v>
      </c>
      <c r="P88" s="137">
        <f t="shared" ca="1" si="114"/>
        <v>171237.10352380952</v>
      </c>
      <c r="Q88" s="137">
        <f t="shared" ca="1" si="114"/>
        <v>171237.10352380952</v>
      </c>
      <c r="R88" s="137">
        <f t="shared" ca="1" si="114"/>
        <v>171237.10352380952</v>
      </c>
      <c r="S88" s="137">
        <f t="shared" ca="1" si="114"/>
        <v>171237.10352380952</v>
      </c>
      <c r="T88" s="137">
        <f t="shared" ca="1" si="114"/>
        <v>-14382.316476190463</v>
      </c>
      <c r="U88" s="137">
        <f t="shared" ca="1" si="114"/>
        <v>-3016072.8164761905</v>
      </c>
      <c r="V88" s="137">
        <f t="shared" ca="1" si="114"/>
        <v>166567.18352380954</v>
      </c>
      <c r="W88" s="137">
        <f t="shared" ca="1" si="114"/>
        <v>-700398.31647619046</v>
      </c>
      <c r="X88" s="137">
        <f t="shared" ref="X88:CI88" ca="1" si="115">OFFSET(INDIRECT("'"&amp;Opt_alt&amp;"'!H12"),$A88,X$5)</f>
        <v>166567.18352380954</v>
      </c>
      <c r="Y88" s="137">
        <f t="shared" ca="1" si="115"/>
        <v>347516.68352380954</v>
      </c>
      <c r="Z88" s="137">
        <f t="shared" ca="1" si="115"/>
        <v>3349207.1835238095</v>
      </c>
      <c r="AA88" s="137">
        <f t="shared" ca="1" si="115"/>
        <v>166567.18352380954</v>
      </c>
      <c r="AB88" s="137">
        <f t="shared" ca="1" si="115"/>
        <v>1033532.6835238095</v>
      </c>
      <c r="AC88" s="137">
        <f t="shared" ca="1" si="115"/>
        <v>166567.18352380954</v>
      </c>
      <c r="AD88" s="137">
        <f t="shared" ca="1" si="115"/>
        <v>-135015.31647619046</v>
      </c>
      <c r="AE88" s="137">
        <f t="shared" ca="1" si="115"/>
        <v>-5137832.8164761905</v>
      </c>
      <c r="AF88" s="137">
        <f t="shared" ca="1" si="115"/>
        <v>166567.18352380954</v>
      </c>
      <c r="AG88" s="137">
        <f t="shared" ca="1" si="115"/>
        <v>-1278375.3164761905</v>
      </c>
      <c r="AH88" s="137">
        <f t="shared" ca="1" si="115"/>
        <v>166567.18352380954</v>
      </c>
      <c r="AI88" s="137">
        <f t="shared" ca="1" si="115"/>
        <v>359579.98352380953</v>
      </c>
      <c r="AJ88" s="137">
        <f t="shared" ca="1" si="115"/>
        <v>3561383.1835238095</v>
      </c>
      <c r="AK88" s="137">
        <f t="shared" ca="1" si="115"/>
        <v>166567.18352380954</v>
      </c>
      <c r="AL88" s="137">
        <f t="shared" ca="1" si="115"/>
        <v>1091330.3835238095</v>
      </c>
      <c r="AM88" s="137">
        <f t="shared" ca="1" si="115"/>
        <v>166567.18352380954</v>
      </c>
      <c r="AN88" s="137">
        <f t="shared" ca="1" si="115"/>
        <v>-74698.816476190463</v>
      </c>
      <c r="AO88" s="137">
        <f t="shared" ca="1" si="115"/>
        <v>-4076952.8164761905</v>
      </c>
      <c r="AP88" s="137">
        <f t="shared" ca="1" si="115"/>
        <v>166567.18352380954</v>
      </c>
      <c r="AQ88" s="137">
        <f t="shared" ca="1" si="115"/>
        <v>-989386.81647619046</v>
      </c>
      <c r="AR88" s="137">
        <f t="shared" ca="1" si="115"/>
        <v>0</v>
      </c>
      <c r="AS88" s="137">
        <f t="shared" ca="1" si="115"/>
        <v>0</v>
      </c>
      <c r="AT88" s="137">
        <f t="shared" ca="1" si="115"/>
        <v>0</v>
      </c>
      <c r="AU88" s="137">
        <f t="shared" ca="1" si="115"/>
        <v>0</v>
      </c>
      <c r="AV88" s="137">
        <f t="shared" ca="1" si="115"/>
        <v>0</v>
      </c>
      <c r="AW88" s="137">
        <f t="shared" ca="1" si="115"/>
        <v>0</v>
      </c>
      <c r="AX88" s="137">
        <f t="shared" ca="1" si="115"/>
        <v>0</v>
      </c>
      <c r="AY88" s="137">
        <f t="shared" ca="1" si="115"/>
        <v>0</v>
      </c>
      <c r="AZ88" s="137">
        <f t="shared" ca="1" si="115"/>
        <v>0</v>
      </c>
      <c r="BA88" s="137">
        <f t="shared" ca="1" si="115"/>
        <v>0</v>
      </c>
      <c r="BB88" s="137">
        <f t="shared" ca="1" si="115"/>
        <v>0</v>
      </c>
      <c r="BC88" s="137">
        <f t="shared" ca="1" si="115"/>
        <v>0</v>
      </c>
      <c r="BD88" s="137">
        <f t="shared" ca="1" si="115"/>
        <v>0</v>
      </c>
      <c r="BE88" s="137">
        <f t="shared" ca="1" si="115"/>
        <v>0</v>
      </c>
      <c r="BF88" s="137">
        <f t="shared" ca="1" si="115"/>
        <v>0</v>
      </c>
      <c r="BG88" s="137">
        <f t="shared" ca="1" si="115"/>
        <v>0</v>
      </c>
      <c r="BH88" s="137">
        <f t="shared" ca="1" si="115"/>
        <v>0</v>
      </c>
      <c r="BI88" s="137">
        <f t="shared" ca="1" si="115"/>
        <v>0</v>
      </c>
      <c r="BJ88" s="137">
        <f t="shared" ca="1" si="115"/>
        <v>0</v>
      </c>
      <c r="BK88" s="137">
        <f t="shared" ca="1" si="115"/>
        <v>0</v>
      </c>
      <c r="BL88" s="137">
        <f t="shared" ca="1" si="115"/>
        <v>0</v>
      </c>
      <c r="BM88" s="137">
        <f t="shared" ca="1" si="115"/>
        <v>0</v>
      </c>
      <c r="BN88" s="137">
        <f t="shared" ca="1" si="115"/>
        <v>0</v>
      </c>
      <c r="BO88" s="137">
        <f t="shared" ca="1" si="115"/>
        <v>0</v>
      </c>
      <c r="BP88" s="137">
        <f t="shared" ca="1" si="115"/>
        <v>0</v>
      </c>
      <c r="BQ88" s="137">
        <f t="shared" ca="1" si="115"/>
        <v>0</v>
      </c>
      <c r="BR88" s="137">
        <f t="shared" ca="1" si="115"/>
        <v>0</v>
      </c>
      <c r="BS88" s="137">
        <f t="shared" ca="1" si="115"/>
        <v>0</v>
      </c>
      <c r="BT88" s="137">
        <f t="shared" ca="1" si="115"/>
        <v>0</v>
      </c>
      <c r="BU88" s="137">
        <f t="shared" ca="1" si="115"/>
        <v>0</v>
      </c>
      <c r="BV88" s="137">
        <f t="shared" ca="1" si="115"/>
        <v>0</v>
      </c>
      <c r="BW88" s="137">
        <f t="shared" ca="1" si="115"/>
        <v>0</v>
      </c>
      <c r="BX88" s="137">
        <f t="shared" ca="1" si="115"/>
        <v>0</v>
      </c>
      <c r="BY88" s="137">
        <f t="shared" ca="1" si="115"/>
        <v>0</v>
      </c>
      <c r="BZ88" s="137">
        <f t="shared" ca="1" si="115"/>
        <v>0</v>
      </c>
      <c r="CA88" s="137">
        <f t="shared" ca="1" si="115"/>
        <v>0</v>
      </c>
      <c r="CB88" s="137">
        <f t="shared" ca="1" si="115"/>
        <v>0</v>
      </c>
      <c r="CC88" s="137">
        <f t="shared" ca="1" si="115"/>
        <v>0</v>
      </c>
      <c r="CD88" s="137">
        <f t="shared" ca="1" si="115"/>
        <v>0</v>
      </c>
      <c r="CE88" s="137">
        <f t="shared" ca="1" si="115"/>
        <v>0</v>
      </c>
      <c r="CF88" s="137">
        <f t="shared" ca="1" si="115"/>
        <v>0</v>
      </c>
      <c r="CG88" s="137">
        <f t="shared" ca="1" si="115"/>
        <v>0</v>
      </c>
      <c r="CH88" s="137">
        <f t="shared" ca="1" si="115"/>
        <v>0</v>
      </c>
      <c r="CI88" s="137">
        <f t="shared" ca="1" si="115"/>
        <v>0</v>
      </c>
      <c r="CJ88" s="137">
        <f t="shared" ref="CJ88:DC88" ca="1" si="116">OFFSET(INDIRECT("'"&amp;Opt_alt&amp;"'!H12"),$A88,CJ$5)</f>
        <v>0</v>
      </c>
      <c r="CK88" s="137">
        <f t="shared" ca="1" si="116"/>
        <v>0</v>
      </c>
      <c r="CL88" s="137">
        <f t="shared" ca="1" si="116"/>
        <v>0</v>
      </c>
      <c r="CM88" s="137">
        <f t="shared" ca="1" si="116"/>
        <v>0</v>
      </c>
      <c r="CN88" s="137">
        <f t="shared" ca="1" si="116"/>
        <v>0</v>
      </c>
      <c r="CO88" s="137">
        <f t="shared" ca="1" si="116"/>
        <v>0</v>
      </c>
      <c r="CP88" s="137">
        <f t="shared" ca="1" si="116"/>
        <v>0</v>
      </c>
      <c r="CQ88" s="137">
        <f t="shared" ca="1" si="116"/>
        <v>0</v>
      </c>
      <c r="CR88" s="137">
        <f t="shared" ca="1" si="116"/>
        <v>0</v>
      </c>
      <c r="CS88" s="137">
        <f t="shared" ca="1" si="116"/>
        <v>0</v>
      </c>
      <c r="CT88" s="137">
        <f t="shared" ca="1" si="116"/>
        <v>0</v>
      </c>
      <c r="CU88" s="137">
        <f t="shared" ca="1" si="116"/>
        <v>0</v>
      </c>
      <c r="CV88" s="137">
        <f t="shared" ca="1" si="116"/>
        <v>0</v>
      </c>
      <c r="CW88" s="137">
        <f t="shared" ca="1" si="116"/>
        <v>0</v>
      </c>
      <c r="CX88" s="137">
        <f t="shared" ca="1" si="116"/>
        <v>0</v>
      </c>
      <c r="CY88" s="137">
        <f t="shared" ca="1" si="116"/>
        <v>0</v>
      </c>
      <c r="CZ88" s="137">
        <f t="shared" ca="1" si="116"/>
        <v>0</v>
      </c>
      <c r="DA88" s="137">
        <f t="shared" ca="1" si="116"/>
        <v>0</v>
      </c>
      <c r="DB88" s="137">
        <f t="shared" ca="1" si="116"/>
        <v>0</v>
      </c>
      <c r="DC88" s="137">
        <f t="shared" ca="1" si="116"/>
        <v>0</v>
      </c>
      <c r="DE88" s="253" t="str">
        <f t="shared" ca="1" si="100"/>
        <v>G.</v>
      </c>
      <c r="DF88">
        <v>1</v>
      </c>
      <c r="DG88">
        <f t="shared" ca="1" si="113"/>
        <v>0</v>
      </c>
      <c r="DH88">
        <f ca="1">DG88/(100+DG88)</f>
        <v>0</v>
      </c>
    </row>
    <row r="89" spans="1:112" hidden="1">
      <c r="A89" s="123">
        <v>77</v>
      </c>
      <c r="B89" s="204" t="str">
        <f t="shared" ca="1" si="97"/>
        <v>G.1.</v>
      </c>
      <c r="C89" s="196" t="str">
        <f t="shared" ca="1" si="98"/>
        <v>Elektros energijos ir infrastruktūros būklės palaikymo išlaidos (VL)</v>
      </c>
      <c r="D89" s="18"/>
      <c r="E89" s="232">
        <f t="shared" ca="1" si="99"/>
        <v>0.21</v>
      </c>
      <c r="F89" s="140">
        <f ca="1">SUM(F90:F99)</f>
        <v>2948751.3041968271</v>
      </c>
      <c r="G89" s="142">
        <f ca="1">SUM(G90:G99)</f>
        <v>5663284.2398095215</v>
      </c>
      <c r="H89" s="233">
        <f ca="1">SUM(H90:H99)</f>
        <v>0</v>
      </c>
      <c r="I89" s="233">
        <f t="shared" ref="I89:BT89" ca="1" si="117">SUM(I90:I99)</f>
        <v>0</v>
      </c>
      <c r="J89" s="233">
        <f t="shared" ca="1" si="117"/>
        <v>166567.18352380954</v>
      </c>
      <c r="K89" s="233">
        <f t="shared" ca="1" si="117"/>
        <v>166567.18352380954</v>
      </c>
      <c r="L89" s="233">
        <f t="shared" ca="1" si="117"/>
        <v>166567.18352380954</v>
      </c>
      <c r="M89" s="233">
        <f t="shared" ca="1" si="117"/>
        <v>166567.18352380954</v>
      </c>
      <c r="N89" s="233">
        <f t="shared" ca="1" si="117"/>
        <v>166567.18352380954</v>
      </c>
      <c r="O89" s="233">
        <f t="shared" ca="1" si="117"/>
        <v>166567.18352380954</v>
      </c>
      <c r="P89" s="233">
        <f t="shared" ca="1" si="117"/>
        <v>166567.18352380954</v>
      </c>
      <c r="Q89" s="233">
        <f t="shared" ca="1" si="117"/>
        <v>166567.18352380954</v>
      </c>
      <c r="R89" s="233">
        <f t="shared" ca="1" si="117"/>
        <v>166567.18352380954</v>
      </c>
      <c r="S89" s="233">
        <f t="shared" ca="1" si="117"/>
        <v>166567.18352380954</v>
      </c>
      <c r="T89" s="233">
        <f t="shared" ca="1" si="117"/>
        <v>166567.18352380954</v>
      </c>
      <c r="U89" s="233">
        <f t="shared" ca="1" si="117"/>
        <v>166567.18352380954</v>
      </c>
      <c r="V89" s="233">
        <f t="shared" ca="1" si="117"/>
        <v>166567.18352380954</v>
      </c>
      <c r="W89" s="233">
        <f t="shared" ca="1" si="117"/>
        <v>166567.18352380954</v>
      </c>
      <c r="X89" s="233">
        <f t="shared" ca="1" si="117"/>
        <v>166567.18352380954</v>
      </c>
      <c r="Y89" s="233">
        <f t="shared" ca="1" si="117"/>
        <v>166567.18352380954</v>
      </c>
      <c r="Z89" s="233">
        <f t="shared" ca="1" si="117"/>
        <v>166567.18352380954</v>
      </c>
      <c r="AA89" s="233">
        <f t="shared" ca="1" si="117"/>
        <v>166567.18352380954</v>
      </c>
      <c r="AB89" s="233">
        <f t="shared" ca="1" si="117"/>
        <v>166567.18352380954</v>
      </c>
      <c r="AC89" s="233">
        <f t="shared" ca="1" si="117"/>
        <v>166567.18352380954</v>
      </c>
      <c r="AD89" s="233">
        <f t="shared" ca="1" si="117"/>
        <v>166567.18352380954</v>
      </c>
      <c r="AE89" s="233">
        <f t="shared" ca="1" si="117"/>
        <v>166567.18352380954</v>
      </c>
      <c r="AF89" s="233">
        <f t="shared" ca="1" si="117"/>
        <v>166567.18352380954</v>
      </c>
      <c r="AG89" s="233">
        <f t="shared" ca="1" si="117"/>
        <v>166567.18352380954</v>
      </c>
      <c r="AH89" s="233">
        <f t="shared" ca="1" si="117"/>
        <v>166567.18352380954</v>
      </c>
      <c r="AI89" s="233">
        <f t="shared" ca="1" si="117"/>
        <v>166567.18352380954</v>
      </c>
      <c r="AJ89" s="233">
        <f t="shared" ca="1" si="117"/>
        <v>166567.18352380954</v>
      </c>
      <c r="AK89" s="233">
        <f t="shared" ca="1" si="117"/>
        <v>166567.18352380954</v>
      </c>
      <c r="AL89" s="233">
        <f t="shared" ca="1" si="117"/>
        <v>166567.18352380954</v>
      </c>
      <c r="AM89" s="233">
        <f t="shared" ca="1" si="117"/>
        <v>166567.18352380954</v>
      </c>
      <c r="AN89" s="233">
        <f t="shared" ca="1" si="117"/>
        <v>166567.18352380954</v>
      </c>
      <c r="AO89" s="233">
        <f t="shared" ca="1" si="117"/>
        <v>166567.18352380954</v>
      </c>
      <c r="AP89" s="233">
        <f t="shared" ca="1" si="117"/>
        <v>166567.18352380954</v>
      </c>
      <c r="AQ89" s="233">
        <f t="shared" ca="1" si="117"/>
        <v>166567.18352380954</v>
      </c>
      <c r="AR89" s="233">
        <f t="shared" ca="1" si="117"/>
        <v>0</v>
      </c>
      <c r="AS89" s="233">
        <f t="shared" ca="1" si="117"/>
        <v>0</v>
      </c>
      <c r="AT89" s="233">
        <f t="shared" ca="1" si="117"/>
        <v>0</v>
      </c>
      <c r="AU89" s="233">
        <f t="shared" ca="1" si="117"/>
        <v>0</v>
      </c>
      <c r="AV89" s="233">
        <f t="shared" ca="1" si="117"/>
        <v>0</v>
      </c>
      <c r="AW89" s="233">
        <f t="shared" ca="1" si="117"/>
        <v>0</v>
      </c>
      <c r="AX89" s="233">
        <f t="shared" ca="1" si="117"/>
        <v>0</v>
      </c>
      <c r="AY89" s="233">
        <f t="shared" ca="1" si="117"/>
        <v>0</v>
      </c>
      <c r="AZ89" s="233">
        <f t="shared" ca="1" si="117"/>
        <v>0</v>
      </c>
      <c r="BA89" s="233">
        <f t="shared" ca="1" si="117"/>
        <v>0</v>
      </c>
      <c r="BB89" s="233">
        <f t="shared" ca="1" si="117"/>
        <v>0</v>
      </c>
      <c r="BC89" s="233">
        <f t="shared" ca="1" si="117"/>
        <v>0</v>
      </c>
      <c r="BD89" s="233">
        <f t="shared" ca="1" si="117"/>
        <v>0</v>
      </c>
      <c r="BE89" s="233">
        <f t="shared" ca="1" si="117"/>
        <v>0</v>
      </c>
      <c r="BF89" s="233">
        <f t="shared" ca="1" si="117"/>
        <v>0</v>
      </c>
      <c r="BG89" s="233">
        <f t="shared" ca="1" si="117"/>
        <v>0</v>
      </c>
      <c r="BH89" s="233">
        <f t="shared" ca="1" si="117"/>
        <v>0</v>
      </c>
      <c r="BI89" s="233">
        <f t="shared" ca="1" si="117"/>
        <v>0</v>
      </c>
      <c r="BJ89" s="233">
        <f t="shared" ca="1" si="117"/>
        <v>0</v>
      </c>
      <c r="BK89" s="233">
        <f t="shared" ca="1" si="117"/>
        <v>0</v>
      </c>
      <c r="BL89" s="233">
        <f t="shared" ca="1" si="117"/>
        <v>0</v>
      </c>
      <c r="BM89" s="233">
        <f t="shared" ca="1" si="117"/>
        <v>0</v>
      </c>
      <c r="BN89" s="233">
        <f t="shared" ca="1" si="117"/>
        <v>0</v>
      </c>
      <c r="BO89" s="233">
        <f t="shared" ca="1" si="117"/>
        <v>0</v>
      </c>
      <c r="BP89" s="233">
        <f t="shared" ca="1" si="117"/>
        <v>0</v>
      </c>
      <c r="BQ89" s="233">
        <f t="shared" ca="1" si="117"/>
        <v>0</v>
      </c>
      <c r="BR89" s="233">
        <f t="shared" ca="1" si="117"/>
        <v>0</v>
      </c>
      <c r="BS89" s="233">
        <f t="shared" ca="1" si="117"/>
        <v>0</v>
      </c>
      <c r="BT89" s="233">
        <f t="shared" ca="1" si="117"/>
        <v>0</v>
      </c>
      <c r="BU89" s="233">
        <f t="shared" ref="BU89:DC89" ca="1" si="118">SUM(BU90:BU99)</f>
        <v>0</v>
      </c>
      <c r="BV89" s="233">
        <f t="shared" ca="1" si="118"/>
        <v>0</v>
      </c>
      <c r="BW89" s="233">
        <f t="shared" ca="1" si="118"/>
        <v>0</v>
      </c>
      <c r="BX89" s="233">
        <f t="shared" ca="1" si="118"/>
        <v>0</v>
      </c>
      <c r="BY89" s="233">
        <f t="shared" ca="1" si="118"/>
        <v>0</v>
      </c>
      <c r="BZ89" s="233">
        <f t="shared" ca="1" si="118"/>
        <v>0</v>
      </c>
      <c r="CA89" s="233">
        <f t="shared" ca="1" si="118"/>
        <v>0</v>
      </c>
      <c r="CB89" s="233">
        <f t="shared" ca="1" si="118"/>
        <v>0</v>
      </c>
      <c r="CC89" s="233">
        <f t="shared" ca="1" si="118"/>
        <v>0</v>
      </c>
      <c r="CD89" s="233">
        <f t="shared" ca="1" si="118"/>
        <v>0</v>
      </c>
      <c r="CE89" s="233">
        <f t="shared" ca="1" si="118"/>
        <v>0</v>
      </c>
      <c r="CF89" s="233">
        <f t="shared" ca="1" si="118"/>
        <v>0</v>
      </c>
      <c r="CG89" s="233">
        <f t="shared" ca="1" si="118"/>
        <v>0</v>
      </c>
      <c r="CH89" s="233">
        <f t="shared" ca="1" si="118"/>
        <v>0</v>
      </c>
      <c r="CI89" s="233">
        <f t="shared" ca="1" si="118"/>
        <v>0</v>
      </c>
      <c r="CJ89" s="233">
        <f t="shared" ca="1" si="118"/>
        <v>0</v>
      </c>
      <c r="CK89" s="233">
        <f t="shared" ca="1" si="118"/>
        <v>0</v>
      </c>
      <c r="CL89" s="233">
        <f t="shared" ca="1" si="118"/>
        <v>0</v>
      </c>
      <c r="CM89" s="233">
        <f t="shared" ca="1" si="118"/>
        <v>0</v>
      </c>
      <c r="CN89" s="233">
        <f t="shared" ca="1" si="118"/>
        <v>0</v>
      </c>
      <c r="CO89" s="233">
        <f t="shared" ca="1" si="118"/>
        <v>0</v>
      </c>
      <c r="CP89" s="233">
        <f t="shared" ca="1" si="118"/>
        <v>0</v>
      </c>
      <c r="CQ89" s="233">
        <f t="shared" ca="1" si="118"/>
        <v>0</v>
      </c>
      <c r="CR89" s="233">
        <f t="shared" ca="1" si="118"/>
        <v>0</v>
      </c>
      <c r="CS89" s="233">
        <f t="shared" ca="1" si="118"/>
        <v>0</v>
      </c>
      <c r="CT89" s="233">
        <f t="shared" ca="1" si="118"/>
        <v>0</v>
      </c>
      <c r="CU89" s="233">
        <f t="shared" ca="1" si="118"/>
        <v>0</v>
      </c>
      <c r="CV89" s="233">
        <f t="shared" ca="1" si="118"/>
        <v>0</v>
      </c>
      <c r="CW89" s="233">
        <f t="shared" ca="1" si="118"/>
        <v>0</v>
      </c>
      <c r="CX89" s="233">
        <f t="shared" ca="1" si="118"/>
        <v>0</v>
      </c>
      <c r="CY89" s="233">
        <f t="shared" ca="1" si="118"/>
        <v>0</v>
      </c>
      <c r="CZ89" s="233">
        <f t="shared" ca="1" si="118"/>
        <v>0</v>
      </c>
      <c r="DA89" s="233">
        <f t="shared" ca="1" si="118"/>
        <v>0</v>
      </c>
      <c r="DB89" s="233">
        <f t="shared" ca="1" si="118"/>
        <v>0</v>
      </c>
      <c r="DC89" s="233">
        <f t="shared" ca="1" si="118"/>
        <v>0</v>
      </c>
      <c r="DE89" s="253"/>
      <c r="DF89">
        <v>1</v>
      </c>
    </row>
    <row r="90" spans="1:112" hidden="1">
      <c r="A90" s="123">
        <v>78</v>
      </c>
      <c r="B90" s="204" t="str">
        <f t="shared" ca="1" si="97"/>
        <v>G.2.</v>
      </c>
      <c r="C90" s="128" t="str">
        <f t="shared" ca="1" si="98"/>
        <v/>
      </c>
      <c r="D90" s="113"/>
      <c r="E90" s="147">
        <f t="shared" ca="1" si="99"/>
        <v>0.21</v>
      </c>
      <c r="F90" s="138">
        <f ca="1">H90+NPV(FD,I90:INDEX(I90:DC90,PAL))</f>
        <v>0</v>
      </c>
      <c r="G90" s="139">
        <f ca="1">SUMIF($H$5:$DC$5,"&lt;="&amp;PAL,$H90:$DC90)</f>
        <v>0</v>
      </c>
      <c r="H90" s="137">
        <f t="shared" ref="H90:Q99" ca="1" si="119">OFFSET(INDIRECT("'"&amp;Opt_alt&amp;"'!H12"),$A90,H$5)*$DF90</f>
        <v>0</v>
      </c>
      <c r="I90" s="137">
        <f t="shared" ca="1" si="119"/>
        <v>0</v>
      </c>
      <c r="J90" s="137">
        <f t="shared" ca="1" si="119"/>
        <v>0</v>
      </c>
      <c r="K90" s="137">
        <f t="shared" ca="1" si="119"/>
        <v>0</v>
      </c>
      <c r="L90" s="137">
        <f t="shared" ca="1" si="119"/>
        <v>0</v>
      </c>
      <c r="M90" s="137">
        <f t="shared" ca="1" si="119"/>
        <v>0</v>
      </c>
      <c r="N90" s="137">
        <f t="shared" ca="1" si="119"/>
        <v>0</v>
      </c>
      <c r="O90" s="137">
        <f t="shared" ca="1" si="119"/>
        <v>0</v>
      </c>
      <c r="P90" s="137">
        <f t="shared" ca="1" si="119"/>
        <v>0</v>
      </c>
      <c r="Q90" s="137">
        <f t="shared" ca="1" si="119"/>
        <v>0</v>
      </c>
      <c r="R90" s="137">
        <f t="shared" ref="R90:AA99" ca="1" si="120">OFFSET(INDIRECT("'"&amp;Opt_alt&amp;"'!H12"),$A90,R$5)*$DF90</f>
        <v>0</v>
      </c>
      <c r="S90" s="137">
        <f t="shared" ca="1" si="120"/>
        <v>0</v>
      </c>
      <c r="T90" s="137">
        <f t="shared" ca="1" si="120"/>
        <v>0</v>
      </c>
      <c r="U90" s="137">
        <f t="shared" ca="1" si="120"/>
        <v>0</v>
      </c>
      <c r="V90" s="137">
        <f t="shared" ca="1" si="120"/>
        <v>0</v>
      </c>
      <c r="W90" s="137">
        <f t="shared" ca="1" si="120"/>
        <v>0</v>
      </c>
      <c r="X90" s="137">
        <f t="shared" ca="1" si="120"/>
        <v>0</v>
      </c>
      <c r="Y90" s="137">
        <f t="shared" ca="1" si="120"/>
        <v>0</v>
      </c>
      <c r="Z90" s="137">
        <f t="shared" ca="1" si="120"/>
        <v>0</v>
      </c>
      <c r="AA90" s="137">
        <f t="shared" ca="1" si="120"/>
        <v>0</v>
      </c>
      <c r="AB90" s="137">
        <f t="shared" ref="AB90:AK99" ca="1" si="121">OFFSET(INDIRECT("'"&amp;Opt_alt&amp;"'!H12"),$A90,AB$5)*$DF90</f>
        <v>0</v>
      </c>
      <c r="AC90" s="137">
        <f t="shared" ca="1" si="121"/>
        <v>0</v>
      </c>
      <c r="AD90" s="137">
        <f t="shared" ca="1" si="121"/>
        <v>0</v>
      </c>
      <c r="AE90" s="137">
        <f t="shared" ca="1" si="121"/>
        <v>0</v>
      </c>
      <c r="AF90" s="137">
        <f t="shared" ca="1" si="121"/>
        <v>0</v>
      </c>
      <c r="AG90" s="137">
        <f t="shared" ca="1" si="121"/>
        <v>0</v>
      </c>
      <c r="AH90" s="137">
        <f t="shared" ca="1" si="121"/>
        <v>0</v>
      </c>
      <c r="AI90" s="137">
        <f t="shared" ca="1" si="121"/>
        <v>0</v>
      </c>
      <c r="AJ90" s="137">
        <f t="shared" ca="1" si="121"/>
        <v>0</v>
      </c>
      <c r="AK90" s="137">
        <f t="shared" ca="1" si="121"/>
        <v>0</v>
      </c>
      <c r="AL90" s="137">
        <f t="shared" ref="AL90:AU99" ca="1" si="122">OFFSET(INDIRECT("'"&amp;Opt_alt&amp;"'!H12"),$A90,AL$5)*$DF90</f>
        <v>0</v>
      </c>
      <c r="AM90" s="137">
        <f t="shared" ca="1" si="122"/>
        <v>0</v>
      </c>
      <c r="AN90" s="137">
        <f t="shared" ca="1" si="122"/>
        <v>0</v>
      </c>
      <c r="AO90" s="137">
        <f t="shared" ca="1" si="122"/>
        <v>0</v>
      </c>
      <c r="AP90" s="137">
        <f t="shared" ca="1" si="122"/>
        <v>0</v>
      </c>
      <c r="AQ90" s="137">
        <f t="shared" ca="1" si="122"/>
        <v>0</v>
      </c>
      <c r="AR90" s="137">
        <f t="shared" ca="1" si="122"/>
        <v>0</v>
      </c>
      <c r="AS90" s="137">
        <f t="shared" ca="1" si="122"/>
        <v>0</v>
      </c>
      <c r="AT90" s="137">
        <f t="shared" ca="1" si="122"/>
        <v>0</v>
      </c>
      <c r="AU90" s="137">
        <f t="shared" ca="1" si="122"/>
        <v>0</v>
      </c>
      <c r="AV90" s="137">
        <f t="shared" ref="AV90:BE99" ca="1" si="123">OFFSET(INDIRECT("'"&amp;Opt_alt&amp;"'!H12"),$A90,AV$5)*$DF90</f>
        <v>0</v>
      </c>
      <c r="AW90" s="137">
        <f t="shared" ca="1" si="123"/>
        <v>0</v>
      </c>
      <c r="AX90" s="137">
        <f t="shared" ca="1" si="123"/>
        <v>0</v>
      </c>
      <c r="AY90" s="137">
        <f t="shared" ca="1" si="123"/>
        <v>0</v>
      </c>
      <c r="AZ90" s="137">
        <f t="shared" ca="1" si="123"/>
        <v>0</v>
      </c>
      <c r="BA90" s="137">
        <f t="shared" ca="1" si="123"/>
        <v>0</v>
      </c>
      <c r="BB90" s="137">
        <f t="shared" ca="1" si="123"/>
        <v>0</v>
      </c>
      <c r="BC90" s="137">
        <f t="shared" ca="1" si="123"/>
        <v>0</v>
      </c>
      <c r="BD90" s="137">
        <f t="shared" ca="1" si="123"/>
        <v>0</v>
      </c>
      <c r="BE90" s="137">
        <f t="shared" ca="1" si="123"/>
        <v>0</v>
      </c>
      <c r="BF90" s="137">
        <f t="shared" ref="BF90:BO99" ca="1" si="124">OFFSET(INDIRECT("'"&amp;Opt_alt&amp;"'!H12"),$A90,BF$5)*$DF90</f>
        <v>0</v>
      </c>
      <c r="BG90" s="137">
        <f t="shared" ca="1" si="124"/>
        <v>0</v>
      </c>
      <c r="BH90" s="137">
        <f t="shared" ca="1" si="124"/>
        <v>0</v>
      </c>
      <c r="BI90" s="137">
        <f t="shared" ca="1" si="124"/>
        <v>0</v>
      </c>
      <c r="BJ90" s="137">
        <f t="shared" ca="1" si="124"/>
        <v>0</v>
      </c>
      <c r="BK90" s="137">
        <f t="shared" ca="1" si="124"/>
        <v>0</v>
      </c>
      <c r="BL90" s="137">
        <f t="shared" ca="1" si="124"/>
        <v>0</v>
      </c>
      <c r="BM90" s="137">
        <f t="shared" ca="1" si="124"/>
        <v>0</v>
      </c>
      <c r="BN90" s="137">
        <f t="shared" ca="1" si="124"/>
        <v>0</v>
      </c>
      <c r="BO90" s="137">
        <f t="shared" ca="1" si="124"/>
        <v>0</v>
      </c>
      <c r="BP90" s="137">
        <f t="shared" ref="BP90:BY99" ca="1" si="125">OFFSET(INDIRECT("'"&amp;Opt_alt&amp;"'!H12"),$A90,BP$5)*$DF90</f>
        <v>0</v>
      </c>
      <c r="BQ90" s="137">
        <f t="shared" ca="1" si="125"/>
        <v>0</v>
      </c>
      <c r="BR90" s="137">
        <f t="shared" ca="1" si="125"/>
        <v>0</v>
      </c>
      <c r="BS90" s="137">
        <f t="shared" ca="1" si="125"/>
        <v>0</v>
      </c>
      <c r="BT90" s="137">
        <f t="shared" ca="1" si="125"/>
        <v>0</v>
      </c>
      <c r="BU90" s="137">
        <f t="shared" ca="1" si="125"/>
        <v>0</v>
      </c>
      <c r="BV90" s="137">
        <f t="shared" ca="1" si="125"/>
        <v>0</v>
      </c>
      <c r="BW90" s="137">
        <f t="shared" ca="1" si="125"/>
        <v>0</v>
      </c>
      <c r="BX90" s="137">
        <f t="shared" ca="1" si="125"/>
        <v>0</v>
      </c>
      <c r="BY90" s="137">
        <f t="shared" ca="1" si="125"/>
        <v>0</v>
      </c>
      <c r="BZ90" s="137">
        <f t="shared" ref="BZ90:CI99" ca="1" si="126">OFFSET(INDIRECT("'"&amp;Opt_alt&amp;"'!H12"),$A90,BZ$5)*$DF90</f>
        <v>0</v>
      </c>
      <c r="CA90" s="137">
        <f t="shared" ca="1" si="126"/>
        <v>0</v>
      </c>
      <c r="CB90" s="137">
        <f t="shared" ca="1" si="126"/>
        <v>0</v>
      </c>
      <c r="CC90" s="137">
        <f t="shared" ca="1" si="126"/>
        <v>0</v>
      </c>
      <c r="CD90" s="137">
        <f t="shared" ca="1" si="126"/>
        <v>0</v>
      </c>
      <c r="CE90" s="137">
        <f t="shared" ca="1" si="126"/>
        <v>0</v>
      </c>
      <c r="CF90" s="137">
        <f t="shared" ca="1" si="126"/>
        <v>0</v>
      </c>
      <c r="CG90" s="137">
        <f t="shared" ca="1" si="126"/>
        <v>0</v>
      </c>
      <c r="CH90" s="137">
        <f t="shared" ca="1" si="126"/>
        <v>0</v>
      </c>
      <c r="CI90" s="137">
        <f t="shared" ca="1" si="126"/>
        <v>0</v>
      </c>
      <c r="CJ90" s="137">
        <f t="shared" ref="CJ90:CS99" ca="1" si="127">OFFSET(INDIRECT("'"&amp;Opt_alt&amp;"'!H12"),$A90,CJ$5)*$DF90</f>
        <v>0</v>
      </c>
      <c r="CK90" s="137">
        <f t="shared" ca="1" si="127"/>
        <v>0</v>
      </c>
      <c r="CL90" s="137">
        <f t="shared" ca="1" si="127"/>
        <v>0</v>
      </c>
      <c r="CM90" s="137">
        <f t="shared" ca="1" si="127"/>
        <v>0</v>
      </c>
      <c r="CN90" s="137">
        <f t="shared" ca="1" si="127"/>
        <v>0</v>
      </c>
      <c r="CO90" s="137">
        <f t="shared" ca="1" si="127"/>
        <v>0</v>
      </c>
      <c r="CP90" s="137">
        <f t="shared" ca="1" si="127"/>
        <v>0</v>
      </c>
      <c r="CQ90" s="137">
        <f t="shared" ca="1" si="127"/>
        <v>0</v>
      </c>
      <c r="CR90" s="137">
        <f t="shared" ca="1" si="127"/>
        <v>0</v>
      </c>
      <c r="CS90" s="137">
        <f t="shared" ca="1" si="127"/>
        <v>0</v>
      </c>
      <c r="CT90" s="137">
        <f t="shared" ref="CT90:DC99" ca="1" si="128">OFFSET(INDIRECT("'"&amp;Opt_alt&amp;"'!H12"),$A90,CT$5)*$DF90</f>
        <v>0</v>
      </c>
      <c r="CU90" s="137">
        <f t="shared" ca="1" si="128"/>
        <v>0</v>
      </c>
      <c r="CV90" s="137">
        <f t="shared" ca="1" si="128"/>
        <v>0</v>
      </c>
      <c r="CW90" s="137">
        <f t="shared" ca="1" si="128"/>
        <v>0</v>
      </c>
      <c r="CX90" s="137">
        <f t="shared" ca="1" si="128"/>
        <v>0</v>
      </c>
      <c r="CY90" s="137">
        <f t="shared" ca="1" si="128"/>
        <v>0</v>
      </c>
      <c r="CZ90" s="137">
        <f t="shared" ca="1" si="128"/>
        <v>0</v>
      </c>
      <c r="DA90" s="137">
        <f t="shared" ca="1" si="128"/>
        <v>0</v>
      </c>
      <c r="DB90" s="137">
        <f t="shared" ca="1" si="128"/>
        <v>0</v>
      </c>
      <c r="DC90" s="137">
        <f t="shared" ca="1" si="128"/>
        <v>0</v>
      </c>
      <c r="DE90" s="253" t="str">
        <f t="shared" ca="1" si="100"/>
        <v>G.2.</v>
      </c>
      <c r="DF90">
        <v>1</v>
      </c>
      <c r="DG90">
        <f t="shared" ref="DG90:DG99" ca="1" si="129">OFFSET(INDIRECT("'"&amp;Opt_alt&amp;"'!H12"),$A90,DG$5)</f>
        <v>21</v>
      </c>
    </row>
    <row r="91" spans="1:112" hidden="1">
      <c r="A91" s="123">
        <v>79</v>
      </c>
      <c r="B91" s="204" t="str">
        <f t="shared" ca="1" si="97"/>
        <v>G.3.</v>
      </c>
      <c r="C91" s="128" t="str">
        <f t="shared" ca="1" si="98"/>
        <v/>
      </c>
      <c r="D91" s="113"/>
      <c r="E91" s="147">
        <f t="shared" ca="1" si="99"/>
        <v>0.21</v>
      </c>
      <c r="F91" s="138">
        <f ca="1">H91+NPV(FD,I91:INDEX(I91:DC91,PAL))</f>
        <v>0</v>
      </c>
      <c r="G91" s="139">
        <f ca="1">SUMIF($H$5:$DC$5,"&lt;="&amp;PAL,$H91:$DC91)</f>
        <v>0</v>
      </c>
      <c r="H91" s="137">
        <f t="shared" ca="1" si="119"/>
        <v>0</v>
      </c>
      <c r="I91" s="137">
        <f t="shared" ca="1" si="119"/>
        <v>0</v>
      </c>
      <c r="J91" s="137">
        <f t="shared" ca="1" si="119"/>
        <v>0</v>
      </c>
      <c r="K91" s="137">
        <f t="shared" ca="1" si="119"/>
        <v>0</v>
      </c>
      <c r="L91" s="137">
        <f t="shared" ca="1" si="119"/>
        <v>0</v>
      </c>
      <c r="M91" s="137">
        <f t="shared" ca="1" si="119"/>
        <v>0</v>
      </c>
      <c r="N91" s="137">
        <f t="shared" ca="1" si="119"/>
        <v>0</v>
      </c>
      <c r="O91" s="137">
        <f t="shared" ca="1" si="119"/>
        <v>0</v>
      </c>
      <c r="P91" s="137">
        <f t="shared" ca="1" si="119"/>
        <v>0</v>
      </c>
      <c r="Q91" s="137">
        <f t="shared" ca="1" si="119"/>
        <v>0</v>
      </c>
      <c r="R91" s="137">
        <f t="shared" ca="1" si="120"/>
        <v>0</v>
      </c>
      <c r="S91" s="137">
        <f t="shared" ca="1" si="120"/>
        <v>0</v>
      </c>
      <c r="T91" s="137">
        <f t="shared" ca="1" si="120"/>
        <v>0</v>
      </c>
      <c r="U91" s="137">
        <f t="shared" ca="1" si="120"/>
        <v>0</v>
      </c>
      <c r="V91" s="137">
        <f t="shared" ca="1" si="120"/>
        <v>0</v>
      </c>
      <c r="W91" s="137">
        <f t="shared" ca="1" si="120"/>
        <v>0</v>
      </c>
      <c r="X91" s="137">
        <f t="shared" ca="1" si="120"/>
        <v>0</v>
      </c>
      <c r="Y91" s="137">
        <f t="shared" ca="1" si="120"/>
        <v>0</v>
      </c>
      <c r="Z91" s="137">
        <f t="shared" ca="1" si="120"/>
        <v>0</v>
      </c>
      <c r="AA91" s="137">
        <f t="shared" ca="1" si="120"/>
        <v>0</v>
      </c>
      <c r="AB91" s="137">
        <f t="shared" ca="1" si="121"/>
        <v>0</v>
      </c>
      <c r="AC91" s="137">
        <f t="shared" ca="1" si="121"/>
        <v>0</v>
      </c>
      <c r="AD91" s="137">
        <f t="shared" ca="1" si="121"/>
        <v>0</v>
      </c>
      <c r="AE91" s="137">
        <f t="shared" ca="1" si="121"/>
        <v>0</v>
      </c>
      <c r="AF91" s="137">
        <f t="shared" ca="1" si="121"/>
        <v>0</v>
      </c>
      <c r="AG91" s="137">
        <f t="shared" ca="1" si="121"/>
        <v>0</v>
      </c>
      <c r="AH91" s="137">
        <f t="shared" ca="1" si="121"/>
        <v>0</v>
      </c>
      <c r="AI91" s="137">
        <f t="shared" ca="1" si="121"/>
        <v>0</v>
      </c>
      <c r="AJ91" s="137">
        <f t="shared" ca="1" si="121"/>
        <v>0</v>
      </c>
      <c r="AK91" s="137">
        <f t="shared" ca="1" si="121"/>
        <v>0</v>
      </c>
      <c r="AL91" s="137">
        <f t="shared" ca="1" si="122"/>
        <v>0</v>
      </c>
      <c r="AM91" s="137">
        <f t="shared" ca="1" si="122"/>
        <v>0</v>
      </c>
      <c r="AN91" s="137">
        <f t="shared" ca="1" si="122"/>
        <v>0</v>
      </c>
      <c r="AO91" s="137">
        <f t="shared" ca="1" si="122"/>
        <v>0</v>
      </c>
      <c r="AP91" s="137">
        <f t="shared" ca="1" si="122"/>
        <v>0</v>
      </c>
      <c r="AQ91" s="137">
        <f t="shared" ca="1" si="122"/>
        <v>0</v>
      </c>
      <c r="AR91" s="137">
        <f t="shared" ca="1" si="122"/>
        <v>0</v>
      </c>
      <c r="AS91" s="137">
        <f t="shared" ca="1" si="122"/>
        <v>0</v>
      </c>
      <c r="AT91" s="137">
        <f t="shared" ca="1" si="122"/>
        <v>0</v>
      </c>
      <c r="AU91" s="137">
        <f t="shared" ca="1" si="122"/>
        <v>0</v>
      </c>
      <c r="AV91" s="137">
        <f t="shared" ca="1" si="123"/>
        <v>0</v>
      </c>
      <c r="AW91" s="137">
        <f t="shared" ca="1" si="123"/>
        <v>0</v>
      </c>
      <c r="AX91" s="137">
        <f t="shared" ca="1" si="123"/>
        <v>0</v>
      </c>
      <c r="AY91" s="137">
        <f t="shared" ca="1" si="123"/>
        <v>0</v>
      </c>
      <c r="AZ91" s="137">
        <f t="shared" ca="1" si="123"/>
        <v>0</v>
      </c>
      <c r="BA91" s="137">
        <f t="shared" ca="1" si="123"/>
        <v>0</v>
      </c>
      <c r="BB91" s="137">
        <f t="shared" ca="1" si="123"/>
        <v>0</v>
      </c>
      <c r="BC91" s="137">
        <f t="shared" ca="1" si="123"/>
        <v>0</v>
      </c>
      <c r="BD91" s="137">
        <f t="shared" ca="1" si="123"/>
        <v>0</v>
      </c>
      <c r="BE91" s="137">
        <f t="shared" ca="1" si="123"/>
        <v>0</v>
      </c>
      <c r="BF91" s="137">
        <f t="shared" ca="1" si="124"/>
        <v>0</v>
      </c>
      <c r="BG91" s="137">
        <f t="shared" ca="1" si="124"/>
        <v>0</v>
      </c>
      <c r="BH91" s="137">
        <f t="shared" ca="1" si="124"/>
        <v>0</v>
      </c>
      <c r="BI91" s="137">
        <f t="shared" ca="1" si="124"/>
        <v>0</v>
      </c>
      <c r="BJ91" s="137">
        <f t="shared" ca="1" si="124"/>
        <v>0</v>
      </c>
      <c r="BK91" s="137">
        <f t="shared" ca="1" si="124"/>
        <v>0</v>
      </c>
      <c r="BL91" s="137">
        <f t="shared" ca="1" si="124"/>
        <v>0</v>
      </c>
      <c r="BM91" s="137">
        <f t="shared" ca="1" si="124"/>
        <v>0</v>
      </c>
      <c r="BN91" s="137">
        <f t="shared" ca="1" si="124"/>
        <v>0</v>
      </c>
      <c r="BO91" s="137">
        <f t="shared" ca="1" si="124"/>
        <v>0</v>
      </c>
      <c r="BP91" s="137">
        <f t="shared" ca="1" si="125"/>
        <v>0</v>
      </c>
      <c r="BQ91" s="137">
        <f t="shared" ca="1" si="125"/>
        <v>0</v>
      </c>
      <c r="BR91" s="137">
        <f t="shared" ca="1" si="125"/>
        <v>0</v>
      </c>
      <c r="BS91" s="137">
        <f t="shared" ca="1" si="125"/>
        <v>0</v>
      </c>
      <c r="BT91" s="137">
        <f t="shared" ca="1" si="125"/>
        <v>0</v>
      </c>
      <c r="BU91" s="137">
        <f t="shared" ca="1" si="125"/>
        <v>0</v>
      </c>
      <c r="BV91" s="137">
        <f t="shared" ca="1" si="125"/>
        <v>0</v>
      </c>
      <c r="BW91" s="137">
        <f t="shared" ca="1" si="125"/>
        <v>0</v>
      </c>
      <c r="BX91" s="137">
        <f t="shared" ca="1" si="125"/>
        <v>0</v>
      </c>
      <c r="BY91" s="137">
        <f t="shared" ca="1" si="125"/>
        <v>0</v>
      </c>
      <c r="BZ91" s="137">
        <f t="shared" ca="1" si="126"/>
        <v>0</v>
      </c>
      <c r="CA91" s="137">
        <f t="shared" ca="1" si="126"/>
        <v>0</v>
      </c>
      <c r="CB91" s="137">
        <f t="shared" ca="1" si="126"/>
        <v>0</v>
      </c>
      <c r="CC91" s="137">
        <f t="shared" ca="1" si="126"/>
        <v>0</v>
      </c>
      <c r="CD91" s="137">
        <f t="shared" ca="1" si="126"/>
        <v>0</v>
      </c>
      <c r="CE91" s="137">
        <f t="shared" ca="1" si="126"/>
        <v>0</v>
      </c>
      <c r="CF91" s="137">
        <f t="shared" ca="1" si="126"/>
        <v>0</v>
      </c>
      <c r="CG91" s="137">
        <f t="shared" ca="1" si="126"/>
        <v>0</v>
      </c>
      <c r="CH91" s="137">
        <f t="shared" ca="1" si="126"/>
        <v>0</v>
      </c>
      <c r="CI91" s="137">
        <f t="shared" ca="1" si="126"/>
        <v>0</v>
      </c>
      <c r="CJ91" s="137">
        <f t="shared" ca="1" si="127"/>
        <v>0</v>
      </c>
      <c r="CK91" s="137">
        <f t="shared" ca="1" si="127"/>
        <v>0</v>
      </c>
      <c r="CL91" s="137">
        <f t="shared" ca="1" si="127"/>
        <v>0</v>
      </c>
      <c r="CM91" s="137">
        <f t="shared" ca="1" si="127"/>
        <v>0</v>
      </c>
      <c r="CN91" s="137">
        <f t="shared" ca="1" si="127"/>
        <v>0</v>
      </c>
      <c r="CO91" s="137">
        <f t="shared" ca="1" si="127"/>
        <v>0</v>
      </c>
      <c r="CP91" s="137">
        <f t="shared" ca="1" si="127"/>
        <v>0</v>
      </c>
      <c r="CQ91" s="137">
        <f t="shared" ca="1" si="127"/>
        <v>0</v>
      </c>
      <c r="CR91" s="137">
        <f t="shared" ca="1" si="127"/>
        <v>0</v>
      </c>
      <c r="CS91" s="137">
        <f t="shared" ca="1" si="127"/>
        <v>0</v>
      </c>
      <c r="CT91" s="137">
        <f t="shared" ca="1" si="128"/>
        <v>0</v>
      </c>
      <c r="CU91" s="137">
        <f t="shared" ca="1" si="128"/>
        <v>0</v>
      </c>
      <c r="CV91" s="137">
        <f t="shared" ca="1" si="128"/>
        <v>0</v>
      </c>
      <c r="CW91" s="137">
        <f t="shared" ca="1" si="128"/>
        <v>0</v>
      </c>
      <c r="CX91" s="137">
        <f t="shared" ca="1" si="128"/>
        <v>0</v>
      </c>
      <c r="CY91" s="137">
        <f t="shared" ca="1" si="128"/>
        <v>0</v>
      </c>
      <c r="CZ91" s="137">
        <f t="shared" ca="1" si="128"/>
        <v>0</v>
      </c>
      <c r="DA91" s="137">
        <f t="shared" ca="1" si="128"/>
        <v>0</v>
      </c>
      <c r="DB91" s="137">
        <f t="shared" ca="1" si="128"/>
        <v>0</v>
      </c>
      <c r="DC91" s="137">
        <f t="shared" ca="1" si="128"/>
        <v>0</v>
      </c>
      <c r="DE91" s="253" t="str">
        <f t="shared" ca="1" si="100"/>
        <v>G.3.</v>
      </c>
      <c r="DF91">
        <v>1</v>
      </c>
      <c r="DG91">
        <f t="shared" ca="1" si="129"/>
        <v>21</v>
      </c>
    </row>
    <row r="92" spans="1:112" hidden="1">
      <c r="A92" s="123">
        <v>80</v>
      </c>
      <c r="B92" s="204" t="str">
        <f t="shared" ca="1" si="97"/>
        <v>G.4.</v>
      </c>
      <c r="C92" s="128" t="str">
        <f t="shared" ca="1" si="98"/>
        <v/>
      </c>
      <c r="D92" s="113"/>
      <c r="E92" s="147">
        <f t="shared" ca="1" si="99"/>
        <v>0.21</v>
      </c>
      <c r="F92" s="138">
        <f ca="1">H92+NPV(FD,I92:INDEX(I92:DC92,PAL))</f>
        <v>0</v>
      </c>
      <c r="G92" s="139">
        <f ca="1">SUMIF($H$5:$DC$5,"&lt;="&amp;PAL,$H92:$DC92)</f>
        <v>0</v>
      </c>
      <c r="H92" s="137">
        <f t="shared" ca="1" si="119"/>
        <v>0</v>
      </c>
      <c r="I92" s="137">
        <f t="shared" ca="1" si="119"/>
        <v>0</v>
      </c>
      <c r="J92" s="137">
        <f t="shared" ca="1" si="119"/>
        <v>0</v>
      </c>
      <c r="K92" s="137">
        <f t="shared" ca="1" si="119"/>
        <v>0</v>
      </c>
      <c r="L92" s="137">
        <f t="shared" ca="1" si="119"/>
        <v>0</v>
      </c>
      <c r="M92" s="137">
        <f t="shared" ca="1" si="119"/>
        <v>0</v>
      </c>
      <c r="N92" s="137">
        <f t="shared" ca="1" si="119"/>
        <v>0</v>
      </c>
      <c r="O92" s="137">
        <f t="shared" ca="1" si="119"/>
        <v>0</v>
      </c>
      <c r="P92" s="137">
        <f t="shared" ca="1" si="119"/>
        <v>0</v>
      </c>
      <c r="Q92" s="137">
        <f t="shared" ca="1" si="119"/>
        <v>0</v>
      </c>
      <c r="R92" s="137">
        <f t="shared" ca="1" si="120"/>
        <v>0</v>
      </c>
      <c r="S92" s="137">
        <f t="shared" ca="1" si="120"/>
        <v>0</v>
      </c>
      <c r="T92" s="137">
        <f t="shared" ca="1" si="120"/>
        <v>0</v>
      </c>
      <c r="U92" s="137">
        <f t="shared" ca="1" si="120"/>
        <v>0</v>
      </c>
      <c r="V92" s="137">
        <f t="shared" ca="1" si="120"/>
        <v>0</v>
      </c>
      <c r="W92" s="137">
        <f t="shared" ca="1" si="120"/>
        <v>0</v>
      </c>
      <c r="X92" s="137">
        <f t="shared" ca="1" si="120"/>
        <v>0</v>
      </c>
      <c r="Y92" s="137">
        <f t="shared" ca="1" si="120"/>
        <v>0</v>
      </c>
      <c r="Z92" s="137">
        <f t="shared" ca="1" si="120"/>
        <v>0</v>
      </c>
      <c r="AA92" s="137">
        <f t="shared" ca="1" si="120"/>
        <v>0</v>
      </c>
      <c r="AB92" s="137">
        <f t="shared" ca="1" si="121"/>
        <v>0</v>
      </c>
      <c r="AC92" s="137">
        <f t="shared" ca="1" si="121"/>
        <v>0</v>
      </c>
      <c r="AD92" s="137">
        <f t="shared" ca="1" si="121"/>
        <v>0</v>
      </c>
      <c r="AE92" s="137">
        <f t="shared" ca="1" si="121"/>
        <v>0</v>
      </c>
      <c r="AF92" s="137">
        <f t="shared" ca="1" si="121"/>
        <v>0</v>
      </c>
      <c r="AG92" s="137">
        <f t="shared" ca="1" si="121"/>
        <v>0</v>
      </c>
      <c r="AH92" s="137">
        <f t="shared" ca="1" si="121"/>
        <v>0</v>
      </c>
      <c r="AI92" s="137">
        <f t="shared" ca="1" si="121"/>
        <v>0</v>
      </c>
      <c r="AJ92" s="137">
        <f t="shared" ca="1" si="121"/>
        <v>0</v>
      </c>
      <c r="AK92" s="137">
        <f t="shared" ca="1" si="121"/>
        <v>0</v>
      </c>
      <c r="AL92" s="137">
        <f t="shared" ca="1" si="122"/>
        <v>0</v>
      </c>
      <c r="AM92" s="137">
        <f t="shared" ca="1" si="122"/>
        <v>0</v>
      </c>
      <c r="AN92" s="137">
        <f t="shared" ca="1" si="122"/>
        <v>0</v>
      </c>
      <c r="AO92" s="137">
        <f t="shared" ca="1" si="122"/>
        <v>0</v>
      </c>
      <c r="AP92" s="137">
        <f t="shared" ca="1" si="122"/>
        <v>0</v>
      </c>
      <c r="AQ92" s="137">
        <f t="shared" ca="1" si="122"/>
        <v>0</v>
      </c>
      <c r="AR92" s="137">
        <f t="shared" ca="1" si="122"/>
        <v>0</v>
      </c>
      <c r="AS92" s="137">
        <f t="shared" ca="1" si="122"/>
        <v>0</v>
      </c>
      <c r="AT92" s="137">
        <f t="shared" ca="1" si="122"/>
        <v>0</v>
      </c>
      <c r="AU92" s="137">
        <f t="shared" ca="1" si="122"/>
        <v>0</v>
      </c>
      <c r="AV92" s="137">
        <f t="shared" ca="1" si="123"/>
        <v>0</v>
      </c>
      <c r="AW92" s="137">
        <f t="shared" ca="1" si="123"/>
        <v>0</v>
      </c>
      <c r="AX92" s="137">
        <f t="shared" ca="1" si="123"/>
        <v>0</v>
      </c>
      <c r="AY92" s="137">
        <f t="shared" ca="1" si="123"/>
        <v>0</v>
      </c>
      <c r="AZ92" s="137">
        <f t="shared" ca="1" si="123"/>
        <v>0</v>
      </c>
      <c r="BA92" s="137">
        <f t="shared" ca="1" si="123"/>
        <v>0</v>
      </c>
      <c r="BB92" s="137">
        <f t="shared" ca="1" si="123"/>
        <v>0</v>
      </c>
      <c r="BC92" s="137">
        <f t="shared" ca="1" si="123"/>
        <v>0</v>
      </c>
      <c r="BD92" s="137">
        <f t="shared" ca="1" si="123"/>
        <v>0</v>
      </c>
      <c r="BE92" s="137">
        <f t="shared" ca="1" si="123"/>
        <v>0</v>
      </c>
      <c r="BF92" s="137">
        <f t="shared" ca="1" si="124"/>
        <v>0</v>
      </c>
      <c r="BG92" s="137">
        <f t="shared" ca="1" si="124"/>
        <v>0</v>
      </c>
      <c r="BH92" s="137">
        <f t="shared" ca="1" si="124"/>
        <v>0</v>
      </c>
      <c r="BI92" s="137">
        <f t="shared" ca="1" si="124"/>
        <v>0</v>
      </c>
      <c r="BJ92" s="137">
        <f t="shared" ca="1" si="124"/>
        <v>0</v>
      </c>
      <c r="BK92" s="137">
        <f t="shared" ca="1" si="124"/>
        <v>0</v>
      </c>
      <c r="BL92" s="137">
        <f t="shared" ca="1" si="124"/>
        <v>0</v>
      </c>
      <c r="BM92" s="137">
        <f t="shared" ca="1" si="124"/>
        <v>0</v>
      </c>
      <c r="BN92" s="137">
        <f t="shared" ca="1" si="124"/>
        <v>0</v>
      </c>
      <c r="BO92" s="137">
        <f t="shared" ca="1" si="124"/>
        <v>0</v>
      </c>
      <c r="BP92" s="137">
        <f t="shared" ca="1" si="125"/>
        <v>0</v>
      </c>
      <c r="BQ92" s="137">
        <f t="shared" ca="1" si="125"/>
        <v>0</v>
      </c>
      <c r="BR92" s="137">
        <f t="shared" ca="1" si="125"/>
        <v>0</v>
      </c>
      <c r="BS92" s="137">
        <f t="shared" ca="1" si="125"/>
        <v>0</v>
      </c>
      <c r="BT92" s="137">
        <f t="shared" ca="1" si="125"/>
        <v>0</v>
      </c>
      <c r="BU92" s="137">
        <f t="shared" ca="1" si="125"/>
        <v>0</v>
      </c>
      <c r="BV92" s="137">
        <f t="shared" ca="1" si="125"/>
        <v>0</v>
      </c>
      <c r="BW92" s="137">
        <f t="shared" ca="1" si="125"/>
        <v>0</v>
      </c>
      <c r="BX92" s="137">
        <f t="shared" ca="1" si="125"/>
        <v>0</v>
      </c>
      <c r="BY92" s="137">
        <f t="shared" ca="1" si="125"/>
        <v>0</v>
      </c>
      <c r="BZ92" s="137">
        <f t="shared" ca="1" si="126"/>
        <v>0</v>
      </c>
      <c r="CA92" s="137">
        <f t="shared" ca="1" si="126"/>
        <v>0</v>
      </c>
      <c r="CB92" s="137">
        <f t="shared" ca="1" si="126"/>
        <v>0</v>
      </c>
      <c r="CC92" s="137">
        <f t="shared" ca="1" si="126"/>
        <v>0</v>
      </c>
      <c r="CD92" s="137">
        <f t="shared" ca="1" si="126"/>
        <v>0</v>
      </c>
      <c r="CE92" s="137">
        <f t="shared" ca="1" si="126"/>
        <v>0</v>
      </c>
      <c r="CF92" s="137">
        <f t="shared" ca="1" si="126"/>
        <v>0</v>
      </c>
      <c r="CG92" s="137">
        <f t="shared" ca="1" si="126"/>
        <v>0</v>
      </c>
      <c r="CH92" s="137">
        <f t="shared" ca="1" si="126"/>
        <v>0</v>
      </c>
      <c r="CI92" s="137">
        <f t="shared" ca="1" si="126"/>
        <v>0</v>
      </c>
      <c r="CJ92" s="137">
        <f t="shared" ca="1" si="127"/>
        <v>0</v>
      </c>
      <c r="CK92" s="137">
        <f t="shared" ca="1" si="127"/>
        <v>0</v>
      </c>
      <c r="CL92" s="137">
        <f t="shared" ca="1" si="127"/>
        <v>0</v>
      </c>
      <c r="CM92" s="137">
        <f t="shared" ca="1" si="127"/>
        <v>0</v>
      </c>
      <c r="CN92" s="137">
        <f t="shared" ca="1" si="127"/>
        <v>0</v>
      </c>
      <c r="CO92" s="137">
        <f t="shared" ca="1" si="127"/>
        <v>0</v>
      </c>
      <c r="CP92" s="137">
        <f t="shared" ca="1" si="127"/>
        <v>0</v>
      </c>
      <c r="CQ92" s="137">
        <f t="shared" ca="1" si="127"/>
        <v>0</v>
      </c>
      <c r="CR92" s="137">
        <f t="shared" ca="1" si="127"/>
        <v>0</v>
      </c>
      <c r="CS92" s="137">
        <f t="shared" ca="1" si="127"/>
        <v>0</v>
      </c>
      <c r="CT92" s="137">
        <f t="shared" ca="1" si="128"/>
        <v>0</v>
      </c>
      <c r="CU92" s="137">
        <f t="shared" ca="1" si="128"/>
        <v>0</v>
      </c>
      <c r="CV92" s="137">
        <f t="shared" ca="1" si="128"/>
        <v>0</v>
      </c>
      <c r="CW92" s="137">
        <f t="shared" ca="1" si="128"/>
        <v>0</v>
      </c>
      <c r="CX92" s="137">
        <f t="shared" ca="1" si="128"/>
        <v>0</v>
      </c>
      <c r="CY92" s="137">
        <f t="shared" ca="1" si="128"/>
        <v>0</v>
      </c>
      <c r="CZ92" s="137">
        <f t="shared" ca="1" si="128"/>
        <v>0</v>
      </c>
      <c r="DA92" s="137">
        <f t="shared" ca="1" si="128"/>
        <v>0</v>
      </c>
      <c r="DB92" s="137">
        <f t="shared" ca="1" si="128"/>
        <v>0</v>
      </c>
      <c r="DC92" s="137">
        <f t="shared" ca="1" si="128"/>
        <v>0</v>
      </c>
      <c r="DE92" s="253" t="str">
        <f t="shared" ca="1" si="100"/>
        <v>G.4.</v>
      </c>
      <c r="DF92">
        <v>1</v>
      </c>
      <c r="DG92">
        <f t="shared" ca="1" si="129"/>
        <v>21</v>
      </c>
    </row>
    <row r="93" spans="1:112" hidden="1">
      <c r="A93" s="123">
        <v>81</v>
      </c>
      <c r="B93" s="204" t="str">
        <f t="shared" ca="1" si="97"/>
        <v>G.5.</v>
      </c>
      <c r="C93" s="128" t="str">
        <f t="shared" ca="1" si="98"/>
        <v/>
      </c>
      <c r="D93" s="113"/>
      <c r="E93" s="147">
        <f t="shared" ca="1" si="99"/>
        <v>0.21</v>
      </c>
      <c r="F93" s="138">
        <f ca="1">H93+NPV(FD,I93:INDEX(I93:DC93,PAL))</f>
        <v>0</v>
      </c>
      <c r="G93" s="139">
        <f ca="1">SUMIF($H$5:$DC$5,"&lt;="&amp;PAL,$H93:$DC93)</f>
        <v>0</v>
      </c>
      <c r="H93" s="137">
        <f t="shared" ca="1" si="119"/>
        <v>0</v>
      </c>
      <c r="I93" s="137">
        <f t="shared" ca="1" si="119"/>
        <v>0</v>
      </c>
      <c r="J93" s="137">
        <f t="shared" ca="1" si="119"/>
        <v>0</v>
      </c>
      <c r="K93" s="137">
        <f t="shared" ca="1" si="119"/>
        <v>0</v>
      </c>
      <c r="L93" s="137">
        <f t="shared" ca="1" si="119"/>
        <v>0</v>
      </c>
      <c r="M93" s="137">
        <f t="shared" ca="1" si="119"/>
        <v>0</v>
      </c>
      <c r="N93" s="137">
        <f t="shared" ca="1" si="119"/>
        <v>0</v>
      </c>
      <c r="O93" s="137">
        <f t="shared" ca="1" si="119"/>
        <v>0</v>
      </c>
      <c r="P93" s="137">
        <f t="shared" ca="1" si="119"/>
        <v>0</v>
      </c>
      <c r="Q93" s="137">
        <f t="shared" ca="1" si="119"/>
        <v>0</v>
      </c>
      <c r="R93" s="137">
        <f t="shared" ca="1" si="120"/>
        <v>0</v>
      </c>
      <c r="S93" s="137">
        <f t="shared" ca="1" si="120"/>
        <v>0</v>
      </c>
      <c r="T93" s="137">
        <f t="shared" ca="1" si="120"/>
        <v>0</v>
      </c>
      <c r="U93" s="137">
        <f t="shared" ca="1" si="120"/>
        <v>0</v>
      </c>
      <c r="V93" s="137">
        <f t="shared" ca="1" si="120"/>
        <v>0</v>
      </c>
      <c r="W93" s="137">
        <f t="shared" ca="1" si="120"/>
        <v>0</v>
      </c>
      <c r="X93" s="137">
        <f t="shared" ca="1" si="120"/>
        <v>0</v>
      </c>
      <c r="Y93" s="137">
        <f t="shared" ca="1" si="120"/>
        <v>0</v>
      </c>
      <c r="Z93" s="137">
        <f t="shared" ca="1" si="120"/>
        <v>0</v>
      </c>
      <c r="AA93" s="137">
        <f t="shared" ca="1" si="120"/>
        <v>0</v>
      </c>
      <c r="AB93" s="137">
        <f t="shared" ca="1" si="121"/>
        <v>0</v>
      </c>
      <c r="AC93" s="137">
        <f t="shared" ca="1" si="121"/>
        <v>0</v>
      </c>
      <c r="AD93" s="137">
        <f t="shared" ca="1" si="121"/>
        <v>0</v>
      </c>
      <c r="AE93" s="137">
        <f t="shared" ca="1" si="121"/>
        <v>0</v>
      </c>
      <c r="AF93" s="137">
        <f t="shared" ca="1" si="121"/>
        <v>0</v>
      </c>
      <c r="AG93" s="137">
        <f t="shared" ca="1" si="121"/>
        <v>0</v>
      </c>
      <c r="AH93" s="137">
        <f t="shared" ca="1" si="121"/>
        <v>0</v>
      </c>
      <c r="AI93" s="137">
        <f t="shared" ca="1" si="121"/>
        <v>0</v>
      </c>
      <c r="AJ93" s="137">
        <f t="shared" ca="1" si="121"/>
        <v>0</v>
      </c>
      <c r="AK93" s="137">
        <f t="shared" ca="1" si="121"/>
        <v>0</v>
      </c>
      <c r="AL93" s="137">
        <f t="shared" ca="1" si="122"/>
        <v>0</v>
      </c>
      <c r="AM93" s="137">
        <f t="shared" ca="1" si="122"/>
        <v>0</v>
      </c>
      <c r="AN93" s="137">
        <f t="shared" ca="1" si="122"/>
        <v>0</v>
      </c>
      <c r="AO93" s="137">
        <f t="shared" ca="1" si="122"/>
        <v>0</v>
      </c>
      <c r="AP93" s="137">
        <f t="shared" ca="1" si="122"/>
        <v>0</v>
      </c>
      <c r="AQ93" s="137">
        <f t="shared" ca="1" si="122"/>
        <v>0</v>
      </c>
      <c r="AR93" s="137">
        <f t="shared" ca="1" si="122"/>
        <v>0</v>
      </c>
      <c r="AS93" s="137">
        <f t="shared" ca="1" si="122"/>
        <v>0</v>
      </c>
      <c r="AT93" s="137">
        <f t="shared" ca="1" si="122"/>
        <v>0</v>
      </c>
      <c r="AU93" s="137">
        <f t="shared" ca="1" si="122"/>
        <v>0</v>
      </c>
      <c r="AV93" s="137">
        <f t="shared" ca="1" si="123"/>
        <v>0</v>
      </c>
      <c r="AW93" s="137">
        <f t="shared" ca="1" si="123"/>
        <v>0</v>
      </c>
      <c r="AX93" s="137">
        <f t="shared" ca="1" si="123"/>
        <v>0</v>
      </c>
      <c r="AY93" s="137">
        <f t="shared" ca="1" si="123"/>
        <v>0</v>
      </c>
      <c r="AZ93" s="137">
        <f t="shared" ca="1" si="123"/>
        <v>0</v>
      </c>
      <c r="BA93" s="137">
        <f t="shared" ca="1" si="123"/>
        <v>0</v>
      </c>
      <c r="BB93" s="137">
        <f t="shared" ca="1" si="123"/>
        <v>0</v>
      </c>
      <c r="BC93" s="137">
        <f t="shared" ca="1" si="123"/>
        <v>0</v>
      </c>
      <c r="BD93" s="137">
        <f t="shared" ca="1" si="123"/>
        <v>0</v>
      </c>
      <c r="BE93" s="137">
        <f t="shared" ca="1" si="123"/>
        <v>0</v>
      </c>
      <c r="BF93" s="137">
        <f t="shared" ca="1" si="124"/>
        <v>0</v>
      </c>
      <c r="BG93" s="137">
        <f t="shared" ca="1" si="124"/>
        <v>0</v>
      </c>
      <c r="BH93" s="137">
        <f t="shared" ca="1" si="124"/>
        <v>0</v>
      </c>
      <c r="BI93" s="137">
        <f t="shared" ca="1" si="124"/>
        <v>0</v>
      </c>
      <c r="BJ93" s="137">
        <f t="shared" ca="1" si="124"/>
        <v>0</v>
      </c>
      <c r="BK93" s="137">
        <f t="shared" ca="1" si="124"/>
        <v>0</v>
      </c>
      <c r="BL93" s="137">
        <f t="shared" ca="1" si="124"/>
        <v>0</v>
      </c>
      <c r="BM93" s="137">
        <f t="shared" ca="1" si="124"/>
        <v>0</v>
      </c>
      <c r="BN93" s="137">
        <f t="shared" ca="1" si="124"/>
        <v>0</v>
      </c>
      <c r="BO93" s="137">
        <f t="shared" ca="1" si="124"/>
        <v>0</v>
      </c>
      <c r="BP93" s="137">
        <f t="shared" ca="1" si="125"/>
        <v>0</v>
      </c>
      <c r="BQ93" s="137">
        <f t="shared" ca="1" si="125"/>
        <v>0</v>
      </c>
      <c r="BR93" s="137">
        <f t="shared" ca="1" si="125"/>
        <v>0</v>
      </c>
      <c r="BS93" s="137">
        <f t="shared" ca="1" si="125"/>
        <v>0</v>
      </c>
      <c r="BT93" s="137">
        <f t="shared" ca="1" si="125"/>
        <v>0</v>
      </c>
      <c r="BU93" s="137">
        <f t="shared" ca="1" si="125"/>
        <v>0</v>
      </c>
      <c r="BV93" s="137">
        <f t="shared" ca="1" si="125"/>
        <v>0</v>
      </c>
      <c r="BW93" s="137">
        <f t="shared" ca="1" si="125"/>
        <v>0</v>
      </c>
      <c r="BX93" s="137">
        <f t="shared" ca="1" si="125"/>
        <v>0</v>
      </c>
      <c r="BY93" s="137">
        <f t="shared" ca="1" si="125"/>
        <v>0</v>
      </c>
      <c r="BZ93" s="137">
        <f t="shared" ca="1" si="126"/>
        <v>0</v>
      </c>
      <c r="CA93" s="137">
        <f t="shared" ca="1" si="126"/>
        <v>0</v>
      </c>
      <c r="CB93" s="137">
        <f t="shared" ca="1" si="126"/>
        <v>0</v>
      </c>
      <c r="CC93" s="137">
        <f t="shared" ca="1" si="126"/>
        <v>0</v>
      </c>
      <c r="CD93" s="137">
        <f t="shared" ca="1" si="126"/>
        <v>0</v>
      </c>
      <c r="CE93" s="137">
        <f t="shared" ca="1" si="126"/>
        <v>0</v>
      </c>
      <c r="CF93" s="137">
        <f t="shared" ca="1" si="126"/>
        <v>0</v>
      </c>
      <c r="CG93" s="137">
        <f t="shared" ca="1" si="126"/>
        <v>0</v>
      </c>
      <c r="CH93" s="137">
        <f t="shared" ca="1" si="126"/>
        <v>0</v>
      </c>
      <c r="CI93" s="137">
        <f t="shared" ca="1" si="126"/>
        <v>0</v>
      </c>
      <c r="CJ93" s="137">
        <f t="shared" ca="1" si="127"/>
        <v>0</v>
      </c>
      <c r="CK93" s="137">
        <f t="shared" ca="1" si="127"/>
        <v>0</v>
      </c>
      <c r="CL93" s="137">
        <f t="shared" ca="1" si="127"/>
        <v>0</v>
      </c>
      <c r="CM93" s="137">
        <f t="shared" ca="1" si="127"/>
        <v>0</v>
      </c>
      <c r="CN93" s="137">
        <f t="shared" ca="1" si="127"/>
        <v>0</v>
      </c>
      <c r="CO93" s="137">
        <f t="shared" ca="1" si="127"/>
        <v>0</v>
      </c>
      <c r="CP93" s="137">
        <f t="shared" ca="1" si="127"/>
        <v>0</v>
      </c>
      <c r="CQ93" s="137">
        <f t="shared" ca="1" si="127"/>
        <v>0</v>
      </c>
      <c r="CR93" s="137">
        <f t="shared" ca="1" si="127"/>
        <v>0</v>
      </c>
      <c r="CS93" s="137">
        <f t="shared" ca="1" si="127"/>
        <v>0</v>
      </c>
      <c r="CT93" s="137">
        <f t="shared" ca="1" si="128"/>
        <v>0</v>
      </c>
      <c r="CU93" s="137">
        <f t="shared" ca="1" si="128"/>
        <v>0</v>
      </c>
      <c r="CV93" s="137">
        <f t="shared" ca="1" si="128"/>
        <v>0</v>
      </c>
      <c r="CW93" s="137">
        <f t="shared" ca="1" si="128"/>
        <v>0</v>
      </c>
      <c r="CX93" s="137">
        <f t="shared" ca="1" si="128"/>
        <v>0</v>
      </c>
      <c r="CY93" s="137">
        <f t="shared" ca="1" si="128"/>
        <v>0</v>
      </c>
      <c r="CZ93" s="137">
        <f t="shared" ca="1" si="128"/>
        <v>0</v>
      </c>
      <c r="DA93" s="137">
        <f t="shared" ca="1" si="128"/>
        <v>0</v>
      </c>
      <c r="DB93" s="137">
        <f t="shared" ca="1" si="128"/>
        <v>0</v>
      </c>
      <c r="DC93" s="137">
        <f t="shared" ca="1" si="128"/>
        <v>0</v>
      </c>
      <c r="DE93" s="253" t="str">
        <f t="shared" ca="1" si="100"/>
        <v>G.5.</v>
      </c>
      <c r="DF93">
        <v>1</v>
      </c>
      <c r="DG93">
        <f t="shared" ca="1" si="129"/>
        <v>21</v>
      </c>
    </row>
    <row r="94" spans="1:112" hidden="1">
      <c r="A94" s="123">
        <v>82</v>
      </c>
      <c r="B94" s="204" t="str">
        <f t="shared" ca="1" si="97"/>
        <v>G.6.</v>
      </c>
      <c r="C94" s="128" t="str">
        <f t="shared" ca="1" si="98"/>
        <v>Darbo užmokesčio sąnaudos (LTGI)</v>
      </c>
      <c r="D94" s="113"/>
      <c r="E94" s="147">
        <f t="shared" ca="1" si="99"/>
        <v>0</v>
      </c>
      <c r="F94" s="138">
        <f ca="1">H94+NPV(FD,I94:INDEX(I94:DC94,PAL))</f>
        <v>54606.187883376973</v>
      </c>
      <c r="G94" s="139">
        <f ca="1">SUMIF($H$5:$DC$5,"&lt;="&amp;PAL,$H94:$DC94)</f>
        <v>104875.02380952386</v>
      </c>
      <c r="H94" s="137">
        <f t="shared" ca="1" si="119"/>
        <v>0</v>
      </c>
      <c r="I94" s="137">
        <f t="shared" ca="1" si="119"/>
        <v>0</v>
      </c>
      <c r="J94" s="137">
        <f t="shared" ca="1" si="119"/>
        <v>3084.5595238095234</v>
      </c>
      <c r="K94" s="137">
        <f t="shared" ca="1" si="119"/>
        <v>3084.5595238095234</v>
      </c>
      <c r="L94" s="137">
        <f t="shared" ca="1" si="119"/>
        <v>3084.5595238095234</v>
      </c>
      <c r="M94" s="137">
        <f t="shared" ca="1" si="119"/>
        <v>3084.5595238095234</v>
      </c>
      <c r="N94" s="137">
        <f t="shared" ca="1" si="119"/>
        <v>3084.5595238095234</v>
      </c>
      <c r="O94" s="137">
        <f t="shared" ca="1" si="119"/>
        <v>3084.5595238095234</v>
      </c>
      <c r="P94" s="137">
        <f t="shared" ca="1" si="119"/>
        <v>3084.5595238095234</v>
      </c>
      <c r="Q94" s="137">
        <f t="shared" ca="1" si="119"/>
        <v>3084.5595238095234</v>
      </c>
      <c r="R94" s="137">
        <f t="shared" ca="1" si="120"/>
        <v>3084.5595238095234</v>
      </c>
      <c r="S94" s="137">
        <f t="shared" ca="1" si="120"/>
        <v>3084.5595238095234</v>
      </c>
      <c r="T94" s="137">
        <f t="shared" ca="1" si="120"/>
        <v>3084.5595238095234</v>
      </c>
      <c r="U94" s="137">
        <f t="shared" ca="1" si="120"/>
        <v>3084.5595238095234</v>
      </c>
      <c r="V94" s="137">
        <f t="shared" ca="1" si="120"/>
        <v>3084.5595238095234</v>
      </c>
      <c r="W94" s="137">
        <f t="shared" ca="1" si="120"/>
        <v>3084.5595238095234</v>
      </c>
      <c r="X94" s="137">
        <f t="shared" ca="1" si="120"/>
        <v>3084.5595238095234</v>
      </c>
      <c r="Y94" s="137">
        <f t="shared" ca="1" si="120"/>
        <v>3084.5595238095234</v>
      </c>
      <c r="Z94" s="137">
        <f t="shared" ca="1" si="120"/>
        <v>3084.5595238095234</v>
      </c>
      <c r="AA94" s="137">
        <f t="shared" ca="1" si="120"/>
        <v>3084.5595238095234</v>
      </c>
      <c r="AB94" s="137">
        <f t="shared" ca="1" si="121"/>
        <v>3084.5595238095234</v>
      </c>
      <c r="AC94" s="137">
        <f t="shared" ca="1" si="121"/>
        <v>3084.5595238095234</v>
      </c>
      <c r="AD94" s="137">
        <f t="shared" ca="1" si="121"/>
        <v>3084.5595238095234</v>
      </c>
      <c r="AE94" s="137">
        <f t="shared" ca="1" si="121"/>
        <v>3084.5595238095234</v>
      </c>
      <c r="AF94" s="137">
        <f t="shared" ca="1" si="121"/>
        <v>3084.5595238095234</v>
      </c>
      <c r="AG94" s="137">
        <f t="shared" ca="1" si="121"/>
        <v>3084.5595238095234</v>
      </c>
      <c r="AH94" s="137">
        <f t="shared" ca="1" si="121"/>
        <v>3084.5595238095234</v>
      </c>
      <c r="AI94" s="137">
        <f t="shared" ca="1" si="121"/>
        <v>3084.5595238095234</v>
      </c>
      <c r="AJ94" s="137">
        <f t="shared" ca="1" si="121"/>
        <v>3084.5595238095234</v>
      </c>
      <c r="AK94" s="137">
        <f t="shared" ca="1" si="121"/>
        <v>3084.5595238095234</v>
      </c>
      <c r="AL94" s="137">
        <f t="shared" ca="1" si="122"/>
        <v>3084.5595238095234</v>
      </c>
      <c r="AM94" s="137">
        <f t="shared" ca="1" si="122"/>
        <v>3084.5595238095234</v>
      </c>
      <c r="AN94" s="137">
        <f t="shared" ca="1" si="122"/>
        <v>3084.5595238095234</v>
      </c>
      <c r="AO94" s="137">
        <f t="shared" ca="1" si="122"/>
        <v>3084.5595238095234</v>
      </c>
      <c r="AP94" s="137">
        <f t="shared" ca="1" si="122"/>
        <v>3084.5595238095234</v>
      </c>
      <c r="AQ94" s="137">
        <f t="shared" ca="1" si="122"/>
        <v>3084.5595238095234</v>
      </c>
      <c r="AR94" s="137">
        <f t="shared" ca="1" si="122"/>
        <v>0</v>
      </c>
      <c r="AS94" s="137">
        <f t="shared" ca="1" si="122"/>
        <v>0</v>
      </c>
      <c r="AT94" s="137">
        <f t="shared" ca="1" si="122"/>
        <v>0</v>
      </c>
      <c r="AU94" s="137">
        <f t="shared" ca="1" si="122"/>
        <v>0</v>
      </c>
      <c r="AV94" s="137">
        <f t="shared" ca="1" si="123"/>
        <v>0</v>
      </c>
      <c r="AW94" s="137">
        <f t="shared" ca="1" si="123"/>
        <v>0</v>
      </c>
      <c r="AX94" s="137">
        <f t="shared" ca="1" si="123"/>
        <v>0</v>
      </c>
      <c r="AY94" s="137">
        <f t="shared" ca="1" si="123"/>
        <v>0</v>
      </c>
      <c r="AZ94" s="137">
        <f t="shared" ca="1" si="123"/>
        <v>0</v>
      </c>
      <c r="BA94" s="137">
        <f t="shared" ca="1" si="123"/>
        <v>0</v>
      </c>
      <c r="BB94" s="137">
        <f t="shared" ca="1" si="123"/>
        <v>0</v>
      </c>
      <c r="BC94" s="137">
        <f t="shared" ca="1" si="123"/>
        <v>0</v>
      </c>
      <c r="BD94" s="137">
        <f t="shared" ca="1" si="123"/>
        <v>0</v>
      </c>
      <c r="BE94" s="137">
        <f t="shared" ca="1" si="123"/>
        <v>0</v>
      </c>
      <c r="BF94" s="137">
        <f t="shared" ca="1" si="124"/>
        <v>0</v>
      </c>
      <c r="BG94" s="137">
        <f t="shared" ca="1" si="124"/>
        <v>0</v>
      </c>
      <c r="BH94" s="137">
        <f t="shared" ca="1" si="124"/>
        <v>0</v>
      </c>
      <c r="BI94" s="137">
        <f t="shared" ca="1" si="124"/>
        <v>0</v>
      </c>
      <c r="BJ94" s="137">
        <f t="shared" ca="1" si="124"/>
        <v>0</v>
      </c>
      <c r="BK94" s="137">
        <f t="shared" ca="1" si="124"/>
        <v>0</v>
      </c>
      <c r="BL94" s="137">
        <f t="shared" ca="1" si="124"/>
        <v>0</v>
      </c>
      <c r="BM94" s="137">
        <f t="shared" ca="1" si="124"/>
        <v>0</v>
      </c>
      <c r="BN94" s="137">
        <f t="shared" ca="1" si="124"/>
        <v>0</v>
      </c>
      <c r="BO94" s="137">
        <f t="shared" ca="1" si="124"/>
        <v>0</v>
      </c>
      <c r="BP94" s="137">
        <f t="shared" ca="1" si="125"/>
        <v>0</v>
      </c>
      <c r="BQ94" s="137">
        <f t="shared" ca="1" si="125"/>
        <v>0</v>
      </c>
      <c r="BR94" s="137">
        <f t="shared" ca="1" si="125"/>
        <v>0</v>
      </c>
      <c r="BS94" s="137">
        <f t="shared" ca="1" si="125"/>
        <v>0</v>
      </c>
      <c r="BT94" s="137">
        <f t="shared" ca="1" si="125"/>
        <v>0</v>
      </c>
      <c r="BU94" s="137">
        <f t="shared" ca="1" si="125"/>
        <v>0</v>
      </c>
      <c r="BV94" s="137">
        <f t="shared" ca="1" si="125"/>
        <v>0</v>
      </c>
      <c r="BW94" s="137">
        <f t="shared" ca="1" si="125"/>
        <v>0</v>
      </c>
      <c r="BX94" s="137">
        <f t="shared" ca="1" si="125"/>
        <v>0</v>
      </c>
      <c r="BY94" s="137">
        <f t="shared" ca="1" si="125"/>
        <v>0</v>
      </c>
      <c r="BZ94" s="137">
        <f t="shared" ca="1" si="126"/>
        <v>0</v>
      </c>
      <c r="CA94" s="137">
        <f t="shared" ca="1" si="126"/>
        <v>0</v>
      </c>
      <c r="CB94" s="137">
        <f t="shared" ca="1" si="126"/>
        <v>0</v>
      </c>
      <c r="CC94" s="137">
        <f t="shared" ca="1" si="126"/>
        <v>0</v>
      </c>
      <c r="CD94" s="137">
        <f t="shared" ca="1" si="126"/>
        <v>0</v>
      </c>
      <c r="CE94" s="137">
        <f t="shared" ca="1" si="126"/>
        <v>0</v>
      </c>
      <c r="CF94" s="137">
        <f t="shared" ca="1" si="126"/>
        <v>0</v>
      </c>
      <c r="CG94" s="137">
        <f t="shared" ca="1" si="126"/>
        <v>0</v>
      </c>
      <c r="CH94" s="137">
        <f t="shared" ca="1" si="126"/>
        <v>0</v>
      </c>
      <c r="CI94" s="137">
        <f t="shared" ca="1" si="126"/>
        <v>0</v>
      </c>
      <c r="CJ94" s="137">
        <f t="shared" ca="1" si="127"/>
        <v>0</v>
      </c>
      <c r="CK94" s="137">
        <f t="shared" ca="1" si="127"/>
        <v>0</v>
      </c>
      <c r="CL94" s="137">
        <f t="shared" ca="1" si="127"/>
        <v>0</v>
      </c>
      <c r="CM94" s="137">
        <f t="shared" ca="1" si="127"/>
        <v>0</v>
      </c>
      <c r="CN94" s="137">
        <f t="shared" ca="1" si="127"/>
        <v>0</v>
      </c>
      <c r="CO94" s="137">
        <f t="shared" ca="1" si="127"/>
        <v>0</v>
      </c>
      <c r="CP94" s="137">
        <f t="shared" ca="1" si="127"/>
        <v>0</v>
      </c>
      <c r="CQ94" s="137">
        <f t="shared" ca="1" si="127"/>
        <v>0</v>
      </c>
      <c r="CR94" s="137">
        <f t="shared" ca="1" si="127"/>
        <v>0</v>
      </c>
      <c r="CS94" s="137">
        <f t="shared" ca="1" si="127"/>
        <v>0</v>
      </c>
      <c r="CT94" s="137">
        <f t="shared" ca="1" si="128"/>
        <v>0</v>
      </c>
      <c r="CU94" s="137">
        <f t="shared" ca="1" si="128"/>
        <v>0</v>
      </c>
      <c r="CV94" s="137">
        <f t="shared" ca="1" si="128"/>
        <v>0</v>
      </c>
      <c r="CW94" s="137">
        <f t="shared" ca="1" si="128"/>
        <v>0</v>
      </c>
      <c r="CX94" s="137">
        <f t="shared" ca="1" si="128"/>
        <v>0</v>
      </c>
      <c r="CY94" s="137">
        <f t="shared" ca="1" si="128"/>
        <v>0</v>
      </c>
      <c r="CZ94" s="137">
        <f t="shared" ca="1" si="128"/>
        <v>0</v>
      </c>
      <c r="DA94" s="137">
        <f t="shared" ca="1" si="128"/>
        <v>0</v>
      </c>
      <c r="DB94" s="137">
        <f t="shared" ca="1" si="128"/>
        <v>0</v>
      </c>
      <c r="DC94" s="137">
        <f t="shared" ca="1" si="128"/>
        <v>0</v>
      </c>
      <c r="DE94" s="253" t="str">
        <f t="shared" ca="1" si="100"/>
        <v>G.6.</v>
      </c>
      <c r="DF94">
        <v>1</v>
      </c>
      <c r="DG94">
        <f t="shared" ca="1" si="129"/>
        <v>0</v>
      </c>
    </row>
    <row r="95" spans="1:112" ht="15.75" hidden="1" customHeight="1">
      <c r="A95" s="123">
        <v>83</v>
      </c>
      <c r="B95" s="204" t="str">
        <f t="shared" ca="1" si="97"/>
        <v>G.7.</v>
      </c>
      <c r="C95" s="128" t="str">
        <f t="shared" ca="1" si="98"/>
        <v>El. energijos sąnaudos (LTGI)</v>
      </c>
      <c r="D95" s="113"/>
      <c r="E95" s="147">
        <f t="shared" ca="1" si="99"/>
        <v>0.21</v>
      </c>
      <c r="F95" s="138">
        <f ca="1">H95+NPV(FD,I95:INDEX(I95:DC95,PAL))</f>
        <v>2894145.11631345</v>
      </c>
      <c r="G95" s="139">
        <f ca="1">SUMIF($H$5:$DC$5,"&lt;="&amp;PAL,$H95:$DC95)</f>
        <v>5558409.2159999972</v>
      </c>
      <c r="H95" s="137">
        <f t="shared" ca="1" si="119"/>
        <v>0</v>
      </c>
      <c r="I95" s="137">
        <f t="shared" ca="1" si="119"/>
        <v>0</v>
      </c>
      <c r="J95" s="137">
        <f t="shared" ca="1" si="119"/>
        <v>163482.62400000001</v>
      </c>
      <c r="K95" s="137">
        <f t="shared" ca="1" si="119"/>
        <v>163482.62400000001</v>
      </c>
      <c r="L95" s="137">
        <f t="shared" ca="1" si="119"/>
        <v>163482.62400000001</v>
      </c>
      <c r="M95" s="137">
        <f t="shared" ca="1" si="119"/>
        <v>163482.62400000001</v>
      </c>
      <c r="N95" s="137">
        <f t="shared" ca="1" si="119"/>
        <v>163482.62400000001</v>
      </c>
      <c r="O95" s="137">
        <f t="shared" ca="1" si="119"/>
        <v>163482.62400000001</v>
      </c>
      <c r="P95" s="137">
        <f t="shared" ca="1" si="119"/>
        <v>163482.62400000001</v>
      </c>
      <c r="Q95" s="137">
        <f t="shared" ca="1" si="119"/>
        <v>163482.62400000001</v>
      </c>
      <c r="R95" s="137">
        <f t="shared" ca="1" si="120"/>
        <v>163482.62400000001</v>
      </c>
      <c r="S95" s="137">
        <f t="shared" ca="1" si="120"/>
        <v>163482.62400000001</v>
      </c>
      <c r="T95" s="137">
        <f t="shared" ca="1" si="120"/>
        <v>163482.62400000001</v>
      </c>
      <c r="U95" s="137">
        <f t="shared" ca="1" si="120"/>
        <v>163482.62400000001</v>
      </c>
      <c r="V95" s="137">
        <f t="shared" ca="1" si="120"/>
        <v>163482.62400000001</v>
      </c>
      <c r="W95" s="137">
        <f t="shared" ca="1" si="120"/>
        <v>163482.62400000001</v>
      </c>
      <c r="X95" s="137">
        <f t="shared" ca="1" si="120"/>
        <v>163482.62400000001</v>
      </c>
      <c r="Y95" s="137">
        <f t="shared" ca="1" si="120"/>
        <v>163482.62400000001</v>
      </c>
      <c r="Z95" s="137">
        <f t="shared" ca="1" si="120"/>
        <v>163482.62400000001</v>
      </c>
      <c r="AA95" s="137">
        <f t="shared" ca="1" si="120"/>
        <v>163482.62400000001</v>
      </c>
      <c r="AB95" s="137">
        <f t="shared" ca="1" si="121"/>
        <v>163482.62400000001</v>
      </c>
      <c r="AC95" s="137">
        <f t="shared" ca="1" si="121"/>
        <v>163482.62400000001</v>
      </c>
      <c r="AD95" s="137">
        <f t="shared" ca="1" si="121"/>
        <v>163482.62400000001</v>
      </c>
      <c r="AE95" s="137">
        <f t="shared" ca="1" si="121"/>
        <v>163482.62400000001</v>
      </c>
      <c r="AF95" s="137">
        <f t="shared" ca="1" si="121"/>
        <v>163482.62400000001</v>
      </c>
      <c r="AG95" s="137">
        <f t="shared" ca="1" si="121"/>
        <v>163482.62400000001</v>
      </c>
      <c r="AH95" s="137">
        <f t="shared" ca="1" si="121"/>
        <v>163482.62400000001</v>
      </c>
      <c r="AI95" s="137">
        <f t="shared" ca="1" si="121"/>
        <v>163482.62400000001</v>
      </c>
      <c r="AJ95" s="137">
        <f t="shared" ca="1" si="121"/>
        <v>163482.62400000001</v>
      </c>
      <c r="AK95" s="137">
        <f t="shared" ca="1" si="121"/>
        <v>163482.62400000001</v>
      </c>
      <c r="AL95" s="137">
        <f t="shared" ca="1" si="122"/>
        <v>163482.62400000001</v>
      </c>
      <c r="AM95" s="137">
        <f t="shared" ca="1" si="122"/>
        <v>163482.62400000001</v>
      </c>
      <c r="AN95" s="137">
        <f t="shared" ca="1" si="122"/>
        <v>163482.62400000001</v>
      </c>
      <c r="AO95" s="137">
        <f t="shared" ca="1" si="122"/>
        <v>163482.62400000001</v>
      </c>
      <c r="AP95" s="137">
        <f t="shared" ca="1" si="122"/>
        <v>163482.62400000001</v>
      </c>
      <c r="AQ95" s="137">
        <f t="shared" ca="1" si="122"/>
        <v>163482.62400000001</v>
      </c>
      <c r="AR95" s="137">
        <f t="shared" ca="1" si="122"/>
        <v>0</v>
      </c>
      <c r="AS95" s="137">
        <f t="shared" ca="1" si="122"/>
        <v>0</v>
      </c>
      <c r="AT95" s="137">
        <f t="shared" ca="1" si="122"/>
        <v>0</v>
      </c>
      <c r="AU95" s="137">
        <f t="shared" ca="1" si="122"/>
        <v>0</v>
      </c>
      <c r="AV95" s="137">
        <f t="shared" ca="1" si="123"/>
        <v>0</v>
      </c>
      <c r="AW95" s="137">
        <f t="shared" ca="1" si="123"/>
        <v>0</v>
      </c>
      <c r="AX95" s="137">
        <f t="shared" ca="1" si="123"/>
        <v>0</v>
      </c>
      <c r="AY95" s="137">
        <f t="shared" ca="1" si="123"/>
        <v>0</v>
      </c>
      <c r="AZ95" s="137">
        <f t="shared" ca="1" si="123"/>
        <v>0</v>
      </c>
      <c r="BA95" s="137">
        <f t="shared" ca="1" si="123"/>
        <v>0</v>
      </c>
      <c r="BB95" s="137">
        <f t="shared" ca="1" si="123"/>
        <v>0</v>
      </c>
      <c r="BC95" s="137">
        <f t="shared" ca="1" si="123"/>
        <v>0</v>
      </c>
      <c r="BD95" s="137">
        <f t="shared" ca="1" si="123"/>
        <v>0</v>
      </c>
      <c r="BE95" s="137">
        <f t="shared" ca="1" si="123"/>
        <v>0</v>
      </c>
      <c r="BF95" s="137">
        <f t="shared" ca="1" si="124"/>
        <v>0</v>
      </c>
      <c r="BG95" s="137">
        <f t="shared" ca="1" si="124"/>
        <v>0</v>
      </c>
      <c r="BH95" s="137">
        <f t="shared" ca="1" si="124"/>
        <v>0</v>
      </c>
      <c r="BI95" s="137">
        <f t="shared" ca="1" si="124"/>
        <v>0</v>
      </c>
      <c r="BJ95" s="137">
        <f t="shared" ca="1" si="124"/>
        <v>0</v>
      </c>
      <c r="BK95" s="137">
        <f t="shared" ca="1" si="124"/>
        <v>0</v>
      </c>
      <c r="BL95" s="137">
        <f t="shared" ca="1" si="124"/>
        <v>0</v>
      </c>
      <c r="BM95" s="137">
        <f t="shared" ca="1" si="124"/>
        <v>0</v>
      </c>
      <c r="BN95" s="137">
        <f t="shared" ca="1" si="124"/>
        <v>0</v>
      </c>
      <c r="BO95" s="137">
        <f t="shared" ca="1" si="124"/>
        <v>0</v>
      </c>
      <c r="BP95" s="137">
        <f t="shared" ca="1" si="125"/>
        <v>0</v>
      </c>
      <c r="BQ95" s="137">
        <f t="shared" ca="1" si="125"/>
        <v>0</v>
      </c>
      <c r="BR95" s="137">
        <f t="shared" ca="1" si="125"/>
        <v>0</v>
      </c>
      <c r="BS95" s="137">
        <f t="shared" ca="1" si="125"/>
        <v>0</v>
      </c>
      <c r="BT95" s="137">
        <f t="shared" ca="1" si="125"/>
        <v>0</v>
      </c>
      <c r="BU95" s="137">
        <f t="shared" ca="1" si="125"/>
        <v>0</v>
      </c>
      <c r="BV95" s="137">
        <f t="shared" ca="1" si="125"/>
        <v>0</v>
      </c>
      <c r="BW95" s="137">
        <f t="shared" ca="1" si="125"/>
        <v>0</v>
      </c>
      <c r="BX95" s="137">
        <f t="shared" ca="1" si="125"/>
        <v>0</v>
      </c>
      <c r="BY95" s="137">
        <f t="shared" ca="1" si="125"/>
        <v>0</v>
      </c>
      <c r="BZ95" s="137">
        <f t="shared" ca="1" si="126"/>
        <v>0</v>
      </c>
      <c r="CA95" s="137">
        <f t="shared" ca="1" si="126"/>
        <v>0</v>
      </c>
      <c r="CB95" s="137">
        <f t="shared" ca="1" si="126"/>
        <v>0</v>
      </c>
      <c r="CC95" s="137">
        <f t="shared" ca="1" si="126"/>
        <v>0</v>
      </c>
      <c r="CD95" s="137">
        <f t="shared" ca="1" si="126"/>
        <v>0</v>
      </c>
      <c r="CE95" s="137">
        <f t="shared" ca="1" si="126"/>
        <v>0</v>
      </c>
      <c r="CF95" s="137">
        <f t="shared" ca="1" si="126"/>
        <v>0</v>
      </c>
      <c r="CG95" s="137">
        <f t="shared" ca="1" si="126"/>
        <v>0</v>
      </c>
      <c r="CH95" s="137">
        <f t="shared" ca="1" si="126"/>
        <v>0</v>
      </c>
      <c r="CI95" s="137">
        <f t="shared" ca="1" si="126"/>
        <v>0</v>
      </c>
      <c r="CJ95" s="137">
        <f t="shared" ca="1" si="127"/>
        <v>0</v>
      </c>
      <c r="CK95" s="137">
        <f t="shared" ca="1" si="127"/>
        <v>0</v>
      </c>
      <c r="CL95" s="137">
        <f t="shared" ca="1" si="127"/>
        <v>0</v>
      </c>
      <c r="CM95" s="137">
        <f t="shared" ca="1" si="127"/>
        <v>0</v>
      </c>
      <c r="CN95" s="137">
        <f t="shared" ca="1" si="127"/>
        <v>0</v>
      </c>
      <c r="CO95" s="137">
        <f t="shared" ca="1" si="127"/>
        <v>0</v>
      </c>
      <c r="CP95" s="137">
        <f t="shared" ca="1" si="127"/>
        <v>0</v>
      </c>
      <c r="CQ95" s="137">
        <f t="shared" ca="1" si="127"/>
        <v>0</v>
      </c>
      <c r="CR95" s="137">
        <f t="shared" ca="1" si="127"/>
        <v>0</v>
      </c>
      <c r="CS95" s="137">
        <f t="shared" ca="1" si="127"/>
        <v>0</v>
      </c>
      <c r="CT95" s="137">
        <f t="shared" ca="1" si="128"/>
        <v>0</v>
      </c>
      <c r="CU95" s="137">
        <f t="shared" ca="1" si="128"/>
        <v>0</v>
      </c>
      <c r="CV95" s="137">
        <f t="shared" ca="1" si="128"/>
        <v>0</v>
      </c>
      <c r="CW95" s="137">
        <f t="shared" ca="1" si="128"/>
        <v>0</v>
      </c>
      <c r="CX95" s="137">
        <f t="shared" ca="1" si="128"/>
        <v>0</v>
      </c>
      <c r="CY95" s="137">
        <f t="shared" ca="1" si="128"/>
        <v>0</v>
      </c>
      <c r="CZ95" s="137">
        <f t="shared" ca="1" si="128"/>
        <v>0</v>
      </c>
      <c r="DA95" s="137">
        <f t="shared" ca="1" si="128"/>
        <v>0</v>
      </c>
      <c r="DB95" s="137">
        <f t="shared" ca="1" si="128"/>
        <v>0</v>
      </c>
      <c r="DC95" s="137">
        <f t="shared" ca="1" si="128"/>
        <v>0</v>
      </c>
      <c r="DE95" s="253" t="str">
        <f t="shared" ca="1" si="100"/>
        <v>G.7.</v>
      </c>
      <c r="DF95">
        <v>1</v>
      </c>
      <c r="DG95">
        <f t="shared" ca="1" si="129"/>
        <v>21</v>
      </c>
    </row>
    <row r="96" spans="1:112" ht="15.75" hidden="1" customHeight="1">
      <c r="A96" s="123">
        <v>84</v>
      </c>
      <c r="B96" s="204" t="str">
        <f t="shared" ca="1" si="97"/>
        <v>G.8.</v>
      </c>
      <c r="C96" s="128" t="str">
        <f t="shared" ca="1" si="98"/>
        <v/>
      </c>
      <c r="D96" s="113"/>
      <c r="E96" s="147">
        <f t="shared" ca="1" si="99"/>
        <v>0.21</v>
      </c>
      <c r="F96" s="138">
        <f ca="1">H96+NPV(FD,I96:INDEX(I96:DC96,PAL))</f>
        <v>0</v>
      </c>
      <c r="G96" s="139">
        <f ca="1">SUMIF($H$5:$DC$5,"&lt;="&amp;PAL,$H96:$DC96)</f>
        <v>0</v>
      </c>
      <c r="H96" s="137">
        <f t="shared" ca="1" si="119"/>
        <v>0</v>
      </c>
      <c r="I96" s="137">
        <f t="shared" ca="1" si="119"/>
        <v>0</v>
      </c>
      <c r="J96" s="137">
        <f t="shared" ca="1" si="119"/>
        <v>0</v>
      </c>
      <c r="K96" s="137">
        <f t="shared" ca="1" si="119"/>
        <v>0</v>
      </c>
      <c r="L96" s="137">
        <f t="shared" ca="1" si="119"/>
        <v>0</v>
      </c>
      <c r="M96" s="137">
        <f t="shared" ca="1" si="119"/>
        <v>0</v>
      </c>
      <c r="N96" s="137">
        <f t="shared" ca="1" si="119"/>
        <v>0</v>
      </c>
      <c r="O96" s="137">
        <f t="shared" ca="1" si="119"/>
        <v>0</v>
      </c>
      <c r="P96" s="137">
        <f t="shared" ca="1" si="119"/>
        <v>0</v>
      </c>
      <c r="Q96" s="137">
        <f t="shared" ca="1" si="119"/>
        <v>0</v>
      </c>
      <c r="R96" s="137">
        <f t="shared" ca="1" si="120"/>
        <v>0</v>
      </c>
      <c r="S96" s="137">
        <f t="shared" ca="1" si="120"/>
        <v>0</v>
      </c>
      <c r="T96" s="137">
        <f t="shared" ca="1" si="120"/>
        <v>0</v>
      </c>
      <c r="U96" s="137">
        <f t="shared" ca="1" si="120"/>
        <v>0</v>
      </c>
      <c r="V96" s="137">
        <f t="shared" ca="1" si="120"/>
        <v>0</v>
      </c>
      <c r="W96" s="137">
        <f t="shared" ca="1" si="120"/>
        <v>0</v>
      </c>
      <c r="X96" s="137">
        <f t="shared" ca="1" si="120"/>
        <v>0</v>
      </c>
      <c r="Y96" s="137">
        <f t="shared" ca="1" si="120"/>
        <v>0</v>
      </c>
      <c r="Z96" s="137">
        <f t="shared" ca="1" si="120"/>
        <v>0</v>
      </c>
      <c r="AA96" s="137">
        <f t="shared" ca="1" si="120"/>
        <v>0</v>
      </c>
      <c r="AB96" s="137">
        <f t="shared" ca="1" si="121"/>
        <v>0</v>
      </c>
      <c r="AC96" s="137">
        <f t="shared" ca="1" si="121"/>
        <v>0</v>
      </c>
      <c r="AD96" s="137">
        <f t="shared" ca="1" si="121"/>
        <v>0</v>
      </c>
      <c r="AE96" s="137">
        <f t="shared" ca="1" si="121"/>
        <v>0</v>
      </c>
      <c r="AF96" s="137">
        <f t="shared" ca="1" si="121"/>
        <v>0</v>
      </c>
      <c r="AG96" s="137">
        <f t="shared" ca="1" si="121"/>
        <v>0</v>
      </c>
      <c r="AH96" s="137">
        <f t="shared" ca="1" si="121"/>
        <v>0</v>
      </c>
      <c r="AI96" s="137">
        <f t="shared" ca="1" si="121"/>
        <v>0</v>
      </c>
      <c r="AJ96" s="137">
        <f t="shared" ca="1" si="121"/>
        <v>0</v>
      </c>
      <c r="AK96" s="137">
        <f t="shared" ca="1" si="121"/>
        <v>0</v>
      </c>
      <c r="AL96" s="137">
        <f t="shared" ca="1" si="122"/>
        <v>0</v>
      </c>
      <c r="AM96" s="137">
        <f t="shared" ca="1" si="122"/>
        <v>0</v>
      </c>
      <c r="AN96" s="137">
        <f t="shared" ca="1" si="122"/>
        <v>0</v>
      </c>
      <c r="AO96" s="137">
        <f t="shared" ca="1" si="122"/>
        <v>0</v>
      </c>
      <c r="AP96" s="137">
        <f t="shared" ca="1" si="122"/>
        <v>0</v>
      </c>
      <c r="AQ96" s="137">
        <f t="shared" ca="1" si="122"/>
        <v>0</v>
      </c>
      <c r="AR96" s="137">
        <f t="shared" ca="1" si="122"/>
        <v>0</v>
      </c>
      <c r="AS96" s="137">
        <f t="shared" ca="1" si="122"/>
        <v>0</v>
      </c>
      <c r="AT96" s="137">
        <f t="shared" ca="1" si="122"/>
        <v>0</v>
      </c>
      <c r="AU96" s="137">
        <f t="shared" ca="1" si="122"/>
        <v>0</v>
      </c>
      <c r="AV96" s="137">
        <f t="shared" ca="1" si="123"/>
        <v>0</v>
      </c>
      <c r="AW96" s="137">
        <f t="shared" ca="1" si="123"/>
        <v>0</v>
      </c>
      <c r="AX96" s="137">
        <f t="shared" ca="1" si="123"/>
        <v>0</v>
      </c>
      <c r="AY96" s="137">
        <f t="shared" ca="1" si="123"/>
        <v>0</v>
      </c>
      <c r="AZ96" s="137">
        <f t="shared" ca="1" si="123"/>
        <v>0</v>
      </c>
      <c r="BA96" s="137">
        <f t="shared" ca="1" si="123"/>
        <v>0</v>
      </c>
      <c r="BB96" s="137">
        <f t="shared" ca="1" si="123"/>
        <v>0</v>
      </c>
      <c r="BC96" s="137">
        <f t="shared" ca="1" si="123"/>
        <v>0</v>
      </c>
      <c r="BD96" s="137">
        <f t="shared" ca="1" si="123"/>
        <v>0</v>
      </c>
      <c r="BE96" s="137">
        <f t="shared" ca="1" si="123"/>
        <v>0</v>
      </c>
      <c r="BF96" s="137">
        <f t="shared" ca="1" si="124"/>
        <v>0</v>
      </c>
      <c r="BG96" s="137">
        <f t="shared" ca="1" si="124"/>
        <v>0</v>
      </c>
      <c r="BH96" s="137">
        <f t="shared" ca="1" si="124"/>
        <v>0</v>
      </c>
      <c r="BI96" s="137">
        <f t="shared" ca="1" si="124"/>
        <v>0</v>
      </c>
      <c r="BJ96" s="137">
        <f t="shared" ca="1" si="124"/>
        <v>0</v>
      </c>
      <c r="BK96" s="137">
        <f t="shared" ca="1" si="124"/>
        <v>0</v>
      </c>
      <c r="BL96" s="137">
        <f t="shared" ca="1" si="124"/>
        <v>0</v>
      </c>
      <c r="BM96" s="137">
        <f t="shared" ca="1" si="124"/>
        <v>0</v>
      </c>
      <c r="BN96" s="137">
        <f t="shared" ca="1" si="124"/>
        <v>0</v>
      </c>
      <c r="BO96" s="137">
        <f t="shared" ca="1" si="124"/>
        <v>0</v>
      </c>
      <c r="BP96" s="137">
        <f t="shared" ca="1" si="125"/>
        <v>0</v>
      </c>
      <c r="BQ96" s="137">
        <f t="shared" ca="1" si="125"/>
        <v>0</v>
      </c>
      <c r="BR96" s="137">
        <f t="shared" ca="1" si="125"/>
        <v>0</v>
      </c>
      <c r="BS96" s="137">
        <f t="shared" ca="1" si="125"/>
        <v>0</v>
      </c>
      <c r="BT96" s="137">
        <f t="shared" ca="1" si="125"/>
        <v>0</v>
      </c>
      <c r="BU96" s="137">
        <f t="shared" ca="1" si="125"/>
        <v>0</v>
      </c>
      <c r="BV96" s="137">
        <f t="shared" ca="1" si="125"/>
        <v>0</v>
      </c>
      <c r="BW96" s="137">
        <f t="shared" ca="1" si="125"/>
        <v>0</v>
      </c>
      <c r="BX96" s="137">
        <f t="shared" ca="1" si="125"/>
        <v>0</v>
      </c>
      <c r="BY96" s="137">
        <f t="shared" ca="1" si="125"/>
        <v>0</v>
      </c>
      <c r="BZ96" s="137">
        <f t="shared" ca="1" si="126"/>
        <v>0</v>
      </c>
      <c r="CA96" s="137">
        <f t="shared" ca="1" si="126"/>
        <v>0</v>
      </c>
      <c r="CB96" s="137">
        <f t="shared" ca="1" si="126"/>
        <v>0</v>
      </c>
      <c r="CC96" s="137">
        <f t="shared" ca="1" si="126"/>
        <v>0</v>
      </c>
      <c r="CD96" s="137">
        <f t="shared" ca="1" si="126"/>
        <v>0</v>
      </c>
      <c r="CE96" s="137">
        <f t="shared" ca="1" si="126"/>
        <v>0</v>
      </c>
      <c r="CF96" s="137">
        <f t="shared" ca="1" si="126"/>
        <v>0</v>
      </c>
      <c r="CG96" s="137">
        <f t="shared" ca="1" si="126"/>
        <v>0</v>
      </c>
      <c r="CH96" s="137">
        <f t="shared" ca="1" si="126"/>
        <v>0</v>
      </c>
      <c r="CI96" s="137">
        <f t="shared" ca="1" si="126"/>
        <v>0</v>
      </c>
      <c r="CJ96" s="137">
        <f t="shared" ca="1" si="127"/>
        <v>0</v>
      </c>
      <c r="CK96" s="137">
        <f t="shared" ca="1" si="127"/>
        <v>0</v>
      </c>
      <c r="CL96" s="137">
        <f t="shared" ca="1" si="127"/>
        <v>0</v>
      </c>
      <c r="CM96" s="137">
        <f t="shared" ca="1" si="127"/>
        <v>0</v>
      </c>
      <c r="CN96" s="137">
        <f t="shared" ca="1" si="127"/>
        <v>0</v>
      </c>
      <c r="CO96" s="137">
        <f t="shared" ca="1" si="127"/>
        <v>0</v>
      </c>
      <c r="CP96" s="137">
        <f t="shared" ca="1" si="127"/>
        <v>0</v>
      </c>
      <c r="CQ96" s="137">
        <f t="shared" ca="1" si="127"/>
        <v>0</v>
      </c>
      <c r="CR96" s="137">
        <f t="shared" ca="1" si="127"/>
        <v>0</v>
      </c>
      <c r="CS96" s="137">
        <f t="shared" ca="1" si="127"/>
        <v>0</v>
      </c>
      <c r="CT96" s="137">
        <f t="shared" ca="1" si="128"/>
        <v>0</v>
      </c>
      <c r="CU96" s="137">
        <f t="shared" ca="1" si="128"/>
        <v>0</v>
      </c>
      <c r="CV96" s="137">
        <f t="shared" ca="1" si="128"/>
        <v>0</v>
      </c>
      <c r="CW96" s="137">
        <f t="shared" ca="1" si="128"/>
        <v>0</v>
      </c>
      <c r="CX96" s="137">
        <f t="shared" ca="1" si="128"/>
        <v>0</v>
      </c>
      <c r="CY96" s="137">
        <f t="shared" ca="1" si="128"/>
        <v>0</v>
      </c>
      <c r="CZ96" s="137">
        <f t="shared" ca="1" si="128"/>
        <v>0</v>
      </c>
      <c r="DA96" s="137">
        <f t="shared" ca="1" si="128"/>
        <v>0</v>
      </c>
      <c r="DB96" s="137">
        <f t="shared" ca="1" si="128"/>
        <v>0</v>
      </c>
      <c r="DC96" s="137">
        <f t="shared" ca="1" si="128"/>
        <v>0</v>
      </c>
      <c r="DE96" s="253" t="str">
        <f t="shared" ca="1" si="100"/>
        <v>G.8.</v>
      </c>
      <c r="DF96">
        <v>1</v>
      </c>
      <c r="DG96">
        <f t="shared" ca="1" si="129"/>
        <v>21</v>
      </c>
    </row>
    <row r="97" spans="1:111" ht="15.75" hidden="1" customHeight="1">
      <c r="A97" s="123">
        <v>85</v>
      </c>
      <c r="B97" s="204" t="str">
        <f t="shared" ca="1" si="97"/>
        <v>G.9.</v>
      </c>
      <c r="C97" s="128" t="str">
        <f t="shared" ca="1" si="98"/>
        <v/>
      </c>
      <c r="D97" s="113"/>
      <c r="E97" s="147">
        <f t="shared" ca="1" si="99"/>
        <v>0.21</v>
      </c>
      <c r="F97" s="138">
        <f ca="1">H97+NPV(FD,I97:INDEX(I97:DC97,PAL))</f>
        <v>0</v>
      </c>
      <c r="G97" s="139">
        <f ca="1">SUMIF($H$5:$DC$5,"&lt;="&amp;PAL,$H97:$DC97)</f>
        <v>0</v>
      </c>
      <c r="H97" s="137">
        <f t="shared" ca="1" si="119"/>
        <v>0</v>
      </c>
      <c r="I97" s="137">
        <f t="shared" ca="1" si="119"/>
        <v>0</v>
      </c>
      <c r="J97" s="137">
        <f t="shared" ca="1" si="119"/>
        <v>0</v>
      </c>
      <c r="K97" s="137">
        <f t="shared" ca="1" si="119"/>
        <v>0</v>
      </c>
      <c r="L97" s="137">
        <f t="shared" ca="1" si="119"/>
        <v>0</v>
      </c>
      <c r="M97" s="137">
        <f t="shared" ca="1" si="119"/>
        <v>0</v>
      </c>
      <c r="N97" s="137">
        <f t="shared" ca="1" si="119"/>
        <v>0</v>
      </c>
      <c r="O97" s="137">
        <f t="shared" ca="1" si="119"/>
        <v>0</v>
      </c>
      <c r="P97" s="137">
        <f t="shared" ca="1" si="119"/>
        <v>0</v>
      </c>
      <c r="Q97" s="137">
        <f t="shared" ca="1" si="119"/>
        <v>0</v>
      </c>
      <c r="R97" s="137">
        <f t="shared" ca="1" si="120"/>
        <v>0</v>
      </c>
      <c r="S97" s="137">
        <f t="shared" ca="1" si="120"/>
        <v>0</v>
      </c>
      <c r="T97" s="137">
        <f t="shared" ca="1" si="120"/>
        <v>0</v>
      </c>
      <c r="U97" s="137">
        <f t="shared" ca="1" si="120"/>
        <v>0</v>
      </c>
      <c r="V97" s="137">
        <f t="shared" ca="1" si="120"/>
        <v>0</v>
      </c>
      <c r="W97" s="137">
        <f t="shared" ca="1" si="120"/>
        <v>0</v>
      </c>
      <c r="X97" s="137">
        <f t="shared" ca="1" si="120"/>
        <v>0</v>
      </c>
      <c r="Y97" s="137">
        <f t="shared" ca="1" si="120"/>
        <v>0</v>
      </c>
      <c r="Z97" s="137">
        <f t="shared" ca="1" si="120"/>
        <v>0</v>
      </c>
      <c r="AA97" s="137">
        <f t="shared" ca="1" si="120"/>
        <v>0</v>
      </c>
      <c r="AB97" s="137">
        <f t="shared" ca="1" si="121"/>
        <v>0</v>
      </c>
      <c r="AC97" s="137">
        <f t="shared" ca="1" si="121"/>
        <v>0</v>
      </c>
      <c r="AD97" s="137">
        <f t="shared" ca="1" si="121"/>
        <v>0</v>
      </c>
      <c r="AE97" s="137">
        <f t="shared" ca="1" si="121"/>
        <v>0</v>
      </c>
      <c r="AF97" s="137">
        <f t="shared" ca="1" si="121"/>
        <v>0</v>
      </c>
      <c r="AG97" s="137">
        <f t="shared" ca="1" si="121"/>
        <v>0</v>
      </c>
      <c r="AH97" s="137">
        <f t="shared" ca="1" si="121"/>
        <v>0</v>
      </c>
      <c r="AI97" s="137">
        <f t="shared" ca="1" si="121"/>
        <v>0</v>
      </c>
      <c r="AJ97" s="137">
        <f t="shared" ca="1" si="121"/>
        <v>0</v>
      </c>
      <c r="AK97" s="137">
        <f t="shared" ca="1" si="121"/>
        <v>0</v>
      </c>
      <c r="AL97" s="137">
        <f t="shared" ca="1" si="122"/>
        <v>0</v>
      </c>
      <c r="AM97" s="137">
        <f t="shared" ca="1" si="122"/>
        <v>0</v>
      </c>
      <c r="AN97" s="137">
        <f t="shared" ca="1" si="122"/>
        <v>0</v>
      </c>
      <c r="AO97" s="137">
        <f t="shared" ca="1" si="122"/>
        <v>0</v>
      </c>
      <c r="AP97" s="137">
        <f t="shared" ca="1" si="122"/>
        <v>0</v>
      </c>
      <c r="AQ97" s="137">
        <f t="shared" ca="1" si="122"/>
        <v>0</v>
      </c>
      <c r="AR97" s="137">
        <f t="shared" ca="1" si="122"/>
        <v>0</v>
      </c>
      <c r="AS97" s="137">
        <f t="shared" ca="1" si="122"/>
        <v>0</v>
      </c>
      <c r="AT97" s="137">
        <f t="shared" ca="1" si="122"/>
        <v>0</v>
      </c>
      <c r="AU97" s="137">
        <f t="shared" ca="1" si="122"/>
        <v>0</v>
      </c>
      <c r="AV97" s="137">
        <f t="shared" ca="1" si="123"/>
        <v>0</v>
      </c>
      <c r="AW97" s="137">
        <f t="shared" ca="1" si="123"/>
        <v>0</v>
      </c>
      <c r="AX97" s="137">
        <f t="shared" ca="1" si="123"/>
        <v>0</v>
      </c>
      <c r="AY97" s="137">
        <f t="shared" ca="1" si="123"/>
        <v>0</v>
      </c>
      <c r="AZ97" s="137">
        <f t="shared" ca="1" si="123"/>
        <v>0</v>
      </c>
      <c r="BA97" s="137">
        <f t="shared" ca="1" si="123"/>
        <v>0</v>
      </c>
      <c r="BB97" s="137">
        <f t="shared" ca="1" si="123"/>
        <v>0</v>
      </c>
      <c r="BC97" s="137">
        <f t="shared" ca="1" si="123"/>
        <v>0</v>
      </c>
      <c r="BD97" s="137">
        <f t="shared" ca="1" si="123"/>
        <v>0</v>
      </c>
      <c r="BE97" s="137">
        <f t="shared" ca="1" si="123"/>
        <v>0</v>
      </c>
      <c r="BF97" s="137">
        <f t="shared" ca="1" si="124"/>
        <v>0</v>
      </c>
      <c r="BG97" s="137">
        <f t="shared" ca="1" si="124"/>
        <v>0</v>
      </c>
      <c r="BH97" s="137">
        <f t="shared" ca="1" si="124"/>
        <v>0</v>
      </c>
      <c r="BI97" s="137">
        <f t="shared" ca="1" si="124"/>
        <v>0</v>
      </c>
      <c r="BJ97" s="137">
        <f t="shared" ca="1" si="124"/>
        <v>0</v>
      </c>
      <c r="BK97" s="137">
        <f t="shared" ca="1" si="124"/>
        <v>0</v>
      </c>
      <c r="BL97" s="137">
        <f t="shared" ca="1" si="124"/>
        <v>0</v>
      </c>
      <c r="BM97" s="137">
        <f t="shared" ca="1" si="124"/>
        <v>0</v>
      </c>
      <c r="BN97" s="137">
        <f t="shared" ca="1" si="124"/>
        <v>0</v>
      </c>
      <c r="BO97" s="137">
        <f t="shared" ca="1" si="124"/>
        <v>0</v>
      </c>
      <c r="BP97" s="137">
        <f t="shared" ca="1" si="125"/>
        <v>0</v>
      </c>
      <c r="BQ97" s="137">
        <f t="shared" ca="1" si="125"/>
        <v>0</v>
      </c>
      <c r="BR97" s="137">
        <f t="shared" ca="1" si="125"/>
        <v>0</v>
      </c>
      <c r="BS97" s="137">
        <f t="shared" ca="1" si="125"/>
        <v>0</v>
      </c>
      <c r="BT97" s="137">
        <f t="shared" ca="1" si="125"/>
        <v>0</v>
      </c>
      <c r="BU97" s="137">
        <f t="shared" ca="1" si="125"/>
        <v>0</v>
      </c>
      <c r="BV97" s="137">
        <f t="shared" ca="1" si="125"/>
        <v>0</v>
      </c>
      <c r="BW97" s="137">
        <f t="shared" ca="1" si="125"/>
        <v>0</v>
      </c>
      <c r="BX97" s="137">
        <f t="shared" ca="1" si="125"/>
        <v>0</v>
      </c>
      <c r="BY97" s="137">
        <f t="shared" ca="1" si="125"/>
        <v>0</v>
      </c>
      <c r="BZ97" s="137">
        <f t="shared" ca="1" si="126"/>
        <v>0</v>
      </c>
      <c r="CA97" s="137">
        <f t="shared" ca="1" si="126"/>
        <v>0</v>
      </c>
      <c r="CB97" s="137">
        <f t="shared" ca="1" si="126"/>
        <v>0</v>
      </c>
      <c r="CC97" s="137">
        <f t="shared" ca="1" si="126"/>
        <v>0</v>
      </c>
      <c r="CD97" s="137">
        <f t="shared" ca="1" si="126"/>
        <v>0</v>
      </c>
      <c r="CE97" s="137">
        <f t="shared" ca="1" si="126"/>
        <v>0</v>
      </c>
      <c r="CF97" s="137">
        <f t="shared" ca="1" si="126"/>
        <v>0</v>
      </c>
      <c r="CG97" s="137">
        <f t="shared" ca="1" si="126"/>
        <v>0</v>
      </c>
      <c r="CH97" s="137">
        <f t="shared" ca="1" si="126"/>
        <v>0</v>
      </c>
      <c r="CI97" s="137">
        <f t="shared" ca="1" si="126"/>
        <v>0</v>
      </c>
      <c r="CJ97" s="137">
        <f t="shared" ca="1" si="127"/>
        <v>0</v>
      </c>
      <c r="CK97" s="137">
        <f t="shared" ca="1" si="127"/>
        <v>0</v>
      </c>
      <c r="CL97" s="137">
        <f t="shared" ca="1" si="127"/>
        <v>0</v>
      </c>
      <c r="CM97" s="137">
        <f t="shared" ca="1" si="127"/>
        <v>0</v>
      </c>
      <c r="CN97" s="137">
        <f t="shared" ca="1" si="127"/>
        <v>0</v>
      </c>
      <c r="CO97" s="137">
        <f t="shared" ca="1" si="127"/>
        <v>0</v>
      </c>
      <c r="CP97" s="137">
        <f t="shared" ca="1" si="127"/>
        <v>0</v>
      </c>
      <c r="CQ97" s="137">
        <f t="shared" ca="1" si="127"/>
        <v>0</v>
      </c>
      <c r="CR97" s="137">
        <f t="shared" ca="1" si="127"/>
        <v>0</v>
      </c>
      <c r="CS97" s="137">
        <f t="shared" ca="1" si="127"/>
        <v>0</v>
      </c>
      <c r="CT97" s="137">
        <f t="shared" ca="1" si="128"/>
        <v>0</v>
      </c>
      <c r="CU97" s="137">
        <f t="shared" ca="1" si="128"/>
        <v>0</v>
      </c>
      <c r="CV97" s="137">
        <f t="shared" ca="1" si="128"/>
        <v>0</v>
      </c>
      <c r="CW97" s="137">
        <f t="shared" ca="1" si="128"/>
        <v>0</v>
      </c>
      <c r="CX97" s="137">
        <f t="shared" ca="1" si="128"/>
        <v>0</v>
      </c>
      <c r="CY97" s="137">
        <f t="shared" ca="1" si="128"/>
        <v>0</v>
      </c>
      <c r="CZ97" s="137">
        <f t="shared" ca="1" si="128"/>
        <v>0</v>
      </c>
      <c r="DA97" s="137">
        <f t="shared" ca="1" si="128"/>
        <v>0</v>
      </c>
      <c r="DB97" s="137">
        <f t="shared" ca="1" si="128"/>
        <v>0</v>
      </c>
      <c r="DC97" s="137">
        <f t="shared" ca="1" si="128"/>
        <v>0</v>
      </c>
      <c r="DE97" s="253" t="str">
        <f t="shared" ca="1" si="100"/>
        <v>G.9.</v>
      </c>
      <c r="DF97">
        <v>1</v>
      </c>
      <c r="DG97">
        <f t="shared" ca="1" si="129"/>
        <v>21</v>
      </c>
    </row>
    <row r="98" spans="1:111" ht="15.75" hidden="1" customHeight="1">
      <c r="A98" s="123">
        <v>86</v>
      </c>
      <c r="B98" s="204" t="str">
        <f t="shared" ca="1" si="97"/>
        <v>G.10.</v>
      </c>
      <c r="C98" s="128" t="str">
        <f t="shared" ca="1" si="98"/>
        <v/>
      </c>
      <c r="D98" s="113"/>
      <c r="E98" s="147">
        <f t="shared" ca="1" si="99"/>
        <v>0.21</v>
      </c>
      <c r="F98" s="138">
        <f ca="1">H98+NPV(FD,I98:INDEX(I98:DC98,PAL))</f>
        <v>0</v>
      </c>
      <c r="G98" s="139">
        <f ca="1">SUMIF($H$5:$DC$5,"&lt;="&amp;PAL,$H98:$DC98)</f>
        <v>0</v>
      </c>
      <c r="H98" s="137">
        <f t="shared" ca="1" si="119"/>
        <v>0</v>
      </c>
      <c r="I98" s="137">
        <f t="shared" ca="1" si="119"/>
        <v>0</v>
      </c>
      <c r="J98" s="137">
        <f t="shared" ca="1" si="119"/>
        <v>0</v>
      </c>
      <c r="K98" s="137">
        <f t="shared" ca="1" si="119"/>
        <v>0</v>
      </c>
      <c r="L98" s="137">
        <f t="shared" ca="1" si="119"/>
        <v>0</v>
      </c>
      <c r="M98" s="137">
        <f t="shared" ca="1" si="119"/>
        <v>0</v>
      </c>
      <c r="N98" s="137">
        <f t="shared" ca="1" si="119"/>
        <v>0</v>
      </c>
      <c r="O98" s="137">
        <f t="shared" ca="1" si="119"/>
        <v>0</v>
      </c>
      <c r="P98" s="137">
        <f t="shared" ca="1" si="119"/>
        <v>0</v>
      </c>
      <c r="Q98" s="137">
        <f t="shared" ca="1" si="119"/>
        <v>0</v>
      </c>
      <c r="R98" s="137">
        <f t="shared" ca="1" si="120"/>
        <v>0</v>
      </c>
      <c r="S98" s="137">
        <f t="shared" ca="1" si="120"/>
        <v>0</v>
      </c>
      <c r="T98" s="137">
        <f t="shared" ca="1" si="120"/>
        <v>0</v>
      </c>
      <c r="U98" s="137">
        <f t="shared" ca="1" si="120"/>
        <v>0</v>
      </c>
      <c r="V98" s="137">
        <f t="shared" ca="1" si="120"/>
        <v>0</v>
      </c>
      <c r="W98" s="137">
        <f t="shared" ca="1" si="120"/>
        <v>0</v>
      </c>
      <c r="X98" s="137">
        <f t="shared" ca="1" si="120"/>
        <v>0</v>
      </c>
      <c r="Y98" s="137">
        <f t="shared" ca="1" si="120"/>
        <v>0</v>
      </c>
      <c r="Z98" s="137">
        <f t="shared" ca="1" si="120"/>
        <v>0</v>
      </c>
      <c r="AA98" s="137">
        <f t="shared" ca="1" si="120"/>
        <v>0</v>
      </c>
      <c r="AB98" s="137">
        <f t="shared" ca="1" si="121"/>
        <v>0</v>
      </c>
      <c r="AC98" s="137">
        <f t="shared" ca="1" si="121"/>
        <v>0</v>
      </c>
      <c r="AD98" s="137">
        <f t="shared" ca="1" si="121"/>
        <v>0</v>
      </c>
      <c r="AE98" s="137">
        <f t="shared" ca="1" si="121"/>
        <v>0</v>
      </c>
      <c r="AF98" s="137">
        <f t="shared" ca="1" si="121"/>
        <v>0</v>
      </c>
      <c r="AG98" s="137">
        <f t="shared" ca="1" si="121"/>
        <v>0</v>
      </c>
      <c r="AH98" s="137">
        <f t="shared" ca="1" si="121"/>
        <v>0</v>
      </c>
      <c r="AI98" s="137">
        <f t="shared" ca="1" si="121"/>
        <v>0</v>
      </c>
      <c r="AJ98" s="137">
        <f t="shared" ca="1" si="121"/>
        <v>0</v>
      </c>
      <c r="AK98" s="137">
        <f t="shared" ca="1" si="121"/>
        <v>0</v>
      </c>
      <c r="AL98" s="137">
        <f t="shared" ca="1" si="122"/>
        <v>0</v>
      </c>
      <c r="AM98" s="137">
        <f t="shared" ca="1" si="122"/>
        <v>0</v>
      </c>
      <c r="AN98" s="137">
        <f t="shared" ca="1" si="122"/>
        <v>0</v>
      </c>
      <c r="AO98" s="137">
        <f t="shared" ca="1" si="122"/>
        <v>0</v>
      </c>
      <c r="AP98" s="137">
        <f t="shared" ca="1" si="122"/>
        <v>0</v>
      </c>
      <c r="AQ98" s="137">
        <f t="shared" ca="1" si="122"/>
        <v>0</v>
      </c>
      <c r="AR98" s="137">
        <f t="shared" ca="1" si="122"/>
        <v>0</v>
      </c>
      <c r="AS98" s="137">
        <f t="shared" ca="1" si="122"/>
        <v>0</v>
      </c>
      <c r="AT98" s="137">
        <f t="shared" ca="1" si="122"/>
        <v>0</v>
      </c>
      <c r="AU98" s="137">
        <f t="shared" ca="1" si="122"/>
        <v>0</v>
      </c>
      <c r="AV98" s="137">
        <f t="shared" ca="1" si="123"/>
        <v>0</v>
      </c>
      <c r="AW98" s="137">
        <f t="shared" ca="1" si="123"/>
        <v>0</v>
      </c>
      <c r="AX98" s="137">
        <f t="shared" ca="1" si="123"/>
        <v>0</v>
      </c>
      <c r="AY98" s="137">
        <f t="shared" ca="1" si="123"/>
        <v>0</v>
      </c>
      <c r="AZ98" s="137">
        <f t="shared" ca="1" si="123"/>
        <v>0</v>
      </c>
      <c r="BA98" s="137">
        <f t="shared" ca="1" si="123"/>
        <v>0</v>
      </c>
      <c r="BB98" s="137">
        <f t="shared" ca="1" si="123"/>
        <v>0</v>
      </c>
      <c r="BC98" s="137">
        <f t="shared" ca="1" si="123"/>
        <v>0</v>
      </c>
      <c r="BD98" s="137">
        <f t="shared" ca="1" si="123"/>
        <v>0</v>
      </c>
      <c r="BE98" s="137">
        <f t="shared" ca="1" si="123"/>
        <v>0</v>
      </c>
      <c r="BF98" s="137">
        <f t="shared" ca="1" si="124"/>
        <v>0</v>
      </c>
      <c r="BG98" s="137">
        <f t="shared" ca="1" si="124"/>
        <v>0</v>
      </c>
      <c r="BH98" s="137">
        <f t="shared" ca="1" si="124"/>
        <v>0</v>
      </c>
      <c r="BI98" s="137">
        <f t="shared" ca="1" si="124"/>
        <v>0</v>
      </c>
      <c r="BJ98" s="137">
        <f t="shared" ca="1" si="124"/>
        <v>0</v>
      </c>
      <c r="BK98" s="137">
        <f t="shared" ca="1" si="124"/>
        <v>0</v>
      </c>
      <c r="BL98" s="137">
        <f t="shared" ca="1" si="124"/>
        <v>0</v>
      </c>
      <c r="BM98" s="137">
        <f t="shared" ca="1" si="124"/>
        <v>0</v>
      </c>
      <c r="BN98" s="137">
        <f t="shared" ca="1" si="124"/>
        <v>0</v>
      </c>
      <c r="BO98" s="137">
        <f t="shared" ca="1" si="124"/>
        <v>0</v>
      </c>
      <c r="BP98" s="137">
        <f t="shared" ca="1" si="125"/>
        <v>0</v>
      </c>
      <c r="BQ98" s="137">
        <f t="shared" ca="1" si="125"/>
        <v>0</v>
      </c>
      <c r="BR98" s="137">
        <f t="shared" ca="1" si="125"/>
        <v>0</v>
      </c>
      <c r="BS98" s="137">
        <f t="shared" ca="1" si="125"/>
        <v>0</v>
      </c>
      <c r="BT98" s="137">
        <f t="shared" ca="1" si="125"/>
        <v>0</v>
      </c>
      <c r="BU98" s="137">
        <f t="shared" ca="1" si="125"/>
        <v>0</v>
      </c>
      <c r="BV98" s="137">
        <f t="shared" ca="1" si="125"/>
        <v>0</v>
      </c>
      <c r="BW98" s="137">
        <f t="shared" ca="1" si="125"/>
        <v>0</v>
      </c>
      <c r="BX98" s="137">
        <f t="shared" ca="1" si="125"/>
        <v>0</v>
      </c>
      <c r="BY98" s="137">
        <f t="shared" ca="1" si="125"/>
        <v>0</v>
      </c>
      <c r="BZ98" s="137">
        <f t="shared" ca="1" si="126"/>
        <v>0</v>
      </c>
      <c r="CA98" s="137">
        <f t="shared" ca="1" si="126"/>
        <v>0</v>
      </c>
      <c r="CB98" s="137">
        <f t="shared" ca="1" si="126"/>
        <v>0</v>
      </c>
      <c r="CC98" s="137">
        <f t="shared" ca="1" si="126"/>
        <v>0</v>
      </c>
      <c r="CD98" s="137">
        <f t="shared" ca="1" si="126"/>
        <v>0</v>
      </c>
      <c r="CE98" s="137">
        <f t="shared" ca="1" si="126"/>
        <v>0</v>
      </c>
      <c r="CF98" s="137">
        <f t="shared" ca="1" si="126"/>
        <v>0</v>
      </c>
      <c r="CG98" s="137">
        <f t="shared" ca="1" si="126"/>
        <v>0</v>
      </c>
      <c r="CH98" s="137">
        <f t="shared" ca="1" si="126"/>
        <v>0</v>
      </c>
      <c r="CI98" s="137">
        <f t="shared" ca="1" si="126"/>
        <v>0</v>
      </c>
      <c r="CJ98" s="137">
        <f t="shared" ca="1" si="127"/>
        <v>0</v>
      </c>
      <c r="CK98" s="137">
        <f t="shared" ca="1" si="127"/>
        <v>0</v>
      </c>
      <c r="CL98" s="137">
        <f t="shared" ca="1" si="127"/>
        <v>0</v>
      </c>
      <c r="CM98" s="137">
        <f t="shared" ca="1" si="127"/>
        <v>0</v>
      </c>
      <c r="CN98" s="137">
        <f t="shared" ca="1" si="127"/>
        <v>0</v>
      </c>
      <c r="CO98" s="137">
        <f t="shared" ca="1" si="127"/>
        <v>0</v>
      </c>
      <c r="CP98" s="137">
        <f t="shared" ca="1" si="127"/>
        <v>0</v>
      </c>
      <c r="CQ98" s="137">
        <f t="shared" ca="1" si="127"/>
        <v>0</v>
      </c>
      <c r="CR98" s="137">
        <f t="shared" ca="1" si="127"/>
        <v>0</v>
      </c>
      <c r="CS98" s="137">
        <f t="shared" ca="1" si="127"/>
        <v>0</v>
      </c>
      <c r="CT98" s="137">
        <f t="shared" ca="1" si="128"/>
        <v>0</v>
      </c>
      <c r="CU98" s="137">
        <f t="shared" ca="1" si="128"/>
        <v>0</v>
      </c>
      <c r="CV98" s="137">
        <f t="shared" ca="1" si="128"/>
        <v>0</v>
      </c>
      <c r="CW98" s="137">
        <f t="shared" ca="1" si="128"/>
        <v>0</v>
      </c>
      <c r="CX98" s="137">
        <f t="shared" ca="1" si="128"/>
        <v>0</v>
      </c>
      <c r="CY98" s="137">
        <f t="shared" ca="1" si="128"/>
        <v>0</v>
      </c>
      <c r="CZ98" s="137">
        <f t="shared" ca="1" si="128"/>
        <v>0</v>
      </c>
      <c r="DA98" s="137">
        <f t="shared" ca="1" si="128"/>
        <v>0</v>
      </c>
      <c r="DB98" s="137">
        <f t="shared" ca="1" si="128"/>
        <v>0</v>
      </c>
      <c r="DC98" s="137">
        <f t="shared" ca="1" si="128"/>
        <v>0</v>
      </c>
      <c r="DE98" s="253" t="str">
        <f t="shared" ca="1" si="100"/>
        <v>G.10.</v>
      </c>
      <c r="DF98">
        <v>1</v>
      </c>
      <c r="DG98">
        <f t="shared" ca="1" si="129"/>
        <v>21</v>
      </c>
    </row>
    <row r="99" spans="1:111" ht="15.75" hidden="1" customHeight="1">
      <c r="A99" s="123">
        <v>87</v>
      </c>
      <c r="B99" s="204" t="str">
        <f t="shared" ca="1" si="97"/>
        <v>H.</v>
      </c>
      <c r="C99" s="128" t="str">
        <f t="shared" ca="1" si="98"/>
        <v>VEIKLOS PAJAMOS, IŠ VISO (išskyrus mokestines pajamas)</v>
      </c>
      <c r="D99" s="113"/>
      <c r="E99" s="147" t="str">
        <f t="shared" ca="1" si="99"/>
        <v/>
      </c>
      <c r="F99" s="138">
        <f ca="1">H99+NPV(FD,I99:INDEX(I99:DC99,PAL))</f>
        <v>0</v>
      </c>
      <c r="G99" s="139">
        <f ca="1">SUMIF($H$5:$DC$5,"&lt;="&amp;PAL,$H99:$DC99)</f>
        <v>0</v>
      </c>
      <c r="H99" s="137">
        <f t="shared" ca="1" si="119"/>
        <v>0</v>
      </c>
      <c r="I99" s="137">
        <f t="shared" ca="1" si="119"/>
        <v>0</v>
      </c>
      <c r="J99" s="137">
        <f t="shared" ca="1" si="119"/>
        <v>0</v>
      </c>
      <c r="K99" s="137">
        <f t="shared" ca="1" si="119"/>
        <v>0</v>
      </c>
      <c r="L99" s="137">
        <f t="shared" ca="1" si="119"/>
        <v>0</v>
      </c>
      <c r="M99" s="137">
        <f t="shared" ca="1" si="119"/>
        <v>0</v>
      </c>
      <c r="N99" s="137">
        <f t="shared" ca="1" si="119"/>
        <v>0</v>
      </c>
      <c r="O99" s="137">
        <f t="shared" ca="1" si="119"/>
        <v>0</v>
      </c>
      <c r="P99" s="137">
        <f t="shared" ca="1" si="119"/>
        <v>0</v>
      </c>
      <c r="Q99" s="137">
        <f t="shared" ca="1" si="119"/>
        <v>0</v>
      </c>
      <c r="R99" s="137">
        <f t="shared" ca="1" si="120"/>
        <v>0</v>
      </c>
      <c r="S99" s="137">
        <f t="shared" ca="1" si="120"/>
        <v>0</v>
      </c>
      <c r="T99" s="137">
        <f t="shared" ca="1" si="120"/>
        <v>0</v>
      </c>
      <c r="U99" s="137">
        <f t="shared" ca="1" si="120"/>
        <v>0</v>
      </c>
      <c r="V99" s="137">
        <f t="shared" ca="1" si="120"/>
        <v>0</v>
      </c>
      <c r="W99" s="137">
        <f t="shared" ca="1" si="120"/>
        <v>0</v>
      </c>
      <c r="X99" s="137">
        <f t="shared" ca="1" si="120"/>
        <v>0</v>
      </c>
      <c r="Y99" s="137">
        <f t="shared" ca="1" si="120"/>
        <v>0</v>
      </c>
      <c r="Z99" s="137">
        <f t="shared" ca="1" si="120"/>
        <v>0</v>
      </c>
      <c r="AA99" s="137">
        <f t="shared" ca="1" si="120"/>
        <v>0</v>
      </c>
      <c r="AB99" s="137">
        <f t="shared" ca="1" si="121"/>
        <v>0</v>
      </c>
      <c r="AC99" s="137">
        <f t="shared" ca="1" si="121"/>
        <v>0</v>
      </c>
      <c r="AD99" s="137">
        <f t="shared" ca="1" si="121"/>
        <v>0</v>
      </c>
      <c r="AE99" s="137">
        <f t="shared" ca="1" si="121"/>
        <v>0</v>
      </c>
      <c r="AF99" s="137">
        <f t="shared" ca="1" si="121"/>
        <v>0</v>
      </c>
      <c r="AG99" s="137">
        <f t="shared" ca="1" si="121"/>
        <v>0</v>
      </c>
      <c r="AH99" s="137">
        <f t="shared" ca="1" si="121"/>
        <v>0</v>
      </c>
      <c r="AI99" s="137">
        <f t="shared" ca="1" si="121"/>
        <v>0</v>
      </c>
      <c r="AJ99" s="137">
        <f t="shared" ca="1" si="121"/>
        <v>0</v>
      </c>
      <c r="AK99" s="137">
        <f t="shared" ca="1" si="121"/>
        <v>0</v>
      </c>
      <c r="AL99" s="137">
        <f t="shared" ca="1" si="122"/>
        <v>0</v>
      </c>
      <c r="AM99" s="137">
        <f t="shared" ca="1" si="122"/>
        <v>0</v>
      </c>
      <c r="AN99" s="137">
        <f t="shared" ca="1" si="122"/>
        <v>0</v>
      </c>
      <c r="AO99" s="137">
        <f t="shared" ca="1" si="122"/>
        <v>0</v>
      </c>
      <c r="AP99" s="137">
        <f t="shared" ca="1" si="122"/>
        <v>0</v>
      </c>
      <c r="AQ99" s="137">
        <f t="shared" ca="1" si="122"/>
        <v>0</v>
      </c>
      <c r="AR99" s="137">
        <f t="shared" ca="1" si="122"/>
        <v>0</v>
      </c>
      <c r="AS99" s="137">
        <f t="shared" ca="1" si="122"/>
        <v>0</v>
      </c>
      <c r="AT99" s="137">
        <f t="shared" ca="1" si="122"/>
        <v>0</v>
      </c>
      <c r="AU99" s="137">
        <f t="shared" ca="1" si="122"/>
        <v>0</v>
      </c>
      <c r="AV99" s="137">
        <f t="shared" ca="1" si="123"/>
        <v>0</v>
      </c>
      <c r="AW99" s="137">
        <f t="shared" ca="1" si="123"/>
        <v>0</v>
      </c>
      <c r="AX99" s="137">
        <f t="shared" ca="1" si="123"/>
        <v>0</v>
      </c>
      <c r="AY99" s="137">
        <f t="shared" ca="1" si="123"/>
        <v>0</v>
      </c>
      <c r="AZ99" s="137">
        <f t="shared" ca="1" si="123"/>
        <v>0</v>
      </c>
      <c r="BA99" s="137">
        <f t="shared" ca="1" si="123"/>
        <v>0</v>
      </c>
      <c r="BB99" s="137">
        <f t="shared" ca="1" si="123"/>
        <v>0</v>
      </c>
      <c r="BC99" s="137">
        <f t="shared" ca="1" si="123"/>
        <v>0</v>
      </c>
      <c r="BD99" s="137">
        <f t="shared" ca="1" si="123"/>
        <v>0</v>
      </c>
      <c r="BE99" s="137">
        <f t="shared" ca="1" si="123"/>
        <v>0</v>
      </c>
      <c r="BF99" s="137">
        <f t="shared" ca="1" si="124"/>
        <v>0</v>
      </c>
      <c r="BG99" s="137">
        <f t="shared" ca="1" si="124"/>
        <v>0</v>
      </c>
      <c r="BH99" s="137">
        <f t="shared" ca="1" si="124"/>
        <v>0</v>
      </c>
      <c r="BI99" s="137">
        <f t="shared" ca="1" si="124"/>
        <v>0</v>
      </c>
      <c r="BJ99" s="137">
        <f t="shared" ca="1" si="124"/>
        <v>0</v>
      </c>
      <c r="BK99" s="137">
        <f t="shared" ca="1" si="124"/>
        <v>0</v>
      </c>
      <c r="BL99" s="137">
        <f t="shared" ca="1" si="124"/>
        <v>0</v>
      </c>
      <c r="BM99" s="137">
        <f t="shared" ca="1" si="124"/>
        <v>0</v>
      </c>
      <c r="BN99" s="137">
        <f t="shared" ca="1" si="124"/>
        <v>0</v>
      </c>
      <c r="BO99" s="137">
        <f t="shared" ca="1" si="124"/>
        <v>0</v>
      </c>
      <c r="BP99" s="137">
        <f t="shared" ca="1" si="125"/>
        <v>0</v>
      </c>
      <c r="BQ99" s="137">
        <f t="shared" ca="1" si="125"/>
        <v>0</v>
      </c>
      <c r="BR99" s="137">
        <f t="shared" ca="1" si="125"/>
        <v>0</v>
      </c>
      <c r="BS99" s="137">
        <f t="shared" ca="1" si="125"/>
        <v>0</v>
      </c>
      <c r="BT99" s="137">
        <f t="shared" ca="1" si="125"/>
        <v>0</v>
      </c>
      <c r="BU99" s="137">
        <f t="shared" ca="1" si="125"/>
        <v>0</v>
      </c>
      <c r="BV99" s="137">
        <f t="shared" ca="1" si="125"/>
        <v>0</v>
      </c>
      <c r="BW99" s="137">
        <f t="shared" ca="1" si="125"/>
        <v>0</v>
      </c>
      <c r="BX99" s="137">
        <f t="shared" ca="1" si="125"/>
        <v>0</v>
      </c>
      <c r="BY99" s="137">
        <f t="shared" ca="1" si="125"/>
        <v>0</v>
      </c>
      <c r="BZ99" s="137">
        <f t="shared" ca="1" si="126"/>
        <v>0</v>
      </c>
      <c r="CA99" s="137">
        <f t="shared" ca="1" si="126"/>
        <v>0</v>
      </c>
      <c r="CB99" s="137">
        <f t="shared" ca="1" si="126"/>
        <v>0</v>
      </c>
      <c r="CC99" s="137">
        <f t="shared" ca="1" si="126"/>
        <v>0</v>
      </c>
      <c r="CD99" s="137">
        <f t="shared" ca="1" si="126"/>
        <v>0</v>
      </c>
      <c r="CE99" s="137">
        <f t="shared" ca="1" si="126"/>
        <v>0</v>
      </c>
      <c r="CF99" s="137">
        <f t="shared" ca="1" si="126"/>
        <v>0</v>
      </c>
      <c r="CG99" s="137">
        <f t="shared" ca="1" si="126"/>
        <v>0</v>
      </c>
      <c r="CH99" s="137">
        <f t="shared" ca="1" si="126"/>
        <v>0</v>
      </c>
      <c r="CI99" s="137">
        <f t="shared" ca="1" si="126"/>
        <v>0</v>
      </c>
      <c r="CJ99" s="137">
        <f t="shared" ca="1" si="127"/>
        <v>0</v>
      </c>
      <c r="CK99" s="137">
        <f t="shared" ca="1" si="127"/>
        <v>0</v>
      </c>
      <c r="CL99" s="137">
        <f t="shared" ca="1" si="127"/>
        <v>0</v>
      </c>
      <c r="CM99" s="137">
        <f t="shared" ca="1" si="127"/>
        <v>0</v>
      </c>
      <c r="CN99" s="137">
        <f t="shared" ca="1" si="127"/>
        <v>0</v>
      </c>
      <c r="CO99" s="137">
        <f t="shared" ca="1" si="127"/>
        <v>0</v>
      </c>
      <c r="CP99" s="137">
        <f t="shared" ca="1" si="127"/>
        <v>0</v>
      </c>
      <c r="CQ99" s="137">
        <f t="shared" ca="1" si="127"/>
        <v>0</v>
      </c>
      <c r="CR99" s="137">
        <f t="shared" ca="1" si="127"/>
        <v>0</v>
      </c>
      <c r="CS99" s="137">
        <f t="shared" ca="1" si="127"/>
        <v>0</v>
      </c>
      <c r="CT99" s="137">
        <f t="shared" ca="1" si="128"/>
        <v>0</v>
      </c>
      <c r="CU99" s="137">
        <f t="shared" ca="1" si="128"/>
        <v>0</v>
      </c>
      <c r="CV99" s="137">
        <f t="shared" ca="1" si="128"/>
        <v>0</v>
      </c>
      <c r="CW99" s="137">
        <f t="shared" ca="1" si="128"/>
        <v>0</v>
      </c>
      <c r="CX99" s="137">
        <f t="shared" ca="1" si="128"/>
        <v>0</v>
      </c>
      <c r="CY99" s="137">
        <f t="shared" ca="1" si="128"/>
        <v>0</v>
      </c>
      <c r="CZ99" s="137">
        <f t="shared" ca="1" si="128"/>
        <v>0</v>
      </c>
      <c r="DA99" s="137">
        <f t="shared" ca="1" si="128"/>
        <v>0</v>
      </c>
      <c r="DB99" s="137">
        <f t="shared" ca="1" si="128"/>
        <v>0</v>
      </c>
      <c r="DC99" s="137">
        <f t="shared" ca="1" si="128"/>
        <v>0</v>
      </c>
      <c r="DE99" s="253" t="str">
        <f t="shared" ca="1" si="100"/>
        <v>H.</v>
      </c>
      <c r="DF99">
        <v>1</v>
      </c>
      <c r="DG99">
        <f t="shared" ca="1" si="129"/>
        <v>0</v>
      </c>
    </row>
    <row r="100" spans="1:111" hidden="1">
      <c r="A100" s="123">
        <v>88</v>
      </c>
      <c r="B100" s="204" t="str">
        <f t="shared" ca="1" si="97"/>
        <v>H.1.</v>
      </c>
      <c r="C100" s="196" t="str">
        <f t="shared" ca="1" si="98"/>
        <v>Veiklos pajamos 1 (viešojo sektoriaus)</v>
      </c>
      <c r="D100" s="131"/>
      <c r="E100" s="232" t="str">
        <f t="shared" ca="1" si="99"/>
        <v>Be PVM</v>
      </c>
      <c r="F100" s="140">
        <f ca="1">SUM(F101:F110)</f>
        <v>0</v>
      </c>
      <c r="G100" s="142">
        <f ca="1">SUM(G101:G110)</f>
        <v>0</v>
      </c>
      <c r="H100" s="233">
        <f ca="1">SUM(H101:H110)</f>
        <v>0</v>
      </c>
      <c r="I100" s="233">
        <f t="shared" ref="I100:BT100" ca="1" si="130">SUM(I101:I110)</f>
        <v>0</v>
      </c>
      <c r="J100" s="233">
        <f t="shared" ca="1" si="130"/>
        <v>0</v>
      </c>
      <c r="K100" s="233">
        <f t="shared" ca="1" si="130"/>
        <v>0</v>
      </c>
      <c r="L100" s="233">
        <f t="shared" ca="1" si="130"/>
        <v>0</v>
      </c>
      <c r="M100" s="233">
        <f t="shared" ca="1" si="130"/>
        <v>0</v>
      </c>
      <c r="N100" s="233">
        <f t="shared" ca="1" si="130"/>
        <v>0</v>
      </c>
      <c r="O100" s="233">
        <f t="shared" ca="1" si="130"/>
        <v>0</v>
      </c>
      <c r="P100" s="233">
        <f t="shared" ca="1" si="130"/>
        <v>0</v>
      </c>
      <c r="Q100" s="233">
        <f t="shared" ca="1" si="130"/>
        <v>0</v>
      </c>
      <c r="R100" s="233">
        <f t="shared" ca="1" si="130"/>
        <v>0</v>
      </c>
      <c r="S100" s="233">
        <f t="shared" ca="1" si="130"/>
        <v>0</v>
      </c>
      <c r="T100" s="233">
        <f t="shared" ca="1" si="130"/>
        <v>0</v>
      </c>
      <c r="U100" s="233">
        <f t="shared" ca="1" si="130"/>
        <v>0</v>
      </c>
      <c r="V100" s="233">
        <f t="shared" ca="1" si="130"/>
        <v>0</v>
      </c>
      <c r="W100" s="233">
        <f t="shared" ca="1" si="130"/>
        <v>0</v>
      </c>
      <c r="X100" s="233">
        <f t="shared" ca="1" si="130"/>
        <v>0</v>
      </c>
      <c r="Y100" s="233">
        <f t="shared" ca="1" si="130"/>
        <v>0</v>
      </c>
      <c r="Z100" s="233">
        <f t="shared" ca="1" si="130"/>
        <v>0</v>
      </c>
      <c r="AA100" s="233">
        <f t="shared" ca="1" si="130"/>
        <v>0</v>
      </c>
      <c r="AB100" s="233">
        <f t="shared" ca="1" si="130"/>
        <v>0</v>
      </c>
      <c r="AC100" s="233">
        <f t="shared" ca="1" si="130"/>
        <v>0</v>
      </c>
      <c r="AD100" s="233">
        <f t="shared" ca="1" si="130"/>
        <v>0</v>
      </c>
      <c r="AE100" s="233">
        <f t="shared" ca="1" si="130"/>
        <v>0</v>
      </c>
      <c r="AF100" s="233">
        <f t="shared" ca="1" si="130"/>
        <v>0</v>
      </c>
      <c r="AG100" s="233">
        <f t="shared" ca="1" si="130"/>
        <v>0</v>
      </c>
      <c r="AH100" s="233">
        <f t="shared" ca="1" si="130"/>
        <v>0</v>
      </c>
      <c r="AI100" s="233">
        <f t="shared" ca="1" si="130"/>
        <v>0</v>
      </c>
      <c r="AJ100" s="233">
        <f t="shared" ca="1" si="130"/>
        <v>0</v>
      </c>
      <c r="AK100" s="233">
        <f t="shared" ca="1" si="130"/>
        <v>0</v>
      </c>
      <c r="AL100" s="233">
        <f t="shared" ca="1" si="130"/>
        <v>0</v>
      </c>
      <c r="AM100" s="233">
        <f t="shared" ca="1" si="130"/>
        <v>0</v>
      </c>
      <c r="AN100" s="233">
        <f t="shared" ca="1" si="130"/>
        <v>0</v>
      </c>
      <c r="AO100" s="233">
        <f t="shared" ca="1" si="130"/>
        <v>0</v>
      </c>
      <c r="AP100" s="233">
        <f t="shared" ca="1" si="130"/>
        <v>0</v>
      </c>
      <c r="AQ100" s="233">
        <f t="shared" ca="1" si="130"/>
        <v>0</v>
      </c>
      <c r="AR100" s="233">
        <f t="shared" ca="1" si="130"/>
        <v>0</v>
      </c>
      <c r="AS100" s="233">
        <f t="shared" ca="1" si="130"/>
        <v>0</v>
      </c>
      <c r="AT100" s="233">
        <f t="shared" ca="1" si="130"/>
        <v>0</v>
      </c>
      <c r="AU100" s="233">
        <f t="shared" ca="1" si="130"/>
        <v>0</v>
      </c>
      <c r="AV100" s="233">
        <f t="shared" ca="1" si="130"/>
        <v>0</v>
      </c>
      <c r="AW100" s="233">
        <f t="shared" ca="1" si="130"/>
        <v>0</v>
      </c>
      <c r="AX100" s="233">
        <f t="shared" ca="1" si="130"/>
        <v>0</v>
      </c>
      <c r="AY100" s="233">
        <f t="shared" ca="1" si="130"/>
        <v>0</v>
      </c>
      <c r="AZ100" s="233">
        <f t="shared" ca="1" si="130"/>
        <v>0</v>
      </c>
      <c r="BA100" s="233">
        <f t="shared" ca="1" si="130"/>
        <v>0</v>
      </c>
      <c r="BB100" s="233">
        <f t="shared" ca="1" si="130"/>
        <v>0</v>
      </c>
      <c r="BC100" s="233">
        <f t="shared" ca="1" si="130"/>
        <v>0</v>
      </c>
      <c r="BD100" s="233">
        <f t="shared" ca="1" si="130"/>
        <v>0</v>
      </c>
      <c r="BE100" s="233">
        <f t="shared" ca="1" si="130"/>
        <v>0</v>
      </c>
      <c r="BF100" s="233">
        <f t="shared" ca="1" si="130"/>
        <v>0</v>
      </c>
      <c r="BG100" s="233">
        <f t="shared" ca="1" si="130"/>
        <v>0</v>
      </c>
      <c r="BH100" s="233">
        <f t="shared" ca="1" si="130"/>
        <v>0</v>
      </c>
      <c r="BI100" s="233">
        <f t="shared" ca="1" si="130"/>
        <v>0</v>
      </c>
      <c r="BJ100" s="233">
        <f t="shared" ca="1" si="130"/>
        <v>0</v>
      </c>
      <c r="BK100" s="233">
        <f t="shared" ca="1" si="130"/>
        <v>0</v>
      </c>
      <c r="BL100" s="233">
        <f t="shared" ca="1" si="130"/>
        <v>0</v>
      </c>
      <c r="BM100" s="233">
        <f t="shared" ca="1" si="130"/>
        <v>0</v>
      </c>
      <c r="BN100" s="233">
        <f t="shared" ca="1" si="130"/>
        <v>0</v>
      </c>
      <c r="BO100" s="233">
        <f t="shared" ca="1" si="130"/>
        <v>0</v>
      </c>
      <c r="BP100" s="233">
        <f t="shared" ca="1" si="130"/>
        <v>0</v>
      </c>
      <c r="BQ100" s="233">
        <f t="shared" ca="1" si="130"/>
        <v>0</v>
      </c>
      <c r="BR100" s="233">
        <f t="shared" ca="1" si="130"/>
        <v>0</v>
      </c>
      <c r="BS100" s="233">
        <f t="shared" ca="1" si="130"/>
        <v>0</v>
      </c>
      <c r="BT100" s="233">
        <f t="shared" ca="1" si="130"/>
        <v>0</v>
      </c>
      <c r="BU100" s="233">
        <f t="shared" ref="BU100:DC100" ca="1" si="131">SUM(BU101:BU110)</f>
        <v>0</v>
      </c>
      <c r="BV100" s="233">
        <f t="shared" ca="1" si="131"/>
        <v>0</v>
      </c>
      <c r="BW100" s="233">
        <f t="shared" ca="1" si="131"/>
        <v>0</v>
      </c>
      <c r="BX100" s="233">
        <f t="shared" ca="1" si="131"/>
        <v>0</v>
      </c>
      <c r="BY100" s="233">
        <f t="shared" ca="1" si="131"/>
        <v>0</v>
      </c>
      <c r="BZ100" s="233">
        <f t="shared" ca="1" si="131"/>
        <v>0</v>
      </c>
      <c r="CA100" s="233">
        <f t="shared" ca="1" si="131"/>
        <v>0</v>
      </c>
      <c r="CB100" s="233">
        <f t="shared" ca="1" si="131"/>
        <v>0</v>
      </c>
      <c r="CC100" s="233">
        <f t="shared" ca="1" si="131"/>
        <v>0</v>
      </c>
      <c r="CD100" s="233">
        <f t="shared" ca="1" si="131"/>
        <v>0</v>
      </c>
      <c r="CE100" s="233">
        <f t="shared" ca="1" si="131"/>
        <v>0</v>
      </c>
      <c r="CF100" s="233">
        <f t="shared" ca="1" si="131"/>
        <v>0</v>
      </c>
      <c r="CG100" s="233">
        <f t="shared" ca="1" si="131"/>
        <v>0</v>
      </c>
      <c r="CH100" s="233">
        <f t="shared" ca="1" si="131"/>
        <v>0</v>
      </c>
      <c r="CI100" s="233">
        <f t="shared" ca="1" si="131"/>
        <v>0</v>
      </c>
      <c r="CJ100" s="233">
        <f t="shared" ca="1" si="131"/>
        <v>0</v>
      </c>
      <c r="CK100" s="233">
        <f t="shared" ca="1" si="131"/>
        <v>0</v>
      </c>
      <c r="CL100" s="233">
        <f t="shared" ca="1" si="131"/>
        <v>0</v>
      </c>
      <c r="CM100" s="233">
        <f t="shared" ca="1" si="131"/>
        <v>0</v>
      </c>
      <c r="CN100" s="233">
        <f t="shared" ca="1" si="131"/>
        <v>0</v>
      </c>
      <c r="CO100" s="233">
        <f t="shared" ca="1" si="131"/>
        <v>0</v>
      </c>
      <c r="CP100" s="233">
        <f t="shared" ca="1" si="131"/>
        <v>0</v>
      </c>
      <c r="CQ100" s="233">
        <f t="shared" ca="1" si="131"/>
        <v>0</v>
      </c>
      <c r="CR100" s="233">
        <f t="shared" ca="1" si="131"/>
        <v>0</v>
      </c>
      <c r="CS100" s="233">
        <f t="shared" ca="1" si="131"/>
        <v>0</v>
      </c>
      <c r="CT100" s="233">
        <f t="shared" ca="1" si="131"/>
        <v>0</v>
      </c>
      <c r="CU100" s="233">
        <f t="shared" ca="1" si="131"/>
        <v>0</v>
      </c>
      <c r="CV100" s="233">
        <f t="shared" ca="1" si="131"/>
        <v>0</v>
      </c>
      <c r="CW100" s="233">
        <f t="shared" ca="1" si="131"/>
        <v>0</v>
      </c>
      <c r="CX100" s="233">
        <f t="shared" ca="1" si="131"/>
        <v>0</v>
      </c>
      <c r="CY100" s="233">
        <f t="shared" ca="1" si="131"/>
        <v>0</v>
      </c>
      <c r="CZ100" s="233">
        <f t="shared" ca="1" si="131"/>
        <v>0</v>
      </c>
      <c r="DA100" s="233">
        <f t="shared" ca="1" si="131"/>
        <v>0</v>
      </c>
      <c r="DB100" s="233">
        <f t="shared" ca="1" si="131"/>
        <v>0</v>
      </c>
      <c r="DC100" s="233">
        <f t="shared" ca="1" si="131"/>
        <v>0</v>
      </c>
      <c r="DE100" s="253"/>
      <c r="DF100">
        <v>1</v>
      </c>
    </row>
    <row r="101" spans="1:111" ht="14.25" hidden="1" customHeight="1">
      <c r="A101" s="123">
        <v>89</v>
      </c>
      <c r="B101" s="204" t="str">
        <f t="shared" ca="1" si="97"/>
        <v>H.2.</v>
      </c>
      <c r="C101" s="128" t="str">
        <f t="shared" ca="1" si="98"/>
        <v>Veiklos pajamos 2 (viešojo sektoriaus)</v>
      </c>
      <c r="D101" s="113"/>
      <c r="E101" s="147" t="str">
        <f t="shared" ca="1" si="99"/>
        <v>Be PVM</v>
      </c>
      <c r="F101" s="138">
        <f ca="1">H101+NPV(FD,I101:INDEX(I101:DC101,PAL))</f>
        <v>0</v>
      </c>
      <c r="G101" s="139">
        <f ca="1">SUMIF($H$5:$DC$5,"&lt;="&amp;PAL,$H101:$DC101)</f>
        <v>0</v>
      </c>
      <c r="H101" s="137">
        <f t="shared" ref="H101:Q111" ca="1" si="132">OFFSET(INDIRECT("'"&amp;Opt_alt&amp;"'!H12"),$A101,H$5)*$DF101</f>
        <v>0</v>
      </c>
      <c r="I101" s="137">
        <f t="shared" ca="1" si="132"/>
        <v>0</v>
      </c>
      <c r="J101" s="137">
        <f t="shared" ca="1" si="132"/>
        <v>0</v>
      </c>
      <c r="K101" s="137">
        <f t="shared" ca="1" si="132"/>
        <v>0</v>
      </c>
      <c r="L101" s="137">
        <f t="shared" ca="1" si="132"/>
        <v>0</v>
      </c>
      <c r="M101" s="137">
        <f t="shared" ca="1" si="132"/>
        <v>0</v>
      </c>
      <c r="N101" s="137">
        <f t="shared" ca="1" si="132"/>
        <v>0</v>
      </c>
      <c r="O101" s="137">
        <f t="shared" ca="1" si="132"/>
        <v>0</v>
      </c>
      <c r="P101" s="137">
        <f t="shared" ca="1" si="132"/>
        <v>0</v>
      </c>
      <c r="Q101" s="137">
        <f t="shared" ca="1" si="132"/>
        <v>0</v>
      </c>
      <c r="R101" s="137">
        <f t="shared" ref="R101:AA111" ca="1" si="133">OFFSET(INDIRECT("'"&amp;Opt_alt&amp;"'!H12"),$A101,R$5)*$DF101</f>
        <v>0</v>
      </c>
      <c r="S101" s="137">
        <f t="shared" ca="1" si="133"/>
        <v>0</v>
      </c>
      <c r="T101" s="137">
        <f t="shared" ca="1" si="133"/>
        <v>0</v>
      </c>
      <c r="U101" s="137">
        <f t="shared" ca="1" si="133"/>
        <v>0</v>
      </c>
      <c r="V101" s="137">
        <f t="shared" ca="1" si="133"/>
        <v>0</v>
      </c>
      <c r="W101" s="137">
        <f t="shared" ca="1" si="133"/>
        <v>0</v>
      </c>
      <c r="X101" s="137">
        <f t="shared" ca="1" si="133"/>
        <v>0</v>
      </c>
      <c r="Y101" s="137">
        <f t="shared" ca="1" si="133"/>
        <v>0</v>
      </c>
      <c r="Z101" s="137">
        <f t="shared" ca="1" si="133"/>
        <v>0</v>
      </c>
      <c r="AA101" s="137">
        <f t="shared" ca="1" si="133"/>
        <v>0</v>
      </c>
      <c r="AB101" s="137">
        <f t="shared" ref="AB101:AK111" ca="1" si="134">OFFSET(INDIRECT("'"&amp;Opt_alt&amp;"'!H12"),$A101,AB$5)*$DF101</f>
        <v>0</v>
      </c>
      <c r="AC101" s="137">
        <f t="shared" ca="1" si="134"/>
        <v>0</v>
      </c>
      <c r="AD101" s="137">
        <f t="shared" ca="1" si="134"/>
        <v>0</v>
      </c>
      <c r="AE101" s="137">
        <f t="shared" ca="1" si="134"/>
        <v>0</v>
      </c>
      <c r="AF101" s="137">
        <f t="shared" ca="1" si="134"/>
        <v>0</v>
      </c>
      <c r="AG101" s="137">
        <f t="shared" ca="1" si="134"/>
        <v>0</v>
      </c>
      <c r="AH101" s="137">
        <f t="shared" ca="1" si="134"/>
        <v>0</v>
      </c>
      <c r="AI101" s="137">
        <f t="shared" ca="1" si="134"/>
        <v>0</v>
      </c>
      <c r="AJ101" s="137">
        <f t="shared" ca="1" si="134"/>
        <v>0</v>
      </c>
      <c r="AK101" s="137">
        <f t="shared" ca="1" si="134"/>
        <v>0</v>
      </c>
      <c r="AL101" s="137">
        <f t="shared" ref="AL101:AU111" ca="1" si="135">OFFSET(INDIRECT("'"&amp;Opt_alt&amp;"'!H12"),$A101,AL$5)*$DF101</f>
        <v>0</v>
      </c>
      <c r="AM101" s="137">
        <f t="shared" ca="1" si="135"/>
        <v>0</v>
      </c>
      <c r="AN101" s="137">
        <f t="shared" ca="1" si="135"/>
        <v>0</v>
      </c>
      <c r="AO101" s="137">
        <f t="shared" ca="1" si="135"/>
        <v>0</v>
      </c>
      <c r="AP101" s="137">
        <f t="shared" ca="1" si="135"/>
        <v>0</v>
      </c>
      <c r="AQ101" s="137">
        <f t="shared" ca="1" si="135"/>
        <v>0</v>
      </c>
      <c r="AR101" s="137">
        <f t="shared" ca="1" si="135"/>
        <v>0</v>
      </c>
      <c r="AS101" s="137">
        <f t="shared" ca="1" si="135"/>
        <v>0</v>
      </c>
      <c r="AT101" s="137">
        <f t="shared" ca="1" si="135"/>
        <v>0</v>
      </c>
      <c r="AU101" s="137">
        <f t="shared" ca="1" si="135"/>
        <v>0</v>
      </c>
      <c r="AV101" s="137">
        <f t="shared" ref="AV101:BE111" ca="1" si="136">OFFSET(INDIRECT("'"&amp;Opt_alt&amp;"'!H12"),$A101,AV$5)*$DF101</f>
        <v>0</v>
      </c>
      <c r="AW101" s="137">
        <f t="shared" ca="1" si="136"/>
        <v>0</v>
      </c>
      <c r="AX101" s="137">
        <f t="shared" ca="1" si="136"/>
        <v>0</v>
      </c>
      <c r="AY101" s="137">
        <f t="shared" ca="1" si="136"/>
        <v>0</v>
      </c>
      <c r="AZ101" s="137">
        <f t="shared" ca="1" si="136"/>
        <v>0</v>
      </c>
      <c r="BA101" s="137">
        <f t="shared" ca="1" si="136"/>
        <v>0</v>
      </c>
      <c r="BB101" s="137">
        <f t="shared" ca="1" si="136"/>
        <v>0</v>
      </c>
      <c r="BC101" s="137">
        <f t="shared" ca="1" si="136"/>
        <v>0</v>
      </c>
      <c r="BD101" s="137">
        <f t="shared" ca="1" si="136"/>
        <v>0</v>
      </c>
      <c r="BE101" s="137">
        <f t="shared" ca="1" si="136"/>
        <v>0</v>
      </c>
      <c r="BF101" s="137">
        <f t="shared" ref="BF101:BO111" ca="1" si="137">OFFSET(INDIRECT("'"&amp;Opt_alt&amp;"'!H12"),$A101,BF$5)*$DF101</f>
        <v>0</v>
      </c>
      <c r="BG101" s="137">
        <f t="shared" ca="1" si="137"/>
        <v>0</v>
      </c>
      <c r="BH101" s="137">
        <f t="shared" ca="1" si="137"/>
        <v>0</v>
      </c>
      <c r="BI101" s="137">
        <f t="shared" ca="1" si="137"/>
        <v>0</v>
      </c>
      <c r="BJ101" s="137">
        <f t="shared" ca="1" si="137"/>
        <v>0</v>
      </c>
      <c r="BK101" s="137">
        <f t="shared" ca="1" si="137"/>
        <v>0</v>
      </c>
      <c r="BL101" s="137">
        <f t="shared" ca="1" si="137"/>
        <v>0</v>
      </c>
      <c r="BM101" s="137">
        <f t="shared" ca="1" si="137"/>
        <v>0</v>
      </c>
      <c r="BN101" s="137">
        <f t="shared" ca="1" si="137"/>
        <v>0</v>
      </c>
      <c r="BO101" s="137">
        <f t="shared" ca="1" si="137"/>
        <v>0</v>
      </c>
      <c r="BP101" s="137">
        <f t="shared" ref="BP101:BY111" ca="1" si="138">OFFSET(INDIRECT("'"&amp;Opt_alt&amp;"'!H12"),$A101,BP$5)*$DF101</f>
        <v>0</v>
      </c>
      <c r="BQ101" s="137">
        <f t="shared" ca="1" si="138"/>
        <v>0</v>
      </c>
      <c r="BR101" s="137">
        <f t="shared" ca="1" si="138"/>
        <v>0</v>
      </c>
      <c r="BS101" s="137">
        <f t="shared" ca="1" si="138"/>
        <v>0</v>
      </c>
      <c r="BT101" s="137">
        <f t="shared" ca="1" si="138"/>
        <v>0</v>
      </c>
      <c r="BU101" s="137">
        <f t="shared" ca="1" si="138"/>
        <v>0</v>
      </c>
      <c r="BV101" s="137">
        <f t="shared" ca="1" si="138"/>
        <v>0</v>
      </c>
      <c r="BW101" s="137">
        <f t="shared" ca="1" si="138"/>
        <v>0</v>
      </c>
      <c r="BX101" s="137">
        <f t="shared" ca="1" si="138"/>
        <v>0</v>
      </c>
      <c r="BY101" s="137">
        <f t="shared" ca="1" si="138"/>
        <v>0</v>
      </c>
      <c r="BZ101" s="137">
        <f t="shared" ref="BZ101:CI111" ca="1" si="139">OFFSET(INDIRECT("'"&amp;Opt_alt&amp;"'!H12"),$A101,BZ$5)*$DF101</f>
        <v>0</v>
      </c>
      <c r="CA101" s="137">
        <f t="shared" ca="1" si="139"/>
        <v>0</v>
      </c>
      <c r="CB101" s="137">
        <f t="shared" ca="1" si="139"/>
        <v>0</v>
      </c>
      <c r="CC101" s="137">
        <f t="shared" ca="1" si="139"/>
        <v>0</v>
      </c>
      <c r="CD101" s="137">
        <f t="shared" ca="1" si="139"/>
        <v>0</v>
      </c>
      <c r="CE101" s="137">
        <f t="shared" ca="1" si="139"/>
        <v>0</v>
      </c>
      <c r="CF101" s="137">
        <f t="shared" ca="1" si="139"/>
        <v>0</v>
      </c>
      <c r="CG101" s="137">
        <f t="shared" ca="1" si="139"/>
        <v>0</v>
      </c>
      <c r="CH101" s="137">
        <f t="shared" ca="1" si="139"/>
        <v>0</v>
      </c>
      <c r="CI101" s="137">
        <f t="shared" ca="1" si="139"/>
        <v>0</v>
      </c>
      <c r="CJ101" s="137">
        <f t="shared" ref="CJ101:CS111" ca="1" si="140">OFFSET(INDIRECT("'"&amp;Opt_alt&amp;"'!H12"),$A101,CJ$5)*$DF101</f>
        <v>0</v>
      </c>
      <c r="CK101" s="137">
        <f t="shared" ca="1" si="140"/>
        <v>0</v>
      </c>
      <c r="CL101" s="137">
        <f t="shared" ca="1" si="140"/>
        <v>0</v>
      </c>
      <c r="CM101" s="137">
        <f t="shared" ca="1" si="140"/>
        <v>0</v>
      </c>
      <c r="CN101" s="137">
        <f t="shared" ca="1" si="140"/>
        <v>0</v>
      </c>
      <c r="CO101" s="137">
        <f t="shared" ca="1" si="140"/>
        <v>0</v>
      </c>
      <c r="CP101" s="137">
        <f t="shared" ca="1" si="140"/>
        <v>0</v>
      </c>
      <c r="CQ101" s="137">
        <f t="shared" ca="1" si="140"/>
        <v>0</v>
      </c>
      <c r="CR101" s="137">
        <f t="shared" ca="1" si="140"/>
        <v>0</v>
      </c>
      <c r="CS101" s="137">
        <f t="shared" ca="1" si="140"/>
        <v>0</v>
      </c>
      <c r="CT101" s="137">
        <f t="shared" ref="CT101:DC111" ca="1" si="141">OFFSET(INDIRECT("'"&amp;Opt_alt&amp;"'!H12"),$A101,CT$5)*$DF101</f>
        <v>0</v>
      </c>
      <c r="CU101" s="137">
        <f t="shared" ca="1" si="141"/>
        <v>0</v>
      </c>
      <c r="CV101" s="137">
        <f t="shared" ca="1" si="141"/>
        <v>0</v>
      </c>
      <c r="CW101" s="137">
        <f t="shared" ca="1" si="141"/>
        <v>0</v>
      </c>
      <c r="CX101" s="137">
        <f t="shared" ca="1" si="141"/>
        <v>0</v>
      </c>
      <c r="CY101" s="137">
        <f t="shared" ca="1" si="141"/>
        <v>0</v>
      </c>
      <c r="CZ101" s="137">
        <f t="shared" ca="1" si="141"/>
        <v>0</v>
      </c>
      <c r="DA101" s="137">
        <f t="shared" ca="1" si="141"/>
        <v>0</v>
      </c>
      <c r="DB101" s="137">
        <f t="shared" ca="1" si="141"/>
        <v>0</v>
      </c>
      <c r="DC101" s="137">
        <f t="shared" ca="1" si="141"/>
        <v>0</v>
      </c>
      <c r="DE101" s="253" t="str">
        <f t="shared" ca="1" si="100"/>
        <v>H.2.</v>
      </c>
      <c r="DF101">
        <v>1</v>
      </c>
      <c r="DG101">
        <f t="shared" ref="DG101:DG110" ca="1" si="142">OFFSET(INDIRECT("'"&amp;Opt_alt&amp;"'!H12"),$A101,DG$5)</f>
        <v>0</v>
      </c>
    </row>
    <row r="102" spans="1:111" ht="14.25" hidden="1" customHeight="1">
      <c r="A102" s="123">
        <v>90</v>
      </c>
      <c r="B102" s="204" t="str">
        <f t="shared" ca="1" si="97"/>
        <v>H.3.</v>
      </c>
      <c r="C102" s="128" t="str">
        <f t="shared" ca="1" si="98"/>
        <v>Veiklos pajamos 3 (viešojo sektoriaus)</v>
      </c>
      <c r="D102" s="113"/>
      <c r="E102" s="147" t="str">
        <f t="shared" ca="1" si="99"/>
        <v>Be PVM</v>
      </c>
      <c r="F102" s="138">
        <f ca="1">H102+NPV(FD,I102:INDEX(I102:DC102,PAL))</f>
        <v>0</v>
      </c>
      <c r="G102" s="139">
        <f ca="1">SUMIF($H$5:$DC$5,"&lt;="&amp;PAL,$H102:$DC102)</f>
        <v>0</v>
      </c>
      <c r="H102" s="137">
        <f t="shared" ca="1" si="132"/>
        <v>0</v>
      </c>
      <c r="I102" s="137">
        <f t="shared" ca="1" si="132"/>
        <v>0</v>
      </c>
      <c r="J102" s="137">
        <f t="shared" ca="1" si="132"/>
        <v>0</v>
      </c>
      <c r="K102" s="137">
        <f t="shared" ca="1" si="132"/>
        <v>0</v>
      </c>
      <c r="L102" s="137">
        <f t="shared" ca="1" si="132"/>
        <v>0</v>
      </c>
      <c r="M102" s="137">
        <f t="shared" ca="1" si="132"/>
        <v>0</v>
      </c>
      <c r="N102" s="137">
        <f t="shared" ca="1" si="132"/>
        <v>0</v>
      </c>
      <c r="O102" s="137">
        <f t="shared" ca="1" si="132"/>
        <v>0</v>
      </c>
      <c r="P102" s="137">
        <f t="shared" ca="1" si="132"/>
        <v>0</v>
      </c>
      <c r="Q102" s="137">
        <f t="shared" ca="1" si="132"/>
        <v>0</v>
      </c>
      <c r="R102" s="137">
        <f t="shared" ca="1" si="133"/>
        <v>0</v>
      </c>
      <c r="S102" s="137">
        <f t="shared" ca="1" si="133"/>
        <v>0</v>
      </c>
      <c r="T102" s="137">
        <f t="shared" ca="1" si="133"/>
        <v>0</v>
      </c>
      <c r="U102" s="137">
        <f t="shared" ca="1" si="133"/>
        <v>0</v>
      </c>
      <c r="V102" s="137">
        <f t="shared" ca="1" si="133"/>
        <v>0</v>
      </c>
      <c r="W102" s="137">
        <f t="shared" ca="1" si="133"/>
        <v>0</v>
      </c>
      <c r="X102" s="137">
        <f t="shared" ca="1" si="133"/>
        <v>0</v>
      </c>
      <c r="Y102" s="137">
        <f t="shared" ca="1" si="133"/>
        <v>0</v>
      </c>
      <c r="Z102" s="137">
        <f t="shared" ca="1" si="133"/>
        <v>0</v>
      </c>
      <c r="AA102" s="137">
        <f t="shared" ca="1" si="133"/>
        <v>0</v>
      </c>
      <c r="AB102" s="137">
        <f t="shared" ca="1" si="134"/>
        <v>0</v>
      </c>
      <c r="AC102" s="137">
        <f t="shared" ca="1" si="134"/>
        <v>0</v>
      </c>
      <c r="AD102" s="137">
        <f t="shared" ca="1" si="134"/>
        <v>0</v>
      </c>
      <c r="AE102" s="137">
        <f t="shared" ca="1" si="134"/>
        <v>0</v>
      </c>
      <c r="AF102" s="137">
        <f t="shared" ca="1" si="134"/>
        <v>0</v>
      </c>
      <c r="AG102" s="137">
        <f t="shared" ca="1" si="134"/>
        <v>0</v>
      </c>
      <c r="AH102" s="137">
        <f t="shared" ca="1" si="134"/>
        <v>0</v>
      </c>
      <c r="AI102" s="137">
        <f t="shared" ca="1" si="134"/>
        <v>0</v>
      </c>
      <c r="AJ102" s="137">
        <f t="shared" ca="1" si="134"/>
        <v>0</v>
      </c>
      <c r="AK102" s="137">
        <f t="shared" ca="1" si="134"/>
        <v>0</v>
      </c>
      <c r="AL102" s="137">
        <f t="shared" ca="1" si="135"/>
        <v>0</v>
      </c>
      <c r="AM102" s="137">
        <f t="shared" ca="1" si="135"/>
        <v>0</v>
      </c>
      <c r="AN102" s="137">
        <f t="shared" ca="1" si="135"/>
        <v>0</v>
      </c>
      <c r="AO102" s="137">
        <f t="shared" ca="1" si="135"/>
        <v>0</v>
      </c>
      <c r="AP102" s="137">
        <f t="shared" ca="1" si="135"/>
        <v>0</v>
      </c>
      <c r="AQ102" s="137">
        <f t="shared" ca="1" si="135"/>
        <v>0</v>
      </c>
      <c r="AR102" s="137">
        <f t="shared" ca="1" si="135"/>
        <v>0</v>
      </c>
      <c r="AS102" s="137">
        <f t="shared" ca="1" si="135"/>
        <v>0</v>
      </c>
      <c r="AT102" s="137">
        <f t="shared" ca="1" si="135"/>
        <v>0</v>
      </c>
      <c r="AU102" s="137">
        <f t="shared" ca="1" si="135"/>
        <v>0</v>
      </c>
      <c r="AV102" s="137">
        <f t="shared" ca="1" si="136"/>
        <v>0</v>
      </c>
      <c r="AW102" s="137">
        <f t="shared" ca="1" si="136"/>
        <v>0</v>
      </c>
      <c r="AX102" s="137">
        <f t="shared" ca="1" si="136"/>
        <v>0</v>
      </c>
      <c r="AY102" s="137">
        <f t="shared" ca="1" si="136"/>
        <v>0</v>
      </c>
      <c r="AZ102" s="137">
        <f t="shared" ca="1" si="136"/>
        <v>0</v>
      </c>
      <c r="BA102" s="137">
        <f t="shared" ca="1" si="136"/>
        <v>0</v>
      </c>
      <c r="BB102" s="137">
        <f t="shared" ca="1" si="136"/>
        <v>0</v>
      </c>
      <c r="BC102" s="137">
        <f t="shared" ca="1" si="136"/>
        <v>0</v>
      </c>
      <c r="BD102" s="137">
        <f t="shared" ca="1" si="136"/>
        <v>0</v>
      </c>
      <c r="BE102" s="137">
        <f t="shared" ca="1" si="136"/>
        <v>0</v>
      </c>
      <c r="BF102" s="137">
        <f t="shared" ca="1" si="137"/>
        <v>0</v>
      </c>
      <c r="BG102" s="137">
        <f t="shared" ca="1" si="137"/>
        <v>0</v>
      </c>
      <c r="BH102" s="137">
        <f t="shared" ca="1" si="137"/>
        <v>0</v>
      </c>
      <c r="BI102" s="137">
        <f t="shared" ca="1" si="137"/>
        <v>0</v>
      </c>
      <c r="BJ102" s="137">
        <f t="shared" ca="1" si="137"/>
        <v>0</v>
      </c>
      <c r="BK102" s="137">
        <f t="shared" ca="1" si="137"/>
        <v>0</v>
      </c>
      <c r="BL102" s="137">
        <f t="shared" ca="1" si="137"/>
        <v>0</v>
      </c>
      <c r="BM102" s="137">
        <f t="shared" ca="1" si="137"/>
        <v>0</v>
      </c>
      <c r="BN102" s="137">
        <f t="shared" ca="1" si="137"/>
        <v>0</v>
      </c>
      <c r="BO102" s="137">
        <f t="shared" ca="1" si="137"/>
        <v>0</v>
      </c>
      <c r="BP102" s="137">
        <f t="shared" ca="1" si="138"/>
        <v>0</v>
      </c>
      <c r="BQ102" s="137">
        <f t="shared" ca="1" si="138"/>
        <v>0</v>
      </c>
      <c r="BR102" s="137">
        <f t="shared" ca="1" si="138"/>
        <v>0</v>
      </c>
      <c r="BS102" s="137">
        <f t="shared" ca="1" si="138"/>
        <v>0</v>
      </c>
      <c r="BT102" s="137">
        <f t="shared" ca="1" si="138"/>
        <v>0</v>
      </c>
      <c r="BU102" s="137">
        <f t="shared" ca="1" si="138"/>
        <v>0</v>
      </c>
      <c r="BV102" s="137">
        <f t="shared" ca="1" si="138"/>
        <v>0</v>
      </c>
      <c r="BW102" s="137">
        <f t="shared" ca="1" si="138"/>
        <v>0</v>
      </c>
      <c r="BX102" s="137">
        <f t="shared" ca="1" si="138"/>
        <v>0</v>
      </c>
      <c r="BY102" s="137">
        <f t="shared" ca="1" si="138"/>
        <v>0</v>
      </c>
      <c r="BZ102" s="137">
        <f t="shared" ca="1" si="139"/>
        <v>0</v>
      </c>
      <c r="CA102" s="137">
        <f t="shared" ca="1" si="139"/>
        <v>0</v>
      </c>
      <c r="CB102" s="137">
        <f t="shared" ca="1" si="139"/>
        <v>0</v>
      </c>
      <c r="CC102" s="137">
        <f t="shared" ca="1" si="139"/>
        <v>0</v>
      </c>
      <c r="CD102" s="137">
        <f t="shared" ca="1" si="139"/>
        <v>0</v>
      </c>
      <c r="CE102" s="137">
        <f t="shared" ca="1" si="139"/>
        <v>0</v>
      </c>
      <c r="CF102" s="137">
        <f t="shared" ca="1" si="139"/>
        <v>0</v>
      </c>
      <c r="CG102" s="137">
        <f t="shared" ca="1" si="139"/>
        <v>0</v>
      </c>
      <c r="CH102" s="137">
        <f t="shared" ca="1" si="139"/>
        <v>0</v>
      </c>
      <c r="CI102" s="137">
        <f t="shared" ca="1" si="139"/>
        <v>0</v>
      </c>
      <c r="CJ102" s="137">
        <f t="shared" ca="1" si="140"/>
        <v>0</v>
      </c>
      <c r="CK102" s="137">
        <f t="shared" ca="1" si="140"/>
        <v>0</v>
      </c>
      <c r="CL102" s="137">
        <f t="shared" ca="1" si="140"/>
        <v>0</v>
      </c>
      <c r="CM102" s="137">
        <f t="shared" ca="1" si="140"/>
        <v>0</v>
      </c>
      <c r="CN102" s="137">
        <f t="shared" ca="1" si="140"/>
        <v>0</v>
      </c>
      <c r="CO102" s="137">
        <f t="shared" ca="1" si="140"/>
        <v>0</v>
      </c>
      <c r="CP102" s="137">
        <f t="shared" ca="1" si="140"/>
        <v>0</v>
      </c>
      <c r="CQ102" s="137">
        <f t="shared" ca="1" si="140"/>
        <v>0</v>
      </c>
      <c r="CR102" s="137">
        <f t="shared" ca="1" si="140"/>
        <v>0</v>
      </c>
      <c r="CS102" s="137">
        <f t="shared" ca="1" si="140"/>
        <v>0</v>
      </c>
      <c r="CT102" s="137">
        <f t="shared" ca="1" si="141"/>
        <v>0</v>
      </c>
      <c r="CU102" s="137">
        <f t="shared" ca="1" si="141"/>
        <v>0</v>
      </c>
      <c r="CV102" s="137">
        <f t="shared" ca="1" si="141"/>
        <v>0</v>
      </c>
      <c r="CW102" s="137">
        <f t="shared" ca="1" si="141"/>
        <v>0</v>
      </c>
      <c r="CX102" s="137">
        <f t="shared" ca="1" si="141"/>
        <v>0</v>
      </c>
      <c r="CY102" s="137">
        <f t="shared" ca="1" si="141"/>
        <v>0</v>
      </c>
      <c r="CZ102" s="137">
        <f t="shared" ca="1" si="141"/>
        <v>0</v>
      </c>
      <c r="DA102" s="137">
        <f t="shared" ca="1" si="141"/>
        <v>0</v>
      </c>
      <c r="DB102" s="137">
        <f t="shared" ca="1" si="141"/>
        <v>0</v>
      </c>
      <c r="DC102" s="137">
        <f t="shared" ca="1" si="141"/>
        <v>0</v>
      </c>
      <c r="DE102" s="253" t="str">
        <f t="shared" ca="1" si="100"/>
        <v>H.3.</v>
      </c>
      <c r="DF102">
        <v>1</v>
      </c>
      <c r="DG102">
        <f t="shared" ca="1" si="142"/>
        <v>0</v>
      </c>
    </row>
    <row r="103" spans="1:111" ht="14.25" hidden="1" customHeight="1">
      <c r="A103" s="123">
        <v>91</v>
      </c>
      <c r="B103" s="204" t="str">
        <f t="shared" ca="1" si="97"/>
        <v>H.4.</v>
      </c>
      <c r="C103" s="128" t="str">
        <f t="shared" ca="1" si="98"/>
        <v>Veiklos pajamos 4 (viešojo sektoriaus)</v>
      </c>
      <c r="D103" s="113"/>
      <c r="E103" s="147" t="str">
        <f t="shared" ca="1" si="99"/>
        <v>Be PVM</v>
      </c>
      <c r="F103" s="138">
        <f ca="1">H103+NPV(FD,I103:INDEX(I103:DC103,PAL))</f>
        <v>0</v>
      </c>
      <c r="G103" s="139">
        <f ca="1">SUMIF($H$5:$DC$5,"&lt;="&amp;PAL,$H103:$DC103)</f>
        <v>0</v>
      </c>
      <c r="H103" s="137">
        <f t="shared" ca="1" si="132"/>
        <v>0</v>
      </c>
      <c r="I103" s="137">
        <f t="shared" ca="1" si="132"/>
        <v>0</v>
      </c>
      <c r="J103" s="137">
        <f t="shared" ca="1" si="132"/>
        <v>0</v>
      </c>
      <c r="K103" s="137">
        <f t="shared" ca="1" si="132"/>
        <v>0</v>
      </c>
      <c r="L103" s="137">
        <f t="shared" ca="1" si="132"/>
        <v>0</v>
      </c>
      <c r="M103" s="137">
        <f t="shared" ca="1" si="132"/>
        <v>0</v>
      </c>
      <c r="N103" s="137">
        <f t="shared" ca="1" si="132"/>
        <v>0</v>
      </c>
      <c r="O103" s="137">
        <f t="shared" ca="1" si="132"/>
        <v>0</v>
      </c>
      <c r="P103" s="137">
        <f t="shared" ca="1" si="132"/>
        <v>0</v>
      </c>
      <c r="Q103" s="137">
        <f t="shared" ca="1" si="132"/>
        <v>0</v>
      </c>
      <c r="R103" s="137">
        <f t="shared" ca="1" si="133"/>
        <v>0</v>
      </c>
      <c r="S103" s="137">
        <f t="shared" ca="1" si="133"/>
        <v>0</v>
      </c>
      <c r="T103" s="137">
        <f t="shared" ca="1" si="133"/>
        <v>0</v>
      </c>
      <c r="U103" s="137">
        <f t="shared" ca="1" si="133"/>
        <v>0</v>
      </c>
      <c r="V103" s="137">
        <f t="shared" ca="1" si="133"/>
        <v>0</v>
      </c>
      <c r="W103" s="137">
        <f t="shared" ca="1" si="133"/>
        <v>0</v>
      </c>
      <c r="X103" s="137">
        <f t="shared" ca="1" si="133"/>
        <v>0</v>
      </c>
      <c r="Y103" s="137">
        <f t="shared" ca="1" si="133"/>
        <v>0</v>
      </c>
      <c r="Z103" s="137">
        <f t="shared" ca="1" si="133"/>
        <v>0</v>
      </c>
      <c r="AA103" s="137">
        <f t="shared" ca="1" si="133"/>
        <v>0</v>
      </c>
      <c r="AB103" s="137">
        <f t="shared" ca="1" si="134"/>
        <v>0</v>
      </c>
      <c r="AC103" s="137">
        <f t="shared" ca="1" si="134"/>
        <v>0</v>
      </c>
      <c r="AD103" s="137">
        <f t="shared" ca="1" si="134"/>
        <v>0</v>
      </c>
      <c r="AE103" s="137">
        <f t="shared" ca="1" si="134"/>
        <v>0</v>
      </c>
      <c r="AF103" s="137">
        <f t="shared" ca="1" si="134"/>
        <v>0</v>
      </c>
      <c r="AG103" s="137">
        <f t="shared" ca="1" si="134"/>
        <v>0</v>
      </c>
      <c r="AH103" s="137">
        <f t="shared" ca="1" si="134"/>
        <v>0</v>
      </c>
      <c r="AI103" s="137">
        <f t="shared" ca="1" si="134"/>
        <v>0</v>
      </c>
      <c r="AJ103" s="137">
        <f t="shared" ca="1" si="134"/>
        <v>0</v>
      </c>
      <c r="AK103" s="137">
        <f t="shared" ca="1" si="134"/>
        <v>0</v>
      </c>
      <c r="AL103" s="137">
        <f t="shared" ca="1" si="135"/>
        <v>0</v>
      </c>
      <c r="AM103" s="137">
        <f t="shared" ca="1" si="135"/>
        <v>0</v>
      </c>
      <c r="AN103" s="137">
        <f t="shared" ca="1" si="135"/>
        <v>0</v>
      </c>
      <c r="AO103" s="137">
        <f t="shared" ca="1" si="135"/>
        <v>0</v>
      </c>
      <c r="AP103" s="137">
        <f t="shared" ca="1" si="135"/>
        <v>0</v>
      </c>
      <c r="AQ103" s="137">
        <f t="shared" ca="1" si="135"/>
        <v>0</v>
      </c>
      <c r="AR103" s="137">
        <f t="shared" ca="1" si="135"/>
        <v>0</v>
      </c>
      <c r="AS103" s="137">
        <f t="shared" ca="1" si="135"/>
        <v>0</v>
      </c>
      <c r="AT103" s="137">
        <f t="shared" ca="1" si="135"/>
        <v>0</v>
      </c>
      <c r="AU103" s="137">
        <f t="shared" ca="1" si="135"/>
        <v>0</v>
      </c>
      <c r="AV103" s="137">
        <f t="shared" ca="1" si="136"/>
        <v>0</v>
      </c>
      <c r="AW103" s="137">
        <f t="shared" ca="1" si="136"/>
        <v>0</v>
      </c>
      <c r="AX103" s="137">
        <f t="shared" ca="1" si="136"/>
        <v>0</v>
      </c>
      <c r="AY103" s="137">
        <f t="shared" ca="1" si="136"/>
        <v>0</v>
      </c>
      <c r="AZ103" s="137">
        <f t="shared" ca="1" si="136"/>
        <v>0</v>
      </c>
      <c r="BA103" s="137">
        <f t="shared" ca="1" si="136"/>
        <v>0</v>
      </c>
      <c r="BB103" s="137">
        <f t="shared" ca="1" si="136"/>
        <v>0</v>
      </c>
      <c r="BC103" s="137">
        <f t="shared" ca="1" si="136"/>
        <v>0</v>
      </c>
      <c r="BD103" s="137">
        <f t="shared" ca="1" si="136"/>
        <v>0</v>
      </c>
      <c r="BE103" s="137">
        <f t="shared" ca="1" si="136"/>
        <v>0</v>
      </c>
      <c r="BF103" s="137">
        <f t="shared" ca="1" si="137"/>
        <v>0</v>
      </c>
      <c r="BG103" s="137">
        <f t="shared" ca="1" si="137"/>
        <v>0</v>
      </c>
      <c r="BH103" s="137">
        <f t="shared" ca="1" si="137"/>
        <v>0</v>
      </c>
      <c r="BI103" s="137">
        <f t="shared" ca="1" si="137"/>
        <v>0</v>
      </c>
      <c r="BJ103" s="137">
        <f t="shared" ca="1" si="137"/>
        <v>0</v>
      </c>
      <c r="BK103" s="137">
        <f t="shared" ca="1" si="137"/>
        <v>0</v>
      </c>
      <c r="BL103" s="137">
        <f t="shared" ca="1" si="137"/>
        <v>0</v>
      </c>
      <c r="BM103" s="137">
        <f t="shared" ca="1" si="137"/>
        <v>0</v>
      </c>
      <c r="BN103" s="137">
        <f t="shared" ca="1" si="137"/>
        <v>0</v>
      </c>
      <c r="BO103" s="137">
        <f t="shared" ca="1" si="137"/>
        <v>0</v>
      </c>
      <c r="BP103" s="137">
        <f t="shared" ca="1" si="138"/>
        <v>0</v>
      </c>
      <c r="BQ103" s="137">
        <f t="shared" ca="1" si="138"/>
        <v>0</v>
      </c>
      <c r="BR103" s="137">
        <f t="shared" ca="1" si="138"/>
        <v>0</v>
      </c>
      <c r="BS103" s="137">
        <f t="shared" ca="1" si="138"/>
        <v>0</v>
      </c>
      <c r="BT103" s="137">
        <f t="shared" ca="1" si="138"/>
        <v>0</v>
      </c>
      <c r="BU103" s="137">
        <f t="shared" ca="1" si="138"/>
        <v>0</v>
      </c>
      <c r="BV103" s="137">
        <f t="shared" ca="1" si="138"/>
        <v>0</v>
      </c>
      <c r="BW103" s="137">
        <f t="shared" ca="1" si="138"/>
        <v>0</v>
      </c>
      <c r="BX103" s="137">
        <f t="shared" ca="1" si="138"/>
        <v>0</v>
      </c>
      <c r="BY103" s="137">
        <f t="shared" ca="1" si="138"/>
        <v>0</v>
      </c>
      <c r="BZ103" s="137">
        <f t="shared" ca="1" si="139"/>
        <v>0</v>
      </c>
      <c r="CA103" s="137">
        <f t="shared" ca="1" si="139"/>
        <v>0</v>
      </c>
      <c r="CB103" s="137">
        <f t="shared" ca="1" si="139"/>
        <v>0</v>
      </c>
      <c r="CC103" s="137">
        <f t="shared" ca="1" si="139"/>
        <v>0</v>
      </c>
      <c r="CD103" s="137">
        <f t="shared" ca="1" si="139"/>
        <v>0</v>
      </c>
      <c r="CE103" s="137">
        <f t="shared" ca="1" si="139"/>
        <v>0</v>
      </c>
      <c r="CF103" s="137">
        <f t="shared" ca="1" si="139"/>
        <v>0</v>
      </c>
      <c r="CG103" s="137">
        <f t="shared" ca="1" si="139"/>
        <v>0</v>
      </c>
      <c r="CH103" s="137">
        <f t="shared" ca="1" si="139"/>
        <v>0</v>
      </c>
      <c r="CI103" s="137">
        <f t="shared" ca="1" si="139"/>
        <v>0</v>
      </c>
      <c r="CJ103" s="137">
        <f t="shared" ca="1" si="140"/>
        <v>0</v>
      </c>
      <c r="CK103" s="137">
        <f t="shared" ca="1" si="140"/>
        <v>0</v>
      </c>
      <c r="CL103" s="137">
        <f t="shared" ca="1" si="140"/>
        <v>0</v>
      </c>
      <c r="CM103" s="137">
        <f t="shared" ca="1" si="140"/>
        <v>0</v>
      </c>
      <c r="CN103" s="137">
        <f t="shared" ca="1" si="140"/>
        <v>0</v>
      </c>
      <c r="CO103" s="137">
        <f t="shared" ca="1" si="140"/>
        <v>0</v>
      </c>
      <c r="CP103" s="137">
        <f t="shared" ca="1" si="140"/>
        <v>0</v>
      </c>
      <c r="CQ103" s="137">
        <f t="shared" ca="1" si="140"/>
        <v>0</v>
      </c>
      <c r="CR103" s="137">
        <f t="shared" ca="1" si="140"/>
        <v>0</v>
      </c>
      <c r="CS103" s="137">
        <f t="shared" ca="1" si="140"/>
        <v>0</v>
      </c>
      <c r="CT103" s="137">
        <f t="shared" ca="1" si="141"/>
        <v>0</v>
      </c>
      <c r="CU103" s="137">
        <f t="shared" ca="1" si="141"/>
        <v>0</v>
      </c>
      <c r="CV103" s="137">
        <f t="shared" ca="1" si="141"/>
        <v>0</v>
      </c>
      <c r="CW103" s="137">
        <f t="shared" ca="1" si="141"/>
        <v>0</v>
      </c>
      <c r="CX103" s="137">
        <f t="shared" ca="1" si="141"/>
        <v>0</v>
      </c>
      <c r="CY103" s="137">
        <f t="shared" ca="1" si="141"/>
        <v>0</v>
      </c>
      <c r="CZ103" s="137">
        <f t="shared" ca="1" si="141"/>
        <v>0</v>
      </c>
      <c r="DA103" s="137">
        <f t="shared" ca="1" si="141"/>
        <v>0</v>
      </c>
      <c r="DB103" s="137">
        <f t="shared" ca="1" si="141"/>
        <v>0</v>
      </c>
      <c r="DC103" s="137">
        <f t="shared" ca="1" si="141"/>
        <v>0</v>
      </c>
      <c r="DE103" s="253" t="str">
        <f t="shared" ca="1" si="100"/>
        <v>H.4.</v>
      </c>
      <c r="DF103">
        <v>1</v>
      </c>
      <c r="DG103">
        <f t="shared" ca="1" si="142"/>
        <v>0</v>
      </c>
    </row>
    <row r="104" spans="1:111" ht="14.25" hidden="1" customHeight="1">
      <c r="A104" s="123">
        <v>92</v>
      </c>
      <c r="B104" s="204" t="str">
        <f t="shared" ca="1" si="97"/>
        <v>H.5.</v>
      </c>
      <c r="C104" s="128" t="str">
        <f t="shared" ca="1" si="98"/>
        <v>Veiklos pajamos 5 (viešojo sektoriaus)</v>
      </c>
      <c r="D104" s="113"/>
      <c r="E104" s="147" t="str">
        <f t="shared" ca="1" si="99"/>
        <v>Be PVM</v>
      </c>
      <c r="F104" s="138">
        <f ca="1">H104+NPV(FD,I104:INDEX(I104:DC104,PAL))</f>
        <v>0</v>
      </c>
      <c r="G104" s="139">
        <f ca="1">SUMIF($H$5:$DC$5,"&lt;="&amp;PAL,$H104:$DC104)</f>
        <v>0</v>
      </c>
      <c r="H104" s="137">
        <f t="shared" ca="1" si="132"/>
        <v>0</v>
      </c>
      <c r="I104" s="137">
        <f t="shared" ca="1" si="132"/>
        <v>0</v>
      </c>
      <c r="J104" s="137">
        <f t="shared" ca="1" si="132"/>
        <v>0</v>
      </c>
      <c r="K104" s="137">
        <f t="shared" ca="1" si="132"/>
        <v>0</v>
      </c>
      <c r="L104" s="137">
        <f t="shared" ca="1" si="132"/>
        <v>0</v>
      </c>
      <c r="M104" s="137">
        <f t="shared" ca="1" si="132"/>
        <v>0</v>
      </c>
      <c r="N104" s="137">
        <f t="shared" ca="1" si="132"/>
        <v>0</v>
      </c>
      <c r="O104" s="137">
        <f t="shared" ca="1" si="132"/>
        <v>0</v>
      </c>
      <c r="P104" s="137">
        <f t="shared" ca="1" si="132"/>
        <v>0</v>
      </c>
      <c r="Q104" s="137">
        <f t="shared" ca="1" si="132"/>
        <v>0</v>
      </c>
      <c r="R104" s="137">
        <f t="shared" ca="1" si="133"/>
        <v>0</v>
      </c>
      <c r="S104" s="137">
        <f t="shared" ca="1" si="133"/>
        <v>0</v>
      </c>
      <c r="T104" s="137">
        <f t="shared" ca="1" si="133"/>
        <v>0</v>
      </c>
      <c r="U104" s="137">
        <f t="shared" ca="1" si="133"/>
        <v>0</v>
      </c>
      <c r="V104" s="137">
        <f t="shared" ca="1" si="133"/>
        <v>0</v>
      </c>
      <c r="W104" s="137">
        <f t="shared" ca="1" si="133"/>
        <v>0</v>
      </c>
      <c r="X104" s="137">
        <f t="shared" ca="1" si="133"/>
        <v>0</v>
      </c>
      <c r="Y104" s="137">
        <f t="shared" ca="1" si="133"/>
        <v>0</v>
      </c>
      <c r="Z104" s="137">
        <f t="shared" ca="1" si="133"/>
        <v>0</v>
      </c>
      <c r="AA104" s="137">
        <f t="shared" ca="1" si="133"/>
        <v>0</v>
      </c>
      <c r="AB104" s="137">
        <f t="shared" ca="1" si="134"/>
        <v>0</v>
      </c>
      <c r="AC104" s="137">
        <f t="shared" ca="1" si="134"/>
        <v>0</v>
      </c>
      <c r="AD104" s="137">
        <f t="shared" ca="1" si="134"/>
        <v>0</v>
      </c>
      <c r="AE104" s="137">
        <f t="shared" ca="1" si="134"/>
        <v>0</v>
      </c>
      <c r="AF104" s="137">
        <f t="shared" ca="1" si="134"/>
        <v>0</v>
      </c>
      <c r="AG104" s="137">
        <f t="shared" ca="1" si="134"/>
        <v>0</v>
      </c>
      <c r="AH104" s="137">
        <f t="shared" ca="1" si="134"/>
        <v>0</v>
      </c>
      <c r="AI104" s="137">
        <f t="shared" ca="1" si="134"/>
        <v>0</v>
      </c>
      <c r="AJ104" s="137">
        <f t="shared" ca="1" si="134"/>
        <v>0</v>
      </c>
      <c r="AK104" s="137">
        <f t="shared" ca="1" si="134"/>
        <v>0</v>
      </c>
      <c r="AL104" s="137">
        <f t="shared" ca="1" si="135"/>
        <v>0</v>
      </c>
      <c r="AM104" s="137">
        <f t="shared" ca="1" si="135"/>
        <v>0</v>
      </c>
      <c r="AN104" s="137">
        <f t="shared" ca="1" si="135"/>
        <v>0</v>
      </c>
      <c r="AO104" s="137">
        <f t="shared" ca="1" si="135"/>
        <v>0</v>
      </c>
      <c r="AP104" s="137">
        <f t="shared" ca="1" si="135"/>
        <v>0</v>
      </c>
      <c r="AQ104" s="137">
        <f t="shared" ca="1" si="135"/>
        <v>0</v>
      </c>
      <c r="AR104" s="137">
        <f t="shared" ca="1" si="135"/>
        <v>0</v>
      </c>
      <c r="AS104" s="137">
        <f t="shared" ca="1" si="135"/>
        <v>0</v>
      </c>
      <c r="AT104" s="137">
        <f t="shared" ca="1" si="135"/>
        <v>0</v>
      </c>
      <c r="AU104" s="137">
        <f t="shared" ca="1" si="135"/>
        <v>0</v>
      </c>
      <c r="AV104" s="137">
        <f t="shared" ca="1" si="136"/>
        <v>0</v>
      </c>
      <c r="AW104" s="137">
        <f t="shared" ca="1" si="136"/>
        <v>0</v>
      </c>
      <c r="AX104" s="137">
        <f t="shared" ca="1" si="136"/>
        <v>0</v>
      </c>
      <c r="AY104" s="137">
        <f t="shared" ca="1" si="136"/>
        <v>0</v>
      </c>
      <c r="AZ104" s="137">
        <f t="shared" ca="1" si="136"/>
        <v>0</v>
      </c>
      <c r="BA104" s="137">
        <f t="shared" ca="1" si="136"/>
        <v>0</v>
      </c>
      <c r="BB104" s="137">
        <f t="shared" ca="1" si="136"/>
        <v>0</v>
      </c>
      <c r="BC104" s="137">
        <f t="shared" ca="1" si="136"/>
        <v>0</v>
      </c>
      <c r="BD104" s="137">
        <f t="shared" ca="1" si="136"/>
        <v>0</v>
      </c>
      <c r="BE104" s="137">
        <f t="shared" ca="1" si="136"/>
        <v>0</v>
      </c>
      <c r="BF104" s="137">
        <f t="shared" ca="1" si="137"/>
        <v>0</v>
      </c>
      <c r="BG104" s="137">
        <f t="shared" ca="1" si="137"/>
        <v>0</v>
      </c>
      <c r="BH104" s="137">
        <f t="shared" ca="1" si="137"/>
        <v>0</v>
      </c>
      <c r="BI104" s="137">
        <f t="shared" ca="1" si="137"/>
        <v>0</v>
      </c>
      <c r="BJ104" s="137">
        <f t="shared" ca="1" si="137"/>
        <v>0</v>
      </c>
      <c r="BK104" s="137">
        <f t="shared" ca="1" si="137"/>
        <v>0</v>
      </c>
      <c r="BL104" s="137">
        <f t="shared" ca="1" si="137"/>
        <v>0</v>
      </c>
      <c r="BM104" s="137">
        <f t="shared" ca="1" si="137"/>
        <v>0</v>
      </c>
      <c r="BN104" s="137">
        <f t="shared" ca="1" si="137"/>
        <v>0</v>
      </c>
      <c r="BO104" s="137">
        <f t="shared" ca="1" si="137"/>
        <v>0</v>
      </c>
      <c r="BP104" s="137">
        <f t="shared" ca="1" si="138"/>
        <v>0</v>
      </c>
      <c r="BQ104" s="137">
        <f t="shared" ca="1" si="138"/>
        <v>0</v>
      </c>
      <c r="BR104" s="137">
        <f t="shared" ca="1" si="138"/>
        <v>0</v>
      </c>
      <c r="BS104" s="137">
        <f t="shared" ca="1" si="138"/>
        <v>0</v>
      </c>
      <c r="BT104" s="137">
        <f t="shared" ca="1" si="138"/>
        <v>0</v>
      </c>
      <c r="BU104" s="137">
        <f t="shared" ca="1" si="138"/>
        <v>0</v>
      </c>
      <c r="BV104" s="137">
        <f t="shared" ca="1" si="138"/>
        <v>0</v>
      </c>
      <c r="BW104" s="137">
        <f t="shared" ca="1" si="138"/>
        <v>0</v>
      </c>
      <c r="BX104" s="137">
        <f t="shared" ca="1" si="138"/>
        <v>0</v>
      </c>
      <c r="BY104" s="137">
        <f t="shared" ca="1" si="138"/>
        <v>0</v>
      </c>
      <c r="BZ104" s="137">
        <f t="shared" ca="1" si="139"/>
        <v>0</v>
      </c>
      <c r="CA104" s="137">
        <f t="shared" ca="1" si="139"/>
        <v>0</v>
      </c>
      <c r="CB104" s="137">
        <f t="shared" ca="1" si="139"/>
        <v>0</v>
      </c>
      <c r="CC104" s="137">
        <f t="shared" ca="1" si="139"/>
        <v>0</v>
      </c>
      <c r="CD104" s="137">
        <f t="shared" ca="1" si="139"/>
        <v>0</v>
      </c>
      <c r="CE104" s="137">
        <f t="shared" ca="1" si="139"/>
        <v>0</v>
      </c>
      <c r="CF104" s="137">
        <f t="shared" ca="1" si="139"/>
        <v>0</v>
      </c>
      <c r="CG104" s="137">
        <f t="shared" ca="1" si="139"/>
        <v>0</v>
      </c>
      <c r="CH104" s="137">
        <f t="shared" ca="1" si="139"/>
        <v>0</v>
      </c>
      <c r="CI104" s="137">
        <f t="shared" ca="1" si="139"/>
        <v>0</v>
      </c>
      <c r="CJ104" s="137">
        <f t="shared" ca="1" si="140"/>
        <v>0</v>
      </c>
      <c r="CK104" s="137">
        <f t="shared" ca="1" si="140"/>
        <v>0</v>
      </c>
      <c r="CL104" s="137">
        <f t="shared" ca="1" si="140"/>
        <v>0</v>
      </c>
      <c r="CM104" s="137">
        <f t="shared" ca="1" si="140"/>
        <v>0</v>
      </c>
      <c r="CN104" s="137">
        <f t="shared" ca="1" si="140"/>
        <v>0</v>
      </c>
      <c r="CO104" s="137">
        <f t="shared" ca="1" si="140"/>
        <v>0</v>
      </c>
      <c r="CP104" s="137">
        <f t="shared" ca="1" si="140"/>
        <v>0</v>
      </c>
      <c r="CQ104" s="137">
        <f t="shared" ca="1" si="140"/>
        <v>0</v>
      </c>
      <c r="CR104" s="137">
        <f t="shared" ca="1" si="140"/>
        <v>0</v>
      </c>
      <c r="CS104" s="137">
        <f t="shared" ca="1" si="140"/>
        <v>0</v>
      </c>
      <c r="CT104" s="137">
        <f t="shared" ca="1" si="141"/>
        <v>0</v>
      </c>
      <c r="CU104" s="137">
        <f t="shared" ca="1" si="141"/>
        <v>0</v>
      </c>
      <c r="CV104" s="137">
        <f t="shared" ca="1" si="141"/>
        <v>0</v>
      </c>
      <c r="CW104" s="137">
        <f t="shared" ca="1" si="141"/>
        <v>0</v>
      </c>
      <c r="CX104" s="137">
        <f t="shared" ca="1" si="141"/>
        <v>0</v>
      </c>
      <c r="CY104" s="137">
        <f t="shared" ca="1" si="141"/>
        <v>0</v>
      </c>
      <c r="CZ104" s="137">
        <f t="shared" ca="1" si="141"/>
        <v>0</v>
      </c>
      <c r="DA104" s="137">
        <f t="shared" ca="1" si="141"/>
        <v>0</v>
      </c>
      <c r="DB104" s="137">
        <f t="shared" ca="1" si="141"/>
        <v>0</v>
      </c>
      <c r="DC104" s="137">
        <f t="shared" ca="1" si="141"/>
        <v>0</v>
      </c>
      <c r="DE104" s="253" t="str">
        <f t="shared" ca="1" si="100"/>
        <v>H.5.</v>
      </c>
      <c r="DF104">
        <v>1</v>
      </c>
      <c r="DG104">
        <f t="shared" ca="1" si="142"/>
        <v>0</v>
      </c>
    </row>
    <row r="105" spans="1:111" ht="14.25" hidden="1" customHeight="1">
      <c r="A105" s="123">
        <v>93</v>
      </c>
      <c r="B105" s="204" t="str">
        <f t="shared" ca="1" si="97"/>
        <v>H.6.</v>
      </c>
      <c r="C105" s="128" t="str">
        <f t="shared" ca="1" si="98"/>
        <v>Veiklos pajamos 1 (privataus ir NVO sektoriaus)</v>
      </c>
      <c r="D105" s="113"/>
      <c r="E105" s="147" t="str">
        <f t="shared" ca="1" si="99"/>
        <v/>
      </c>
      <c r="F105" s="138">
        <f ca="1">H105+NPV(FD,I105:INDEX(I105:DC105,PAL))</f>
        <v>0</v>
      </c>
      <c r="G105" s="139">
        <f ca="1">SUMIF($H$5:$DC$5,"&lt;="&amp;PAL,$H105:$DC105)</f>
        <v>0</v>
      </c>
      <c r="H105" s="137">
        <f t="shared" ca="1" si="132"/>
        <v>0</v>
      </c>
      <c r="I105" s="137">
        <f t="shared" ca="1" si="132"/>
        <v>0</v>
      </c>
      <c r="J105" s="137">
        <f t="shared" ca="1" si="132"/>
        <v>0</v>
      </c>
      <c r="K105" s="137">
        <f t="shared" ca="1" si="132"/>
        <v>0</v>
      </c>
      <c r="L105" s="137">
        <f t="shared" ca="1" si="132"/>
        <v>0</v>
      </c>
      <c r="M105" s="137">
        <f t="shared" ca="1" si="132"/>
        <v>0</v>
      </c>
      <c r="N105" s="137">
        <f t="shared" ca="1" si="132"/>
        <v>0</v>
      </c>
      <c r="O105" s="137">
        <f t="shared" ca="1" si="132"/>
        <v>0</v>
      </c>
      <c r="P105" s="137">
        <f t="shared" ca="1" si="132"/>
        <v>0</v>
      </c>
      <c r="Q105" s="137">
        <f t="shared" ca="1" si="132"/>
        <v>0</v>
      </c>
      <c r="R105" s="137">
        <f t="shared" ca="1" si="133"/>
        <v>0</v>
      </c>
      <c r="S105" s="137">
        <f t="shared" ca="1" si="133"/>
        <v>0</v>
      </c>
      <c r="T105" s="137">
        <f t="shared" ca="1" si="133"/>
        <v>0</v>
      </c>
      <c r="U105" s="137">
        <f t="shared" ca="1" si="133"/>
        <v>0</v>
      </c>
      <c r="V105" s="137">
        <f t="shared" ca="1" si="133"/>
        <v>0</v>
      </c>
      <c r="W105" s="137">
        <f t="shared" ca="1" si="133"/>
        <v>0</v>
      </c>
      <c r="X105" s="137">
        <f t="shared" ca="1" si="133"/>
        <v>0</v>
      </c>
      <c r="Y105" s="137">
        <f t="shared" ca="1" si="133"/>
        <v>0</v>
      </c>
      <c r="Z105" s="137">
        <f t="shared" ca="1" si="133"/>
        <v>0</v>
      </c>
      <c r="AA105" s="137">
        <f t="shared" ca="1" si="133"/>
        <v>0</v>
      </c>
      <c r="AB105" s="137">
        <f t="shared" ca="1" si="134"/>
        <v>0</v>
      </c>
      <c r="AC105" s="137">
        <f t="shared" ca="1" si="134"/>
        <v>0</v>
      </c>
      <c r="AD105" s="137">
        <f t="shared" ca="1" si="134"/>
        <v>0</v>
      </c>
      <c r="AE105" s="137">
        <f t="shared" ca="1" si="134"/>
        <v>0</v>
      </c>
      <c r="AF105" s="137">
        <f t="shared" ca="1" si="134"/>
        <v>0</v>
      </c>
      <c r="AG105" s="137">
        <f t="shared" ca="1" si="134"/>
        <v>0</v>
      </c>
      <c r="AH105" s="137">
        <f t="shared" ca="1" si="134"/>
        <v>0</v>
      </c>
      <c r="AI105" s="137">
        <f t="shared" ca="1" si="134"/>
        <v>0</v>
      </c>
      <c r="AJ105" s="137">
        <f t="shared" ca="1" si="134"/>
        <v>0</v>
      </c>
      <c r="AK105" s="137">
        <f t="shared" ca="1" si="134"/>
        <v>0</v>
      </c>
      <c r="AL105" s="137">
        <f t="shared" ca="1" si="135"/>
        <v>0</v>
      </c>
      <c r="AM105" s="137">
        <f t="shared" ca="1" si="135"/>
        <v>0</v>
      </c>
      <c r="AN105" s="137">
        <f t="shared" ca="1" si="135"/>
        <v>0</v>
      </c>
      <c r="AO105" s="137">
        <f t="shared" ca="1" si="135"/>
        <v>0</v>
      </c>
      <c r="AP105" s="137">
        <f t="shared" ca="1" si="135"/>
        <v>0</v>
      </c>
      <c r="AQ105" s="137">
        <f t="shared" ca="1" si="135"/>
        <v>0</v>
      </c>
      <c r="AR105" s="137">
        <f t="shared" ca="1" si="135"/>
        <v>0</v>
      </c>
      <c r="AS105" s="137">
        <f t="shared" ca="1" si="135"/>
        <v>0</v>
      </c>
      <c r="AT105" s="137">
        <f t="shared" ca="1" si="135"/>
        <v>0</v>
      </c>
      <c r="AU105" s="137">
        <f t="shared" ca="1" si="135"/>
        <v>0</v>
      </c>
      <c r="AV105" s="137">
        <f t="shared" ca="1" si="136"/>
        <v>0</v>
      </c>
      <c r="AW105" s="137">
        <f t="shared" ca="1" si="136"/>
        <v>0</v>
      </c>
      <c r="AX105" s="137">
        <f t="shared" ca="1" si="136"/>
        <v>0</v>
      </c>
      <c r="AY105" s="137">
        <f t="shared" ca="1" si="136"/>
        <v>0</v>
      </c>
      <c r="AZ105" s="137">
        <f t="shared" ca="1" si="136"/>
        <v>0</v>
      </c>
      <c r="BA105" s="137">
        <f t="shared" ca="1" si="136"/>
        <v>0</v>
      </c>
      <c r="BB105" s="137">
        <f t="shared" ca="1" si="136"/>
        <v>0</v>
      </c>
      <c r="BC105" s="137">
        <f t="shared" ca="1" si="136"/>
        <v>0</v>
      </c>
      <c r="BD105" s="137">
        <f t="shared" ca="1" si="136"/>
        <v>0</v>
      </c>
      <c r="BE105" s="137">
        <f t="shared" ca="1" si="136"/>
        <v>0</v>
      </c>
      <c r="BF105" s="137">
        <f t="shared" ca="1" si="137"/>
        <v>0</v>
      </c>
      <c r="BG105" s="137">
        <f t="shared" ca="1" si="137"/>
        <v>0</v>
      </c>
      <c r="BH105" s="137">
        <f t="shared" ca="1" si="137"/>
        <v>0</v>
      </c>
      <c r="BI105" s="137">
        <f t="shared" ca="1" si="137"/>
        <v>0</v>
      </c>
      <c r="BJ105" s="137">
        <f t="shared" ca="1" si="137"/>
        <v>0</v>
      </c>
      <c r="BK105" s="137">
        <f t="shared" ca="1" si="137"/>
        <v>0</v>
      </c>
      <c r="BL105" s="137">
        <f t="shared" ca="1" si="137"/>
        <v>0</v>
      </c>
      <c r="BM105" s="137">
        <f t="shared" ca="1" si="137"/>
        <v>0</v>
      </c>
      <c r="BN105" s="137">
        <f t="shared" ca="1" si="137"/>
        <v>0</v>
      </c>
      <c r="BO105" s="137">
        <f t="shared" ca="1" si="137"/>
        <v>0</v>
      </c>
      <c r="BP105" s="137">
        <f t="shared" ca="1" si="138"/>
        <v>0</v>
      </c>
      <c r="BQ105" s="137">
        <f t="shared" ca="1" si="138"/>
        <v>0</v>
      </c>
      <c r="BR105" s="137">
        <f t="shared" ca="1" si="138"/>
        <v>0</v>
      </c>
      <c r="BS105" s="137">
        <f t="shared" ca="1" si="138"/>
        <v>0</v>
      </c>
      <c r="BT105" s="137">
        <f t="shared" ca="1" si="138"/>
        <v>0</v>
      </c>
      <c r="BU105" s="137">
        <f t="shared" ca="1" si="138"/>
        <v>0</v>
      </c>
      <c r="BV105" s="137">
        <f t="shared" ca="1" si="138"/>
        <v>0</v>
      </c>
      <c r="BW105" s="137">
        <f t="shared" ca="1" si="138"/>
        <v>0</v>
      </c>
      <c r="BX105" s="137">
        <f t="shared" ca="1" si="138"/>
        <v>0</v>
      </c>
      <c r="BY105" s="137">
        <f t="shared" ca="1" si="138"/>
        <v>0</v>
      </c>
      <c r="BZ105" s="137">
        <f t="shared" ca="1" si="139"/>
        <v>0</v>
      </c>
      <c r="CA105" s="137">
        <f t="shared" ca="1" si="139"/>
        <v>0</v>
      </c>
      <c r="CB105" s="137">
        <f t="shared" ca="1" si="139"/>
        <v>0</v>
      </c>
      <c r="CC105" s="137">
        <f t="shared" ca="1" si="139"/>
        <v>0</v>
      </c>
      <c r="CD105" s="137">
        <f t="shared" ca="1" si="139"/>
        <v>0</v>
      </c>
      <c r="CE105" s="137">
        <f t="shared" ca="1" si="139"/>
        <v>0</v>
      </c>
      <c r="CF105" s="137">
        <f t="shared" ca="1" si="139"/>
        <v>0</v>
      </c>
      <c r="CG105" s="137">
        <f t="shared" ca="1" si="139"/>
        <v>0</v>
      </c>
      <c r="CH105" s="137">
        <f t="shared" ca="1" si="139"/>
        <v>0</v>
      </c>
      <c r="CI105" s="137">
        <f t="shared" ca="1" si="139"/>
        <v>0</v>
      </c>
      <c r="CJ105" s="137">
        <f t="shared" ca="1" si="140"/>
        <v>0</v>
      </c>
      <c r="CK105" s="137">
        <f t="shared" ca="1" si="140"/>
        <v>0</v>
      </c>
      <c r="CL105" s="137">
        <f t="shared" ca="1" si="140"/>
        <v>0</v>
      </c>
      <c r="CM105" s="137">
        <f t="shared" ca="1" si="140"/>
        <v>0</v>
      </c>
      <c r="CN105" s="137">
        <f t="shared" ca="1" si="140"/>
        <v>0</v>
      </c>
      <c r="CO105" s="137">
        <f t="shared" ca="1" si="140"/>
        <v>0</v>
      </c>
      <c r="CP105" s="137">
        <f t="shared" ca="1" si="140"/>
        <v>0</v>
      </c>
      <c r="CQ105" s="137">
        <f t="shared" ca="1" si="140"/>
        <v>0</v>
      </c>
      <c r="CR105" s="137">
        <f t="shared" ca="1" si="140"/>
        <v>0</v>
      </c>
      <c r="CS105" s="137">
        <f t="shared" ca="1" si="140"/>
        <v>0</v>
      </c>
      <c r="CT105" s="137">
        <f t="shared" ca="1" si="141"/>
        <v>0</v>
      </c>
      <c r="CU105" s="137">
        <f t="shared" ca="1" si="141"/>
        <v>0</v>
      </c>
      <c r="CV105" s="137">
        <f t="shared" ca="1" si="141"/>
        <v>0</v>
      </c>
      <c r="CW105" s="137">
        <f t="shared" ca="1" si="141"/>
        <v>0</v>
      </c>
      <c r="CX105" s="137">
        <f t="shared" ca="1" si="141"/>
        <v>0</v>
      </c>
      <c r="CY105" s="137">
        <f t="shared" ca="1" si="141"/>
        <v>0</v>
      </c>
      <c r="CZ105" s="137">
        <f t="shared" ca="1" si="141"/>
        <v>0</v>
      </c>
      <c r="DA105" s="137">
        <f t="shared" ca="1" si="141"/>
        <v>0</v>
      </c>
      <c r="DB105" s="137">
        <f t="shared" ca="1" si="141"/>
        <v>0</v>
      </c>
      <c r="DC105" s="137">
        <f t="shared" ca="1" si="141"/>
        <v>0</v>
      </c>
      <c r="DE105" s="253" t="str">
        <f t="shared" ca="1" si="100"/>
        <v>H.6.</v>
      </c>
      <c r="DF105">
        <v>1</v>
      </c>
      <c r="DG105">
        <f t="shared" ca="1" si="142"/>
        <v>0</v>
      </c>
    </row>
    <row r="106" spans="1:111" hidden="1">
      <c r="A106" s="123">
        <v>94</v>
      </c>
      <c r="B106" s="204" t="str">
        <f t="shared" ca="1" si="97"/>
        <v>H.7.</v>
      </c>
      <c r="C106" s="128" t="str">
        <f t="shared" ca="1" si="98"/>
        <v>Veiklos pajamos 2 (privataus ir NVO sektoriaus)</v>
      </c>
      <c r="D106" s="113"/>
      <c r="E106" s="147" t="str">
        <f t="shared" ca="1" si="99"/>
        <v/>
      </c>
      <c r="F106" s="138">
        <f ca="1">H106+NPV(FD,I106:INDEX(I106:DC106,PAL))</f>
        <v>0</v>
      </c>
      <c r="G106" s="139">
        <f ca="1">SUMIF($H$5:$DC$5,"&lt;="&amp;PAL,$H106:$DC106)</f>
        <v>0</v>
      </c>
      <c r="H106" s="137">
        <f t="shared" ca="1" si="132"/>
        <v>0</v>
      </c>
      <c r="I106" s="137">
        <f t="shared" ca="1" si="132"/>
        <v>0</v>
      </c>
      <c r="J106" s="137">
        <f t="shared" ca="1" si="132"/>
        <v>0</v>
      </c>
      <c r="K106" s="137">
        <f t="shared" ca="1" si="132"/>
        <v>0</v>
      </c>
      <c r="L106" s="137">
        <f t="shared" ca="1" si="132"/>
        <v>0</v>
      </c>
      <c r="M106" s="137">
        <f t="shared" ca="1" si="132"/>
        <v>0</v>
      </c>
      <c r="N106" s="137">
        <f t="shared" ca="1" si="132"/>
        <v>0</v>
      </c>
      <c r="O106" s="137">
        <f t="shared" ca="1" si="132"/>
        <v>0</v>
      </c>
      <c r="P106" s="137">
        <f t="shared" ca="1" si="132"/>
        <v>0</v>
      </c>
      <c r="Q106" s="137">
        <f t="shared" ca="1" si="132"/>
        <v>0</v>
      </c>
      <c r="R106" s="137">
        <f t="shared" ca="1" si="133"/>
        <v>0</v>
      </c>
      <c r="S106" s="137">
        <f t="shared" ca="1" si="133"/>
        <v>0</v>
      </c>
      <c r="T106" s="137">
        <f t="shared" ca="1" si="133"/>
        <v>0</v>
      </c>
      <c r="U106" s="137">
        <f t="shared" ca="1" si="133"/>
        <v>0</v>
      </c>
      <c r="V106" s="137">
        <f t="shared" ca="1" si="133"/>
        <v>0</v>
      </c>
      <c r="W106" s="137">
        <f t="shared" ca="1" si="133"/>
        <v>0</v>
      </c>
      <c r="X106" s="137">
        <f t="shared" ca="1" si="133"/>
        <v>0</v>
      </c>
      <c r="Y106" s="137">
        <f t="shared" ca="1" si="133"/>
        <v>0</v>
      </c>
      <c r="Z106" s="137">
        <f t="shared" ca="1" si="133"/>
        <v>0</v>
      </c>
      <c r="AA106" s="137">
        <f t="shared" ca="1" si="133"/>
        <v>0</v>
      </c>
      <c r="AB106" s="137">
        <f t="shared" ca="1" si="134"/>
        <v>0</v>
      </c>
      <c r="AC106" s="137">
        <f t="shared" ca="1" si="134"/>
        <v>0</v>
      </c>
      <c r="AD106" s="137">
        <f t="shared" ca="1" si="134"/>
        <v>0</v>
      </c>
      <c r="AE106" s="137">
        <f t="shared" ca="1" si="134"/>
        <v>0</v>
      </c>
      <c r="AF106" s="137">
        <f t="shared" ca="1" si="134"/>
        <v>0</v>
      </c>
      <c r="AG106" s="137">
        <f t="shared" ca="1" si="134"/>
        <v>0</v>
      </c>
      <c r="AH106" s="137">
        <f t="shared" ca="1" si="134"/>
        <v>0</v>
      </c>
      <c r="AI106" s="137">
        <f t="shared" ca="1" si="134"/>
        <v>0</v>
      </c>
      <c r="AJ106" s="137">
        <f t="shared" ca="1" si="134"/>
        <v>0</v>
      </c>
      <c r="AK106" s="137">
        <f t="shared" ca="1" si="134"/>
        <v>0</v>
      </c>
      <c r="AL106" s="137">
        <f t="shared" ca="1" si="135"/>
        <v>0</v>
      </c>
      <c r="AM106" s="137">
        <f t="shared" ca="1" si="135"/>
        <v>0</v>
      </c>
      <c r="AN106" s="137">
        <f t="shared" ca="1" si="135"/>
        <v>0</v>
      </c>
      <c r="AO106" s="137">
        <f t="shared" ca="1" si="135"/>
        <v>0</v>
      </c>
      <c r="AP106" s="137">
        <f t="shared" ca="1" si="135"/>
        <v>0</v>
      </c>
      <c r="AQ106" s="137">
        <f t="shared" ca="1" si="135"/>
        <v>0</v>
      </c>
      <c r="AR106" s="137">
        <f t="shared" ca="1" si="135"/>
        <v>0</v>
      </c>
      <c r="AS106" s="137">
        <f t="shared" ca="1" si="135"/>
        <v>0</v>
      </c>
      <c r="AT106" s="137">
        <f t="shared" ca="1" si="135"/>
        <v>0</v>
      </c>
      <c r="AU106" s="137">
        <f t="shared" ca="1" si="135"/>
        <v>0</v>
      </c>
      <c r="AV106" s="137">
        <f t="shared" ca="1" si="136"/>
        <v>0</v>
      </c>
      <c r="AW106" s="137">
        <f t="shared" ca="1" si="136"/>
        <v>0</v>
      </c>
      <c r="AX106" s="137">
        <f t="shared" ca="1" si="136"/>
        <v>0</v>
      </c>
      <c r="AY106" s="137">
        <f t="shared" ca="1" si="136"/>
        <v>0</v>
      </c>
      <c r="AZ106" s="137">
        <f t="shared" ca="1" si="136"/>
        <v>0</v>
      </c>
      <c r="BA106" s="137">
        <f t="shared" ca="1" si="136"/>
        <v>0</v>
      </c>
      <c r="BB106" s="137">
        <f t="shared" ca="1" si="136"/>
        <v>0</v>
      </c>
      <c r="BC106" s="137">
        <f t="shared" ca="1" si="136"/>
        <v>0</v>
      </c>
      <c r="BD106" s="137">
        <f t="shared" ca="1" si="136"/>
        <v>0</v>
      </c>
      <c r="BE106" s="137">
        <f t="shared" ca="1" si="136"/>
        <v>0</v>
      </c>
      <c r="BF106" s="137">
        <f t="shared" ca="1" si="137"/>
        <v>0</v>
      </c>
      <c r="BG106" s="137">
        <f t="shared" ca="1" si="137"/>
        <v>0</v>
      </c>
      <c r="BH106" s="137">
        <f t="shared" ca="1" si="137"/>
        <v>0</v>
      </c>
      <c r="BI106" s="137">
        <f t="shared" ca="1" si="137"/>
        <v>0</v>
      </c>
      <c r="BJ106" s="137">
        <f t="shared" ca="1" si="137"/>
        <v>0</v>
      </c>
      <c r="BK106" s="137">
        <f t="shared" ca="1" si="137"/>
        <v>0</v>
      </c>
      <c r="BL106" s="137">
        <f t="shared" ca="1" si="137"/>
        <v>0</v>
      </c>
      <c r="BM106" s="137">
        <f t="shared" ca="1" si="137"/>
        <v>0</v>
      </c>
      <c r="BN106" s="137">
        <f t="shared" ca="1" si="137"/>
        <v>0</v>
      </c>
      <c r="BO106" s="137">
        <f t="shared" ca="1" si="137"/>
        <v>0</v>
      </c>
      <c r="BP106" s="137">
        <f t="shared" ca="1" si="138"/>
        <v>0</v>
      </c>
      <c r="BQ106" s="137">
        <f t="shared" ca="1" si="138"/>
        <v>0</v>
      </c>
      <c r="BR106" s="137">
        <f t="shared" ca="1" si="138"/>
        <v>0</v>
      </c>
      <c r="BS106" s="137">
        <f t="shared" ca="1" si="138"/>
        <v>0</v>
      </c>
      <c r="BT106" s="137">
        <f t="shared" ca="1" si="138"/>
        <v>0</v>
      </c>
      <c r="BU106" s="137">
        <f t="shared" ca="1" si="138"/>
        <v>0</v>
      </c>
      <c r="BV106" s="137">
        <f t="shared" ca="1" si="138"/>
        <v>0</v>
      </c>
      <c r="BW106" s="137">
        <f t="shared" ca="1" si="138"/>
        <v>0</v>
      </c>
      <c r="BX106" s="137">
        <f t="shared" ca="1" si="138"/>
        <v>0</v>
      </c>
      <c r="BY106" s="137">
        <f t="shared" ca="1" si="138"/>
        <v>0</v>
      </c>
      <c r="BZ106" s="137">
        <f t="shared" ca="1" si="139"/>
        <v>0</v>
      </c>
      <c r="CA106" s="137">
        <f t="shared" ca="1" si="139"/>
        <v>0</v>
      </c>
      <c r="CB106" s="137">
        <f t="shared" ca="1" si="139"/>
        <v>0</v>
      </c>
      <c r="CC106" s="137">
        <f t="shared" ca="1" si="139"/>
        <v>0</v>
      </c>
      <c r="CD106" s="137">
        <f t="shared" ca="1" si="139"/>
        <v>0</v>
      </c>
      <c r="CE106" s="137">
        <f t="shared" ca="1" si="139"/>
        <v>0</v>
      </c>
      <c r="CF106" s="137">
        <f t="shared" ca="1" si="139"/>
        <v>0</v>
      </c>
      <c r="CG106" s="137">
        <f t="shared" ca="1" si="139"/>
        <v>0</v>
      </c>
      <c r="CH106" s="137">
        <f t="shared" ca="1" si="139"/>
        <v>0</v>
      </c>
      <c r="CI106" s="137">
        <f t="shared" ca="1" si="139"/>
        <v>0</v>
      </c>
      <c r="CJ106" s="137">
        <f t="shared" ca="1" si="140"/>
        <v>0</v>
      </c>
      <c r="CK106" s="137">
        <f t="shared" ca="1" si="140"/>
        <v>0</v>
      </c>
      <c r="CL106" s="137">
        <f t="shared" ca="1" si="140"/>
        <v>0</v>
      </c>
      <c r="CM106" s="137">
        <f t="shared" ca="1" si="140"/>
        <v>0</v>
      </c>
      <c r="CN106" s="137">
        <f t="shared" ca="1" si="140"/>
        <v>0</v>
      </c>
      <c r="CO106" s="137">
        <f t="shared" ca="1" si="140"/>
        <v>0</v>
      </c>
      <c r="CP106" s="137">
        <f t="shared" ca="1" si="140"/>
        <v>0</v>
      </c>
      <c r="CQ106" s="137">
        <f t="shared" ca="1" si="140"/>
        <v>0</v>
      </c>
      <c r="CR106" s="137">
        <f t="shared" ca="1" si="140"/>
        <v>0</v>
      </c>
      <c r="CS106" s="137">
        <f t="shared" ca="1" si="140"/>
        <v>0</v>
      </c>
      <c r="CT106" s="137">
        <f t="shared" ca="1" si="141"/>
        <v>0</v>
      </c>
      <c r="CU106" s="137">
        <f t="shared" ca="1" si="141"/>
        <v>0</v>
      </c>
      <c r="CV106" s="137">
        <f t="shared" ca="1" si="141"/>
        <v>0</v>
      </c>
      <c r="CW106" s="137">
        <f t="shared" ca="1" si="141"/>
        <v>0</v>
      </c>
      <c r="CX106" s="137">
        <f t="shared" ca="1" si="141"/>
        <v>0</v>
      </c>
      <c r="CY106" s="137">
        <f t="shared" ca="1" si="141"/>
        <v>0</v>
      </c>
      <c r="CZ106" s="137">
        <f t="shared" ca="1" si="141"/>
        <v>0</v>
      </c>
      <c r="DA106" s="137">
        <f t="shared" ca="1" si="141"/>
        <v>0</v>
      </c>
      <c r="DB106" s="137">
        <f t="shared" ca="1" si="141"/>
        <v>0</v>
      </c>
      <c r="DC106" s="137">
        <f t="shared" ca="1" si="141"/>
        <v>0</v>
      </c>
      <c r="DE106" s="253" t="str">
        <f t="shared" ca="1" si="100"/>
        <v>H.7.</v>
      </c>
      <c r="DF106">
        <v>1</v>
      </c>
      <c r="DG106">
        <f t="shared" ca="1" si="142"/>
        <v>0</v>
      </c>
    </row>
    <row r="107" spans="1:111" hidden="1">
      <c r="A107" s="123">
        <v>95</v>
      </c>
      <c r="B107" s="204" t="str">
        <f t="shared" ca="1" si="97"/>
        <v>H.8.</v>
      </c>
      <c r="C107" s="128" t="str">
        <f t="shared" ca="1" si="98"/>
        <v>Veiklos pajamos 3 (privataus ir NVO sektoriaus)</v>
      </c>
      <c r="D107" s="113"/>
      <c r="E107" s="147" t="str">
        <f t="shared" ca="1" si="99"/>
        <v/>
      </c>
      <c r="F107" s="138">
        <f ca="1">H107+NPV(FD,I107:INDEX(I107:DC107,PAL))</f>
        <v>0</v>
      </c>
      <c r="G107" s="139">
        <f ca="1">SUMIF($H$5:$DC$5,"&lt;="&amp;PAL,$H107:$DC107)</f>
        <v>0</v>
      </c>
      <c r="H107" s="137">
        <f t="shared" ca="1" si="132"/>
        <v>0</v>
      </c>
      <c r="I107" s="137">
        <f t="shared" ca="1" si="132"/>
        <v>0</v>
      </c>
      <c r="J107" s="137">
        <f t="shared" ca="1" si="132"/>
        <v>0</v>
      </c>
      <c r="K107" s="137">
        <f t="shared" ca="1" si="132"/>
        <v>0</v>
      </c>
      <c r="L107" s="137">
        <f t="shared" ca="1" si="132"/>
        <v>0</v>
      </c>
      <c r="M107" s="137">
        <f t="shared" ca="1" si="132"/>
        <v>0</v>
      </c>
      <c r="N107" s="137">
        <f t="shared" ca="1" si="132"/>
        <v>0</v>
      </c>
      <c r="O107" s="137">
        <f t="shared" ca="1" si="132"/>
        <v>0</v>
      </c>
      <c r="P107" s="137">
        <f t="shared" ca="1" si="132"/>
        <v>0</v>
      </c>
      <c r="Q107" s="137">
        <f t="shared" ca="1" si="132"/>
        <v>0</v>
      </c>
      <c r="R107" s="137">
        <f t="shared" ca="1" si="133"/>
        <v>0</v>
      </c>
      <c r="S107" s="137">
        <f t="shared" ca="1" si="133"/>
        <v>0</v>
      </c>
      <c r="T107" s="137">
        <f t="shared" ca="1" si="133"/>
        <v>0</v>
      </c>
      <c r="U107" s="137">
        <f t="shared" ca="1" si="133"/>
        <v>0</v>
      </c>
      <c r="V107" s="137">
        <f t="shared" ca="1" si="133"/>
        <v>0</v>
      </c>
      <c r="W107" s="137">
        <f t="shared" ca="1" si="133"/>
        <v>0</v>
      </c>
      <c r="X107" s="137">
        <f t="shared" ca="1" si="133"/>
        <v>0</v>
      </c>
      <c r="Y107" s="137">
        <f t="shared" ca="1" si="133"/>
        <v>0</v>
      </c>
      <c r="Z107" s="137">
        <f t="shared" ca="1" si="133"/>
        <v>0</v>
      </c>
      <c r="AA107" s="137">
        <f t="shared" ca="1" si="133"/>
        <v>0</v>
      </c>
      <c r="AB107" s="137">
        <f t="shared" ca="1" si="134"/>
        <v>0</v>
      </c>
      <c r="AC107" s="137">
        <f t="shared" ca="1" si="134"/>
        <v>0</v>
      </c>
      <c r="AD107" s="137">
        <f t="shared" ca="1" si="134"/>
        <v>0</v>
      </c>
      <c r="AE107" s="137">
        <f t="shared" ca="1" si="134"/>
        <v>0</v>
      </c>
      <c r="AF107" s="137">
        <f t="shared" ca="1" si="134"/>
        <v>0</v>
      </c>
      <c r="AG107" s="137">
        <f t="shared" ca="1" si="134"/>
        <v>0</v>
      </c>
      <c r="AH107" s="137">
        <f t="shared" ca="1" si="134"/>
        <v>0</v>
      </c>
      <c r="AI107" s="137">
        <f t="shared" ca="1" si="134"/>
        <v>0</v>
      </c>
      <c r="AJ107" s="137">
        <f t="shared" ca="1" si="134"/>
        <v>0</v>
      </c>
      <c r="AK107" s="137">
        <f t="shared" ca="1" si="134"/>
        <v>0</v>
      </c>
      <c r="AL107" s="137">
        <f t="shared" ca="1" si="135"/>
        <v>0</v>
      </c>
      <c r="AM107" s="137">
        <f t="shared" ca="1" si="135"/>
        <v>0</v>
      </c>
      <c r="AN107" s="137">
        <f t="shared" ca="1" si="135"/>
        <v>0</v>
      </c>
      <c r="AO107" s="137">
        <f t="shared" ca="1" si="135"/>
        <v>0</v>
      </c>
      <c r="AP107" s="137">
        <f t="shared" ca="1" si="135"/>
        <v>0</v>
      </c>
      <c r="AQ107" s="137">
        <f t="shared" ca="1" si="135"/>
        <v>0</v>
      </c>
      <c r="AR107" s="137">
        <f t="shared" ca="1" si="135"/>
        <v>0</v>
      </c>
      <c r="AS107" s="137">
        <f t="shared" ca="1" si="135"/>
        <v>0</v>
      </c>
      <c r="AT107" s="137">
        <f t="shared" ca="1" si="135"/>
        <v>0</v>
      </c>
      <c r="AU107" s="137">
        <f t="shared" ca="1" si="135"/>
        <v>0</v>
      </c>
      <c r="AV107" s="137">
        <f t="shared" ca="1" si="136"/>
        <v>0</v>
      </c>
      <c r="AW107" s="137">
        <f t="shared" ca="1" si="136"/>
        <v>0</v>
      </c>
      <c r="AX107" s="137">
        <f t="shared" ca="1" si="136"/>
        <v>0</v>
      </c>
      <c r="AY107" s="137">
        <f t="shared" ca="1" si="136"/>
        <v>0</v>
      </c>
      <c r="AZ107" s="137">
        <f t="shared" ca="1" si="136"/>
        <v>0</v>
      </c>
      <c r="BA107" s="137">
        <f t="shared" ca="1" si="136"/>
        <v>0</v>
      </c>
      <c r="BB107" s="137">
        <f t="shared" ca="1" si="136"/>
        <v>0</v>
      </c>
      <c r="BC107" s="137">
        <f t="shared" ca="1" si="136"/>
        <v>0</v>
      </c>
      <c r="BD107" s="137">
        <f t="shared" ca="1" si="136"/>
        <v>0</v>
      </c>
      <c r="BE107" s="137">
        <f t="shared" ca="1" si="136"/>
        <v>0</v>
      </c>
      <c r="BF107" s="137">
        <f t="shared" ca="1" si="137"/>
        <v>0</v>
      </c>
      <c r="BG107" s="137">
        <f t="shared" ca="1" si="137"/>
        <v>0</v>
      </c>
      <c r="BH107" s="137">
        <f t="shared" ca="1" si="137"/>
        <v>0</v>
      </c>
      <c r="BI107" s="137">
        <f t="shared" ca="1" si="137"/>
        <v>0</v>
      </c>
      <c r="BJ107" s="137">
        <f t="shared" ca="1" si="137"/>
        <v>0</v>
      </c>
      <c r="BK107" s="137">
        <f t="shared" ca="1" si="137"/>
        <v>0</v>
      </c>
      <c r="BL107" s="137">
        <f t="shared" ca="1" si="137"/>
        <v>0</v>
      </c>
      <c r="BM107" s="137">
        <f t="shared" ca="1" si="137"/>
        <v>0</v>
      </c>
      <c r="BN107" s="137">
        <f t="shared" ca="1" si="137"/>
        <v>0</v>
      </c>
      <c r="BO107" s="137">
        <f t="shared" ca="1" si="137"/>
        <v>0</v>
      </c>
      <c r="BP107" s="137">
        <f t="shared" ca="1" si="138"/>
        <v>0</v>
      </c>
      <c r="BQ107" s="137">
        <f t="shared" ca="1" si="138"/>
        <v>0</v>
      </c>
      <c r="BR107" s="137">
        <f t="shared" ca="1" si="138"/>
        <v>0</v>
      </c>
      <c r="BS107" s="137">
        <f t="shared" ca="1" si="138"/>
        <v>0</v>
      </c>
      <c r="BT107" s="137">
        <f t="shared" ca="1" si="138"/>
        <v>0</v>
      </c>
      <c r="BU107" s="137">
        <f t="shared" ca="1" si="138"/>
        <v>0</v>
      </c>
      <c r="BV107" s="137">
        <f t="shared" ca="1" si="138"/>
        <v>0</v>
      </c>
      <c r="BW107" s="137">
        <f t="shared" ca="1" si="138"/>
        <v>0</v>
      </c>
      <c r="BX107" s="137">
        <f t="shared" ca="1" si="138"/>
        <v>0</v>
      </c>
      <c r="BY107" s="137">
        <f t="shared" ca="1" si="138"/>
        <v>0</v>
      </c>
      <c r="BZ107" s="137">
        <f t="shared" ca="1" si="139"/>
        <v>0</v>
      </c>
      <c r="CA107" s="137">
        <f t="shared" ca="1" si="139"/>
        <v>0</v>
      </c>
      <c r="CB107" s="137">
        <f t="shared" ca="1" si="139"/>
        <v>0</v>
      </c>
      <c r="CC107" s="137">
        <f t="shared" ca="1" si="139"/>
        <v>0</v>
      </c>
      <c r="CD107" s="137">
        <f t="shared" ca="1" si="139"/>
        <v>0</v>
      </c>
      <c r="CE107" s="137">
        <f t="shared" ca="1" si="139"/>
        <v>0</v>
      </c>
      <c r="CF107" s="137">
        <f t="shared" ca="1" si="139"/>
        <v>0</v>
      </c>
      <c r="CG107" s="137">
        <f t="shared" ca="1" si="139"/>
        <v>0</v>
      </c>
      <c r="CH107" s="137">
        <f t="shared" ca="1" si="139"/>
        <v>0</v>
      </c>
      <c r="CI107" s="137">
        <f t="shared" ca="1" si="139"/>
        <v>0</v>
      </c>
      <c r="CJ107" s="137">
        <f t="shared" ca="1" si="140"/>
        <v>0</v>
      </c>
      <c r="CK107" s="137">
        <f t="shared" ca="1" si="140"/>
        <v>0</v>
      </c>
      <c r="CL107" s="137">
        <f t="shared" ca="1" si="140"/>
        <v>0</v>
      </c>
      <c r="CM107" s="137">
        <f t="shared" ca="1" si="140"/>
        <v>0</v>
      </c>
      <c r="CN107" s="137">
        <f t="shared" ca="1" si="140"/>
        <v>0</v>
      </c>
      <c r="CO107" s="137">
        <f t="shared" ca="1" si="140"/>
        <v>0</v>
      </c>
      <c r="CP107" s="137">
        <f t="shared" ca="1" si="140"/>
        <v>0</v>
      </c>
      <c r="CQ107" s="137">
        <f t="shared" ca="1" si="140"/>
        <v>0</v>
      </c>
      <c r="CR107" s="137">
        <f t="shared" ca="1" si="140"/>
        <v>0</v>
      </c>
      <c r="CS107" s="137">
        <f t="shared" ca="1" si="140"/>
        <v>0</v>
      </c>
      <c r="CT107" s="137">
        <f t="shared" ca="1" si="141"/>
        <v>0</v>
      </c>
      <c r="CU107" s="137">
        <f t="shared" ca="1" si="141"/>
        <v>0</v>
      </c>
      <c r="CV107" s="137">
        <f t="shared" ca="1" si="141"/>
        <v>0</v>
      </c>
      <c r="CW107" s="137">
        <f t="shared" ca="1" si="141"/>
        <v>0</v>
      </c>
      <c r="CX107" s="137">
        <f t="shared" ca="1" si="141"/>
        <v>0</v>
      </c>
      <c r="CY107" s="137">
        <f t="shared" ca="1" si="141"/>
        <v>0</v>
      </c>
      <c r="CZ107" s="137">
        <f t="shared" ca="1" si="141"/>
        <v>0</v>
      </c>
      <c r="DA107" s="137">
        <f t="shared" ca="1" si="141"/>
        <v>0</v>
      </c>
      <c r="DB107" s="137">
        <f t="shared" ca="1" si="141"/>
        <v>0</v>
      </c>
      <c r="DC107" s="137">
        <f t="shared" ca="1" si="141"/>
        <v>0</v>
      </c>
      <c r="DE107" s="253" t="str">
        <f t="shared" ca="1" si="100"/>
        <v>H.8.</v>
      </c>
      <c r="DF107">
        <v>1</v>
      </c>
      <c r="DG107">
        <f t="shared" ca="1" si="142"/>
        <v>0</v>
      </c>
    </row>
    <row r="108" spans="1:111" hidden="1">
      <c r="A108" s="123">
        <v>96</v>
      </c>
      <c r="B108" s="204" t="str">
        <f t="shared" ref="B108:B129" ca="1" si="143">OFFSET(INDIRECT("'"&amp;Opt_alt&amp;"'!B12"),$A108,0)</f>
        <v>H.9.</v>
      </c>
      <c r="C108" s="128" t="str">
        <f t="shared" ref="C108:C129" ca="1" si="144">IF(OFFSET(INDIRECT("'"&amp;Opt_alt&amp;"'!C12"),$A108,0)="","",OFFSET(INDIRECT("'"&amp;Opt_alt&amp;"'!C12"),$A108,0))</f>
        <v>Veiklos pajamos 4 (privataus ir NVO sektoriaus)</v>
      </c>
      <c r="D108" s="113"/>
      <c r="E108" s="147" t="str">
        <f t="shared" ref="E108:E129" ca="1" si="145">IF(OFFSET(INDIRECT("'"&amp;Opt_alt&amp;"'!E12"),$A108,0)="","",OFFSET(INDIRECT("'"&amp;Opt_alt&amp;"'!E12"),$A108,0))</f>
        <v/>
      </c>
      <c r="F108" s="138">
        <f ca="1">H108+NPV(FD,I108:INDEX(I108:DC108,PAL))</f>
        <v>0</v>
      </c>
      <c r="G108" s="139">
        <f ca="1">SUMIF($H$5:$DC$5,"&lt;="&amp;PAL,$H108:$DC108)</f>
        <v>0</v>
      </c>
      <c r="H108" s="137">
        <f t="shared" ca="1" si="132"/>
        <v>0</v>
      </c>
      <c r="I108" s="137">
        <f t="shared" ca="1" si="132"/>
        <v>0</v>
      </c>
      <c r="J108" s="137">
        <f t="shared" ca="1" si="132"/>
        <v>0</v>
      </c>
      <c r="K108" s="137">
        <f t="shared" ca="1" si="132"/>
        <v>0</v>
      </c>
      <c r="L108" s="137">
        <f t="shared" ca="1" si="132"/>
        <v>0</v>
      </c>
      <c r="M108" s="137">
        <f t="shared" ca="1" si="132"/>
        <v>0</v>
      </c>
      <c r="N108" s="137">
        <f t="shared" ca="1" si="132"/>
        <v>0</v>
      </c>
      <c r="O108" s="137">
        <f t="shared" ca="1" si="132"/>
        <v>0</v>
      </c>
      <c r="P108" s="137">
        <f t="shared" ca="1" si="132"/>
        <v>0</v>
      </c>
      <c r="Q108" s="137">
        <f t="shared" ca="1" si="132"/>
        <v>0</v>
      </c>
      <c r="R108" s="137">
        <f t="shared" ca="1" si="133"/>
        <v>0</v>
      </c>
      <c r="S108" s="137">
        <f t="shared" ca="1" si="133"/>
        <v>0</v>
      </c>
      <c r="T108" s="137">
        <f t="shared" ca="1" si="133"/>
        <v>0</v>
      </c>
      <c r="U108" s="137">
        <f t="shared" ca="1" si="133"/>
        <v>0</v>
      </c>
      <c r="V108" s="137">
        <f t="shared" ca="1" si="133"/>
        <v>0</v>
      </c>
      <c r="W108" s="137">
        <f t="shared" ca="1" si="133"/>
        <v>0</v>
      </c>
      <c r="X108" s="137">
        <f t="shared" ca="1" si="133"/>
        <v>0</v>
      </c>
      <c r="Y108" s="137">
        <f t="shared" ca="1" si="133"/>
        <v>0</v>
      </c>
      <c r="Z108" s="137">
        <f t="shared" ca="1" si="133"/>
        <v>0</v>
      </c>
      <c r="AA108" s="137">
        <f t="shared" ca="1" si="133"/>
        <v>0</v>
      </c>
      <c r="AB108" s="137">
        <f t="shared" ca="1" si="134"/>
        <v>0</v>
      </c>
      <c r="AC108" s="137">
        <f t="shared" ca="1" si="134"/>
        <v>0</v>
      </c>
      <c r="AD108" s="137">
        <f t="shared" ca="1" si="134"/>
        <v>0</v>
      </c>
      <c r="AE108" s="137">
        <f t="shared" ca="1" si="134"/>
        <v>0</v>
      </c>
      <c r="AF108" s="137">
        <f t="shared" ca="1" si="134"/>
        <v>0</v>
      </c>
      <c r="AG108" s="137">
        <f t="shared" ca="1" si="134"/>
        <v>0</v>
      </c>
      <c r="AH108" s="137">
        <f t="shared" ca="1" si="134"/>
        <v>0</v>
      </c>
      <c r="AI108" s="137">
        <f t="shared" ca="1" si="134"/>
        <v>0</v>
      </c>
      <c r="AJ108" s="137">
        <f t="shared" ca="1" si="134"/>
        <v>0</v>
      </c>
      <c r="AK108" s="137">
        <f t="shared" ca="1" si="134"/>
        <v>0</v>
      </c>
      <c r="AL108" s="137">
        <f t="shared" ca="1" si="135"/>
        <v>0</v>
      </c>
      <c r="AM108" s="137">
        <f t="shared" ca="1" si="135"/>
        <v>0</v>
      </c>
      <c r="AN108" s="137">
        <f t="shared" ca="1" si="135"/>
        <v>0</v>
      </c>
      <c r="AO108" s="137">
        <f t="shared" ca="1" si="135"/>
        <v>0</v>
      </c>
      <c r="AP108" s="137">
        <f t="shared" ca="1" si="135"/>
        <v>0</v>
      </c>
      <c r="AQ108" s="137">
        <f t="shared" ca="1" si="135"/>
        <v>0</v>
      </c>
      <c r="AR108" s="137">
        <f t="shared" ca="1" si="135"/>
        <v>0</v>
      </c>
      <c r="AS108" s="137">
        <f t="shared" ca="1" si="135"/>
        <v>0</v>
      </c>
      <c r="AT108" s="137">
        <f t="shared" ca="1" si="135"/>
        <v>0</v>
      </c>
      <c r="AU108" s="137">
        <f t="shared" ca="1" si="135"/>
        <v>0</v>
      </c>
      <c r="AV108" s="137">
        <f t="shared" ca="1" si="136"/>
        <v>0</v>
      </c>
      <c r="AW108" s="137">
        <f t="shared" ca="1" si="136"/>
        <v>0</v>
      </c>
      <c r="AX108" s="137">
        <f t="shared" ca="1" si="136"/>
        <v>0</v>
      </c>
      <c r="AY108" s="137">
        <f t="shared" ca="1" si="136"/>
        <v>0</v>
      </c>
      <c r="AZ108" s="137">
        <f t="shared" ca="1" si="136"/>
        <v>0</v>
      </c>
      <c r="BA108" s="137">
        <f t="shared" ca="1" si="136"/>
        <v>0</v>
      </c>
      <c r="BB108" s="137">
        <f t="shared" ca="1" si="136"/>
        <v>0</v>
      </c>
      <c r="BC108" s="137">
        <f t="shared" ca="1" si="136"/>
        <v>0</v>
      </c>
      <c r="BD108" s="137">
        <f t="shared" ca="1" si="136"/>
        <v>0</v>
      </c>
      <c r="BE108" s="137">
        <f t="shared" ca="1" si="136"/>
        <v>0</v>
      </c>
      <c r="BF108" s="137">
        <f t="shared" ca="1" si="137"/>
        <v>0</v>
      </c>
      <c r="BG108" s="137">
        <f t="shared" ca="1" si="137"/>
        <v>0</v>
      </c>
      <c r="BH108" s="137">
        <f t="shared" ca="1" si="137"/>
        <v>0</v>
      </c>
      <c r="BI108" s="137">
        <f t="shared" ca="1" si="137"/>
        <v>0</v>
      </c>
      <c r="BJ108" s="137">
        <f t="shared" ca="1" si="137"/>
        <v>0</v>
      </c>
      <c r="BK108" s="137">
        <f t="shared" ca="1" si="137"/>
        <v>0</v>
      </c>
      <c r="BL108" s="137">
        <f t="shared" ca="1" si="137"/>
        <v>0</v>
      </c>
      <c r="BM108" s="137">
        <f t="shared" ca="1" si="137"/>
        <v>0</v>
      </c>
      <c r="BN108" s="137">
        <f t="shared" ca="1" si="137"/>
        <v>0</v>
      </c>
      <c r="BO108" s="137">
        <f t="shared" ca="1" si="137"/>
        <v>0</v>
      </c>
      <c r="BP108" s="137">
        <f t="shared" ca="1" si="138"/>
        <v>0</v>
      </c>
      <c r="BQ108" s="137">
        <f t="shared" ca="1" si="138"/>
        <v>0</v>
      </c>
      <c r="BR108" s="137">
        <f t="shared" ca="1" si="138"/>
        <v>0</v>
      </c>
      <c r="BS108" s="137">
        <f t="shared" ca="1" si="138"/>
        <v>0</v>
      </c>
      <c r="BT108" s="137">
        <f t="shared" ca="1" si="138"/>
        <v>0</v>
      </c>
      <c r="BU108" s="137">
        <f t="shared" ca="1" si="138"/>
        <v>0</v>
      </c>
      <c r="BV108" s="137">
        <f t="shared" ca="1" si="138"/>
        <v>0</v>
      </c>
      <c r="BW108" s="137">
        <f t="shared" ca="1" si="138"/>
        <v>0</v>
      </c>
      <c r="BX108" s="137">
        <f t="shared" ca="1" si="138"/>
        <v>0</v>
      </c>
      <c r="BY108" s="137">
        <f t="shared" ca="1" si="138"/>
        <v>0</v>
      </c>
      <c r="BZ108" s="137">
        <f t="shared" ca="1" si="139"/>
        <v>0</v>
      </c>
      <c r="CA108" s="137">
        <f t="shared" ca="1" si="139"/>
        <v>0</v>
      </c>
      <c r="CB108" s="137">
        <f t="shared" ca="1" si="139"/>
        <v>0</v>
      </c>
      <c r="CC108" s="137">
        <f t="shared" ca="1" si="139"/>
        <v>0</v>
      </c>
      <c r="CD108" s="137">
        <f t="shared" ca="1" si="139"/>
        <v>0</v>
      </c>
      <c r="CE108" s="137">
        <f t="shared" ca="1" si="139"/>
        <v>0</v>
      </c>
      <c r="CF108" s="137">
        <f t="shared" ca="1" si="139"/>
        <v>0</v>
      </c>
      <c r="CG108" s="137">
        <f t="shared" ca="1" si="139"/>
        <v>0</v>
      </c>
      <c r="CH108" s="137">
        <f t="shared" ca="1" si="139"/>
        <v>0</v>
      </c>
      <c r="CI108" s="137">
        <f t="shared" ca="1" si="139"/>
        <v>0</v>
      </c>
      <c r="CJ108" s="137">
        <f t="shared" ca="1" si="140"/>
        <v>0</v>
      </c>
      <c r="CK108" s="137">
        <f t="shared" ca="1" si="140"/>
        <v>0</v>
      </c>
      <c r="CL108" s="137">
        <f t="shared" ca="1" si="140"/>
        <v>0</v>
      </c>
      <c r="CM108" s="137">
        <f t="shared" ca="1" si="140"/>
        <v>0</v>
      </c>
      <c r="CN108" s="137">
        <f t="shared" ca="1" si="140"/>
        <v>0</v>
      </c>
      <c r="CO108" s="137">
        <f t="shared" ca="1" si="140"/>
        <v>0</v>
      </c>
      <c r="CP108" s="137">
        <f t="shared" ca="1" si="140"/>
        <v>0</v>
      </c>
      <c r="CQ108" s="137">
        <f t="shared" ca="1" si="140"/>
        <v>0</v>
      </c>
      <c r="CR108" s="137">
        <f t="shared" ca="1" si="140"/>
        <v>0</v>
      </c>
      <c r="CS108" s="137">
        <f t="shared" ca="1" si="140"/>
        <v>0</v>
      </c>
      <c r="CT108" s="137">
        <f t="shared" ca="1" si="141"/>
        <v>0</v>
      </c>
      <c r="CU108" s="137">
        <f t="shared" ca="1" si="141"/>
        <v>0</v>
      </c>
      <c r="CV108" s="137">
        <f t="shared" ca="1" si="141"/>
        <v>0</v>
      </c>
      <c r="CW108" s="137">
        <f t="shared" ca="1" si="141"/>
        <v>0</v>
      </c>
      <c r="CX108" s="137">
        <f t="shared" ca="1" si="141"/>
        <v>0</v>
      </c>
      <c r="CY108" s="137">
        <f t="shared" ca="1" si="141"/>
        <v>0</v>
      </c>
      <c r="CZ108" s="137">
        <f t="shared" ca="1" si="141"/>
        <v>0</v>
      </c>
      <c r="DA108" s="137">
        <f t="shared" ca="1" si="141"/>
        <v>0</v>
      </c>
      <c r="DB108" s="137">
        <f t="shared" ca="1" si="141"/>
        <v>0</v>
      </c>
      <c r="DC108" s="137">
        <f t="shared" ca="1" si="141"/>
        <v>0</v>
      </c>
      <c r="DE108" s="253" t="str">
        <f t="shared" ca="1" si="100"/>
        <v>H.9.</v>
      </c>
      <c r="DF108">
        <v>1</v>
      </c>
      <c r="DG108">
        <f t="shared" ca="1" si="142"/>
        <v>0</v>
      </c>
    </row>
    <row r="109" spans="1:111" hidden="1">
      <c r="A109" s="123">
        <v>97</v>
      </c>
      <c r="B109" s="204" t="str">
        <f t="shared" ca="1" si="143"/>
        <v>H.10.</v>
      </c>
      <c r="C109" s="128" t="str">
        <f t="shared" ca="1" si="144"/>
        <v>Veiklos pajamos 5 (privataus ir NVO sektoriaus)</v>
      </c>
      <c r="D109" s="113"/>
      <c r="E109" s="147" t="str">
        <f t="shared" ca="1" si="145"/>
        <v/>
      </c>
      <c r="F109" s="138">
        <f ca="1">H109+NPV(FD,I109:INDEX(I109:DC109,PAL))</f>
        <v>0</v>
      </c>
      <c r="G109" s="139">
        <f ca="1">SUMIF($H$5:$DC$5,"&lt;="&amp;PAL,$H109:$DC109)</f>
        <v>0</v>
      </c>
      <c r="H109" s="137">
        <f t="shared" ca="1" si="132"/>
        <v>0</v>
      </c>
      <c r="I109" s="137">
        <f t="shared" ca="1" si="132"/>
        <v>0</v>
      </c>
      <c r="J109" s="137">
        <f t="shared" ca="1" si="132"/>
        <v>0</v>
      </c>
      <c r="K109" s="137">
        <f t="shared" ca="1" si="132"/>
        <v>0</v>
      </c>
      <c r="L109" s="137">
        <f t="shared" ca="1" si="132"/>
        <v>0</v>
      </c>
      <c r="M109" s="137">
        <f t="shared" ca="1" si="132"/>
        <v>0</v>
      </c>
      <c r="N109" s="137">
        <f t="shared" ca="1" si="132"/>
        <v>0</v>
      </c>
      <c r="O109" s="137">
        <f t="shared" ca="1" si="132"/>
        <v>0</v>
      </c>
      <c r="P109" s="137">
        <f t="shared" ca="1" si="132"/>
        <v>0</v>
      </c>
      <c r="Q109" s="137">
        <f t="shared" ca="1" si="132"/>
        <v>0</v>
      </c>
      <c r="R109" s="137">
        <f t="shared" ca="1" si="133"/>
        <v>0</v>
      </c>
      <c r="S109" s="137">
        <f t="shared" ca="1" si="133"/>
        <v>0</v>
      </c>
      <c r="T109" s="137">
        <f t="shared" ca="1" si="133"/>
        <v>0</v>
      </c>
      <c r="U109" s="137">
        <f t="shared" ca="1" si="133"/>
        <v>0</v>
      </c>
      <c r="V109" s="137">
        <f t="shared" ca="1" si="133"/>
        <v>0</v>
      </c>
      <c r="W109" s="137">
        <f t="shared" ca="1" si="133"/>
        <v>0</v>
      </c>
      <c r="X109" s="137">
        <f t="shared" ca="1" si="133"/>
        <v>0</v>
      </c>
      <c r="Y109" s="137">
        <f t="shared" ca="1" si="133"/>
        <v>0</v>
      </c>
      <c r="Z109" s="137">
        <f t="shared" ca="1" si="133"/>
        <v>0</v>
      </c>
      <c r="AA109" s="137">
        <f t="shared" ca="1" si="133"/>
        <v>0</v>
      </c>
      <c r="AB109" s="137">
        <f t="shared" ca="1" si="134"/>
        <v>0</v>
      </c>
      <c r="AC109" s="137">
        <f t="shared" ca="1" si="134"/>
        <v>0</v>
      </c>
      <c r="AD109" s="137">
        <f t="shared" ca="1" si="134"/>
        <v>0</v>
      </c>
      <c r="AE109" s="137">
        <f t="shared" ca="1" si="134"/>
        <v>0</v>
      </c>
      <c r="AF109" s="137">
        <f t="shared" ca="1" si="134"/>
        <v>0</v>
      </c>
      <c r="AG109" s="137">
        <f t="shared" ca="1" si="134"/>
        <v>0</v>
      </c>
      <c r="AH109" s="137">
        <f t="shared" ca="1" si="134"/>
        <v>0</v>
      </c>
      <c r="AI109" s="137">
        <f t="shared" ca="1" si="134"/>
        <v>0</v>
      </c>
      <c r="AJ109" s="137">
        <f t="shared" ca="1" si="134"/>
        <v>0</v>
      </c>
      <c r="AK109" s="137">
        <f t="shared" ca="1" si="134"/>
        <v>0</v>
      </c>
      <c r="AL109" s="137">
        <f t="shared" ca="1" si="135"/>
        <v>0</v>
      </c>
      <c r="AM109" s="137">
        <f t="shared" ca="1" si="135"/>
        <v>0</v>
      </c>
      <c r="AN109" s="137">
        <f t="shared" ca="1" si="135"/>
        <v>0</v>
      </c>
      <c r="AO109" s="137">
        <f t="shared" ca="1" si="135"/>
        <v>0</v>
      </c>
      <c r="AP109" s="137">
        <f t="shared" ca="1" si="135"/>
        <v>0</v>
      </c>
      <c r="AQ109" s="137">
        <f t="shared" ca="1" si="135"/>
        <v>0</v>
      </c>
      <c r="AR109" s="137">
        <f t="shared" ca="1" si="135"/>
        <v>0</v>
      </c>
      <c r="AS109" s="137">
        <f t="shared" ca="1" si="135"/>
        <v>0</v>
      </c>
      <c r="AT109" s="137">
        <f t="shared" ca="1" si="135"/>
        <v>0</v>
      </c>
      <c r="AU109" s="137">
        <f t="shared" ca="1" si="135"/>
        <v>0</v>
      </c>
      <c r="AV109" s="137">
        <f t="shared" ca="1" si="136"/>
        <v>0</v>
      </c>
      <c r="AW109" s="137">
        <f t="shared" ca="1" si="136"/>
        <v>0</v>
      </c>
      <c r="AX109" s="137">
        <f t="shared" ca="1" si="136"/>
        <v>0</v>
      </c>
      <c r="AY109" s="137">
        <f t="shared" ca="1" si="136"/>
        <v>0</v>
      </c>
      <c r="AZ109" s="137">
        <f t="shared" ca="1" si="136"/>
        <v>0</v>
      </c>
      <c r="BA109" s="137">
        <f t="shared" ca="1" si="136"/>
        <v>0</v>
      </c>
      <c r="BB109" s="137">
        <f t="shared" ca="1" si="136"/>
        <v>0</v>
      </c>
      <c r="BC109" s="137">
        <f t="shared" ca="1" si="136"/>
        <v>0</v>
      </c>
      <c r="BD109" s="137">
        <f t="shared" ca="1" si="136"/>
        <v>0</v>
      </c>
      <c r="BE109" s="137">
        <f t="shared" ca="1" si="136"/>
        <v>0</v>
      </c>
      <c r="BF109" s="137">
        <f t="shared" ca="1" si="137"/>
        <v>0</v>
      </c>
      <c r="BG109" s="137">
        <f t="shared" ca="1" si="137"/>
        <v>0</v>
      </c>
      <c r="BH109" s="137">
        <f t="shared" ca="1" si="137"/>
        <v>0</v>
      </c>
      <c r="BI109" s="137">
        <f t="shared" ca="1" si="137"/>
        <v>0</v>
      </c>
      <c r="BJ109" s="137">
        <f t="shared" ca="1" si="137"/>
        <v>0</v>
      </c>
      <c r="BK109" s="137">
        <f t="shared" ca="1" si="137"/>
        <v>0</v>
      </c>
      <c r="BL109" s="137">
        <f t="shared" ca="1" si="137"/>
        <v>0</v>
      </c>
      <c r="BM109" s="137">
        <f t="shared" ca="1" si="137"/>
        <v>0</v>
      </c>
      <c r="BN109" s="137">
        <f t="shared" ca="1" si="137"/>
        <v>0</v>
      </c>
      <c r="BO109" s="137">
        <f t="shared" ca="1" si="137"/>
        <v>0</v>
      </c>
      <c r="BP109" s="137">
        <f t="shared" ca="1" si="138"/>
        <v>0</v>
      </c>
      <c r="BQ109" s="137">
        <f t="shared" ca="1" si="138"/>
        <v>0</v>
      </c>
      <c r="BR109" s="137">
        <f t="shared" ca="1" si="138"/>
        <v>0</v>
      </c>
      <c r="BS109" s="137">
        <f t="shared" ca="1" si="138"/>
        <v>0</v>
      </c>
      <c r="BT109" s="137">
        <f t="shared" ca="1" si="138"/>
        <v>0</v>
      </c>
      <c r="BU109" s="137">
        <f t="shared" ca="1" si="138"/>
        <v>0</v>
      </c>
      <c r="BV109" s="137">
        <f t="shared" ca="1" si="138"/>
        <v>0</v>
      </c>
      <c r="BW109" s="137">
        <f t="shared" ca="1" si="138"/>
        <v>0</v>
      </c>
      <c r="BX109" s="137">
        <f t="shared" ca="1" si="138"/>
        <v>0</v>
      </c>
      <c r="BY109" s="137">
        <f t="shared" ca="1" si="138"/>
        <v>0</v>
      </c>
      <c r="BZ109" s="137">
        <f t="shared" ca="1" si="139"/>
        <v>0</v>
      </c>
      <c r="CA109" s="137">
        <f t="shared" ca="1" si="139"/>
        <v>0</v>
      </c>
      <c r="CB109" s="137">
        <f t="shared" ca="1" si="139"/>
        <v>0</v>
      </c>
      <c r="CC109" s="137">
        <f t="shared" ca="1" si="139"/>
        <v>0</v>
      </c>
      <c r="CD109" s="137">
        <f t="shared" ca="1" si="139"/>
        <v>0</v>
      </c>
      <c r="CE109" s="137">
        <f t="shared" ca="1" si="139"/>
        <v>0</v>
      </c>
      <c r="CF109" s="137">
        <f t="shared" ca="1" si="139"/>
        <v>0</v>
      </c>
      <c r="CG109" s="137">
        <f t="shared" ca="1" si="139"/>
        <v>0</v>
      </c>
      <c r="CH109" s="137">
        <f t="shared" ca="1" si="139"/>
        <v>0</v>
      </c>
      <c r="CI109" s="137">
        <f t="shared" ca="1" si="139"/>
        <v>0</v>
      </c>
      <c r="CJ109" s="137">
        <f t="shared" ca="1" si="140"/>
        <v>0</v>
      </c>
      <c r="CK109" s="137">
        <f t="shared" ca="1" si="140"/>
        <v>0</v>
      </c>
      <c r="CL109" s="137">
        <f t="shared" ca="1" si="140"/>
        <v>0</v>
      </c>
      <c r="CM109" s="137">
        <f t="shared" ca="1" si="140"/>
        <v>0</v>
      </c>
      <c r="CN109" s="137">
        <f t="shared" ca="1" si="140"/>
        <v>0</v>
      </c>
      <c r="CO109" s="137">
        <f t="shared" ca="1" si="140"/>
        <v>0</v>
      </c>
      <c r="CP109" s="137">
        <f t="shared" ca="1" si="140"/>
        <v>0</v>
      </c>
      <c r="CQ109" s="137">
        <f t="shared" ca="1" si="140"/>
        <v>0</v>
      </c>
      <c r="CR109" s="137">
        <f t="shared" ca="1" si="140"/>
        <v>0</v>
      </c>
      <c r="CS109" s="137">
        <f t="shared" ca="1" si="140"/>
        <v>0</v>
      </c>
      <c r="CT109" s="137">
        <f t="shared" ca="1" si="141"/>
        <v>0</v>
      </c>
      <c r="CU109" s="137">
        <f t="shared" ca="1" si="141"/>
        <v>0</v>
      </c>
      <c r="CV109" s="137">
        <f t="shared" ca="1" si="141"/>
        <v>0</v>
      </c>
      <c r="CW109" s="137">
        <f t="shared" ca="1" si="141"/>
        <v>0</v>
      </c>
      <c r="CX109" s="137">
        <f t="shared" ca="1" si="141"/>
        <v>0</v>
      </c>
      <c r="CY109" s="137">
        <f t="shared" ca="1" si="141"/>
        <v>0</v>
      </c>
      <c r="CZ109" s="137">
        <f t="shared" ca="1" si="141"/>
        <v>0</v>
      </c>
      <c r="DA109" s="137">
        <f t="shared" ca="1" si="141"/>
        <v>0</v>
      </c>
      <c r="DB109" s="137">
        <f t="shared" ca="1" si="141"/>
        <v>0</v>
      </c>
      <c r="DC109" s="137">
        <f t="shared" ca="1" si="141"/>
        <v>0</v>
      </c>
      <c r="DE109" s="253" t="str">
        <f t="shared" ca="1" si="100"/>
        <v>H.10.</v>
      </c>
      <c r="DF109">
        <v>1</v>
      </c>
      <c r="DG109">
        <f t="shared" ca="1" si="142"/>
        <v>0</v>
      </c>
    </row>
    <row r="110" spans="1:111" hidden="1">
      <c r="A110" s="123">
        <v>98</v>
      </c>
      <c r="B110" s="204" t="str">
        <f t="shared" ca="1" si="143"/>
        <v>I.</v>
      </c>
      <c r="C110" s="128" t="str">
        <f t="shared" ca="1" si="144"/>
        <v>MOKESTINĖS PAJAMOS</v>
      </c>
      <c r="D110" s="113"/>
      <c r="E110" s="147" t="str">
        <f t="shared" ca="1" si="145"/>
        <v/>
      </c>
      <c r="F110" s="138">
        <f ca="1">H110+NPV(FD,I110:INDEX(I110:DC110,PAL))</f>
        <v>0</v>
      </c>
      <c r="G110" s="139">
        <f ca="1">SUMIF($H$5:$DC$5,"&lt;="&amp;PAL,$H110:$DC110)</f>
        <v>0</v>
      </c>
      <c r="H110" s="137">
        <f t="shared" ca="1" si="132"/>
        <v>0</v>
      </c>
      <c r="I110" s="137">
        <f t="shared" ca="1" si="132"/>
        <v>0</v>
      </c>
      <c r="J110" s="137">
        <f t="shared" ca="1" si="132"/>
        <v>0</v>
      </c>
      <c r="K110" s="137">
        <f t="shared" ca="1" si="132"/>
        <v>0</v>
      </c>
      <c r="L110" s="137">
        <f t="shared" ca="1" si="132"/>
        <v>0</v>
      </c>
      <c r="M110" s="137">
        <f t="shared" ca="1" si="132"/>
        <v>0</v>
      </c>
      <c r="N110" s="137">
        <f t="shared" ca="1" si="132"/>
        <v>0</v>
      </c>
      <c r="O110" s="137">
        <f t="shared" ca="1" si="132"/>
        <v>0</v>
      </c>
      <c r="P110" s="137">
        <f t="shared" ca="1" si="132"/>
        <v>0</v>
      </c>
      <c r="Q110" s="137">
        <f t="shared" ca="1" si="132"/>
        <v>0</v>
      </c>
      <c r="R110" s="137">
        <f t="shared" ca="1" si="133"/>
        <v>0</v>
      </c>
      <c r="S110" s="137">
        <f t="shared" ca="1" si="133"/>
        <v>0</v>
      </c>
      <c r="T110" s="137">
        <f t="shared" ca="1" si="133"/>
        <v>0</v>
      </c>
      <c r="U110" s="137">
        <f t="shared" ca="1" si="133"/>
        <v>0</v>
      </c>
      <c r="V110" s="137">
        <f t="shared" ca="1" si="133"/>
        <v>0</v>
      </c>
      <c r="W110" s="137">
        <f t="shared" ca="1" si="133"/>
        <v>0</v>
      </c>
      <c r="X110" s="137">
        <f t="shared" ca="1" si="133"/>
        <v>0</v>
      </c>
      <c r="Y110" s="137">
        <f t="shared" ca="1" si="133"/>
        <v>0</v>
      </c>
      <c r="Z110" s="137">
        <f t="shared" ca="1" si="133"/>
        <v>0</v>
      </c>
      <c r="AA110" s="137">
        <f t="shared" ca="1" si="133"/>
        <v>0</v>
      </c>
      <c r="AB110" s="137">
        <f t="shared" ca="1" si="134"/>
        <v>0</v>
      </c>
      <c r="AC110" s="137">
        <f t="shared" ca="1" si="134"/>
        <v>0</v>
      </c>
      <c r="AD110" s="137">
        <f t="shared" ca="1" si="134"/>
        <v>0</v>
      </c>
      <c r="AE110" s="137">
        <f t="shared" ca="1" si="134"/>
        <v>0</v>
      </c>
      <c r="AF110" s="137">
        <f t="shared" ca="1" si="134"/>
        <v>0</v>
      </c>
      <c r="AG110" s="137">
        <f t="shared" ca="1" si="134"/>
        <v>0</v>
      </c>
      <c r="AH110" s="137">
        <f t="shared" ca="1" si="134"/>
        <v>0</v>
      </c>
      <c r="AI110" s="137">
        <f t="shared" ca="1" si="134"/>
        <v>0</v>
      </c>
      <c r="AJ110" s="137">
        <f t="shared" ca="1" si="134"/>
        <v>0</v>
      </c>
      <c r="AK110" s="137">
        <f t="shared" ca="1" si="134"/>
        <v>0</v>
      </c>
      <c r="AL110" s="137">
        <f t="shared" ca="1" si="135"/>
        <v>0</v>
      </c>
      <c r="AM110" s="137">
        <f t="shared" ca="1" si="135"/>
        <v>0</v>
      </c>
      <c r="AN110" s="137">
        <f t="shared" ca="1" si="135"/>
        <v>0</v>
      </c>
      <c r="AO110" s="137">
        <f t="shared" ca="1" si="135"/>
        <v>0</v>
      </c>
      <c r="AP110" s="137">
        <f t="shared" ca="1" si="135"/>
        <v>0</v>
      </c>
      <c r="AQ110" s="137">
        <f t="shared" ca="1" si="135"/>
        <v>0</v>
      </c>
      <c r="AR110" s="137">
        <f t="shared" ca="1" si="135"/>
        <v>0</v>
      </c>
      <c r="AS110" s="137">
        <f t="shared" ca="1" si="135"/>
        <v>0</v>
      </c>
      <c r="AT110" s="137">
        <f t="shared" ca="1" si="135"/>
        <v>0</v>
      </c>
      <c r="AU110" s="137">
        <f t="shared" ca="1" si="135"/>
        <v>0</v>
      </c>
      <c r="AV110" s="137">
        <f t="shared" ca="1" si="136"/>
        <v>0</v>
      </c>
      <c r="AW110" s="137">
        <f t="shared" ca="1" si="136"/>
        <v>0</v>
      </c>
      <c r="AX110" s="137">
        <f t="shared" ca="1" si="136"/>
        <v>0</v>
      </c>
      <c r="AY110" s="137">
        <f t="shared" ca="1" si="136"/>
        <v>0</v>
      </c>
      <c r="AZ110" s="137">
        <f t="shared" ca="1" si="136"/>
        <v>0</v>
      </c>
      <c r="BA110" s="137">
        <f t="shared" ca="1" si="136"/>
        <v>0</v>
      </c>
      <c r="BB110" s="137">
        <f t="shared" ca="1" si="136"/>
        <v>0</v>
      </c>
      <c r="BC110" s="137">
        <f t="shared" ca="1" si="136"/>
        <v>0</v>
      </c>
      <c r="BD110" s="137">
        <f t="shared" ca="1" si="136"/>
        <v>0</v>
      </c>
      <c r="BE110" s="137">
        <f t="shared" ca="1" si="136"/>
        <v>0</v>
      </c>
      <c r="BF110" s="137">
        <f t="shared" ca="1" si="137"/>
        <v>0</v>
      </c>
      <c r="BG110" s="137">
        <f t="shared" ca="1" si="137"/>
        <v>0</v>
      </c>
      <c r="BH110" s="137">
        <f t="shared" ca="1" si="137"/>
        <v>0</v>
      </c>
      <c r="BI110" s="137">
        <f t="shared" ca="1" si="137"/>
        <v>0</v>
      </c>
      <c r="BJ110" s="137">
        <f t="shared" ca="1" si="137"/>
        <v>0</v>
      </c>
      <c r="BK110" s="137">
        <f t="shared" ca="1" si="137"/>
        <v>0</v>
      </c>
      <c r="BL110" s="137">
        <f t="shared" ca="1" si="137"/>
        <v>0</v>
      </c>
      <c r="BM110" s="137">
        <f t="shared" ca="1" si="137"/>
        <v>0</v>
      </c>
      <c r="BN110" s="137">
        <f t="shared" ca="1" si="137"/>
        <v>0</v>
      </c>
      <c r="BO110" s="137">
        <f t="shared" ca="1" si="137"/>
        <v>0</v>
      </c>
      <c r="BP110" s="137">
        <f t="shared" ca="1" si="138"/>
        <v>0</v>
      </c>
      <c r="BQ110" s="137">
        <f t="shared" ca="1" si="138"/>
        <v>0</v>
      </c>
      <c r="BR110" s="137">
        <f t="shared" ca="1" si="138"/>
        <v>0</v>
      </c>
      <c r="BS110" s="137">
        <f t="shared" ca="1" si="138"/>
        <v>0</v>
      </c>
      <c r="BT110" s="137">
        <f t="shared" ca="1" si="138"/>
        <v>0</v>
      </c>
      <c r="BU110" s="137">
        <f t="shared" ca="1" si="138"/>
        <v>0</v>
      </c>
      <c r="BV110" s="137">
        <f t="shared" ca="1" si="138"/>
        <v>0</v>
      </c>
      <c r="BW110" s="137">
        <f t="shared" ca="1" si="138"/>
        <v>0</v>
      </c>
      <c r="BX110" s="137">
        <f t="shared" ca="1" si="138"/>
        <v>0</v>
      </c>
      <c r="BY110" s="137">
        <f t="shared" ca="1" si="138"/>
        <v>0</v>
      </c>
      <c r="BZ110" s="137">
        <f t="shared" ca="1" si="139"/>
        <v>0</v>
      </c>
      <c r="CA110" s="137">
        <f t="shared" ca="1" si="139"/>
        <v>0</v>
      </c>
      <c r="CB110" s="137">
        <f t="shared" ca="1" si="139"/>
        <v>0</v>
      </c>
      <c r="CC110" s="137">
        <f t="shared" ca="1" si="139"/>
        <v>0</v>
      </c>
      <c r="CD110" s="137">
        <f t="shared" ca="1" si="139"/>
        <v>0</v>
      </c>
      <c r="CE110" s="137">
        <f t="shared" ca="1" si="139"/>
        <v>0</v>
      </c>
      <c r="CF110" s="137">
        <f t="shared" ca="1" si="139"/>
        <v>0</v>
      </c>
      <c r="CG110" s="137">
        <f t="shared" ca="1" si="139"/>
        <v>0</v>
      </c>
      <c r="CH110" s="137">
        <f t="shared" ca="1" si="139"/>
        <v>0</v>
      </c>
      <c r="CI110" s="137">
        <f t="shared" ca="1" si="139"/>
        <v>0</v>
      </c>
      <c r="CJ110" s="137">
        <f t="shared" ca="1" si="140"/>
        <v>0</v>
      </c>
      <c r="CK110" s="137">
        <f t="shared" ca="1" si="140"/>
        <v>0</v>
      </c>
      <c r="CL110" s="137">
        <f t="shared" ca="1" si="140"/>
        <v>0</v>
      </c>
      <c r="CM110" s="137">
        <f t="shared" ca="1" si="140"/>
        <v>0</v>
      </c>
      <c r="CN110" s="137">
        <f t="shared" ca="1" si="140"/>
        <v>0</v>
      </c>
      <c r="CO110" s="137">
        <f t="shared" ca="1" si="140"/>
        <v>0</v>
      </c>
      <c r="CP110" s="137">
        <f t="shared" ca="1" si="140"/>
        <v>0</v>
      </c>
      <c r="CQ110" s="137">
        <f t="shared" ca="1" si="140"/>
        <v>0</v>
      </c>
      <c r="CR110" s="137">
        <f t="shared" ca="1" si="140"/>
        <v>0</v>
      </c>
      <c r="CS110" s="137">
        <f t="shared" ca="1" si="140"/>
        <v>0</v>
      </c>
      <c r="CT110" s="137">
        <f t="shared" ca="1" si="141"/>
        <v>0</v>
      </c>
      <c r="CU110" s="137">
        <f t="shared" ca="1" si="141"/>
        <v>0</v>
      </c>
      <c r="CV110" s="137">
        <f t="shared" ca="1" si="141"/>
        <v>0</v>
      </c>
      <c r="CW110" s="137">
        <f t="shared" ca="1" si="141"/>
        <v>0</v>
      </c>
      <c r="CX110" s="137">
        <f t="shared" ca="1" si="141"/>
        <v>0</v>
      </c>
      <c r="CY110" s="137">
        <f t="shared" ca="1" si="141"/>
        <v>0</v>
      </c>
      <c r="CZ110" s="137">
        <f t="shared" ca="1" si="141"/>
        <v>0</v>
      </c>
      <c r="DA110" s="137">
        <f t="shared" ca="1" si="141"/>
        <v>0</v>
      </c>
      <c r="DB110" s="137">
        <f t="shared" ca="1" si="141"/>
        <v>0</v>
      </c>
      <c r="DC110" s="137">
        <f t="shared" ca="1" si="141"/>
        <v>0</v>
      </c>
      <c r="DE110" s="253" t="str">
        <f t="shared" ca="1" si="100"/>
        <v>I.</v>
      </c>
      <c r="DF110">
        <v>1</v>
      </c>
      <c r="DG110">
        <f t="shared" ca="1" si="142"/>
        <v>0</v>
      </c>
    </row>
    <row r="111" spans="1:111" hidden="1">
      <c r="A111" s="123">
        <v>99</v>
      </c>
      <c r="B111" s="204" t="str">
        <f t="shared" ca="1" si="143"/>
        <v>J.</v>
      </c>
      <c r="C111" s="196" t="str">
        <f t="shared" ca="1" si="144"/>
        <v>PVM (kuris įskaičiuotas į investicijas, veiklos sąnaudas ir pajamas) BALANSAS</v>
      </c>
      <c r="D111" s="131"/>
      <c r="E111" s="147" t="str">
        <f t="shared" ca="1" si="145"/>
        <v/>
      </c>
      <c r="F111" s="138">
        <f ca="1">H111+NPV(FD,I111:INDEX(I111:DC111,PAL))</f>
        <v>11284397.725301826</v>
      </c>
      <c r="G111" s="139">
        <f ca="1">SUMIF($H$5:$DC$5,"&lt;="&amp;PAL,$H111:$DC111)</f>
        <v>19545516.276768595</v>
      </c>
      <c r="H111" s="137">
        <f t="shared" ca="1" si="132"/>
        <v>0</v>
      </c>
      <c r="I111" s="137">
        <f t="shared" ca="1" si="132"/>
        <v>910182.50330578513</v>
      </c>
      <c r="J111" s="137">
        <f t="shared" ca="1" si="132"/>
        <v>314196.19358677685</v>
      </c>
      <c r="K111" s="137">
        <f t="shared" ca="1" si="132"/>
        <v>581959.24769008253</v>
      </c>
      <c r="L111" s="137">
        <f t="shared" ca="1" si="132"/>
        <v>1025755.3219338845</v>
      </c>
      <c r="M111" s="137">
        <f t="shared" ca="1" si="132"/>
        <v>2500987.8051570249</v>
      </c>
      <c r="N111" s="137">
        <f t="shared" ca="1" si="132"/>
        <v>2876537.920859504</v>
      </c>
      <c r="O111" s="137">
        <f t="shared" ca="1" si="132"/>
        <v>1636082.6729256199</v>
      </c>
      <c r="P111" s="137">
        <f t="shared" ca="1" si="132"/>
        <v>29183.499371900831</v>
      </c>
      <c r="Q111" s="137">
        <f t="shared" ca="1" si="132"/>
        <v>29183.499371900831</v>
      </c>
      <c r="R111" s="137">
        <f t="shared" ca="1" si="133"/>
        <v>29183.499371900831</v>
      </c>
      <c r="S111" s="137">
        <f t="shared" ca="1" si="133"/>
        <v>29183.499371900831</v>
      </c>
      <c r="T111" s="137">
        <f t="shared" ca="1" si="133"/>
        <v>-130.33467768594755</v>
      </c>
      <c r="U111" s="137">
        <f t="shared" ca="1" si="133"/>
        <v>-523985.99087603309</v>
      </c>
      <c r="V111" s="137">
        <f t="shared" ca="1" si="133"/>
        <v>28373.017388429755</v>
      </c>
      <c r="W111" s="137">
        <f t="shared" ca="1" si="133"/>
        <v>-122092.06938842975</v>
      </c>
      <c r="X111" s="137">
        <f t="shared" ca="1" si="133"/>
        <v>28373.017388429755</v>
      </c>
      <c r="Y111" s="137">
        <f t="shared" ca="1" si="133"/>
        <v>59777.476066115705</v>
      </c>
      <c r="Z111" s="137">
        <f t="shared" ca="1" si="133"/>
        <v>580732.02565289254</v>
      </c>
      <c r="AA111" s="137">
        <f t="shared" ca="1" si="133"/>
        <v>28373.017388429755</v>
      </c>
      <c r="AB111" s="137">
        <f t="shared" ca="1" si="134"/>
        <v>178838.10416528926</v>
      </c>
      <c r="AC111" s="137">
        <f t="shared" ca="1" si="134"/>
        <v>28373.017388429755</v>
      </c>
      <c r="AD111" s="137">
        <f t="shared" ca="1" si="134"/>
        <v>702850.40995041328</v>
      </c>
      <c r="AE111" s="137">
        <f t="shared" ca="1" si="134"/>
        <v>-889324.22310743807</v>
      </c>
      <c r="AF111" s="137">
        <f t="shared" ca="1" si="134"/>
        <v>28373.017388429755</v>
      </c>
      <c r="AG111" s="137">
        <f t="shared" ca="1" si="134"/>
        <v>-222402.12723966944</v>
      </c>
      <c r="AH111" s="137">
        <f t="shared" ca="1" si="134"/>
        <v>4719631.2494256189</v>
      </c>
      <c r="AI111" s="137">
        <f t="shared" ca="1" si="134"/>
        <v>61871.106644628104</v>
      </c>
      <c r="AJ111" s="137">
        <f t="shared" ca="1" si="134"/>
        <v>617555.95953719004</v>
      </c>
      <c r="AK111" s="137">
        <f t="shared" ca="1" si="134"/>
        <v>237736.07523966944</v>
      </c>
      <c r="AL111" s="137">
        <f t="shared" ca="1" si="135"/>
        <v>188869.10995041323</v>
      </c>
      <c r="AM111" s="137">
        <f t="shared" ca="1" si="135"/>
        <v>28373.017388429755</v>
      </c>
      <c r="AN111" s="137">
        <f t="shared" ca="1" si="135"/>
        <v>989600.98433057859</v>
      </c>
      <c r="AO111" s="137">
        <f t="shared" ca="1" si="135"/>
        <v>2974287.7281322312</v>
      </c>
      <c r="AP111" s="137">
        <f t="shared" ca="1" si="135"/>
        <v>31274.124000000003</v>
      </c>
      <c r="AQ111" s="137">
        <f t="shared" ca="1" si="135"/>
        <v>-172247.0983140496</v>
      </c>
      <c r="AR111" s="137">
        <f t="shared" ca="1" si="135"/>
        <v>0</v>
      </c>
      <c r="AS111" s="137">
        <f t="shared" ca="1" si="135"/>
        <v>0</v>
      </c>
      <c r="AT111" s="137">
        <f t="shared" ca="1" si="135"/>
        <v>0</v>
      </c>
      <c r="AU111" s="137">
        <f t="shared" ca="1" si="135"/>
        <v>0</v>
      </c>
      <c r="AV111" s="137">
        <f t="shared" ca="1" si="136"/>
        <v>0</v>
      </c>
      <c r="AW111" s="137">
        <f t="shared" ca="1" si="136"/>
        <v>0</v>
      </c>
      <c r="AX111" s="137">
        <f t="shared" ca="1" si="136"/>
        <v>0</v>
      </c>
      <c r="AY111" s="137">
        <f t="shared" ca="1" si="136"/>
        <v>0</v>
      </c>
      <c r="AZ111" s="137">
        <f t="shared" ca="1" si="136"/>
        <v>0</v>
      </c>
      <c r="BA111" s="137">
        <f t="shared" ca="1" si="136"/>
        <v>0</v>
      </c>
      <c r="BB111" s="137">
        <f t="shared" ca="1" si="136"/>
        <v>0</v>
      </c>
      <c r="BC111" s="137">
        <f t="shared" ca="1" si="136"/>
        <v>0</v>
      </c>
      <c r="BD111" s="137">
        <f t="shared" ca="1" si="136"/>
        <v>0</v>
      </c>
      <c r="BE111" s="137">
        <f t="shared" ca="1" si="136"/>
        <v>0</v>
      </c>
      <c r="BF111" s="137">
        <f t="shared" ca="1" si="137"/>
        <v>0</v>
      </c>
      <c r="BG111" s="137">
        <f t="shared" ca="1" si="137"/>
        <v>0</v>
      </c>
      <c r="BH111" s="137">
        <f t="shared" ca="1" si="137"/>
        <v>0</v>
      </c>
      <c r="BI111" s="137">
        <f t="shared" ca="1" si="137"/>
        <v>0</v>
      </c>
      <c r="BJ111" s="137">
        <f t="shared" ca="1" si="137"/>
        <v>0</v>
      </c>
      <c r="BK111" s="137">
        <f t="shared" ca="1" si="137"/>
        <v>0</v>
      </c>
      <c r="BL111" s="137">
        <f t="shared" ca="1" si="137"/>
        <v>0</v>
      </c>
      <c r="BM111" s="137">
        <f t="shared" ca="1" si="137"/>
        <v>0</v>
      </c>
      <c r="BN111" s="137">
        <f t="shared" ca="1" si="137"/>
        <v>0</v>
      </c>
      <c r="BO111" s="137">
        <f t="shared" ca="1" si="137"/>
        <v>0</v>
      </c>
      <c r="BP111" s="137">
        <f t="shared" ca="1" si="138"/>
        <v>0</v>
      </c>
      <c r="BQ111" s="137">
        <f t="shared" ca="1" si="138"/>
        <v>0</v>
      </c>
      <c r="BR111" s="137">
        <f t="shared" ca="1" si="138"/>
        <v>0</v>
      </c>
      <c r="BS111" s="137">
        <f t="shared" ca="1" si="138"/>
        <v>0</v>
      </c>
      <c r="BT111" s="137">
        <f t="shared" ca="1" si="138"/>
        <v>0</v>
      </c>
      <c r="BU111" s="137">
        <f t="shared" ca="1" si="138"/>
        <v>0</v>
      </c>
      <c r="BV111" s="137">
        <f t="shared" ca="1" si="138"/>
        <v>0</v>
      </c>
      <c r="BW111" s="137">
        <f t="shared" ca="1" si="138"/>
        <v>0</v>
      </c>
      <c r="BX111" s="137">
        <f t="shared" ca="1" si="138"/>
        <v>0</v>
      </c>
      <c r="BY111" s="137">
        <f t="shared" ca="1" si="138"/>
        <v>0</v>
      </c>
      <c r="BZ111" s="137">
        <f t="shared" ca="1" si="139"/>
        <v>0</v>
      </c>
      <c r="CA111" s="137">
        <f t="shared" ca="1" si="139"/>
        <v>0</v>
      </c>
      <c r="CB111" s="137">
        <f t="shared" ca="1" si="139"/>
        <v>0</v>
      </c>
      <c r="CC111" s="137">
        <f t="shared" ca="1" si="139"/>
        <v>0</v>
      </c>
      <c r="CD111" s="137">
        <f t="shared" ca="1" si="139"/>
        <v>0</v>
      </c>
      <c r="CE111" s="137">
        <f t="shared" ca="1" si="139"/>
        <v>0</v>
      </c>
      <c r="CF111" s="137">
        <f t="shared" ca="1" si="139"/>
        <v>0</v>
      </c>
      <c r="CG111" s="137">
        <f t="shared" ca="1" si="139"/>
        <v>0</v>
      </c>
      <c r="CH111" s="137">
        <f t="shared" ca="1" si="139"/>
        <v>0</v>
      </c>
      <c r="CI111" s="137">
        <f t="shared" ca="1" si="139"/>
        <v>0</v>
      </c>
      <c r="CJ111" s="137">
        <f t="shared" ca="1" si="140"/>
        <v>0</v>
      </c>
      <c r="CK111" s="137">
        <f t="shared" ca="1" si="140"/>
        <v>0</v>
      </c>
      <c r="CL111" s="137">
        <f t="shared" ca="1" si="140"/>
        <v>0</v>
      </c>
      <c r="CM111" s="137">
        <f t="shared" ca="1" si="140"/>
        <v>0</v>
      </c>
      <c r="CN111" s="137">
        <f t="shared" ca="1" si="140"/>
        <v>0</v>
      </c>
      <c r="CO111" s="137">
        <f t="shared" ca="1" si="140"/>
        <v>0</v>
      </c>
      <c r="CP111" s="137">
        <f t="shared" ca="1" si="140"/>
        <v>0</v>
      </c>
      <c r="CQ111" s="137">
        <f t="shared" ca="1" si="140"/>
        <v>0</v>
      </c>
      <c r="CR111" s="137">
        <f t="shared" ca="1" si="140"/>
        <v>0</v>
      </c>
      <c r="CS111" s="137">
        <f t="shared" ca="1" si="140"/>
        <v>0</v>
      </c>
      <c r="CT111" s="137">
        <f t="shared" ca="1" si="141"/>
        <v>0</v>
      </c>
      <c r="CU111" s="137">
        <f t="shared" ca="1" si="141"/>
        <v>0</v>
      </c>
      <c r="CV111" s="137">
        <f t="shared" ca="1" si="141"/>
        <v>0</v>
      </c>
      <c r="CW111" s="137">
        <f t="shared" ca="1" si="141"/>
        <v>0</v>
      </c>
      <c r="CX111" s="137">
        <f t="shared" ca="1" si="141"/>
        <v>0</v>
      </c>
      <c r="CY111" s="137">
        <f t="shared" ca="1" si="141"/>
        <v>0</v>
      </c>
      <c r="CZ111" s="137">
        <f t="shared" ca="1" si="141"/>
        <v>0</v>
      </c>
      <c r="DA111" s="137">
        <f t="shared" ca="1" si="141"/>
        <v>0</v>
      </c>
      <c r="DB111" s="137">
        <f t="shared" ca="1" si="141"/>
        <v>0</v>
      </c>
      <c r="DC111" s="137">
        <f t="shared" ca="1" si="141"/>
        <v>0</v>
      </c>
      <c r="DE111" s="253" t="str">
        <f t="shared" ca="1" si="100"/>
        <v>J.</v>
      </c>
      <c r="DF111">
        <v>1</v>
      </c>
    </row>
    <row r="112" spans="1:111" ht="15" hidden="1" customHeight="1">
      <c r="A112" s="123">
        <v>100</v>
      </c>
      <c r="B112" s="204" t="str">
        <f t="shared" ca="1" si="143"/>
        <v>J.1.</v>
      </c>
      <c r="C112" s="196" t="str">
        <f t="shared" ca="1" si="144"/>
        <v>Bendra pirkimo PVM suma (investicijoms ir reinvesticijoms)</v>
      </c>
      <c r="D112" s="131"/>
      <c r="E112" s="232" t="str">
        <f t="shared" ca="1" si="145"/>
        <v/>
      </c>
      <c r="F112" s="138">
        <f ca="1">H112+NPV(FD,I112:INDEX(I112:DC112,PAL))</f>
        <v>12208292.279680358</v>
      </c>
      <c r="G112" s="139">
        <f ca="1">SUMIF($H$5:$DC$5,"&lt;="&amp;PAL,$H112:$DC112)</f>
        <v>20971208.807876032</v>
      </c>
      <c r="H112" s="233">
        <f t="shared" ref="H112:Q112" ca="1" si="146">OFFSET(INDIRECT("'"&amp;Opt_alt&amp;"'!H12"),$A112,H$5)</f>
        <v>0</v>
      </c>
      <c r="I112" s="233">
        <f t="shared" ca="1" si="146"/>
        <v>910182.50330578513</v>
      </c>
      <c r="J112" s="233">
        <f t="shared" ca="1" si="146"/>
        <v>326885.30578512396</v>
      </c>
      <c r="K112" s="233">
        <f t="shared" ca="1" si="146"/>
        <v>1289254.4260041323</v>
      </c>
      <c r="L112" s="233">
        <f t="shared" ca="1" si="146"/>
        <v>996571.82256198372</v>
      </c>
      <c r="M112" s="233">
        <f t="shared" ca="1" si="146"/>
        <v>2672424.4214876033</v>
      </c>
      <c r="N112" s="233">
        <f t="shared" ca="1" si="146"/>
        <v>2847354.4214876033</v>
      </c>
      <c r="O112" s="233">
        <f t="shared" ca="1" si="146"/>
        <v>1606899.173553719</v>
      </c>
      <c r="P112" s="233">
        <f t="shared" ca="1" si="146"/>
        <v>0</v>
      </c>
      <c r="Q112" s="233">
        <f t="shared" ca="1" si="146"/>
        <v>0</v>
      </c>
      <c r="R112" s="233">
        <f t="shared" ref="R112:AA112" ca="1" si="147">OFFSET(INDIRECT("'"&amp;Opt_alt&amp;"'!H12"),$A112,R$5)</f>
        <v>0</v>
      </c>
      <c r="S112" s="233">
        <f t="shared" ca="1" si="147"/>
        <v>0</v>
      </c>
      <c r="T112" s="233">
        <f t="shared" ca="1" si="147"/>
        <v>2901.1066115702483</v>
      </c>
      <c r="U112" s="233">
        <f t="shared" ca="1" si="147"/>
        <v>0</v>
      </c>
      <c r="V112" s="233">
        <f t="shared" ca="1" si="147"/>
        <v>0</v>
      </c>
      <c r="W112" s="233">
        <f t="shared" ca="1" si="147"/>
        <v>0</v>
      </c>
      <c r="X112" s="233">
        <f t="shared" ca="1" si="147"/>
        <v>0</v>
      </c>
      <c r="Y112" s="233">
        <f t="shared" ca="1" si="147"/>
        <v>0</v>
      </c>
      <c r="Z112" s="233">
        <f t="shared" ca="1" si="147"/>
        <v>0</v>
      </c>
      <c r="AA112" s="233">
        <f t="shared" ca="1" si="147"/>
        <v>0</v>
      </c>
      <c r="AB112" s="233">
        <f t="shared" ref="AB112:AK112" ca="1" si="148">OFFSET(INDIRECT("'"&amp;Opt_alt&amp;"'!H12"),$A112,AB$5)</f>
        <v>0</v>
      </c>
      <c r="AC112" s="233">
        <f t="shared" ca="1" si="148"/>
        <v>0</v>
      </c>
      <c r="AD112" s="233">
        <f t="shared" ca="1" si="148"/>
        <v>726818.15702479344</v>
      </c>
      <c r="AE112" s="233">
        <f t="shared" ca="1" si="148"/>
        <v>2901.1066115702483</v>
      </c>
      <c r="AF112" s="233">
        <f t="shared" ca="1" si="148"/>
        <v>0</v>
      </c>
      <c r="AG112" s="233">
        <f t="shared" ca="1" si="148"/>
        <v>0</v>
      </c>
      <c r="AH112" s="233">
        <f t="shared" ca="1" si="148"/>
        <v>4691258.2320371894</v>
      </c>
      <c r="AI112" s="233">
        <f t="shared" ca="1" si="148"/>
        <v>0</v>
      </c>
      <c r="AJ112" s="233">
        <f t="shared" ca="1" si="148"/>
        <v>0</v>
      </c>
      <c r="AK112" s="233">
        <f t="shared" ca="1" si="148"/>
        <v>209363.05785123969</v>
      </c>
      <c r="AL112" s="233">
        <f t="shared" ref="AL112:AU112" ca="1" si="149">OFFSET(INDIRECT("'"&amp;Opt_alt&amp;"'!H12"),$A112,AL$5)</f>
        <v>0</v>
      </c>
      <c r="AM112" s="233">
        <f t="shared" ca="1" si="149"/>
        <v>0</v>
      </c>
      <c r="AN112" s="233">
        <f t="shared" ca="1" si="149"/>
        <v>1003100.5785123968</v>
      </c>
      <c r="AO112" s="233">
        <f t="shared" ca="1" si="149"/>
        <v>3682393.3884297521</v>
      </c>
      <c r="AP112" s="233">
        <f t="shared" ca="1" si="149"/>
        <v>2901.1066115702483</v>
      </c>
      <c r="AQ112" s="233">
        <f t="shared" ca="1" si="149"/>
        <v>0</v>
      </c>
      <c r="AR112" s="233">
        <f t="shared" ca="1" si="149"/>
        <v>0</v>
      </c>
      <c r="AS112" s="233">
        <f t="shared" ca="1" si="149"/>
        <v>0</v>
      </c>
      <c r="AT112" s="233">
        <f t="shared" ca="1" si="149"/>
        <v>0</v>
      </c>
      <c r="AU112" s="233">
        <f t="shared" ca="1" si="149"/>
        <v>0</v>
      </c>
      <c r="AV112" s="233">
        <f t="shared" ref="AV112:BE112" ca="1" si="150">OFFSET(INDIRECT("'"&amp;Opt_alt&amp;"'!H12"),$A112,AV$5)</f>
        <v>0</v>
      </c>
      <c r="AW112" s="233">
        <f t="shared" ca="1" si="150"/>
        <v>0</v>
      </c>
      <c r="AX112" s="233">
        <f t="shared" ca="1" si="150"/>
        <v>0</v>
      </c>
      <c r="AY112" s="233">
        <f t="shared" ca="1" si="150"/>
        <v>0</v>
      </c>
      <c r="AZ112" s="233">
        <f t="shared" ca="1" si="150"/>
        <v>0</v>
      </c>
      <c r="BA112" s="233">
        <f t="shared" ca="1" si="150"/>
        <v>0</v>
      </c>
      <c r="BB112" s="233">
        <f t="shared" ca="1" si="150"/>
        <v>0</v>
      </c>
      <c r="BC112" s="233">
        <f t="shared" ca="1" si="150"/>
        <v>0</v>
      </c>
      <c r="BD112" s="233">
        <f t="shared" ca="1" si="150"/>
        <v>0</v>
      </c>
      <c r="BE112" s="233">
        <f t="shared" ca="1" si="150"/>
        <v>0</v>
      </c>
      <c r="BF112" s="233">
        <f t="shared" ref="BF112:BO112" ca="1" si="151">OFFSET(INDIRECT("'"&amp;Opt_alt&amp;"'!H12"),$A112,BF$5)</f>
        <v>0</v>
      </c>
      <c r="BG112" s="233">
        <f t="shared" ca="1" si="151"/>
        <v>0</v>
      </c>
      <c r="BH112" s="233">
        <f t="shared" ca="1" si="151"/>
        <v>0</v>
      </c>
      <c r="BI112" s="233">
        <f t="shared" ca="1" si="151"/>
        <v>0</v>
      </c>
      <c r="BJ112" s="233">
        <f t="shared" ca="1" si="151"/>
        <v>0</v>
      </c>
      <c r="BK112" s="233">
        <f t="shared" ca="1" si="151"/>
        <v>0</v>
      </c>
      <c r="BL112" s="233">
        <f t="shared" ca="1" si="151"/>
        <v>0</v>
      </c>
      <c r="BM112" s="233">
        <f t="shared" ca="1" si="151"/>
        <v>0</v>
      </c>
      <c r="BN112" s="233">
        <f t="shared" ca="1" si="151"/>
        <v>0</v>
      </c>
      <c r="BO112" s="233">
        <f t="shared" ca="1" si="151"/>
        <v>0</v>
      </c>
      <c r="BP112" s="233">
        <f t="shared" ref="BP112:BY112" ca="1" si="152">OFFSET(INDIRECT("'"&amp;Opt_alt&amp;"'!H12"),$A112,BP$5)</f>
        <v>0</v>
      </c>
      <c r="BQ112" s="233">
        <f t="shared" ca="1" si="152"/>
        <v>0</v>
      </c>
      <c r="BR112" s="233">
        <f t="shared" ca="1" si="152"/>
        <v>0</v>
      </c>
      <c r="BS112" s="233">
        <f t="shared" ca="1" si="152"/>
        <v>0</v>
      </c>
      <c r="BT112" s="233">
        <f t="shared" ca="1" si="152"/>
        <v>0</v>
      </c>
      <c r="BU112" s="233">
        <f t="shared" ca="1" si="152"/>
        <v>0</v>
      </c>
      <c r="BV112" s="233">
        <f t="shared" ca="1" si="152"/>
        <v>0</v>
      </c>
      <c r="BW112" s="233">
        <f t="shared" ca="1" si="152"/>
        <v>0</v>
      </c>
      <c r="BX112" s="233">
        <f t="shared" ca="1" si="152"/>
        <v>0</v>
      </c>
      <c r="BY112" s="233">
        <f t="shared" ca="1" si="152"/>
        <v>0</v>
      </c>
      <c r="BZ112" s="233">
        <f t="shared" ref="BZ112:CI112" ca="1" si="153">OFFSET(INDIRECT("'"&amp;Opt_alt&amp;"'!H12"),$A112,BZ$5)</f>
        <v>0</v>
      </c>
      <c r="CA112" s="233">
        <f t="shared" ca="1" si="153"/>
        <v>0</v>
      </c>
      <c r="CB112" s="233">
        <f t="shared" ca="1" si="153"/>
        <v>0</v>
      </c>
      <c r="CC112" s="233">
        <f t="shared" ca="1" si="153"/>
        <v>0</v>
      </c>
      <c r="CD112" s="233">
        <f t="shared" ca="1" si="153"/>
        <v>0</v>
      </c>
      <c r="CE112" s="233">
        <f t="shared" ca="1" si="153"/>
        <v>0</v>
      </c>
      <c r="CF112" s="233">
        <f t="shared" ca="1" si="153"/>
        <v>0</v>
      </c>
      <c r="CG112" s="233">
        <f t="shared" ca="1" si="153"/>
        <v>0</v>
      </c>
      <c r="CH112" s="233">
        <f t="shared" ca="1" si="153"/>
        <v>0</v>
      </c>
      <c r="CI112" s="233">
        <f t="shared" ca="1" si="153"/>
        <v>0</v>
      </c>
      <c r="CJ112" s="233">
        <f t="shared" ref="CJ112:CS112" ca="1" si="154">OFFSET(INDIRECT("'"&amp;Opt_alt&amp;"'!H12"),$A112,CJ$5)</f>
        <v>0</v>
      </c>
      <c r="CK112" s="233">
        <f t="shared" ca="1" si="154"/>
        <v>0</v>
      </c>
      <c r="CL112" s="233">
        <f t="shared" ca="1" si="154"/>
        <v>0</v>
      </c>
      <c r="CM112" s="233">
        <f t="shared" ca="1" si="154"/>
        <v>0</v>
      </c>
      <c r="CN112" s="233">
        <f t="shared" ca="1" si="154"/>
        <v>0</v>
      </c>
      <c r="CO112" s="233">
        <f t="shared" ca="1" si="154"/>
        <v>0</v>
      </c>
      <c r="CP112" s="233">
        <f t="shared" ca="1" si="154"/>
        <v>0</v>
      </c>
      <c r="CQ112" s="233">
        <f t="shared" ca="1" si="154"/>
        <v>0</v>
      </c>
      <c r="CR112" s="233">
        <f t="shared" ca="1" si="154"/>
        <v>0</v>
      </c>
      <c r="CS112" s="233">
        <f t="shared" ca="1" si="154"/>
        <v>0</v>
      </c>
      <c r="CT112" s="233">
        <f t="shared" ref="CT112:DC112" ca="1" si="155">OFFSET(INDIRECT("'"&amp;Opt_alt&amp;"'!H12"),$A112,CT$5)</f>
        <v>0</v>
      </c>
      <c r="CU112" s="233">
        <f t="shared" ca="1" si="155"/>
        <v>0</v>
      </c>
      <c r="CV112" s="233">
        <f t="shared" ca="1" si="155"/>
        <v>0</v>
      </c>
      <c r="CW112" s="233">
        <f t="shared" ca="1" si="155"/>
        <v>0</v>
      </c>
      <c r="CX112" s="233">
        <f t="shared" ca="1" si="155"/>
        <v>0</v>
      </c>
      <c r="CY112" s="233">
        <f t="shared" ca="1" si="155"/>
        <v>0</v>
      </c>
      <c r="CZ112" s="233">
        <f t="shared" ca="1" si="155"/>
        <v>0</v>
      </c>
      <c r="DA112" s="233">
        <f t="shared" ca="1" si="155"/>
        <v>0</v>
      </c>
      <c r="DB112" s="233">
        <f t="shared" ca="1" si="155"/>
        <v>0</v>
      </c>
      <c r="DC112" s="234">
        <f t="shared" ca="1" si="155"/>
        <v>0</v>
      </c>
      <c r="DE112" s="253" t="str">
        <f t="shared" ca="1" si="100"/>
        <v>J.1.</v>
      </c>
      <c r="DF112">
        <v>1</v>
      </c>
    </row>
    <row r="113" spans="1:110" hidden="1">
      <c r="A113" s="123">
        <v>101</v>
      </c>
      <c r="B113" s="204" t="str">
        <f t="shared" ca="1" si="143"/>
        <v>J.2.</v>
      </c>
      <c r="C113" s="128" t="str">
        <f t="shared" ca="1" si="144"/>
        <v>Bendra pirkimo PVM suma (veiklos sąnaudoms)</v>
      </c>
      <c r="D113" s="113"/>
      <c r="E113" s="147" t="str">
        <f t="shared" ca="1" si="145"/>
        <v/>
      </c>
      <c r="F113" s="138">
        <f ca="1">H113+NPV(FD,I113:INDEX(I113:DC113,PAL))</f>
        <v>12927279.96158289</v>
      </c>
      <c r="G113" s="139">
        <f ca="1">SUMIF($H$5:$DC$5,"&lt;="&amp;PAL,$H113:$DC113)</f>
        <v>23808398.186405577</v>
      </c>
      <c r="H113" s="65">
        <f ca="1">SUMPRODUCT($DG12:$DG20,H12:H20,1/($DG12:$DG20+100))+SUMPRODUCT($DG23:$DG31,H23:H31,1/($DG23:$DG31+100))+SUMPRODUCT($DG34:$DG42,H34:H42,1/($DG34:$DG42+100))+SUMPRODUCT($DG46:$DG54,H46:H54,1/($DG46:$DG54+100))+SUMPRODUCT($DG57:$DG65,H57:H65,1/($DG57:$DG65+100))+SUMPRODUCT($DG68:$DG76,H68:H76,1/($DG68:$DG76+100))+SUMPRODUCT($DG79:$DG87,H79:H87,1/($DG79:$DG87+100))</f>
        <v>0</v>
      </c>
      <c r="I113" s="65">
        <f t="shared" ref="I113:BT113" ca="1" si="156">SUMPRODUCT($DG12:$DG20,I12:I20,1/($DG12:$DG20+100))+SUMPRODUCT($DG23:$DG31,I23:I31,1/($DG23:$DG31+100))+SUMPRODUCT($DG34:$DG42,I34:I42,1/($DG34:$DG42+100))+SUMPRODUCT($DG46:$DG54,I46:I54,1/($DG46:$DG54+100))+SUMPRODUCT($DG57:$DG65,I57:I65,1/($DG57:$DG65+100))+SUMPRODUCT($DG68:$DG76,I68:I76,1/($DG68:$DG76+100))+SUMPRODUCT($DG79:$DG87,I79:I87,1/($DG79:$DG87+100))</f>
        <v>910182.50330578513</v>
      </c>
      <c r="J113" s="65">
        <f t="shared" ca="1" si="156"/>
        <v>326885.30578512396</v>
      </c>
      <c r="K113" s="65">
        <f t="shared" ca="1" si="156"/>
        <v>1289254.4260041323</v>
      </c>
      <c r="L113" s="65">
        <f t="shared" ca="1" si="156"/>
        <v>996571.82256198372</v>
      </c>
      <c r="M113" s="65">
        <f t="shared" ca="1" si="156"/>
        <v>2672424.4214876033</v>
      </c>
      <c r="N113" s="65">
        <f t="shared" ca="1" si="156"/>
        <v>2847354.4214876033</v>
      </c>
      <c r="O113" s="65">
        <f t="shared" ca="1" si="156"/>
        <v>1606899.173553719</v>
      </c>
      <c r="P113" s="65">
        <f t="shared" ca="1" si="156"/>
        <v>0</v>
      </c>
      <c r="Q113" s="65">
        <f t="shared" ca="1" si="156"/>
        <v>0</v>
      </c>
      <c r="R113" s="65">
        <f t="shared" ca="1" si="156"/>
        <v>0</v>
      </c>
      <c r="S113" s="65">
        <f t="shared" ca="1" si="156"/>
        <v>0</v>
      </c>
      <c r="T113" s="65">
        <f t="shared" ca="1" si="156"/>
        <v>2901.1066115702483</v>
      </c>
      <c r="U113" s="65">
        <f t="shared" ca="1" si="156"/>
        <v>0</v>
      </c>
      <c r="V113" s="65">
        <f t="shared" ca="1" si="156"/>
        <v>0</v>
      </c>
      <c r="W113" s="65">
        <f t="shared" ca="1" si="156"/>
        <v>0</v>
      </c>
      <c r="X113" s="65">
        <f t="shared" ca="1" si="156"/>
        <v>0</v>
      </c>
      <c r="Y113" s="65">
        <f t="shared" ca="1" si="156"/>
        <v>0</v>
      </c>
      <c r="Z113" s="65">
        <f t="shared" ca="1" si="156"/>
        <v>0</v>
      </c>
      <c r="AA113" s="65">
        <f t="shared" ca="1" si="156"/>
        <v>0</v>
      </c>
      <c r="AB113" s="65">
        <f t="shared" ca="1" si="156"/>
        <v>0</v>
      </c>
      <c r="AC113" s="65">
        <f t="shared" ca="1" si="156"/>
        <v>0</v>
      </c>
      <c r="AD113" s="65">
        <f t="shared" ca="1" si="156"/>
        <v>726818.15702479344</v>
      </c>
      <c r="AE113" s="65">
        <f t="shared" ca="1" si="156"/>
        <v>2901.1066115702483</v>
      </c>
      <c r="AF113" s="65">
        <f t="shared" ca="1" si="156"/>
        <v>0</v>
      </c>
      <c r="AG113" s="65">
        <f t="shared" ca="1" si="156"/>
        <v>0</v>
      </c>
      <c r="AH113" s="65">
        <f t="shared" ca="1" si="156"/>
        <v>4691258.2320371894</v>
      </c>
      <c r="AI113" s="65">
        <f t="shared" ca="1" si="156"/>
        <v>0</v>
      </c>
      <c r="AJ113" s="65">
        <f t="shared" ca="1" si="156"/>
        <v>0</v>
      </c>
      <c r="AK113" s="65">
        <f t="shared" ca="1" si="156"/>
        <v>209363.05785123969</v>
      </c>
      <c r="AL113" s="65">
        <f t="shared" ca="1" si="156"/>
        <v>0</v>
      </c>
      <c r="AM113" s="65">
        <f t="shared" ca="1" si="156"/>
        <v>0</v>
      </c>
      <c r="AN113" s="65">
        <f t="shared" ca="1" si="156"/>
        <v>1003100.5785123968</v>
      </c>
      <c r="AO113" s="65">
        <f t="shared" ca="1" si="156"/>
        <v>3682393.3884297521</v>
      </c>
      <c r="AP113" s="65">
        <f t="shared" ca="1" si="156"/>
        <v>2901.1066115702483</v>
      </c>
      <c r="AQ113" s="65">
        <f t="shared" ca="1" si="156"/>
        <v>2837189.3785295459</v>
      </c>
      <c r="AR113" s="65">
        <f t="shared" ca="1" si="156"/>
        <v>0</v>
      </c>
      <c r="AS113" s="65">
        <f t="shared" ca="1" si="156"/>
        <v>0</v>
      </c>
      <c r="AT113" s="65">
        <f t="shared" ca="1" si="156"/>
        <v>0</v>
      </c>
      <c r="AU113" s="65">
        <f t="shared" ca="1" si="156"/>
        <v>0</v>
      </c>
      <c r="AV113" s="65">
        <f t="shared" ca="1" si="156"/>
        <v>0</v>
      </c>
      <c r="AW113" s="65">
        <f t="shared" ca="1" si="156"/>
        <v>0</v>
      </c>
      <c r="AX113" s="65">
        <f t="shared" ca="1" si="156"/>
        <v>0</v>
      </c>
      <c r="AY113" s="65">
        <f t="shared" ca="1" si="156"/>
        <v>0</v>
      </c>
      <c r="AZ113" s="65">
        <f t="shared" ca="1" si="156"/>
        <v>0</v>
      </c>
      <c r="BA113" s="65">
        <f t="shared" ca="1" si="156"/>
        <v>0</v>
      </c>
      <c r="BB113" s="65">
        <f t="shared" ca="1" si="156"/>
        <v>0</v>
      </c>
      <c r="BC113" s="65">
        <f t="shared" ca="1" si="156"/>
        <v>0</v>
      </c>
      <c r="BD113" s="65">
        <f t="shared" ca="1" si="156"/>
        <v>0</v>
      </c>
      <c r="BE113" s="65">
        <f t="shared" ca="1" si="156"/>
        <v>0</v>
      </c>
      <c r="BF113" s="65">
        <f t="shared" ca="1" si="156"/>
        <v>0</v>
      </c>
      <c r="BG113" s="65">
        <f t="shared" ca="1" si="156"/>
        <v>0</v>
      </c>
      <c r="BH113" s="65">
        <f t="shared" ca="1" si="156"/>
        <v>0</v>
      </c>
      <c r="BI113" s="65">
        <f t="shared" ca="1" si="156"/>
        <v>0</v>
      </c>
      <c r="BJ113" s="65">
        <f t="shared" ca="1" si="156"/>
        <v>0</v>
      </c>
      <c r="BK113" s="65">
        <f t="shared" ca="1" si="156"/>
        <v>0</v>
      </c>
      <c r="BL113" s="65">
        <f t="shared" ca="1" si="156"/>
        <v>0</v>
      </c>
      <c r="BM113" s="65">
        <f t="shared" ca="1" si="156"/>
        <v>0</v>
      </c>
      <c r="BN113" s="65">
        <f t="shared" ca="1" si="156"/>
        <v>0</v>
      </c>
      <c r="BO113" s="65">
        <f t="shared" ca="1" si="156"/>
        <v>0</v>
      </c>
      <c r="BP113" s="65">
        <f t="shared" ca="1" si="156"/>
        <v>0</v>
      </c>
      <c r="BQ113" s="65">
        <f t="shared" ca="1" si="156"/>
        <v>0</v>
      </c>
      <c r="BR113" s="65">
        <f t="shared" ca="1" si="156"/>
        <v>0</v>
      </c>
      <c r="BS113" s="65">
        <f t="shared" ca="1" si="156"/>
        <v>0</v>
      </c>
      <c r="BT113" s="65">
        <f t="shared" ca="1" si="156"/>
        <v>0</v>
      </c>
      <c r="BU113" s="65">
        <f t="shared" ref="BU113:DB113" ca="1" si="157">SUMPRODUCT($DG12:$DG20,BU12:BU20,1/($DG12:$DG20+100))+SUMPRODUCT($DG23:$DG31,BU23:BU31,1/($DG23:$DG31+100))+SUMPRODUCT($DG34:$DG42,BU34:BU42,1/($DG34:$DG42+100))+SUMPRODUCT($DG46:$DG54,BU46:BU54,1/($DG46:$DG54+100))+SUMPRODUCT($DG57:$DG65,BU57:BU65,1/($DG57:$DG65+100))+SUMPRODUCT($DG68:$DG76,BU68:BU76,1/($DG68:$DG76+100))+SUMPRODUCT($DG79:$DG87,BU79:BU87,1/($DG79:$DG87+100))</f>
        <v>0</v>
      </c>
      <c r="BV113" s="65">
        <f t="shared" ca="1" si="157"/>
        <v>0</v>
      </c>
      <c r="BW113" s="65">
        <f t="shared" ca="1" si="157"/>
        <v>0</v>
      </c>
      <c r="BX113" s="65">
        <f t="shared" ca="1" si="157"/>
        <v>0</v>
      </c>
      <c r="BY113" s="65">
        <f t="shared" ca="1" si="157"/>
        <v>0</v>
      </c>
      <c r="BZ113" s="65">
        <f t="shared" ca="1" si="157"/>
        <v>0</v>
      </c>
      <c r="CA113" s="65">
        <f t="shared" ca="1" si="157"/>
        <v>0</v>
      </c>
      <c r="CB113" s="65">
        <f t="shared" ca="1" si="157"/>
        <v>0</v>
      </c>
      <c r="CC113" s="65">
        <f t="shared" ca="1" si="157"/>
        <v>0</v>
      </c>
      <c r="CD113" s="65">
        <f t="shared" ca="1" si="157"/>
        <v>0</v>
      </c>
      <c r="CE113" s="65">
        <f t="shared" ca="1" si="157"/>
        <v>0</v>
      </c>
      <c r="CF113" s="65">
        <f t="shared" ca="1" si="157"/>
        <v>0</v>
      </c>
      <c r="CG113" s="65">
        <f t="shared" ca="1" si="157"/>
        <v>0</v>
      </c>
      <c r="CH113" s="65">
        <f t="shared" ca="1" si="157"/>
        <v>0</v>
      </c>
      <c r="CI113" s="65">
        <f t="shared" ca="1" si="157"/>
        <v>0</v>
      </c>
      <c r="CJ113" s="65">
        <f t="shared" ca="1" si="157"/>
        <v>0</v>
      </c>
      <c r="CK113" s="65">
        <f t="shared" ca="1" si="157"/>
        <v>0</v>
      </c>
      <c r="CL113" s="65">
        <f t="shared" ca="1" si="157"/>
        <v>0</v>
      </c>
      <c r="CM113" s="65">
        <f t="shared" ca="1" si="157"/>
        <v>0</v>
      </c>
      <c r="CN113" s="65">
        <f t="shared" ca="1" si="157"/>
        <v>0</v>
      </c>
      <c r="CO113" s="65">
        <f t="shared" ca="1" si="157"/>
        <v>0</v>
      </c>
      <c r="CP113" s="65">
        <f t="shared" ca="1" si="157"/>
        <v>0</v>
      </c>
      <c r="CQ113" s="65">
        <f t="shared" ca="1" si="157"/>
        <v>0</v>
      </c>
      <c r="CR113" s="65">
        <f t="shared" ca="1" si="157"/>
        <v>0</v>
      </c>
      <c r="CS113" s="65">
        <f t="shared" ca="1" si="157"/>
        <v>0</v>
      </c>
      <c r="CT113" s="65">
        <f t="shared" ca="1" si="157"/>
        <v>0</v>
      </c>
      <c r="CU113" s="65">
        <f t="shared" ca="1" si="157"/>
        <v>0</v>
      </c>
      <c r="CV113" s="65">
        <f t="shared" ca="1" si="157"/>
        <v>0</v>
      </c>
      <c r="CW113" s="65">
        <f t="shared" ca="1" si="157"/>
        <v>0</v>
      </c>
      <c r="CX113" s="65">
        <f t="shared" ca="1" si="157"/>
        <v>0</v>
      </c>
      <c r="CY113" s="65">
        <f t="shared" ca="1" si="157"/>
        <v>0</v>
      </c>
      <c r="CZ113" s="65">
        <f t="shared" ca="1" si="157"/>
        <v>0</v>
      </c>
      <c r="DA113" s="65">
        <f t="shared" ca="1" si="157"/>
        <v>0</v>
      </c>
      <c r="DB113" s="65">
        <f t="shared" ca="1" si="157"/>
        <v>0</v>
      </c>
      <c r="DC113" s="65">
        <f ca="1">SUMPRODUCT($DG12:$DG20,DC12:DC20,1/($DG12:$DG20+100))+SUMPRODUCT($DG23:$DG31,DC23:DC31,1/($DG23:$DG31+100))+SUMPRODUCT($DG34:$DG42,DC34:DC42,1/($DG34:$DG42+100))+SUMPRODUCT($DG46:$DG54,DC46:DC54,1/($DG46:$DG54+100))+SUMPRODUCT($DG57:$DG65,DC57:DC65,1/($DG57:$DG65+100))+SUMPRODUCT($DG68:$DG76,DC68:DC76,1/($DG68:$DG76+100))+SUMPRODUCT($DG79:$DG87,DC79:DC87,1/($DG79:$DG87+100))</f>
        <v>0</v>
      </c>
      <c r="DE113" s="253" t="str">
        <f t="shared" ca="1" si="100"/>
        <v>J.2.</v>
      </c>
      <c r="DF113">
        <v>1</v>
      </c>
    </row>
    <row r="114" spans="1:110" hidden="1">
      <c r="A114" s="123">
        <v>102</v>
      </c>
      <c r="B114" s="204" t="str">
        <f t="shared" ca="1" si="143"/>
        <v>J.3.</v>
      </c>
      <c r="C114" s="128" t="str">
        <f t="shared" ca="1" si="144"/>
        <v>Bendra pardavimo PVM suma</v>
      </c>
      <c r="D114" s="129"/>
      <c r="E114" s="147" t="str">
        <f t="shared" ca="1" si="145"/>
        <v/>
      </c>
      <c r="F114" s="138">
        <f ca="1">H114+NPV(FD,I114:INDEX(I114:DC114,PAL))</f>
        <v>502289.64828580542</v>
      </c>
      <c r="G114" s="142">
        <f ca="1">G115+G116-G117</f>
        <v>82956972.861931369</v>
      </c>
      <c r="H114" s="65">
        <f ca="1">SUMPRODUCT($DG90:$DG99,H90:H99,1/($DG90:$DG99+100))</f>
        <v>0</v>
      </c>
      <c r="I114" s="65">
        <f t="shared" ref="I114:BT114" ca="1" si="158">SUMPRODUCT($DG90:$DG99,I90:I99,1/($DG90:$DG99+100))</f>
        <v>0</v>
      </c>
      <c r="J114" s="65">
        <f t="shared" ca="1" si="158"/>
        <v>28373.017388429755</v>
      </c>
      <c r="K114" s="65">
        <f t="shared" ca="1" si="158"/>
        <v>28373.017388429755</v>
      </c>
      <c r="L114" s="65">
        <f t="shared" ca="1" si="158"/>
        <v>28373.017388429755</v>
      </c>
      <c r="M114" s="65">
        <f t="shared" ca="1" si="158"/>
        <v>28373.017388429755</v>
      </c>
      <c r="N114" s="65">
        <f t="shared" ca="1" si="158"/>
        <v>28373.017388429755</v>
      </c>
      <c r="O114" s="65">
        <f t="shared" ca="1" si="158"/>
        <v>28373.017388429755</v>
      </c>
      <c r="P114" s="65">
        <f t="shared" ca="1" si="158"/>
        <v>28373.017388429755</v>
      </c>
      <c r="Q114" s="65">
        <f t="shared" ca="1" si="158"/>
        <v>28373.017388429755</v>
      </c>
      <c r="R114" s="65">
        <f t="shared" ca="1" si="158"/>
        <v>28373.017388429755</v>
      </c>
      <c r="S114" s="65">
        <f t="shared" ca="1" si="158"/>
        <v>28373.017388429755</v>
      </c>
      <c r="T114" s="65">
        <f t="shared" ca="1" si="158"/>
        <v>28373.017388429755</v>
      </c>
      <c r="U114" s="65">
        <f t="shared" ca="1" si="158"/>
        <v>28373.017388429755</v>
      </c>
      <c r="V114" s="65">
        <f t="shared" ca="1" si="158"/>
        <v>28373.017388429755</v>
      </c>
      <c r="W114" s="65">
        <f t="shared" ca="1" si="158"/>
        <v>28373.017388429755</v>
      </c>
      <c r="X114" s="65">
        <f t="shared" ca="1" si="158"/>
        <v>28373.017388429755</v>
      </c>
      <c r="Y114" s="65">
        <f t="shared" ca="1" si="158"/>
        <v>28373.017388429755</v>
      </c>
      <c r="Z114" s="65">
        <f t="shared" ca="1" si="158"/>
        <v>28373.017388429755</v>
      </c>
      <c r="AA114" s="65">
        <f t="shared" ca="1" si="158"/>
        <v>28373.017388429755</v>
      </c>
      <c r="AB114" s="65">
        <f t="shared" ca="1" si="158"/>
        <v>28373.017388429755</v>
      </c>
      <c r="AC114" s="65">
        <f t="shared" ca="1" si="158"/>
        <v>28373.017388429755</v>
      </c>
      <c r="AD114" s="65">
        <f t="shared" ca="1" si="158"/>
        <v>28373.017388429755</v>
      </c>
      <c r="AE114" s="65">
        <f t="shared" ca="1" si="158"/>
        <v>28373.017388429755</v>
      </c>
      <c r="AF114" s="65">
        <f t="shared" ca="1" si="158"/>
        <v>28373.017388429755</v>
      </c>
      <c r="AG114" s="65">
        <f t="shared" ca="1" si="158"/>
        <v>28373.017388429755</v>
      </c>
      <c r="AH114" s="65">
        <f t="shared" ca="1" si="158"/>
        <v>28373.017388429755</v>
      </c>
      <c r="AI114" s="65">
        <f t="shared" ca="1" si="158"/>
        <v>28373.017388429755</v>
      </c>
      <c r="AJ114" s="65">
        <f t="shared" ca="1" si="158"/>
        <v>28373.017388429755</v>
      </c>
      <c r="AK114" s="65">
        <f t="shared" ca="1" si="158"/>
        <v>28373.017388429755</v>
      </c>
      <c r="AL114" s="65">
        <f t="shared" ca="1" si="158"/>
        <v>28373.017388429755</v>
      </c>
      <c r="AM114" s="65">
        <f t="shared" ca="1" si="158"/>
        <v>28373.017388429755</v>
      </c>
      <c r="AN114" s="65">
        <f t="shared" ca="1" si="158"/>
        <v>28373.017388429755</v>
      </c>
      <c r="AO114" s="65">
        <f t="shared" ca="1" si="158"/>
        <v>28373.017388429755</v>
      </c>
      <c r="AP114" s="65">
        <f t="shared" ca="1" si="158"/>
        <v>28373.017388429755</v>
      </c>
      <c r="AQ114" s="65">
        <f t="shared" ca="1" si="158"/>
        <v>28373.017388429755</v>
      </c>
      <c r="AR114" s="65">
        <f t="shared" ca="1" si="158"/>
        <v>0</v>
      </c>
      <c r="AS114" s="65">
        <f t="shared" ca="1" si="158"/>
        <v>0</v>
      </c>
      <c r="AT114" s="65">
        <f t="shared" ca="1" si="158"/>
        <v>0</v>
      </c>
      <c r="AU114" s="65">
        <f t="shared" ca="1" si="158"/>
        <v>0</v>
      </c>
      <c r="AV114" s="65">
        <f t="shared" ca="1" si="158"/>
        <v>0</v>
      </c>
      <c r="AW114" s="65">
        <f t="shared" ca="1" si="158"/>
        <v>0</v>
      </c>
      <c r="AX114" s="65">
        <f t="shared" ca="1" si="158"/>
        <v>0</v>
      </c>
      <c r="AY114" s="65">
        <f t="shared" ca="1" si="158"/>
        <v>0</v>
      </c>
      <c r="AZ114" s="65">
        <f t="shared" ca="1" si="158"/>
        <v>0</v>
      </c>
      <c r="BA114" s="65">
        <f t="shared" ca="1" si="158"/>
        <v>0</v>
      </c>
      <c r="BB114" s="65">
        <f t="shared" ca="1" si="158"/>
        <v>0</v>
      </c>
      <c r="BC114" s="65">
        <f t="shared" ca="1" si="158"/>
        <v>0</v>
      </c>
      <c r="BD114" s="65">
        <f t="shared" ca="1" si="158"/>
        <v>0</v>
      </c>
      <c r="BE114" s="65">
        <f t="shared" ca="1" si="158"/>
        <v>0</v>
      </c>
      <c r="BF114" s="65">
        <f t="shared" ca="1" si="158"/>
        <v>0</v>
      </c>
      <c r="BG114" s="65">
        <f t="shared" ca="1" si="158"/>
        <v>0</v>
      </c>
      <c r="BH114" s="65">
        <f t="shared" ca="1" si="158"/>
        <v>0</v>
      </c>
      <c r="BI114" s="65">
        <f t="shared" ca="1" si="158"/>
        <v>0</v>
      </c>
      <c r="BJ114" s="65">
        <f t="shared" ca="1" si="158"/>
        <v>0</v>
      </c>
      <c r="BK114" s="65">
        <f t="shared" ca="1" si="158"/>
        <v>0</v>
      </c>
      <c r="BL114" s="65">
        <f t="shared" ca="1" si="158"/>
        <v>0</v>
      </c>
      <c r="BM114" s="65">
        <f t="shared" ca="1" si="158"/>
        <v>0</v>
      </c>
      <c r="BN114" s="65">
        <f t="shared" ca="1" si="158"/>
        <v>0</v>
      </c>
      <c r="BO114" s="65">
        <f t="shared" ca="1" si="158"/>
        <v>0</v>
      </c>
      <c r="BP114" s="65">
        <f t="shared" ca="1" si="158"/>
        <v>0</v>
      </c>
      <c r="BQ114" s="65">
        <f t="shared" ca="1" si="158"/>
        <v>0</v>
      </c>
      <c r="BR114" s="65">
        <f t="shared" ca="1" si="158"/>
        <v>0</v>
      </c>
      <c r="BS114" s="65">
        <f t="shared" ca="1" si="158"/>
        <v>0</v>
      </c>
      <c r="BT114" s="65">
        <f t="shared" ca="1" si="158"/>
        <v>0</v>
      </c>
      <c r="BU114" s="65">
        <f t="shared" ref="BU114:DC114" ca="1" si="159">SUMPRODUCT($DG90:$DG99,BU90:BU99,1/($DG90:$DG99+100))</f>
        <v>0</v>
      </c>
      <c r="BV114" s="65">
        <f t="shared" ca="1" si="159"/>
        <v>0</v>
      </c>
      <c r="BW114" s="65">
        <f t="shared" ca="1" si="159"/>
        <v>0</v>
      </c>
      <c r="BX114" s="65">
        <f t="shared" ca="1" si="159"/>
        <v>0</v>
      </c>
      <c r="BY114" s="65">
        <f t="shared" ca="1" si="159"/>
        <v>0</v>
      </c>
      <c r="BZ114" s="65">
        <f t="shared" ca="1" si="159"/>
        <v>0</v>
      </c>
      <c r="CA114" s="65">
        <f t="shared" ca="1" si="159"/>
        <v>0</v>
      </c>
      <c r="CB114" s="65">
        <f t="shared" ca="1" si="159"/>
        <v>0</v>
      </c>
      <c r="CC114" s="65">
        <f t="shared" ca="1" si="159"/>
        <v>0</v>
      </c>
      <c r="CD114" s="65">
        <f t="shared" ca="1" si="159"/>
        <v>0</v>
      </c>
      <c r="CE114" s="65">
        <f t="shared" ca="1" si="159"/>
        <v>0</v>
      </c>
      <c r="CF114" s="65">
        <f t="shared" ca="1" si="159"/>
        <v>0</v>
      </c>
      <c r="CG114" s="65">
        <f t="shared" ca="1" si="159"/>
        <v>0</v>
      </c>
      <c r="CH114" s="65">
        <f t="shared" ca="1" si="159"/>
        <v>0</v>
      </c>
      <c r="CI114" s="65">
        <f t="shared" ca="1" si="159"/>
        <v>0</v>
      </c>
      <c r="CJ114" s="65">
        <f t="shared" ca="1" si="159"/>
        <v>0</v>
      </c>
      <c r="CK114" s="65">
        <f t="shared" ca="1" si="159"/>
        <v>0</v>
      </c>
      <c r="CL114" s="65">
        <f t="shared" ca="1" si="159"/>
        <v>0</v>
      </c>
      <c r="CM114" s="65">
        <f t="shared" ca="1" si="159"/>
        <v>0</v>
      </c>
      <c r="CN114" s="65">
        <f t="shared" ca="1" si="159"/>
        <v>0</v>
      </c>
      <c r="CO114" s="65">
        <f t="shared" ca="1" si="159"/>
        <v>0</v>
      </c>
      <c r="CP114" s="65">
        <f t="shared" ca="1" si="159"/>
        <v>0</v>
      </c>
      <c r="CQ114" s="65">
        <f t="shared" ca="1" si="159"/>
        <v>0</v>
      </c>
      <c r="CR114" s="65">
        <f t="shared" ca="1" si="159"/>
        <v>0</v>
      </c>
      <c r="CS114" s="65">
        <f t="shared" ca="1" si="159"/>
        <v>0</v>
      </c>
      <c r="CT114" s="65">
        <f t="shared" ca="1" si="159"/>
        <v>0</v>
      </c>
      <c r="CU114" s="65">
        <f t="shared" ca="1" si="159"/>
        <v>0</v>
      </c>
      <c r="CV114" s="65">
        <f t="shared" ca="1" si="159"/>
        <v>0</v>
      </c>
      <c r="CW114" s="65">
        <f t="shared" ca="1" si="159"/>
        <v>0</v>
      </c>
      <c r="CX114" s="65">
        <f t="shared" ca="1" si="159"/>
        <v>0</v>
      </c>
      <c r="CY114" s="65">
        <f t="shared" ca="1" si="159"/>
        <v>0</v>
      </c>
      <c r="CZ114" s="65">
        <f t="shared" ca="1" si="159"/>
        <v>0</v>
      </c>
      <c r="DA114" s="65">
        <f t="shared" ca="1" si="159"/>
        <v>0</v>
      </c>
      <c r="DB114" s="65">
        <f t="shared" ca="1" si="159"/>
        <v>0</v>
      </c>
      <c r="DC114" s="65">
        <f t="shared" ca="1" si="159"/>
        <v>0</v>
      </c>
      <c r="DE114" s="253" t="str">
        <f t="shared" ca="1" si="100"/>
        <v>J.3.</v>
      </c>
      <c r="DF114">
        <v>1</v>
      </c>
    </row>
    <row r="115" spans="1:110" ht="28.8" hidden="1">
      <c r="A115" s="123">
        <v>103</v>
      </c>
      <c r="B115" s="204" t="str">
        <f t="shared" ca="1" si="143"/>
        <v>K.</v>
      </c>
      <c r="C115" s="128" t="str">
        <f t="shared" ca="1" si="144"/>
        <v>SIEKIAMAS REZULTATAS: Žuvusių ir (ar) sunkiai sužeistų pervažų naudotojų skaičius, matavimo vienetas: asmenys</v>
      </c>
      <c r="D115" s="113"/>
      <c r="E115" s="147" t="str">
        <f t="shared" ca="1" si="145"/>
        <v/>
      </c>
      <c r="F115" s="138">
        <f ca="1">H115+NPV(FD,I115:INDEX(I115:DC115,PAL))</f>
        <v>0</v>
      </c>
      <c r="G115" s="139">
        <f ca="1">SUMIF($H$5:$DC$5,"&lt;="&amp;PAL,$H115:$DC115)</f>
        <v>0</v>
      </c>
      <c r="H115" s="65">
        <f ca="1">SUMPRODUCT($DG101:$DG110,H101:H110,1/($DG101:$DG110+100))</f>
        <v>0</v>
      </c>
      <c r="I115" s="65">
        <f t="shared" ref="I115:BT115" ca="1" si="160">SUMPRODUCT($DG101:$DG110,I101:I110,1/($DG101:$DG110+100))</f>
        <v>0</v>
      </c>
      <c r="J115" s="65">
        <f t="shared" ca="1" si="160"/>
        <v>0</v>
      </c>
      <c r="K115" s="65">
        <f t="shared" ca="1" si="160"/>
        <v>0</v>
      </c>
      <c r="L115" s="65">
        <f t="shared" ca="1" si="160"/>
        <v>0</v>
      </c>
      <c r="M115" s="65">
        <f t="shared" ca="1" si="160"/>
        <v>0</v>
      </c>
      <c r="N115" s="65">
        <f t="shared" ca="1" si="160"/>
        <v>0</v>
      </c>
      <c r="O115" s="65">
        <f t="shared" ca="1" si="160"/>
        <v>0</v>
      </c>
      <c r="P115" s="65">
        <f t="shared" ca="1" si="160"/>
        <v>0</v>
      </c>
      <c r="Q115" s="65">
        <f t="shared" ca="1" si="160"/>
        <v>0</v>
      </c>
      <c r="R115" s="65">
        <f t="shared" ca="1" si="160"/>
        <v>0</v>
      </c>
      <c r="S115" s="65">
        <f t="shared" ca="1" si="160"/>
        <v>0</v>
      </c>
      <c r="T115" s="65">
        <f t="shared" ca="1" si="160"/>
        <v>0</v>
      </c>
      <c r="U115" s="65">
        <f t="shared" ca="1" si="160"/>
        <v>0</v>
      </c>
      <c r="V115" s="65">
        <f t="shared" ca="1" si="160"/>
        <v>0</v>
      </c>
      <c r="W115" s="65">
        <f t="shared" ca="1" si="160"/>
        <v>0</v>
      </c>
      <c r="X115" s="65">
        <f t="shared" ca="1" si="160"/>
        <v>0</v>
      </c>
      <c r="Y115" s="65">
        <f t="shared" ca="1" si="160"/>
        <v>0</v>
      </c>
      <c r="Z115" s="65">
        <f t="shared" ca="1" si="160"/>
        <v>0</v>
      </c>
      <c r="AA115" s="65">
        <f t="shared" ca="1" si="160"/>
        <v>0</v>
      </c>
      <c r="AB115" s="65">
        <f t="shared" ca="1" si="160"/>
        <v>0</v>
      </c>
      <c r="AC115" s="65">
        <f t="shared" ca="1" si="160"/>
        <v>0</v>
      </c>
      <c r="AD115" s="65">
        <f t="shared" ca="1" si="160"/>
        <v>0</v>
      </c>
      <c r="AE115" s="65">
        <f t="shared" ca="1" si="160"/>
        <v>0</v>
      </c>
      <c r="AF115" s="65">
        <f t="shared" ca="1" si="160"/>
        <v>0</v>
      </c>
      <c r="AG115" s="65">
        <f t="shared" ca="1" si="160"/>
        <v>0</v>
      </c>
      <c r="AH115" s="65">
        <f t="shared" ca="1" si="160"/>
        <v>0</v>
      </c>
      <c r="AI115" s="65">
        <f t="shared" ca="1" si="160"/>
        <v>0</v>
      </c>
      <c r="AJ115" s="65">
        <f t="shared" ca="1" si="160"/>
        <v>0</v>
      </c>
      <c r="AK115" s="65">
        <f t="shared" ca="1" si="160"/>
        <v>0</v>
      </c>
      <c r="AL115" s="65">
        <f t="shared" ca="1" si="160"/>
        <v>0</v>
      </c>
      <c r="AM115" s="65">
        <f t="shared" ca="1" si="160"/>
        <v>0</v>
      </c>
      <c r="AN115" s="65">
        <f t="shared" ca="1" si="160"/>
        <v>0</v>
      </c>
      <c r="AO115" s="65">
        <f t="shared" ca="1" si="160"/>
        <v>0</v>
      </c>
      <c r="AP115" s="65">
        <f t="shared" ca="1" si="160"/>
        <v>0</v>
      </c>
      <c r="AQ115" s="65">
        <f t="shared" ca="1" si="160"/>
        <v>0</v>
      </c>
      <c r="AR115" s="65">
        <f t="shared" ca="1" si="160"/>
        <v>0</v>
      </c>
      <c r="AS115" s="65">
        <f t="shared" ca="1" si="160"/>
        <v>0</v>
      </c>
      <c r="AT115" s="65">
        <f t="shared" ca="1" si="160"/>
        <v>0</v>
      </c>
      <c r="AU115" s="65">
        <f t="shared" ca="1" si="160"/>
        <v>0</v>
      </c>
      <c r="AV115" s="65">
        <f t="shared" ca="1" si="160"/>
        <v>0</v>
      </c>
      <c r="AW115" s="65">
        <f t="shared" ca="1" si="160"/>
        <v>0</v>
      </c>
      <c r="AX115" s="65">
        <f t="shared" ca="1" si="160"/>
        <v>0</v>
      </c>
      <c r="AY115" s="65">
        <f t="shared" ca="1" si="160"/>
        <v>0</v>
      </c>
      <c r="AZ115" s="65">
        <f t="shared" ca="1" si="160"/>
        <v>0</v>
      </c>
      <c r="BA115" s="65">
        <f t="shared" ca="1" si="160"/>
        <v>0</v>
      </c>
      <c r="BB115" s="65">
        <f t="shared" ca="1" si="160"/>
        <v>0</v>
      </c>
      <c r="BC115" s="65">
        <f t="shared" ca="1" si="160"/>
        <v>0</v>
      </c>
      <c r="BD115" s="65">
        <f t="shared" ca="1" si="160"/>
        <v>0</v>
      </c>
      <c r="BE115" s="65">
        <f t="shared" ca="1" si="160"/>
        <v>0</v>
      </c>
      <c r="BF115" s="65">
        <f t="shared" ca="1" si="160"/>
        <v>0</v>
      </c>
      <c r="BG115" s="65">
        <f t="shared" ca="1" si="160"/>
        <v>0</v>
      </c>
      <c r="BH115" s="65">
        <f t="shared" ca="1" si="160"/>
        <v>0</v>
      </c>
      <c r="BI115" s="65">
        <f t="shared" ca="1" si="160"/>
        <v>0</v>
      </c>
      <c r="BJ115" s="65">
        <f t="shared" ca="1" si="160"/>
        <v>0</v>
      </c>
      <c r="BK115" s="65">
        <f t="shared" ca="1" si="160"/>
        <v>0</v>
      </c>
      <c r="BL115" s="65">
        <f t="shared" ca="1" si="160"/>
        <v>0</v>
      </c>
      <c r="BM115" s="65">
        <f t="shared" ca="1" si="160"/>
        <v>0</v>
      </c>
      <c r="BN115" s="65">
        <f t="shared" ca="1" si="160"/>
        <v>0</v>
      </c>
      <c r="BO115" s="65">
        <f t="shared" ca="1" si="160"/>
        <v>0</v>
      </c>
      <c r="BP115" s="65">
        <f t="shared" ca="1" si="160"/>
        <v>0</v>
      </c>
      <c r="BQ115" s="65">
        <f t="shared" ca="1" si="160"/>
        <v>0</v>
      </c>
      <c r="BR115" s="65">
        <f t="shared" ca="1" si="160"/>
        <v>0</v>
      </c>
      <c r="BS115" s="65">
        <f t="shared" ca="1" si="160"/>
        <v>0</v>
      </c>
      <c r="BT115" s="65">
        <f t="shared" ca="1" si="160"/>
        <v>0</v>
      </c>
      <c r="BU115" s="65">
        <f t="shared" ref="BU115:DC115" ca="1" si="161">SUMPRODUCT($DG101:$DG110,BU101:BU110,1/($DG101:$DG110+100))</f>
        <v>0</v>
      </c>
      <c r="BV115" s="65">
        <f t="shared" ca="1" si="161"/>
        <v>0</v>
      </c>
      <c r="BW115" s="65">
        <f t="shared" ca="1" si="161"/>
        <v>0</v>
      </c>
      <c r="BX115" s="65">
        <f t="shared" ca="1" si="161"/>
        <v>0</v>
      </c>
      <c r="BY115" s="65">
        <f t="shared" ca="1" si="161"/>
        <v>0</v>
      </c>
      <c r="BZ115" s="65">
        <f t="shared" ca="1" si="161"/>
        <v>0</v>
      </c>
      <c r="CA115" s="65">
        <f t="shared" ca="1" si="161"/>
        <v>0</v>
      </c>
      <c r="CB115" s="65">
        <f t="shared" ca="1" si="161"/>
        <v>0</v>
      </c>
      <c r="CC115" s="65">
        <f t="shared" ca="1" si="161"/>
        <v>0</v>
      </c>
      <c r="CD115" s="65">
        <f t="shared" ca="1" si="161"/>
        <v>0</v>
      </c>
      <c r="CE115" s="65">
        <f t="shared" ca="1" si="161"/>
        <v>0</v>
      </c>
      <c r="CF115" s="65">
        <f t="shared" ca="1" si="161"/>
        <v>0</v>
      </c>
      <c r="CG115" s="65">
        <f t="shared" ca="1" si="161"/>
        <v>0</v>
      </c>
      <c r="CH115" s="65">
        <f t="shared" ca="1" si="161"/>
        <v>0</v>
      </c>
      <c r="CI115" s="65">
        <f t="shared" ca="1" si="161"/>
        <v>0</v>
      </c>
      <c r="CJ115" s="65">
        <f t="shared" ca="1" si="161"/>
        <v>0</v>
      </c>
      <c r="CK115" s="65">
        <f t="shared" ca="1" si="161"/>
        <v>0</v>
      </c>
      <c r="CL115" s="65">
        <f t="shared" ca="1" si="161"/>
        <v>0</v>
      </c>
      <c r="CM115" s="65">
        <f t="shared" ca="1" si="161"/>
        <v>0</v>
      </c>
      <c r="CN115" s="65">
        <f t="shared" ca="1" si="161"/>
        <v>0</v>
      </c>
      <c r="CO115" s="65">
        <f t="shared" ca="1" si="161"/>
        <v>0</v>
      </c>
      <c r="CP115" s="65">
        <f t="shared" ca="1" si="161"/>
        <v>0</v>
      </c>
      <c r="CQ115" s="65">
        <f t="shared" ca="1" si="161"/>
        <v>0</v>
      </c>
      <c r="CR115" s="65">
        <f t="shared" ca="1" si="161"/>
        <v>0</v>
      </c>
      <c r="CS115" s="65">
        <f t="shared" ca="1" si="161"/>
        <v>0</v>
      </c>
      <c r="CT115" s="65">
        <f t="shared" ca="1" si="161"/>
        <v>0</v>
      </c>
      <c r="CU115" s="65">
        <f t="shared" ca="1" si="161"/>
        <v>0</v>
      </c>
      <c r="CV115" s="65">
        <f t="shared" ca="1" si="161"/>
        <v>0</v>
      </c>
      <c r="CW115" s="65">
        <f t="shared" ca="1" si="161"/>
        <v>0</v>
      </c>
      <c r="CX115" s="65">
        <f t="shared" ca="1" si="161"/>
        <v>0</v>
      </c>
      <c r="CY115" s="65">
        <f t="shared" ca="1" si="161"/>
        <v>0</v>
      </c>
      <c r="CZ115" s="65">
        <f t="shared" ca="1" si="161"/>
        <v>0</v>
      </c>
      <c r="DA115" s="65">
        <f t="shared" ca="1" si="161"/>
        <v>0</v>
      </c>
      <c r="DB115" s="65">
        <f t="shared" ca="1" si="161"/>
        <v>0</v>
      </c>
      <c r="DC115" s="65">
        <f t="shared" ca="1" si="161"/>
        <v>0</v>
      </c>
      <c r="DE115" s="253" t="str">
        <f t="shared" ca="1" si="100"/>
        <v>K.</v>
      </c>
      <c r="DF115">
        <v>1</v>
      </c>
    </row>
    <row r="116" spans="1:110" hidden="1">
      <c r="A116" s="123">
        <v>104</v>
      </c>
      <c r="B116" s="204" t="str">
        <f t="shared" ca="1" si="143"/>
        <v>L.</v>
      </c>
      <c r="C116" s="196" t="str">
        <f t="shared" ca="1" si="144"/>
        <v>SOCIALINIS - EKONOMINIS POVEIKIS</v>
      </c>
      <c r="D116" s="113"/>
      <c r="E116" s="147" t="str">
        <f t="shared" ca="1" si="145"/>
        <v/>
      </c>
      <c r="F116" s="138">
        <f ca="1">H116+NPV(FD,I116:INDEX(I116:DC116,PAL))</f>
        <v>57798810.537578918</v>
      </c>
      <c r="G116" s="139">
        <f ca="1">SUMIF($H$5:$DC$5,"&lt;="&amp;PAL,$H116:$DC116)</f>
        <v>132561115.88178194</v>
      </c>
      <c r="H116" s="137">
        <f t="shared" ref="H116:AM116" ca="1" si="162">OFFSET(INDIRECT("'"&amp;Opt_alt&amp;"'!H12"),$A116,H$5)*$DF116</f>
        <v>0</v>
      </c>
      <c r="I116" s="137">
        <f t="shared" ca="1" si="162"/>
        <v>0</v>
      </c>
      <c r="J116" s="137">
        <f t="shared" ca="1" si="162"/>
        <v>542131.64715510875</v>
      </c>
      <c r="K116" s="137">
        <f t="shared" ca="1" si="162"/>
        <v>575088.9291607039</v>
      </c>
      <c r="L116" s="137">
        <f t="shared" ca="1" si="162"/>
        <v>621901.98511296767</v>
      </c>
      <c r="M116" s="137">
        <f t="shared" ca="1" si="162"/>
        <v>647952.45639194862</v>
      </c>
      <c r="N116" s="137">
        <f t="shared" ca="1" si="162"/>
        <v>1346352.8082912329</v>
      </c>
      <c r="O116" s="137">
        <f t="shared" ca="1" si="162"/>
        <v>2168300.7087940737</v>
      </c>
      <c r="P116" s="137">
        <f t="shared" ca="1" si="162"/>
        <v>2906102.1605562456</v>
      </c>
      <c r="Q116" s="137">
        <f t="shared" ca="1" si="162"/>
        <v>2996210.2364945011</v>
      </c>
      <c r="R116" s="137">
        <f t="shared" ca="1" si="162"/>
        <v>3089418.2849722998</v>
      </c>
      <c r="S116" s="137">
        <f t="shared" ca="1" si="162"/>
        <v>3185218.4689921052</v>
      </c>
      <c r="T116" s="137">
        <f t="shared" ca="1" si="162"/>
        <v>3284238.3697161875</v>
      </c>
      <c r="U116" s="137">
        <f t="shared" ca="1" si="162"/>
        <v>3385974.0838389294</v>
      </c>
      <c r="V116" s="137">
        <f t="shared" ca="1" si="162"/>
        <v>3490924.2510152659</v>
      </c>
      <c r="W116" s="137">
        <f t="shared" ca="1" si="162"/>
        <v>3598854.3529258301</v>
      </c>
      <c r="X116" s="137">
        <f t="shared" ca="1" si="162"/>
        <v>3710134.4785498753</v>
      </c>
      <c r="Y116" s="137">
        <f t="shared" ca="1" si="162"/>
        <v>3825367.5078061013</v>
      </c>
      <c r="Z116" s="137">
        <f t="shared" ca="1" si="162"/>
        <v>3943926.8146534162</v>
      </c>
      <c r="AA116" s="137">
        <f t="shared" ca="1" si="162"/>
        <v>4066056.1914991923</v>
      </c>
      <c r="AB116" s="137">
        <f t="shared" ca="1" si="162"/>
        <v>4192365.5653824722</v>
      </c>
      <c r="AC116" s="137">
        <f t="shared" ca="1" si="162"/>
        <v>4322234.9434510441</v>
      </c>
      <c r="AD116" s="137">
        <f t="shared" ca="1" si="162"/>
        <v>4455915.9505080953</v>
      </c>
      <c r="AE116" s="137">
        <f t="shared" ca="1" si="162"/>
        <v>4594690.7119426606</v>
      </c>
      <c r="AF116" s="137">
        <f t="shared" ca="1" si="162"/>
        <v>4737450.8583459342</v>
      </c>
      <c r="AG116" s="137">
        <f t="shared" ca="1" si="162"/>
        <v>4883587.644401541</v>
      </c>
      <c r="AH116" s="137">
        <f t="shared" ca="1" si="162"/>
        <v>5035091.3803336145</v>
      </c>
      <c r="AI116" s="137">
        <f t="shared" ca="1" si="162"/>
        <v>5190995.5664825123</v>
      </c>
      <c r="AJ116" s="137">
        <f t="shared" ca="1" si="162"/>
        <v>5351932.1256733043</v>
      </c>
      <c r="AK116" s="137">
        <f t="shared" ca="1" si="162"/>
        <v>5518004.1273137834</v>
      </c>
      <c r="AL116" s="137">
        <f t="shared" ca="1" si="162"/>
        <v>5689317.8990776213</v>
      </c>
      <c r="AM116" s="137">
        <f t="shared" ca="1" si="162"/>
        <v>5866116.2566808965</v>
      </c>
      <c r="AN116" s="137">
        <f t="shared" ref="AN116:BS116" ca="1" si="163">OFFSET(INDIRECT("'"&amp;Opt_alt&amp;"'!H12"),$A116,AN$5)*$DF116</f>
        <v>6047413.6485377932</v>
      </c>
      <c r="AO116" s="137">
        <f t="shared" ca="1" si="163"/>
        <v>6235258.7255715281</v>
      </c>
      <c r="AP116" s="137">
        <f t="shared" ca="1" si="163"/>
        <v>6428539.961668225</v>
      </c>
      <c r="AQ116" s="137">
        <f t="shared" ca="1" si="163"/>
        <v>6628046.7804849073</v>
      </c>
      <c r="AR116" s="137">
        <f t="shared" ca="1" si="163"/>
        <v>0</v>
      </c>
      <c r="AS116" s="137">
        <f t="shared" ca="1" si="163"/>
        <v>0</v>
      </c>
      <c r="AT116" s="137">
        <f t="shared" ca="1" si="163"/>
        <v>0</v>
      </c>
      <c r="AU116" s="137">
        <f t="shared" ca="1" si="163"/>
        <v>0</v>
      </c>
      <c r="AV116" s="137">
        <f t="shared" ca="1" si="163"/>
        <v>0</v>
      </c>
      <c r="AW116" s="137">
        <f t="shared" ca="1" si="163"/>
        <v>0</v>
      </c>
      <c r="AX116" s="137">
        <f t="shared" ca="1" si="163"/>
        <v>0</v>
      </c>
      <c r="AY116" s="137">
        <f t="shared" ca="1" si="163"/>
        <v>0</v>
      </c>
      <c r="AZ116" s="137">
        <f t="shared" ca="1" si="163"/>
        <v>0</v>
      </c>
      <c r="BA116" s="137">
        <f t="shared" ca="1" si="163"/>
        <v>0</v>
      </c>
      <c r="BB116" s="137">
        <f t="shared" ca="1" si="163"/>
        <v>0</v>
      </c>
      <c r="BC116" s="137">
        <f t="shared" ca="1" si="163"/>
        <v>0</v>
      </c>
      <c r="BD116" s="137">
        <f t="shared" ca="1" si="163"/>
        <v>0</v>
      </c>
      <c r="BE116" s="137">
        <f t="shared" ca="1" si="163"/>
        <v>0</v>
      </c>
      <c r="BF116" s="137">
        <f t="shared" ca="1" si="163"/>
        <v>0</v>
      </c>
      <c r="BG116" s="137">
        <f t="shared" ca="1" si="163"/>
        <v>0</v>
      </c>
      <c r="BH116" s="137">
        <f t="shared" ca="1" si="163"/>
        <v>0</v>
      </c>
      <c r="BI116" s="137">
        <f t="shared" ca="1" si="163"/>
        <v>0</v>
      </c>
      <c r="BJ116" s="137">
        <f t="shared" ca="1" si="163"/>
        <v>0</v>
      </c>
      <c r="BK116" s="137">
        <f t="shared" ca="1" si="163"/>
        <v>0</v>
      </c>
      <c r="BL116" s="137">
        <f t="shared" ca="1" si="163"/>
        <v>0</v>
      </c>
      <c r="BM116" s="137">
        <f t="shared" ca="1" si="163"/>
        <v>0</v>
      </c>
      <c r="BN116" s="137">
        <f t="shared" ca="1" si="163"/>
        <v>0</v>
      </c>
      <c r="BO116" s="137">
        <f t="shared" ca="1" si="163"/>
        <v>0</v>
      </c>
      <c r="BP116" s="137">
        <f t="shared" ca="1" si="163"/>
        <v>0</v>
      </c>
      <c r="BQ116" s="137">
        <f t="shared" ca="1" si="163"/>
        <v>0</v>
      </c>
      <c r="BR116" s="137">
        <f t="shared" ca="1" si="163"/>
        <v>0</v>
      </c>
      <c r="BS116" s="137">
        <f t="shared" ca="1" si="163"/>
        <v>0</v>
      </c>
      <c r="BT116" s="137">
        <f t="shared" ref="BT116:DC116" ca="1" si="164">OFFSET(INDIRECT("'"&amp;Opt_alt&amp;"'!H12"),$A116,BT$5)*$DF116</f>
        <v>0</v>
      </c>
      <c r="BU116" s="137">
        <f t="shared" ca="1" si="164"/>
        <v>0</v>
      </c>
      <c r="BV116" s="137">
        <f t="shared" ca="1" si="164"/>
        <v>0</v>
      </c>
      <c r="BW116" s="137">
        <f t="shared" ca="1" si="164"/>
        <v>0</v>
      </c>
      <c r="BX116" s="137">
        <f t="shared" ca="1" si="164"/>
        <v>0</v>
      </c>
      <c r="BY116" s="137">
        <f t="shared" ca="1" si="164"/>
        <v>0</v>
      </c>
      <c r="BZ116" s="137">
        <f t="shared" ca="1" si="164"/>
        <v>0</v>
      </c>
      <c r="CA116" s="137">
        <f t="shared" ca="1" si="164"/>
        <v>0</v>
      </c>
      <c r="CB116" s="137">
        <f t="shared" ca="1" si="164"/>
        <v>0</v>
      </c>
      <c r="CC116" s="137">
        <f t="shared" ca="1" si="164"/>
        <v>0</v>
      </c>
      <c r="CD116" s="137">
        <f t="shared" ca="1" si="164"/>
        <v>0</v>
      </c>
      <c r="CE116" s="137">
        <f t="shared" ca="1" si="164"/>
        <v>0</v>
      </c>
      <c r="CF116" s="137">
        <f t="shared" ca="1" si="164"/>
        <v>0</v>
      </c>
      <c r="CG116" s="137">
        <f t="shared" ca="1" si="164"/>
        <v>0</v>
      </c>
      <c r="CH116" s="137">
        <f t="shared" ca="1" si="164"/>
        <v>0</v>
      </c>
      <c r="CI116" s="137">
        <f t="shared" ca="1" si="164"/>
        <v>0</v>
      </c>
      <c r="CJ116" s="137">
        <f t="shared" ca="1" si="164"/>
        <v>0</v>
      </c>
      <c r="CK116" s="137">
        <f t="shared" ca="1" si="164"/>
        <v>0</v>
      </c>
      <c r="CL116" s="137">
        <f t="shared" ca="1" si="164"/>
        <v>0</v>
      </c>
      <c r="CM116" s="137">
        <f t="shared" ca="1" si="164"/>
        <v>0</v>
      </c>
      <c r="CN116" s="137">
        <f t="shared" ca="1" si="164"/>
        <v>0</v>
      </c>
      <c r="CO116" s="137">
        <f t="shared" ca="1" si="164"/>
        <v>0</v>
      </c>
      <c r="CP116" s="137">
        <f t="shared" ca="1" si="164"/>
        <v>0</v>
      </c>
      <c r="CQ116" s="137">
        <f t="shared" ca="1" si="164"/>
        <v>0</v>
      </c>
      <c r="CR116" s="137">
        <f t="shared" ca="1" si="164"/>
        <v>0</v>
      </c>
      <c r="CS116" s="137">
        <f t="shared" ca="1" si="164"/>
        <v>0</v>
      </c>
      <c r="CT116" s="137">
        <f t="shared" ca="1" si="164"/>
        <v>0</v>
      </c>
      <c r="CU116" s="137">
        <f t="shared" ca="1" si="164"/>
        <v>0</v>
      </c>
      <c r="CV116" s="137">
        <f t="shared" ca="1" si="164"/>
        <v>0</v>
      </c>
      <c r="CW116" s="137">
        <f t="shared" ca="1" si="164"/>
        <v>0</v>
      </c>
      <c r="CX116" s="137">
        <f t="shared" ca="1" si="164"/>
        <v>0</v>
      </c>
      <c r="CY116" s="137">
        <f t="shared" ca="1" si="164"/>
        <v>0</v>
      </c>
      <c r="CZ116" s="137">
        <f t="shared" ca="1" si="164"/>
        <v>0</v>
      </c>
      <c r="DA116" s="137">
        <f t="shared" ca="1" si="164"/>
        <v>0</v>
      </c>
      <c r="DB116" s="137">
        <f t="shared" ca="1" si="164"/>
        <v>0</v>
      </c>
      <c r="DC116" s="137">
        <f t="shared" ca="1" si="164"/>
        <v>0</v>
      </c>
      <c r="DD116" s="64"/>
      <c r="DE116" s="253" t="str">
        <f t="shared" ca="1" si="100"/>
        <v>L.</v>
      </c>
      <c r="DF116">
        <v>1</v>
      </c>
    </row>
    <row r="117" spans="1:110" hidden="1">
      <c r="A117" s="123">
        <v>105</v>
      </c>
      <c r="B117" s="204" t="str">
        <f t="shared" ca="1" si="143"/>
        <v>L.1.</v>
      </c>
      <c r="C117" s="196" t="str">
        <f t="shared" ca="1" si="144"/>
        <v>Socialinio - ekonominio poveikio nauda</v>
      </c>
      <c r="D117" s="129"/>
      <c r="E117" s="232" t="str">
        <f t="shared" ca="1" si="145"/>
        <v/>
      </c>
      <c r="F117" s="138">
        <f ca="1">H117+NPV(SD,I117:INDEX(I117:DC117,PAL))</f>
        <v>18628292.998934906</v>
      </c>
      <c r="G117" s="139">
        <f ca="1">SUMIF($H$5:$DC$5,"&lt;="&amp;PAL,$H117:$DC117)</f>
        <v>49604143.019850567</v>
      </c>
      <c r="H117" s="233">
        <f ca="1">H118-H126</f>
        <v>0</v>
      </c>
      <c r="I117" s="233">
        <f t="shared" ref="I117:BT117" ca="1" si="165">I118-I126</f>
        <v>0</v>
      </c>
      <c r="J117" s="233">
        <f t="shared" ca="1" si="165"/>
        <v>358902.28197967721</v>
      </c>
      <c r="K117" s="233">
        <f t="shared" ca="1" si="165"/>
        <v>368393.49514315772</v>
      </c>
      <c r="L117" s="233">
        <f t="shared" ca="1" si="165"/>
        <v>377162.50843796757</v>
      </c>
      <c r="M117" s="233">
        <f t="shared" ca="1" si="165"/>
        <v>388441.42776869627</v>
      </c>
      <c r="N117" s="233">
        <f t="shared" ca="1" si="165"/>
        <v>1012002.1397942847</v>
      </c>
      <c r="O117" s="233">
        <f t="shared" ca="1" si="165"/>
        <v>1042354.6595509134</v>
      </c>
      <c r="P117" s="233">
        <f t="shared" ca="1" si="165"/>
        <v>1073009.2189062459</v>
      </c>
      <c r="Q117" s="233">
        <f t="shared" ca="1" si="165"/>
        <v>1105198.5986695013</v>
      </c>
      <c r="R117" s="233">
        <f t="shared" ca="1" si="165"/>
        <v>1138658.0264473003</v>
      </c>
      <c r="S117" s="233">
        <f t="shared" ca="1" si="165"/>
        <v>1172821.674467105</v>
      </c>
      <c r="T117" s="233">
        <f t="shared" ca="1" si="165"/>
        <v>1208257.7033911871</v>
      </c>
      <c r="U117" s="233">
        <f t="shared" ca="1" si="165"/>
        <v>1244400.355313929</v>
      </c>
      <c r="V117" s="233">
        <f t="shared" ca="1" si="165"/>
        <v>1281684.9202902652</v>
      </c>
      <c r="W117" s="233">
        <f t="shared" ca="1" si="165"/>
        <v>1319811.60092583</v>
      </c>
      <c r="X117" s="233">
        <f t="shared" ca="1" si="165"/>
        <v>1359082.8194248751</v>
      </c>
      <c r="Y117" s="233">
        <f t="shared" ca="1" si="165"/>
        <v>1400031.7238061011</v>
      </c>
      <c r="Z117" s="233">
        <f t="shared" ca="1" si="165"/>
        <v>1441959.8053284162</v>
      </c>
      <c r="AA117" s="233">
        <f t="shared" ca="1" si="165"/>
        <v>1485036.6663491924</v>
      </c>
      <c r="AB117" s="233">
        <f t="shared" ca="1" si="165"/>
        <v>1529795.5804574727</v>
      </c>
      <c r="AC117" s="233">
        <f t="shared" ca="1" si="165"/>
        <v>1575538.170376044</v>
      </c>
      <c r="AD117" s="233">
        <f t="shared" ca="1" si="165"/>
        <v>1622434.1731580955</v>
      </c>
      <c r="AE117" s="233">
        <f t="shared" ca="1" si="165"/>
        <v>1671681.7209426607</v>
      </c>
      <c r="AF117" s="233">
        <f t="shared" ca="1" si="165"/>
        <v>1722086.0069709341</v>
      </c>
      <c r="AG117" s="233">
        <f t="shared" ca="1" si="165"/>
        <v>1772948.8470265404</v>
      </c>
      <c r="AH117" s="233">
        <f t="shared" ca="1" si="165"/>
        <v>1826168.4470086142</v>
      </c>
      <c r="AI117" s="233">
        <f t="shared" ca="1" si="165"/>
        <v>1880683.098807513</v>
      </c>
      <c r="AJ117" s="233">
        <f t="shared" ca="1" si="165"/>
        <v>1937026.4777233046</v>
      </c>
      <c r="AK117" s="233">
        <f t="shared" ca="1" si="165"/>
        <v>1995200.5384137842</v>
      </c>
      <c r="AL117" s="233">
        <f t="shared" ca="1" si="165"/>
        <v>2055207.2953276208</v>
      </c>
      <c r="AM117" s="233">
        <f t="shared" ca="1" si="165"/>
        <v>2117181.7669808967</v>
      </c>
      <c r="AN117" s="233">
        <f t="shared" ca="1" si="165"/>
        <v>2180027.3366127927</v>
      </c>
      <c r="AO117" s="233">
        <f t="shared" ca="1" si="165"/>
        <v>2245677.8236215278</v>
      </c>
      <c r="AP117" s="233">
        <f t="shared" ca="1" si="165"/>
        <v>2312903.797768224</v>
      </c>
      <c r="AQ117" s="233">
        <f t="shared" ca="1" si="165"/>
        <v>2382372.3126599072</v>
      </c>
      <c r="AR117" s="233">
        <f t="shared" ca="1" si="165"/>
        <v>0</v>
      </c>
      <c r="AS117" s="233">
        <f t="shared" ca="1" si="165"/>
        <v>0</v>
      </c>
      <c r="AT117" s="233">
        <f t="shared" ca="1" si="165"/>
        <v>0</v>
      </c>
      <c r="AU117" s="233">
        <f t="shared" ca="1" si="165"/>
        <v>0</v>
      </c>
      <c r="AV117" s="233">
        <f t="shared" ca="1" si="165"/>
        <v>0</v>
      </c>
      <c r="AW117" s="233">
        <f t="shared" ca="1" si="165"/>
        <v>0</v>
      </c>
      <c r="AX117" s="233">
        <f t="shared" ca="1" si="165"/>
        <v>0</v>
      </c>
      <c r="AY117" s="233">
        <f t="shared" ca="1" si="165"/>
        <v>0</v>
      </c>
      <c r="AZ117" s="233">
        <f t="shared" ca="1" si="165"/>
        <v>0</v>
      </c>
      <c r="BA117" s="233">
        <f t="shared" ca="1" si="165"/>
        <v>0</v>
      </c>
      <c r="BB117" s="233">
        <f t="shared" ca="1" si="165"/>
        <v>0</v>
      </c>
      <c r="BC117" s="233">
        <f t="shared" ca="1" si="165"/>
        <v>0</v>
      </c>
      <c r="BD117" s="233">
        <f t="shared" ca="1" si="165"/>
        <v>0</v>
      </c>
      <c r="BE117" s="233">
        <f t="shared" ca="1" si="165"/>
        <v>0</v>
      </c>
      <c r="BF117" s="233">
        <f t="shared" ca="1" si="165"/>
        <v>0</v>
      </c>
      <c r="BG117" s="233">
        <f t="shared" ca="1" si="165"/>
        <v>0</v>
      </c>
      <c r="BH117" s="233">
        <f t="shared" ca="1" si="165"/>
        <v>0</v>
      </c>
      <c r="BI117" s="233">
        <f t="shared" ca="1" si="165"/>
        <v>0</v>
      </c>
      <c r="BJ117" s="233">
        <f t="shared" ca="1" si="165"/>
        <v>0</v>
      </c>
      <c r="BK117" s="233">
        <f t="shared" ca="1" si="165"/>
        <v>0</v>
      </c>
      <c r="BL117" s="233">
        <f t="shared" ca="1" si="165"/>
        <v>0</v>
      </c>
      <c r="BM117" s="233">
        <f t="shared" ca="1" si="165"/>
        <v>0</v>
      </c>
      <c r="BN117" s="233">
        <f t="shared" ca="1" si="165"/>
        <v>0</v>
      </c>
      <c r="BO117" s="233">
        <f t="shared" ca="1" si="165"/>
        <v>0</v>
      </c>
      <c r="BP117" s="233">
        <f t="shared" ca="1" si="165"/>
        <v>0</v>
      </c>
      <c r="BQ117" s="233">
        <f t="shared" ca="1" si="165"/>
        <v>0</v>
      </c>
      <c r="BR117" s="233">
        <f t="shared" ca="1" si="165"/>
        <v>0</v>
      </c>
      <c r="BS117" s="233">
        <f t="shared" ca="1" si="165"/>
        <v>0</v>
      </c>
      <c r="BT117" s="233">
        <f t="shared" ca="1" si="165"/>
        <v>0</v>
      </c>
      <c r="BU117" s="233">
        <f t="shared" ref="BU117:DC117" ca="1" si="166">BU118-BU126</f>
        <v>0</v>
      </c>
      <c r="BV117" s="233">
        <f t="shared" ca="1" si="166"/>
        <v>0</v>
      </c>
      <c r="BW117" s="233">
        <f t="shared" ca="1" si="166"/>
        <v>0</v>
      </c>
      <c r="BX117" s="233">
        <f t="shared" ca="1" si="166"/>
        <v>0</v>
      </c>
      <c r="BY117" s="233">
        <f t="shared" ca="1" si="166"/>
        <v>0</v>
      </c>
      <c r="BZ117" s="233">
        <f t="shared" ca="1" si="166"/>
        <v>0</v>
      </c>
      <c r="CA117" s="233">
        <f t="shared" ca="1" si="166"/>
        <v>0</v>
      </c>
      <c r="CB117" s="233">
        <f t="shared" ca="1" si="166"/>
        <v>0</v>
      </c>
      <c r="CC117" s="233">
        <f t="shared" ca="1" si="166"/>
        <v>0</v>
      </c>
      <c r="CD117" s="233">
        <f t="shared" ca="1" si="166"/>
        <v>0</v>
      </c>
      <c r="CE117" s="233">
        <f t="shared" ca="1" si="166"/>
        <v>0</v>
      </c>
      <c r="CF117" s="233">
        <f t="shared" ca="1" si="166"/>
        <v>0</v>
      </c>
      <c r="CG117" s="233">
        <f t="shared" ca="1" si="166"/>
        <v>0</v>
      </c>
      <c r="CH117" s="233">
        <f t="shared" ca="1" si="166"/>
        <v>0</v>
      </c>
      <c r="CI117" s="233">
        <f t="shared" ca="1" si="166"/>
        <v>0</v>
      </c>
      <c r="CJ117" s="233">
        <f t="shared" ca="1" si="166"/>
        <v>0</v>
      </c>
      <c r="CK117" s="233">
        <f t="shared" ca="1" si="166"/>
        <v>0</v>
      </c>
      <c r="CL117" s="233">
        <f t="shared" ca="1" si="166"/>
        <v>0</v>
      </c>
      <c r="CM117" s="233">
        <f t="shared" ca="1" si="166"/>
        <v>0</v>
      </c>
      <c r="CN117" s="233">
        <f t="shared" ca="1" si="166"/>
        <v>0</v>
      </c>
      <c r="CO117" s="233">
        <f t="shared" ca="1" si="166"/>
        <v>0</v>
      </c>
      <c r="CP117" s="233">
        <f t="shared" ca="1" si="166"/>
        <v>0</v>
      </c>
      <c r="CQ117" s="233">
        <f t="shared" ca="1" si="166"/>
        <v>0</v>
      </c>
      <c r="CR117" s="233">
        <f t="shared" ca="1" si="166"/>
        <v>0</v>
      </c>
      <c r="CS117" s="233">
        <f t="shared" ca="1" si="166"/>
        <v>0</v>
      </c>
      <c r="CT117" s="233">
        <f t="shared" ca="1" si="166"/>
        <v>0</v>
      </c>
      <c r="CU117" s="233">
        <f t="shared" ca="1" si="166"/>
        <v>0</v>
      </c>
      <c r="CV117" s="233">
        <f t="shared" ca="1" si="166"/>
        <v>0</v>
      </c>
      <c r="CW117" s="233">
        <f t="shared" ca="1" si="166"/>
        <v>0</v>
      </c>
      <c r="CX117" s="233">
        <f t="shared" ca="1" si="166"/>
        <v>0</v>
      </c>
      <c r="CY117" s="233">
        <f t="shared" ca="1" si="166"/>
        <v>0</v>
      </c>
      <c r="CZ117" s="233">
        <f t="shared" ca="1" si="166"/>
        <v>0</v>
      </c>
      <c r="DA117" s="233">
        <f t="shared" ca="1" si="166"/>
        <v>0</v>
      </c>
      <c r="DB117" s="233">
        <f t="shared" ca="1" si="166"/>
        <v>0</v>
      </c>
      <c r="DC117" s="233">
        <f t="shared" ca="1" si="166"/>
        <v>0</v>
      </c>
      <c r="DD117" s="64"/>
      <c r="DE117" s="253" t="str">
        <f t="shared" ca="1" si="100"/>
        <v>L.1.</v>
      </c>
      <c r="DF117">
        <v>1</v>
      </c>
    </row>
    <row r="118" spans="1:110" ht="28.8" hidden="1">
      <c r="A118" s="123">
        <v>106</v>
      </c>
      <c r="B118" s="204" t="str">
        <f t="shared" ca="1" si="143"/>
        <v>L.1.1.</v>
      </c>
      <c r="C118" s="196" t="str">
        <f t="shared" ca="1" si="144"/>
        <v>Nelaimingų atsitikimų sumažėjimas</v>
      </c>
      <c r="D118" s="129" t="str">
        <f>IF(Result_mat=0,"",Result_mat)</f>
        <v>asmenys</v>
      </c>
      <c r="E118" s="232" t="str">
        <f t="shared" ca="1" si="145"/>
        <v/>
      </c>
      <c r="F118" s="138">
        <f ca="1">H118+NPV(SD,I118:INDEX(I118:DC118,PAL))</f>
        <v>18628292.998934906</v>
      </c>
      <c r="G118" s="139">
        <f ca="1">SUMIF($H$5:$DC$5,"&lt;="&amp;PAL,$H118:$DC118)</f>
        <v>49604143.019850567</v>
      </c>
      <c r="H118" s="233">
        <f ca="1">SUM(H119:H125)</f>
        <v>0</v>
      </c>
      <c r="I118" s="233">
        <f t="shared" ref="I118:BT118" ca="1" si="167">SUM(I119:I125)</f>
        <v>0</v>
      </c>
      <c r="J118" s="233">
        <f t="shared" ca="1" si="167"/>
        <v>358902.28197967721</v>
      </c>
      <c r="K118" s="233">
        <f t="shared" ca="1" si="167"/>
        <v>368393.49514315772</v>
      </c>
      <c r="L118" s="233">
        <f t="shared" ca="1" si="167"/>
        <v>377162.50843796757</v>
      </c>
      <c r="M118" s="233">
        <f t="shared" ca="1" si="167"/>
        <v>388441.42776869627</v>
      </c>
      <c r="N118" s="233">
        <f t="shared" ca="1" si="167"/>
        <v>1012002.1397942847</v>
      </c>
      <c r="O118" s="233">
        <f t="shared" ca="1" si="167"/>
        <v>1042354.6595509134</v>
      </c>
      <c r="P118" s="233">
        <f t="shared" ca="1" si="167"/>
        <v>1073009.2189062459</v>
      </c>
      <c r="Q118" s="233">
        <f t="shared" ca="1" si="167"/>
        <v>1105198.5986695013</v>
      </c>
      <c r="R118" s="233">
        <f t="shared" ca="1" si="167"/>
        <v>1138658.0264473003</v>
      </c>
      <c r="S118" s="233">
        <f t="shared" ca="1" si="167"/>
        <v>1172821.674467105</v>
      </c>
      <c r="T118" s="233">
        <f t="shared" ca="1" si="167"/>
        <v>1208257.7033911871</v>
      </c>
      <c r="U118" s="233">
        <f t="shared" ca="1" si="167"/>
        <v>1244400.355313929</v>
      </c>
      <c r="V118" s="233">
        <f t="shared" ca="1" si="167"/>
        <v>1281684.9202902652</v>
      </c>
      <c r="W118" s="233">
        <f t="shared" ca="1" si="167"/>
        <v>1319811.60092583</v>
      </c>
      <c r="X118" s="233">
        <f t="shared" ca="1" si="167"/>
        <v>1359082.8194248751</v>
      </c>
      <c r="Y118" s="233">
        <f t="shared" ca="1" si="167"/>
        <v>1400031.7238061011</v>
      </c>
      <c r="Z118" s="233">
        <f t="shared" ca="1" si="167"/>
        <v>1441959.8053284162</v>
      </c>
      <c r="AA118" s="233">
        <f t="shared" ca="1" si="167"/>
        <v>1485036.6663491924</v>
      </c>
      <c r="AB118" s="233">
        <f t="shared" ca="1" si="167"/>
        <v>1529795.5804574727</v>
      </c>
      <c r="AC118" s="233">
        <f t="shared" ca="1" si="167"/>
        <v>1575538.170376044</v>
      </c>
      <c r="AD118" s="233">
        <f t="shared" ca="1" si="167"/>
        <v>1622434.1731580955</v>
      </c>
      <c r="AE118" s="233">
        <f t="shared" ca="1" si="167"/>
        <v>1671681.7209426607</v>
      </c>
      <c r="AF118" s="233">
        <f t="shared" ca="1" si="167"/>
        <v>1722086.0069709341</v>
      </c>
      <c r="AG118" s="233">
        <f t="shared" ca="1" si="167"/>
        <v>1772948.8470265404</v>
      </c>
      <c r="AH118" s="233">
        <f t="shared" ca="1" si="167"/>
        <v>1826168.4470086142</v>
      </c>
      <c r="AI118" s="233">
        <f t="shared" ca="1" si="167"/>
        <v>1880683.098807513</v>
      </c>
      <c r="AJ118" s="233">
        <f t="shared" ca="1" si="167"/>
        <v>1937026.4777233046</v>
      </c>
      <c r="AK118" s="233">
        <f t="shared" ca="1" si="167"/>
        <v>1995200.5384137842</v>
      </c>
      <c r="AL118" s="233">
        <f t="shared" ca="1" si="167"/>
        <v>2055207.2953276208</v>
      </c>
      <c r="AM118" s="233">
        <f t="shared" ca="1" si="167"/>
        <v>2117181.7669808967</v>
      </c>
      <c r="AN118" s="233">
        <f t="shared" ca="1" si="167"/>
        <v>2180027.3366127927</v>
      </c>
      <c r="AO118" s="233">
        <f t="shared" ca="1" si="167"/>
        <v>2245677.8236215278</v>
      </c>
      <c r="AP118" s="233">
        <f t="shared" ca="1" si="167"/>
        <v>2312903.797768224</v>
      </c>
      <c r="AQ118" s="233">
        <f t="shared" ca="1" si="167"/>
        <v>2382372.3126599072</v>
      </c>
      <c r="AR118" s="233">
        <f t="shared" ca="1" si="167"/>
        <v>0</v>
      </c>
      <c r="AS118" s="233">
        <f t="shared" ca="1" si="167"/>
        <v>0</v>
      </c>
      <c r="AT118" s="233">
        <f t="shared" ca="1" si="167"/>
        <v>0</v>
      </c>
      <c r="AU118" s="233">
        <f t="shared" ca="1" si="167"/>
        <v>0</v>
      </c>
      <c r="AV118" s="233">
        <f t="shared" ca="1" si="167"/>
        <v>0</v>
      </c>
      <c r="AW118" s="233">
        <f t="shared" ca="1" si="167"/>
        <v>0</v>
      </c>
      <c r="AX118" s="233">
        <f t="shared" ca="1" si="167"/>
        <v>0</v>
      </c>
      <c r="AY118" s="233">
        <f t="shared" ca="1" si="167"/>
        <v>0</v>
      </c>
      <c r="AZ118" s="233">
        <f t="shared" ca="1" si="167"/>
        <v>0</v>
      </c>
      <c r="BA118" s="233">
        <f t="shared" ca="1" si="167"/>
        <v>0</v>
      </c>
      <c r="BB118" s="233">
        <f t="shared" ca="1" si="167"/>
        <v>0</v>
      </c>
      <c r="BC118" s="233">
        <f t="shared" ca="1" si="167"/>
        <v>0</v>
      </c>
      <c r="BD118" s="233">
        <f t="shared" ca="1" si="167"/>
        <v>0</v>
      </c>
      <c r="BE118" s="233">
        <f t="shared" ca="1" si="167"/>
        <v>0</v>
      </c>
      <c r="BF118" s="233">
        <f t="shared" ca="1" si="167"/>
        <v>0</v>
      </c>
      <c r="BG118" s="233">
        <f t="shared" ca="1" si="167"/>
        <v>0</v>
      </c>
      <c r="BH118" s="233">
        <f t="shared" ca="1" si="167"/>
        <v>0</v>
      </c>
      <c r="BI118" s="233">
        <f t="shared" ca="1" si="167"/>
        <v>0</v>
      </c>
      <c r="BJ118" s="233">
        <f t="shared" ca="1" si="167"/>
        <v>0</v>
      </c>
      <c r="BK118" s="233">
        <f t="shared" ca="1" si="167"/>
        <v>0</v>
      </c>
      <c r="BL118" s="233">
        <f t="shared" ca="1" si="167"/>
        <v>0</v>
      </c>
      <c r="BM118" s="233">
        <f t="shared" ca="1" si="167"/>
        <v>0</v>
      </c>
      <c r="BN118" s="233">
        <f t="shared" ca="1" si="167"/>
        <v>0</v>
      </c>
      <c r="BO118" s="233">
        <f t="shared" ca="1" si="167"/>
        <v>0</v>
      </c>
      <c r="BP118" s="233">
        <f t="shared" ca="1" si="167"/>
        <v>0</v>
      </c>
      <c r="BQ118" s="233">
        <f t="shared" ca="1" si="167"/>
        <v>0</v>
      </c>
      <c r="BR118" s="233">
        <f t="shared" ca="1" si="167"/>
        <v>0</v>
      </c>
      <c r="BS118" s="233">
        <f t="shared" ca="1" si="167"/>
        <v>0</v>
      </c>
      <c r="BT118" s="233">
        <f t="shared" ca="1" si="167"/>
        <v>0</v>
      </c>
      <c r="BU118" s="233">
        <f t="shared" ref="BU118:DC118" ca="1" si="168">SUM(BU119:BU125)</f>
        <v>0</v>
      </c>
      <c r="BV118" s="233">
        <f t="shared" ca="1" si="168"/>
        <v>0</v>
      </c>
      <c r="BW118" s="233">
        <f t="shared" ca="1" si="168"/>
        <v>0</v>
      </c>
      <c r="BX118" s="233">
        <f t="shared" ca="1" si="168"/>
        <v>0</v>
      </c>
      <c r="BY118" s="233">
        <f t="shared" ca="1" si="168"/>
        <v>0</v>
      </c>
      <c r="BZ118" s="233">
        <f t="shared" ca="1" si="168"/>
        <v>0</v>
      </c>
      <c r="CA118" s="233">
        <f t="shared" ca="1" si="168"/>
        <v>0</v>
      </c>
      <c r="CB118" s="233">
        <f t="shared" ca="1" si="168"/>
        <v>0</v>
      </c>
      <c r="CC118" s="233">
        <f t="shared" ca="1" si="168"/>
        <v>0</v>
      </c>
      <c r="CD118" s="233">
        <f t="shared" ca="1" si="168"/>
        <v>0</v>
      </c>
      <c r="CE118" s="233">
        <f t="shared" ca="1" si="168"/>
        <v>0</v>
      </c>
      <c r="CF118" s="233">
        <f t="shared" ca="1" si="168"/>
        <v>0</v>
      </c>
      <c r="CG118" s="233">
        <f t="shared" ca="1" si="168"/>
        <v>0</v>
      </c>
      <c r="CH118" s="233">
        <f t="shared" ca="1" si="168"/>
        <v>0</v>
      </c>
      <c r="CI118" s="233">
        <f t="shared" ca="1" si="168"/>
        <v>0</v>
      </c>
      <c r="CJ118" s="233">
        <f t="shared" ca="1" si="168"/>
        <v>0</v>
      </c>
      <c r="CK118" s="233">
        <f t="shared" ca="1" si="168"/>
        <v>0</v>
      </c>
      <c r="CL118" s="233">
        <f t="shared" ca="1" si="168"/>
        <v>0</v>
      </c>
      <c r="CM118" s="233">
        <f t="shared" ca="1" si="168"/>
        <v>0</v>
      </c>
      <c r="CN118" s="233">
        <f t="shared" ca="1" si="168"/>
        <v>0</v>
      </c>
      <c r="CO118" s="233">
        <f t="shared" ca="1" si="168"/>
        <v>0</v>
      </c>
      <c r="CP118" s="233">
        <f t="shared" ca="1" si="168"/>
        <v>0</v>
      </c>
      <c r="CQ118" s="233">
        <f t="shared" ca="1" si="168"/>
        <v>0</v>
      </c>
      <c r="CR118" s="233">
        <f t="shared" ca="1" si="168"/>
        <v>0</v>
      </c>
      <c r="CS118" s="233">
        <f t="shared" ca="1" si="168"/>
        <v>0</v>
      </c>
      <c r="CT118" s="233">
        <f t="shared" ca="1" si="168"/>
        <v>0</v>
      </c>
      <c r="CU118" s="233">
        <f t="shared" ca="1" si="168"/>
        <v>0</v>
      </c>
      <c r="CV118" s="233">
        <f t="shared" ca="1" si="168"/>
        <v>0</v>
      </c>
      <c r="CW118" s="233">
        <f t="shared" ca="1" si="168"/>
        <v>0</v>
      </c>
      <c r="CX118" s="233">
        <f t="shared" ca="1" si="168"/>
        <v>0</v>
      </c>
      <c r="CY118" s="233">
        <f t="shared" ca="1" si="168"/>
        <v>0</v>
      </c>
      <c r="CZ118" s="233">
        <f t="shared" ca="1" si="168"/>
        <v>0</v>
      </c>
      <c r="DA118" s="233">
        <f t="shared" ca="1" si="168"/>
        <v>0</v>
      </c>
      <c r="DB118" s="233">
        <f t="shared" ca="1" si="168"/>
        <v>0</v>
      </c>
      <c r="DC118" s="233">
        <f t="shared" ca="1" si="168"/>
        <v>0</v>
      </c>
      <c r="DE118" s="253" t="str">
        <f t="shared" ca="1" si="100"/>
        <v>L.1.1.</v>
      </c>
      <c r="DF118">
        <v>1</v>
      </c>
    </row>
    <row r="119" spans="1:110" hidden="1">
      <c r="A119" s="123">
        <v>107</v>
      </c>
      <c r="B119" s="204" t="str">
        <f t="shared" ca="1" si="143"/>
        <v>L.1.2.</v>
      </c>
      <c r="C119" s="128" t="str">
        <f t="shared" ca="1" si="144"/>
        <v>Laiko sutaupymai</v>
      </c>
      <c r="D119" s="134"/>
      <c r="E119" s="147" t="str">
        <f t="shared" ca="1" si="145"/>
        <v/>
      </c>
      <c r="F119" s="138">
        <f ca="1">H119+NPV(SD,I119:INDEX(I119:DC119,PAL))</f>
        <v>17810603.677970227</v>
      </c>
      <c r="G119" s="139">
        <f ca="1">SUMIF($H$5:$DC$5,"&lt;="&amp;PAL,$H119:$DC119)</f>
        <v>47539776.25350076</v>
      </c>
      <c r="H119" s="137">
        <f t="shared" ref="H119:Q125" ca="1" si="169">OFFSET(INDIRECT("'"&amp;Opt_alt&amp;"'!H12"),$A119,H$5)*$DF119</f>
        <v>0</v>
      </c>
      <c r="I119" s="137">
        <f t="shared" ca="1" si="169"/>
        <v>0</v>
      </c>
      <c r="J119" s="137">
        <f t="shared" ca="1" si="169"/>
        <v>322789.00013557076</v>
      </c>
      <c r="K119" s="137">
        <f t="shared" ca="1" si="169"/>
        <v>331329.02869829081</v>
      </c>
      <c r="L119" s="137">
        <f t="shared" ca="1" si="169"/>
        <v>339215.91955964058</v>
      </c>
      <c r="M119" s="137">
        <f t="shared" ca="1" si="169"/>
        <v>349357.65419455181</v>
      </c>
      <c r="N119" s="137">
        <f t="shared" ca="1" si="169"/>
        <v>971747.10262698436</v>
      </c>
      <c r="O119" s="137">
        <f t="shared" ca="1" si="169"/>
        <v>1000893.2579349438</v>
      </c>
      <c r="P119" s="137">
        <f t="shared" ca="1" si="169"/>
        <v>1030305.3008454094</v>
      </c>
      <c r="Q119" s="137">
        <f t="shared" ca="1" si="169"/>
        <v>1061214.9279470679</v>
      </c>
      <c r="R119" s="137">
        <f t="shared" ref="R119:AA125" ca="1" si="170">OFFSET(INDIRECT("'"&amp;Opt_alt&amp;"'!H12"),$A119,R$5)*$DF119</f>
        <v>1093356.2516374143</v>
      </c>
      <c r="S119" s="137">
        <f t="shared" ca="1" si="170"/>
        <v>1126162.2943340251</v>
      </c>
      <c r="T119" s="137">
        <f t="shared" ca="1" si="170"/>
        <v>1160200.033619324</v>
      </c>
      <c r="U119" s="137">
        <f t="shared" ca="1" si="170"/>
        <v>1194902.4919108872</v>
      </c>
      <c r="V119" s="137">
        <f t="shared" ca="1" si="170"/>
        <v>1230703.7029898849</v>
      </c>
      <c r="W119" s="137">
        <f t="shared" ca="1" si="170"/>
        <v>1267302.5768764003</v>
      </c>
      <c r="X119" s="137">
        <f t="shared" ca="1" si="170"/>
        <v>1305000.2035503504</v>
      </c>
      <c r="Y119" s="137">
        <f t="shared" ca="1" si="170"/>
        <v>1344328.3582167474</v>
      </c>
      <c r="Z119" s="137">
        <f t="shared" ca="1" si="170"/>
        <v>1384587.1194919143</v>
      </c>
      <c r="AA119" s="137">
        <f t="shared" ca="1" si="170"/>
        <v>1425944.6335545157</v>
      </c>
      <c r="AB119" s="137">
        <f t="shared" ref="AB119:AK125" ca="1" si="171">OFFSET(INDIRECT("'"&amp;Opt_alt&amp;"'!H12"),$A119,AB$5)*$DF119</f>
        <v>1468932.6756095639</v>
      </c>
      <c r="AC119" s="137">
        <f t="shared" ca="1" si="171"/>
        <v>1512851.3242733823</v>
      </c>
      <c r="AD119" s="137">
        <f t="shared" ca="1" si="171"/>
        <v>1557868.7257246354</v>
      </c>
      <c r="AE119" s="137">
        <f t="shared" ca="1" si="171"/>
        <v>1605181.3741745998</v>
      </c>
      <c r="AF119" s="137">
        <f t="shared" ca="1" si="171"/>
        <v>1653592.7754119986</v>
      </c>
      <c r="AG119" s="137">
        <f t="shared" ca="1" si="171"/>
        <v>1702403.0080531563</v>
      </c>
      <c r="AH119" s="137">
        <f t="shared" ca="1" si="171"/>
        <v>1753508.4876930248</v>
      </c>
      <c r="AI119" s="137">
        <f t="shared" ca="1" si="171"/>
        <v>1805845.6639215813</v>
      </c>
      <c r="AJ119" s="137">
        <f t="shared" ca="1" si="171"/>
        <v>1859946.311943837</v>
      </c>
      <c r="AK119" s="137">
        <f t="shared" ca="1" si="171"/>
        <v>1915810.4317597919</v>
      </c>
      <c r="AL119" s="137">
        <f t="shared" ref="AL119:AU125" ca="1" si="172">OFFSET(INDIRECT("'"&amp;Opt_alt&amp;"'!H12"),$A119,AL$5)*$DF119</f>
        <v>1973438.0233694459</v>
      </c>
      <c r="AM119" s="137">
        <f t="shared" ca="1" si="172"/>
        <v>2032962.0305740526</v>
      </c>
      <c r="AN119" s="137">
        <f t="shared" ca="1" si="172"/>
        <v>2093283.7005861765</v>
      </c>
      <c r="AO119" s="137">
        <f t="shared" ca="1" si="172"/>
        <v>2156334.6513781818</v>
      </c>
      <c r="AP119" s="137">
        <f t="shared" ca="1" si="172"/>
        <v>2220883.1863613799</v>
      </c>
      <c r="AQ119" s="137">
        <f t="shared" ca="1" si="172"/>
        <v>2287594.0245420365</v>
      </c>
      <c r="AR119" s="137">
        <f t="shared" ca="1" si="172"/>
        <v>0</v>
      </c>
      <c r="AS119" s="137">
        <f t="shared" ca="1" si="172"/>
        <v>0</v>
      </c>
      <c r="AT119" s="137">
        <f t="shared" ca="1" si="172"/>
        <v>0</v>
      </c>
      <c r="AU119" s="137">
        <f t="shared" ca="1" si="172"/>
        <v>0</v>
      </c>
      <c r="AV119" s="137">
        <f t="shared" ref="AV119:BE125" ca="1" si="173">OFFSET(INDIRECT("'"&amp;Opt_alt&amp;"'!H12"),$A119,AV$5)*$DF119</f>
        <v>0</v>
      </c>
      <c r="AW119" s="137">
        <f t="shared" ca="1" si="173"/>
        <v>0</v>
      </c>
      <c r="AX119" s="137">
        <f t="shared" ca="1" si="173"/>
        <v>0</v>
      </c>
      <c r="AY119" s="137">
        <f t="shared" ca="1" si="173"/>
        <v>0</v>
      </c>
      <c r="AZ119" s="137">
        <f t="shared" ca="1" si="173"/>
        <v>0</v>
      </c>
      <c r="BA119" s="137">
        <f t="shared" ca="1" si="173"/>
        <v>0</v>
      </c>
      <c r="BB119" s="137">
        <f t="shared" ca="1" si="173"/>
        <v>0</v>
      </c>
      <c r="BC119" s="137">
        <f t="shared" ca="1" si="173"/>
        <v>0</v>
      </c>
      <c r="BD119" s="137">
        <f t="shared" ca="1" si="173"/>
        <v>0</v>
      </c>
      <c r="BE119" s="137">
        <f t="shared" ca="1" si="173"/>
        <v>0</v>
      </c>
      <c r="BF119" s="137">
        <f t="shared" ref="BF119:BO125" ca="1" si="174">OFFSET(INDIRECT("'"&amp;Opt_alt&amp;"'!H12"),$A119,BF$5)*$DF119</f>
        <v>0</v>
      </c>
      <c r="BG119" s="137">
        <f t="shared" ca="1" si="174"/>
        <v>0</v>
      </c>
      <c r="BH119" s="137">
        <f t="shared" ca="1" si="174"/>
        <v>0</v>
      </c>
      <c r="BI119" s="137">
        <f t="shared" ca="1" si="174"/>
        <v>0</v>
      </c>
      <c r="BJ119" s="137">
        <f t="shared" ca="1" si="174"/>
        <v>0</v>
      </c>
      <c r="BK119" s="137">
        <f t="shared" ca="1" si="174"/>
        <v>0</v>
      </c>
      <c r="BL119" s="137">
        <f t="shared" ca="1" si="174"/>
        <v>0</v>
      </c>
      <c r="BM119" s="137">
        <f t="shared" ca="1" si="174"/>
        <v>0</v>
      </c>
      <c r="BN119" s="137">
        <f t="shared" ca="1" si="174"/>
        <v>0</v>
      </c>
      <c r="BO119" s="137">
        <f t="shared" ca="1" si="174"/>
        <v>0</v>
      </c>
      <c r="BP119" s="137">
        <f t="shared" ref="BP119:BY125" ca="1" si="175">OFFSET(INDIRECT("'"&amp;Opt_alt&amp;"'!H12"),$A119,BP$5)*$DF119</f>
        <v>0</v>
      </c>
      <c r="BQ119" s="137">
        <f t="shared" ca="1" si="175"/>
        <v>0</v>
      </c>
      <c r="BR119" s="137">
        <f t="shared" ca="1" si="175"/>
        <v>0</v>
      </c>
      <c r="BS119" s="137">
        <f t="shared" ca="1" si="175"/>
        <v>0</v>
      </c>
      <c r="BT119" s="137">
        <f t="shared" ca="1" si="175"/>
        <v>0</v>
      </c>
      <c r="BU119" s="137">
        <f t="shared" ca="1" si="175"/>
        <v>0</v>
      </c>
      <c r="BV119" s="137">
        <f t="shared" ca="1" si="175"/>
        <v>0</v>
      </c>
      <c r="BW119" s="137">
        <f t="shared" ca="1" si="175"/>
        <v>0</v>
      </c>
      <c r="BX119" s="137">
        <f t="shared" ca="1" si="175"/>
        <v>0</v>
      </c>
      <c r="BY119" s="137">
        <f t="shared" ca="1" si="175"/>
        <v>0</v>
      </c>
      <c r="BZ119" s="137">
        <f t="shared" ref="BZ119:CI125" ca="1" si="176">OFFSET(INDIRECT("'"&amp;Opt_alt&amp;"'!H12"),$A119,BZ$5)*$DF119</f>
        <v>0</v>
      </c>
      <c r="CA119" s="137">
        <f t="shared" ca="1" si="176"/>
        <v>0</v>
      </c>
      <c r="CB119" s="137">
        <f t="shared" ca="1" si="176"/>
        <v>0</v>
      </c>
      <c r="CC119" s="137">
        <f t="shared" ca="1" si="176"/>
        <v>0</v>
      </c>
      <c r="CD119" s="137">
        <f t="shared" ca="1" si="176"/>
        <v>0</v>
      </c>
      <c r="CE119" s="137">
        <f t="shared" ca="1" si="176"/>
        <v>0</v>
      </c>
      <c r="CF119" s="137">
        <f t="shared" ca="1" si="176"/>
        <v>0</v>
      </c>
      <c r="CG119" s="137">
        <f t="shared" ca="1" si="176"/>
        <v>0</v>
      </c>
      <c r="CH119" s="137">
        <f t="shared" ca="1" si="176"/>
        <v>0</v>
      </c>
      <c r="CI119" s="137">
        <f t="shared" ca="1" si="176"/>
        <v>0</v>
      </c>
      <c r="CJ119" s="137">
        <f t="shared" ref="CJ119:CS125" ca="1" si="177">OFFSET(INDIRECT("'"&amp;Opt_alt&amp;"'!H12"),$A119,CJ$5)*$DF119</f>
        <v>0</v>
      </c>
      <c r="CK119" s="137">
        <f t="shared" ca="1" si="177"/>
        <v>0</v>
      </c>
      <c r="CL119" s="137">
        <f t="shared" ca="1" si="177"/>
        <v>0</v>
      </c>
      <c r="CM119" s="137">
        <f t="shared" ca="1" si="177"/>
        <v>0</v>
      </c>
      <c r="CN119" s="137">
        <f t="shared" ca="1" si="177"/>
        <v>0</v>
      </c>
      <c r="CO119" s="137">
        <f t="shared" ca="1" si="177"/>
        <v>0</v>
      </c>
      <c r="CP119" s="137">
        <f t="shared" ca="1" si="177"/>
        <v>0</v>
      </c>
      <c r="CQ119" s="137">
        <f t="shared" ca="1" si="177"/>
        <v>0</v>
      </c>
      <c r="CR119" s="137">
        <f t="shared" ca="1" si="177"/>
        <v>0</v>
      </c>
      <c r="CS119" s="137">
        <f t="shared" ca="1" si="177"/>
        <v>0</v>
      </c>
      <c r="CT119" s="137">
        <f t="shared" ref="CT119:DC125" ca="1" si="178">OFFSET(INDIRECT("'"&amp;Opt_alt&amp;"'!H12"),$A119,CT$5)*$DF119</f>
        <v>0</v>
      </c>
      <c r="CU119" s="137">
        <f t="shared" ca="1" si="178"/>
        <v>0</v>
      </c>
      <c r="CV119" s="137">
        <f t="shared" ca="1" si="178"/>
        <v>0</v>
      </c>
      <c r="CW119" s="137">
        <f t="shared" ca="1" si="178"/>
        <v>0</v>
      </c>
      <c r="CX119" s="137">
        <f t="shared" ca="1" si="178"/>
        <v>0</v>
      </c>
      <c r="CY119" s="137">
        <f t="shared" ca="1" si="178"/>
        <v>0</v>
      </c>
      <c r="CZ119" s="137">
        <f t="shared" ca="1" si="178"/>
        <v>0</v>
      </c>
      <c r="DA119" s="137">
        <f t="shared" ca="1" si="178"/>
        <v>0</v>
      </c>
      <c r="DB119" s="137">
        <f t="shared" ca="1" si="178"/>
        <v>0</v>
      </c>
      <c r="DC119" s="137">
        <f t="shared" ca="1" si="178"/>
        <v>0</v>
      </c>
      <c r="DE119" s="253" t="str">
        <f t="shared" ca="1" si="100"/>
        <v>L.1.2.</v>
      </c>
      <c r="DF119">
        <v>1</v>
      </c>
    </row>
    <row r="120" spans="1:110" hidden="1">
      <c r="A120" s="123">
        <v>108</v>
      </c>
      <c r="B120" s="204" t="str">
        <f t="shared" ca="1" si="143"/>
        <v>L.1.3.</v>
      </c>
      <c r="C120" s="128" t="str">
        <f t="shared" ca="1" si="144"/>
        <v>Nelaimingų atsitikimų sumažėjimas</v>
      </c>
      <c r="D120" s="134"/>
      <c r="E120" s="147" t="str">
        <f t="shared" ca="1" si="145"/>
        <v/>
      </c>
      <c r="F120" s="138">
        <f ca="1">H120+NPV(SD,I120:INDEX(I120:DC120,PAL))</f>
        <v>817689.32096467086</v>
      </c>
      <c r="G120" s="139">
        <f ca="1">SUMIF($H$5:$DC$5,"&lt;="&amp;PAL,$H120:$DC120)</f>
        <v>2064366.7663498099</v>
      </c>
      <c r="H120" s="137">
        <f t="shared" ca="1" si="169"/>
        <v>0</v>
      </c>
      <c r="I120" s="137">
        <f t="shared" ca="1" si="169"/>
        <v>0</v>
      </c>
      <c r="J120" s="137">
        <f t="shared" ca="1" si="169"/>
        <v>36113.281844106466</v>
      </c>
      <c r="K120" s="137">
        <f t="shared" ca="1" si="169"/>
        <v>37064.466444866921</v>
      </c>
      <c r="L120" s="137">
        <f t="shared" ca="1" si="169"/>
        <v>37946.588878326998</v>
      </c>
      <c r="M120" s="137">
        <f t="shared" ca="1" si="169"/>
        <v>39083.773574144485</v>
      </c>
      <c r="N120" s="137">
        <f t="shared" ca="1" si="169"/>
        <v>40255.037167300383</v>
      </c>
      <c r="O120" s="137">
        <f t="shared" ca="1" si="169"/>
        <v>41461.401615969582</v>
      </c>
      <c r="P120" s="137">
        <f t="shared" ca="1" si="169"/>
        <v>42703.918060836506</v>
      </c>
      <c r="Q120" s="137">
        <f t="shared" ca="1" si="169"/>
        <v>43983.67072243346</v>
      </c>
      <c r="R120" s="137">
        <f t="shared" ca="1" si="170"/>
        <v>45301.77480988593</v>
      </c>
      <c r="S120" s="137">
        <f t="shared" ca="1" si="170"/>
        <v>46659.380133079845</v>
      </c>
      <c r="T120" s="137">
        <f t="shared" ca="1" si="170"/>
        <v>48057.669771863119</v>
      </c>
      <c r="U120" s="137">
        <f t="shared" ca="1" si="170"/>
        <v>49497.863403041825</v>
      </c>
      <c r="V120" s="137">
        <f t="shared" ca="1" si="170"/>
        <v>50981.217300380231</v>
      </c>
      <c r="W120" s="137">
        <f t="shared" ca="1" si="170"/>
        <v>52509.024049429659</v>
      </c>
      <c r="X120" s="137">
        <f t="shared" ca="1" si="170"/>
        <v>54082.615874524716</v>
      </c>
      <c r="Y120" s="137">
        <f t="shared" ca="1" si="170"/>
        <v>55703.36558935362</v>
      </c>
      <c r="Z120" s="137">
        <f t="shared" ca="1" si="170"/>
        <v>57372.6858365019</v>
      </c>
      <c r="AA120" s="137">
        <f t="shared" ca="1" si="170"/>
        <v>59092.032794676801</v>
      </c>
      <c r="AB120" s="137">
        <f t="shared" ca="1" si="171"/>
        <v>60862.904847908751</v>
      </c>
      <c r="AC120" s="137">
        <f t="shared" ca="1" si="171"/>
        <v>62686.846102661606</v>
      </c>
      <c r="AD120" s="137">
        <f t="shared" ca="1" si="171"/>
        <v>64565.447433460075</v>
      </c>
      <c r="AE120" s="137">
        <f t="shared" ca="1" si="171"/>
        <v>66500.346768060845</v>
      </c>
      <c r="AF120" s="137">
        <f t="shared" ca="1" si="171"/>
        <v>68493.231558935368</v>
      </c>
      <c r="AG120" s="137">
        <f t="shared" ca="1" si="171"/>
        <v>70545.838973384045</v>
      </c>
      <c r="AH120" s="137">
        <f t="shared" ca="1" si="171"/>
        <v>72659.959315589367</v>
      </c>
      <c r="AI120" s="137">
        <f t="shared" ca="1" si="171"/>
        <v>74837.434885931565</v>
      </c>
      <c r="AJ120" s="137">
        <f t="shared" ca="1" si="171"/>
        <v>77080.165779467687</v>
      </c>
      <c r="AK120" s="137">
        <f t="shared" ca="1" si="171"/>
        <v>79390.106653992392</v>
      </c>
      <c r="AL120" s="137">
        <f t="shared" ca="1" si="172"/>
        <v>81769.271958174912</v>
      </c>
      <c r="AM120" s="137">
        <f t="shared" ca="1" si="172"/>
        <v>84219.736406844095</v>
      </c>
      <c r="AN120" s="137">
        <f t="shared" ca="1" si="172"/>
        <v>86743.636026615975</v>
      </c>
      <c r="AO120" s="137">
        <f t="shared" ca="1" si="172"/>
        <v>89343.172243346009</v>
      </c>
      <c r="AP120" s="137">
        <f t="shared" ca="1" si="172"/>
        <v>92020.611406844109</v>
      </c>
      <c r="AQ120" s="137">
        <f t="shared" ca="1" si="172"/>
        <v>94778.288117870732</v>
      </c>
      <c r="AR120" s="137">
        <f t="shared" ca="1" si="172"/>
        <v>0</v>
      </c>
      <c r="AS120" s="137">
        <f t="shared" ca="1" si="172"/>
        <v>0</v>
      </c>
      <c r="AT120" s="137">
        <f t="shared" ca="1" si="172"/>
        <v>0</v>
      </c>
      <c r="AU120" s="137">
        <f t="shared" ca="1" si="172"/>
        <v>0</v>
      </c>
      <c r="AV120" s="137">
        <f t="shared" ca="1" si="173"/>
        <v>0</v>
      </c>
      <c r="AW120" s="137">
        <f t="shared" ca="1" si="173"/>
        <v>0</v>
      </c>
      <c r="AX120" s="137">
        <f t="shared" ca="1" si="173"/>
        <v>0</v>
      </c>
      <c r="AY120" s="137">
        <f t="shared" ca="1" si="173"/>
        <v>0</v>
      </c>
      <c r="AZ120" s="137">
        <f t="shared" ca="1" si="173"/>
        <v>0</v>
      </c>
      <c r="BA120" s="137">
        <f t="shared" ca="1" si="173"/>
        <v>0</v>
      </c>
      <c r="BB120" s="137">
        <f t="shared" ca="1" si="173"/>
        <v>0</v>
      </c>
      <c r="BC120" s="137">
        <f t="shared" ca="1" si="173"/>
        <v>0</v>
      </c>
      <c r="BD120" s="137">
        <f t="shared" ca="1" si="173"/>
        <v>0</v>
      </c>
      <c r="BE120" s="137">
        <f t="shared" ca="1" si="173"/>
        <v>0</v>
      </c>
      <c r="BF120" s="137">
        <f t="shared" ca="1" si="174"/>
        <v>0</v>
      </c>
      <c r="BG120" s="137">
        <f t="shared" ca="1" si="174"/>
        <v>0</v>
      </c>
      <c r="BH120" s="137">
        <f t="shared" ca="1" si="174"/>
        <v>0</v>
      </c>
      <c r="BI120" s="137">
        <f t="shared" ca="1" si="174"/>
        <v>0</v>
      </c>
      <c r="BJ120" s="137">
        <f t="shared" ca="1" si="174"/>
        <v>0</v>
      </c>
      <c r="BK120" s="137">
        <f t="shared" ca="1" si="174"/>
        <v>0</v>
      </c>
      <c r="BL120" s="137">
        <f t="shared" ca="1" si="174"/>
        <v>0</v>
      </c>
      <c r="BM120" s="137">
        <f t="shared" ca="1" si="174"/>
        <v>0</v>
      </c>
      <c r="BN120" s="137">
        <f t="shared" ca="1" si="174"/>
        <v>0</v>
      </c>
      <c r="BO120" s="137">
        <f t="shared" ca="1" si="174"/>
        <v>0</v>
      </c>
      <c r="BP120" s="137">
        <f t="shared" ca="1" si="175"/>
        <v>0</v>
      </c>
      <c r="BQ120" s="137">
        <f t="shared" ca="1" si="175"/>
        <v>0</v>
      </c>
      <c r="BR120" s="137">
        <f t="shared" ca="1" si="175"/>
        <v>0</v>
      </c>
      <c r="BS120" s="137">
        <f t="shared" ca="1" si="175"/>
        <v>0</v>
      </c>
      <c r="BT120" s="137">
        <f t="shared" ca="1" si="175"/>
        <v>0</v>
      </c>
      <c r="BU120" s="137">
        <f t="shared" ca="1" si="175"/>
        <v>0</v>
      </c>
      <c r="BV120" s="137">
        <f t="shared" ca="1" si="175"/>
        <v>0</v>
      </c>
      <c r="BW120" s="137">
        <f t="shared" ca="1" si="175"/>
        <v>0</v>
      </c>
      <c r="BX120" s="137">
        <f t="shared" ca="1" si="175"/>
        <v>0</v>
      </c>
      <c r="BY120" s="137">
        <f t="shared" ca="1" si="175"/>
        <v>0</v>
      </c>
      <c r="BZ120" s="137">
        <f t="shared" ca="1" si="176"/>
        <v>0</v>
      </c>
      <c r="CA120" s="137">
        <f t="shared" ca="1" si="176"/>
        <v>0</v>
      </c>
      <c r="CB120" s="137">
        <f t="shared" ca="1" si="176"/>
        <v>0</v>
      </c>
      <c r="CC120" s="137">
        <f t="shared" ca="1" si="176"/>
        <v>0</v>
      </c>
      <c r="CD120" s="137">
        <f t="shared" ca="1" si="176"/>
        <v>0</v>
      </c>
      <c r="CE120" s="137">
        <f t="shared" ca="1" si="176"/>
        <v>0</v>
      </c>
      <c r="CF120" s="137">
        <f t="shared" ca="1" si="176"/>
        <v>0</v>
      </c>
      <c r="CG120" s="137">
        <f t="shared" ca="1" si="176"/>
        <v>0</v>
      </c>
      <c r="CH120" s="137">
        <f t="shared" ca="1" si="176"/>
        <v>0</v>
      </c>
      <c r="CI120" s="137">
        <f t="shared" ca="1" si="176"/>
        <v>0</v>
      </c>
      <c r="CJ120" s="137">
        <f t="shared" ca="1" si="177"/>
        <v>0</v>
      </c>
      <c r="CK120" s="137">
        <f t="shared" ca="1" si="177"/>
        <v>0</v>
      </c>
      <c r="CL120" s="137">
        <f t="shared" ca="1" si="177"/>
        <v>0</v>
      </c>
      <c r="CM120" s="137">
        <f t="shared" ca="1" si="177"/>
        <v>0</v>
      </c>
      <c r="CN120" s="137">
        <f t="shared" ca="1" si="177"/>
        <v>0</v>
      </c>
      <c r="CO120" s="137">
        <f t="shared" ca="1" si="177"/>
        <v>0</v>
      </c>
      <c r="CP120" s="137">
        <f t="shared" ca="1" si="177"/>
        <v>0</v>
      </c>
      <c r="CQ120" s="137">
        <f t="shared" ca="1" si="177"/>
        <v>0</v>
      </c>
      <c r="CR120" s="137">
        <f t="shared" ca="1" si="177"/>
        <v>0</v>
      </c>
      <c r="CS120" s="137">
        <f t="shared" ca="1" si="177"/>
        <v>0</v>
      </c>
      <c r="CT120" s="137">
        <f t="shared" ca="1" si="178"/>
        <v>0</v>
      </c>
      <c r="CU120" s="137">
        <f t="shared" ca="1" si="178"/>
        <v>0</v>
      </c>
      <c r="CV120" s="137">
        <f t="shared" ca="1" si="178"/>
        <v>0</v>
      </c>
      <c r="CW120" s="137">
        <f t="shared" ca="1" si="178"/>
        <v>0</v>
      </c>
      <c r="CX120" s="137">
        <f t="shared" ca="1" si="178"/>
        <v>0</v>
      </c>
      <c r="CY120" s="137">
        <f t="shared" ca="1" si="178"/>
        <v>0</v>
      </c>
      <c r="CZ120" s="137">
        <f t="shared" ca="1" si="178"/>
        <v>0</v>
      </c>
      <c r="DA120" s="137">
        <f t="shared" ca="1" si="178"/>
        <v>0</v>
      </c>
      <c r="DB120" s="137">
        <f t="shared" ca="1" si="178"/>
        <v>0</v>
      </c>
      <c r="DC120" s="137">
        <f t="shared" ca="1" si="178"/>
        <v>0</v>
      </c>
      <c r="DE120" s="253" t="str">
        <f t="shared" ca="1" si="100"/>
        <v>L.1.3.</v>
      </c>
      <c r="DF120">
        <v>1</v>
      </c>
    </row>
    <row r="121" spans="1:110" hidden="1">
      <c r="A121" s="123">
        <v>109</v>
      </c>
      <c r="B121" s="204" t="str">
        <f t="shared" ca="1" si="143"/>
        <v>L.1.4.</v>
      </c>
      <c r="C121" s="128" t="str">
        <f t="shared" ca="1" si="144"/>
        <v/>
      </c>
      <c r="D121" s="134"/>
      <c r="E121" s="147" t="str">
        <f t="shared" ca="1" si="145"/>
        <v/>
      </c>
      <c r="F121" s="138">
        <f ca="1">H121+NPV(SD,I121:INDEX(I121:DC121,PAL))</f>
        <v>0</v>
      </c>
      <c r="G121" s="139">
        <f ca="1">SUMIF($H$5:$DC$5,"&lt;="&amp;PAL,$H121:$DC121)</f>
        <v>0</v>
      </c>
      <c r="H121" s="137">
        <f t="shared" ca="1" si="169"/>
        <v>0</v>
      </c>
      <c r="I121" s="137">
        <f t="shared" ca="1" si="169"/>
        <v>0</v>
      </c>
      <c r="J121" s="137">
        <f t="shared" ca="1" si="169"/>
        <v>0</v>
      </c>
      <c r="K121" s="137">
        <f t="shared" ca="1" si="169"/>
        <v>0</v>
      </c>
      <c r="L121" s="137">
        <f t="shared" ca="1" si="169"/>
        <v>0</v>
      </c>
      <c r="M121" s="137">
        <f t="shared" ca="1" si="169"/>
        <v>0</v>
      </c>
      <c r="N121" s="137">
        <f t="shared" ca="1" si="169"/>
        <v>0</v>
      </c>
      <c r="O121" s="137">
        <f t="shared" ca="1" si="169"/>
        <v>0</v>
      </c>
      <c r="P121" s="137">
        <f t="shared" ca="1" si="169"/>
        <v>0</v>
      </c>
      <c r="Q121" s="137">
        <f t="shared" ca="1" si="169"/>
        <v>0</v>
      </c>
      <c r="R121" s="137">
        <f t="shared" ca="1" si="170"/>
        <v>0</v>
      </c>
      <c r="S121" s="137">
        <f t="shared" ca="1" si="170"/>
        <v>0</v>
      </c>
      <c r="T121" s="137">
        <f t="shared" ca="1" si="170"/>
        <v>0</v>
      </c>
      <c r="U121" s="137">
        <f t="shared" ca="1" si="170"/>
        <v>0</v>
      </c>
      <c r="V121" s="137">
        <f t="shared" ca="1" si="170"/>
        <v>0</v>
      </c>
      <c r="W121" s="137">
        <f t="shared" ca="1" si="170"/>
        <v>0</v>
      </c>
      <c r="X121" s="137">
        <f t="shared" ca="1" si="170"/>
        <v>0</v>
      </c>
      <c r="Y121" s="137">
        <f t="shared" ca="1" si="170"/>
        <v>0</v>
      </c>
      <c r="Z121" s="137">
        <f t="shared" ca="1" si="170"/>
        <v>0</v>
      </c>
      <c r="AA121" s="137">
        <f t="shared" ca="1" si="170"/>
        <v>0</v>
      </c>
      <c r="AB121" s="137">
        <f t="shared" ca="1" si="171"/>
        <v>0</v>
      </c>
      <c r="AC121" s="137">
        <f t="shared" ca="1" si="171"/>
        <v>0</v>
      </c>
      <c r="AD121" s="137">
        <f t="shared" ca="1" si="171"/>
        <v>0</v>
      </c>
      <c r="AE121" s="137">
        <f t="shared" ca="1" si="171"/>
        <v>0</v>
      </c>
      <c r="AF121" s="137">
        <f t="shared" ca="1" si="171"/>
        <v>0</v>
      </c>
      <c r="AG121" s="137">
        <f t="shared" ca="1" si="171"/>
        <v>0</v>
      </c>
      <c r="AH121" s="137">
        <f t="shared" ca="1" si="171"/>
        <v>0</v>
      </c>
      <c r="AI121" s="137">
        <f t="shared" ca="1" si="171"/>
        <v>0</v>
      </c>
      <c r="AJ121" s="137">
        <f t="shared" ca="1" si="171"/>
        <v>0</v>
      </c>
      <c r="AK121" s="137">
        <f t="shared" ca="1" si="171"/>
        <v>0</v>
      </c>
      <c r="AL121" s="137">
        <f t="shared" ca="1" si="172"/>
        <v>0</v>
      </c>
      <c r="AM121" s="137">
        <f t="shared" ca="1" si="172"/>
        <v>0</v>
      </c>
      <c r="AN121" s="137">
        <f t="shared" ca="1" si="172"/>
        <v>0</v>
      </c>
      <c r="AO121" s="137">
        <f t="shared" ca="1" si="172"/>
        <v>0</v>
      </c>
      <c r="AP121" s="137">
        <f t="shared" ca="1" si="172"/>
        <v>0</v>
      </c>
      <c r="AQ121" s="137">
        <f t="shared" ca="1" si="172"/>
        <v>0</v>
      </c>
      <c r="AR121" s="137">
        <f t="shared" ca="1" si="172"/>
        <v>0</v>
      </c>
      <c r="AS121" s="137">
        <f t="shared" ca="1" si="172"/>
        <v>0</v>
      </c>
      <c r="AT121" s="137">
        <f t="shared" ca="1" si="172"/>
        <v>0</v>
      </c>
      <c r="AU121" s="137">
        <f t="shared" ca="1" si="172"/>
        <v>0</v>
      </c>
      <c r="AV121" s="137">
        <f t="shared" ca="1" si="173"/>
        <v>0</v>
      </c>
      <c r="AW121" s="137">
        <f t="shared" ca="1" si="173"/>
        <v>0</v>
      </c>
      <c r="AX121" s="137">
        <f t="shared" ca="1" si="173"/>
        <v>0</v>
      </c>
      <c r="AY121" s="137">
        <f t="shared" ca="1" si="173"/>
        <v>0</v>
      </c>
      <c r="AZ121" s="137">
        <f t="shared" ca="1" si="173"/>
        <v>0</v>
      </c>
      <c r="BA121" s="137">
        <f t="shared" ca="1" si="173"/>
        <v>0</v>
      </c>
      <c r="BB121" s="137">
        <f t="shared" ca="1" si="173"/>
        <v>0</v>
      </c>
      <c r="BC121" s="137">
        <f t="shared" ca="1" si="173"/>
        <v>0</v>
      </c>
      <c r="BD121" s="137">
        <f t="shared" ca="1" si="173"/>
        <v>0</v>
      </c>
      <c r="BE121" s="137">
        <f t="shared" ca="1" si="173"/>
        <v>0</v>
      </c>
      <c r="BF121" s="137">
        <f t="shared" ca="1" si="174"/>
        <v>0</v>
      </c>
      <c r="BG121" s="137">
        <f t="shared" ca="1" si="174"/>
        <v>0</v>
      </c>
      <c r="BH121" s="137">
        <f t="shared" ca="1" si="174"/>
        <v>0</v>
      </c>
      <c r="BI121" s="137">
        <f t="shared" ca="1" si="174"/>
        <v>0</v>
      </c>
      <c r="BJ121" s="137">
        <f t="shared" ca="1" si="174"/>
        <v>0</v>
      </c>
      <c r="BK121" s="137">
        <f t="shared" ca="1" si="174"/>
        <v>0</v>
      </c>
      <c r="BL121" s="137">
        <f t="shared" ca="1" si="174"/>
        <v>0</v>
      </c>
      <c r="BM121" s="137">
        <f t="shared" ca="1" si="174"/>
        <v>0</v>
      </c>
      <c r="BN121" s="137">
        <f t="shared" ca="1" si="174"/>
        <v>0</v>
      </c>
      <c r="BO121" s="137">
        <f t="shared" ca="1" si="174"/>
        <v>0</v>
      </c>
      <c r="BP121" s="137">
        <f t="shared" ca="1" si="175"/>
        <v>0</v>
      </c>
      <c r="BQ121" s="137">
        <f t="shared" ca="1" si="175"/>
        <v>0</v>
      </c>
      <c r="BR121" s="137">
        <f t="shared" ca="1" si="175"/>
        <v>0</v>
      </c>
      <c r="BS121" s="137">
        <f t="shared" ca="1" si="175"/>
        <v>0</v>
      </c>
      <c r="BT121" s="137">
        <f t="shared" ca="1" si="175"/>
        <v>0</v>
      </c>
      <c r="BU121" s="137">
        <f t="shared" ca="1" si="175"/>
        <v>0</v>
      </c>
      <c r="BV121" s="137">
        <f t="shared" ca="1" si="175"/>
        <v>0</v>
      </c>
      <c r="BW121" s="137">
        <f t="shared" ca="1" si="175"/>
        <v>0</v>
      </c>
      <c r="BX121" s="137">
        <f t="shared" ca="1" si="175"/>
        <v>0</v>
      </c>
      <c r="BY121" s="137">
        <f t="shared" ca="1" si="175"/>
        <v>0</v>
      </c>
      <c r="BZ121" s="137">
        <f t="shared" ca="1" si="176"/>
        <v>0</v>
      </c>
      <c r="CA121" s="137">
        <f t="shared" ca="1" si="176"/>
        <v>0</v>
      </c>
      <c r="CB121" s="137">
        <f t="shared" ca="1" si="176"/>
        <v>0</v>
      </c>
      <c r="CC121" s="137">
        <f t="shared" ca="1" si="176"/>
        <v>0</v>
      </c>
      <c r="CD121" s="137">
        <f t="shared" ca="1" si="176"/>
        <v>0</v>
      </c>
      <c r="CE121" s="137">
        <f t="shared" ca="1" si="176"/>
        <v>0</v>
      </c>
      <c r="CF121" s="137">
        <f t="shared" ca="1" si="176"/>
        <v>0</v>
      </c>
      <c r="CG121" s="137">
        <f t="shared" ca="1" si="176"/>
        <v>0</v>
      </c>
      <c r="CH121" s="137">
        <f t="shared" ca="1" si="176"/>
        <v>0</v>
      </c>
      <c r="CI121" s="137">
        <f t="shared" ca="1" si="176"/>
        <v>0</v>
      </c>
      <c r="CJ121" s="137">
        <f t="shared" ca="1" si="177"/>
        <v>0</v>
      </c>
      <c r="CK121" s="137">
        <f t="shared" ca="1" si="177"/>
        <v>0</v>
      </c>
      <c r="CL121" s="137">
        <f t="shared" ca="1" si="177"/>
        <v>0</v>
      </c>
      <c r="CM121" s="137">
        <f t="shared" ca="1" si="177"/>
        <v>0</v>
      </c>
      <c r="CN121" s="137">
        <f t="shared" ca="1" si="177"/>
        <v>0</v>
      </c>
      <c r="CO121" s="137">
        <f t="shared" ca="1" si="177"/>
        <v>0</v>
      </c>
      <c r="CP121" s="137">
        <f t="shared" ca="1" si="177"/>
        <v>0</v>
      </c>
      <c r="CQ121" s="137">
        <f t="shared" ca="1" si="177"/>
        <v>0</v>
      </c>
      <c r="CR121" s="137">
        <f t="shared" ca="1" si="177"/>
        <v>0</v>
      </c>
      <c r="CS121" s="137">
        <f t="shared" ca="1" si="177"/>
        <v>0</v>
      </c>
      <c r="CT121" s="137">
        <f t="shared" ca="1" si="178"/>
        <v>0</v>
      </c>
      <c r="CU121" s="137">
        <f t="shared" ca="1" si="178"/>
        <v>0</v>
      </c>
      <c r="CV121" s="137">
        <f t="shared" ca="1" si="178"/>
        <v>0</v>
      </c>
      <c r="CW121" s="137">
        <f t="shared" ca="1" si="178"/>
        <v>0</v>
      </c>
      <c r="CX121" s="137">
        <f t="shared" ca="1" si="178"/>
        <v>0</v>
      </c>
      <c r="CY121" s="137">
        <f t="shared" ca="1" si="178"/>
        <v>0</v>
      </c>
      <c r="CZ121" s="137">
        <f t="shared" ca="1" si="178"/>
        <v>0</v>
      </c>
      <c r="DA121" s="137">
        <f t="shared" ca="1" si="178"/>
        <v>0</v>
      </c>
      <c r="DB121" s="137">
        <f t="shared" ca="1" si="178"/>
        <v>0</v>
      </c>
      <c r="DC121" s="137">
        <f t="shared" ca="1" si="178"/>
        <v>0</v>
      </c>
      <c r="DE121" s="253" t="str">
        <f t="shared" ca="1" si="100"/>
        <v>L.1.4.</v>
      </c>
      <c r="DF121">
        <v>1</v>
      </c>
    </row>
    <row r="122" spans="1:110" hidden="1">
      <c r="A122" s="123">
        <v>110</v>
      </c>
      <c r="B122" s="204" t="str">
        <f t="shared" ca="1" si="143"/>
        <v>L.1.5.</v>
      </c>
      <c r="C122" s="128" t="str">
        <f t="shared" ca="1" si="144"/>
        <v/>
      </c>
      <c r="D122" s="134"/>
      <c r="E122" s="147" t="str">
        <f t="shared" ca="1" si="145"/>
        <v/>
      </c>
      <c r="F122" s="138">
        <f ca="1">H122+NPV(SD,I122:INDEX(I122:DC122,PAL))</f>
        <v>0</v>
      </c>
      <c r="G122" s="139">
        <f ca="1">SUMIF($H$5:$DC$5,"&lt;="&amp;PAL,$H122:$DC122)</f>
        <v>0</v>
      </c>
      <c r="H122" s="137">
        <f t="shared" ca="1" si="169"/>
        <v>0</v>
      </c>
      <c r="I122" s="137">
        <f t="shared" ca="1" si="169"/>
        <v>0</v>
      </c>
      <c r="J122" s="137">
        <f t="shared" ca="1" si="169"/>
        <v>0</v>
      </c>
      <c r="K122" s="137">
        <f t="shared" ca="1" si="169"/>
        <v>0</v>
      </c>
      <c r="L122" s="137">
        <f t="shared" ca="1" si="169"/>
        <v>0</v>
      </c>
      <c r="M122" s="137">
        <f t="shared" ca="1" si="169"/>
        <v>0</v>
      </c>
      <c r="N122" s="137">
        <f t="shared" ca="1" si="169"/>
        <v>0</v>
      </c>
      <c r="O122" s="137">
        <f t="shared" ca="1" si="169"/>
        <v>0</v>
      </c>
      <c r="P122" s="137">
        <f t="shared" ca="1" si="169"/>
        <v>0</v>
      </c>
      <c r="Q122" s="137">
        <f t="shared" ca="1" si="169"/>
        <v>0</v>
      </c>
      <c r="R122" s="137">
        <f t="shared" ca="1" si="170"/>
        <v>0</v>
      </c>
      <c r="S122" s="137">
        <f t="shared" ca="1" si="170"/>
        <v>0</v>
      </c>
      <c r="T122" s="137">
        <f t="shared" ca="1" si="170"/>
        <v>0</v>
      </c>
      <c r="U122" s="137">
        <f t="shared" ca="1" si="170"/>
        <v>0</v>
      </c>
      <c r="V122" s="137">
        <f t="shared" ca="1" si="170"/>
        <v>0</v>
      </c>
      <c r="W122" s="137">
        <f t="shared" ca="1" si="170"/>
        <v>0</v>
      </c>
      <c r="X122" s="137">
        <f t="shared" ca="1" si="170"/>
        <v>0</v>
      </c>
      <c r="Y122" s="137">
        <f t="shared" ca="1" si="170"/>
        <v>0</v>
      </c>
      <c r="Z122" s="137">
        <f t="shared" ca="1" si="170"/>
        <v>0</v>
      </c>
      <c r="AA122" s="137">
        <f t="shared" ca="1" si="170"/>
        <v>0</v>
      </c>
      <c r="AB122" s="137">
        <f t="shared" ca="1" si="171"/>
        <v>0</v>
      </c>
      <c r="AC122" s="137">
        <f t="shared" ca="1" si="171"/>
        <v>0</v>
      </c>
      <c r="AD122" s="137">
        <f t="shared" ca="1" si="171"/>
        <v>0</v>
      </c>
      <c r="AE122" s="137">
        <f t="shared" ca="1" si="171"/>
        <v>0</v>
      </c>
      <c r="AF122" s="137">
        <f t="shared" ca="1" si="171"/>
        <v>0</v>
      </c>
      <c r="AG122" s="137">
        <f t="shared" ca="1" si="171"/>
        <v>0</v>
      </c>
      <c r="AH122" s="137">
        <f t="shared" ca="1" si="171"/>
        <v>0</v>
      </c>
      <c r="AI122" s="137">
        <f t="shared" ca="1" si="171"/>
        <v>0</v>
      </c>
      <c r="AJ122" s="137">
        <f t="shared" ca="1" si="171"/>
        <v>0</v>
      </c>
      <c r="AK122" s="137">
        <f t="shared" ca="1" si="171"/>
        <v>0</v>
      </c>
      <c r="AL122" s="137">
        <f t="shared" ca="1" si="172"/>
        <v>0</v>
      </c>
      <c r="AM122" s="137">
        <f t="shared" ca="1" si="172"/>
        <v>0</v>
      </c>
      <c r="AN122" s="137">
        <f t="shared" ca="1" si="172"/>
        <v>0</v>
      </c>
      <c r="AO122" s="137">
        <f t="shared" ca="1" si="172"/>
        <v>0</v>
      </c>
      <c r="AP122" s="137">
        <f t="shared" ca="1" si="172"/>
        <v>0</v>
      </c>
      <c r="AQ122" s="137">
        <f t="shared" ca="1" si="172"/>
        <v>0</v>
      </c>
      <c r="AR122" s="137">
        <f t="shared" ca="1" si="172"/>
        <v>0</v>
      </c>
      <c r="AS122" s="137">
        <f t="shared" ca="1" si="172"/>
        <v>0</v>
      </c>
      <c r="AT122" s="137">
        <f t="shared" ca="1" si="172"/>
        <v>0</v>
      </c>
      <c r="AU122" s="137">
        <f t="shared" ca="1" si="172"/>
        <v>0</v>
      </c>
      <c r="AV122" s="137">
        <f t="shared" ca="1" si="173"/>
        <v>0</v>
      </c>
      <c r="AW122" s="137">
        <f t="shared" ca="1" si="173"/>
        <v>0</v>
      </c>
      <c r="AX122" s="137">
        <f t="shared" ca="1" si="173"/>
        <v>0</v>
      </c>
      <c r="AY122" s="137">
        <f t="shared" ca="1" si="173"/>
        <v>0</v>
      </c>
      <c r="AZ122" s="137">
        <f t="shared" ca="1" si="173"/>
        <v>0</v>
      </c>
      <c r="BA122" s="137">
        <f t="shared" ca="1" si="173"/>
        <v>0</v>
      </c>
      <c r="BB122" s="137">
        <f t="shared" ca="1" si="173"/>
        <v>0</v>
      </c>
      <c r="BC122" s="137">
        <f t="shared" ca="1" si="173"/>
        <v>0</v>
      </c>
      <c r="BD122" s="137">
        <f t="shared" ca="1" si="173"/>
        <v>0</v>
      </c>
      <c r="BE122" s="137">
        <f t="shared" ca="1" si="173"/>
        <v>0</v>
      </c>
      <c r="BF122" s="137">
        <f t="shared" ca="1" si="174"/>
        <v>0</v>
      </c>
      <c r="BG122" s="137">
        <f t="shared" ca="1" si="174"/>
        <v>0</v>
      </c>
      <c r="BH122" s="137">
        <f t="shared" ca="1" si="174"/>
        <v>0</v>
      </c>
      <c r="BI122" s="137">
        <f t="shared" ca="1" si="174"/>
        <v>0</v>
      </c>
      <c r="BJ122" s="137">
        <f t="shared" ca="1" si="174"/>
        <v>0</v>
      </c>
      <c r="BK122" s="137">
        <f t="shared" ca="1" si="174"/>
        <v>0</v>
      </c>
      <c r="BL122" s="137">
        <f t="shared" ca="1" si="174"/>
        <v>0</v>
      </c>
      <c r="BM122" s="137">
        <f t="shared" ca="1" si="174"/>
        <v>0</v>
      </c>
      <c r="BN122" s="137">
        <f t="shared" ca="1" si="174"/>
        <v>0</v>
      </c>
      <c r="BO122" s="137">
        <f t="shared" ca="1" si="174"/>
        <v>0</v>
      </c>
      <c r="BP122" s="137">
        <f t="shared" ca="1" si="175"/>
        <v>0</v>
      </c>
      <c r="BQ122" s="137">
        <f t="shared" ca="1" si="175"/>
        <v>0</v>
      </c>
      <c r="BR122" s="137">
        <f t="shared" ca="1" si="175"/>
        <v>0</v>
      </c>
      <c r="BS122" s="137">
        <f t="shared" ca="1" si="175"/>
        <v>0</v>
      </c>
      <c r="BT122" s="137">
        <f t="shared" ca="1" si="175"/>
        <v>0</v>
      </c>
      <c r="BU122" s="137">
        <f t="shared" ca="1" si="175"/>
        <v>0</v>
      </c>
      <c r="BV122" s="137">
        <f t="shared" ca="1" si="175"/>
        <v>0</v>
      </c>
      <c r="BW122" s="137">
        <f t="shared" ca="1" si="175"/>
        <v>0</v>
      </c>
      <c r="BX122" s="137">
        <f t="shared" ca="1" si="175"/>
        <v>0</v>
      </c>
      <c r="BY122" s="137">
        <f t="shared" ca="1" si="175"/>
        <v>0</v>
      </c>
      <c r="BZ122" s="137">
        <f t="shared" ca="1" si="176"/>
        <v>0</v>
      </c>
      <c r="CA122" s="137">
        <f t="shared" ca="1" si="176"/>
        <v>0</v>
      </c>
      <c r="CB122" s="137">
        <f t="shared" ca="1" si="176"/>
        <v>0</v>
      </c>
      <c r="CC122" s="137">
        <f t="shared" ca="1" si="176"/>
        <v>0</v>
      </c>
      <c r="CD122" s="137">
        <f t="shared" ca="1" si="176"/>
        <v>0</v>
      </c>
      <c r="CE122" s="137">
        <f t="shared" ca="1" si="176"/>
        <v>0</v>
      </c>
      <c r="CF122" s="137">
        <f t="shared" ca="1" si="176"/>
        <v>0</v>
      </c>
      <c r="CG122" s="137">
        <f t="shared" ca="1" si="176"/>
        <v>0</v>
      </c>
      <c r="CH122" s="137">
        <f t="shared" ca="1" si="176"/>
        <v>0</v>
      </c>
      <c r="CI122" s="137">
        <f t="shared" ca="1" si="176"/>
        <v>0</v>
      </c>
      <c r="CJ122" s="137">
        <f t="shared" ca="1" si="177"/>
        <v>0</v>
      </c>
      <c r="CK122" s="137">
        <f t="shared" ca="1" si="177"/>
        <v>0</v>
      </c>
      <c r="CL122" s="137">
        <f t="shared" ca="1" si="177"/>
        <v>0</v>
      </c>
      <c r="CM122" s="137">
        <f t="shared" ca="1" si="177"/>
        <v>0</v>
      </c>
      <c r="CN122" s="137">
        <f t="shared" ca="1" si="177"/>
        <v>0</v>
      </c>
      <c r="CO122" s="137">
        <f t="shared" ca="1" si="177"/>
        <v>0</v>
      </c>
      <c r="CP122" s="137">
        <f t="shared" ca="1" si="177"/>
        <v>0</v>
      </c>
      <c r="CQ122" s="137">
        <f t="shared" ca="1" si="177"/>
        <v>0</v>
      </c>
      <c r="CR122" s="137">
        <f t="shared" ca="1" si="177"/>
        <v>0</v>
      </c>
      <c r="CS122" s="137">
        <f t="shared" ca="1" si="177"/>
        <v>0</v>
      </c>
      <c r="CT122" s="137">
        <f t="shared" ca="1" si="178"/>
        <v>0</v>
      </c>
      <c r="CU122" s="137">
        <f t="shared" ca="1" si="178"/>
        <v>0</v>
      </c>
      <c r="CV122" s="137">
        <f t="shared" ca="1" si="178"/>
        <v>0</v>
      </c>
      <c r="CW122" s="137">
        <f t="shared" ca="1" si="178"/>
        <v>0</v>
      </c>
      <c r="CX122" s="137">
        <f t="shared" ca="1" si="178"/>
        <v>0</v>
      </c>
      <c r="CY122" s="137">
        <f t="shared" ca="1" si="178"/>
        <v>0</v>
      </c>
      <c r="CZ122" s="137">
        <f t="shared" ca="1" si="178"/>
        <v>0</v>
      </c>
      <c r="DA122" s="137">
        <f t="shared" ca="1" si="178"/>
        <v>0</v>
      </c>
      <c r="DB122" s="137">
        <f t="shared" ca="1" si="178"/>
        <v>0</v>
      </c>
      <c r="DC122" s="137">
        <f t="shared" ca="1" si="178"/>
        <v>0</v>
      </c>
      <c r="DE122" s="253" t="str">
        <f t="shared" ca="1" si="100"/>
        <v>L.1.5.</v>
      </c>
      <c r="DF122">
        <v>1</v>
      </c>
    </row>
    <row r="123" spans="1:110" hidden="1">
      <c r="A123" s="123">
        <v>111</v>
      </c>
      <c r="B123" s="204" t="str">
        <f t="shared" ca="1" si="143"/>
        <v>L.1.6.</v>
      </c>
      <c r="C123" s="128" t="str">
        <f t="shared" ca="1" si="144"/>
        <v/>
      </c>
      <c r="D123" s="134"/>
      <c r="E123" s="147" t="str">
        <f t="shared" ca="1" si="145"/>
        <v/>
      </c>
      <c r="F123" s="138">
        <f ca="1">H123+NPV(SD,I123:INDEX(I123:DC123,PAL))</f>
        <v>0</v>
      </c>
      <c r="G123" s="139">
        <f ca="1">SUMIF($H$5:$DC$5,"&lt;="&amp;PAL,$H123:$DC123)</f>
        <v>0</v>
      </c>
      <c r="H123" s="137">
        <f t="shared" ca="1" si="169"/>
        <v>0</v>
      </c>
      <c r="I123" s="137">
        <f t="shared" ca="1" si="169"/>
        <v>0</v>
      </c>
      <c r="J123" s="137">
        <f t="shared" ca="1" si="169"/>
        <v>0</v>
      </c>
      <c r="K123" s="137">
        <f t="shared" ca="1" si="169"/>
        <v>0</v>
      </c>
      <c r="L123" s="137">
        <f t="shared" ca="1" si="169"/>
        <v>0</v>
      </c>
      <c r="M123" s="137">
        <f t="shared" ca="1" si="169"/>
        <v>0</v>
      </c>
      <c r="N123" s="137">
        <f t="shared" ca="1" si="169"/>
        <v>0</v>
      </c>
      <c r="O123" s="137">
        <f t="shared" ca="1" si="169"/>
        <v>0</v>
      </c>
      <c r="P123" s="137">
        <f t="shared" ca="1" si="169"/>
        <v>0</v>
      </c>
      <c r="Q123" s="137">
        <f t="shared" ca="1" si="169"/>
        <v>0</v>
      </c>
      <c r="R123" s="137">
        <f t="shared" ca="1" si="170"/>
        <v>0</v>
      </c>
      <c r="S123" s="137">
        <f t="shared" ca="1" si="170"/>
        <v>0</v>
      </c>
      <c r="T123" s="137">
        <f t="shared" ca="1" si="170"/>
        <v>0</v>
      </c>
      <c r="U123" s="137">
        <f t="shared" ca="1" si="170"/>
        <v>0</v>
      </c>
      <c r="V123" s="137">
        <f t="shared" ca="1" si="170"/>
        <v>0</v>
      </c>
      <c r="W123" s="137">
        <f t="shared" ca="1" si="170"/>
        <v>0</v>
      </c>
      <c r="X123" s="137">
        <f t="shared" ca="1" si="170"/>
        <v>0</v>
      </c>
      <c r="Y123" s="137">
        <f t="shared" ca="1" si="170"/>
        <v>0</v>
      </c>
      <c r="Z123" s="137">
        <f t="shared" ca="1" si="170"/>
        <v>0</v>
      </c>
      <c r="AA123" s="137">
        <f t="shared" ca="1" si="170"/>
        <v>0</v>
      </c>
      <c r="AB123" s="137">
        <f t="shared" ca="1" si="171"/>
        <v>0</v>
      </c>
      <c r="AC123" s="137">
        <f t="shared" ca="1" si="171"/>
        <v>0</v>
      </c>
      <c r="AD123" s="137">
        <f t="shared" ca="1" si="171"/>
        <v>0</v>
      </c>
      <c r="AE123" s="137">
        <f t="shared" ca="1" si="171"/>
        <v>0</v>
      </c>
      <c r="AF123" s="137">
        <f t="shared" ca="1" si="171"/>
        <v>0</v>
      </c>
      <c r="AG123" s="137">
        <f t="shared" ca="1" si="171"/>
        <v>0</v>
      </c>
      <c r="AH123" s="137">
        <f t="shared" ca="1" si="171"/>
        <v>0</v>
      </c>
      <c r="AI123" s="137">
        <f t="shared" ca="1" si="171"/>
        <v>0</v>
      </c>
      <c r="AJ123" s="137">
        <f t="shared" ca="1" si="171"/>
        <v>0</v>
      </c>
      <c r="AK123" s="137">
        <f t="shared" ca="1" si="171"/>
        <v>0</v>
      </c>
      <c r="AL123" s="137">
        <f t="shared" ca="1" si="172"/>
        <v>0</v>
      </c>
      <c r="AM123" s="137">
        <f t="shared" ca="1" si="172"/>
        <v>0</v>
      </c>
      <c r="AN123" s="137">
        <f t="shared" ca="1" si="172"/>
        <v>0</v>
      </c>
      <c r="AO123" s="137">
        <f t="shared" ca="1" si="172"/>
        <v>0</v>
      </c>
      <c r="AP123" s="137">
        <f t="shared" ca="1" si="172"/>
        <v>0</v>
      </c>
      <c r="AQ123" s="137">
        <f t="shared" ca="1" si="172"/>
        <v>0</v>
      </c>
      <c r="AR123" s="137">
        <f t="shared" ca="1" si="172"/>
        <v>0</v>
      </c>
      <c r="AS123" s="137">
        <f t="shared" ca="1" si="172"/>
        <v>0</v>
      </c>
      <c r="AT123" s="137">
        <f t="shared" ca="1" si="172"/>
        <v>0</v>
      </c>
      <c r="AU123" s="137">
        <f t="shared" ca="1" si="172"/>
        <v>0</v>
      </c>
      <c r="AV123" s="137">
        <f t="shared" ca="1" si="173"/>
        <v>0</v>
      </c>
      <c r="AW123" s="137">
        <f t="shared" ca="1" si="173"/>
        <v>0</v>
      </c>
      <c r="AX123" s="137">
        <f t="shared" ca="1" si="173"/>
        <v>0</v>
      </c>
      <c r="AY123" s="137">
        <f t="shared" ca="1" si="173"/>
        <v>0</v>
      </c>
      <c r="AZ123" s="137">
        <f t="shared" ca="1" si="173"/>
        <v>0</v>
      </c>
      <c r="BA123" s="137">
        <f t="shared" ca="1" si="173"/>
        <v>0</v>
      </c>
      <c r="BB123" s="137">
        <f t="shared" ca="1" si="173"/>
        <v>0</v>
      </c>
      <c r="BC123" s="137">
        <f t="shared" ca="1" si="173"/>
        <v>0</v>
      </c>
      <c r="BD123" s="137">
        <f t="shared" ca="1" si="173"/>
        <v>0</v>
      </c>
      <c r="BE123" s="137">
        <f t="shared" ca="1" si="173"/>
        <v>0</v>
      </c>
      <c r="BF123" s="137">
        <f t="shared" ca="1" si="174"/>
        <v>0</v>
      </c>
      <c r="BG123" s="137">
        <f t="shared" ca="1" si="174"/>
        <v>0</v>
      </c>
      <c r="BH123" s="137">
        <f t="shared" ca="1" si="174"/>
        <v>0</v>
      </c>
      <c r="BI123" s="137">
        <f t="shared" ca="1" si="174"/>
        <v>0</v>
      </c>
      <c r="BJ123" s="137">
        <f t="shared" ca="1" si="174"/>
        <v>0</v>
      </c>
      <c r="BK123" s="137">
        <f t="shared" ca="1" si="174"/>
        <v>0</v>
      </c>
      <c r="BL123" s="137">
        <f t="shared" ca="1" si="174"/>
        <v>0</v>
      </c>
      <c r="BM123" s="137">
        <f t="shared" ca="1" si="174"/>
        <v>0</v>
      </c>
      <c r="BN123" s="137">
        <f t="shared" ca="1" si="174"/>
        <v>0</v>
      </c>
      <c r="BO123" s="137">
        <f t="shared" ca="1" si="174"/>
        <v>0</v>
      </c>
      <c r="BP123" s="137">
        <f t="shared" ca="1" si="175"/>
        <v>0</v>
      </c>
      <c r="BQ123" s="137">
        <f t="shared" ca="1" si="175"/>
        <v>0</v>
      </c>
      <c r="BR123" s="137">
        <f t="shared" ca="1" si="175"/>
        <v>0</v>
      </c>
      <c r="BS123" s="137">
        <f t="shared" ca="1" si="175"/>
        <v>0</v>
      </c>
      <c r="BT123" s="137">
        <f t="shared" ca="1" si="175"/>
        <v>0</v>
      </c>
      <c r="BU123" s="137">
        <f t="shared" ca="1" si="175"/>
        <v>0</v>
      </c>
      <c r="BV123" s="137">
        <f t="shared" ca="1" si="175"/>
        <v>0</v>
      </c>
      <c r="BW123" s="137">
        <f t="shared" ca="1" si="175"/>
        <v>0</v>
      </c>
      <c r="BX123" s="137">
        <f t="shared" ca="1" si="175"/>
        <v>0</v>
      </c>
      <c r="BY123" s="137">
        <f t="shared" ca="1" si="175"/>
        <v>0</v>
      </c>
      <c r="BZ123" s="137">
        <f t="shared" ca="1" si="176"/>
        <v>0</v>
      </c>
      <c r="CA123" s="137">
        <f t="shared" ca="1" si="176"/>
        <v>0</v>
      </c>
      <c r="CB123" s="137">
        <f t="shared" ca="1" si="176"/>
        <v>0</v>
      </c>
      <c r="CC123" s="137">
        <f t="shared" ca="1" si="176"/>
        <v>0</v>
      </c>
      <c r="CD123" s="137">
        <f t="shared" ca="1" si="176"/>
        <v>0</v>
      </c>
      <c r="CE123" s="137">
        <f t="shared" ca="1" si="176"/>
        <v>0</v>
      </c>
      <c r="CF123" s="137">
        <f t="shared" ca="1" si="176"/>
        <v>0</v>
      </c>
      <c r="CG123" s="137">
        <f t="shared" ca="1" si="176"/>
        <v>0</v>
      </c>
      <c r="CH123" s="137">
        <f t="shared" ca="1" si="176"/>
        <v>0</v>
      </c>
      <c r="CI123" s="137">
        <f t="shared" ca="1" si="176"/>
        <v>0</v>
      </c>
      <c r="CJ123" s="137">
        <f t="shared" ca="1" si="177"/>
        <v>0</v>
      </c>
      <c r="CK123" s="137">
        <f t="shared" ca="1" si="177"/>
        <v>0</v>
      </c>
      <c r="CL123" s="137">
        <f t="shared" ca="1" si="177"/>
        <v>0</v>
      </c>
      <c r="CM123" s="137">
        <f t="shared" ca="1" si="177"/>
        <v>0</v>
      </c>
      <c r="CN123" s="137">
        <f t="shared" ca="1" si="177"/>
        <v>0</v>
      </c>
      <c r="CO123" s="137">
        <f t="shared" ca="1" si="177"/>
        <v>0</v>
      </c>
      <c r="CP123" s="137">
        <f t="shared" ca="1" si="177"/>
        <v>0</v>
      </c>
      <c r="CQ123" s="137">
        <f t="shared" ca="1" si="177"/>
        <v>0</v>
      </c>
      <c r="CR123" s="137">
        <f t="shared" ca="1" si="177"/>
        <v>0</v>
      </c>
      <c r="CS123" s="137">
        <f t="shared" ca="1" si="177"/>
        <v>0</v>
      </c>
      <c r="CT123" s="137">
        <f t="shared" ca="1" si="178"/>
        <v>0</v>
      </c>
      <c r="CU123" s="137">
        <f t="shared" ca="1" si="178"/>
        <v>0</v>
      </c>
      <c r="CV123" s="137">
        <f t="shared" ca="1" si="178"/>
        <v>0</v>
      </c>
      <c r="CW123" s="137">
        <f t="shared" ca="1" si="178"/>
        <v>0</v>
      </c>
      <c r="CX123" s="137">
        <f t="shared" ca="1" si="178"/>
        <v>0</v>
      </c>
      <c r="CY123" s="137">
        <f t="shared" ca="1" si="178"/>
        <v>0</v>
      </c>
      <c r="CZ123" s="137">
        <f t="shared" ca="1" si="178"/>
        <v>0</v>
      </c>
      <c r="DA123" s="137">
        <f t="shared" ca="1" si="178"/>
        <v>0</v>
      </c>
      <c r="DB123" s="137">
        <f t="shared" ca="1" si="178"/>
        <v>0</v>
      </c>
      <c r="DC123" s="137">
        <f t="shared" ca="1" si="178"/>
        <v>0</v>
      </c>
      <c r="DE123" s="253" t="str">
        <f t="shared" ca="1" si="100"/>
        <v>L.1.6.</v>
      </c>
      <c r="DF123">
        <v>1</v>
      </c>
    </row>
    <row r="124" spans="1:110" hidden="1">
      <c r="A124" s="123">
        <v>112</v>
      </c>
      <c r="B124" s="204" t="str">
        <f t="shared" ca="1" si="143"/>
        <v>L.1.7.</v>
      </c>
      <c r="C124" s="128" t="str">
        <f t="shared" ca="1" si="144"/>
        <v/>
      </c>
      <c r="D124" s="134"/>
      <c r="E124" s="147" t="str">
        <f t="shared" ca="1" si="145"/>
        <v/>
      </c>
      <c r="F124" s="138">
        <f ca="1">H124+NPV(SD,I124:INDEX(I124:DC124,PAL))</f>
        <v>0</v>
      </c>
      <c r="G124" s="139">
        <f ca="1">SUMIF($H$5:$DC$5,"&lt;="&amp;PAL,$H124:$DC124)</f>
        <v>0</v>
      </c>
      <c r="H124" s="137">
        <f t="shared" ca="1" si="169"/>
        <v>0</v>
      </c>
      <c r="I124" s="137">
        <f t="shared" ca="1" si="169"/>
        <v>0</v>
      </c>
      <c r="J124" s="137">
        <f t="shared" ca="1" si="169"/>
        <v>0</v>
      </c>
      <c r="K124" s="137">
        <f t="shared" ca="1" si="169"/>
        <v>0</v>
      </c>
      <c r="L124" s="137">
        <f t="shared" ca="1" si="169"/>
        <v>0</v>
      </c>
      <c r="M124" s="137">
        <f t="shared" ca="1" si="169"/>
        <v>0</v>
      </c>
      <c r="N124" s="137">
        <f t="shared" ca="1" si="169"/>
        <v>0</v>
      </c>
      <c r="O124" s="137">
        <f t="shared" ca="1" si="169"/>
        <v>0</v>
      </c>
      <c r="P124" s="137">
        <f t="shared" ca="1" si="169"/>
        <v>0</v>
      </c>
      <c r="Q124" s="137">
        <f t="shared" ca="1" si="169"/>
        <v>0</v>
      </c>
      <c r="R124" s="137">
        <f t="shared" ca="1" si="170"/>
        <v>0</v>
      </c>
      <c r="S124" s="137">
        <f t="shared" ca="1" si="170"/>
        <v>0</v>
      </c>
      <c r="T124" s="137">
        <f t="shared" ca="1" si="170"/>
        <v>0</v>
      </c>
      <c r="U124" s="137">
        <f t="shared" ca="1" si="170"/>
        <v>0</v>
      </c>
      <c r="V124" s="137">
        <f t="shared" ca="1" si="170"/>
        <v>0</v>
      </c>
      <c r="W124" s="137">
        <f t="shared" ca="1" si="170"/>
        <v>0</v>
      </c>
      <c r="X124" s="137">
        <f t="shared" ca="1" si="170"/>
        <v>0</v>
      </c>
      <c r="Y124" s="137">
        <f t="shared" ca="1" si="170"/>
        <v>0</v>
      </c>
      <c r="Z124" s="137">
        <f t="shared" ca="1" si="170"/>
        <v>0</v>
      </c>
      <c r="AA124" s="137">
        <f t="shared" ca="1" si="170"/>
        <v>0</v>
      </c>
      <c r="AB124" s="137">
        <f t="shared" ca="1" si="171"/>
        <v>0</v>
      </c>
      <c r="AC124" s="137">
        <f t="shared" ca="1" si="171"/>
        <v>0</v>
      </c>
      <c r="AD124" s="137">
        <f t="shared" ca="1" si="171"/>
        <v>0</v>
      </c>
      <c r="AE124" s="137">
        <f t="shared" ca="1" si="171"/>
        <v>0</v>
      </c>
      <c r="AF124" s="137">
        <f t="shared" ca="1" si="171"/>
        <v>0</v>
      </c>
      <c r="AG124" s="137">
        <f t="shared" ca="1" si="171"/>
        <v>0</v>
      </c>
      <c r="AH124" s="137">
        <f t="shared" ca="1" si="171"/>
        <v>0</v>
      </c>
      <c r="AI124" s="137">
        <f t="shared" ca="1" si="171"/>
        <v>0</v>
      </c>
      <c r="AJ124" s="137">
        <f t="shared" ca="1" si="171"/>
        <v>0</v>
      </c>
      <c r="AK124" s="137">
        <f t="shared" ca="1" si="171"/>
        <v>0</v>
      </c>
      <c r="AL124" s="137">
        <f t="shared" ca="1" si="172"/>
        <v>0</v>
      </c>
      <c r="AM124" s="137">
        <f t="shared" ca="1" si="172"/>
        <v>0</v>
      </c>
      <c r="AN124" s="137">
        <f t="shared" ca="1" si="172"/>
        <v>0</v>
      </c>
      <c r="AO124" s="137">
        <f t="shared" ca="1" si="172"/>
        <v>0</v>
      </c>
      <c r="AP124" s="137">
        <f t="shared" ca="1" si="172"/>
        <v>0</v>
      </c>
      <c r="AQ124" s="137">
        <f t="shared" ca="1" si="172"/>
        <v>0</v>
      </c>
      <c r="AR124" s="137">
        <f t="shared" ca="1" si="172"/>
        <v>0</v>
      </c>
      <c r="AS124" s="137">
        <f t="shared" ca="1" si="172"/>
        <v>0</v>
      </c>
      <c r="AT124" s="137">
        <f t="shared" ca="1" si="172"/>
        <v>0</v>
      </c>
      <c r="AU124" s="137">
        <f t="shared" ca="1" si="172"/>
        <v>0</v>
      </c>
      <c r="AV124" s="137">
        <f t="shared" ca="1" si="173"/>
        <v>0</v>
      </c>
      <c r="AW124" s="137">
        <f t="shared" ca="1" si="173"/>
        <v>0</v>
      </c>
      <c r="AX124" s="137">
        <f t="shared" ca="1" si="173"/>
        <v>0</v>
      </c>
      <c r="AY124" s="137">
        <f t="shared" ca="1" si="173"/>
        <v>0</v>
      </c>
      <c r="AZ124" s="137">
        <f t="shared" ca="1" si="173"/>
        <v>0</v>
      </c>
      <c r="BA124" s="137">
        <f t="shared" ca="1" si="173"/>
        <v>0</v>
      </c>
      <c r="BB124" s="137">
        <f t="shared" ca="1" si="173"/>
        <v>0</v>
      </c>
      <c r="BC124" s="137">
        <f t="shared" ca="1" si="173"/>
        <v>0</v>
      </c>
      <c r="BD124" s="137">
        <f t="shared" ca="1" si="173"/>
        <v>0</v>
      </c>
      <c r="BE124" s="137">
        <f t="shared" ca="1" si="173"/>
        <v>0</v>
      </c>
      <c r="BF124" s="137">
        <f t="shared" ca="1" si="174"/>
        <v>0</v>
      </c>
      <c r="BG124" s="137">
        <f t="shared" ca="1" si="174"/>
        <v>0</v>
      </c>
      <c r="BH124" s="137">
        <f t="shared" ca="1" si="174"/>
        <v>0</v>
      </c>
      <c r="BI124" s="137">
        <f t="shared" ca="1" si="174"/>
        <v>0</v>
      </c>
      <c r="BJ124" s="137">
        <f t="shared" ca="1" si="174"/>
        <v>0</v>
      </c>
      <c r="BK124" s="137">
        <f t="shared" ca="1" si="174"/>
        <v>0</v>
      </c>
      <c r="BL124" s="137">
        <f t="shared" ca="1" si="174"/>
        <v>0</v>
      </c>
      <c r="BM124" s="137">
        <f t="shared" ca="1" si="174"/>
        <v>0</v>
      </c>
      <c r="BN124" s="137">
        <f t="shared" ca="1" si="174"/>
        <v>0</v>
      </c>
      <c r="BO124" s="137">
        <f t="shared" ca="1" si="174"/>
        <v>0</v>
      </c>
      <c r="BP124" s="137">
        <f t="shared" ca="1" si="175"/>
        <v>0</v>
      </c>
      <c r="BQ124" s="137">
        <f t="shared" ca="1" si="175"/>
        <v>0</v>
      </c>
      <c r="BR124" s="137">
        <f t="shared" ca="1" si="175"/>
        <v>0</v>
      </c>
      <c r="BS124" s="137">
        <f t="shared" ca="1" si="175"/>
        <v>0</v>
      </c>
      <c r="BT124" s="137">
        <f t="shared" ca="1" si="175"/>
        <v>0</v>
      </c>
      <c r="BU124" s="137">
        <f t="shared" ca="1" si="175"/>
        <v>0</v>
      </c>
      <c r="BV124" s="137">
        <f t="shared" ca="1" si="175"/>
        <v>0</v>
      </c>
      <c r="BW124" s="137">
        <f t="shared" ca="1" si="175"/>
        <v>0</v>
      </c>
      <c r="BX124" s="137">
        <f t="shared" ca="1" si="175"/>
        <v>0</v>
      </c>
      <c r="BY124" s="137">
        <f t="shared" ca="1" si="175"/>
        <v>0</v>
      </c>
      <c r="BZ124" s="137">
        <f t="shared" ca="1" si="176"/>
        <v>0</v>
      </c>
      <c r="CA124" s="137">
        <f t="shared" ca="1" si="176"/>
        <v>0</v>
      </c>
      <c r="CB124" s="137">
        <f t="shared" ca="1" si="176"/>
        <v>0</v>
      </c>
      <c r="CC124" s="137">
        <f t="shared" ca="1" si="176"/>
        <v>0</v>
      </c>
      <c r="CD124" s="137">
        <f t="shared" ca="1" si="176"/>
        <v>0</v>
      </c>
      <c r="CE124" s="137">
        <f t="shared" ca="1" si="176"/>
        <v>0</v>
      </c>
      <c r="CF124" s="137">
        <f t="shared" ca="1" si="176"/>
        <v>0</v>
      </c>
      <c r="CG124" s="137">
        <f t="shared" ca="1" si="176"/>
        <v>0</v>
      </c>
      <c r="CH124" s="137">
        <f t="shared" ca="1" si="176"/>
        <v>0</v>
      </c>
      <c r="CI124" s="137">
        <f t="shared" ca="1" si="176"/>
        <v>0</v>
      </c>
      <c r="CJ124" s="137">
        <f t="shared" ca="1" si="177"/>
        <v>0</v>
      </c>
      <c r="CK124" s="137">
        <f t="shared" ca="1" si="177"/>
        <v>0</v>
      </c>
      <c r="CL124" s="137">
        <f t="shared" ca="1" si="177"/>
        <v>0</v>
      </c>
      <c r="CM124" s="137">
        <f t="shared" ca="1" si="177"/>
        <v>0</v>
      </c>
      <c r="CN124" s="137">
        <f t="shared" ca="1" si="177"/>
        <v>0</v>
      </c>
      <c r="CO124" s="137">
        <f t="shared" ca="1" si="177"/>
        <v>0</v>
      </c>
      <c r="CP124" s="137">
        <f t="shared" ca="1" si="177"/>
        <v>0</v>
      </c>
      <c r="CQ124" s="137">
        <f t="shared" ca="1" si="177"/>
        <v>0</v>
      </c>
      <c r="CR124" s="137">
        <f t="shared" ca="1" si="177"/>
        <v>0</v>
      </c>
      <c r="CS124" s="137">
        <f t="shared" ca="1" si="177"/>
        <v>0</v>
      </c>
      <c r="CT124" s="137">
        <f t="shared" ca="1" si="178"/>
        <v>0</v>
      </c>
      <c r="CU124" s="137">
        <f t="shared" ca="1" si="178"/>
        <v>0</v>
      </c>
      <c r="CV124" s="137">
        <f t="shared" ca="1" si="178"/>
        <v>0</v>
      </c>
      <c r="CW124" s="137">
        <f t="shared" ca="1" si="178"/>
        <v>0</v>
      </c>
      <c r="CX124" s="137">
        <f t="shared" ca="1" si="178"/>
        <v>0</v>
      </c>
      <c r="CY124" s="137">
        <f t="shared" ca="1" si="178"/>
        <v>0</v>
      </c>
      <c r="CZ124" s="137">
        <f t="shared" ca="1" si="178"/>
        <v>0</v>
      </c>
      <c r="DA124" s="137">
        <f t="shared" ca="1" si="178"/>
        <v>0</v>
      </c>
      <c r="DB124" s="137">
        <f t="shared" ca="1" si="178"/>
        <v>0</v>
      </c>
      <c r="DC124" s="137">
        <f t="shared" ca="1" si="178"/>
        <v>0</v>
      </c>
      <c r="DE124" s="253" t="str">
        <f t="shared" ca="1" si="100"/>
        <v>L.1.7.</v>
      </c>
      <c r="DF124">
        <v>1</v>
      </c>
    </row>
    <row r="125" spans="1:110" hidden="1">
      <c r="A125" s="123">
        <v>113</v>
      </c>
      <c r="B125" s="204" t="str">
        <f t="shared" ca="1" si="143"/>
        <v>L.2.</v>
      </c>
      <c r="C125" s="128" t="str">
        <f t="shared" ca="1" si="144"/>
        <v>Socialinio - ekonominio poveikio žala</v>
      </c>
      <c r="D125" s="134"/>
      <c r="E125" s="147" t="str">
        <f t="shared" ca="1" si="145"/>
        <v/>
      </c>
      <c r="F125" s="138">
        <f ca="1">H125+NPV(SD,I125:INDEX(I125:DC125,PAL))</f>
        <v>0</v>
      </c>
      <c r="G125" s="139">
        <f ca="1">SUMIF($H$5:$DC$5,"&lt;="&amp;PAL,$H125:$DC125)</f>
        <v>0</v>
      </c>
      <c r="H125" s="137">
        <f t="shared" ca="1" si="169"/>
        <v>0</v>
      </c>
      <c r="I125" s="137">
        <f t="shared" ca="1" si="169"/>
        <v>0</v>
      </c>
      <c r="J125" s="137">
        <f t="shared" ca="1" si="169"/>
        <v>0</v>
      </c>
      <c r="K125" s="137">
        <f t="shared" ca="1" si="169"/>
        <v>0</v>
      </c>
      <c r="L125" s="137">
        <f t="shared" ca="1" si="169"/>
        <v>0</v>
      </c>
      <c r="M125" s="137">
        <f t="shared" ca="1" si="169"/>
        <v>0</v>
      </c>
      <c r="N125" s="137">
        <f t="shared" ca="1" si="169"/>
        <v>0</v>
      </c>
      <c r="O125" s="137">
        <f t="shared" ca="1" si="169"/>
        <v>0</v>
      </c>
      <c r="P125" s="137">
        <f t="shared" ca="1" si="169"/>
        <v>0</v>
      </c>
      <c r="Q125" s="137">
        <f t="shared" ca="1" si="169"/>
        <v>0</v>
      </c>
      <c r="R125" s="137">
        <f t="shared" ca="1" si="170"/>
        <v>0</v>
      </c>
      <c r="S125" s="137">
        <f t="shared" ca="1" si="170"/>
        <v>0</v>
      </c>
      <c r="T125" s="137">
        <f t="shared" ca="1" si="170"/>
        <v>0</v>
      </c>
      <c r="U125" s="137">
        <f t="shared" ca="1" si="170"/>
        <v>0</v>
      </c>
      <c r="V125" s="137">
        <f t="shared" ca="1" si="170"/>
        <v>0</v>
      </c>
      <c r="W125" s="137">
        <f t="shared" ca="1" si="170"/>
        <v>0</v>
      </c>
      <c r="X125" s="137">
        <f t="shared" ca="1" si="170"/>
        <v>0</v>
      </c>
      <c r="Y125" s="137">
        <f t="shared" ca="1" si="170"/>
        <v>0</v>
      </c>
      <c r="Z125" s="137">
        <f t="shared" ca="1" si="170"/>
        <v>0</v>
      </c>
      <c r="AA125" s="137">
        <f t="shared" ca="1" si="170"/>
        <v>0</v>
      </c>
      <c r="AB125" s="137">
        <f t="shared" ca="1" si="171"/>
        <v>0</v>
      </c>
      <c r="AC125" s="137">
        <f t="shared" ca="1" si="171"/>
        <v>0</v>
      </c>
      <c r="AD125" s="137">
        <f t="shared" ca="1" si="171"/>
        <v>0</v>
      </c>
      <c r="AE125" s="137">
        <f t="shared" ca="1" si="171"/>
        <v>0</v>
      </c>
      <c r="AF125" s="137">
        <f t="shared" ca="1" si="171"/>
        <v>0</v>
      </c>
      <c r="AG125" s="137">
        <f t="shared" ca="1" si="171"/>
        <v>0</v>
      </c>
      <c r="AH125" s="137">
        <f t="shared" ca="1" si="171"/>
        <v>0</v>
      </c>
      <c r="AI125" s="137">
        <f t="shared" ca="1" si="171"/>
        <v>0</v>
      </c>
      <c r="AJ125" s="137">
        <f t="shared" ca="1" si="171"/>
        <v>0</v>
      </c>
      <c r="AK125" s="137">
        <f t="shared" ca="1" si="171"/>
        <v>0</v>
      </c>
      <c r="AL125" s="137">
        <f t="shared" ca="1" si="172"/>
        <v>0</v>
      </c>
      <c r="AM125" s="137">
        <f t="shared" ca="1" si="172"/>
        <v>0</v>
      </c>
      <c r="AN125" s="137">
        <f t="shared" ca="1" si="172"/>
        <v>0</v>
      </c>
      <c r="AO125" s="137">
        <f t="shared" ca="1" si="172"/>
        <v>0</v>
      </c>
      <c r="AP125" s="137">
        <f t="shared" ca="1" si="172"/>
        <v>0</v>
      </c>
      <c r="AQ125" s="137">
        <f t="shared" ca="1" si="172"/>
        <v>0</v>
      </c>
      <c r="AR125" s="137">
        <f t="shared" ca="1" si="172"/>
        <v>0</v>
      </c>
      <c r="AS125" s="137">
        <f t="shared" ca="1" si="172"/>
        <v>0</v>
      </c>
      <c r="AT125" s="137">
        <f t="shared" ca="1" si="172"/>
        <v>0</v>
      </c>
      <c r="AU125" s="137">
        <f t="shared" ca="1" si="172"/>
        <v>0</v>
      </c>
      <c r="AV125" s="137">
        <f t="shared" ca="1" si="173"/>
        <v>0</v>
      </c>
      <c r="AW125" s="137">
        <f t="shared" ca="1" si="173"/>
        <v>0</v>
      </c>
      <c r="AX125" s="137">
        <f t="shared" ca="1" si="173"/>
        <v>0</v>
      </c>
      <c r="AY125" s="137">
        <f t="shared" ca="1" si="173"/>
        <v>0</v>
      </c>
      <c r="AZ125" s="137">
        <f t="shared" ca="1" si="173"/>
        <v>0</v>
      </c>
      <c r="BA125" s="137">
        <f t="shared" ca="1" si="173"/>
        <v>0</v>
      </c>
      <c r="BB125" s="137">
        <f t="shared" ca="1" si="173"/>
        <v>0</v>
      </c>
      <c r="BC125" s="137">
        <f t="shared" ca="1" si="173"/>
        <v>0</v>
      </c>
      <c r="BD125" s="137">
        <f t="shared" ca="1" si="173"/>
        <v>0</v>
      </c>
      <c r="BE125" s="137">
        <f t="shared" ca="1" si="173"/>
        <v>0</v>
      </c>
      <c r="BF125" s="137">
        <f t="shared" ca="1" si="174"/>
        <v>0</v>
      </c>
      <c r="BG125" s="137">
        <f t="shared" ca="1" si="174"/>
        <v>0</v>
      </c>
      <c r="BH125" s="137">
        <f t="shared" ca="1" si="174"/>
        <v>0</v>
      </c>
      <c r="BI125" s="137">
        <f t="shared" ca="1" si="174"/>
        <v>0</v>
      </c>
      <c r="BJ125" s="137">
        <f t="shared" ca="1" si="174"/>
        <v>0</v>
      </c>
      <c r="BK125" s="137">
        <f t="shared" ca="1" si="174"/>
        <v>0</v>
      </c>
      <c r="BL125" s="137">
        <f t="shared" ca="1" si="174"/>
        <v>0</v>
      </c>
      <c r="BM125" s="137">
        <f t="shared" ca="1" si="174"/>
        <v>0</v>
      </c>
      <c r="BN125" s="137">
        <f t="shared" ca="1" si="174"/>
        <v>0</v>
      </c>
      <c r="BO125" s="137">
        <f t="shared" ca="1" si="174"/>
        <v>0</v>
      </c>
      <c r="BP125" s="137">
        <f t="shared" ca="1" si="175"/>
        <v>0</v>
      </c>
      <c r="BQ125" s="137">
        <f t="shared" ca="1" si="175"/>
        <v>0</v>
      </c>
      <c r="BR125" s="137">
        <f t="shared" ca="1" si="175"/>
        <v>0</v>
      </c>
      <c r="BS125" s="137">
        <f t="shared" ca="1" si="175"/>
        <v>0</v>
      </c>
      <c r="BT125" s="137">
        <f t="shared" ca="1" si="175"/>
        <v>0</v>
      </c>
      <c r="BU125" s="137">
        <f t="shared" ca="1" si="175"/>
        <v>0</v>
      </c>
      <c r="BV125" s="137">
        <f t="shared" ca="1" si="175"/>
        <v>0</v>
      </c>
      <c r="BW125" s="137">
        <f t="shared" ca="1" si="175"/>
        <v>0</v>
      </c>
      <c r="BX125" s="137">
        <f t="shared" ca="1" si="175"/>
        <v>0</v>
      </c>
      <c r="BY125" s="137">
        <f t="shared" ca="1" si="175"/>
        <v>0</v>
      </c>
      <c r="BZ125" s="137">
        <f t="shared" ca="1" si="176"/>
        <v>0</v>
      </c>
      <c r="CA125" s="137">
        <f t="shared" ca="1" si="176"/>
        <v>0</v>
      </c>
      <c r="CB125" s="137">
        <f t="shared" ca="1" si="176"/>
        <v>0</v>
      </c>
      <c r="CC125" s="137">
        <f t="shared" ca="1" si="176"/>
        <v>0</v>
      </c>
      <c r="CD125" s="137">
        <f t="shared" ca="1" si="176"/>
        <v>0</v>
      </c>
      <c r="CE125" s="137">
        <f t="shared" ca="1" si="176"/>
        <v>0</v>
      </c>
      <c r="CF125" s="137">
        <f t="shared" ca="1" si="176"/>
        <v>0</v>
      </c>
      <c r="CG125" s="137">
        <f t="shared" ca="1" si="176"/>
        <v>0</v>
      </c>
      <c r="CH125" s="137">
        <f t="shared" ca="1" si="176"/>
        <v>0</v>
      </c>
      <c r="CI125" s="137">
        <f t="shared" ca="1" si="176"/>
        <v>0</v>
      </c>
      <c r="CJ125" s="137">
        <f t="shared" ca="1" si="177"/>
        <v>0</v>
      </c>
      <c r="CK125" s="137">
        <f t="shared" ca="1" si="177"/>
        <v>0</v>
      </c>
      <c r="CL125" s="137">
        <f t="shared" ca="1" si="177"/>
        <v>0</v>
      </c>
      <c r="CM125" s="137">
        <f t="shared" ca="1" si="177"/>
        <v>0</v>
      </c>
      <c r="CN125" s="137">
        <f t="shared" ca="1" si="177"/>
        <v>0</v>
      </c>
      <c r="CO125" s="137">
        <f t="shared" ca="1" si="177"/>
        <v>0</v>
      </c>
      <c r="CP125" s="137">
        <f t="shared" ca="1" si="177"/>
        <v>0</v>
      </c>
      <c r="CQ125" s="137">
        <f t="shared" ca="1" si="177"/>
        <v>0</v>
      </c>
      <c r="CR125" s="137">
        <f t="shared" ca="1" si="177"/>
        <v>0</v>
      </c>
      <c r="CS125" s="137">
        <f t="shared" ca="1" si="177"/>
        <v>0</v>
      </c>
      <c r="CT125" s="137">
        <f t="shared" ca="1" si="178"/>
        <v>0</v>
      </c>
      <c r="CU125" s="137">
        <f t="shared" ca="1" si="178"/>
        <v>0</v>
      </c>
      <c r="CV125" s="137">
        <f t="shared" ca="1" si="178"/>
        <v>0</v>
      </c>
      <c r="CW125" s="137">
        <f t="shared" ca="1" si="178"/>
        <v>0</v>
      </c>
      <c r="CX125" s="137">
        <f t="shared" ca="1" si="178"/>
        <v>0</v>
      </c>
      <c r="CY125" s="137">
        <f t="shared" ca="1" si="178"/>
        <v>0</v>
      </c>
      <c r="CZ125" s="137">
        <f t="shared" ca="1" si="178"/>
        <v>0</v>
      </c>
      <c r="DA125" s="137">
        <f t="shared" ca="1" si="178"/>
        <v>0</v>
      </c>
      <c r="DB125" s="137">
        <f t="shared" ca="1" si="178"/>
        <v>0</v>
      </c>
      <c r="DC125" s="137">
        <f t="shared" ca="1" si="178"/>
        <v>0</v>
      </c>
      <c r="DE125" s="253" t="str">
        <f t="shared" ca="1" si="100"/>
        <v>L.2.</v>
      </c>
      <c r="DF125">
        <v>1</v>
      </c>
    </row>
    <row r="126" spans="1:110" hidden="1">
      <c r="A126" s="123">
        <v>114</v>
      </c>
      <c r="B126" s="204" t="str">
        <f t="shared" ca="1" si="143"/>
        <v>L.2.1.</v>
      </c>
      <c r="C126" s="196" t="str">
        <f t="shared" ca="1" si="144"/>
        <v/>
      </c>
      <c r="D126" s="129"/>
      <c r="E126" s="232" t="str">
        <f t="shared" ca="1" si="145"/>
        <v/>
      </c>
      <c r="F126" s="138">
        <f ca="1">H126+NPV(SD,I126:INDEX(I126:DC126,PAL))</f>
        <v>0</v>
      </c>
      <c r="G126" s="139">
        <f ca="1">SUMIF($H$5:$DC$5,"&lt;="&amp;PAL,$H126:$DC126)</f>
        <v>0</v>
      </c>
      <c r="H126" s="233">
        <f ca="1">SUM(H127:H129)</f>
        <v>0</v>
      </c>
      <c r="I126" s="233">
        <f t="shared" ref="I126:BT126" ca="1" si="179">SUM(I127:I129)</f>
        <v>0</v>
      </c>
      <c r="J126" s="233">
        <f t="shared" ca="1" si="179"/>
        <v>0</v>
      </c>
      <c r="K126" s="233">
        <f t="shared" ca="1" si="179"/>
        <v>0</v>
      </c>
      <c r="L126" s="233">
        <f t="shared" ca="1" si="179"/>
        <v>0</v>
      </c>
      <c r="M126" s="233">
        <f t="shared" ca="1" si="179"/>
        <v>0</v>
      </c>
      <c r="N126" s="233">
        <f t="shared" ca="1" si="179"/>
        <v>0</v>
      </c>
      <c r="O126" s="233">
        <f t="shared" ca="1" si="179"/>
        <v>0</v>
      </c>
      <c r="P126" s="233">
        <f t="shared" ca="1" si="179"/>
        <v>0</v>
      </c>
      <c r="Q126" s="233">
        <f t="shared" ca="1" si="179"/>
        <v>0</v>
      </c>
      <c r="R126" s="233">
        <f t="shared" ca="1" si="179"/>
        <v>0</v>
      </c>
      <c r="S126" s="233">
        <f t="shared" ca="1" si="179"/>
        <v>0</v>
      </c>
      <c r="T126" s="233">
        <f t="shared" ca="1" si="179"/>
        <v>0</v>
      </c>
      <c r="U126" s="233">
        <f t="shared" ca="1" si="179"/>
        <v>0</v>
      </c>
      <c r="V126" s="233">
        <f t="shared" ca="1" si="179"/>
        <v>0</v>
      </c>
      <c r="W126" s="233">
        <f t="shared" ca="1" si="179"/>
        <v>0</v>
      </c>
      <c r="X126" s="233">
        <f t="shared" ca="1" si="179"/>
        <v>0</v>
      </c>
      <c r="Y126" s="233">
        <f t="shared" ca="1" si="179"/>
        <v>0</v>
      </c>
      <c r="Z126" s="233">
        <f t="shared" ca="1" si="179"/>
        <v>0</v>
      </c>
      <c r="AA126" s="233">
        <f t="shared" ca="1" si="179"/>
        <v>0</v>
      </c>
      <c r="AB126" s="233">
        <f t="shared" ca="1" si="179"/>
        <v>0</v>
      </c>
      <c r="AC126" s="233">
        <f t="shared" ca="1" si="179"/>
        <v>0</v>
      </c>
      <c r="AD126" s="233">
        <f t="shared" ca="1" si="179"/>
        <v>0</v>
      </c>
      <c r="AE126" s="233">
        <f t="shared" ca="1" si="179"/>
        <v>0</v>
      </c>
      <c r="AF126" s="233">
        <f t="shared" ca="1" si="179"/>
        <v>0</v>
      </c>
      <c r="AG126" s="233">
        <f t="shared" ca="1" si="179"/>
        <v>0</v>
      </c>
      <c r="AH126" s="233">
        <f t="shared" ca="1" si="179"/>
        <v>0</v>
      </c>
      <c r="AI126" s="233">
        <f t="shared" ca="1" si="179"/>
        <v>0</v>
      </c>
      <c r="AJ126" s="233">
        <f t="shared" ca="1" si="179"/>
        <v>0</v>
      </c>
      <c r="AK126" s="233">
        <f t="shared" ca="1" si="179"/>
        <v>0</v>
      </c>
      <c r="AL126" s="233">
        <f t="shared" ca="1" si="179"/>
        <v>0</v>
      </c>
      <c r="AM126" s="233">
        <f t="shared" ca="1" si="179"/>
        <v>0</v>
      </c>
      <c r="AN126" s="233">
        <f t="shared" ca="1" si="179"/>
        <v>0</v>
      </c>
      <c r="AO126" s="233">
        <f t="shared" ca="1" si="179"/>
        <v>0</v>
      </c>
      <c r="AP126" s="233">
        <f t="shared" ca="1" si="179"/>
        <v>0</v>
      </c>
      <c r="AQ126" s="233">
        <f t="shared" ca="1" si="179"/>
        <v>0</v>
      </c>
      <c r="AR126" s="233">
        <f t="shared" ca="1" si="179"/>
        <v>0</v>
      </c>
      <c r="AS126" s="233">
        <f t="shared" ca="1" si="179"/>
        <v>0</v>
      </c>
      <c r="AT126" s="233">
        <f t="shared" ca="1" si="179"/>
        <v>0</v>
      </c>
      <c r="AU126" s="233">
        <f t="shared" ca="1" si="179"/>
        <v>0</v>
      </c>
      <c r="AV126" s="233">
        <f t="shared" ca="1" si="179"/>
        <v>0</v>
      </c>
      <c r="AW126" s="233">
        <f t="shared" ca="1" si="179"/>
        <v>0</v>
      </c>
      <c r="AX126" s="233">
        <f t="shared" ca="1" si="179"/>
        <v>0</v>
      </c>
      <c r="AY126" s="233">
        <f t="shared" ca="1" si="179"/>
        <v>0</v>
      </c>
      <c r="AZ126" s="233">
        <f t="shared" ca="1" si="179"/>
        <v>0</v>
      </c>
      <c r="BA126" s="233">
        <f t="shared" ca="1" si="179"/>
        <v>0</v>
      </c>
      <c r="BB126" s="233">
        <f t="shared" ca="1" si="179"/>
        <v>0</v>
      </c>
      <c r="BC126" s="233">
        <f t="shared" ca="1" si="179"/>
        <v>0</v>
      </c>
      <c r="BD126" s="233">
        <f t="shared" ca="1" si="179"/>
        <v>0</v>
      </c>
      <c r="BE126" s="233">
        <f t="shared" ca="1" si="179"/>
        <v>0</v>
      </c>
      <c r="BF126" s="233">
        <f t="shared" ca="1" si="179"/>
        <v>0</v>
      </c>
      <c r="BG126" s="233">
        <f t="shared" ca="1" si="179"/>
        <v>0</v>
      </c>
      <c r="BH126" s="233">
        <f t="shared" ca="1" si="179"/>
        <v>0</v>
      </c>
      <c r="BI126" s="233">
        <f t="shared" ca="1" si="179"/>
        <v>0</v>
      </c>
      <c r="BJ126" s="233">
        <f t="shared" ca="1" si="179"/>
        <v>0</v>
      </c>
      <c r="BK126" s="233">
        <f t="shared" ca="1" si="179"/>
        <v>0</v>
      </c>
      <c r="BL126" s="233">
        <f t="shared" ca="1" si="179"/>
        <v>0</v>
      </c>
      <c r="BM126" s="233">
        <f t="shared" ca="1" si="179"/>
        <v>0</v>
      </c>
      <c r="BN126" s="233">
        <f t="shared" ca="1" si="179"/>
        <v>0</v>
      </c>
      <c r="BO126" s="233">
        <f t="shared" ca="1" si="179"/>
        <v>0</v>
      </c>
      <c r="BP126" s="233">
        <f t="shared" ca="1" si="179"/>
        <v>0</v>
      </c>
      <c r="BQ126" s="233">
        <f t="shared" ca="1" si="179"/>
        <v>0</v>
      </c>
      <c r="BR126" s="233">
        <f t="shared" ca="1" si="179"/>
        <v>0</v>
      </c>
      <c r="BS126" s="233">
        <f t="shared" ca="1" si="179"/>
        <v>0</v>
      </c>
      <c r="BT126" s="233">
        <f t="shared" ca="1" si="179"/>
        <v>0</v>
      </c>
      <c r="BU126" s="233">
        <f t="shared" ref="BU126:DC126" ca="1" si="180">SUM(BU127:BU129)</f>
        <v>0</v>
      </c>
      <c r="BV126" s="233">
        <f t="shared" ca="1" si="180"/>
        <v>0</v>
      </c>
      <c r="BW126" s="233">
        <f t="shared" ca="1" si="180"/>
        <v>0</v>
      </c>
      <c r="BX126" s="233">
        <f t="shared" ca="1" si="180"/>
        <v>0</v>
      </c>
      <c r="BY126" s="233">
        <f t="shared" ca="1" si="180"/>
        <v>0</v>
      </c>
      <c r="BZ126" s="233">
        <f t="shared" ca="1" si="180"/>
        <v>0</v>
      </c>
      <c r="CA126" s="233">
        <f t="shared" ca="1" si="180"/>
        <v>0</v>
      </c>
      <c r="CB126" s="233">
        <f t="shared" ca="1" si="180"/>
        <v>0</v>
      </c>
      <c r="CC126" s="233">
        <f t="shared" ca="1" si="180"/>
        <v>0</v>
      </c>
      <c r="CD126" s="233">
        <f t="shared" ca="1" si="180"/>
        <v>0</v>
      </c>
      <c r="CE126" s="233">
        <f t="shared" ca="1" si="180"/>
        <v>0</v>
      </c>
      <c r="CF126" s="233">
        <f t="shared" ca="1" si="180"/>
        <v>0</v>
      </c>
      <c r="CG126" s="233">
        <f t="shared" ca="1" si="180"/>
        <v>0</v>
      </c>
      <c r="CH126" s="233">
        <f t="shared" ca="1" si="180"/>
        <v>0</v>
      </c>
      <c r="CI126" s="233">
        <f t="shared" ca="1" si="180"/>
        <v>0</v>
      </c>
      <c r="CJ126" s="233">
        <f t="shared" ca="1" si="180"/>
        <v>0</v>
      </c>
      <c r="CK126" s="233">
        <f t="shared" ca="1" si="180"/>
        <v>0</v>
      </c>
      <c r="CL126" s="233">
        <f t="shared" ca="1" si="180"/>
        <v>0</v>
      </c>
      <c r="CM126" s="233">
        <f t="shared" ca="1" si="180"/>
        <v>0</v>
      </c>
      <c r="CN126" s="233">
        <f t="shared" ca="1" si="180"/>
        <v>0</v>
      </c>
      <c r="CO126" s="233">
        <f t="shared" ca="1" si="180"/>
        <v>0</v>
      </c>
      <c r="CP126" s="233">
        <f t="shared" ca="1" si="180"/>
        <v>0</v>
      </c>
      <c r="CQ126" s="233">
        <f t="shared" ca="1" si="180"/>
        <v>0</v>
      </c>
      <c r="CR126" s="233">
        <f t="shared" ca="1" si="180"/>
        <v>0</v>
      </c>
      <c r="CS126" s="233">
        <f t="shared" ca="1" si="180"/>
        <v>0</v>
      </c>
      <c r="CT126" s="233">
        <f t="shared" ca="1" si="180"/>
        <v>0</v>
      </c>
      <c r="CU126" s="233">
        <f t="shared" ca="1" si="180"/>
        <v>0</v>
      </c>
      <c r="CV126" s="233">
        <f t="shared" ca="1" si="180"/>
        <v>0</v>
      </c>
      <c r="CW126" s="233">
        <f t="shared" ca="1" si="180"/>
        <v>0</v>
      </c>
      <c r="CX126" s="233">
        <f t="shared" ca="1" si="180"/>
        <v>0</v>
      </c>
      <c r="CY126" s="233">
        <f t="shared" ca="1" si="180"/>
        <v>0</v>
      </c>
      <c r="CZ126" s="233">
        <f t="shared" ca="1" si="180"/>
        <v>0</v>
      </c>
      <c r="DA126" s="233">
        <f t="shared" ca="1" si="180"/>
        <v>0</v>
      </c>
      <c r="DB126" s="233">
        <f t="shared" ca="1" si="180"/>
        <v>0</v>
      </c>
      <c r="DC126" s="233">
        <f t="shared" ca="1" si="180"/>
        <v>0</v>
      </c>
      <c r="DE126" s="253" t="str">
        <f t="shared" ca="1" si="100"/>
        <v>L.2.1.</v>
      </c>
      <c r="DF126">
        <v>1</v>
      </c>
    </row>
    <row r="127" spans="1:110" hidden="1">
      <c r="A127" s="123">
        <v>115</v>
      </c>
      <c r="B127" s="204" t="str">
        <f t="shared" ca="1" si="143"/>
        <v>L.2.2.</v>
      </c>
      <c r="C127" s="128" t="str">
        <f t="shared" ca="1" si="144"/>
        <v/>
      </c>
      <c r="D127" s="134"/>
      <c r="E127" s="147" t="str">
        <f t="shared" ca="1" si="145"/>
        <v/>
      </c>
      <c r="F127" s="138">
        <f ca="1">H127+NPV(SD,I127:INDEX(I127:DC127,PAL))</f>
        <v>0</v>
      </c>
      <c r="G127" s="139">
        <f ca="1">SUMIF($H$5:$DC$5,"&lt;="&amp;PAL,$H127:$DC127)</f>
        <v>0</v>
      </c>
      <c r="H127" s="137">
        <f t="shared" ref="H127:Q129" ca="1" si="181">OFFSET(INDIRECT("'"&amp;Opt_alt&amp;"'!H12"),$A127,H$5)*$DF127</f>
        <v>0</v>
      </c>
      <c r="I127" s="137">
        <f t="shared" ca="1" si="181"/>
        <v>0</v>
      </c>
      <c r="J127" s="137">
        <f t="shared" ca="1" si="181"/>
        <v>0</v>
      </c>
      <c r="K127" s="137">
        <f t="shared" ca="1" si="181"/>
        <v>0</v>
      </c>
      <c r="L127" s="137">
        <f t="shared" ca="1" si="181"/>
        <v>0</v>
      </c>
      <c r="M127" s="137">
        <f t="shared" ca="1" si="181"/>
        <v>0</v>
      </c>
      <c r="N127" s="137">
        <f t="shared" ca="1" si="181"/>
        <v>0</v>
      </c>
      <c r="O127" s="137">
        <f t="shared" ca="1" si="181"/>
        <v>0</v>
      </c>
      <c r="P127" s="137">
        <f t="shared" ca="1" si="181"/>
        <v>0</v>
      </c>
      <c r="Q127" s="137">
        <f t="shared" ca="1" si="181"/>
        <v>0</v>
      </c>
      <c r="R127" s="137">
        <f t="shared" ref="R127:AA129" ca="1" si="182">OFFSET(INDIRECT("'"&amp;Opt_alt&amp;"'!H12"),$A127,R$5)*$DF127</f>
        <v>0</v>
      </c>
      <c r="S127" s="137">
        <f t="shared" ca="1" si="182"/>
        <v>0</v>
      </c>
      <c r="T127" s="137">
        <f t="shared" ca="1" si="182"/>
        <v>0</v>
      </c>
      <c r="U127" s="137">
        <f t="shared" ca="1" si="182"/>
        <v>0</v>
      </c>
      <c r="V127" s="137">
        <f t="shared" ca="1" si="182"/>
        <v>0</v>
      </c>
      <c r="W127" s="137">
        <f t="shared" ca="1" si="182"/>
        <v>0</v>
      </c>
      <c r="X127" s="137">
        <f t="shared" ca="1" si="182"/>
        <v>0</v>
      </c>
      <c r="Y127" s="137">
        <f t="shared" ca="1" si="182"/>
        <v>0</v>
      </c>
      <c r="Z127" s="137">
        <f t="shared" ca="1" si="182"/>
        <v>0</v>
      </c>
      <c r="AA127" s="137">
        <f t="shared" ca="1" si="182"/>
        <v>0</v>
      </c>
      <c r="AB127" s="137">
        <f t="shared" ref="AB127:AK129" ca="1" si="183">OFFSET(INDIRECT("'"&amp;Opt_alt&amp;"'!H12"),$A127,AB$5)*$DF127</f>
        <v>0</v>
      </c>
      <c r="AC127" s="137">
        <f t="shared" ca="1" si="183"/>
        <v>0</v>
      </c>
      <c r="AD127" s="137">
        <f t="shared" ca="1" si="183"/>
        <v>0</v>
      </c>
      <c r="AE127" s="137">
        <f t="shared" ca="1" si="183"/>
        <v>0</v>
      </c>
      <c r="AF127" s="137">
        <f t="shared" ca="1" si="183"/>
        <v>0</v>
      </c>
      <c r="AG127" s="137">
        <f t="shared" ca="1" si="183"/>
        <v>0</v>
      </c>
      <c r="AH127" s="137">
        <f t="shared" ca="1" si="183"/>
        <v>0</v>
      </c>
      <c r="AI127" s="137">
        <f t="shared" ca="1" si="183"/>
        <v>0</v>
      </c>
      <c r="AJ127" s="137">
        <f t="shared" ca="1" si="183"/>
        <v>0</v>
      </c>
      <c r="AK127" s="137">
        <f t="shared" ca="1" si="183"/>
        <v>0</v>
      </c>
      <c r="AL127" s="137">
        <f t="shared" ref="AL127:AU129" ca="1" si="184">OFFSET(INDIRECT("'"&amp;Opt_alt&amp;"'!H12"),$A127,AL$5)*$DF127</f>
        <v>0</v>
      </c>
      <c r="AM127" s="137">
        <f t="shared" ca="1" si="184"/>
        <v>0</v>
      </c>
      <c r="AN127" s="137">
        <f t="shared" ca="1" si="184"/>
        <v>0</v>
      </c>
      <c r="AO127" s="137">
        <f t="shared" ca="1" si="184"/>
        <v>0</v>
      </c>
      <c r="AP127" s="137">
        <f t="shared" ca="1" si="184"/>
        <v>0</v>
      </c>
      <c r="AQ127" s="137">
        <f t="shared" ca="1" si="184"/>
        <v>0</v>
      </c>
      <c r="AR127" s="137">
        <f t="shared" ca="1" si="184"/>
        <v>0</v>
      </c>
      <c r="AS127" s="137">
        <f t="shared" ca="1" si="184"/>
        <v>0</v>
      </c>
      <c r="AT127" s="137">
        <f t="shared" ca="1" si="184"/>
        <v>0</v>
      </c>
      <c r="AU127" s="137">
        <f t="shared" ca="1" si="184"/>
        <v>0</v>
      </c>
      <c r="AV127" s="137">
        <f t="shared" ref="AV127:BE129" ca="1" si="185">OFFSET(INDIRECT("'"&amp;Opt_alt&amp;"'!H12"),$A127,AV$5)*$DF127</f>
        <v>0</v>
      </c>
      <c r="AW127" s="137">
        <f t="shared" ca="1" si="185"/>
        <v>0</v>
      </c>
      <c r="AX127" s="137">
        <f t="shared" ca="1" si="185"/>
        <v>0</v>
      </c>
      <c r="AY127" s="137">
        <f t="shared" ca="1" si="185"/>
        <v>0</v>
      </c>
      <c r="AZ127" s="137">
        <f t="shared" ca="1" si="185"/>
        <v>0</v>
      </c>
      <c r="BA127" s="137">
        <f t="shared" ca="1" si="185"/>
        <v>0</v>
      </c>
      <c r="BB127" s="137">
        <f t="shared" ca="1" si="185"/>
        <v>0</v>
      </c>
      <c r="BC127" s="137">
        <f t="shared" ca="1" si="185"/>
        <v>0</v>
      </c>
      <c r="BD127" s="137">
        <f t="shared" ca="1" si="185"/>
        <v>0</v>
      </c>
      <c r="BE127" s="137">
        <f t="shared" ca="1" si="185"/>
        <v>0</v>
      </c>
      <c r="BF127" s="137">
        <f t="shared" ref="BF127:BO129" ca="1" si="186">OFFSET(INDIRECT("'"&amp;Opt_alt&amp;"'!H12"),$A127,BF$5)*$DF127</f>
        <v>0</v>
      </c>
      <c r="BG127" s="137">
        <f t="shared" ca="1" si="186"/>
        <v>0</v>
      </c>
      <c r="BH127" s="137">
        <f t="shared" ca="1" si="186"/>
        <v>0</v>
      </c>
      <c r="BI127" s="137">
        <f t="shared" ca="1" si="186"/>
        <v>0</v>
      </c>
      <c r="BJ127" s="137">
        <f t="shared" ca="1" si="186"/>
        <v>0</v>
      </c>
      <c r="BK127" s="137">
        <f t="shared" ca="1" si="186"/>
        <v>0</v>
      </c>
      <c r="BL127" s="137">
        <f t="shared" ca="1" si="186"/>
        <v>0</v>
      </c>
      <c r="BM127" s="137">
        <f t="shared" ca="1" si="186"/>
        <v>0</v>
      </c>
      <c r="BN127" s="137">
        <f t="shared" ca="1" si="186"/>
        <v>0</v>
      </c>
      <c r="BO127" s="137">
        <f t="shared" ca="1" si="186"/>
        <v>0</v>
      </c>
      <c r="BP127" s="137">
        <f t="shared" ref="BP127:BY129" ca="1" si="187">OFFSET(INDIRECT("'"&amp;Opt_alt&amp;"'!H12"),$A127,BP$5)*$DF127</f>
        <v>0</v>
      </c>
      <c r="BQ127" s="137">
        <f t="shared" ca="1" si="187"/>
        <v>0</v>
      </c>
      <c r="BR127" s="137">
        <f t="shared" ca="1" si="187"/>
        <v>0</v>
      </c>
      <c r="BS127" s="137">
        <f t="shared" ca="1" si="187"/>
        <v>0</v>
      </c>
      <c r="BT127" s="137">
        <f t="shared" ca="1" si="187"/>
        <v>0</v>
      </c>
      <c r="BU127" s="137">
        <f t="shared" ca="1" si="187"/>
        <v>0</v>
      </c>
      <c r="BV127" s="137">
        <f t="shared" ca="1" si="187"/>
        <v>0</v>
      </c>
      <c r="BW127" s="137">
        <f t="shared" ca="1" si="187"/>
        <v>0</v>
      </c>
      <c r="BX127" s="137">
        <f t="shared" ca="1" si="187"/>
        <v>0</v>
      </c>
      <c r="BY127" s="137">
        <f t="shared" ca="1" si="187"/>
        <v>0</v>
      </c>
      <c r="BZ127" s="137">
        <f t="shared" ref="BZ127:CI129" ca="1" si="188">OFFSET(INDIRECT("'"&amp;Opt_alt&amp;"'!H12"),$A127,BZ$5)*$DF127</f>
        <v>0</v>
      </c>
      <c r="CA127" s="137">
        <f t="shared" ca="1" si="188"/>
        <v>0</v>
      </c>
      <c r="CB127" s="137">
        <f t="shared" ca="1" si="188"/>
        <v>0</v>
      </c>
      <c r="CC127" s="137">
        <f t="shared" ca="1" si="188"/>
        <v>0</v>
      </c>
      <c r="CD127" s="137">
        <f t="shared" ca="1" si="188"/>
        <v>0</v>
      </c>
      <c r="CE127" s="137">
        <f t="shared" ca="1" si="188"/>
        <v>0</v>
      </c>
      <c r="CF127" s="137">
        <f t="shared" ca="1" si="188"/>
        <v>0</v>
      </c>
      <c r="CG127" s="137">
        <f t="shared" ca="1" si="188"/>
        <v>0</v>
      </c>
      <c r="CH127" s="137">
        <f t="shared" ca="1" si="188"/>
        <v>0</v>
      </c>
      <c r="CI127" s="137">
        <f t="shared" ca="1" si="188"/>
        <v>0</v>
      </c>
      <c r="CJ127" s="137">
        <f t="shared" ref="CJ127:CS129" ca="1" si="189">OFFSET(INDIRECT("'"&amp;Opt_alt&amp;"'!H12"),$A127,CJ$5)*$DF127</f>
        <v>0</v>
      </c>
      <c r="CK127" s="137">
        <f t="shared" ca="1" si="189"/>
        <v>0</v>
      </c>
      <c r="CL127" s="137">
        <f t="shared" ca="1" si="189"/>
        <v>0</v>
      </c>
      <c r="CM127" s="137">
        <f t="shared" ca="1" si="189"/>
        <v>0</v>
      </c>
      <c r="CN127" s="137">
        <f t="shared" ca="1" si="189"/>
        <v>0</v>
      </c>
      <c r="CO127" s="137">
        <f t="shared" ca="1" si="189"/>
        <v>0</v>
      </c>
      <c r="CP127" s="137">
        <f t="shared" ca="1" si="189"/>
        <v>0</v>
      </c>
      <c r="CQ127" s="137">
        <f t="shared" ca="1" si="189"/>
        <v>0</v>
      </c>
      <c r="CR127" s="137">
        <f t="shared" ca="1" si="189"/>
        <v>0</v>
      </c>
      <c r="CS127" s="137">
        <f t="shared" ca="1" si="189"/>
        <v>0</v>
      </c>
      <c r="CT127" s="137">
        <f t="shared" ref="CT127:DC129" ca="1" si="190">OFFSET(INDIRECT("'"&amp;Opt_alt&amp;"'!H12"),$A127,CT$5)*$DF127</f>
        <v>0</v>
      </c>
      <c r="CU127" s="137">
        <f t="shared" ca="1" si="190"/>
        <v>0</v>
      </c>
      <c r="CV127" s="137">
        <f t="shared" ca="1" si="190"/>
        <v>0</v>
      </c>
      <c r="CW127" s="137">
        <f t="shared" ca="1" si="190"/>
        <v>0</v>
      </c>
      <c r="CX127" s="137">
        <f t="shared" ca="1" si="190"/>
        <v>0</v>
      </c>
      <c r="CY127" s="137">
        <f t="shared" ca="1" si="190"/>
        <v>0</v>
      </c>
      <c r="CZ127" s="137">
        <f t="shared" ca="1" si="190"/>
        <v>0</v>
      </c>
      <c r="DA127" s="137">
        <f t="shared" ca="1" si="190"/>
        <v>0</v>
      </c>
      <c r="DB127" s="137">
        <f t="shared" ca="1" si="190"/>
        <v>0</v>
      </c>
      <c r="DC127" s="137">
        <f t="shared" ca="1" si="190"/>
        <v>0</v>
      </c>
      <c r="DE127" s="253" t="str">
        <f t="shared" ca="1" si="100"/>
        <v>L.2.2.</v>
      </c>
      <c r="DF127">
        <v>1</v>
      </c>
    </row>
    <row r="128" spans="1:110" hidden="1">
      <c r="A128" s="123">
        <v>116</v>
      </c>
      <c r="B128" s="204" t="str">
        <f t="shared" ca="1" si="143"/>
        <v>L.2.3.</v>
      </c>
      <c r="C128" s="128" t="str">
        <f t="shared" ca="1" si="144"/>
        <v/>
      </c>
      <c r="D128" s="134"/>
      <c r="E128" s="147" t="str">
        <f t="shared" ca="1" si="145"/>
        <v/>
      </c>
      <c r="F128" s="138">
        <f ca="1">H128+NPV(SD,I128:INDEX(I128:DC128,PAL))</f>
        <v>0</v>
      </c>
      <c r="G128" s="139">
        <f ca="1">SUMIF($H$5:$DC$5,"&lt;="&amp;PAL,$H128:$DC128)</f>
        <v>0</v>
      </c>
      <c r="H128" s="137">
        <f t="shared" ca="1" si="181"/>
        <v>0</v>
      </c>
      <c r="I128" s="137">
        <f t="shared" ca="1" si="181"/>
        <v>0</v>
      </c>
      <c r="J128" s="137">
        <f t="shared" ca="1" si="181"/>
        <v>0</v>
      </c>
      <c r="K128" s="137">
        <f t="shared" ca="1" si="181"/>
        <v>0</v>
      </c>
      <c r="L128" s="137">
        <f t="shared" ca="1" si="181"/>
        <v>0</v>
      </c>
      <c r="M128" s="137">
        <f t="shared" ca="1" si="181"/>
        <v>0</v>
      </c>
      <c r="N128" s="137">
        <f t="shared" ca="1" si="181"/>
        <v>0</v>
      </c>
      <c r="O128" s="137">
        <f t="shared" ca="1" si="181"/>
        <v>0</v>
      </c>
      <c r="P128" s="137">
        <f t="shared" ca="1" si="181"/>
        <v>0</v>
      </c>
      <c r="Q128" s="137">
        <f t="shared" ca="1" si="181"/>
        <v>0</v>
      </c>
      <c r="R128" s="137">
        <f t="shared" ca="1" si="182"/>
        <v>0</v>
      </c>
      <c r="S128" s="137">
        <f t="shared" ca="1" si="182"/>
        <v>0</v>
      </c>
      <c r="T128" s="137">
        <f t="shared" ca="1" si="182"/>
        <v>0</v>
      </c>
      <c r="U128" s="137">
        <f t="shared" ca="1" si="182"/>
        <v>0</v>
      </c>
      <c r="V128" s="137">
        <f t="shared" ca="1" si="182"/>
        <v>0</v>
      </c>
      <c r="W128" s="137">
        <f t="shared" ca="1" si="182"/>
        <v>0</v>
      </c>
      <c r="X128" s="137">
        <f t="shared" ca="1" si="182"/>
        <v>0</v>
      </c>
      <c r="Y128" s="137">
        <f t="shared" ca="1" si="182"/>
        <v>0</v>
      </c>
      <c r="Z128" s="137">
        <f t="shared" ca="1" si="182"/>
        <v>0</v>
      </c>
      <c r="AA128" s="137">
        <f t="shared" ca="1" si="182"/>
        <v>0</v>
      </c>
      <c r="AB128" s="137">
        <f t="shared" ca="1" si="183"/>
        <v>0</v>
      </c>
      <c r="AC128" s="137">
        <f t="shared" ca="1" si="183"/>
        <v>0</v>
      </c>
      <c r="AD128" s="137">
        <f t="shared" ca="1" si="183"/>
        <v>0</v>
      </c>
      <c r="AE128" s="137">
        <f t="shared" ca="1" si="183"/>
        <v>0</v>
      </c>
      <c r="AF128" s="137">
        <f t="shared" ca="1" si="183"/>
        <v>0</v>
      </c>
      <c r="AG128" s="137">
        <f t="shared" ca="1" si="183"/>
        <v>0</v>
      </c>
      <c r="AH128" s="137">
        <f t="shared" ca="1" si="183"/>
        <v>0</v>
      </c>
      <c r="AI128" s="137">
        <f t="shared" ca="1" si="183"/>
        <v>0</v>
      </c>
      <c r="AJ128" s="137">
        <f t="shared" ca="1" si="183"/>
        <v>0</v>
      </c>
      <c r="AK128" s="137">
        <f t="shared" ca="1" si="183"/>
        <v>0</v>
      </c>
      <c r="AL128" s="137">
        <f t="shared" ca="1" si="184"/>
        <v>0</v>
      </c>
      <c r="AM128" s="137">
        <f t="shared" ca="1" si="184"/>
        <v>0</v>
      </c>
      <c r="AN128" s="137">
        <f t="shared" ca="1" si="184"/>
        <v>0</v>
      </c>
      <c r="AO128" s="137">
        <f t="shared" ca="1" si="184"/>
        <v>0</v>
      </c>
      <c r="AP128" s="137">
        <f t="shared" ca="1" si="184"/>
        <v>0</v>
      </c>
      <c r="AQ128" s="137">
        <f t="shared" ca="1" si="184"/>
        <v>0</v>
      </c>
      <c r="AR128" s="137">
        <f t="shared" ca="1" si="184"/>
        <v>0</v>
      </c>
      <c r="AS128" s="137">
        <f t="shared" ca="1" si="184"/>
        <v>0</v>
      </c>
      <c r="AT128" s="137">
        <f t="shared" ca="1" si="184"/>
        <v>0</v>
      </c>
      <c r="AU128" s="137">
        <f t="shared" ca="1" si="184"/>
        <v>0</v>
      </c>
      <c r="AV128" s="137">
        <f t="shared" ca="1" si="185"/>
        <v>0</v>
      </c>
      <c r="AW128" s="137">
        <f t="shared" ca="1" si="185"/>
        <v>0</v>
      </c>
      <c r="AX128" s="137">
        <f t="shared" ca="1" si="185"/>
        <v>0</v>
      </c>
      <c r="AY128" s="137">
        <f t="shared" ca="1" si="185"/>
        <v>0</v>
      </c>
      <c r="AZ128" s="137">
        <f t="shared" ca="1" si="185"/>
        <v>0</v>
      </c>
      <c r="BA128" s="137">
        <f t="shared" ca="1" si="185"/>
        <v>0</v>
      </c>
      <c r="BB128" s="137">
        <f t="shared" ca="1" si="185"/>
        <v>0</v>
      </c>
      <c r="BC128" s="137">
        <f t="shared" ca="1" si="185"/>
        <v>0</v>
      </c>
      <c r="BD128" s="137">
        <f t="shared" ca="1" si="185"/>
        <v>0</v>
      </c>
      <c r="BE128" s="137">
        <f t="shared" ca="1" si="185"/>
        <v>0</v>
      </c>
      <c r="BF128" s="137">
        <f t="shared" ca="1" si="186"/>
        <v>0</v>
      </c>
      <c r="BG128" s="137">
        <f t="shared" ca="1" si="186"/>
        <v>0</v>
      </c>
      <c r="BH128" s="137">
        <f t="shared" ca="1" si="186"/>
        <v>0</v>
      </c>
      <c r="BI128" s="137">
        <f t="shared" ca="1" si="186"/>
        <v>0</v>
      </c>
      <c r="BJ128" s="137">
        <f t="shared" ca="1" si="186"/>
        <v>0</v>
      </c>
      <c r="BK128" s="137">
        <f t="shared" ca="1" si="186"/>
        <v>0</v>
      </c>
      <c r="BL128" s="137">
        <f t="shared" ca="1" si="186"/>
        <v>0</v>
      </c>
      <c r="BM128" s="137">
        <f t="shared" ca="1" si="186"/>
        <v>0</v>
      </c>
      <c r="BN128" s="137">
        <f t="shared" ca="1" si="186"/>
        <v>0</v>
      </c>
      <c r="BO128" s="137">
        <f t="shared" ca="1" si="186"/>
        <v>0</v>
      </c>
      <c r="BP128" s="137">
        <f t="shared" ca="1" si="187"/>
        <v>0</v>
      </c>
      <c r="BQ128" s="137">
        <f t="shared" ca="1" si="187"/>
        <v>0</v>
      </c>
      <c r="BR128" s="137">
        <f t="shared" ca="1" si="187"/>
        <v>0</v>
      </c>
      <c r="BS128" s="137">
        <f t="shared" ca="1" si="187"/>
        <v>0</v>
      </c>
      <c r="BT128" s="137">
        <f t="shared" ca="1" si="187"/>
        <v>0</v>
      </c>
      <c r="BU128" s="137">
        <f t="shared" ca="1" si="187"/>
        <v>0</v>
      </c>
      <c r="BV128" s="137">
        <f t="shared" ca="1" si="187"/>
        <v>0</v>
      </c>
      <c r="BW128" s="137">
        <f t="shared" ca="1" si="187"/>
        <v>0</v>
      </c>
      <c r="BX128" s="137">
        <f t="shared" ca="1" si="187"/>
        <v>0</v>
      </c>
      <c r="BY128" s="137">
        <f t="shared" ca="1" si="187"/>
        <v>0</v>
      </c>
      <c r="BZ128" s="137">
        <f t="shared" ca="1" si="188"/>
        <v>0</v>
      </c>
      <c r="CA128" s="137">
        <f t="shared" ca="1" si="188"/>
        <v>0</v>
      </c>
      <c r="CB128" s="137">
        <f t="shared" ca="1" si="188"/>
        <v>0</v>
      </c>
      <c r="CC128" s="137">
        <f t="shared" ca="1" si="188"/>
        <v>0</v>
      </c>
      <c r="CD128" s="137">
        <f t="shared" ca="1" si="188"/>
        <v>0</v>
      </c>
      <c r="CE128" s="137">
        <f t="shared" ca="1" si="188"/>
        <v>0</v>
      </c>
      <c r="CF128" s="137">
        <f t="shared" ca="1" si="188"/>
        <v>0</v>
      </c>
      <c r="CG128" s="137">
        <f t="shared" ca="1" si="188"/>
        <v>0</v>
      </c>
      <c r="CH128" s="137">
        <f t="shared" ca="1" si="188"/>
        <v>0</v>
      </c>
      <c r="CI128" s="137">
        <f t="shared" ca="1" si="188"/>
        <v>0</v>
      </c>
      <c r="CJ128" s="137">
        <f t="shared" ca="1" si="189"/>
        <v>0</v>
      </c>
      <c r="CK128" s="137">
        <f t="shared" ca="1" si="189"/>
        <v>0</v>
      </c>
      <c r="CL128" s="137">
        <f t="shared" ca="1" si="189"/>
        <v>0</v>
      </c>
      <c r="CM128" s="137">
        <f t="shared" ca="1" si="189"/>
        <v>0</v>
      </c>
      <c r="CN128" s="137">
        <f t="shared" ca="1" si="189"/>
        <v>0</v>
      </c>
      <c r="CO128" s="137">
        <f t="shared" ca="1" si="189"/>
        <v>0</v>
      </c>
      <c r="CP128" s="137">
        <f t="shared" ca="1" si="189"/>
        <v>0</v>
      </c>
      <c r="CQ128" s="137">
        <f t="shared" ca="1" si="189"/>
        <v>0</v>
      </c>
      <c r="CR128" s="137">
        <f t="shared" ca="1" si="189"/>
        <v>0</v>
      </c>
      <c r="CS128" s="137">
        <f t="shared" ca="1" si="189"/>
        <v>0</v>
      </c>
      <c r="CT128" s="137">
        <f t="shared" ca="1" si="190"/>
        <v>0</v>
      </c>
      <c r="CU128" s="137">
        <f t="shared" ca="1" si="190"/>
        <v>0</v>
      </c>
      <c r="CV128" s="137">
        <f t="shared" ca="1" si="190"/>
        <v>0</v>
      </c>
      <c r="CW128" s="137">
        <f t="shared" ca="1" si="190"/>
        <v>0</v>
      </c>
      <c r="CX128" s="137">
        <f t="shared" ca="1" si="190"/>
        <v>0</v>
      </c>
      <c r="CY128" s="137">
        <f t="shared" ca="1" si="190"/>
        <v>0</v>
      </c>
      <c r="CZ128" s="137">
        <f t="shared" ca="1" si="190"/>
        <v>0</v>
      </c>
      <c r="DA128" s="137">
        <f t="shared" ca="1" si="190"/>
        <v>0</v>
      </c>
      <c r="DB128" s="137">
        <f t="shared" ca="1" si="190"/>
        <v>0</v>
      </c>
      <c r="DC128" s="137">
        <f t="shared" ca="1" si="190"/>
        <v>0</v>
      </c>
      <c r="DE128" s="253" t="str">
        <f t="shared" ca="1" si="100"/>
        <v>L.2.3.</v>
      </c>
      <c r="DF128">
        <v>1</v>
      </c>
    </row>
    <row r="129" spans="1:110" ht="15" hidden="1" thickBot="1">
      <c r="A129" s="123">
        <v>117</v>
      </c>
      <c r="B129" s="205">
        <f t="shared" ca="1" si="143"/>
        <v>0</v>
      </c>
      <c r="C129" s="206" t="str">
        <f t="shared" ca="1" si="144"/>
        <v/>
      </c>
      <c r="D129" s="207"/>
      <c r="E129" s="208" t="str">
        <f t="shared" ca="1" si="145"/>
        <v/>
      </c>
      <c r="F129" s="138">
        <f ca="1">H129+NPV(SD,I129:INDEX(I129:DC129,PAL))</f>
        <v>0</v>
      </c>
      <c r="G129" s="209">
        <f ca="1">SUMIF($H$5:$DC$5,"&lt;="&amp;PAL,$H129:$DC129)</f>
        <v>0</v>
      </c>
      <c r="H129" s="137">
        <f t="shared" ca="1" si="181"/>
        <v>0</v>
      </c>
      <c r="I129" s="137">
        <f t="shared" ca="1" si="181"/>
        <v>0</v>
      </c>
      <c r="J129" s="137">
        <f t="shared" ca="1" si="181"/>
        <v>0</v>
      </c>
      <c r="K129" s="137">
        <f t="shared" ca="1" si="181"/>
        <v>0</v>
      </c>
      <c r="L129" s="137">
        <f t="shared" ca="1" si="181"/>
        <v>0</v>
      </c>
      <c r="M129" s="137">
        <f t="shared" ca="1" si="181"/>
        <v>0</v>
      </c>
      <c r="N129" s="137">
        <f t="shared" ca="1" si="181"/>
        <v>0</v>
      </c>
      <c r="O129" s="137">
        <f t="shared" ca="1" si="181"/>
        <v>0</v>
      </c>
      <c r="P129" s="137">
        <f t="shared" ca="1" si="181"/>
        <v>0</v>
      </c>
      <c r="Q129" s="137">
        <f t="shared" ca="1" si="181"/>
        <v>0</v>
      </c>
      <c r="R129" s="137">
        <f t="shared" ca="1" si="182"/>
        <v>0</v>
      </c>
      <c r="S129" s="137">
        <f t="shared" ca="1" si="182"/>
        <v>0</v>
      </c>
      <c r="T129" s="137">
        <f t="shared" ca="1" si="182"/>
        <v>0</v>
      </c>
      <c r="U129" s="137">
        <f t="shared" ca="1" si="182"/>
        <v>0</v>
      </c>
      <c r="V129" s="137">
        <f t="shared" ca="1" si="182"/>
        <v>0</v>
      </c>
      <c r="W129" s="137">
        <f t="shared" ca="1" si="182"/>
        <v>0</v>
      </c>
      <c r="X129" s="137">
        <f t="shared" ca="1" si="182"/>
        <v>0</v>
      </c>
      <c r="Y129" s="137">
        <f t="shared" ca="1" si="182"/>
        <v>0</v>
      </c>
      <c r="Z129" s="137">
        <f t="shared" ca="1" si="182"/>
        <v>0</v>
      </c>
      <c r="AA129" s="137">
        <f t="shared" ca="1" si="182"/>
        <v>0</v>
      </c>
      <c r="AB129" s="137">
        <f t="shared" ca="1" si="183"/>
        <v>0</v>
      </c>
      <c r="AC129" s="137">
        <f t="shared" ca="1" si="183"/>
        <v>0</v>
      </c>
      <c r="AD129" s="137">
        <f t="shared" ca="1" si="183"/>
        <v>0</v>
      </c>
      <c r="AE129" s="137">
        <f t="shared" ca="1" si="183"/>
        <v>0</v>
      </c>
      <c r="AF129" s="137">
        <f t="shared" ca="1" si="183"/>
        <v>0</v>
      </c>
      <c r="AG129" s="137">
        <f t="shared" ca="1" si="183"/>
        <v>0</v>
      </c>
      <c r="AH129" s="137">
        <f t="shared" ca="1" si="183"/>
        <v>0</v>
      </c>
      <c r="AI129" s="137">
        <f t="shared" ca="1" si="183"/>
        <v>0</v>
      </c>
      <c r="AJ129" s="137">
        <f t="shared" ca="1" si="183"/>
        <v>0</v>
      </c>
      <c r="AK129" s="137">
        <f t="shared" ca="1" si="183"/>
        <v>0</v>
      </c>
      <c r="AL129" s="137">
        <f t="shared" ca="1" si="184"/>
        <v>0</v>
      </c>
      <c r="AM129" s="137">
        <f t="shared" ca="1" si="184"/>
        <v>0</v>
      </c>
      <c r="AN129" s="137">
        <f t="shared" ca="1" si="184"/>
        <v>0</v>
      </c>
      <c r="AO129" s="137">
        <f t="shared" ca="1" si="184"/>
        <v>0</v>
      </c>
      <c r="AP129" s="137">
        <f t="shared" ca="1" si="184"/>
        <v>0</v>
      </c>
      <c r="AQ129" s="137">
        <f t="shared" ca="1" si="184"/>
        <v>0</v>
      </c>
      <c r="AR129" s="137">
        <f t="shared" ca="1" si="184"/>
        <v>0</v>
      </c>
      <c r="AS129" s="137">
        <f t="shared" ca="1" si="184"/>
        <v>0</v>
      </c>
      <c r="AT129" s="137">
        <f t="shared" ca="1" si="184"/>
        <v>0</v>
      </c>
      <c r="AU129" s="137">
        <f t="shared" ca="1" si="184"/>
        <v>0</v>
      </c>
      <c r="AV129" s="137">
        <f t="shared" ca="1" si="185"/>
        <v>0</v>
      </c>
      <c r="AW129" s="137">
        <f t="shared" ca="1" si="185"/>
        <v>0</v>
      </c>
      <c r="AX129" s="137">
        <f t="shared" ca="1" si="185"/>
        <v>0</v>
      </c>
      <c r="AY129" s="137">
        <f t="shared" ca="1" si="185"/>
        <v>0</v>
      </c>
      <c r="AZ129" s="137">
        <f t="shared" ca="1" si="185"/>
        <v>0</v>
      </c>
      <c r="BA129" s="137">
        <f t="shared" ca="1" si="185"/>
        <v>0</v>
      </c>
      <c r="BB129" s="137">
        <f t="shared" ca="1" si="185"/>
        <v>0</v>
      </c>
      <c r="BC129" s="137">
        <f t="shared" ca="1" si="185"/>
        <v>0</v>
      </c>
      <c r="BD129" s="137">
        <f t="shared" ca="1" si="185"/>
        <v>0</v>
      </c>
      <c r="BE129" s="137">
        <f t="shared" ca="1" si="185"/>
        <v>0</v>
      </c>
      <c r="BF129" s="137">
        <f t="shared" ca="1" si="186"/>
        <v>0</v>
      </c>
      <c r="BG129" s="137">
        <f t="shared" ca="1" si="186"/>
        <v>0</v>
      </c>
      <c r="BH129" s="137">
        <f t="shared" ca="1" si="186"/>
        <v>0</v>
      </c>
      <c r="BI129" s="137">
        <f t="shared" ca="1" si="186"/>
        <v>0</v>
      </c>
      <c r="BJ129" s="137">
        <f t="shared" ca="1" si="186"/>
        <v>0</v>
      </c>
      <c r="BK129" s="137">
        <f t="shared" ca="1" si="186"/>
        <v>0</v>
      </c>
      <c r="BL129" s="137">
        <f t="shared" ca="1" si="186"/>
        <v>0</v>
      </c>
      <c r="BM129" s="137">
        <f t="shared" ca="1" si="186"/>
        <v>0</v>
      </c>
      <c r="BN129" s="137">
        <f t="shared" ca="1" si="186"/>
        <v>0</v>
      </c>
      <c r="BO129" s="137">
        <f t="shared" ca="1" si="186"/>
        <v>0</v>
      </c>
      <c r="BP129" s="137">
        <f t="shared" ca="1" si="187"/>
        <v>0</v>
      </c>
      <c r="BQ129" s="137">
        <f t="shared" ca="1" si="187"/>
        <v>0</v>
      </c>
      <c r="BR129" s="137">
        <f t="shared" ca="1" si="187"/>
        <v>0</v>
      </c>
      <c r="BS129" s="137">
        <f t="shared" ca="1" si="187"/>
        <v>0</v>
      </c>
      <c r="BT129" s="137">
        <f t="shared" ca="1" si="187"/>
        <v>0</v>
      </c>
      <c r="BU129" s="137">
        <f t="shared" ca="1" si="187"/>
        <v>0</v>
      </c>
      <c r="BV129" s="137">
        <f t="shared" ca="1" si="187"/>
        <v>0</v>
      </c>
      <c r="BW129" s="137">
        <f t="shared" ca="1" si="187"/>
        <v>0</v>
      </c>
      <c r="BX129" s="137">
        <f t="shared" ca="1" si="187"/>
        <v>0</v>
      </c>
      <c r="BY129" s="137">
        <f t="shared" ca="1" si="187"/>
        <v>0</v>
      </c>
      <c r="BZ129" s="137">
        <f t="shared" ca="1" si="188"/>
        <v>0</v>
      </c>
      <c r="CA129" s="137">
        <f t="shared" ca="1" si="188"/>
        <v>0</v>
      </c>
      <c r="CB129" s="137">
        <f t="shared" ca="1" si="188"/>
        <v>0</v>
      </c>
      <c r="CC129" s="137">
        <f t="shared" ca="1" si="188"/>
        <v>0</v>
      </c>
      <c r="CD129" s="137">
        <f t="shared" ca="1" si="188"/>
        <v>0</v>
      </c>
      <c r="CE129" s="137">
        <f t="shared" ca="1" si="188"/>
        <v>0</v>
      </c>
      <c r="CF129" s="137">
        <f t="shared" ca="1" si="188"/>
        <v>0</v>
      </c>
      <c r="CG129" s="137">
        <f t="shared" ca="1" si="188"/>
        <v>0</v>
      </c>
      <c r="CH129" s="137">
        <f t="shared" ca="1" si="188"/>
        <v>0</v>
      </c>
      <c r="CI129" s="137">
        <f t="shared" ca="1" si="188"/>
        <v>0</v>
      </c>
      <c r="CJ129" s="137">
        <f t="shared" ca="1" si="189"/>
        <v>0</v>
      </c>
      <c r="CK129" s="137">
        <f t="shared" ca="1" si="189"/>
        <v>0</v>
      </c>
      <c r="CL129" s="137">
        <f t="shared" ca="1" si="189"/>
        <v>0</v>
      </c>
      <c r="CM129" s="137">
        <f t="shared" ca="1" si="189"/>
        <v>0</v>
      </c>
      <c r="CN129" s="137">
        <f t="shared" ca="1" si="189"/>
        <v>0</v>
      </c>
      <c r="CO129" s="137">
        <f t="shared" ca="1" si="189"/>
        <v>0</v>
      </c>
      <c r="CP129" s="137">
        <f t="shared" ca="1" si="189"/>
        <v>0</v>
      </c>
      <c r="CQ129" s="137">
        <f t="shared" ca="1" si="189"/>
        <v>0</v>
      </c>
      <c r="CR129" s="137">
        <f t="shared" ca="1" si="189"/>
        <v>0</v>
      </c>
      <c r="CS129" s="137">
        <f t="shared" ca="1" si="189"/>
        <v>0</v>
      </c>
      <c r="CT129" s="137">
        <f t="shared" ca="1" si="190"/>
        <v>0</v>
      </c>
      <c r="CU129" s="137">
        <f t="shared" ca="1" si="190"/>
        <v>0</v>
      </c>
      <c r="CV129" s="137">
        <f t="shared" ca="1" si="190"/>
        <v>0</v>
      </c>
      <c r="CW129" s="137">
        <f t="shared" ca="1" si="190"/>
        <v>0</v>
      </c>
      <c r="CX129" s="137">
        <f t="shared" ca="1" si="190"/>
        <v>0</v>
      </c>
      <c r="CY129" s="137">
        <f t="shared" ca="1" si="190"/>
        <v>0</v>
      </c>
      <c r="CZ129" s="137">
        <f t="shared" ca="1" si="190"/>
        <v>0</v>
      </c>
      <c r="DA129" s="137">
        <f t="shared" ca="1" si="190"/>
        <v>0</v>
      </c>
      <c r="DB129" s="137">
        <f t="shared" ca="1" si="190"/>
        <v>0</v>
      </c>
      <c r="DC129" s="137">
        <f t="shared" ca="1" si="190"/>
        <v>0</v>
      </c>
      <c r="DE129" s="253">
        <f t="shared" ca="1" si="100"/>
        <v>0</v>
      </c>
      <c r="DF129">
        <v>1</v>
      </c>
    </row>
    <row r="130" spans="1:110" ht="15" hidden="1" customHeight="1">
      <c r="B130" s="198" t="s">
        <v>27</v>
      </c>
      <c r="C130" s="236" t="s">
        <v>253</v>
      </c>
      <c r="D130" s="214"/>
      <c r="E130" s="217"/>
      <c r="F130" s="221">
        <f ca="1">H130+NPV(SD,I130:INDEX(I130:DC130,PAL))</f>
        <v>54953637.66075661</v>
      </c>
      <c r="G130" s="49">
        <f ca="1">SUMIF($H$5:$DC$5,"&lt;="&amp;PAL,$H130:$DC130)</f>
        <v>113373324.69716941</v>
      </c>
      <c r="H130" s="220">
        <f ca="1">H$8+H$9-H$113</f>
        <v>0</v>
      </c>
      <c r="I130" s="210">
        <f t="shared" ref="I130:AM130" ca="1" si="191">I$8+I$9-I$113</f>
        <v>4334202.396694215</v>
      </c>
      <c r="J130" s="210">
        <f t="shared" ca="1" si="191"/>
        <v>1556596.694214876</v>
      </c>
      <c r="K130" s="210">
        <f t="shared" ca="1" si="191"/>
        <v>6139306.7904958678</v>
      </c>
      <c r="L130" s="210">
        <f t="shared" ca="1" si="191"/>
        <v>4745580.1074380167</v>
      </c>
      <c r="M130" s="210">
        <f t="shared" ca="1" si="191"/>
        <v>12725830.578512397</v>
      </c>
      <c r="N130" s="210">
        <f t="shared" ca="1" si="191"/>
        <v>13558830.578512397</v>
      </c>
      <c r="O130" s="210">
        <f t="shared" ca="1" si="191"/>
        <v>7651900.8264462808</v>
      </c>
      <c r="P130" s="210">
        <f t="shared" ca="1" si="191"/>
        <v>0</v>
      </c>
      <c r="Q130" s="210">
        <f t="shared" ca="1" si="191"/>
        <v>0</v>
      </c>
      <c r="R130" s="210">
        <f t="shared" ca="1" si="191"/>
        <v>0</v>
      </c>
      <c r="S130" s="210">
        <f t="shared" ca="1" si="191"/>
        <v>0</v>
      </c>
      <c r="T130" s="210">
        <f t="shared" ca="1" si="191"/>
        <v>13814.793388429753</v>
      </c>
      <c r="U130" s="210">
        <f t="shared" ca="1" si="191"/>
        <v>0</v>
      </c>
      <c r="V130" s="210">
        <f t="shared" ca="1" si="191"/>
        <v>0</v>
      </c>
      <c r="W130" s="210">
        <f t="shared" ca="1" si="191"/>
        <v>0</v>
      </c>
      <c r="X130" s="210">
        <f t="shared" ca="1" si="191"/>
        <v>0</v>
      </c>
      <c r="Y130" s="210">
        <f t="shared" ca="1" si="191"/>
        <v>0</v>
      </c>
      <c r="Z130" s="210">
        <f t="shared" ca="1" si="191"/>
        <v>0</v>
      </c>
      <c r="AA130" s="210">
        <f t="shared" ca="1" si="191"/>
        <v>0</v>
      </c>
      <c r="AB130" s="210">
        <f t="shared" ca="1" si="191"/>
        <v>0</v>
      </c>
      <c r="AC130" s="210">
        <f t="shared" ca="1" si="191"/>
        <v>0</v>
      </c>
      <c r="AD130" s="210">
        <f t="shared" ca="1" si="191"/>
        <v>3461038.8429752067</v>
      </c>
      <c r="AE130" s="210">
        <f t="shared" ca="1" si="191"/>
        <v>13814.793388429753</v>
      </c>
      <c r="AF130" s="210">
        <f t="shared" ca="1" si="191"/>
        <v>0</v>
      </c>
      <c r="AG130" s="210">
        <f t="shared" ca="1" si="191"/>
        <v>0</v>
      </c>
      <c r="AH130" s="210">
        <f t="shared" ca="1" si="191"/>
        <v>22339324.914462809</v>
      </c>
      <c r="AI130" s="210">
        <f t="shared" ca="1" si="191"/>
        <v>0</v>
      </c>
      <c r="AJ130" s="210">
        <f t="shared" ca="1" si="191"/>
        <v>0</v>
      </c>
      <c r="AK130" s="210">
        <f t="shared" ca="1" si="191"/>
        <v>996966.94214876031</v>
      </c>
      <c r="AL130" s="210">
        <f t="shared" ca="1" si="191"/>
        <v>0</v>
      </c>
      <c r="AM130" s="210">
        <f t="shared" ca="1" si="191"/>
        <v>0</v>
      </c>
      <c r="AN130" s="210">
        <f t="shared" ref="AN130:BS130" ca="1" si="192">AN$8+AN$9-AN$113</f>
        <v>4776669.4214876033</v>
      </c>
      <c r="AO130" s="210">
        <f t="shared" ca="1" si="192"/>
        <v>17535206.611570247</v>
      </c>
      <c r="AP130" s="210">
        <f t="shared" ca="1" si="192"/>
        <v>13814.793388429753</v>
      </c>
      <c r="AQ130" s="210">
        <f t="shared" ca="1" si="192"/>
        <v>13510425.612045456</v>
      </c>
      <c r="AR130" s="210">
        <f t="shared" ca="1" si="192"/>
        <v>0</v>
      </c>
      <c r="AS130" s="210">
        <f t="shared" ca="1" si="192"/>
        <v>0</v>
      </c>
      <c r="AT130" s="210">
        <f t="shared" ca="1" si="192"/>
        <v>0</v>
      </c>
      <c r="AU130" s="210">
        <f t="shared" ca="1" si="192"/>
        <v>0</v>
      </c>
      <c r="AV130" s="210">
        <f t="shared" ca="1" si="192"/>
        <v>0</v>
      </c>
      <c r="AW130" s="210">
        <f t="shared" ca="1" si="192"/>
        <v>0</v>
      </c>
      <c r="AX130" s="210">
        <f t="shared" ca="1" si="192"/>
        <v>0</v>
      </c>
      <c r="AY130" s="210">
        <f t="shared" ca="1" si="192"/>
        <v>0</v>
      </c>
      <c r="AZ130" s="210">
        <f t="shared" ca="1" si="192"/>
        <v>0</v>
      </c>
      <c r="BA130" s="210">
        <f t="shared" ca="1" si="192"/>
        <v>0</v>
      </c>
      <c r="BB130" s="210">
        <f t="shared" ca="1" si="192"/>
        <v>0</v>
      </c>
      <c r="BC130" s="210">
        <f t="shared" ca="1" si="192"/>
        <v>0</v>
      </c>
      <c r="BD130" s="210">
        <f t="shared" ca="1" si="192"/>
        <v>0</v>
      </c>
      <c r="BE130" s="210">
        <f t="shared" ca="1" si="192"/>
        <v>0</v>
      </c>
      <c r="BF130" s="210">
        <f t="shared" ca="1" si="192"/>
        <v>0</v>
      </c>
      <c r="BG130" s="210">
        <f t="shared" ca="1" si="192"/>
        <v>0</v>
      </c>
      <c r="BH130" s="210">
        <f t="shared" ca="1" si="192"/>
        <v>0</v>
      </c>
      <c r="BI130" s="210">
        <f t="shared" ca="1" si="192"/>
        <v>0</v>
      </c>
      <c r="BJ130" s="210">
        <f t="shared" ca="1" si="192"/>
        <v>0</v>
      </c>
      <c r="BK130" s="210">
        <f t="shared" ca="1" si="192"/>
        <v>0</v>
      </c>
      <c r="BL130" s="210">
        <f t="shared" ca="1" si="192"/>
        <v>0</v>
      </c>
      <c r="BM130" s="210">
        <f t="shared" ca="1" si="192"/>
        <v>0</v>
      </c>
      <c r="BN130" s="210">
        <f t="shared" ca="1" si="192"/>
        <v>0</v>
      </c>
      <c r="BO130" s="210">
        <f t="shared" ca="1" si="192"/>
        <v>0</v>
      </c>
      <c r="BP130" s="210">
        <f t="shared" ca="1" si="192"/>
        <v>0</v>
      </c>
      <c r="BQ130" s="210">
        <f t="shared" ca="1" si="192"/>
        <v>0</v>
      </c>
      <c r="BR130" s="210">
        <f t="shared" ca="1" si="192"/>
        <v>0</v>
      </c>
      <c r="BS130" s="210">
        <f t="shared" ca="1" si="192"/>
        <v>0</v>
      </c>
      <c r="BT130" s="210">
        <f t="shared" ref="BT130:DC130" ca="1" si="193">BT$8+BT$9-BT$113</f>
        <v>0</v>
      </c>
      <c r="BU130" s="210">
        <f t="shared" ca="1" si="193"/>
        <v>0</v>
      </c>
      <c r="BV130" s="210">
        <f t="shared" ca="1" si="193"/>
        <v>0</v>
      </c>
      <c r="BW130" s="210">
        <f t="shared" ca="1" si="193"/>
        <v>0</v>
      </c>
      <c r="BX130" s="210">
        <f t="shared" ca="1" si="193"/>
        <v>0</v>
      </c>
      <c r="BY130" s="210">
        <f t="shared" ca="1" si="193"/>
        <v>0</v>
      </c>
      <c r="BZ130" s="210">
        <f t="shared" ca="1" si="193"/>
        <v>0</v>
      </c>
      <c r="CA130" s="210">
        <f t="shared" ca="1" si="193"/>
        <v>0</v>
      </c>
      <c r="CB130" s="210">
        <f t="shared" ca="1" si="193"/>
        <v>0</v>
      </c>
      <c r="CC130" s="210">
        <f t="shared" ca="1" si="193"/>
        <v>0</v>
      </c>
      <c r="CD130" s="210">
        <f t="shared" ca="1" si="193"/>
        <v>0</v>
      </c>
      <c r="CE130" s="210">
        <f t="shared" ca="1" si="193"/>
        <v>0</v>
      </c>
      <c r="CF130" s="210">
        <f t="shared" ca="1" si="193"/>
        <v>0</v>
      </c>
      <c r="CG130" s="210">
        <f t="shared" ca="1" si="193"/>
        <v>0</v>
      </c>
      <c r="CH130" s="210">
        <f t="shared" ca="1" si="193"/>
        <v>0</v>
      </c>
      <c r="CI130" s="210">
        <f t="shared" ca="1" si="193"/>
        <v>0</v>
      </c>
      <c r="CJ130" s="210">
        <f t="shared" ca="1" si="193"/>
        <v>0</v>
      </c>
      <c r="CK130" s="210">
        <f t="shared" ca="1" si="193"/>
        <v>0</v>
      </c>
      <c r="CL130" s="210">
        <f t="shared" ca="1" si="193"/>
        <v>0</v>
      </c>
      <c r="CM130" s="210">
        <f t="shared" ca="1" si="193"/>
        <v>0</v>
      </c>
      <c r="CN130" s="210">
        <f t="shared" ca="1" si="193"/>
        <v>0</v>
      </c>
      <c r="CO130" s="210">
        <f t="shared" ca="1" si="193"/>
        <v>0</v>
      </c>
      <c r="CP130" s="210">
        <f t="shared" ca="1" si="193"/>
        <v>0</v>
      </c>
      <c r="CQ130" s="210">
        <f t="shared" ca="1" si="193"/>
        <v>0</v>
      </c>
      <c r="CR130" s="210">
        <f t="shared" ca="1" si="193"/>
        <v>0</v>
      </c>
      <c r="CS130" s="210">
        <f t="shared" ca="1" si="193"/>
        <v>0</v>
      </c>
      <c r="CT130" s="210">
        <f t="shared" ca="1" si="193"/>
        <v>0</v>
      </c>
      <c r="CU130" s="210">
        <f t="shared" ca="1" si="193"/>
        <v>0</v>
      </c>
      <c r="CV130" s="210">
        <f t="shared" ca="1" si="193"/>
        <v>0</v>
      </c>
      <c r="CW130" s="210">
        <f t="shared" ca="1" si="193"/>
        <v>0</v>
      </c>
      <c r="CX130" s="210">
        <f t="shared" ca="1" si="193"/>
        <v>0</v>
      </c>
      <c r="CY130" s="210">
        <f t="shared" ca="1" si="193"/>
        <v>0</v>
      </c>
      <c r="CZ130" s="210">
        <f t="shared" ca="1" si="193"/>
        <v>0</v>
      </c>
      <c r="DA130" s="210">
        <f t="shared" ca="1" si="193"/>
        <v>0</v>
      </c>
      <c r="DB130" s="210">
        <f t="shared" ca="1" si="193"/>
        <v>0</v>
      </c>
      <c r="DC130" s="49">
        <f t="shared" ca="1" si="193"/>
        <v>0</v>
      </c>
    </row>
    <row r="131" spans="1:110" ht="15" hidden="1" customHeight="1">
      <c r="B131" s="150" t="s">
        <v>205</v>
      </c>
      <c r="C131" s="237" t="s">
        <v>259</v>
      </c>
      <c r="D131" s="215"/>
      <c r="E131" s="218"/>
      <c r="F131" s="222">
        <f ca="1">H131+NPV(SD,I131:INDEX(I131:DC131,PAL))</f>
        <v>2131204.6348951999</v>
      </c>
      <c r="G131" s="211">
        <f ca="1">SUMIF($H$5:$DC$5,"&lt;="&amp;PAL,$H131:$DC131)</f>
        <v>4698601.6486029103</v>
      </c>
      <c r="H131" s="58">
        <f t="shared" ref="H131:AM131" ca="1" si="194">H$89-H$114</f>
        <v>0</v>
      </c>
      <c r="I131" s="42">
        <f t="shared" ca="1" si="194"/>
        <v>0</v>
      </c>
      <c r="J131" s="42">
        <f t="shared" ca="1" si="194"/>
        <v>138194.16613537978</v>
      </c>
      <c r="K131" s="42">
        <f t="shared" ca="1" si="194"/>
        <v>138194.16613537978</v>
      </c>
      <c r="L131" s="42">
        <f t="shared" ca="1" si="194"/>
        <v>138194.16613537978</v>
      </c>
      <c r="M131" s="42">
        <f t="shared" ca="1" si="194"/>
        <v>138194.16613537978</v>
      </c>
      <c r="N131" s="42">
        <f t="shared" ca="1" si="194"/>
        <v>138194.16613537978</v>
      </c>
      <c r="O131" s="42">
        <f t="shared" ca="1" si="194"/>
        <v>138194.16613537978</v>
      </c>
      <c r="P131" s="42">
        <f t="shared" ca="1" si="194"/>
        <v>138194.16613537978</v>
      </c>
      <c r="Q131" s="42">
        <f t="shared" ca="1" si="194"/>
        <v>138194.16613537978</v>
      </c>
      <c r="R131" s="42">
        <f t="shared" ca="1" si="194"/>
        <v>138194.16613537978</v>
      </c>
      <c r="S131" s="42">
        <f t="shared" ca="1" si="194"/>
        <v>138194.16613537978</v>
      </c>
      <c r="T131" s="42">
        <f t="shared" ca="1" si="194"/>
        <v>138194.16613537978</v>
      </c>
      <c r="U131" s="42">
        <f t="shared" ca="1" si="194"/>
        <v>138194.16613537978</v>
      </c>
      <c r="V131" s="42">
        <f t="shared" ca="1" si="194"/>
        <v>138194.16613537978</v>
      </c>
      <c r="W131" s="42">
        <f t="shared" ca="1" si="194"/>
        <v>138194.16613537978</v>
      </c>
      <c r="X131" s="42">
        <f t="shared" ca="1" si="194"/>
        <v>138194.16613537978</v>
      </c>
      <c r="Y131" s="42">
        <f t="shared" ca="1" si="194"/>
        <v>138194.16613537978</v>
      </c>
      <c r="Z131" s="42">
        <f t="shared" ca="1" si="194"/>
        <v>138194.16613537978</v>
      </c>
      <c r="AA131" s="42">
        <f t="shared" ca="1" si="194"/>
        <v>138194.16613537978</v>
      </c>
      <c r="AB131" s="42">
        <f t="shared" ca="1" si="194"/>
        <v>138194.16613537978</v>
      </c>
      <c r="AC131" s="42">
        <f t="shared" ca="1" si="194"/>
        <v>138194.16613537978</v>
      </c>
      <c r="AD131" s="42">
        <f t="shared" ca="1" si="194"/>
        <v>138194.16613537978</v>
      </c>
      <c r="AE131" s="42">
        <f t="shared" ca="1" si="194"/>
        <v>138194.16613537978</v>
      </c>
      <c r="AF131" s="42">
        <f t="shared" ca="1" si="194"/>
        <v>138194.16613537978</v>
      </c>
      <c r="AG131" s="42">
        <f t="shared" ca="1" si="194"/>
        <v>138194.16613537978</v>
      </c>
      <c r="AH131" s="42">
        <f t="shared" ca="1" si="194"/>
        <v>138194.16613537978</v>
      </c>
      <c r="AI131" s="42">
        <f t="shared" ca="1" si="194"/>
        <v>138194.16613537978</v>
      </c>
      <c r="AJ131" s="42">
        <f t="shared" ca="1" si="194"/>
        <v>138194.16613537978</v>
      </c>
      <c r="AK131" s="42">
        <f t="shared" ca="1" si="194"/>
        <v>138194.16613537978</v>
      </c>
      <c r="AL131" s="42">
        <f t="shared" ca="1" si="194"/>
        <v>138194.16613537978</v>
      </c>
      <c r="AM131" s="42">
        <f t="shared" ca="1" si="194"/>
        <v>138194.16613537978</v>
      </c>
      <c r="AN131" s="42">
        <f t="shared" ref="AN131:BS131" ca="1" si="195">AN$89-AN$114</f>
        <v>138194.16613537978</v>
      </c>
      <c r="AO131" s="42">
        <f t="shared" ca="1" si="195"/>
        <v>138194.16613537978</v>
      </c>
      <c r="AP131" s="42">
        <f t="shared" ca="1" si="195"/>
        <v>138194.16613537978</v>
      </c>
      <c r="AQ131" s="42">
        <f t="shared" ca="1" si="195"/>
        <v>138194.16613537978</v>
      </c>
      <c r="AR131" s="42">
        <f t="shared" ca="1" si="195"/>
        <v>0</v>
      </c>
      <c r="AS131" s="42">
        <f t="shared" ca="1" si="195"/>
        <v>0</v>
      </c>
      <c r="AT131" s="42">
        <f t="shared" ca="1" si="195"/>
        <v>0</v>
      </c>
      <c r="AU131" s="42">
        <f t="shared" ca="1" si="195"/>
        <v>0</v>
      </c>
      <c r="AV131" s="42">
        <f t="shared" ca="1" si="195"/>
        <v>0</v>
      </c>
      <c r="AW131" s="42">
        <f t="shared" ca="1" si="195"/>
        <v>0</v>
      </c>
      <c r="AX131" s="42">
        <f t="shared" ca="1" si="195"/>
        <v>0</v>
      </c>
      <c r="AY131" s="42">
        <f t="shared" ca="1" si="195"/>
        <v>0</v>
      </c>
      <c r="AZ131" s="42">
        <f t="shared" ca="1" si="195"/>
        <v>0</v>
      </c>
      <c r="BA131" s="42">
        <f t="shared" ca="1" si="195"/>
        <v>0</v>
      </c>
      <c r="BB131" s="42">
        <f t="shared" ca="1" si="195"/>
        <v>0</v>
      </c>
      <c r="BC131" s="42">
        <f t="shared" ca="1" si="195"/>
        <v>0</v>
      </c>
      <c r="BD131" s="42">
        <f t="shared" ca="1" si="195"/>
        <v>0</v>
      </c>
      <c r="BE131" s="42">
        <f t="shared" ca="1" si="195"/>
        <v>0</v>
      </c>
      <c r="BF131" s="42">
        <f t="shared" ca="1" si="195"/>
        <v>0</v>
      </c>
      <c r="BG131" s="42">
        <f t="shared" ca="1" si="195"/>
        <v>0</v>
      </c>
      <c r="BH131" s="42">
        <f t="shared" ca="1" si="195"/>
        <v>0</v>
      </c>
      <c r="BI131" s="42">
        <f t="shared" ca="1" si="195"/>
        <v>0</v>
      </c>
      <c r="BJ131" s="42">
        <f t="shared" ca="1" si="195"/>
        <v>0</v>
      </c>
      <c r="BK131" s="42">
        <f t="shared" ca="1" si="195"/>
        <v>0</v>
      </c>
      <c r="BL131" s="42">
        <f t="shared" ca="1" si="195"/>
        <v>0</v>
      </c>
      <c r="BM131" s="42">
        <f t="shared" ca="1" si="195"/>
        <v>0</v>
      </c>
      <c r="BN131" s="42">
        <f t="shared" ca="1" si="195"/>
        <v>0</v>
      </c>
      <c r="BO131" s="42">
        <f t="shared" ca="1" si="195"/>
        <v>0</v>
      </c>
      <c r="BP131" s="42">
        <f t="shared" ca="1" si="195"/>
        <v>0</v>
      </c>
      <c r="BQ131" s="42">
        <f t="shared" ca="1" si="195"/>
        <v>0</v>
      </c>
      <c r="BR131" s="42">
        <f t="shared" ca="1" si="195"/>
        <v>0</v>
      </c>
      <c r="BS131" s="42">
        <f t="shared" ca="1" si="195"/>
        <v>0</v>
      </c>
      <c r="BT131" s="42">
        <f t="shared" ref="BT131:DC131" ca="1" si="196">BT$89-BT$114</f>
        <v>0</v>
      </c>
      <c r="BU131" s="42">
        <f t="shared" ca="1" si="196"/>
        <v>0</v>
      </c>
      <c r="BV131" s="42">
        <f t="shared" ca="1" si="196"/>
        <v>0</v>
      </c>
      <c r="BW131" s="42">
        <f t="shared" ca="1" si="196"/>
        <v>0</v>
      </c>
      <c r="BX131" s="42">
        <f t="shared" ca="1" si="196"/>
        <v>0</v>
      </c>
      <c r="BY131" s="42">
        <f t="shared" ca="1" si="196"/>
        <v>0</v>
      </c>
      <c r="BZ131" s="42">
        <f t="shared" ca="1" si="196"/>
        <v>0</v>
      </c>
      <c r="CA131" s="42">
        <f t="shared" ca="1" si="196"/>
        <v>0</v>
      </c>
      <c r="CB131" s="42">
        <f t="shared" ca="1" si="196"/>
        <v>0</v>
      </c>
      <c r="CC131" s="42">
        <f t="shared" ca="1" si="196"/>
        <v>0</v>
      </c>
      <c r="CD131" s="42">
        <f t="shared" ca="1" si="196"/>
        <v>0</v>
      </c>
      <c r="CE131" s="42">
        <f t="shared" ca="1" si="196"/>
        <v>0</v>
      </c>
      <c r="CF131" s="42">
        <f t="shared" ca="1" si="196"/>
        <v>0</v>
      </c>
      <c r="CG131" s="42">
        <f t="shared" ca="1" si="196"/>
        <v>0</v>
      </c>
      <c r="CH131" s="42">
        <f t="shared" ca="1" si="196"/>
        <v>0</v>
      </c>
      <c r="CI131" s="42">
        <f t="shared" ca="1" si="196"/>
        <v>0</v>
      </c>
      <c r="CJ131" s="42">
        <f t="shared" ca="1" si="196"/>
        <v>0</v>
      </c>
      <c r="CK131" s="42">
        <f t="shared" ca="1" si="196"/>
        <v>0</v>
      </c>
      <c r="CL131" s="42">
        <f t="shared" ca="1" si="196"/>
        <v>0</v>
      </c>
      <c r="CM131" s="42">
        <f t="shared" ca="1" si="196"/>
        <v>0</v>
      </c>
      <c r="CN131" s="42">
        <f t="shared" ca="1" si="196"/>
        <v>0</v>
      </c>
      <c r="CO131" s="42">
        <f t="shared" ca="1" si="196"/>
        <v>0</v>
      </c>
      <c r="CP131" s="42">
        <f t="shared" ca="1" si="196"/>
        <v>0</v>
      </c>
      <c r="CQ131" s="42">
        <f t="shared" ca="1" si="196"/>
        <v>0</v>
      </c>
      <c r="CR131" s="42">
        <f t="shared" ca="1" si="196"/>
        <v>0</v>
      </c>
      <c r="CS131" s="42">
        <f t="shared" ca="1" si="196"/>
        <v>0</v>
      </c>
      <c r="CT131" s="42">
        <f t="shared" ca="1" si="196"/>
        <v>0</v>
      </c>
      <c r="CU131" s="42">
        <f t="shared" ca="1" si="196"/>
        <v>0</v>
      </c>
      <c r="CV131" s="42">
        <f t="shared" ca="1" si="196"/>
        <v>0</v>
      </c>
      <c r="CW131" s="42">
        <f t="shared" ca="1" si="196"/>
        <v>0</v>
      </c>
      <c r="CX131" s="42">
        <f t="shared" ca="1" si="196"/>
        <v>0</v>
      </c>
      <c r="CY131" s="42">
        <f t="shared" ca="1" si="196"/>
        <v>0</v>
      </c>
      <c r="CZ131" s="42">
        <f t="shared" ca="1" si="196"/>
        <v>0</v>
      </c>
      <c r="DA131" s="42">
        <f t="shared" ca="1" si="196"/>
        <v>0</v>
      </c>
      <c r="DB131" s="42">
        <f t="shared" ca="1" si="196"/>
        <v>0</v>
      </c>
      <c r="DC131" s="211">
        <f t="shared" ca="1" si="196"/>
        <v>0</v>
      </c>
    </row>
    <row r="132" spans="1:110" ht="15" hidden="1" customHeight="1">
      <c r="B132" s="150" t="s">
        <v>190</v>
      </c>
      <c r="C132" s="237" t="s">
        <v>15</v>
      </c>
      <c r="D132" s="215"/>
      <c r="E132" s="218"/>
      <c r="F132" s="223">
        <f ca="1">H132+NPV(FD,I132:INDEX(I132:DC132,PAL))</f>
        <v>-5268786.244488175</v>
      </c>
      <c r="G132" s="211">
        <f ca="1">SUMIF($H$5:$DC$5,"&lt;="&amp;PAL,$H132:$DC132)</f>
        <v>-8109829.5601904765</v>
      </c>
      <c r="H132" s="58">
        <f t="shared" ref="H132:AM132" ca="1" si="197">SUM(H$21,H$32,H$43,H$55,H$66,H$77,H$88)</f>
        <v>0</v>
      </c>
      <c r="I132" s="42">
        <f t="shared" ca="1" si="197"/>
        <v>0</v>
      </c>
      <c r="J132" s="42">
        <f t="shared" ca="1" si="197"/>
        <v>-70028.89647619045</v>
      </c>
      <c r="K132" s="42">
        <f t="shared" ca="1" si="197"/>
        <v>-4072282.8964761905</v>
      </c>
      <c r="L132" s="42">
        <f t="shared" ca="1" si="197"/>
        <v>171237.10352380952</v>
      </c>
      <c r="M132" s="42">
        <f t="shared" ca="1" si="197"/>
        <v>-984716.89647619054</v>
      </c>
      <c r="N132" s="42">
        <f t="shared" ca="1" si="197"/>
        <v>171237.10352380952</v>
      </c>
      <c r="O132" s="42">
        <f t="shared" ca="1" si="197"/>
        <v>171237.10352380952</v>
      </c>
      <c r="P132" s="42">
        <f t="shared" ca="1" si="197"/>
        <v>171237.10352380952</v>
      </c>
      <c r="Q132" s="42">
        <f t="shared" ca="1" si="197"/>
        <v>171237.10352380952</v>
      </c>
      <c r="R132" s="42">
        <f t="shared" ca="1" si="197"/>
        <v>171237.10352380952</v>
      </c>
      <c r="S132" s="42">
        <f t="shared" ca="1" si="197"/>
        <v>171237.10352380952</v>
      </c>
      <c r="T132" s="42">
        <f t="shared" ca="1" si="197"/>
        <v>-14382.316476190463</v>
      </c>
      <c r="U132" s="42">
        <f t="shared" ca="1" si="197"/>
        <v>-3016072.8164761905</v>
      </c>
      <c r="V132" s="42">
        <f t="shared" ca="1" si="197"/>
        <v>166567.18352380954</v>
      </c>
      <c r="W132" s="42">
        <f t="shared" ca="1" si="197"/>
        <v>-700398.31647619046</v>
      </c>
      <c r="X132" s="42">
        <f t="shared" ca="1" si="197"/>
        <v>166567.18352380954</v>
      </c>
      <c r="Y132" s="42">
        <f t="shared" ca="1" si="197"/>
        <v>347516.68352380954</v>
      </c>
      <c r="Z132" s="42">
        <f t="shared" ca="1" si="197"/>
        <v>3349207.1835238095</v>
      </c>
      <c r="AA132" s="42">
        <f t="shared" ca="1" si="197"/>
        <v>166567.18352380954</v>
      </c>
      <c r="AB132" s="42">
        <f t="shared" ca="1" si="197"/>
        <v>1033532.6835238095</v>
      </c>
      <c r="AC132" s="42">
        <f t="shared" ca="1" si="197"/>
        <v>166567.18352380954</v>
      </c>
      <c r="AD132" s="42">
        <f t="shared" ca="1" si="197"/>
        <v>-135015.31647619046</v>
      </c>
      <c r="AE132" s="42">
        <f t="shared" ca="1" si="197"/>
        <v>-5137832.8164761905</v>
      </c>
      <c r="AF132" s="42">
        <f t="shared" ca="1" si="197"/>
        <v>166567.18352380954</v>
      </c>
      <c r="AG132" s="42">
        <f t="shared" ca="1" si="197"/>
        <v>-1278375.3164761905</v>
      </c>
      <c r="AH132" s="42">
        <f t="shared" ca="1" si="197"/>
        <v>166567.18352380954</v>
      </c>
      <c r="AI132" s="42">
        <f t="shared" ca="1" si="197"/>
        <v>359579.98352380953</v>
      </c>
      <c r="AJ132" s="42">
        <f t="shared" ca="1" si="197"/>
        <v>3561383.1835238095</v>
      </c>
      <c r="AK132" s="42">
        <f t="shared" ca="1" si="197"/>
        <v>166567.18352380954</v>
      </c>
      <c r="AL132" s="42">
        <f t="shared" ca="1" si="197"/>
        <v>1091330.3835238095</v>
      </c>
      <c r="AM132" s="42">
        <f t="shared" ca="1" si="197"/>
        <v>166567.18352380954</v>
      </c>
      <c r="AN132" s="42">
        <f t="shared" ref="AN132:BS132" ca="1" si="198">SUM(AN$21,AN$32,AN$43,AN$55,AN$66,AN$77,AN$88)</f>
        <v>-74698.816476190463</v>
      </c>
      <c r="AO132" s="42">
        <f t="shared" ca="1" si="198"/>
        <v>-4076952.8164761905</v>
      </c>
      <c r="AP132" s="42">
        <f t="shared" ca="1" si="198"/>
        <v>166567.18352380954</v>
      </c>
      <c r="AQ132" s="42">
        <f t="shared" ca="1" si="198"/>
        <v>-989386.81647619046</v>
      </c>
      <c r="AR132" s="42">
        <f t="shared" ca="1" si="198"/>
        <v>0</v>
      </c>
      <c r="AS132" s="42">
        <f t="shared" ca="1" si="198"/>
        <v>0</v>
      </c>
      <c r="AT132" s="42">
        <f t="shared" ca="1" si="198"/>
        <v>0</v>
      </c>
      <c r="AU132" s="42">
        <f t="shared" ca="1" si="198"/>
        <v>0</v>
      </c>
      <c r="AV132" s="42">
        <f t="shared" ca="1" si="198"/>
        <v>0</v>
      </c>
      <c r="AW132" s="42">
        <f t="shared" ca="1" si="198"/>
        <v>0</v>
      </c>
      <c r="AX132" s="42">
        <f t="shared" ca="1" si="198"/>
        <v>0</v>
      </c>
      <c r="AY132" s="42">
        <f t="shared" ca="1" si="198"/>
        <v>0</v>
      </c>
      <c r="AZ132" s="42">
        <f t="shared" ca="1" si="198"/>
        <v>0</v>
      </c>
      <c r="BA132" s="42">
        <f t="shared" ca="1" si="198"/>
        <v>0</v>
      </c>
      <c r="BB132" s="42">
        <f t="shared" ca="1" si="198"/>
        <v>0</v>
      </c>
      <c r="BC132" s="42">
        <f t="shared" ca="1" si="198"/>
        <v>0</v>
      </c>
      <c r="BD132" s="42">
        <f t="shared" ca="1" si="198"/>
        <v>0</v>
      </c>
      <c r="BE132" s="42">
        <f t="shared" ca="1" si="198"/>
        <v>0</v>
      </c>
      <c r="BF132" s="42">
        <f t="shared" ca="1" si="198"/>
        <v>0</v>
      </c>
      <c r="BG132" s="42">
        <f t="shared" ca="1" si="198"/>
        <v>0</v>
      </c>
      <c r="BH132" s="42">
        <f t="shared" ca="1" si="198"/>
        <v>0</v>
      </c>
      <c r="BI132" s="42">
        <f t="shared" ca="1" si="198"/>
        <v>0</v>
      </c>
      <c r="BJ132" s="42">
        <f t="shared" ca="1" si="198"/>
        <v>0</v>
      </c>
      <c r="BK132" s="42">
        <f t="shared" ca="1" si="198"/>
        <v>0</v>
      </c>
      <c r="BL132" s="42">
        <f t="shared" ca="1" si="198"/>
        <v>0</v>
      </c>
      <c r="BM132" s="42">
        <f t="shared" ca="1" si="198"/>
        <v>0</v>
      </c>
      <c r="BN132" s="42">
        <f t="shared" ca="1" si="198"/>
        <v>0</v>
      </c>
      <c r="BO132" s="42">
        <f t="shared" ca="1" si="198"/>
        <v>0</v>
      </c>
      <c r="BP132" s="42">
        <f t="shared" ca="1" si="198"/>
        <v>0</v>
      </c>
      <c r="BQ132" s="42">
        <f t="shared" ca="1" si="198"/>
        <v>0</v>
      </c>
      <c r="BR132" s="42">
        <f t="shared" ca="1" si="198"/>
        <v>0</v>
      </c>
      <c r="BS132" s="42">
        <f t="shared" ca="1" si="198"/>
        <v>0</v>
      </c>
      <c r="BT132" s="42">
        <f t="shared" ref="BT132:DC132" ca="1" si="199">SUM(BT$21,BT$32,BT$43,BT$55,BT$66,BT$77,BT$88)</f>
        <v>0</v>
      </c>
      <c r="BU132" s="42">
        <f t="shared" ca="1" si="199"/>
        <v>0</v>
      </c>
      <c r="BV132" s="42">
        <f t="shared" ca="1" si="199"/>
        <v>0</v>
      </c>
      <c r="BW132" s="42">
        <f t="shared" ca="1" si="199"/>
        <v>0</v>
      </c>
      <c r="BX132" s="42">
        <f t="shared" ca="1" si="199"/>
        <v>0</v>
      </c>
      <c r="BY132" s="42">
        <f t="shared" ca="1" si="199"/>
        <v>0</v>
      </c>
      <c r="BZ132" s="42">
        <f t="shared" ca="1" si="199"/>
        <v>0</v>
      </c>
      <c r="CA132" s="42">
        <f t="shared" ca="1" si="199"/>
        <v>0</v>
      </c>
      <c r="CB132" s="42">
        <f t="shared" ca="1" si="199"/>
        <v>0</v>
      </c>
      <c r="CC132" s="42">
        <f t="shared" ca="1" si="199"/>
        <v>0</v>
      </c>
      <c r="CD132" s="42">
        <f t="shared" ca="1" si="199"/>
        <v>0</v>
      </c>
      <c r="CE132" s="42">
        <f t="shared" ca="1" si="199"/>
        <v>0</v>
      </c>
      <c r="CF132" s="42">
        <f t="shared" ca="1" si="199"/>
        <v>0</v>
      </c>
      <c r="CG132" s="42">
        <f t="shared" ca="1" si="199"/>
        <v>0</v>
      </c>
      <c r="CH132" s="42">
        <f t="shared" ca="1" si="199"/>
        <v>0</v>
      </c>
      <c r="CI132" s="42">
        <f t="shared" ca="1" si="199"/>
        <v>0</v>
      </c>
      <c r="CJ132" s="42">
        <f t="shared" ca="1" si="199"/>
        <v>0</v>
      </c>
      <c r="CK132" s="42">
        <f t="shared" ca="1" si="199"/>
        <v>0</v>
      </c>
      <c r="CL132" s="42">
        <f t="shared" ca="1" si="199"/>
        <v>0</v>
      </c>
      <c r="CM132" s="42">
        <f t="shared" ca="1" si="199"/>
        <v>0</v>
      </c>
      <c r="CN132" s="42">
        <f t="shared" ca="1" si="199"/>
        <v>0</v>
      </c>
      <c r="CO132" s="42">
        <f t="shared" ca="1" si="199"/>
        <v>0</v>
      </c>
      <c r="CP132" s="42">
        <f t="shared" ca="1" si="199"/>
        <v>0</v>
      </c>
      <c r="CQ132" s="42">
        <f t="shared" ca="1" si="199"/>
        <v>0</v>
      </c>
      <c r="CR132" s="42">
        <f t="shared" ca="1" si="199"/>
        <v>0</v>
      </c>
      <c r="CS132" s="42">
        <f t="shared" ca="1" si="199"/>
        <v>0</v>
      </c>
      <c r="CT132" s="42">
        <f t="shared" ca="1" si="199"/>
        <v>0</v>
      </c>
      <c r="CU132" s="42">
        <f t="shared" ca="1" si="199"/>
        <v>0</v>
      </c>
      <c r="CV132" s="42">
        <f t="shared" ca="1" si="199"/>
        <v>0</v>
      </c>
      <c r="CW132" s="42">
        <f t="shared" ca="1" si="199"/>
        <v>0</v>
      </c>
      <c r="CX132" s="42">
        <f t="shared" ca="1" si="199"/>
        <v>0</v>
      </c>
      <c r="CY132" s="42">
        <f t="shared" ca="1" si="199"/>
        <v>0</v>
      </c>
      <c r="CZ132" s="42">
        <f t="shared" ca="1" si="199"/>
        <v>0</v>
      </c>
      <c r="DA132" s="42">
        <f t="shared" ca="1" si="199"/>
        <v>0</v>
      </c>
      <c r="DB132" s="42">
        <f t="shared" ca="1" si="199"/>
        <v>0</v>
      </c>
      <c r="DC132" s="211">
        <f t="shared" ca="1" si="199"/>
        <v>0</v>
      </c>
    </row>
    <row r="133" spans="1:110" ht="15" hidden="1" customHeight="1">
      <c r="B133" s="150" t="s">
        <v>191</v>
      </c>
      <c r="C133" s="237" t="s">
        <v>260</v>
      </c>
      <c r="D133" s="215"/>
      <c r="E133" s="218"/>
      <c r="F133" s="223">
        <f ca="1">H133+NPV(SD,I133:INDEX(I133:DC133,PAL))</f>
        <v>-4898061.4218286145</v>
      </c>
      <c r="G133" s="211">
        <f ca="1">SUMIF($H$5:$DC$5,"&lt;="&amp;PAL,$H133:$DC133)</f>
        <v>-8109829.5601904765</v>
      </c>
      <c r="H133" s="58">
        <f ca="1">H132-SUMPRODUCT(H$21:H$88,$DH$21:$DH$88)</f>
        <v>0</v>
      </c>
      <c r="I133" s="42">
        <f t="shared" ref="I133:AM133" ca="1" si="200">I132-SUMPRODUCT(I$21:I$88,$DI$21:$DI$88)</f>
        <v>0</v>
      </c>
      <c r="J133" s="42">
        <f t="shared" ca="1" si="200"/>
        <v>-70028.89647619045</v>
      </c>
      <c r="K133" s="42">
        <f t="shared" ca="1" si="200"/>
        <v>-4072282.8964761905</v>
      </c>
      <c r="L133" s="42">
        <f t="shared" ca="1" si="200"/>
        <v>171237.10352380952</v>
      </c>
      <c r="M133" s="42">
        <f t="shared" ca="1" si="200"/>
        <v>-984716.89647619054</v>
      </c>
      <c r="N133" s="42">
        <f t="shared" ca="1" si="200"/>
        <v>171237.10352380952</v>
      </c>
      <c r="O133" s="42">
        <f t="shared" ca="1" si="200"/>
        <v>171237.10352380952</v>
      </c>
      <c r="P133" s="42">
        <f t="shared" ca="1" si="200"/>
        <v>171237.10352380952</v>
      </c>
      <c r="Q133" s="42">
        <f t="shared" ca="1" si="200"/>
        <v>171237.10352380952</v>
      </c>
      <c r="R133" s="42">
        <f t="shared" ca="1" si="200"/>
        <v>171237.10352380952</v>
      </c>
      <c r="S133" s="42">
        <f t="shared" ca="1" si="200"/>
        <v>171237.10352380952</v>
      </c>
      <c r="T133" s="42">
        <f t="shared" ca="1" si="200"/>
        <v>-14382.316476190463</v>
      </c>
      <c r="U133" s="42">
        <f t="shared" ca="1" si="200"/>
        <v>-3016072.8164761905</v>
      </c>
      <c r="V133" s="42">
        <f t="shared" ca="1" si="200"/>
        <v>166567.18352380954</v>
      </c>
      <c r="W133" s="42">
        <f ca="1">W132-SUMPRODUCT(W$21:W$88,$DH$21:$DH$88)</f>
        <v>-700398.31647619046</v>
      </c>
      <c r="X133" s="42">
        <f t="shared" ca="1" si="200"/>
        <v>166567.18352380954</v>
      </c>
      <c r="Y133" s="42">
        <f t="shared" ca="1" si="200"/>
        <v>347516.68352380954</v>
      </c>
      <c r="Z133" s="42">
        <f t="shared" ca="1" si="200"/>
        <v>3349207.1835238095</v>
      </c>
      <c r="AA133" s="42">
        <f t="shared" ca="1" si="200"/>
        <v>166567.18352380954</v>
      </c>
      <c r="AB133" s="42">
        <f t="shared" ca="1" si="200"/>
        <v>1033532.6835238095</v>
      </c>
      <c r="AC133" s="42">
        <f t="shared" ca="1" si="200"/>
        <v>166567.18352380954</v>
      </c>
      <c r="AD133" s="42">
        <f t="shared" ca="1" si="200"/>
        <v>-135015.31647619046</v>
      </c>
      <c r="AE133" s="42">
        <f t="shared" ca="1" si="200"/>
        <v>-5137832.8164761905</v>
      </c>
      <c r="AF133" s="42">
        <f t="shared" ca="1" si="200"/>
        <v>166567.18352380954</v>
      </c>
      <c r="AG133" s="42">
        <f t="shared" ca="1" si="200"/>
        <v>-1278375.3164761905</v>
      </c>
      <c r="AH133" s="42">
        <f t="shared" ca="1" si="200"/>
        <v>166567.18352380954</v>
      </c>
      <c r="AI133" s="42">
        <f t="shared" ca="1" si="200"/>
        <v>359579.98352380953</v>
      </c>
      <c r="AJ133" s="42">
        <f t="shared" ca="1" si="200"/>
        <v>3561383.1835238095</v>
      </c>
      <c r="AK133" s="42">
        <f t="shared" ca="1" si="200"/>
        <v>166567.18352380954</v>
      </c>
      <c r="AL133" s="42">
        <f t="shared" ca="1" si="200"/>
        <v>1091330.3835238095</v>
      </c>
      <c r="AM133" s="42">
        <f t="shared" ca="1" si="200"/>
        <v>166567.18352380954</v>
      </c>
      <c r="AN133" s="42">
        <f t="shared" ref="AN133:BS133" ca="1" si="201">AN132-SUMPRODUCT(AN$21:AN$88,$DI$21:$DI$88)</f>
        <v>-74698.816476190463</v>
      </c>
      <c r="AO133" s="42">
        <f t="shared" ca="1" si="201"/>
        <v>-4076952.8164761905</v>
      </c>
      <c r="AP133" s="42">
        <f t="shared" ca="1" si="201"/>
        <v>166567.18352380954</v>
      </c>
      <c r="AQ133" s="42">
        <f t="shared" ca="1" si="201"/>
        <v>-989386.81647619046</v>
      </c>
      <c r="AR133" s="42">
        <f t="shared" ca="1" si="201"/>
        <v>0</v>
      </c>
      <c r="AS133" s="42">
        <f t="shared" ca="1" si="201"/>
        <v>0</v>
      </c>
      <c r="AT133" s="42">
        <f t="shared" ca="1" si="201"/>
        <v>0</v>
      </c>
      <c r="AU133" s="42">
        <f t="shared" ca="1" si="201"/>
        <v>0</v>
      </c>
      <c r="AV133" s="42">
        <f t="shared" ca="1" si="201"/>
        <v>0</v>
      </c>
      <c r="AW133" s="42">
        <f t="shared" ca="1" si="201"/>
        <v>0</v>
      </c>
      <c r="AX133" s="42">
        <f t="shared" ca="1" si="201"/>
        <v>0</v>
      </c>
      <c r="AY133" s="42">
        <f t="shared" ca="1" si="201"/>
        <v>0</v>
      </c>
      <c r="AZ133" s="42">
        <f t="shared" ca="1" si="201"/>
        <v>0</v>
      </c>
      <c r="BA133" s="42">
        <f t="shared" ca="1" si="201"/>
        <v>0</v>
      </c>
      <c r="BB133" s="42">
        <f t="shared" ca="1" si="201"/>
        <v>0</v>
      </c>
      <c r="BC133" s="42">
        <f t="shared" ca="1" si="201"/>
        <v>0</v>
      </c>
      <c r="BD133" s="42">
        <f t="shared" ca="1" si="201"/>
        <v>0</v>
      </c>
      <c r="BE133" s="42">
        <f t="shared" ca="1" si="201"/>
        <v>0</v>
      </c>
      <c r="BF133" s="42">
        <f t="shared" ca="1" si="201"/>
        <v>0</v>
      </c>
      <c r="BG133" s="42">
        <f t="shared" ca="1" si="201"/>
        <v>0</v>
      </c>
      <c r="BH133" s="42">
        <f t="shared" ca="1" si="201"/>
        <v>0</v>
      </c>
      <c r="BI133" s="42">
        <f t="shared" ca="1" si="201"/>
        <v>0</v>
      </c>
      <c r="BJ133" s="42">
        <f t="shared" ca="1" si="201"/>
        <v>0</v>
      </c>
      <c r="BK133" s="42">
        <f t="shared" ca="1" si="201"/>
        <v>0</v>
      </c>
      <c r="BL133" s="42">
        <f t="shared" ca="1" si="201"/>
        <v>0</v>
      </c>
      <c r="BM133" s="42">
        <f t="shared" ca="1" si="201"/>
        <v>0</v>
      </c>
      <c r="BN133" s="42">
        <f t="shared" ca="1" si="201"/>
        <v>0</v>
      </c>
      <c r="BO133" s="42">
        <f t="shared" ca="1" si="201"/>
        <v>0</v>
      </c>
      <c r="BP133" s="42">
        <f t="shared" ca="1" si="201"/>
        <v>0</v>
      </c>
      <c r="BQ133" s="42">
        <f t="shared" ca="1" si="201"/>
        <v>0</v>
      </c>
      <c r="BR133" s="42">
        <f t="shared" ca="1" si="201"/>
        <v>0</v>
      </c>
      <c r="BS133" s="42">
        <f t="shared" ca="1" si="201"/>
        <v>0</v>
      </c>
      <c r="BT133" s="42">
        <f t="shared" ref="BT133:CY133" ca="1" si="202">BT132-SUMPRODUCT(BT$21:BT$88,$DI$21:$DI$88)</f>
        <v>0</v>
      </c>
      <c r="BU133" s="42">
        <f t="shared" ca="1" si="202"/>
        <v>0</v>
      </c>
      <c r="BV133" s="42">
        <f t="shared" ca="1" si="202"/>
        <v>0</v>
      </c>
      <c r="BW133" s="42">
        <f t="shared" ca="1" si="202"/>
        <v>0</v>
      </c>
      <c r="BX133" s="42">
        <f t="shared" ca="1" si="202"/>
        <v>0</v>
      </c>
      <c r="BY133" s="42">
        <f t="shared" ca="1" si="202"/>
        <v>0</v>
      </c>
      <c r="BZ133" s="42">
        <f t="shared" ca="1" si="202"/>
        <v>0</v>
      </c>
      <c r="CA133" s="42">
        <f t="shared" ca="1" si="202"/>
        <v>0</v>
      </c>
      <c r="CB133" s="42">
        <f t="shared" ca="1" si="202"/>
        <v>0</v>
      </c>
      <c r="CC133" s="42">
        <f t="shared" ca="1" si="202"/>
        <v>0</v>
      </c>
      <c r="CD133" s="42">
        <f t="shared" ca="1" si="202"/>
        <v>0</v>
      </c>
      <c r="CE133" s="42">
        <f t="shared" ca="1" si="202"/>
        <v>0</v>
      </c>
      <c r="CF133" s="42">
        <f t="shared" ca="1" si="202"/>
        <v>0</v>
      </c>
      <c r="CG133" s="42">
        <f t="shared" ca="1" si="202"/>
        <v>0</v>
      </c>
      <c r="CH133" s="42">
        <f t="shared" ca="1" si="202"/>
        <v>0</v>
      </c>
      <c r="CI133" s="42">
        <f t="shared" ca="1" si="202"/>
        <v>0</v>
      </c>
      <c r="CJ133" s="42">
        <f t="shared" ca="1" si="202"/>
        <v>0</v>
      </c>
      <c r="CK133" s="42">
        <f t="shared" ca="1" si="202"/>
        <v>0</v>
      </c>
      <c r="CL133" s="42">
        <f t="shared" ca="1" si="202"/>
        <v>0</v>
      </c>
      <c r="CM133" s="42">
        <f t="shared" ca="1" si="202"/>
        <v>0</v>
      </c>
      <c r="CN133" s="42">
        <f t="shared" ca="1" si="202"/>
        <v>0</v>
      </c>
      <c r="CO133" s="42">
        <f t="shared" ca="1" si="202"/>
        <v>0</v>
      </c>
      <c r="CP133" s="42">
        <f t="shared" ca="1" si="202"/>
        <v>0</v>
      </c>
      <c r="CQ133" s="42">
        <f t="shared" ca="1" si="202"/>
        <v>0</v>
      </c>
      <c r="CR133" s="42">
        <f t="shared" ca="1" si="202"/>
        <v>0</v>
      </c>
      <c r="CS133" s="42">
        <f t="shared" ca="1" si="202"/>
        <v>0</v>
      </c>
      <c r="CT133" s="42">
        <f t="shared" ca="1" si="202"/>
        <v>0</v>
      </c>
      <c r="CU133" s="42">
        <f t="shared" ca="1" si="202"/>
        <v>0</v>
      </c>
      <c r="CV133" s="42">
        <f t="shared" ca="1" si="202"/>
        <v>0</v>
      </c>
      <c r="CW133" s="42">
        <f t="shared" ca="1" si="202"/>
        <v>0</v>
      </c>
      <c r="CX133" s="42">
        <f t="shared" ca="1" si="202"/>
        <v>0</v>
      </c>
      <c r="CY133" s="42">
        <f t="shared" ca="1" si="202"/>
        <v>0</v>
      </c>
      <c r="CZ133" s="42">
        <f t="shared" ref="CZ133:DC133" ca="1" si="203">CZ132-SUMPRODUCT(CZ$21:CZ$88,$DI$21:$DI$88)</f>
        <v>0</v>
      </c>
      <c r="DA133" s="42">
        <f t="shared" ca="1" si="203"/>
        <v>0</v>
      </c>
      <c r="DB133" s="42">
        <f t="shared" ca="1" si="203"/>
        <v>0</v>
      </c>
      <c r="DC133" s="211">
        <f t="shared" ca="1" si="203"/>
        <v>0</v>
      </c>
    </row>
    <row r="134" spans="1:110" ht="15" hidden="1" customHeight="1" thickBot="1">
      <c r="B134" s="151" t="s">
        <v>237</v>
      </c>
      <c r="C134" s="239" t="s">
        <v>160</v>
      </c>
      <c r="D134" s="240"/>
      <c r="E134" s="238"/>
      <c r="F134" s="223">
        <f ca="1">H134+NPV(SD,I134:INDEX(I134:DC134,PAL))</f>
        <v>-43354610.718545511</v>
      </c>
      <c r="G134" s="211">
        <f ca="1">SUMIF($H$5:$DC$5,"&lt;="&amp;PAL,$H134:$DC134)</f>
        <v>-76577612.886112228</v>
      </c>
      <c r="H134" s="216">
        <f ca="1">H117-H130-H131+H133</f>
        <v>0</v>
      </c>
      <c r="I134" s="212">
        <f t="shared" ref="I134:AK134" ca="1" si="204">I117-I130-I131+I133</f>
        <v>-4334202.396694215</v>
      </c>
      <c r="J134" s="212">
        <f t="shared" ca="1" si="204"/>
        <v>-1405917.4748467691</v>
      </c>
      <c r="K134" s="212">
        <f t="shared" ca="1" si="204"/>
        <v>-9981390.357964281</v>
      </c>
      <c r="L134" s="212">
        <f t="shared" ca="1" si="204"/>
        <v>-4335374.6616116194</v>
      </c>
      <c r="M134" s="212">
        <f t="shared" ca="1" si="204"/>
        <v>-13460300.213355271</v>
      </c>
      <c r="N134" s="212">
        <f t="shared" ca="1" si="204"/>
        <v>-12513785.501329683</v>
      </c>
      <c r="O134" s="212">
        <f t="shared" ca="1" si="204"/>
        <v>-6576503.2295069378</v>
      </c>
      <c r="P134" s="212">
        <f t="shared" ca="1" si="204"/>
        <v>1106052.1562946755</v>
      </c>
      <c r="Q134" s="212">
        <f t="shared" ca="1" si="204"/>
        <v>1138241.5360579309</v>
      </c>
      <c r="R134" s="212">
        <f t="shared" ca="1" si="204"/>
        <v>1171700.96383573</v>
      </c>
      <c r="S134" s="212">
        <f t="shared" ca="1" si="204"/>
        <v>1205864.6118555346</v>
      </c>
      <c r="T134" s="212">
        <f t="shared" ca="1" si="204"/>
        <v>1041866.4273911871</v>
      </c>
      <c r="U134" s="212">
        <f t="shared" ca="1" si="204"/>
        <v>-1909866.6272976412</v>
      </c>
      <c r="V134" s="212">
        <f t="shared" ca="1" si="204"/>
        <v>1310057.937678695</v>
      </c>
      <c r="W134" s="212">
        <f t="shared" ca="1" si="204"/>
        <v>481219.11831425969</v>
      </c>
      <c r="X134" s="212">
        <f t="shared" ca="1" si="204"/>
        <v>1387455.8368133048</v>
      </c>
      <c r="Y134" s="212">
        <f t="shared" ca="1" si="204"/>
        <v>1609354.2411945309</v>
      </c>
      <c r="Z134" s="212">
        <f t="shared" ca="1" si="204"/>
        <v>4652972.8227168461</v>
      </c>
      <c r="AA134" s="212">
        <f t="shared" ca="1" si="204"/>
        <v>1513409.6837376221</v>
      </c>
      <c r="AB134" s="212">
        <f t="shared" ca="1" si="204"/>
        <v>2425134.0978459027</v>
      </c>
      <c r="AC134" s="212">
        <f t="shared" ca="1" si="204"/>
        <v>1603911.1877644737</v>
      </c>
      <c r="AD134" s="212">
        <f t="shared" ca="1" si="204"/>
        <v>-2111814.1524286815</v>
      </c>
      <c r="AE134" s="212">
        <f t="shared" ca="1" si="204"/>
        <v>-3618160.0550573394</v>
      </c>
      <c r="AF134" s="212">
        <f t="shared" ca="1" si="204"/>
        <v>1750459.0243593638</v>
      </c>
      <c r="AG134" s="212">
        <f t="shared" ca="1" si="204"/>
        <v>356379.36441497016</v>
      </c>
      <c r="AH134" s="212">
        <f t="shared" ca="1" si="204"/>
        <v>-20484783.450065762</v>
      </c>
      <c r="AI134" s="212">
        <f t="shared" ca="1" si="204"/>
        <v>2102068.9161959426</v>
      </c>
      <c r="AJ134" s="212">
        <f t="shared" ca="1" si="204"/>
        <v>5360215.4951117346</v>
      </c>
      <c r="AK134" s="212">
        <f t="shared" ca="1" si="204"/>
        <v>1026606.6136534536</v>
      </c>
      <c r="AL134" s="212">
        <f t="shared" ref="AL134:BQ134" ca="1" si="205">AL117-AL130-AL131+AL133</f>
        <v>3008343.5127160503</v>
      </c>
      <c r="AM134" s="212">
        <f t="shared" ca="1" si="205"/>
        <v>2145554.7843693262</v>
      </c>
      <c r="AN134" s="212">
        <f t="shared" ca="1" si="205"/>
        <v>-2809535.0674863807</v>
      </c>
      <c r="AO134" s="212">
        <f t="shared" ca="1" si="205"/>
        <v>-19504675.770560287</v>
      </c>
      <c r="AP134" s="212">
        <f t="shared" ca="1" si="205"/>
        <v>2327462.0217682244</v>
      </c>
      <c r="AQ134" s="212">
        <f t="shared" ca="1" si="205"/>
        <v>-12255634.281997118</v>
      </c>
      <c r="AR134" s="212">
        <f t="shared" ca="1" si="205"/>
        <v>0</v>
      </c>
      <c r="AS134" s="212">
        <f t="shared" ca="1" si="205"/>
        <v>0</v>
      </c>
      <c r="AT134" s="212">
        <f t="shared" ca="1" si="205"/>
        <v>0</v>
      </c>
      <c r="AU134" s="212">
        <f t="shared" ca="1" si="205"/>
        <v>0</v>
      </c>
      <c r="AV134" s="212">
        <f t="shared" ca="1" si="205"/>
        <v>0</v>
      </c>
      <c r="AW134" s="212">
        <f t="shared" ca="1" si="205"/>
        <v>0</v>
      </c>
      <c r="AX134" s="212">
        <f t="shared" ca="1" si="205"/>
        <v>0</v>
      </c>
      <c r="AY134" s="212">
        <f t="shared" ca="1" si="205"/>
        <v>0</v>
      </c>
      <c r="AZ134" s="212">
        <f t="shared" ca="1" si="205"/>
        <v>0</v>
      </c>
      <c r="BA134" s="212">
        <f t="shared" ca="1" si="205"/>
        <v>0</v>
      </c>
      <c r="BB134" s="212">
        <f t="shared" ca="1" si="205"/>
        <v>0</v>
      </c>
      <c r="BC134" s="212">
        <f t="shared" ca="1" si="205"/>
        <v>0</v>
      </c>
      <c r="BD134" s="212">
        <f t="shared" ca="1" si="205"/>
        <v>0</v>
      </c>
      <c r="BE134" s="212">
        <f t="shared" ca="1" si="205"/>
        <v>0</v>
      </c>
      <c r="BF134" s="212">
        <f t="shared" ca="1" si="205"/>
        <v>0</v>
      </c>
      <c r="BG134" s="212">
        <f t="shared" ca="1" si="205"/>
        <v>0</v>
      </c>
      <c r="BH134" s="212">
        <f t="shared" ca="1" si="205"/>
        <v>0</v>
      </c>
      <c r="BI134" s="212">
        <f t="shared" ca="1" si="205"/>
        <v>0</v>
      </c>
      <c r="BJ134" s="212">
        <f t="shared" ca="1" si="205"/>
        <v>0</v>
      </c>
      <c r="BK134" s="212">
        <f t="shared" ca="1" si="205"/>
        <v>0</v>
      </c>
      <c r="BL134" s="212">
        <f t="shared" ca="1" si="205"/>
        <v>0</v>
      </c>
      <c r="BM134" s="212">
        <f t="shared" ca="1" si="205"/>
        <v>0</v>
      </c>
      <c r="BN134" s="212">
        <f t="shared" ca="1" si="205"/>
        <v>0</v>
      </c>
      <c r="BO134" s="212">
        <f t="shared" ca="1" si="205"/>
        <v>0</v>
      </c>
      <c r="BP134" s="212">
        <f t="shared" ca="1" si="205"/>
        <v>0</v>
      </c>
      <c r="BQ134" s="212">
        <f t="shared" ca="1" si="205"/>
        <v>0</v>
      </c>
      <c r="BR134" s="212">
        <f t="shared" ref="BR134:CW134" ca="1" si="206">BR117-BR130-BR131+BR133</f>
        <v>0</v>
      </c>
      <c r="BS134" s="212">
        <f t="shared" ca="1" si="206"/>
        <v>0</v>
      </c>
      <c r="BT134" s="212">
        <f t="shared" ca="1" si="206"/>
        <v>0</v>
      </c>
      <c r="BU134" s="212">
        <f t="shared" ca="1" si="206"/>
        <v>0</v>
      </c>
      <c r="BV134" s="212">
        <f t="shared" ca="1" si="206"/>
        <v>0</v>
      </c>
      <c r="BW134" s="212">
        <f t="shared" ca="1" si="206"/>
        <v>0</v>
      </c>
      <c r="BX134" s="212">
        <f t="shared" ca="1" si="206"/>
        <v>0</v>
      </c>
      <c r="BY134" s="212">
        <f t="shared" ca="1" si="206"/>
        <v>0</v>
      </c>
      <c r="BZ134" s="212">
        <f t="shared" ca="1" si="206"/>
        <v>0</v>
      </c>
      <c r="CA134" s="212">
        <f t="shared" ca="1" si="206"/>
        <v>0</v>
      </c>
      <c r="CB134" s="212">
        <f t="shared" ca="1" si="206"/>
        <v>0</v>
      </c>
      <c r="CC134" s="212">
        <f t="shared" ca="1" si="206"/>
        <v>0</v>
      </c>
      <c r="CD134" s="212">
        <f t="shared" ca="1" si="206"/>
        <v>0</v>
      </c>
      <c r="CE134" s="212">
        <f t="shared" ca="1" si="206"/>
        <v>0</v>
      </c>
      <c r="CF134" s="212">
        <f t="shared" ca="1" si="206"/>
        <v>0</v>
      </c>
      <c r="CG134" s="212">
        <f t="shared" ca="1" si="206"/>
        <v>0</v>
      </c>
      <c r="CH134" s="212">
        <f t="shared" ca="1" si="206"/>
        <v>0</v>
      </c>
      <c r="CI134" s="212">
        <f t="shared" ca="1" si="206"/>
        <v>0</v>
      </c>
      <c r="CJ134" s="212">
        <f t="shared" ca="1" si="206"/>
        <v>0</v>
      </c>
      <c r="CK134" s="212">
        <f t="shared" ca="1" si="206"/>
        <v>0</v>
      </c>
      <c r="CL134" s="212">
        <f t="shared" ca="1" si="206"/>
        <v>0</v>
      </c>
      <c r="CM134" s="212">
        <f t="shared" ca="1" si="206"/>
        <v>0</v>
      </c>
      <c r="CN134" s="212">
        <f t="shared" ca="1" si="206"/>
        <v>0</v>
      </c>
      <c r="CO134" s="212">
        <f t="shared" ca="1" si="206"/>
        <v>0</v>
      </c>
      <c r="CP134" s="212">
        <f t="shared" ca="1" si="206"/>
        <v>0</v>
      </c>
      <c r="CQ134" s="212">
        <f t="shared" ca="1" si="206"/>
        <v>0</v>
      </c>
      <c r="CR134" s="212">
        <f t="shared" ca="1" si="206"/>
        <v>0</v>
      </c>
      <c r="CS134" s="212">
        <f t="shared" ca="1" si="206"/>
        <v>0</v>
      </c>
      <c r="CT134" s="212">
        <f t="shared" ca="1" si="206"/>
        <v>0</v>
      </c>
      <c r="CU134" s="212">
        <f t="shared" ca="1" si="206"/>
        <v>0</v>
      </c>
      <c r="CV134" s="212">
        <f t="shared" ca="1" si="206"/>
        <v>0</v>
      </c>
      <c r="CW134" s="212">
        <f t="shared" ca="1" si="206"/>
        <v>0</v>
      </c>
      <c r="CX134" s="212">
        <f t="shared" ref="CX134:DC134" ca="1" si="207">CX117-CX130-CX131+CX133</f>
        <v>0</v>
      </c>
      <c r="CY134" s="212">
        <f t="shared" ca="1" si="207"/>
        <v>0</v>
      </c>
      <c r="CZ134" s="212">
        <f t="shared" ca="1" si="207"/>
        <v>0</v>
      </c>
      <c r="DA134" s="212">
        <f t="shared" ca="1" si="207"/>
        <v>0</v>
      </c>
      <c r="DB134" s="212">
        <f t="shared" ca="1" si="207"/>
        <v>0</v>
      </c>
      <c r="DC134" s="213">
        <f t="shared" ca="1" si="207"/>
        <v>0</v>
      </c>
    </row>
    <row r="135" spans="1:110" ht="15" hidden="1" customHeight="1">
      <c r="B135" s="198" t="s">
        <v>238</v>
      </c>
      <c r="C135" s="227" t="s">
        <v>261</v>
      </c>
      <c r="D135" s="227"/>
      <c r="E135" s="227"/>
      <c r="F135" s="221">
        <f ca="1">H135+NPV(FD,I135:INDEX(I135:DC135,PAL))</f>
        <v>65226214.993636936</v>
      </c>
      <c r="G135" s="49">
        <f ca="1">SUMIF($H$5:$DC$5,"&lt;="&amp;PAL,$H135:$DC135)</f>
        <v>121873798.3155085</v>
      </c>
      <c r="H135" s="248">
        <f ca="1">H$7-H$112</f>
        <v>0</v>
      </c>
      <c r="I135" s="241">
        <f t="shared" ref="I135:BT135" ca="1" si="208">I$7-I$112</f>
        <v>4334202.396694215</v>
      </c>
      <c r="J135" s="241">
        <f t="shared" ca="1" si="208"/>
        <v>1723163.8777386856</v>
      </c>
      <c r="K135" s="241">
        <f t="shared" ca="1" si="208"/>
        <v>6305873.9740196774</v>
      </c>
      <c r="L135" s="241">
        <f t="shared" ca="1" si="208"/>
        <v>4912147.2909618262</v>
      </c>
      <c r="M135" s="241">
        <f t="shared" ca="1" si="208"/>
        <v>12892397.762036206</v>
      </c>
      <c r="N135" s="241">
        <f t="shared" ca="1" si="208"/>
        <v>13725397.762036206</v>
      </c>
      <c r="O135" s="241">
        <f t="shared" ca="1" si="208"/>
        <v>7818468.0099700904</v>
      </c>
      <c r="P135" s="241">
        <f t="shared" ca="1" si="208"/>
        <v>166567.18352380954</v>
      </c>
      <c r="Q135" s="241">
        <f t="shared" ca="1" si="208"/>
        <v>166567.18352380954</v>
      </c>
      <c r="R135" s="241">
        <f t="shared" ca="1" si="208"/>
        <v>166567.18352380954</v>
      </c>
      <c r="S135" s="241">
        <f t="shared" ca="1" si="208"/>
        <v>166567.18352380954</v>
      </c>
      <c r="T135" s="241">
        <f t="shared" ca="1" si="208"/>
        <v>180381.97691223928</v>
      </c>
      <c r="U135" s="241">
        <f t="shared" ca="1" si="208"/>
        <v>166567.18352380954</v>
      </c>
      <c r="V135" s="241">
        <f t="shared" ca="1" si="208"/>
        <v>166567.18352380954</v>
      </c>
      <c r="W135" s="241">
        <f t="shared" ca="1" si="208"/>
        <v>166567.18352380954</v>
      </c>
      <c r="X135" s="241">
        <f t="shared" ca="1" si="208"/>
        <v>166567.18352380954</v>
      </c>
      <c r="Y135" s="241">
        <f t="shared" ca="1" si="208"/>
        <v>166567.18352380954</v>
      </c>
      <c r="Z135" s="241">
        <f t="shared" ca="1" si="208"/>
        <v>166567.18352380954</v>
      </c>
      <c r="AA135" s="241">
        <f t="shared" ca="1" si="208"/>
        <v>166567.18352380954</v>
      </c>
      <c r="AB135" s="241">
        <f t="shared" ca="1" si="208"/>
        <v>166567.18352380954</v>
      </c>
      <c r="AC135" s="241">
        <f t="shared" ca="1" si="208"/>
        <v>166567.18352380954</v>
      </c>
      <c r="AD135" s="241">
        <f t="shared" ca="1" si="208"/>
        <v>3627606.0264990162</v>
      </c>
      <c r="AE135" s="241">
        <f t="shared" ca="1" si="208"/>
        <v>180381.97691223928</v>
      </c>
      <c r="AF135" s="241">
        <f t="shared" ca="1" si="208"/>
        <v>166567.18352380954</v>
      </c>
      <c r="AG135" s="241">
        <f t="shared" ca="1" si="208"/>
        <v>166567.18352380954</v>
      </c>
      <c r="AH135" s="241">
        <f t="shared" ca="1" si="208"/>
        <v>22505892.09798662</v>
      </c>
      <c r="AI135" s="241">
        <f t="shared" ca="1" si="208"/>
        <v>166567.18352380954</v>
      </c>
      <c r="AJ135" s="241">
        <f t="shared" ca="1" si="208"/>
        <v>166567.18352380954</v>
      </c>
      <c r="AK135" s="241">
        <f t="shared" ca="1" si="208"/>
        <v>1163534.12567257</v>
      </c>
      <c r="AL135" s="241">
        <f t="shared" ca="1" si="208"/>
        <v>166567.18352380954</v>
      </c>
      <c r="AM135" s="241">
        <f t="shared" ca="1" si="208"/>
        <v>166567.18352380954</v>
      </c>
      <c r="AN135" s="241">
        <f t="shared" ca="1" si="208"/>
        <v>4943236.6050114129</v>
      </c>
      <c r="AO135" s="241">
        <f t="shared" ca="1" si="208"/>
        <v>17701773.795094058</v>
      </c>
      <c r="AP135" s="241">
        <f t="shared" ca="1" si="208"/>
        <v>180381.97691223928</v>
      </c>
      <c r="AQ135" s="241">
        <f t="shared" ca="1" si="208"/>
        <v>16514182.17409881</v>
      </c>
      <c r="AR135" s="241">
        <f t="shared" ca="1" si="208"/>
        <v>0</v>
      </c>
      <c r="AS135" s="241">
        <f t="shared" ca="1" si="208"/>
        <v>0</v>
      </c>
      <c r="AT135" s="241">
        <f t="shared" ca="1" si="208"/>
        <v>0</v>
      </c>
      <c r="AU135" s="241">
        <f t="shared" ca="1" si="208"/>
        <v>0</v>
      </c>
      <c r="AV135" s="241">
        <f t="shared" ca="1" si="208"/>
        <v>0</v>
      </c>
      <c r="AW135" s="241">
        <f t="shared" ca="1" si="208"/>
        <v>0</v>
      </c>
      <c r="AX135" s="241">
        <f t="shared" ca="1" si="208"/>
        <v>0</v>
      </c>
      <c r="AY135" s="241">
        <f t="shared" ca="1" si="208"/>
        <v>0</v>
      </c>
      <c r="AZ135" s="241">
        <f t="shared" ca="1" si="208"/>
        <v>0</v>
      </c>
      <c r="BA135" s="241">
        <f t="shared" ca="1" si="208"/>
        <v>0</v>
      </c>
      <c r="BB135" s="241">
        <f t="shared" ca="1" si="208"/>
        <v>0</v>
      </c>
      <c r="BC135" s="241">
        <f t="shared" ca="1" si="208"/>
        <v>0</v>
      </c>
      <c r="BD135" s="241">
        <f t="shared" ca="1" si="208"/>
        <v>0</v>
      </c>
      <c r="BE135" s="241">
        <f t="shared" ca="1" si="208"/>
        <v>0</v>
      </c>
      <c r="BF135" s="241">
        <f t="shared" ca="1" si="208"/>
        <v>0</v>
      </c>
      <c r="BG135" s="241">
        <f t="shared" ca="1" si="208"/>
        <v>0</v>
      </c>
      <c r="BH135" s="241">
        <f t="shared" ca="1" si="208"/>
        <v>0</v>
      </c>
      <c r="BI135" s="241">
        <f t="shared" ca="1" si="208"/>
        <v>0</v>
      </c>
      <c r="BJ135" s="241">
        <f t="shared" ca="1" si="208"/>
        <v>0</v>
      </c>
      <c r="BK135" s="241">
        <f t="shared" ca="1" si="208"/>
        <v>0</v>
      </c>
      <c r="BL135" s="241">
        <f t="shared" ca="1" si="208"/>
        <v>0</v>
      </c>
      <c r="BM135" s="241">
        <f t="shared" ca="1" si="208"/>
        <v>0</v>
      </c>
      <c r="BN135" s="241">
        <f t="shared" ca="1" si="208"/>
        <v>0</v>
      </c>
      <c r="BO135" s="241">
        <f t="shared" ca="1" si="208"/>
        <v>0</v>
      </c>
      <c r="BP135" s="241">
        <f t="shared" ca="1" si="208"/>
        <v>0</v>
      </c>
      <c r="BQ135" s="241">
        <f t="shared" ca="1" si="208"/>
        <v>0</v>
      </c>
      <c r="BR135" s="241">
        <f t="shared" ca="1" si="208"/>
        <v>0</v>
      </c>
      <c r="BS135" s="241">
        <f t="shared" ca="1" si="208"/>
        <v>0</v>
      </c>
      <c r="BT135" s="241">
        <f t="shared" ca="1" si="208"/>
        <v>0</v>
      </c>
      <c r="BU135" s="241">
        <f t="shared" ref="BU135:DC135" ca="1" si="209">BU$7-BU$112</f>
        <v>0</v>
      </c>
      <c r="BV135" s="241">
        <f t="shared" ca="1" si="209"/>
        <v>0</v>
      </c>
      <c r="BW135" s="241">
        <f t="shared" ca="1" si="209"/>
        <v>0</v>
      </c>
      <c r="BX135" s="241">
        <f t="shared" ca="1" si="209"/>
        <v>0</v>
      </c>
      <c r="BY135" s="241">
        <f t="shared" ca="1" si="209"/>
        <v>0</v>
      </c>
      <c r="BZ135" s="241">
        <f t="shared" ca="1" si="209"/>
        <v>0</v>
      </c>
      <c r="CA135" s="241">
        <f t="shared" ca="1" si="209"/>
        <v>0</v>
      </c>
      <c r="CB135" s="241">
        <f t="shared" ca="1" si="209"/>
        <v>0</v>
      </c>
      <c r="CC135" s="241">
        <f t="shared" ca="1" si="209"/>
        <v>0</v>
      </c>
      <c r="CD135" s="241">
        <f t="shared" ca="1" si="209"/>
        <v>0</v>
      </c>
      <c r="CE135" s="241">
        <f t="shared" ca="1" si="209"/>
        <v>0</v>
      </c>
      <c r="CF135" s="241">
        <f t="shared" ca="1" si="209"/>
        <v>0</v>
      </c>
      <c r="CG135" s="241">
        <f t="shared" ca="1" si="209"/>
        <v>0</v>
      </c>
      <c r="CH135" s="241">
        <f t="shared" ca="1" si="209"/>
        <v>0</v>
      </c>
      <c r="CI135" s="241">
        <f t="shared" ca="1" si="209"/>
        <v>0</v>
      </c>
      <c r="CJ135" s="241">
        <f t="shared" ca="1" si="209"/>
        <v>0</v>
      </c>
      <c r="CK135" s="241">
        <f t="shared" ca="1" si="209"/>
        <v>0</v>
      </c>
      <c r="CL135" s="241">
        <f t="shared" ca="1" si="209"/>
        <v>0</v>
      </c>
      <c r="CM135" s="241">
        <f t="shared" ca="1" si="209"/>
        <v>0</v>
      </c>
      <c r="CN135" s="241">
        <f t="shared" ca="1" si="209"/>
        <v>0</v>
      </c>
      <c r="CO135" s="241">
        <f t="shared" ca="1" si="209"/>
        <v>0</v>
      </c>
      <c r="CP135" s="241">
        <f t="shared" ca="1" si="209"/>
        <v>0</v>
      </c>
      <c r="CQ135" s="241">
        <f t="shared" ca="1" si="209"/>
        <v>0</v>
      </c>
      <c r="CR135" s="241">
        <f t="shared" ca="1" si="209"/>
        <v>0</v>
      </c>
      <c r="CS135" s="241">
        <f t="shared" ca="1" si="209"/>
        <v>0</v>
      </c>
      <c r="CT135" s="241">
        <f t="shared" ca="1" si="209"/>
        <v>0</v>
      </c>
      <c r="CU135" s="241">
        <f t="shared" ca="1" si="209"/>
        <v>0</v>
      </c>
      <c r="CV135" s="241">
        <f t="shared" ca="1" si="209"/>
        <v>0</v>
      </c>
      <c r="CW135" s="241">
        <f t="shared" ca="1" si="209"/>
        <v>0</v>
      </c>
      <c r="CX135" s="241">
        <f t="shared" ca="1" si="209"/>
        <v>0</v>
      </c>
      <c r="CY135" s="241">
        <f t="shared" ca="1" si="209"/>
        <v>0</v>
      </c>
      <c r="CZ135" s="241">
        <f t="shared" ca="1" si="209"/>
        <v>0</v>
      </c>
      <c r="DA135" s="241">
        <f t="shared" ca="1" si="209"/>
        <v>0</v>
      </c>
      <c r="DB135" s="241">
        <f t="shared" ca="1" si="209"/>
        <v>0</v>
      </c>
      <c r="DC135" s="242">
        <f t="shared" ca="1" si="209"/>
        <v>0</v>
      </c>
    </row>
    <row r="136" spans="1:110" ht="15" hidden="1" customHeight="1">
      <c r="B136" s="150" t="s">
        <v>239</v>
      </c>
      <c r="C136" s="235" t="s">
        <v>262</v>
      </c>
      <c r="D136" s="235"/>
      <c r="E136" s="235"/>
      <c r="F136" s="223">
        <f ca="1">H136+NPV(FD,I136:INDEX(I136:DC136,PAL))</f>
        <v>2391855.4680276443</v>
      </c>
      <c r="G136" s="211">
        <f ca="1">SUMIF($H$5:$DC$5,"&lt;="&amp;PAL,$H136:$DC136)</f>
        <v>4593726.6247933907</v>
      </c>
      <c r="H136" s="228">
        <f ca="1">SUMPRODUCT(H$95:H$99,100/($DG$95:$DG$99+100))-SUMPRODUCT(H$106:H$110,100/($DG$106:$DG$110+100))</f>
        <v>0</v>
      </c>
      <c r="I136" s="14">
        <f t="shared" ref="I136:BT136" ca="1" si="210">SUMPRODUCT(I$95:I$99,100/($DG$95:$DG$99+100))-SUMPRODUCT(I$106:I$110,100/($DG$106:$DG$110+100))</f>
        <v>0</v>
      </c>
      <c r="J136" s="14">
        <f t="shared" ca="1" si="210"/>
        <v>135109.60661157026</v>
      </c>
      <c r="K136" s="14">
        <f t="shared" ca="1" si="210"/>
        <v>135109.60661157026</v>
      </c>
      <c r="L136" s="14">
        <f t="shared" ca="1" si="210"/>
        <v>135109.60661157026</v>
      </c>
      <c r="M136" s="14">
        <f t="shared" ca="1" si="210"/>
        <v>135109.60661157026</v>
      </c>
      <c r="N136" s="14">
        <f t="shared" ca="1" si="210"/>
        <v>135109.60661157026</v>
      </c>
      <c r="O136" s="14">
        <f t="shared" ca="1" si="210"/>
        <v>135109.60661157026</v>
      </c>
      <c r="P136" s="14">
        <f t="shared" ca="1" si="210"/>
        <v>135109.60661157026</v>
      </c>
      <c r="Q136" s="14">
        <f t="shared" ca="1" si="210"/>
        <v>135109.60661157026</v>
      </c>
      <c r="R136" s="14">
        <f t="shared" ca="1" si="210"/>
        <v>135109.60661157026</v>
      </c>
      <c r="S136" s="14">
        <f t="shared" ca="1" si="210"/>
        <v>135109.60661157026</v>
      </c>
      <c r="T136" s="14">
        <f t="shared" ca="1" si="210"/>
        <v>135109.60661157026</v>
      </c>
      <c r="U136" s="14">
        <f t="shared" ca="1" si="210"/>
        <v>135109.60661157026</v>
      </c>
      <c r="V136" s="14">
        <f t="shared" ca="1" si="210"/>
        <v>135109.60661157026</v>
      </c>
      <c r="W136" s="14">
        <f t="shared" ca="1" si="210"/>
        <v>135109.60661157026</v>
      </c>
      <c r="X136" s="14">
        <f t="shared" ca="1" si="210"/>
        <v>135109.60661157026</v>
      </c>
      <c r="Y136" s="14">
        <f t="shared" ca="1" si="210"/>
        <v>135109.60661157026</v>
      </c>
      <c r="Z136" s="14">
        <f t="shared" ca="1" si="210"/>
        <v>135109.60661157026</v>
      </c>
      <c r="AA136" s="14">
        <f t="shared" ca="1" si="210"/>
        <v>135109.60661157026</v>
      </c>
      <c r="AB136" s="14">
        <f t="shared" ca="1" si="210"/>
        <v>135109.60661157026</v>
      </c>
      <c r="AC136" s="14">
        <f t="shared" ca="1" si="210"/>
        <v>135109.60661157026</v>
      </c>
      <c r="AD136" s="14">
        <f t="shared" ca="1" si="210"/>
        <v>135109.60661157026</v>
      </c>
      <c r="AE136" s="14">
        <f t="shared" ca="1" si="210"/>
        <v>135109.60661157026</v>
      </c>
      <c r="AF136" s="14">
        <f t="shared" ca="1" si="210"/>
        <v>135109.60661157026</v>
      </c>
      <c r="AG136" s="14">
        <f t="shared" ca="1" si="210"/>
        <v>135109.60661157026</v>
      </c>
      <c r="AH136" s="14">
        <f t="shared" ca="1" si="210"/>
        <v>135109.60661157026</v>
      </c>
      <c r="AI136" s="14">
        <f t="shared" ca="1" si="210"/>
        <v>135109.60661157026</v>
      </c>
      <c r="AJ136" s="14">
        <f t="shared" ca="1" si="210"/>
        <v>135109.60661157026</v>
      </c>
      <c r="AK136" s="14">
        <f t="shared" ca="1" si="210"/>
        <v>135109.60661157026</v>
      </c>
      <c r="AL136" s="14">
        <f t="shared" ca="1" si="210"/>
        <v>135109.60661157026</v>
      </c>
      <c r="AM136" s="14">
        <f t="shared" ca="1" si="210"/>
        <v>135109.60661157026</v>
      </c>
      <c r="AN136" s="14">
        <f t="shared" ca="1" si="210"/>
        <v>135109.60661157026</v>
      </c>
      <c r="AO136" s="14">
        <f t="shared" ca="1" si="210"/>
        <v>135109.60661157026</v>
      </c>
      <c r="AP136" s="14">
        <f t="shared" ca="1" si="210"/>
        <v>135109.60661157026</v>
      </c>
      <c r="AQ136" s="14">
        <f t="shared" ca="1" si="210"/>
        <v>135109.60661157026</v>
      </c>
      <c r="AR136" s="14">
        <f t="shared" ca="1" si="210"/>
        <v>0</v>
      </c>
      <c r="AS136" s="14">
        <f t="shared" ca="1" si="210"/>
        <v>0</v>
      </c>
      <c r="AT136" s="14">
        <f t="shared" ca="1" si="210"/>
        <v>0</v>
      </c>
      <c r="AU136" s="14">
        <f t="shared" ca="1" si="210"/>
        <v>0</v>
      </c>
      <c r="AV136" s="14">
        <f t="shared" ca="1" si="210"/>
        <v>0</v>
      </c>
      <c r="AW136" s="14">
        <f t="shared" ca="1" si="210"/>
        <v>0</v>
      </c>
      <c r="AX136" s="14">
        <f t="shared" ca="1" si="210"/>
        <v>0</v>
      </c>
      <c r="AY136" s="14">
        <f t="shared" ca="1" si="210"/>
        <v>0</v>
      </c>
      <c r="AZ136" s="14">
        <f t="shared" ca="1" si="210"/>
        <v>0</v>
      </c>
      <c r="BA136" s="14">
        <f t="shared" ca="1" si="210"/>
        <v>0</v>
      </c>
      <c r="BB136" s="14">
        <f t="shared" ca="1" si="210"/>
        <v>0</v>
      </c>
      <c r="BC136" s="14">
        <f t="shared" ca="1" si="210"/>
        <v>0</v>
      </c>
      <c r="BD136" s="14">
        <f t="shared" ca="1" si="210"/>
        <v>0</v>
      </c>
      <c r="BE136" s="14">
        <f t="shared" ca="1" si="210"/>
        <v>0</v>
      </c>
      <c r="BF136" s="14">
        <f t="shared" ca="1" si="210"/>
        <v>0</v>
      </c>
      <c r="BG136" s="14">
        <f t="shared" ca="1" si="210"/>
        <v>0</v>
      </c>
      <c r="BH136" s="14">
        <f t="shared" ca="1" si="210"/>
        <v>0</v>
      </c>
      <c r="BI136" s="14">
        <f t="shared" ca="1" si="210"/>
        <v>0</v>
      </c>
      <c r="BJ136" s="14">
        <f t="shared" ca="1" si="210"/>
        <v>0</v>
      </c>
      <c r="BK136" s="14">
        <f t="shared" ca="1" si="210"/>
        <v>0</v>
      </c>
      <c r="BL136" s="14">
        <f t="shared" ca="1" si="210"/>
        <v>0</v>
      </c>
      <c r="BM136" s="14">
        <f t="shared" ca="1" si="210"/>
        <v>0</v>
      </c>
      <c r="BN136" s="14">
        <f t="shared" ca="1" si="210"/>
        <v>0</v>
      </c>
      <c r="BO136" s="14">
        <f t="shared" ca="1" si="210"/>
        <v>0</v>
      </c>
      <c r="BP136" s="14">
        <f t="shared" ca="1" si="210"/>
        <v>0</v>
      </c>
      <c r="BQ136" s="14">
        <f t="shared" ca="1" si="210"/>
        <v>0</v>
      </c>
      <c r="BR136" s="14">
        <f t="shared" ca="1" si="210"/>
        <v>0</v>
      </c>
      <c r="BS136" s="14">
        <f t="shared" ca="1" si="210"/>
        <v>0</v>
      </c>
      <c r="BT136" s="14">
        <f t="shared" ca="1" si="210"/>
        <v>0</v>
      </c>
      <c r="BU136" s="14">
        <f t="shared" ref="BU136:DC136" ca="1" si="211">SUMPRODUCT(BU$95:BU$99,100/($DG$95:$DG$99+100))-SUMPRODUCT(BU$106:BU$110,100/($DG$106:$DG$110+100))</f>
        <v>0</v>
      </c>
      <c r="BV136" s="14">
        <f t="shared" ca="1" si="211"/>
        <v>0</v>
      </c>
      <c r="BW136" s="14">
        <f t="shared" ca="1" si="211"/>
        <v>0</v>
      </c>
      <c r="BX136" s="14">
        <f t="shared" ca="1" si="211"/>
        <v>0</v>
      </c>
      <c r="BY136" s="14">
        <f t="shared" ca="1" si="211"/>
        <v>0</v>
      </c>
      <c r="BZ136" s="14">
        <f t="shared" ca="1" si="211"/>
        <v>0</v>
      </c>
      <c r="CA136" s="14">
        <f t="shared" ca="1" si="211"/>
        <v>0</v>
      </c>
      <c r="CB136" s="14">
        <f t="shared" ca="1" si="211"/>
        <v>0</v>
      </c>
      <c r="CC136" s="14">
        <f t="shared" ca="1" si="211"/>
        <v>0</v>
      </c>
      <c r="CD136" s="14">
        <f t="shared" ca="1" si="211"/>
        <v>0</v>
      </c>
      <c r="CE136" s="14">
        <f t="shared" ca="1" si="211"/>
        <v>0</v>
      </c>
      <c r="CF136" s="14">
        <f t="shared" ca="1" si="211"/>
        <v>0</v>
      </c>
      <c r="CG136" s="14">
        <f t="shared" ca="1" si="211"/>
        <v>0</v>
      </c>
      <c r="CH136" s="14">
        <f t="shared" ca="1" si="211"/>
        <v>0</v>
      </c>
      <c r="CI136" s="14">
        <f t="shared" ca="1" si="211"/>
        <v>0</v>
      </c>
      <c r="CJ136" s="14">
        <f t="shared" ca="1" si="211"/>
        <v>0</v>
      </c>
      <c r="CK136" s="14">
        <f t="shared" ca="1" si="211"/>
        <v>0</v>
      </c>
      <c r="CL136" s="14">
        <f t="shared" ca="1" si="211"/>
        <v>0</v>
      </c>
      <c r="CM136" s="14">
        <f t="shared" ca="1" si="211"/>
        <v>0</v>
      </c>
      <c r="CN136" s="14">
        <f t="shared" ca="1" si="211"/>
        <v>0</v>
      </c>
      <c r="CO136" s="14">
        <f t="shared" ca="1" si="211"/>
        <v>0</v>
      </c>
      <c r="CP136" s="14">
        <f t="shared" ca="1" si="211"/>
        <v>0</v>
      </c>
      <c r="CQ136" s="14">
        <f t="shared" ca="1" si="211"/>
        <v>0</v>
      </c>
      <c r="CR136" s="14">
        <f t="shared" ca="1" si="211"/>
        <v>0</v>
      </c>
      <c r="CS136" s="14">
        <f t="shared" ca="1" si="211"/>
        <v>0</v>
      </c>
      <c r="CT136" s="14">
        <f t="shared" ca="1" si="211"/>
        <v>0</v>
      </c>
      <c r="CU136" s="14">
        <f t="shared" ca="1" si="211"/>
        <v>0</v>
      </c>
      <c r="CV136" s="14">
        <f t="shared" ca="1" si="211"/>
        <v>0</v>
      </c>
      <c r="CW136" s="14">
        <f t="shared" ca="1" si="211"/>
        <v>0</v>
      </c>
      <c r="CX136" s="14">
        <f t="shared" ca="1" si="211"/>
        <v>0</v>
      </c>
      <c r="CY136" s="14">
        <f t="shared" ca="1" si="211"/>
        <v>0</v>
      </c>
      <c r="CZ136" s="14">
        <f t="shared" ca="1" si="211"/>
        <v>0</v>
      </c>
      <c r="DA136" s="14">
        <f t="shared" ca="1" si="211"/>
        <v>0</v>
      </c>
      <c r="DB136" s="14">
        <f t="shared" ca="1" si="211"/>
        <v>0</v>
      </c>
      <c r="DC136" s="229">
        <f t="shared" ca="1" si="211"/>
        <v>0</v>
      </c>
    </row>
    <row r="137" spans="1:110" ht="15" hidden="1" customHeight="1">
      <c r="B137" s="150" t="s">
        <v>277</v>
      </c>
      <c r="C137" s="235" t="s">
        <v>278</v>
      </c>
      <c r="D137" s="235"/>
      <c r="E137" s="235"/>
      <c r="F137" s="223">
        <f ca="1">H137+NPV(FD,I137:INDEX(I137:DC137,PAL))</f>
        <v>0</v>
      </c>
      <c r="G137" s="211">
        <f ca="1">SUMIF($H$5:$DC$5,"&lt;="&amp;PAL,$H137:$DC137)</f>
        <v>0</v>
      </c>
      <c r="H137" s="228">
        <f ca="1">SUMPRODUCT(H$106:H$110,100*$D$106:$D$110,1/($DG$106:$DG$110+100),$DH$106:$DH$110)</f>
        <v>0</v>
      </c>
      <c r="I137" s="40">
        <f t="shared" ref="I137:BT137" ca="1" si="212">SUMPRODUCT(I$106:I$110,100*$D$106:$D$110,1/($DG$106:$DG$110+100),$DH$106:$DH$110)</f>
        <v>0</v>
      </c>
      <c r="J137" s="40">
        <f t="shared" ca="1" si="212"/>
        <v>0</v>
      </c>
      <c r="K137" s="40">
        <f t="shared" ca="1" si="212"/>
        <v>0</v>
      </c>
      <c r="L137" s="40">
        <f t="shared" ca="1" si="212"/>
        <v>0</v>
      </c>
      <c r="M137" s="40">
        <f t="shared" ca="1" si="212"/>
        <v>0</v>
      </c>
      <c r="N137" s="40">
        <f t="shared" ca="1" si="212"/>
        <v>0</v>
      </c>
      <c r="O137" s="40">
        <f t="shared" ca="1" si="212"/>
        <v>0</v>
      </c>
      <c r="P137" s="40">
        <f t="shared" ca="1" si="212"/>
        <v>0</v>
      </c>
      <c r="Q137" s="40">
        <f t="shared" ca="1" si="212"/>
        <v>0</v>
      </c>
      <c r="R137" s="40">
        <f t="shared" ca="1" si="212"/>
        <v>0</v>
      </c>
      <c r="S137" s="40">
        <f t="shared" ca="1" si="212"/>
        <v>0</v>
      </c>
      <c r="T137" s="40">
        <f t="shared" ca="1" si="212"/>
        <v>0</v>
      </c>
      <c r="U137" s="40">
        <f t="shared" ca="1" si="212"/>
        <v>0</v>
      </c>
      <c r="V137" s="40">
        <f t="shared" ca="1" si="212"/>
        <v>0</v>
      </c>
      <c r="W137" s="40">
        <f t="shared" ca="1" si="212"/>
        <v>0</v>
      </c>
      <c r="X137" s="40">
        <f t="shared" ca="1" si="212"/>
        <v>0</v>
      </c>
      <c r="Y137" s="40">
        <f t="shared" ca="1" si="212"/>
        <v>0</v>
      </c>
      <c r="Z137" s="40">
        <f t="shared" ca="1" si="212"/>
        <v>0</v>
      </c>
      <c r="AA137" s="40">
        <f t="shared" ca="1" si="212"/>
        <v>0</v>
      </c>
      <c r="AB137" s="40">
        <f t="shared" ca="1" si="212"/>
        <v>0</v>
      </c>
      <c r="AC137" s="40">
        <f t="shared" ca="1" si="212"/>
        <v>0</v>
      </c>
      <c r="AD137" s="40">
        <f t="shared" ca="1" si="212"/>
        <v>0</v>
      </c>
      <c r="AE137" s="40">
        <f t="shared" ca="1" si="212"/>
        <v>0</v>
      </c>
      <c r="AF137" s="40">
        <f t="shared" ca="1" si="212"/>
        <v>0</v>
      </c>
      <c r="AG137" s="40">
        <f t="shared" ca="1" si="212"/>
        <v>0</v>
      </c>
      <c r="AH137" s="40">
        <f t="shared" ca="1" si="212"/>
        <v>0</v>
      </c>
      <c r="AI137" s="40">
        <f t="shared" ca="1" si="212"/>
        <v>0</v>
      </c>
      <c r="AJ137" s="40">
        <f t="shared" ca="1" si="212"/>
        <v>0</v>
      </c>
      <c r="AK137" s="40">
        <f t="shared" ca="1" si="212"/>
        <v>0</v>
      </c>
      <c r="AL137" s="40">
        <f t="shared" ca="1" si="212"/>
        <v>0</v>
      </c>
      <c r="AM137" s="40">
        <f t="shared" ca="1" si="212"/>
        <v>0</v>
      </c>
      <c r="AN137" s="40">
        <f t="shared" ca="1" si="212"/>
        <v>0</v>
      </c>
      <c r="AO137" s="40">
        <f t="shared" ca="1" si="212"/>
        <v>0</v>
      </c>
      <c r="AP137" s="40">
        <f t="shared" ca="1" si="212"/>
        <v>0</v>
      </c>
      <c r="AQ137" s="40">
        <f t="shared" ca="1" si="212"/>
        <v>0</v>
      </c>
      <c r="AR137" s="40">
        <f t="shared" ca="1" si="212"/>
        <v>0</v>
      </c>
      <c r="AS137" s="40">
        <f t="shared" ca="1" si="212"/>
        <v>0</v>
      </c>
      <c r="AT137" s="40">
        <f t="shared" ca="1" si="212"/>
        <v>0</v>
      </c>
      <c r="AU137" s="40">
        <f t="shared" ca="1" si="212"/>
        <v>0</v>
      </c>
      <c r="AV137" s="40">
        <f t="shared" ca="1" si="212"/>
        <v>0</v>
      </c>
      <c r="AW137" s="40">
        <f t="shared" ca="1" si="212"/>
        <v>0</v>
      </c>
      <c r="AX137" s="40">
        <f t="shared" ca="1" si="212"/>
        <v>0</v>
      </c>
      <c r="AY137" s="40">
        <f t="shared" ca="1" si="212"/>
        <v>0</v>
      </c>
      <c r="AZ137" s="40">
        <f t="shared" ca="1" si="212"/>
        <v>0</v>
      </c>
      <c r="BA137" s="40">
        <f t="shared" ca="1" si="212"/>
        <v>0</v>
      </c>
      <c r="BB137" s="40">
        <f t="shared" ca="1" si="212"/>
        <v>0</v>
      </c>
      <c r="BC137" s="40">
        <f t="shared" ca="1" si="212"/>
        <v>0</v>
      </c>
      <c r="BD137" s="40">
        <f t="shared" ca="1" si="212"/>
        <v>0</v>
      </c>
      <c r="BE137" s="40">
        <f t="shared" ca="1" si="212"/>
        <v>0</v>
      </c>
      <c r="BF137" s="40">
        <f t="shared" ca="1" si="212"/>
        <v>0</v>
      </c>
      <c r="BG137" s="40">
        <f t="shared" ca="1" si="212"/>
        <v>0</v>
      </c>
      <c r="BH137" s="40">
        <f t="shared" ca="1" si="212"/>
        <v>0</v>
      </c>
      <c r="BI137" s="40">
        <f t="shared" ca="1" si="212"/>
        <v>0</v>
      </c>
      <c r="BJ137" s="40">
        <f t="shared" ca="1" si="212"/>
        <v>0</v>
      </c>
      <c r="BK137" s="40">
        <f t="shared" ca="1" si="212"/>
        <v>0</v>
      </c>
      <c r="BL137" s="40">
        <f t="shared" ca="1" si="212"/>
        <v>0</v>
      </c>
      <c r="BM137" s="40">
        <f t="shared" ca="1" si="212"/>
        <v>0</v>
      </c>
      <c r="BN137" s="40">
        <f t="shared" ca="1" si="212"/>
        <v>0</v>
      </c>
      <c r="BO137" s="40">
        <f t="shared" ca="1" si="212"/>
        <v>0</v>
      </c>
      <c r="BP137" s="40">
        <f t="shared" ca="1" si="212"/>
        <v>0</v>
      </c>
      <c r="BQ137" s="40">
        <f t="shared" ca="1" si="212"/>
        <v>0</v>
      </c>
      <c r="BR137" s="40">
        <f t="shared" ca="1" si="212"/>
        <v>0</v>
      </c>
      <c r="BS137" s="40">
        <f t="shared" ca="1" si="212"/>
        <v>0</v>
      </c>
      <c r="BT137" s="40">
        <f t="shared" ca="1" si="212"/>
        <v>0</v>
      </c>
      <c r="BU137" s="40">
        <f t="shared" ref="BU137:DC137" ca="1" si="213">SUMPRODUCT(BU$106:BU$110,100*$D$106:$D$110,1/($DG$106:$DG$110+100),$DH$106:$DH$110)</f>
        <v>0</v>
      </c>
      <c r="BV137" s="40">
        <f t="shared" ca="1" si="213"/>
        <v>0</v>
      </c>
      <c r="BW137" s="40">
        <f t="shared" ca="1" si="213"/>
        <v>0</v>
      </c>
      <c r="BX137" s="40">
        <f t="shared" ca="1" si="213"/>
        <v>0</v>
      </c>
      <c r="BY137" s="40">
        <f t="shared" ca="1" si="213"/>
        <v>0</v>
      </c>
      <c r="BZ137" s="40">
        <f t="shared" ca="1" si="213"/>
        <v>0</v>
      </c>
      <c r="CA137" s="40">
        <f t="shared" ca="1" si="213"/>
        <v>0</v>
      </c>
      <c r="CB137" s="40">
        <f t="shared" ca="1" si="213"/>
        <v>0</v>
      </c>
      <c r="CC137" s="40">
        <f t="shared" ca="1" si="213"/>
        <v>0</v>
      </c>
      <c r="CD137" s="40">
        <f t="shared" ca="1" si="213"/>
        <v>0</v>
      </c>
      <c r="CE137" s="40">
        <f t="shared" ca="1" si="213"/>
        <v>0</v>
      </c>
      <c r="CF137" s="40">
        <f t="shared" ca="1" si="213"/>
        <v>0</v>
      </c>
      <c r="CG137" s="40">
        <f t="shared" ca="1" si="213"/>
        <v>0</v>
      </c>
      <c r="CH137" s="40">
        <f t="shared" ca="1" si="213"/>
        <v>0</v>
      </c>
      <c r="CI137" s="40">
        <f t="shared" ca="1" si="213"/>
        <v>0</v>
      </c>
      <c r="CJ137" s="40">
        <f t="shared" ca="1" si="213"/>
        <v>0</v>
      </c>
      <c r="CK137" s="40">
        <f t="shared" ca="1" si="213"/>
        <v>0</v>
      </c>
      <c r="CL137" s="40">
        <f t="shared" ca="1" si="213"/>
        <v>0</v>
      </c>
      <c r="CM137" s="40">
        <f t="shared" ca="1" si="213"/>
        <v>0</v>
      </c>
      <c r="CN137" s="40">
        <f t="shared" ca="1" si="213"/>
        <v>0</v>
      </c>
      <c r="CO137" s="40">
        <f t="shared" ca="1" si="213"/>
        <v>0</v>
      </c>
      <c r="CP137" s="40">
        <f t="shared" ca="1" si="213"/>
        <v>0</v>
      </c>
      <c r="CQ137" s="40">
        <f t="shared" ca="1" si="213"/>
        <v>0</v>
      </c>
      <c r="CR137" s="40">
        <f t="shared" ca="1" si="213"/>
        <v>0</v>
      </c>
      <c r="CS137" s="40">
        <f t="shared" ca="1" si="213"/>
        <v>0</v>
      </c>
      <c r="CT137" s="40">
        <f t="shared" ca="1" si="213"/>
        <v>0</v>
      </c>
      <c r="CU137" s="40">
        <f t="shared" ca="1" si="213"/>
        <v>0</v>
      </c>
      <c r="CV137" s="40">
        <f t="shared" ca="1" si="213"/>
        <v>0</v>
      </c>
      <c r="CW137" s="40">
        <f t="shared" ca="1" si="213"/>
        <v>0</v>
      </c>
      <c r="CX137" s="40">
        <f t="shared" ca="1" si="213"/>
        <v>0</v>
      </c>
      <c r="CY137" s="40">
        <f t="shared" ca="1" si="213"/>
        <v>0</v>
      </c>
      <c r="CZ137" s="40">
        <f t="shared" ca="1" si="213"/>
        <v>0</v>
      </c>
      <c r="DA137" s="40">
        <f t="shared" ca="1" si="213"/>
        <v>0</v>
      </c>
      <c r="DB137" s="40">
        <f t="shared" ca="1" si="213"/>
        <v>0</v>
      </c>
      <c r="DC137" s="249">
        <f t="shared" ca="1" si="213"/>
        <v>0</v>
      </c>
    </row>
    <row r="138" spans="1:110" ht="15" hidden="1" customHeight="1" thickBot="1">
      <c r="B138" s="243" t="s">
        <v>392</v>
      </c>
      <c r="C138" s="245" t="s">
        <v>393</v>
      </c>
      <c r="D138" s="244"/>
      <c r="E138" s="244"/>
      <c r="F138" s="246">
        <f ca="1">H138+NPV(FD,I138:INDEX(I138:DC138,PAL))</f>
        <v>-62834359.525609314</v>
      </c>
      <c r="G138" s="247">
        <f ca="1">SUMIF($H$5:$DC$5,"&lt;="&amp;PAL,$H138:$DC138)</f>
        <v>-117280071.69071509</v>
      </c>
      <c r="H138" s="224">
        <f ca="1">-H135+H136+H137</f>
        <v>0</v>
      </c>
      <c r="I138" s="216">
        <f t="shared" ref="I138:BT138" ca="1" si="214">-I135+I136+I137</f>
        <v>-4334202.396694215</v>
      </c>
      <c r="J138" s="216">
        <f t="shared" ca="1" si="214"/>
        <v>-1588054.2711271152</v>
      </c>
      <c r="K138" s="216">
        <f t="shared" ca="1" si="214"/>
        <v>-6170764.367408107</v>
      </c>
      <c r="L138" s="216">
        <f t="shared" ca="1" si="214"/>
        <v>-4777037.6843502559</v>
      </c>
      <c r="M138" s="216">
        <f t="shared" ca="1" si="214"/>
        <v>-12757288.155424636</v>
      </c>
      <c r="N138" s="216">
        <f t="shared" ca="1" si="214"/>
        <v>-13590288.155424636</v>
      </c>
      <c r="O138" s="216">
        <f t="shared" ca="1" si="214"/>
        <v>-7683358.40335852</v>
      </c>
      <c r="P138" s="216">
        <f t="shared" ca="1" si="214"/>
        <v>-31457.576912239281</v>
      </c>
      <c r="Q138" s="216">
        <f t="shared" ca="1" si="214"/>
        <v>-31457.576912239281</v>
      </c>
      <c r="R138" s="216">
        <f t="shared" ca="1" si="214"/>
        <v>-31457.576912239281</v>
      </c>
      <c r="S138" s="216">
        <f t="shared" ca="1" si="214"/>
        <v>-31457.576912239281</v>
      </c>
      <c r="T138" s="216">
        <f t="shared" ca="1" si="214"/>
        <v>-45272.370300669019</v>
      </c>
      <c r="U138" s="216">
        <f t="shared" ca="1" si="214"/>
        <v>-31457.576912239281</v>
      </c>
      <c r="V138" s="216">
        <f t="shared" ca="1" si="214"/>
        <v>-31457.576912239281</v>
      </c>
      <c r="W138" s="216">
        <f t="shared" ca="1" si="214"/>
        <v>-31457.576912239281</v>
      </c>
      <c r="X138" s="216">
        <f t="shared" ca="1" si="214"/>
        <v>-31457.576912239281</v>
      </c>
      <c r="Y138" s="216">
        <f t="shared" ca="1" si="214"/>
        <v>-31457.576912239281</v>
      </c>
      <c r="Z138" s="216">
        <f t="shared" ca="1" si="214"/>
        <v>-31457.576912239281</v>
      </c>
      <c r="AA138" s="216">
        <f t="shared" ca="1" si="214"/>
        <v>-31457.576912239281</v>
      </c>
      <c r="AB138" s="216">
        <f t="shared" ca="1" si="214"/>
        <v>-31457.576912239281</v>
      </c>
      <c r="AC138" s="216">
        <f t="shared" ca="1" si="214"/>
        <v>-31457.576912239281</v>
      </c>
      <c r="AD138" s="216">
        <f t="shared" ca="1" si="214"/>
        <v>-3492496.4198874459</v>
      </c>
      <c r="AE138" s="216">
        <f t="shared" ca="1" si="214"/>
        <v>-45272.370300669019</v>
      </c>
      <c r="AF138" s="216">
        <f t="shared" ca="1" si="214"/>
        <v>-31457.576912239281</v>
      </c>
      <c r="AG138" s="216">
        <f t="shared" ca="1" si="214"/>
        <v>-31457.576912239281</v>
      </c>
      <c r="AH138" s="216">
        <f t="shared" ca="1" si="214"/>
        <v>-22370782.491375051</v>
      </c>
      <c r="AI138" s="216">
        <f t="shared" ca="1" si="214"/>
        <v>-31457.576912239281</v>
      </c>
      <c r="AJ138" s="216">
        <f t="shared" ca="1" si="214"/>
        <v>-31457.576912239281</v>
      </c>
      <c r="AK138" s="216">
        <f t="shared" ca="1" si="214"/>
        <v>-1028424.5190609997</v>
      </c>
      <c r="AL138" s="216">
        <f t="shared" ca="1" si="214"/>
        <v>-31457.576912239281</v>
      </c>
      <c r="AM138" s="216">
        <f t="shared" ca="1" si="214"/>
        <v>-31457.576912239281</v>
      </c>
      <c r="AN138" s="216">
        <f t="shared" ca="1" si="214"/>
        <v>-4808126.9983998425</v>
      </c>
      <c r="AO138" s="216">
        <f t="shared" ca="1" si="214"/>
        <v>-17566664.188482489</v>
      </c>
      <c r="AP138" s="216">
        <f t="shared" ca="1" si="214"/>
        <v>-45272.370300669019</v>
      </c>
      <c r="AQ138" s="216">
        <f t="shared" ca="1" si="214"/>
        <v>-16379072.56748724</v>
      </c>
      <c r="AR138" s="216">
        <f t="shared" ca="1" si="214"/>
        <v>0</v>
      </c>
      <c r="AS138" s="216">
        <f t="shared" ca="1" si="214"/>
        <v>0</v>
      </c>
      <c r="AT138" s="216">
        <f t="shared" ca="1" si="214"/>
        <v>0</v>
      </c>
      <c r="AU138" s="216">
        <f t="shared" ca="1" si="214"/>
        <v>0</v>
      </c>
      <c r="AV138" s="216">
        <f t="shared" ca="1" si="214"/>
        <v>0</v>
      </c>
      <c r="AW138" s="216">
        <f t="shared" ca="1" si="214"/>
        <v>0</v>
      </c>
      <c r="AX138" s="216">
        <f t="shared" ca="1" si="214"/>
        <v>0</v>
      </c>
      <c r="AY138" s="216">
        <f t="shared" ca="1" si="214"/>
        <v>0</v>
      </c>
      <c r="AZ138" s="216">
        <f t="shared" ca="1" si="214"/>
        <v>0</v>
      </c>
      <c r="BA138" s="216">
        <f t="shared" ca="1" si="214"/>
        <v>0</v>
      </c>
      <c r="BB138" s="216">
        <f t="shared" ca="1" si="214"/>
        <v>0</v>
      </c>
      <c r="BC138" s="216">
        <f t="shared" ca="1" si="214"/>
        <v>0</v>
      </c>
      <c r="BD138" s="216">
        <f t="shared" ca="1" si="214"/>
        <v>0</v>
      </c>
      <c r="BE138" s="216">
        <f t="shared" ca="1" si="214"/>
        <v>0</v>
      </c>
      <c r="BF138" s="216">
        <f t="shared" ca="1" si="214"/>
        <v>0</v>
      </c>
      <c r="BG138" s="216">
        <f t="shared" ca="1" si="214"/>
        <v>0</v>
      </c>
      <c r="BH138" s="216">
        <f t="shared" ca="1" si="214"/>
        <v>0</v>
      </c>
      <c r="BI138" s="216">
        <f t="shared" ca="1" si="214"/>
        <v>0</v>
      </c>
      <c r="BJ138" s="216">
        <f t="shared" ca="1" si="214"/>
        <v>0</v>
      </c>
      <c r="BK138" s="216">
        <f t="shared" ca="1" si="214"/>
        <v>0</v>
      </c>
      <c r="BL138" s="216">
        <f t="shared" ca="1" si="214"/>
        <v>0</v>
      </c>
      <c r="BM138" s="216">
        <f t="shared" ca="1" si="214"/>
        <v>0</v>
      </c>
      <c r="BN138" s="216">
        <f t="shared" ca="1" si="214"/>
        <v>0</v>
      </c>
      <c r="BO138" s="216">
        <f t="shared" ca="1" si="214"/>
        <v>0</v>
      </c>
      <c r="BP138" s="216">
        <f t="shared" ca="1" si="214"/>
        <v>0</v>
      </c>
      <c r="BQ138" s="216">
        <f t="shared" ca="1" si="214"/>
        <v>0</v>
      </c>
      <c r="BR138" s="216">
        <f t="shared" ca="1" si="214"/>
        <v>0</v>
      </c>
      <c r="BS138" s="216">
        <f t="shared" ca="1" si="214"/>
        <v>0</v>
      </c>
      <c r="BT138" s="216">
        <f t="shared" ca="1" si="214"/>
        <v>0</v>
      </c>
      <c r="BU138" s="216">
        <f t="shared" ref="BU138:DC138" ca="1" si="215">-BU135+BU136+BU137</f>
        <v>0</v>
      </c>
      <c r="BV138" s="216">
        <f t="shared" ca="1" si="215"/>
        <v>0</v>
      </c>
      <c r="BW138" s="216">
        <f t="shared" ca="1" si="215"/>
        <v>0</v>
      </c>
      <c r="BX138" s="216">
        <f t="shared" ca="1" si="215"/>
        <v>0</v>
      </c>
      <c r="BY138" s="216">
        <f t="shared" ca="1" si="215"/>
        <v>0</v>
      </c>
      <c r="BZ138" s="216">
        <f t="shared" ca="1" si="215"/>
        <v>0</v>
      </c>
      <c r="CA138" s="216">
        <f t="shared" ca="1" si="215"/>
        <v>0</v>
      </c>
      <c r="CB138" s="216">
        <f t="shared" ca="1" si="215"/>
        <v>0</v>
      </c>
      <c r="CC138" s="216">
        <f t="shared" ca="1" si="215"/>
        <v>0</v>
      </c>
      <c r="CD138" s="216">
        <f t="shared" ca="1" si="215"/>
        <v>0</v>
      </c>
      <c r="CE138" s="216">
        <f t="shared" ca="1" si="215"/>
        <v>0</v>
      </c>
      <c r="CF138" s="216">
        <f t="shared" ca="1" si="215"/>
        <v>0</v>
      </c>
      <c r="CG138" s="216">
        <f t="shared" ca="1" si="215"/>
        <v>0</v>
      </c>
      <c r="CH138" s="216">
        <f t="shared" ca="1" si="215"/>
        <v>0</v>
      </c>
      <c r="CI138" s="216">
        <f t="shared" ca="1" si="215"/>
        <v>0</v>
      </c>
      <c r="CJ138" s="216">
        <f t="shared" ca="1" si="215"/>
        <v>0</v>
      </c>
      <c r="CK138" s="216">
        <f t="shared" ca="1" si="215"/>
        <v>0</v>
      </c>
      <c r="CL138" s="216">
        <f t="shared" ca="1" si="215"/>
        <v>0</v>
      </c>
      <c r="CM138" s="216">
        <f t="shared" ca="1" si="215"/>
        <v>0</v>
      </c>
      <c r="CN138" s="216">
        <f t="shared" ca="1" si="215"/>
        <v>0</v>
      </c>
      <c r="CO138" s="216">
        <f t="shared" ca="1" si="215"/>
        <v>0</v>
      </c>
      <c r="CP138" s="216">
        <f t="shared" ca="1" si="215"/>
        <v>0</v>
      </c>
      <c r="CQ138" s="216">
        <f t="shared" ca="1" si="215"/>
        <v>0</v>
      </c>
      <c r="CR138" s="216">
        <f t="shared" ca="1" si="215"/>
        <v>0</v>
      </c>
      <c r="CS138" s="216">
        <f t="shared" ca="1" si="215"/>
        <v>0</v>
      </c>
      <c r="CT138" s="216">
        <f t="shared" ca="1" si="215"/>
        <v>0</v>
      </c>
      <c r="CU138" s="216">
        <f t="shared" ca="1" si="215"/>
        <v>0</v>
      </c>
      <c r="CV138" s="216">
        <f t="shared" ca="1" si="215"/>
        <v>0</v>
      </c>
      <c r="CW138" s="216">
        <f t="shared" ca="1" si="215"/>
        <v>0</v>
      </c>
      <c r="CX138" s="216">
        <f t="shared" ca="1" si="215"/>
        <v>0</v>
      </c>
      <c r="CY138" s="216">
        <f t="shared" ca="1" si="215"/>
        <v>0</v>
      </c>
      <c r="CZ138" s="216">
        <f t="shared" ca="1" si="215"/>
        <v>0</v>
      </c>
      <c r="DA138" s="216">
        <f t="shared" ca="1" si="215"/>
        <v>0</v>
      </c>
      <c r="DB138" s="216">
        <f t="shared" ca="1" si="215"/>
        <v>0</v>
      </c>
      <c r="DC138" s="250">
        <f t="shared" ca="1" si="215"/>
        <v>0</v>
      </c>
    </row>
    <row r="139" spans="1:110" ht="15" hidden="1" customHeight="1" thickBot="1">
      <c r="C139" s="841" t="s">
        <v>396</v>
      </c>
      <c r="D139" s="842"/>
      <c r="E139" s="842"/>
      <c r="F139" s="843"/>
      <c r="G139" s="54"/>
      <c r="H139" s="10"/>
      <c r="I139" s="10"/>
      <c r="J139" s="10"/>
      <c r="K139" s="10"/>
      <c r="L139" s="10"/>
      <c r="M139" s="10"/>
      <c r="N139" s="10"/>
      <c r="O139" s="10"/>
      <c r="P139" s="10"/>
      <c r="Q139" s="10"/>
      <c r="R139" s="10"/>
      <c r="S139" s="10"/>
      <c r="T139" s="10"/>
      <c r="U139" s="10"/>
      <c r="V139" s="10"/>
      <c r="W139" s="10"/>
      <c r="X139" s="10"/>
      <c r="Y139" s="10"/>
      <c r="Z139" s="10"/>
      <c r="AA139" s="10"/>
      <c r="AB139" s="10"/>
      <c r="AC139" s="10"/>
      <c r="AD139" s="10"/>
      <c r="AE139" s="10"/>
      <c r="AF139" s="10"/>
      <c r="AG139" s="10"/>
      <c r="AH139" s="10"/>
      <c r="AI139" s="10"/>
      <c r="AJ139" s="10"/>
      <c r="AK139" s="10"/>
      <c r="AL139" s="10"/>
      <c r="AM139" s="10"/>
      <c r="AN139" s="10"/>
      <c r="AO139" s="10"/>
      <c r="AP139" s="10"/>
      <c r="AQ139" s="10"/>
      <c r="AR139" s="10"/>
      <c r="AS139" s="10"/>
      <c r="AT139" s="10"/>
      <c r="AU139" s="10"/>
      <c r="AV139" s="10"/>
      <c r="AW139" s="10"/>
      <c r="AX139" s="10"/>
      <c r="AY139" s="10"/>
      <c r="AZ139" s="10"/>
      <c r="BA139" s="10"/>
      <c r="BB139" s="10"/>
      <c r="BC139" s="10"/>
      <c r="BD139" s="10"/>
      <c r="BE139" s="10"/>
      <c r="BF139" s="10"/>
      <c r="BG139" s="10"/>
      <c r="BH139" s="10"/>
      <c r="BI139" s="10"/>
      <c r="BJ139" s="10"/>
      <c r="BK139" s="10"/>
      <c r="BL139" s="10"/>
      <c r="BM139" s="10"/>
      <c r="BN139" s="10"/>
      <c r="BO139" s="10"/>
      <c r="BP139" s="10"/>
      <c r="BQ139" s="10"/>
      <c r="BR139" s="10"/>
      <c r="BS139" s="10"/>
      <c r="BT139" s="10"/>
      <c r="BU139" s="10"/>
      <c r="BV139" s="10"/>
      <c r="BW139" s="10"/>
      <c r="BX139" s="10"/>
      <c r="BY139" s="10"/>
      <c r="BZ139" s="10"/>
      <c r="CA139" s="10"/>
      <c r="CB139" s="10"/>
      <c r="CC139" s="10"/>
      <c r="CD139" s="10"/>
      <c r="CE139" s="10"/>
      <c r="CF139" s="10"/>
      <c r="CG139" s="10"/>
      <c r="CH139" s="10"/>
      <c r="CI139" s="10"/>
      <c r="CJ139" s="10"/>
      <c r="CK139" s="10"/>
      <c r="CL139" s="10"/>
      <c r="CM139" s="10"/>
      <c r="CN139" s="10"/>
      <c r="CO139" s="10"/>
      <c r="CP139" s="10"/>
      <c r="CQ139" s="10"/>
      <c r="CR139" s="10"/>
      <c r="CS139" s="10"/>
      <c r="CT139" s="10"/>
      <c r="CU139" s="10"/>
      <c r="CV139" s="10"/>
      <c r="CW139" s="10"/>
      <c r="CX139" s="10"/>
      <c r="CY139" s="10"/>
      <c r="CZ139" s="10"/>
      <c r="DA139" s="10"/>
      <c r="DB139" s="10"/>
      <c r="DC139" s="10"/>
    </row>
    <row r="140" spans="1:110" ht="15" hidden="1" customHeight="1">
      <c r="C140" s="846" t="s">
        <v>29</v>
      </c>
      <c r="D140" s="847"/>
      <c r="E140" s="848"/>
      <c r="F140" s="269">
        <f ca="1">IF(Rezultatai!B$4=Data1!$G$2,'Jautrumo analizė'!G140,"")</f>
        <v>0.30053921132580552</v>
      </c>
      <c r="G140" s="267">
        <f ca="1">IFERROR(IF(F131&lt;0,(F117-F131)/(F130-F133),(F117)/(F130+F131-F133)),"")</f>
        <v>0.30053921132580552</v>
      </c>
    </row>
    <row r="141" spans="1:110" ht="15" hidden="1" customHeight="1">
      <c r="C141" s="830" t="s">
        <v>28</v>
      </c>
      <c r="D141" s="783"/>
      <c r="E141" s="831"/>
      <c r="F141" s="270">
        <f ca="1">IF(Rezultatai!B$4=Data1!$G$2,'Jautrumo analizė'!G141,"")</f>
        <v>-43354610.718545511</v>
      </c>
      <c r="G141" s="267">
        <f ca="1">IFERROR(F134,"")</f>
        <v>-43354610.718545511</v>
      </c>
    </row>
    <row r="142" spans="1:110" ht="15" hidden="1" customHeight="1">
      <c r="C142" s="830" t="s">
        <v>192</v>
      </c>
      <c r="D142" s="783"/>
      <c r="E142" s="831"/>
      <c r="F142" s="270" t="str">
        <f ca="1">IF(Rezultatai!B$4=Data1!$G$2,'Jautrumo analizė'!G142,"")</f>
        <v/>
      </c>
      <c r="G142" s="267" t="str">
        <f ca="1">IFERROR(IRR(H134:INDEX(H134:DC134,PAL+1)),"")</f>
        <v/>
      </c>
    </row>
    <row r="143" spans="1:110" ht="15" hidden="1" customHeight="1">
      <c r="C143" s="830" t="s">
        <v>257</v>
      </c>
      <c r="D143" s="783"/>
      <c r="E143" s="831"/>
      <c r="F143" s="270" t="str">
        <f>IF(Rezultatai!B$4=Data1!$G$3,'Jautrumo analizė'!G143,"")</f>
        <v/>
      </c>
      <c r="G143" s="267">
        <f ca="1">IFERROR((F7+F115-F132)/F116,"")</f>
        <v>1.4308822750605652</v>
      </c>
    </row>
    <row r="144" spans="1:110" ht="15" hidden="1" customHeight="1">
      <c r="C144" s="830" t="s">
        <v>394</v>
      </c>
      <c r="D144" s="783"/>
      <c r="E144" s="831"/>
      <c r="F144" s="270" t="str">
        <f>IF(Rezultatai!B$5&lt;&gt;"",'Jautrumo analizė'!G144,"")</f>
        <v/>
      </c>
      <c r="G144" s="267">
        <f ca="1">IFERROR(SUM(F152:F160),"")</f>
        <v>1.7321408321982086</v>
      </c>
    </row>
    <row r="145" spans="3:107" ht="15" hidden="1" customHeight="1" thickBot="1">
      <c r="C145" s="836" t="s">
        <v>181</v>
      </c>
      <c r="D145" s="837"/>
      <c r="E145" s="838"/>
      <c r="F145" s="271">
        <f ca="1">IFERROR(F138,"")</f>
        <v>-62834359.525609314</v>
      </c>
      <c r="G145" s="268"/>
    </row>
    <row r="146" spans="3:107" ht="15" hidden="1" customHeight="1" thickBot="1">
      <c r="C146" s="833" t="s">
        <v>193</v>
      </c>
      <c r="D146" s="834"/>
      <c r="E146" s="834"/>
      <c r="F146" s="835"/>
      <c r="G146" s="12" t="s">
        <v>32</v>
      </c>
      <c r="H146" s="12" t="str">
        <f ca="1">H6</f>
        <v>2022</v>
      </c>
      <c r="I146" s="12">
        <f t="shared" ref="I146:BT146" ca="1" si="216">I6</f>
        <v>2023</v>
      </c>
      <c r="J146" s="12">
        <f t="shared" ca="1" si="216"/>
        <v>2024</v>
      </c>
      <c r="K146" s="12">
        <f t="shared" ca="1" si="216"/>
        <v>2025</v>
      </c>
      <c r="L146" s="12">
        <f t="shared" ca="1" si="216"/>
        <v>2026</v>
      </c>
      <c r="M146" s="12">
        <f t="shared" ca="1" si="216"/>
        <v>2027</v>
      </c>
      <c r="N146" s="12">
        <f t="shared" ca="1" si="216"/>
        <v>2028</v>
      </c>
      <c r="O146" s="12">
        <f t="shared" ca="1" si="216"/>
        <v>2029</v>
      </c>
      <c r="P146" s="12">
        <f t="shared" ca="1" si="216"/>
        <v>2030</v>
      </c>
      <c r="Q146" s="12">
        <f t="shared" ca="1" si="216"/>
        <v>2031</v>
      </c>
      <c r="R146" s="12">
        <f t="shared" ca="1" si="216"/>
        <v>2032</v>
      </c>
      <c r="S146" s="12">
        <f t="shared" ca="1" si="216"/>
        <v>2033</v>
      </c>
      <c r="T146" s="12">
        <f t="shared" ca="1" si="216"/>
        <v>2034</v>
      </c>
      <c r="U146" s="12">
        <f t="shared" ca="1" si="216"/>
        <v>2035</v>
      </c>
      <c r="V146" s="12">
        <f t="shared" ca="1" si="216"/>
        <v>2036</v>
      </c>
      <c r="W146" s="12">
        <f t="shared" ca="1" si="216"/>
        <v>2037</v>
      </c>
      <c r="X146" s="12">
        <f t="shared" ca="1" si="216"/>
        <v>2038</v>
      </c>
      <c r="Y146" s="12">
        <f t="shared" ca="1" si="216"/>
        <v>2039</v>
      </c>
      <c r="Z146" s="12">
        <f t="shared" ca="1" si="216"/>
        <v>2040</v>
      </c>
      <c r="AA146" s="12">
        <f t="shared" ca="1" si="216"/>
        <v>2041</v>
      </c>
      <c r="AB146" s="12">
        <f t="shared" ca="1" si="216"/>
        <v>2042</v>
      </c>
      <c r="AC146" s="12">
        <f t="shared" ca="1" si="216"/>
        <v>2043</v>
      </c>
      <c r="AD146" s="12">
        <f t="shared" ca="1" si="216"/>
        <v>2044</v>
      </c>
      <c r="AE146" s="12">
        <f t="shared" ca="1" si="216"/>
        <v>2045</v>
      </c>
      <c r="AF146" s="12">
        <f t="shared" ca="1" si="216"/>
        <v>2046</v>
      </c>
      <c r="AG146" s="12">
        <f t="shared" ca="1" si="216"/>
        <v>2047</v>
      </c>
      <c r="AH146" s="12">
        <f t="shared" ca="1" si="216"/>
        <v>2048</v>
      </c>
      <c r="AI146" s="12">
        <f t="shared" ca="1" si="216"/>
        <v>2049</v>
      </c>
      <c r="AJ146" s="12">
        <f t="shared" ca="1" si="216"/>
        <v>2050</v>
      </c>
      <c r="AK146" s="12">
        <f t="shared" ca="1" si="216"/>
        <v>2051</v>
      </c>
      <c r="AL146" s="12">
        <f t="shared" ca="1" si="216"/>
        <v>2052</v>
      </c>
      <c r="AM146" s="12">
        <f t="shared" ca="1" si="216"/>
        <v>2053</v>
      </c>
      <c r="AN146" s="12">
        <f t="shared" ca="1" si="216"/>
        <v>2054</v>
      </c>
      <c r="AO146" s="12">
        <f t="shared" ca="1" si="216"/>
        <v>2055</v>
      </c>
      <c r="AP146" s="12">
        <f t="shared" ca="1" si="216"/>
        <v>2056</v>
      </c>
      <c r="AQ146" s="12">
        <f t="shared" ca="1" si="216"/>
        <v>2057</v>
      </c>
      <c r="AR146" s="12">
        <f t="shared" ca="1" si="216"/>
        <v>2058</v>
      </c>
      <c r="AS146" s="12">
        <f t="shared" ca="1" si="216"/>
        <v>2059</v>
      </c>
      <c r="AT146" s="12">
        <f t="shared" ca="1" si="216"/>
        <v>2060</v>
      </c>
      <c r="AU146" s="12">
        <f t="shared" ca="1" si="216"/>
        <v>2061</v>
      </c>
      <c r="AV146" s="12">
        <f t="shared" ca="1" si="216"/>
        <v>2062</v>
      </c>
      <c r="AW146" s="12">
        <f t="shared" ca="1" si="216"/>
        <v>2063</v>
      </c>
      <c r="AX146" s="12">
        <f t="shared" ca="1" si="216"/>
        <v>2064</v>
      </c>
      <c r="AY146" s="12">
        <f t="shared" ca="1" si="216"/>
        <v>2065</v>
      </c>
      <c r="AZ146" s="12">
        <f t="shared" ca="1" si="216"/>
        <v>2066</v>
      </c>
      <c r="BA146" s="12">
        <f t="shared" ca="1" si="216"/>
        <v>2067</v>
      </c>
      <c r="BB146" s="12">
        <f t="shared" ca="1" si="216"/>
        <v>2068</v>
      </c>
      <c r="BC146" s="12">
        <f t="shared" ca="1" si="216"/>
        <v>2069</v>
      </c>
      <c r="BD146" s="12">
        <f t="shared" ca="1" si="216"/>
        <v>2070</v>
      </c>
      <c r="BE146" s="12">
        <f t="shared" ca="1" si="216"/>
        <v>2071</v>
      </c>
      <c r="BF146" s="12">
        <f t="shared" ca="1" si="216"/>
        <v>2072</v>
      </c>
      <c r="BG146" s="12">
        <f t="shared" ca="1" si="216"/>
        <v>2073</v>
      </c>
      <c r="BH146" s="12">
        <f t="shared" ca="1" si="216"/>
        <v>2074</v>
      </c>
      <c r="BI146" s="12">
        <f t="shared" ca="1" si="216"/>
        <v>2075</v>
      </c>
      <c r="BJ146" s="12">
        <f t="shared" ca="1" si="216"/>
        <v>2076</v>
      </c>
      <c r="BK146" s="12">
        <f t="shared" ca="1" si="216"/>
        <v>2077</v>
      </c>
      <c r="BL146" s="12">
        <f t="shared" ca="1" si="216"/>
        <v>2078</v>
      </c>
      <c r="BM146" s="12">
        <f t="shared" ca="1" si="216"/>
        <v>2079</v>
      </c>
      <c r="BN146" s="12">
        <f t="shared" ca="1" si="216"/>
        <v>2080</v>
      </c>
      <c r="BO146" s="12">
        <f t="shared" ca="1" si="216"/>
        <v>2081</v>
      </c>
      <c r="BP146" s="12">
        <f t="shared" ca="1" si="216"/>
        <v>2082</v>
      </c>
      <c r="BQ146" s="12">
        <f t="shared" ca="1" si="216"/>
        <v>2083</v>
      </c>
      <c r="BR146" s="12">
        <f t="shared" ca="1" si="216"/>
        <v>2084</v>
      </c>
      <c r="BS146" s="12">
        <f t="shared" ca="1" si="216"/>
        <v>2085</v>
      </c>
      <c r="BT146" s="12">
        <f t="shared" ca="1" si="216"/>
        <v>2086</v>
      </c>
      <c r="BU146" s="12">
        <f t="shared" ref="BU146:DC146" ca="1" si="217">BU6</f>
        <v>2087</v>
      </c>
      <c r="BV146" s="12">
        <f t="shared" ca="1" si="217"/>
        <v>2088</v>
      </c>
      <c r="BW146" s="12">
        <f t="shared" ca="1" si="217"/>
        <v>2089</v>
      </c>
      <c r="BX146" s="12">
        <f t="shared" ca="1" si="217"/>
        <v>2090</v>
      </c>
      <c r="BY146" s="12">
        <f t="shared" ca="1" si="217"/>
        <v>2091</v>
      </c>
      <c r="BZ146" s="12">
        <f t="shared" ca="1" si="217"/>
        <v>2092</v>
      </c>
      <c r="CA146" s="12">
        <f t="shared" ca="1" si="217"/>
        <v>2093</v>
      </c>
      <c r="CB146" s="12">
        <f t="shared" ca="1" si="217"/>
        <v>2094</v>
      </c>
      <c r="CC146" s="12">
        <f t="shared" ca="1" si="217"/>
        <v>2095</v>
      </c>
      <c r="CD146" s="12">
        <f t="shared" ca="1" si="217"/>
        <v>2096</v>
      </c>
      <c r="CE146" s="12">
        <f t="shared" ca="1" si="217"/>
        <v>2097</v>
      </c>
      <c r="CF146" s="12">
        <f t="shared" ca="1" si="217"/>
        <v>2098</v>
      </c>
      <c r="CG146" s="12">
        <f t="shared" ca="1" si="217"/>
        <v>2099</v>
      </c>
      <c r="CH146" s="12">
        <f t="shared" ca="1" si="217"/>
        <v>2100</v>
      </c>
      <c r="CI146" s="12">
        <f t="shared" ca="1" si="217"/>
        <v>2101</v>
      </c>
      <c r="CJ146" s="12">
        <f t="shared" ca="1" si="217"/>
        <v>2102</v>
      </c>
      <c r="CK146" s="12">
        <f t="shared" ca="1" si="217"/>
        <v>2103</v>
      </c>
      <c r="CL146" s="12">
        <f t="shared" ca="1" si="217"/>
        <v>2104</v>
      </c>
      <c r="CM146" s="12">
        <f t="shared" ca="1" si="217"/>
        <v>2105</v>
      </c>
      <c r="CN146" s="12">
        <f t="shared" ca="1" si="217"/>
        <v>2106</v>
      </c>
      <c r="CO146" s="12">
        <f t="shared" ca="1" si="217"/>
        <v>2107</v>
      </c>
      <c r="CP146" s="12">
        <f t="shared" ca="1" si="217"/>
        <v>2108</v>
      </c>
      <c r="CQ146" s="12">
        <f t="shared" ca="1" si="217"/>
        <v>2109</v>
      </c>
      <c r="CR146" s="12">
        <f t="shared" ca="1" si="217"/>
        <v>2110</v>
      </c>
      <c r="CS146" s="12">
        <f t="shared" ca="1" si="217"/>
        <v>2111</v>
      </c>
      <c r="CT146" s="12">
        <f t="shared" ca="1" si="217"/>
        <v>2112</v>
      </c>
      <c r="CU146" s="12">
        <f t="shared" ca="1" si="217"/>
        <v>2113</v>
      </c>
      <c r="CV146" s="12">
        <f t="shared" ca="1" si="217"/>
        <v>2114</v>
      </c>
      <c r="CW146" s="12">
        <f t="shared" ca="1" si="217"/>
        <v>2115</v>
      </c>
      <c r="CX146" s="12">
        <f t="shared" ca="1" si="217"/>
        <v>2116</v>
      </c>
      <c r="CY146" s="12">
        <f t="shared" ca="1" si="217"/>
        <v>2117</v>
      </c>
      <c r="CZ146" s="12">
        <f t="shared" ca="1" si="217"/>
        <v>2118</v>
      </c>
      <c r="DA146" s="12">
        <f t="shared" ca="1" si="217"/>
        <v>2119</v>
      </c>
      <c r="DB146" s="12">
        <f t="shared" ca="1" si="217"/>
        <v>2120</v>
      </c>
      <c r="DC146" s="12">
        <f t="shared" ca="1" si="217"/>
        <v>2121</v>
      </c>
    </row>
    <row r="147" spans="3:107" ht="15" hidden="1" customHeight="1">
      <c r="C147" s="757" t="s">
        <v>197</v>
      </c>
      <c r="D147" s="758"/>
      <c r="E147" s="759"/>
      <c r="F147" s="60"/>
      <c r="G147" s="58">
        <f>SUMIF($H$4:$DC$4,"&lt;="&amp;PAL,$H147:$DC147)</f>
        <v>0</v>
      </c>
      <c r="H147" s="14">
        <f ca="1">H132-H$7+H$115</f>
        <v>0</v>
      </c>
      <c r="I147" s="14">
        <f ca="1">I132-I$7+I$115</f>
        <v>-5244384.9000000004</v>
      </c>
      <c r="J147" s="14">
        <f t="shared" ref="J147:BT147" ca="1" si="218">J132-J$7+J$115</f>
        <v>-2120078.08</v>
      </c>
      <c r="K147" s="14">
        <f t="shared" ca="1" si="218"/>
        <v>-11667411.296500001</v>
      </c>
      <c r="L147" s="14">
        <f t="shared" ca="1" si="218"/>
        <v>-5737482.0100000007</v>
      </c>
      <c r="M147" s="14">
        <f t="shared" ca="1" si="218"/>
        <v>-16549539.08</v>
      </c>
      <c r="N147" s="14">
        <f t="shared" ca="1" si="218"/>
        <v>-16401515.08</v>
      </c>
      <c r="O147" s="14">
        <f t="shared" ca="1" si="218"/>
        <v>-9254130.0800000001</v>
      </c>
      <c r="P147" s="14">
        <f t="shared" ca="1" si="218"/>
        <v>4669.9199999999837</v>
      </c>
      <c r="Q147" s="14">
        <f t="shared" ca="1" si="218"/>
        <v>4669.9199999999837</v>
      </c>
      <c r="R147" s="14">
        <f t="shared" ca="1" si="218"/>
        <v>4669.9199999999837</v>
      </c>
      <c r="S147" s="14">
        <f t="shared" ca="1" si="218"/>
        <v>4669.9199999999837</v>
      </c>
      <c r="T147" s="14">
        <f t="shared" ca="1" si="218"/>
        <v>-197665.4</v>
      </c>
      <c r="U147" s="14">
        <f t="shared" ca="1" si="218"/>
        <v>-3182640</v>
      </c>
      <c r="V147" s="14">
        <f t="shared" ca="1" si="218"/>
        <v>0</v>
      </c>
      <c r="W147" s="14">
        <f t="shared" ca="1" si="218"/>
        <v>-866965.5</v>
      </c>
      <c r="X147" s="14">
        <f t="shared" ca="1" si="218"/>
        <v>0</v>
      </c>
      <c r="Y147" s="14">
        <f t="shared" ca="1" si="218"/>
        <v>180949.5</v>
      </c>
      <c r="Z147" s="14">
        <f t="shared" ca="1" si="218"/>
        <v>3182640</v>
      </c>
      <c r="AA147" s="14">
        <f t="shared" ca="1" si="218"/>
        <v>0</v>
      </c>
      <c r="AB147" s="14">
        <f t="shared" ca="1" si="218"/>
        <v>866965.5</v>
      </c>
      <c r="AC147" s="14">
        <f t="shared" ca="1" si="218"/>
        <v>0</v>
      </c>
      <c r="AD147" s="14">
        <f t="shared" ca="1" si="218"/>
        <v>-4489439.5</v>
      </c>
      <c r="AE147" s="14">
        <f t="shared" ca="1" si="218"/>
        <v>-5321115.9000000004</v>
      </c>
      <c r="AF147" s="14">
        <f t="shared" ca="1" si="218"/>
        <v>0</v>
      </c>
      <c r="AG147" s="14">
        <f t="shared" ca="1" si="218"/>
        <v>-1444942.5</v>
      </c>
      <c r="AH147" s="14">
        <f t="shared" ca="1" si="218"/>
        <v>-27030583.146499999</v>
      </c>
      <c r="AI147" s="14">
        <f t="shared" ca="1" si="218"/>
        <v>193012.8</v>
      </c>
      <c r="AJ147" s="14">
        <f t="shared" ca="1" si="218"/>
        <v>3394816</v>
      </c>
      <c r="AK147" s="14">
        <f t="shared" ca="1" si="218"/>
        <v>-1206330</v>
      </c>
      <c r="AL147" s="14">
        <f t="shared" ca="1" si="218"/>
        <v>924763.2</v>
      </c>
      <c r="AM147" s="14">
        <f t="shared" ca="1" si="218"/>
        <v>0</v>
      </c>
      <c r="AN147" s="14">
        <f t="shared" ca="1" si="218"/>
        <v>-6021036</v>
      </c>
      <c r="AO147" s="14">
        <f t="shared" ca="1" si="218"/>
        <v>-25461120</v>
      </c>
      <c r="AP147" s="14">
        <f t="shared" ca="1" si="218"/>
        <v>-16715.899999999994</v>
      </c>
      <c r="AQ147" s="14">
        <f t="shared" ca="1" si="218"/>
        <v>-17503568.990575001</v>
      </c>
      <c r="AR147" s="14">
        <f t="shared" ca="1" si="218"/>
        <v>0</v>
      </c>
      <c r="AS147" s="14">
        <f t="shared" ca="1" si="218"/>
        <v>0</v>
      </c>
      <c r="AT147" s="14">
        <f t="shared" ca="1" si="218"/>
        <v>0</v>
      </c>
      <c r="AU147" s="14">
        <f t="shared" ca="1" si="218"/>
        <v>0</v>
      </c>
      <c r="AV147" s="14">
        <f t="shared" ca="1" si="218"/>
        <v>0</v>
      </c>
      <c r="AW147" s="14">
        <f t="shared" ca="1" si="218"/>
        <v>0</v>
      </c>
      <c r="AX147" s="14">
        <f t="shared" ca="1" si="218"/>
        <v>0</v>
      </c>
      <c r="AY147" s="14">
        <f t="shared" ca="1" si="218"/>
        <v>0</v>
      </c>
      <c r="AZ147" s="14">
        <f t="shared" ca="1" si="218"/>
        <v>0</v>
      </c>
      <c r="BA147" s="14">
        <f t="shared" ca="1" si="218"/>
        <v>0</v>
      </c>
      <c r="BB147" s="14">
        <f t="shared" ca="1" si="218"/>
        <v>0</v>
      </c>
      <c r="BC147" s="14">
        <f t="shared" ca="1" si="218"/>
        <v>0</v>
      </c>
      <c r="BD147" s="14">
        <f t="shared" ca="1" si="218"/>
        <v>0</v>
      </c>
      <c r="BE147" s="14">
        <f t="shared" ca="1" si="218"/>
        <v>0</v>
      </c>
      <c r="BF147" s="14">
        <f t="shared" ca="1" si="218"/>
        <v>0</v>
      </c>
      <c r="BG147" s="14">
        <f t="shared" ca="1" si="218"/>
        <v>0</v>
      </c>
      <c r="BH147" s="14">
        <f t="shared" ca="1" si="218"/>
        <v>0</v>
      </c>
      <c r="BI147" s="14">
        <f t="shared" ca="1" si="218"/>
        <v>0</v>
      </c>
      <c r="BJ147" s="14">
        <f t="shared" ca="1" si="218"/>
        <v>0</v>
      </c>
      <c r="BK147" s="14">
        <f t="shared" ca="1" si="218"/>
        <v>0</v>
      </c>
      <c r="BL147" s="14">
        <f t="shared" ca="1" si="218"/>
        <v>0</v>
      </c>
      <c r="BM147" s="14">
        <f t="shared" ca="1" si="218"/>
        <v>0</v>
      </c>
      <c r="BN147" s="14">
        <f t="shared" ca="1" si="218"/>
        <v>0</v>
      </c>
      <c r="BO147" s="14">
        <f t="shared" ca="1" si="218"/>
        <v>0</v>
      </c>
      <c r="BP147" s="14">
        <f t="shared" ca="1" si="218"/>
        <v>0</v>
      </c>
      <c r="BQ147" s="14">
        <f t="shared" ca="1" si="218"/>
        <v>0</v>
      </c>
      <c r="BR147" s="14">
        <f t="shared" ca="1" si="218"/>
        <v>0</v>
      </c>
      <c r="BS147" s="14">
        <f t="shared" ca="1" si="218"/>
        <v>0</v>
      </c>
      <c r="BT147" s="14">
        <f t="shared" ca="1" si="218"/>
        <v>0</v>
      </c>
      <c r="BU147" s="14">
        <f t="shared" ref="BU147:DC147" ca="1" si="219">BU132-BU$7+BU$115</f>
        <v>0</v>
      </c>
      <c r="BV147" s="14">
        <f t="shared" ca="1" si="219"/>
        <v>0</v>
      </c>
      <c r="BW147" s="14">
        <f t="shared" ca="1" si="219"/>
        <v>0</v>
      </c>
      <c r="BX147" s="14">
        <f t="shared" ca="1" si="219"/>
        <v>0</v>
      </c>
      <c r="BY147" s="14">
        <f t="shared" ca="1" si="219"/>
        <v>0</v>
      </c>
      <c r="BZ147" s="14">
        <f t="shared" ca="1" si="219"/>
        <v>0</v>
      </c>
      <c r="CA147" s="14">
        <f t="shared" ca="1" si="219"/>
        <v>0</v>
      </c>
      <c r="CB147" s="14">
        <f t="shared" ca="1" si="219"/>
        <v>0</v>
      </c>
      <c r="CC147" s="14">
        <f t="shared" ca="1" si="219"/>
        <v>0</v>
      </c>
      <c r="CD147" s="14">
        <f t="shared" ca="1" si="219"/>
        <v>0</v>
      </c>
      <c r="CE147" s="14">
        <f t="shared" ca="1" si="219"/>
        <v>0</v>
      </c>
      <c r="CF147" s="14">
        <f t="shared" ca="1" si="219"/>
        <v>0</v>
      </c>
      <c r="CG147" s="14">
        <f t="shared" ca="1" si="219"/>
        <v>0</v>
      </c>
      <c r="CH147" s="14">
        <f t="shared" ca="1" si="219"/>
        <v>0</v>
      </c>
      <c r="CI147" s="14">
        <f t="shared" ca="1" si="219"/>
        <v>0</v>
      </c>
      <c r="CJ147" s="14">
        <f t="shared" ca="1" si="219"/>
        <v>0</v>
      </c>
      <c r="CK147" s="14">
        <f t="shared" ca="1" si="219"/>
        <v>0</v>
      </c>
      <c r="CL147" s="14">
        <f t="shared" ca="1" si="219"/>
        <v>0</v>
      </c>
      <c r="CM147" s="14">
        <f t="shared" ca="1" si="219"/>
        <v>0</v>
      </c>
      <c r="CN147" s="14">
        <f t="shared" ca="1" si="219"/>
        <v>0</v>
      </c>
      <c r="CO147" s="14">
        <f t="shared" ca="1" si="219"/>
        <v>0</v>
      </c>
      <c r="CP147" s="14">
        <f t="shared" ca="1" si="219"/>
        <v>0</v>
      </c>
      <c r="CQ147" s="14">
        <f t="shared" ca="1" si="219"/>
        <v>0</v>
      </c>
      <c r="CR147" s="14">
        <f t="shared" ca="1" si="219"/>
        <v>0</v>
      </c>
      <c r="CS147" s="14">
        <f t="shared" ca="1" si="219"/>
        <v>0</v>
      </c>
      <c r="CT147" s="14">
        <f t="shared" ca="1" si="219"/>
        <v>0</v>
      </c>
      <c r="CU147" s="14">
        <f t="shared" ca="1" si="219"/>
        <v>0</v>
      </c>
      <c r="CV147" s="14">
        <f t="shared" ca="1" si="219"/>
        <v>0</v>
      </c>
      <c r="CW147" s="14">
        <f t="shared" ca="1" si="219"/>
        <v>0</v>
      </c>
      <c r="CX147" s="14">
        <f t="shared" ca="1" si="219"/>
        <v>0</v>
      </c>
      <c r="CY147" s="14">
        <f t="shared" ca="1" si="219"/>
        <v>0</v>
      </c>
      <c r="CZ147" s="14">
        <f t="shared" ca="1" si="219"/>
        <v>0</v>
      </c>
      <c r="DA147" s="14">
        <f t="shared" ca="1" si="219"/>
        <v>0</v>
      </c>
      <c r="DB147" s="14">
        <f t="shared" ca="1" si="219"/>
        <v>0</v>
      </c>
      <c r="DC147" s="14">
        <f t="shared" ca="1" si="219"/>
        <v>0</v>
      </c>
    </row>
    <row r="148" spans="3:107" ht="15" hidden="1" customHeight="1">
      <c r="C148" s="760" t="s">
        <v>268</v>
      </c>
      <c r="D148" s="761"/>
      <c r="E148" s="762"/>
      <c r="F148" s="53">
        <f ca="1">IFERROR(H147+NPV(FD,I147:INDEX(I147:DC147,PAL)),"")</f>
        <v>-82703293.517805487</v>
      </c>
      <c r="G148" s="52"/>
    </row>
    <row r="149" spans="3:107" ht="15" hidden="1" customHeight="1">
      <c r="C149" s="760" t="s">
        <v>269</v>
      </c>
      <c r="D149" s="761"/>
      <c r="E149" s="762"/>
      <c r="F149" s="173" t="str">
        <f ca="1">IFERROR(IRR(H147:INDEX(H147:DC147,PAL+1)),"")</f>
        <v/>
      </c>
      <c r="G149" s="44"/>
    </row>
    <row r="150" spans="3:107" ht="15" hidden="1" customHeight="1" thickBot="1">
      <c r="C150" s="766" t="s">
        <v>196</v>
      </c>
      <c r="D150" s="767"/>
      <c r="E150" s="768"/>
      <c r="F150" s="51">
        <f ca="1">IFERROR(IF(F$89&lt;0,SUM(F$100,-F$115,-F$89)/SUM(F$9,F$8,-SNA!F136),SUM(F$100,-F$115)/SUM(F$9,F$8,-SNA!F136,F$89)),"")</f>
        <v>0</v>
      </c>
      <c r="G150" s="44"/>
    </row>
    <row r="151" spans="3:107" ht="15" hidden="1" customHeight="1" thickBot="1">
      <c r="C151" s="833" t="s">
        <v>395</v>
      </c>
      <c r="D151" s="834"/>
      <c r="E151" s="834"/>
      <c r="F151" s="835"/>
      <c r="G151" s="44"/>
    </row>
    <row r="152" spans="3:107" ht="15" hidden="1" customHeight="1" thickBot="1">
      <c r="C152" s="251" t="str">
        <f>DA!C8</f>
        <v>Ekonominės naudos ir išlaidų santykis (ENIS)</v>
      </c>
      <c r="D152" s="219"/>
      <c r="E152" s="252">
        <f ca="1">INDIRECT(CONCATENATE("DA!","D",ROW(INDIRECT(VLOOKUP(Opt_alt,Data1!$P$2:$Q$6,2,FALSE)))-9))</f>
        <v>10</v>
      </c>
      <c r="F152" s="252">
        <f ca="1">IF(DA!$B$4=Data1!$G$2,IFERROR(10*F140/MAX(Rodikliai),"-"),IFERROR(10*MIN(Rodikliai)/F143,"-"))*DA!D8</f>
        <v>1.7321408321982086</v>
      </c>
      <c r="G152" s="44"/>
    </row>
    <row r="153" spans="3:107" ht="15" hidden="1" customHeight="1" thickBot="1">
      <c r="C153" s="251" t="str">
        <f>DA!C9</f>
        <v>Nurodykite</v>
      </c>
      <c r="D153" s="197"/>
      <c r="E153" s="252" t="str">
        <f ca="1">INDIRECT(CONCATENATE("DA!","D",ROW(INDIRECT(VLOOKUP(Opt_alt,Data1!$P$2:$Q$6,2,FALSE)))-8))</f>
        <v>Nurodykite įvertinimą</v>
      </c>
      <c r="F153" s="252" t="str">
        <f ca="1">INDIRECT(CONCATENATE("DA!","E",ROW(INDIRECT(VLOOKUP(Opt_alt,Data1!$P$2:$Q$6,2,FALSE)))-8))</f>
        <v/>
      </c>
      <c r="G153" s="44"/>
    </row>
    <row r="154" spans="3:107" ht="15" hidden="1" customHeight="1" thickBot="1">
      <c r="C154" s="251" t="str">
        <f>DA!C10</f>
        <v>Nurodykite</v>
      </c>
      <c r="D154" s="197"/>
      <c r="E154" s="252" t="str">
        <f ca="1">INDIRECT(CONCATENATE("DA!","D",ROW(INDIRECT(VLOOKUP(Opt_alt,Data1!$P$2:$Q$6,2,FALSE)))-7))</f>
        <v>Nurodykite įvertinimą</v>
      </c>
      <c r="F154" s="252" t="str">
        <f ca="1">INDIRECT(CONCATENATE("DA!","E",ROW(INDIRECT(VLOOKUP(Opt_alt,Data1!$P$2:$Q$6,2,FALSE)))-7))</f>
        <v/>
      </c>
      <c r="G154" s="44"/>
    </row>
    <row r="155" spans="3:107" ht="15" hidden="1" customHeight="1" thickBot="1">
      <c r="C155" s="251" t="str">
        <f>DA!C11</f>
        <v>Nurodykite</v>
      </c>
      <c r="D155" s="57"/>
      <c r="E155" s="252" t="str">
        <f ca="1">INDIRECT(CONCATENATE("DA!","D",ROW(INDIRECT(VLOOKUP(Opt_alt,Data1!$P$2:$Q$6,2,FALSE)))-6))</f>
        <v>Nurodykite įvertinimą</v>
      </c>
      <c r="F155" s="252" t="str">
        <f ca="1">INDIRECT(CONCATENATE("DA!","E",ROW(INDIRECT(VLOOKUP(Opt_alt,Data1!$P$2:$Q$6,2,FALSE)))-6))</f>
        <v/>
      </c>
      <c r="G155" s="44"/>
    </row>
    <row r="156" spans="3:107" ht="15" hidden="1" customHeight="1" thickBot="1">
      <c r="C156" s="251" t="str">
        <f>DA!C12</f>
        <v>Nurodykite</v>
      </c>
      <c r="D156" s="57"/>
      <c r="E156" s="252" t="str">
        <f ca="1">INDIRECT(CONCATENATE("DA!","D",ROW(INDIRECT(VLOOKUP(Opt_alt,Data1!$P$2:$Q$6,2,FALSE)))-5))</f>
        <v>Nurodykite įvertinimą</v>
      </c>
      <c r="F156" s="252" t="str">
        <f ca="1">INDIRECT(CONCATENATE("DA!","E",ROW(INDIRECT(VLOOKUP(Opt_alt,Data1!$P$2:$Q$6,2,FALSE)))-5))</f>
        <v/>
      </c>
      <c r="G156" s="44"/>
    </row>
    <row r="157" spans="3:107" ht="15" hidden="1" customHeight="1" thickBot="1">
      <c r="C157" s="251" t="str">
        <f>DA!C13</f>
        <v>Nurodykite</v>
      </c>
      <c r="D157" s="57"/>
      <c r="E157" s="252" t="str">
        <f ca="1">INDIRECT(CONCATENATE("DA!","D",ROW(INDIRECT(VLOOKUP(Opt_alt,Data1!$P$2:$Q$6,2,FALSE)))-4))</f>
        <v>Nurodykite įvertinimą</v>
      </c>
      <c r="F157" s="252" t="str">
        <f ca="1">INDIRECT(CONCATENATE("DA!","E",ROW(INDIRECT(VLOOKUP(Opt_alt,Data1!$P$2:$Q$6,2,FALSE)))-4))</f>
        <v/>
      </c>
      <c r="G157" s="44"/>
    </row>
    <row r="158" spans="3:107" ht="15" hidden="1" customHeight="1" thickBot="1">
      <c r="C158" s="251" t="str">
        <f>DA!C14</f>
        <v>Nurodykite</v>
      </c>
      <c r="D158" s="57"/>
      <c r="E158" s="252" t="str">
        <f ca="1">INDIRECT(CONCATENATE("DA!","D",ROW(INDIRECT(VLOOKUP(Opt_alt,Data1!$P$2:$Q$6,2,FALSE)))-3))</f>
        <v>Nurodykite įvertinimą</v>
      </c>
      <c r="F158" s="252" t="str">
        <f ca="1">INDIRECT(CONCATENATE("DA!","E",ROW(INDIRECT(VLOOKUP(Opt_alt,Data1!$P$2:$Q$6,2,FALSE)))-3))</f>
        <v/>
      </c>
      <c r="G158" s="44"/>
    </row>
    <row r="159" spans="3:107" ht="15" hidden="1" customHeight="1" thickBot="1">
      <c r="C159" s="251" t="str">
        <f>DA!C15</f>
        <v>Nurodykite</v>
      </c>
      <c r="D159" s="57"/>
      <c r="E159" s="252" t="str">
        <f ca="1">INDIRECT(CONCATENATE("DA!","D",ROW(INDIRECT(VLOOKUP(Opt_alt,Data1!$P$2:$Q$6,2,FALSE)))-2))</f>
        <v>Nurodykite įvertinimą</v>
      </c>
      <c r="F159" s="252" t="str">
        <f ca="1">INDIRECT(CONCATENATE("DA!","E",ROW(INDIRECT(VLOOKUP(Opt_alt,Data1!$P$2:$Q$6,2,FALSE)))-2))</f>
        <v/>
      </c>
      <c r="G159" s="44"/>
    </row>
    <row r="160" spans="3:107" ht="21.75" hidden="1" customHeight="1">
      <c r="C160" s="251" t="str">
        <f>DA!C16</f>
        <v>Nurodykite</v>
      </c>
      <c r="D160" s="57"/>
      <c r="E160" s="252" t="str">
        <f ca="1">INDIRECT(CONCATENATE("DA!","D",ROW(INDIRECT(VLOOKUP(Opt_alt,Data1!$P$2:$Q$6,2,FALSE)))-1))</f>
        <v>Nurodykite įvertinimą</v>
      </c>
      <c r="F160" s="252" t="str">
        <f ca="1">INDIRECT(CONCATENATE("DA!","E",ROW(INDIRECT(VLOOKUP(Opt_alt,Data1!$P$2:$Q$6,2,FALSE)))-1))</f>
        <v/>
      </c>
      <c r="G160" s="44"/>
      <c r="H160" s="254"/>
    </row>
    <row r="161" spans="2:58" ht="0.75" hidden="1" customHeight="1">
      <c r="C161" s="57"/>
      <c r="D161" s="57"/>
      <c r="E161" s="57"/>
      <c r="F161" s="59"/>
      <c r="G161" s="44"/>
    </row>
    <row r="162" spans="2:58" ht="15" hidden="1" thickBot="1">
      <c r="AF162" s="18" t="s">
        <v>391</v>
      </c>
    </row>
    <row r="163" spans="2:58" ht="15" customHeight="1">
      <c r="E163" s="797" t="s">
        <v>236</v>
      </c>
      <c r="F163" s="798"/>
      <c r="G163" s="797" t="s">
        <v>281</v>
      </c>
      <c r="H163" s="798"/>
      <c r="I163" s="797" t="s">
        <v>282</v>
      </c>
      <c r="J163" s="798"/>
      <c r="K163" s="797" t="s">
        <v>257</v>
      </c>
      <c r="L163" s="798"/>
      <c r="M163" s="797" t="s">
        <v>394</v>
      </c>
      <c r="N163" s="798"/>
      <c r="O163" s="797" t="s">
        <v>181</v>
      </c>
      <c r="P163" s="798"/>
      <c r="Q163" s="797" t="s">
        <v>387</v>
      </c>
      <c r="R163" s="798"/>
      <c r="S163" s="797" t="s">
        <v>388</v>
      </c>
      <c r="T163" s="798"/>
      <c r="U163" s="787" t="s">
        <v>389</v>
      </c>
      <c r="V163" s="787"/>
      <c r="W163" s="832"/>
      <c r="X163" s="832"/>
      <c r="Y163" s="832"/>
      <c r="Z163" s="832"/>
      <c r="AA163" s="832"/>
      <c r="AB163" s="832"/>
      <c r="AC163" s="832"/>
      <c r="AD163" s="832"/>
      <c r="AE163" s="832"/>
      <c r="AF163" s="839" t="s">
        <v>236</v>
      </c>
      <c r="AG163" s="828"/>
      <c r="AH163" s="828"/>
      <c r="AI163" s="828" t="s">
        <v>281</v>
      </c>
      <c r="AJ163" s="828"/>
      <c r="AK163" s="828"/>
      <c r="AL163" s="828" t="s">
        <v>282</v>
      </c>
      <c r="AM163" s="828"/>
      <c r="AN163" s="828"/>
      <c r="AO163" s="828" t="s">
        <v>257</v>
      </c>
      <c r="AP163" s="828"/>
      <c r="AQ163" s="828"/>
      <c r="AR163" s="828" t="s">
        <v>394</v>
      </c>
      <c r="AS163" s="828"/>
      <c r="AT163" s="828"/>
      <c r="AU163" s="828" t="s">
        <v>181</v>
      </c>
      <c r="AV163" s="828"/>
      <c r="AW163" s="828"/>
      <c r="AX163" s="828" t="s">
        <v>387</v>
      </c>
      <c r="AY163" s="828"/>
      <c r="AZ163" s="828"/>
      <c r="BA163" s="828" t="s">
        <v>388</v>
      </c>
      <c r="BB163" s="828"/>
      <c r="BC163" s="828"/>
      <c r="BD163" s="828" t="s">
        <v>389</v>
      </c>
      <c r="BE163" s="828"/>
      <c r="BF163" s="829"/>
    </row>
    <row r="164" spans="2:58" ht="15" thickBot="1">
      <c r="C164" s="31" t="s">
        <v>234</v>
      </c>
      <c r="E164" s="272">
        <v>-0.01</v>
      </c>
      <c r="F164" s="272">
        <v>0.01</v>
      </c>
      <c r="G164" s="272">
        <v>-0.01</v>
      </c>
      <c r="H164" s="272">
        <v>0.01</v>
      </c>
      <c r="I164" s="272">
        <v>-0.01</v>
      </c>
      <c r="J164" s="272">
        <v>0.01</v>
      </c>
      <c r="K164" s="272">
        <v>-0.01</v>
      </c>
      <c r="L164" s="272">
        <v>0.01</v>
      </c>
      <c r="M164" s="272">
        <v>-0.01</v>
      </c>
      <c r="N164" s="272">
        <v>0.01</v>
      </c>
      <c r="O164" s="272">
        <v>-0.01</v>
      </c>
      <c r="P164" s="272">
        <v>0.01</v>
      </c>
      <c r="Q164" s="272">
        <v>-0.01</v>
      </c>
      <c r="R164" s="272">
        <v>0.01</v>
      </c>
      <c r="S164" s="272">
        <v>-0.01</v>
      </c>
      <c r="T164" s="272">
        <v>0.01</v>
      </c>
      <c r="U164" s="272">
        <v>-0.01</v>
      </c>
      <c r="V164" s="272">
        <v>0.01</v>
      </c>
      <c r="W164" s="63"/>
      <c r="X164" s="63"/>
      <c r="Y164" s="63"/>
      <c r="Z164" s="63"/>
      <c r="AA164" s="63"/>
      <c r="AB164" s="63"/>
      <c r="AC164" s="63"/>
      <c r="AD164" s="63"/>
      <c r="AE164" s="63"/>
      <c r="AF164" s="259">
        <v>-0.01</v>
      </c>
      <c r="AG164" s="256">
        <v>0</v>
      </c>
      <c r="AH164" s="256">
        <v>0.01</v>
      </c>
      <c r="AI164" s="256">
        <v>-0.01</v>
      </c>
      <c r="AJ164" s="256">
        <v>0</v>
      </c>
      <c r="AK164" s="256">
        <v>0.01</v>
      </c>
      <c r="AL164" s="256">
        <v>-0.01</v>
      </c>
      <c r="AM164" s="256">
        <v>0</v>
      </c>
      <c r="AN164" s="256">
        <v>0.01</v>
      </c>
      <c r="AO164" s="256">
        <v>-0.01</v>
      </c>
      <c r="AP164" s="256">
        <v>0</v>
      </c>
      <c r="AQ164" s="256">
        <v>0.01</v>
      </c>
      <c r="AR164" s="256">
        <v>-0.01</v>
      </c>
      <c r="AS164" s="256">
        <v>0</v>
      </c>
      <c r="AT164" s="256">
        <v>0.01</v>
      </c>
      <c r="AU164" s="256">
        <v>-0.01</v>
      </c>
      <c r="AV164" s="256">
        <v>0</v>
      </c>
      <c r="AW164" s="256">
        <v>0.01</v>
      </c>
      <c r="AX164" s="256">
        <v>-0.01</v>
      </c>
      <c r="AY164" s="256">
        <v>0</v>
      </c>
      <c r="AZ164" s="256">
        <v>0.01</v>
      </c>
      <c r="BA164" s="256">
        <v>-0.01</v>
      </c>
      <c r="BB164" s="256">
        <v>0</v>
      </c>
      <c r="BC164" s="256">
        <v>0.01</v>
      </c>
      <c r="BD164" s="256">
        <v>-0.01</v>
      </c>
      <c r="BE164" s="256">
        <v>0</v>
      </c>
      <c r="BF164" s="257">
        <v>0.01</v>
      </c>
    </row>
    <row r="165" spans="2:58">
      <c r="C165" s="273" t="s">
        <v>416</v>
      </c>
      <c r="E165" s="255">
        <f>IFERROR((AF165-$AG165)/$AG165,"-")</f>
        <v>0</v>
      </c>
      <c r="F165" s="255">
        <f>IFERROR((AH165-$AG165)/$AG165,"-")</f>
        <v>0</v>
      </c>
      <c r="G165" s="255">
        <f>IFERROR((AI165-$AJ165)/$AJ165,"-")</f>
        <v>0</v>
      </c>
      <c r="H165" s="255">
        <f>IFERROR((AK165-$AJ165)/$AJ165,"-")</f>
        <v>0</v>
      </c>
      <c r="I165" s="255">
        <f>IFERROR((AL165-$AM165)/$AM165,"-")</f>
        <v>0</v>
      </c>
      <c r="J165" s="255">
        <f>IFERROR((AN165-$AM165)/$AM165,"-")</f>
        <v>0</v>
      </c>
      <c r="K165" s="255" t="str">
        <f>IFERROR((AO165-$AP165)/$AP165,"-")</f>
        <v>-</v>
      </c>
      <c r="L165" s="255" t="str">
        <f>IFERROR((AQ165-$AP165)/$AP165,"-")</f>
        <v>-</v>
      </c>
      <c r="M165" s="255" t="str">
        <f>IFERROR((AR165-$AS165)/$AS165,"-")</f>
        <v>-</v>
      </c>
      <c r="N165" s="255" t="str">
        <f>IFERROR((AT165-$AS165)/$AS165,"-")</f>
        <v>-</v>
      </c>
      <c r="O165" s="255">
        <f>IFERROR((AU165-$AV165)/$AV165,"-")</f>
        <v>0</v>
      </c>
      <c r="P165" s="255">
        <f>IFERROR((AW165-$AV165)/$AV165,"-")</f>
        <v>0</v>
      </c>
      <c r="Q165" s="255">
        <f>IFERROR((AX165-$AY165)/$AY165,"-")</f>
        <v>0</v>
      </c>
      <c r="R165" s="255">
        <f>IFERROR((AZ165-$AY165)/$AY165,"-")</f>
        <v>0</v>
      </c>
      <c r="S165" s="255" t="str">
        <f>IFERROR((BA165-$BB165)/$BB165,"-")</f>
        <v>-</v>
      </c>
      <c r="T165" s="255" t="str">
        <f>IFERROR((BC165-$BB165)/$BB165,"-")</f>
        <v>-</v>
      </c>
      <c r="U165" s="255">
        <f>IFERROR((BD165-$BE165)/$BE165,"-")</f>
        <v>0</v>
      </c>
      <c r="V165" s="255">
        <f>IFERROR((BF165-$BE165)/$BE165,"-")</f>
        <v>0</v>
      </c>
      <c r="Y165" s="254"/>
      <c r="AA165" s="254"/>
      <c r="AD165" s="254"/>
      <c r="AF165" s="261">
        <v>4.5488259913607703</v>
      </c>
      <c r="AG165" s="261">
        <v>4.5488259913607703</v>
      </c>
      <c r="AH165" s="261">
        <v>4.5488259913607703</v>
      </c>
      <c r="AI165" s="261">
        <v>218853100.97983843</v>
      </c>
      <c r="AJ165" s="261">
        <v>218853100.97983843</v>
      </c>
      <c r="AK165" s="261">
        <v>218853100.97983843</v>
      </c>
      <c r="AL165" s="261">
        <v>0.27842359254032534</v>
      </c>
      <c r="AM165" s="261">
        <v>0.27842359254032534</v>
      </c>
      <c r="AN165" s="261">
        <v>0.27842359254032534</v>
      </c>
      <c r="AO165" s="261" t="s">
        <v>410</v>
      </c>
      <c r="AP165" s="261" t="s">
        <v>410</v>
      </c>
      <c r="AQ165" s="261" t="s">
        <v>410</v>
      </c>
      <c r="AR165" s="261" t="s">
        <v>410</v>
      </c>
      <c r="AS165" s="261" t="s">
        <v>410</v>
      </c>
      <c r="AT165" s="261" t="s">
        <v>410</v>
      </c>
      <c r="AU165" s="261">
        <v>-67740194.017216161</v>
      </c>
      <c r="AV165" s="261">
        <v>-67740194.017216161</v>
      </c>
      <c r="AW165" s="261">
        <v>-67740194.017216161</v>
      </c>
      <c r="AX165" s="261">
        <v>-73387966.94002597</v>
      </c>
      <c r="AY165" s="261">
        <v>-73387966.94002597</v>
      </c>
      <c r="AZ165" s="261">
        <v>-73387966.94002597</v>
      </c>
      <c r="BA165" s="261" t="s">
        <v>410</v>
      </c>
      <c r="BB165" s="261" t="s">
        <v>410</v>
      </c>
      <c r="BC165" s="261" t="s">
        <v>410</v>
      </c>
      <c r="BD165" s="261">
        <v>7.0643746876137586E-2</v>
      </c>
      <c r="BE165" s="261">
        <v>7.0643746876137586E-2</v>
      </c>
      <c r="BF165" s="261">
        <v>7.0643746876137586E-2</v>
      </c>
    </row>
    <row r="166" spans="2:58">
      <c r="C166" s="273" t="s">
        <v>279</v>
      </c>
      <c r="E166" s="255">
        <f t="shared" ref="E166:E229" si="220">IFERROR((AF166-$AG166)/$AG166,"-")</f>
        <v>0</v>
      </c>
      <c r="F166" s="255">
        <f t="shared" ref="F166:F229" si="221">IFERROR((AH166-$AG166)/$AG166,"-")</f>
        <v>0</v>
      </c>
      <c r="G166" s="255">
        <f t="shared" ref="G166:G229" si="222">IFERROR((AI166-$AJ166)/$AJ166,"-")</f>
        <v>0</v>
      </c>
      <c r="H166" s="255">
        <f t="shared" ref="H166:H229" si="223">IFERROR((AK166-$AJ166)/$AJ166,"-")</f>
        <v>0</v>
      </c>
      <c r="I166" s="255">
        <f t="shared" ref="I166:I229" si="224">IFERROR((AL166-$AM166)/$AM166,"-")</f>
        <v>0</v>
      </c>
      <c r="J166" s="255">
        <f t="shared" ref="J166:J229" si="225">IFERROR((AN166-$AM166)/$AM166,"-")</f>
        <v>0</v>
      </c>
      <c r="K166" s="255" t="str">
        <f t="shared" ref="K166:K229" si="226">IFERROR((AO166-$AP166)/$AP166,"-")</f>
        <v>-</v>
      </c>
      <c r="L166" s="255" t="str">
        <f t="shared" ref="L166:L229" si="227">IFERROR((AQ166-$AP166)/$AP166,"-")</f>
        <v>-</v>
      </c>
      <c r="M166" s="255" t="str">
        <f t="shared" ref="M166:M229" si="228">IFERROR((AR166-$AS166)/$AS166,"-")</f>
        <v>-</v>
      </c>
      <c r="N166" s="255" t="str">
        <f t="shared" ref="N166:N229" si="229">IFERROR((AT166-$AS166)/$AS166,"-")</f>
        <v>-</v>
      </c>
      <c r="O166" s="255">
        <f t="shared" ref="O166:O229" si="230">IFERROR((AU166-$AV166)/$AV166,"-")</f>
        <v>3.1062843267033861E-3</v>
      </c>
      <c r="P166" s="255">
        <f t="shared" ref="P166:P229" si="231">IFERROR((AW166-$AV166)/$AV166,"-")</f>
        <v>-3.0806750688248722E-3</v>
      </c>
      <c r="Q166" s="255">
        <f t="shared" ref="Q166:Q229" si="232">IFERROR((AX166-$AY166)/$AY166,"-")</f>
        <v>2.2062613808106072E-3</v>
      </c>
      <c r="R166" s="255">
        <f t="shared" ref="R166:R229" si="233">IFERROR((AZ166-$AY166)/$AY166,"-")</f>
        <v>-2.1936284498232303E-3</v>
      </c>
      <c r="S166" s="255" t="str">
        <f t="shared" ref="S166:S229" si="234">IFERROR((BA166-$BB166)/$BB166,"-")</f>
        <v>-</v>
      </c>
      <c r="T166" s="255" t="str">
        <f t="shared" ref="T166:T229" si="235">IFERROR((BC166-$BB166)/$BB166,"-")</f>
        <v>-</v>
      </c>
      <c r="U166" s="255">
        <f t="shared" ref="U166:U229" si="236">IFERROR((BD166-$BE166)/$BE166,"-")</f>
        <v>0</v>
      </c>
      <c r="V166" s="255">
        <f t="shared" ref="V166:V229" si="237">IFERROR((BF166-$BE166)/$BE166,"-")</f>
        <v>0</v>
      </c>
      <c r="W166" s="254"/>
      <c r="X166" s="254"/>
      <c r="Y166" s="254"/>
      <c r="Z166" s="254"/>
      <c r="AA166" s="254"/>
      <c r="AB166" s="254"/>
      <c r="AC166" s="254"/>
      <c r="AD166" s="254"/>
      <c r="AE166" s="254"/>
      <c r="AF166" s="261">
        <v>4.5488259913607703</v>
      </c>
      <c r="AG166" s="261">
        <v>4.5488259913607703</v>
      </c>
      <c r="AH166" s="261">
        <v>4.5488259913607703</v>
      </c>
      <c r="AI166" s="261">
        <v>218853100.97983843</v>
      </c>
      <c r="AJ166" s="261">
        <v>218853100.97983843</v>
      </c>
      <c r="AK166" s="261">
        <v>218853100.97983843</v>
      </c>
      <c r="AL166" s="261">
        <v>0.27842359254032534</v>
      </c>
      <c r="AM166" s="261">
        <v>0.27842359254032534</v>
      </c>
      <c r="AN166" s="261">
        <v>0.27842359254032534</v>
      </c>
      <c r="AO166" s="261" t="s">
        <v>410</v>
      </c>
      <c r="AP166" s="261" t="s">
        <v>410</v>
      </c>
      <c r="AQ166" s="261" t="s">
        <v>410</v>
      </c>
      <c r="AR166" s="261" t="s">
        <v>410</v>
      </c>
      <c r="AS166" s="261" t="s">
        <v>410</v>
      </c>
      <c r="AT166" s="261" t="s">
        <v>410</v>
      </c>
      <c r="AU166" s="261">
        <v>-67950614.320179686</v>
      </c>
      <c r="AV166" s="261">
        <v>-67740194.017216161</v>
      </c>
      <c r="AW166" s="261">
        <v>-67531508.490349963</v>
      </c>
      <c r="AX166" s="261">
        <v>-73549879.977301955</v>
      </c>
      <c r="AY166" s="261">
        <v>-73387966.94002597</v>
      </c>
      <c r="AZ166" s="261">
        <v>-73226981.007871643</v>
      </c>
      <c r="BA166" s="261" t="s">
        <v>410</v>
      </c>
      <c r="BB166" s="261" t="s">
        <v>410</v>
      </c>
      <c r="BC166" s="261" t="s">
        <v>410</v>
      </c>
      <c r="BD166" s="261">
        <v>7.0643746876137586E-2</v>
      </c>
      <c r="BE166" s="261">
        <v>7.0643746876137586E-2</v>
      </c>
      <c r="BF166" s="261">
        <v>7.0643746876137586E-2</v>
      </c>
    </row>
    <row r="167" spans="2:58">
      <c r="C167" s="273" t="s">
        <v>280</v>
      </c>
      <c r="E167" s="255">
        <f t="shared" si="220"/>
        <v>5.8656804237824734E-3</v>
      </c>
      <c r="F167" s="255">
        <f t="shared" si="221"/>
        <v>-5.8160445914539356E-3</v>
      </c>
      <c r="G167" s="255">
        <f t="shared" si="222"/>
        <v>9.8173444989135064E-3</v>
      </c>
      <c r="H167" s="255">
        <f t="shared" si="223"/>
        <v>-9.7052586882595531E-3</v>
      </c>
      <c r="I167" s="255">
        <f t="shared" si="224"/>
        <v>0</v>
      </c>
      <c r="J167" s="255">
        <f t="shared" si="225"/>
        <v>0</v>
      </c>
      <c r="K167" s="255" t="str">
        <f t="shared" si="226"/>
        <v>-</v>
      </c>
      <c r="L167" s="255" t="str">
        <f t="shared" si="227"/>
        <v>-</v>
      </c>
      <c r="M167" s="255" t="str">
        <f t="shared" si="228"/>
        <v>-</v>
      </c>
      <c r="N167" s="255" t="str">
        <f t="shared" si="229"/>
        <v>-</v>
      </c>
      <c r="O167" s="255">
        <f t="shared" si="230"/>
        <v>0</v>
      </c>
      <c r="P167" s="255">
        <f t="shared" si="231"/>
        <v>0</v>
      </c>
      <c r="Q167" s="255">
        <f t="shared" si="232"/>
        <v>0</v>
      </c>
      <c r="R167" s="255">
        <f t="shared" si="233"/>
        <v>0</v>
      </c>
      <c r="S167" s="255" t="str">
        <f t="shared" si="234"/>
        <v>-</v>
      </c>
      <c r="T167" s="255" t="str">
        <f t="shared" si="235"/>
        <v>-</v>
      </c>
      <c r="U167" s="255">
        <f t="shared" si="236"/>
        <v>0</v>
      </c>
      <c r="V167" s="255">
        <f t="shared" si="237"/>
        <v>0</v>
      </c>
      <c r="W167" s="254"/>
      <c r="X167" s="254"/>
      <c r="Y167" s="254"/>
      <c r="Z167" s="254"/>
      <c r="AA167" s="254"/>
      <c r="AB167" s="254"/>
      <c r="AC167" s="254"/>
      <c r="AD167" s="254"/>
      <c r="AE167" s="254"/>
      <c r="AF167" s="261">
        <v>4.575507950929488</v>
      </c>
      <c r="AG167" s="262">
        <v>4.5488259913607703</v>
      </c>
      <c r="AH167" s="262">
        <v>4.5223698165562514</v>
      </c>
      <c r="AI167" s="262">
        <v>221001657.26681301</v>
      </c>
      <c r="AJ167" s="262">
        <v>218853100.97983843</v>
      </c>
      <c r="AK167" s="262">
        <v>216729075.02010131</v>
      </c>
      <c r="AL167" s="262">
        <v>0.27842359254032534</v>
      </c>
      <c r="AM167" s="262">
        <v>0.27842359254032534</v>
      </c>
      <c r="AN167" s="262">
        <v>0.27842359254032534</v>
      </c>
      <c r="AO167" s="262" t="s">
        <v>410</v>
      </c>
      <c r="AP167" s="262" t="s">
        <v>410</v>
      </c>
      <c r="AQ167" s="262" t="s">
        <v>410</v>
      </c>
      <c r="AR167" s="262" t="s">
        <v>410</v>
      </c>
      <c r="AS167" s="262" t="s">
        <v>410</v>
      </c>
      <c r="AT167" s="262" t="s">
        <v>410</v>
      </c>
      <c r="AU167" s="262">
        <v>-67740194.017216161</v>
      </c>
      <c r="AV167" s="262">
        <v>-67740194.017216161</v>
      </c>
      <c r="AW167" s="262">
        <v>-67740194.017216161</v>
      </c>
      <c r="AX167" s="262">
        <v>-73387966.94002597</v>
      </c>
      <c r="AY167" s="262">
        <v>-73387966.94002597</v>
      </c>
      <c r="AZ167" s="262">
        <v>-73387966.94002597</v>
      </c>
      <c r="BA167" s="262" t="s">
        <v>410</v>
      </c>
      <c r="BB167" s="262" t="s">
        <v>410</v>
      </c>
      <c r="BC167" s="262" t="s">
        <v>410</v>
      </c>
      <c r="BD167" s="262">
        <v>7.0643746876137586E-2</v>
      </c>
      <c r="BE167" s="262">
        <v>7.0643746876137586E-2</v>
      </c>
      <c r="BF167" s="263">
        <v>7.0643746876137586E-2</v>
      </c>
    </row>
    <row r="168" spans="2:58" hidden="1">
      <c r="B168" s="5" t="s">
        <v>283</v>
      </c>
      <c r="C168" s="5" t="str">
        <f ca="1">VLOOKUP(B168,$B$12:$C$129,2,FALSE)</f>
        <v>Veikla (nurodykite pavadinimą; suplanuotas investicijas pagrįskite prielaidų lape)</v>
      </c>
      <c r="D168" t="str">
        <f>IF(COUNTIF(E168:BF168,"-")&lt;18,"True","False")</f>
        <v>False</v>
      </c>
      <c r="E168" s="255" t="str">
        <f t="shared" si="220"/>
        <v>-</v>
      </c>
      <c r="F168" s="255" t="str">
        <f t="shared" si="221"/>
        <v>-</v>
      </c>
      <c r="G168" s="255" t="str">
        <f t="shared" si="222"/>
        <v>-</v>
      </c>
      <c r="H168" s="255" t="str">
        <f t="shared" si="223"/>
        <v>-</v>
      </c>
      <c r="I168" s="255" t="str">
        <f t="shared" si="224"/>
        <v>-</v>
      </c>
      <c r="J168" s="255" t="str">
        <f t="shared" si="225"/>
        <v>-</v>
      </c>
      <c r="K168" s="255" t="str">
        <f t="shared" si="226"/>
        <v>-</v>
      </c>
      <c r="L168" s="255" t="str">
        <f t="shared" si="227"/>
        <v>-</v>
      </c>
      <c r="M168" s="255" t="str">
        <f t="shared" si="228"/>
        <v>-</v>
      </c>
      <c r="N168" s="255" t="str">
        <f t="shared" si="229"/>
        <v>-</v>
      </c>
      <c r="O168" s="255" t="str">
        <f t="shared" si="230"/>
        <v>-</v>
      </c>
      <c r="P168" s="255" t="str">
        <f t="shared" si="231"/>
        <v>-</v>
      </c>
      <c r="Q168" s="255" t="str">
        <f t="shared" si="232"/>
        <v>-</v>
      </c>
      <c r="R168" s="255" t="str">
        <f t="shared" si="233"/>
        <v>-</v>
      </c>
      <c r="S168" s="255" t="str">
        <f t="shared" si="234"/>
        <v>-</v>
      </c>
      <c r="T168" s="255" t="str">
        <f t="shared" si="235"/>
        <v>-</v>
      </c>
      <c r="U168" s="255" t="str">
        <f t="shared" si="236"/>
        <v>-</v>
      </c>
      <c r="V168" s="255" t="str">
        <f t="shared" si="237"/>
        <v>-</v>
      </c>
      <c r="W168" s="254"/>
      <c r="X168" s="254"/>
      <c r="Y168" s="254"/>
      <c r="Z168" s="254"/>
      <c r="AA168" s="254"/>
      <c r="AB168" s="254"/>
      <c r="AC168" s="254"/>
      <c r="AD168" s="254"/>
      <c r="AE168" s="254"/>
      <c r="AF168" s="261" t="s">
        <v>411</v>
      </c>
      <c r="AG168" s="262" t="s">
        <v>411</v>
      </c>
      <c r="AH168" s="262" t="s">
        <v>411</v>
      </c>
      <c r="AI168" s="262" t="s">
        <v>411</v>
      </c>
      <c r="AJ168" s="262" t="s">
        <v>411</v>
      </c>
      <c r="AK168" s="262" t="s">
        <v>411</v>
      </c>
      <c r="AL168" s="262" t="s">
        <v>411</v>
      </c>
      <c r="AM168" s="262" t="s">
        <v>411</v>
      </c>
      <c r="AN168" s="262" t="s">
        <v>411</v>
      </c>
      <c r="AO168" s="262" t="s">
        <v>411</v>
      </c>
      <c r="AP168" s="262" t="s">
        <v>411</v>
      </c>
      <c r="AQ168" s="262" t="s">
        <v>411</v>
      </c>
      <c r="AR168" s="262" t="s">
        <v>411</v>
      </c>
      <c r="AS168" s="262" t="s">
        <v>411</v>
      </c>
      <c r="AT168" s="262" t="s">
        <v>411</v>
      </c>
      <c r="AU168" s="262" t="s">
        <v>411</v>
      </c>
      <c r="AV168" s="262" t="s">
        <v>411</v>
      </c>
      <c r="AW168" s="262" t="s">
        <v>411</v>
      </c>
      <c r="AX168" s="262" t="s">
        <v>411</v>
      </c>
      <c r="AY168" s="262" t="s">
        <v>411</v>
      </c>
      <c r="AZ168" s="262" t="s">
        <v>411</v>
      </c>
      <c r="BA168" s="262" t="s">
        <v>411</v>
      </c>
      <c r="BB168" s="262" t="s">
        <v>411</v>
      </c>
      <c r="BC168" s="262" t="s">
        <v>411</v>
      </c>
      <c r="BD168" s="262" t="s">
        <v>411</v>
      </c>
      <c r="BE168" s="262" t="s">
        <v>411</v>
      </c>
      <c r="BF168" s="263" t="s">
        <v>411</v>
      </c>
    </row>
    <row r="169" spans="2:58" hidden="1">
      <c r="B169" s="5" t="s">
        <v>284</v>
      </c>
      <c r="C169" s="5" t="str">
        <f t="shared" ref="C169:C232" ca="1" si="238">VLOOKUP(B169,$B$12:$C$129,2,FALSE)</f>
        <v>Veikla</v>
      </c>
      <c r="D169" t="str">
        <f t="shared" ref="D169:D232" si="239">IF(COUNTIF(E169:BF169,"-")&lt;18,"True","False")</f>
        <v>False</v>
      </c>
      <c r="E169" s="255" t="str">
        <f t="shared" si="220"/>
        <v>-</v>
      </c>
      <c r="F169" s="255" t="str">
        <f t="shared" si="221"/>
        <v>-</v>
      </c>
      <c r="G169" s="255" t="str">
        <f t="shared" si="222"/>
        <v>-</v>
      </c>
      <c r="H169" s="255" t="str">
        <f t="shared" si="223"/>
        <v>-</v>
      </c>
      <c r="I169" s="255" t="str">
        <f t="shared" si="224"/>
        <v>-</v>
      </c>
      <c r="J169" s="255" t="str">
        <f t="shared" si="225"/>
        <v>-</v>
      </c>
      <c r="K169" s="255" t="str">
        <f t="shared" si="226"/>
        <v>-</v>
      </c>
      <c r="L169" s="255" t="str">
        <f t="shared" si="227"/>
        <v>-</v>
      </c>
      <c r="M169" s="255" t="str">
        <f t="shared" si="228"/>
        <v>-</v>
      </c>
      <c r="N169" s="255" t="str">
        <f t="shared" si="229"/>
        <v>-</v>
      </c>
      <c r="O169" s="255" t="str">
        <f t="shared" si="230"/>
        <v>-</v>
      </c>
      <c r="P169" s="255" t="str">
        <f t="shared" si="231"/>
        <v>-</v>
      </c>
      <c r="Q169" s="255" t="str">
        <f t="shared" si="232"/>
        <v>-</v>
      </c>
      <c r="R169" s="255" t="str">
        <f t="shared" si="233"/>
        <v>-</v>
      </c>
      <c r="S169" s="255" t="str">
        <f t="shared" si="234"/>
        <v>-</v>
      </c>
      <c r="T169" s="255" t="str">
        <f t="shared" si="235"/>
        <v>-</v>
      </c>
      <c r="U169" s="255" t="str">
        <f t="shared" si="236"/>
        <v>-</v>
      </c>
      <c r="V169" s="255" t="str">
        <f t="shared" si="237"/>
        <v>-</v>
      </c>
      <c r="W169" s="254"/>
      <c r="X169" s="254"/>
      <c r="Y169" s="254"/>
      <c r="Z169" s="254"/>
      <c r="AA169" s="254"/>
      <c r="AB169" s="254"/>
      <c r="AC169" s="254"/>
      <c r="AD169" s="254"/>
      <c r="AE169" s="254"/>
      <c r="AF169" s="261" t="s">
        <v>411</v>
      </c>
      <c r="AG169" s="262" t="s">
        <v>411</v>
      </c>
      <c r="AH169" s="262" t="s">
        <v>411</v>
      </c>
      <c r="AI169" s="262" t="s">
        <v>411</v>
      </c>
      <c r="AJ169" s="262" t="s">
        <v>411</v>
      </c>
      <c r="AK169" s="262" t="s">
        <v>411</v>
      </c>
      <c r="AL169" s="262" t="s">
        <v>411</v>
      </c>
      <c r="AM169" s="262" t="s">
        <v>411</v>
      </c>
      <c r="AN169" s="262" t="s">
        <v>411</v>
      </c>
      <c r="AO169" s="262" t="s">
        <v>411</v>
      </c>
      <c r="AP169" s="262" t="s">
        <v>411</v>
      </c>
      <c r="AQ169" s="262" t="s">
        <v>411</v>
      </c>
      <c r="AR169" s="262" t="s">
        <v>411</v>
      </c>
      <c r="AS169" s="262" t="s">
        <v>411</v>
      </c>
      <c r="AT169" s="262" t="s">
        <v>411</v>
      </c>
      <c r="AU169" s="262" t="s">
        <v>411</v>
      </c>
      <c r="AV169" s="262" t="s">
        <v>411</v>
      </c>
      <c r="AW169" s="262" t="s">
        <v>411</v>
      </c>
      <c r="AX169" s="262" t="s">
        <v>411</v>
      </c>
      <c r="AY169" s="262" t="s">
        <v>411</v>
      </c>
      <c r="AZ169" s="262" t="s">
        <v>411</v>
      </c>
      <c r="BA169" s="262" t="s">
        <v>411</v>
      </c>
      <c r="BB169" s="262" t="s">
        <v>411</v>
      </c>
      <c r="BC169" s="262" t="s">
        <v>411</v>
      </c>
      <c r="BD169" s="262" t="s">
        <v>411</v>
      </c>
      <c r="BE169" s="262" t="s">
        <v>411</v>
      </c>
      <c r="BF169" s="263" t="s">
        <v>411</v>
      </c>
    </row>
    <row r="170" spans="2:58" hidden="1">
      <c r="B170" s="5" t="s">
        <v>285</v>
      </c>
      <c r="C170" s="5" t="str">
        <f t="shared" ca="1" si="238"/>
        <v>Veikla</v>
      </c>
      <c r="D170" t="str">
        <f t="shared" si="239"/>
        <v>False</v>
      </c>
      <c r="E170" s="255" t="str">
        <f t="shared" si="220"/>
        <v>-</v>
      </c>
      <c r="F170" s="255" t="str">
        <f t="shared" si="221"/>
        <v>-</v>
      </c>
      <c r="G170" s="255" t="str">
        <f t="shared" si="222"/>
        <v>-</v>
      </c>
      <c r="H170" s="255" t="str">
        <f t="shared" si="223"/>
        <v>-</v>
      </c>
      <c r="I170" s="255" t="str">
        <f t="shared" si="224"/>
        <v>-</v>
      </c>
      <c r="J170" s="255" t="str">
        <f t="shared" si="225"/>
        <v>-</v>
      </c>
      <c r="K170" s="255" t="str">
        <f t="shared" si="226"/>
        <v>-</v>
      </c>
      <c r="L170" s="255" t="str">
        <f t="shared" si="227"/>
        <v>-</v>
      </c>
      <c r="M170" s="255" t="str">
        <f t="shared" si="228"/>
        <v>-</v>
      </c>
      <c r="N170" s="255" t="str">
        <f t="shared" si="229"/>
        <v>-</v>
      </c>
      <c r="O170" s="255" t="str">
        <f t="shared" si="230"/>
        <v>-</v>
      </c>
      <c r="P170" s="255" t="str">
        <f t="shared" si="231"/>
        <v>-</v>
      </c>
      <c r="Q170" s="255" t="str">
        <f t="shared" si="232"/>
        <v>-</v>
      </c>
      <c r="R170" s="255" t="str">
        <f t="shared" si="233"/>
        <v>-</v>
      </c>
      <c r="S170" s="255" t="str">
        <f t="shared" si="234"/>
        <v>-</v>
      </c>
      <c r="T170" s="255" t="str">
        <f t="shared" si="235"/>
        <v>-</v>
      </c>
      <c r="U170" s="255" t="str">
        <f t="shared" si="236"/>
        <v>-</v>
      </c>
      <c r="V170" s="255" t="str">
        <f t="shared" si="237"/>
        <v>-</v>
      </c>
      <c r="W170" s="254"/>
      <c r="X170" s="254"/>
      <c r="Y170" s="254"/>
      <c r="Z170" s="254"/>
      <c r="AA170" s="254"/>
      <c r="AB170" s="254"/>
      <c r="AC170" s="254"/>
      <c r="AD170" s="254"/>
      <c r="AE170" s="254"/>
      <c r="AF170" s="261" t="s">
        <v>411</v>
      </c>
      <c r="AG170" s="262" t="s">
        <v>411</v>
      </c>
      <c r="AH170" s="262" t="s">
        <v>411</v>
      </c>
      <c r="AI170" s="262" t="s">
        <v>411</v>
      </c>
      <c r="AJ170" s="262" t="s">
        <v>411</v>
      </c>
      <c r="AK170" s="262" t="s">
        <v>411</v>
      </c>
      <c r="AL170" s="262" t="s">
        <v>411</v>
      </c>
      <c r="AM170" s="262" t="s">
        <v>411</v>
      </c>
      <c r="AN170" s="262" t="s">
        <v>411</v>
      </c>
      <c r="AO170" s="262" t="s">
        <v>411</v>
      </c>
      <c r="AP170" s="262" t="s">
        <v>411</v>
      </c>
      <c r="AQ170" s="262" t="s">
        <v>411</v>
      </c>
      <c r="AR170" s="262" t="s">
        <v>411</v>
      </c>
      <c r="AS170" s="262" t="s">
        <v>411</v>
      </c>
      <c r="AT170" s="262" t="s">
        <v>411</v>
      </c>
      <c r="AU170" s="262" t="s">
        <v>411</v>
      </c>
      <c r="AV170" s="262" t="s">
        <v>411</v>
      </c>
      <c r="AW170" s="262" t="s">
        <v>411</v>
      </c>
      <c r="AX170" s="262" t="s">
        <v>411</v>
      </c>
      <c r="AY170" s="262" t="s">
        <v>411</v>
      </c>
      <c r="AZ170" s="262" t="s">
        <v>411</v>
      </c>
      <c r="BA170" s="262" t="s">
        <v>411</v>
      </c>
      <c r="BB170" s="262" t="s">
        <v>411</v>
      </c>
      <c r="BC170" s="262" t="s">
        <v>411</v>
      </c>
      <c r="BD170" s="262" t="s">
        <v>411</v>
      </c>
      <c r="BE170" s="262" t="s">
        <v>411</v>
      </c>
      <c r="BF170" s="263" t="s">
        <v>411</v>
      </c>
    </row>
    <row r="171" spans="2:58" hidden="1">
      <c r="B171" s="5" t="s">
        <v>286</v>
      </c>
      <c r="C171" s="5" t="str">
        <f t="shared" ca="1" si="238"/>
        <v>Veikla</v>
      </c>
      <c r="D171" t="str">
        <f t="shared" si="239"/>
        <v>False</v>
      </c>
      <c r="E171" s="255" t="str">
        <f t="shared" si="220"/>
        <v>-</v>
      </c>
      <c r="F171" s="255" t="str">
        <f t="shared" si="221"/>
        <v>-</v>
      </c>
      <c r="G171" s="255" t="str">
        <f t="shared" si="222"/>
        <v>-</v>
      </c>
      <c r="H171" s="255" t="str">
        <f t="shared" si="223"/>
        <v>-</v>
      </c>
      <c r="I171" s="255" t="str">
        <f t="shared" si="224"/>
        <v>-</v>
      </c>
      <c r="J171" s="255" t="str">
        <f t="shared" si="225"/>
        <v>-</v>
      </c>
      <c r="K171" s="255" t="str">
        <f t="shared" si="226"/>
        <v>-</v>
      </c>
      <c r="L171" s="255" t="str">
        <f t="shared" si="227"/>
        <v>-</v>
      </c>
      <c r="M171" s="255" t="str">
        <f t="shared" si="228"/>
        <v>-</v>
      </c>
      <c r="N171" s="255" t="str">
        <f t="shared" si="229"/>
        <v>-</v>
      </c>
      <c r="O171" s="255" t="str">
        <f t="shared" si="230"/>
        <v>-</v>
      </c>
      <c r="P171" s="255" t="str">
        <f t="shared" si="231"/>
        <v>-</v>
      </c>
      <c r="Q171" s="255" t="str">
        <f t="shared" si="232"/>
        <v>-</v>
      </c>
      <c r="R171" s="255" t="str">
        <f t="shared" si="233"/>
        <v>-</v>
      </c>
      <c r="S171" s="255" t="str">
        <f t="shared" si="234"/>
        <v>-</v>
      </c>
      <c r="T171" s="255" t="str">
        <f t="shared" si="235"/>
        <v>-</v>
      </c>
      <c r="U171" s="255" t="str">
        <f t="shared" si="236"/>
        <v>-</v>
      </c>
      <c r="V171" s="255" t="str">
        <f t="shared" si="237"/>
        <v>-</v>
      </c>
      <c r="W171" s="254"/>
      <c r="X171" s="254"/>
      <c r="Y171" s="254"/>
      <c r="Z171" s="254"/>
      <c r="AA171" s="254"/>
      <c r="AB171" s="254"/>
      <c r="AC171" s="254"/>
      <c r="AD171" s="254"/>
      <c r="AE171" s="254"/>
      <c r="AF171" s="261" t="s">
        <v>411</v>
      </c>
      <c r="AG171" s="262" t="s">
        <v>411</v>
      </c>
      <c r="AH171" s="262" t="s">
        <v>411</v>
      </c>
      <c r="AI171" s="262" t="s">
        <v>411</v>
      </c>
      <c r="AJ171" s="262" t="s">
        <v>411</v>
      </c>
      <c r="AK171" s="262" t="s">
        <v>411</v>
      </c>
      <c r="AL171" s="262" t="s">
        <v>411</v>
      </c>
      <c r="AM171" s="262" t="s">
        <v>411</v>
      </c>
      <c r="AN171" s="262" t="s">
        <v>411</v>
      </c>
      <c r="AO171" s="262" t="s">
        <v>411</v>
      </c>
      <c r="AP171" s="262" t="s">
        <v>411</v>
      </c>
      <c r="AQ171" s="262" t="s">
        <v>411</v>
      </c>
      <c r="AR171" s="262" t="s">
        <v>411</v>
      </c>
      <c r="AS171" s="262" t="s">
        <v>411</v>
      </c>
      <c r="AT171" s="262" t="s">
        <v>411</v>
      </c>
      <c r="AU171" s="262" t="s">
        <v>411</v>
      </c>
      <c r="AV171" s="262" t="s">
        <v>411</v>
      </c>
      <c r="AW171" s="262" t="s">
        <v>411</v>
      </c>
      <c r="AX171" s="262" t="s">
        <v>411</v>
      </c>
      <c r="AY171" s="262" t="s">
        <v>411</v>
      </c>
      <c r="AZ171" s="262" t="s">
        <v>411</v>
      </c>
      <c r="BA171" s="262" t="s">
        <v>411</v>
      </c>
      <c r="BB171" s="262" t="s">
        <v>411</v>
      </c>
      <c r="BC171" s="262" t="s">
        <v>411</v>
      </c>
      <c r="BD171" s="262" t="s">
        <v>411</v>
      </c>
      <c r="BE171" s="262" t="s">
        <v>411</v>
      </c>
      <c r="BF171" s="263" t="s">
        <v>411</v>
      </c>
    </row>
    <row r="172" spans="2:58" hidden="1">
      <c r="B172" s="5" t="s">
        <v>287</v>
      </c>
      <c r="C172" s="5" t="str">
        <f t="shared" ca="1" si="238"/>
        <v>Veikla</v>
      </c>
      <c r="D172" t="str">
        <f t="shared" si="239"/>
        <v>False</v>
      </c>
      <c r="E172" s="255" t="str">
        <f t="shared" si="220"/>
        <v>-</v>
      </c>
      <c r="F172" s="255" t="str">
        <f t="shared" si="221"/>
        <v>-</v>
      </c>
      <c r="G172" s="255" t="str">
        <f t="shared" si="222"/>
        <v>-</v>
      </c>
      <c r="H172" s="255" t="str">
        <f t="shared" si="223"/>
        <v>-</v>
      </c>
      <c r="I172" s="255" t="str">
        <f t="shared" si="224"/>
        <v>-</v>
      </c>
      <c r="J172" s="255" t="str">
        <f t="shared" si="225"/>
        <v>-</v>
      </c>
      <c r="K172" s="255" t="str">
        <f t="shared" si="226"/>
        <v>-</v>
      </c>
      <c r="L172" s="255" t="str">
        <f t="shared" si="227"/>
        <v>-</v>
      </c>
      <c r="M172" s="255" t="str">
        <f t="shared" si="228"/>
        <v>-</v>
      </c>
      <c r="N172" s="255" t="str">
        <f t="shared" si="229"/>
        <v>-</v>
      </c>
      <c r="O172" s="255" t="str">
        <f t="shared" si="230"/>
        <v>-</v>
      </c>
      <c r="P172" s="255" t="str">
        <f t="shared" si="231"/>
        <v>-</v>
      </c>
      <c r="Q172" s="255" t="str">
        <f t="shared" si="232"/>
        <v>-</v>
      </c>
      <c r="R172" s="255" t="str">
        <f t="shared" si="233"/>
        <v>-</v>
      </c>
      <c r="S172" s="255" t="str">
        <f t="shared" si="234"/>
        <v>-</v>
      </c>
      <c r="T172" s="255" t="str">
        <f t="shared" si="235"/>
        <v>-</v>
      </c>
      <c r="U172" s="255" t="str">
        <f t="shared" si="236"/>
        <v>-</v>
      </c>
      <c r="V172" s="255" t="str">
        <f t="shared" si="237"/>
        <v>-</v>
      </c>
      <c r="W172" s="254"/>
      <c r="X172" s="254"/>
      <c r="Y172" s="254"/>
      <c r="Z172" s="254"/>
      <c r="AA172" s="254"/>
      <c r="AB172" s="254"/>
      <c r="AC172" s="254"/>
      <c r="AD172" s="254"/>
      <c r="AE172" s="254"/>
      <c r="AF172" s="261" t="s">
        <v>411</v>
      </c>
      <c r="AG172" s="262" t="s">
        <v>411</v>
      </c>
      <c r="AH172" s="262" t="s">
        <v>411</v>
      </c>
      <c r="AI172" s="262" t="s">
        <v>411</v>
      </c>
      <c r="AJ172" s="262" t="s">
        <v>411</v>
      </c>
      <c r="AK172" s="262" t="s">
        <v>411</v>
      </c>
      <c r="AL172" s="262" t="s">
        <v>411</v>
      </c>
      <c r="AM172" s="262" t="s">
        <v>411</v>
      </c>
      <c r="AN172" s="262" t="s">
        <v>411</v>
      </c>
      <c r="AO172" s="262" t="s">
        <v>411</v>
      </c>
      <c r="AP172" s="262" t="s">
        <v>411</v>
      </c>
      <c r="AQ172" s="262" t="s">
        <v>411</v>
      </c>
      <c r="AR172" s="262" t="s">
        <v>411</v>
      </c>
      <c r="AS172" s="262" t="s">
        <v>411</v>
      </c>
      <c r="AT172" s="262" t="s">
        <v>411</v>
      </c>
      <c r="AU172" s="262" t="s">
        <v>411</v>
      </c>
      <c r="AV172" s="262" t="s">
        <v>411</v>
      </c>
      <c r="AW172" s="262" t="s">
        <v>411</v>
      </c>
      <c r="AX172" s="262" t="s">
        <v>411</v>
      </c>
      <c r="AY172" s="262" t="s">
        <v>411</v>
      </c>
      <c r="AZ172" s="262" t="s">
        <v>411</v>
      </c>
      <c r="BA172" s="262" t="s">
        <v>411</v>
      </c>
      <c r="BB172" s="262" t="s">
        <v>411</v>
      </c>
      <c r="BC172" s="262" t="s">
        <v>411</v>
      </c>
      <c r="BD172" s="262" t="s">
        <v>411</v>
      </c>
      <c r="BE172" s="262" t="s">
        <v>411</v>
      </c>
      <c r="BF172" s="263" t="s">
        <v>411</v>
      </c>
    </row>
    <row r="173" spans="2:58" hidden="1">
      <c r="B173" s="5" t="s">
        <v>288</v>
      </c>
      <c r="C173" s="5" t="str">
        <f t="shared" ca="1" si="238"/>
        <v>Veikla</v>
      </c>
      <c r="D173" t="str">
        <f t="shared" si="239"/>
        <v>False</v>
      </c>
      <c r="E173" s="255" t="str">
        <f t="shared" si="220"/>
        <v>-</v>
      </c>
      <c r="F173" s="255" t="str">
        <f t="shared" si="221"/>
        <v>-</v>
      </c>
      <c r="G173" s="255" t="str">
        <f t="shared" si="222"/>
        <v>-</v>
      </c>
      <c r="H173" s="255" t="str">
        <f t="shared" si="223"/>
        <v>-</v>
      </c>
      <c r="I173" s="255" t="str">
        <f t="shared" si="224"/>
        <v>-</v>
      </c>
      <c r="J173" s="255" t="str">
        <f t="shared" si="225"/>
        <v>-</v>
      </c>
      <c r="K173" s="255" t="str">
        <f t="shared" si="226"/>
        <v>-</v>
      </c>
      <c r="L173" s="255" t="str">
        <f t="shared" si="227"/>
        <v>-</v>
      </c>
      <c r="M173" s="255" t="str">
        <f t="shared" si="228"/>
        <v>-</v>
      </c>
      <c r="N173" s="255" t="str">
        <f t="shared" si="229"/>
        <v>-</v>
      </c>
      <c r="O173" s="255" t="str">
        <f t="shared" si="230"/>
        <v>-</v>
      </c>
      <c r="P173" s="255" t="str">
        <f t="shared" si="231"/>
        <v>-</v>
      </c>
      <c r="Q173" s="255" t="str">
        <f t="shared" si="232"/>
        <v>-</v>
      </c>
      <c r="R173" s="255" t="str">
        <f t="shared" si="233"/>
        <v>-</v>
      </c>
      <c r="S173" s="255" t="str">
        <f t="shared" si="234"/>
        <v>-</v>
      </c>
      <c r="T173" s="255" t="str">
        <f t="shared" si="235"/>
        <v>-</v>
      </c>
      <c r="U173" s="255" t="str">
        <f t="shared" si="236"/>
        <v>-</v>
      </c>
      <c r="V173" s="255" t="str">
        <f t="shared" si="237"/>
        <v>-</v>
      </c>
      <c r="W173" s="254"/>
      <c r="X173" s="254"/>
      <c r="Y173" s="254"/>
      <c r="Z173" s="254"/>
      <c r="AA173" s="254"/>
      <c r="AB173" s="254"/>
      <c r="AC173" s="254"/>
      <c r="AD173" s="254"/>
      <c r="AE173" s="254"/>
      <c r="AF173" s="261" t="s">
        <v>411</v>
      </c>
      <c r="AG173" s="262" t="s">
        <v>411</v>
      </c>
      <c r="AH173" s="262" t="s">
        <v>411</v>
      </c>
      <c r="AI173" s="262" t="s">
        <v>411</v>
      </c>
      <c r="AJ173" s="262" t="s">
        <v>411</v>
      </c>
      <c r="AK173" s="262" t="s">
        <v>411</v>
      </c>
      <c r="AL173" s="262" t="s">
        <v>411</v>
      </c>
      <c r="AM173" s="262" t="s">
        <v>411</v>
      </c>
      <c r="AN173" s="262" t="s">
        <v>411</v>
      </c>
      <c r="AO173" s="262" t="s">
        <v>411</v>
      </c>
      <c r="AP173" s="262" t="s">
        <v>411</v>
      </c>
      <c r="AQ173" s="262" t="s">
        <v>411</v>
      </c>
      <c r="AR173" s="262" t="s">
        <v>411</v>
      </c>
      <c r="AS173" s="262" t="s">
        <v>411</v>
      </c>
      <c r="AT173" s="262" t="s">
        <v>411</v>
      </c>
      <c r="AU173" s="262" t="s">
        <v>411</v>
      </c>
      <c r="AV173" s="262" t="s">
        <v>411</v>
      </c>
      <c r="AW173" s="262" t="s">
        <v>411</v>
      </c>
      <c r="AX173" s="262" t="s">
        <v>411</v>
      </c>
      <c r="AY173" s="262" t="s">
        <v>411</v>
      </c>
      <c r="AZ173" s="262" t="s">
        <v>411</v>
      </c>
      <c r="BA173" s="262" t="s">
        <v>411</v>
      </c>
      <c r="BB173" s="262" t="s">
        <v>411</v>
      </c>
      <c r="BC173" s="262" t="s">
        <v>411</v>
      </c>
      <c r="BD173" s="262" t="s">
        <v>411</v>
      </c>
      <c r="BE173" s="262" t="s">
        <v>411</v>
      </c>
      <c r="BF173" s="263" t="s">
        <v>411</v>
      </c>
    </row>
    <row r="174" spans="2:58" hidden="1">
      <c r="B174" s="5" t="s">
        <v>289</v>
      </c>
      <c r="C174" s="5" t="str">
        <f t="shared" ca="1" si="238"/>
        <v>Veikla</v>
      </c>
      <c r="D174" t="str">
        <f t="shared" si="239"/>
        <v>False</v>
      </c>
      <c r="E174" s="255" t="str">
        <f t="shared" si="220"/>
        <v>-</v>
      </c>
      <c r="F174" s="255" t="str">
        <f t="shared" si="221"/>
        <v>-</v>
      </c>
      <c r="G174" s="255" t="str">
        <f t="shared" si="222"/>
        <v>-</v>
      </c>
      <c r="H174" s="255" t="str">
        <f t="shared" si="223"/>
        <v>-</v>
      </c>
      <c r="I174" s="255" t="str">
        <f t="shared" si="224"/>
        <v>-</v>
      </c>
      <c r="J174" s="255" t="str">
        <f t="shared" si="225"/>
        <v>-</v>
      </c>
      <c r="K174" s="255" t="str">
        <f t="shared" si="226"/>
        <v>-</v>
      </c>
      <c r="L174" s="255" t="str">
        <f t="shared" si="227"/>
        <v>-</v>
      </c>
      <c r="M174" s="255" t="str">
        <f t="shared" si="228"/>
        <v>-</v>
      </c>
      <c r="N174" s="255" t="str">
        <f t="shared" si="229"/>
        <v>-</v>
      </c>
      <c r="O174" s="255" t="str">
        <f t="shared" si="230"/>
        <v>-</v>
      </c>
      <c r="P174" s="255" t="str">
        <f t="shared" si="231"/>
        <v>-</v>
      </c>
      <c r="Q174" s="255" t="str">
        <f t="shared" si="232"/>
        <v>-</v>
      </c>
      <c r="R174" s="255" t="str">
        <f t="shared" si="233"/>
        <v>-</v>
      </c>
      <c r="S174" s="255" t="str">
        <f t="shared" si="234"/>
        <v>-</v>
      </c>
      <c r="T174" s="255" t="str">
        <f t="shared" si="235"/>
        <v>-</v>
      </c>
      <c r="U174" s="255" t="str">
        <f t="shared" si="236"/>
        <v>-</v>
      </c>
      <c r="V174" s="255" t="str">
        <f t="shared" si="237"/>
        <v>-</v>
      </c>
      <c r="W174" s="254"/>
      <c r="X174" s="254"/>
      <c r="Y174" s="254"/>
      <c r="Z174" s="254"/>
      <c r="AA174" s="254"/>
      <c r="AB174" s="254"/>
      <c r="AC174" s="254"/>
      <c r="AD174" s="254"/>
      <c r="AE174" s="254"/>
      <c r="AF174" s="261" t="s">
        <v>411</v>
      </c>
      <c r="AG174" s="262" t="s">
        <v>411</v>
      </c>
      <c r="AH174" s="262" t="s">
        <v>411</v>
      </c>
      <c r="AI174" s="262" t="s">
        <v>411</v>
      </c>
      <c r="AJ174" s="262" t="s">
        <v>411</v>
      </c>
      <c r="AK174" s="262" t="s">
        <v>411</v>
      </c>
      <c r="AL174" s="262" t="s">
        <v>411</v>
      </c>
      <c r="AM174" s="262" t="s">
        <v>411</v>
      </c>
      <c r="AN174" s="262" t="s">
        <v>411</v>
      </c>
      <c r="AO174" s="262" t="s">
        <v>411</v>
      </c>
      <c r="AP174" s="262" t="s">
        <v>411</v>
      </c>
      <c r="AQ174" s="262" t="s">
        <v>411</v>
      </c>
      <c r="AR174" s="262" t="s">
        <v>411</v>
      </c>
      <c r="AS174" s="262" t="s">
        <v>411</v>
      </c>
      <c r="AT174" s="262" t="s">
        <v>411</v>
      </c>
      <c r="AU174" s="262" t="s">
        <v>411</v>
      </c>
      <c r="AV174" s="262" t="s">
        <v>411</v>
      </c>
      <c r="AW174" s="262" t="s">
        <v>411</v>
      </c>
      <c r="AX174" s="262" t="s">
        <v>411</v>
      </c>
      <c r="AY174" s="262" t="s">
        <v>411</v>
      </c>
      <c r="AZ174" s="262" t="s">
        <v>411</v>
      </c>
      <c r="BA174" s="262" t="s">
        <v>411</v>
      </c>
      <c r="BB174" s="262" t="s">
        <v>411</v>
      </c>
      <c r="BC174" s="262" t="s">
        <v>411</v>
      </c>
      <c r="BD174" s="262" t="s">
        <v>411</v>
      </c>
      <c r="BE174" s="262" t="s">
        <v>411</v>
      </c>
      <c r="BF174" s="263" t="s">
        <v>411</v>
      </c>
    </row>
    <row r="175" spans="2:58" hidden="1">
      <c r="B175" s="5" t="s">
        <v>290</v>
      </c>
      <c r="C175" s="5" t="str">
        <f t="shared" ca="1" si="238"/>
        <v>Veikla</v>
      </c>
      <c r="D175" t="str">
        <f t="shared" si="239"/>
        <v>False</v>
      </c>
      <c r="E175" s="255" t="str">
        <f t="shared" si="220"/>
        <v>-</v>
      </c>
      <c r="F175" s="255" t="str">
        <f t="shared" si="221"/>
        <v>-</v>
      </c>
      <c r="G175" s="255" t="str">
        <f t="shared" si="222"/>
        <v>-</v>
      </c>
      <c r="H175" s="255" t="str">
        <f t="shared" si="223"/>
        <v>-</v>
      </c>
      <c r="I175" s="255" t="str">
        <f t="shared" si="224"/>
        <v>-</v>
      </c>
      <c r="J175" s="255" t="str">
        <f t="shared" si="225"/>
        <v>-</v>
      </c>
      <c r="K175" s="255" t="str">
        <f t="shared" si="226"/>
        <v>-</v>
      </c>
      <c r="L175" s="255" t="str">
        <f t="shared" si="227"/>
        <v>-</v>
      </c>
      <c r="M175" s="255" t="str">
        <f t="shared" si="228"/>
        <v>-</v>
      </c>
      <c r="N175" s="255" t="str">
        <f t="shared" si="229"/>
        <v>-</v>
      </c>
      <c r="O175" s="255" t="str">
        <f t="shared" si="230"/>
        <v>-</v>
      </c>
      <c r="P175" s="255" t="str">
        <f t="shared" si="231"/>
        <v>-</v>
      </c>
      <c r="Q175" s="255" t="str">
        <f t="shared" si="232"/>
        <v>-</v>
      </c>
      <c r="R175" s="255" t="str">
        <f t="shared" si="233"/>
        <v>-</v>
      </c>
      <c r="S175" s="255" t="str">
        <f t="shared" si="234"/>
        <v>-</v>
      </c>
      <c r="T175" s="255" t="str">
        <f t="shared" si="235"/>
        <v>-</v>
      </c>
      <c r="U175" s="255" t="str">
        <f t="shared" si="236"/>
        <v>-</v>
      </c>
      <c r="V175" s="255" t="str">
        <f t="shared" si="237"/>
        <v>-</v>
      </c>
      <c r="W175" s="254"/>
      <c r="X175" s="254"/>
      <c r="Y175" s="254"/>
      <c r="Z175" s="254"/>
      <c r="AA175" s="254"/>
      <c r="AB175" s="254"/>
      <c r="AC175" s="254"/>
      <c r="AD175" s="254"/>
      <c r="AE175" s="254"/>
      <c r="AF175" s="261" t="s">
        <v>411</v>
      </c>
      <c r="AG175" s="262" t="s">
        <v>411</v>
      </c>
      <c r="AH175" s="262" t="s">
        <v>411</v>
      </c>
      <c r="AI175" s="262" t="s">
        <v>411</v>
      </c>
      <c r="AJ175" s="262" t="s">
        <v>411</v>
      </c>
      <c r="AK175" s="262" t="s">
        <v>411</v>
      </c>
      <c r="AL175" s="262" t="s">
        <v>411</v>
      </c>
      <c r="AM175" s="262" t="s">
        <v>411</v>
      </c>
      <c r="AN175" s="262" t="s">
        <v>411</v>
      </c>
      <c r="AO175" s="262" t="s">
        <v>411</v>
      </c>
      <c r="AP175" s="262" t="s">
        <v>411</v>
      </c>
      <c r="AQ175" s="262" t="s">
        <v>411</v>
      </c>
      <c r="AR175" s="262" t="s">
        <v>411</v>
      </c>
      <c r="AS175" s="262" t="s">
        <v>411</v>
      </c>
      <c r="AT175" s="262" t="s">
        <v>411</v>
      </c>
      <c r="AU175" s="262" t="s">
        <v>411</v>
      </c>
      <c r="AV175" s="262" t="s">
        <v>411</v>
      </c>
      <c r="AW175" s="262" t="s">
        <v>411</v>
      </c>
      <c r="AX175" s="262" t="s">
        <v>411</v>
      </c>
      <c r="AY175" s="262" t="s">
        <v>411</v>
      </c>
      <c r="AZ175" s="262" t="s">
        <v>411</v>
      </c>
      <c r="BA175" s="262" t="s">
        <v>411</v>
      </c>
      <c r="BB175" s="262" t="s">
        <v>411</v>
      </c>
      <c r="BC175" s="262" t="s">
        <v>411</v>
      </c>
      <c r="BD175" s="262" t="s">
        <v>411</v>
      </c>
      <c r="BE175" s="262" t="s">
        <v>411</v>
      </c>
      <c r="BF175" s="263" t="s">
        <v>411</v>
      </c>
    </row>
    <row r="176" spans="2:58" hidden="1">
      <c r="B176" s="5" t="s">
        <v>291</v>
      </c>
      <c r="C176" s="5" t="str">
        <f t="shared" ca="1" si="238"/>
        <v>Reinvesticijos (po priemonės įgyvendinimo)</v>
      </c>
      <c r="D176" t="str">
        <f t="shared" si="239"/>
        <v>False</v>
      </c>
      <c r="E176" s="255" t="str">
        <f t="shared" si="220"/>
        <v>-</v>
      </c>
      <c r="F176" s="255" t="str">
        <f t="shared" si="221"/>
        <v>-</v>
      </c>
      <c r="G176" s="255" t="str">
        <f t="shared" si="222"/>
        <v>-</v>
      </c>
      <c r="H176" s="255" t="str">
        <f t="shared" si="223"/>
        <v>-</v>
      </c>
      <c r="I176" s="255" t="str">
        <f t="shared" si="224"/>
        <v>-</v>
      </c>
      <c r="J176" s="255" t="str">
        <f t="shared" si="225"/>
        <v>-</v>
      </c>
      <c r="K176" s="255" t="str">
        <f t="shared" si="226"/>
        <v>-</v>
      </c>
      <c r="L176" s="255" t="str">
        <f t="shared" si="227"/>
        <v>-</v>
      </c>
      <c r="M176" s="255" t="str">
        <f t="shared" si="228"/>
        <v>-</v>
      </c>
      <c r="N176" s="255" t="str">
        <f t="shared" si="229"/>
        <v>-</v>
      </c>
      <c r="O176" s="255" t="str">
        <f t="shared" si="230"/>
        <v>-</v>
      </c>
      <c r="P176" s="255" t="str">
        <f t="shared" si="231"/>
        <v>-</v>
      </c>
      <c r="Q176" s="255" t="str">
        <f t="shared" si="232"/>
        <v>-</v>
      </c>
      <c r="R176" s="255" t="str">
        <f t="shared" si="233"/>
        <v>-</v>
      </c>
      <c r="S176" s="255" t="str">
        <f t="shared" si="234"/>
        <v>-</v>
      </c>
      <c r="T176" s="255" t="str">
        <f t="shared" si="235"/>
        <v>-</v>
      </c>
      <c r="U176" s="255" t="str">
        <f t="shared" si="236"/>
        <v>-</v>
      </c>
      <c r="V176" s="255" t="str">
        <f t="shared" si="237"/>
        <v>-</v>
      </c>
      <c r="W176" s="254"/>
      <c r="X176" s="254"/>
      <c r="Y176" s="254"/>
      <c r="Z176" s="254"/>
      <c r="AA176" s="254"/>
      <c r="AB176" s="254"/>
      <c r="AC176" s="254"/>
      <c r="AD176" s="254"/>
      <c r="AE176" s="254"/>
      <c r="AF176" s="261" t="s">
        <v>411</v>
      </c>
      <c r="AG176" s="262" t="s">
        <v>411</v>
      </c>
      <c r="AH176" s="262" t="s">
        <v>411</v>
      </c>
      <c r="AI176" s="262" t="s">
        <v>411</v>
      </c>
      <c r="AJ176" s="262" t="s">
        <v>411</v>
      </c>
      <c r="AK176" s="262" t="s">
        <v>411</v>
      </c>
      <c r="AL176" s="262" t="s">
        <v>411</v>
      </c>
      <c r="AM176" s="262" t="s">
        <v>411</v>
      </c>
      <c r="AN176" s="262" t="s">
        <v>411</v>
      </c>
      <c r="AO176" s="262" t="s">
        <v>411</v>
      </c>
      <c r="AP176" s="262" t="s">
        <v>411</v>
      </c>
      <c r="AQ176" s="262" t="s">
        <v>411</v>
      </c>
      <c r="AR176" s="262" t="s">
        <v>411</v>
      </c>
      <c r="AS176" s="262" t="s">
        <v>411</v>
      </c>
      <c r="AT176" s="262" t="s">
        <v>411</v>
      </c>
      <c r="AU176" s="262" t="s">
        <v>411</v>
      </c>
      <c r="AV176" s="262" t="s">
        <v>411</v>
      </c>
      <c r="AW176" s="262" t="s">
        <v>411</v>
      </c>
      <c r="AX176" s="262" t="s">
        <v>411</v>
      </c>
      <c r="AY176" s="262" t="s">
        <v>411</v>
      </c>
      <c r="AZ176" s="262" t="s">
        <v>411</v>
      </c>
      <c r="BA176" s="262" t="s">
        <v>411</v>
      </c>
      <c r="BB176" s="262" t="s">
        <v>411</v>
      </c>
      <c r="BC176" s="262" t="s">
        <v>411</v>
      </c>
      <c r="BD176" s="262" t="s">
        <v>411</v>
      </c>
      <c r="BE176" s="262" t="s">
        <v>411</v>
      </c>
      <c r="BF176" s="263" t="s">
        <v>411</v>
      </c>
    </row>
    <row r="177" spans="2:58" hidden="1">
      <c r="B177" s="5" t="s">
        <v>292</v>
      </c>
      <c r="C177" s="5" t="str">
        <f t="shared" ca="1" si="238"/>
        <v>Likutinė vertė</v>
      </c>
      <c r="D177" t="str">
        <f t="shared" si="239"/>
        <v>False</v>
      </c>
      <c r="E177" s="255" t="str">
        <f t="shared" si="220"/>
        <v>-</v>
      </c>
      <c r="F177" s="255" t="str">
        <f t="shared" si="221"/>
        <v>-</v>
      </c>
      <c r="G177" s="255" t="str">
        <f t="shared" si="222"/>
        <v>-</v>
      </c>
      <c r="H177" s="255" t="str">
        <f t="shared" si="223"/>
        <v>-</v>
      </c>
      <c r="I177" s="255" t="str">
        <f t="shared" si="224"/>
        <v>-</v>
      </c>
      <c r="J177" s="255" t="str">
        <f t="shared" si="225"/>
        <v>-</v>
      </c>
      <c r="K177" s="255" t="str">
        <f t="shared" si="226"/>
        <v>-</v>
      </c>
      <c r="L177" s="255" t="str">
        <f t="shared" si="227"/>
        <v>-</v>
      </c>
      <c r="M177" s="255" t="str">
        <f t="shared" si="228"/>
        <v>-</v>
      </c>
      <c r="N177" s="255" t="str">
        <f t="shared" si="229"/>
        <v>-</v>
      </c>
      <c r="O177" s="255" t="str">
        <f t="shared" si="230"/>
        <v>-</v>
      </c>
      <c r="P177" s="255" t="str">
        <f t="shared" si="231"/>
        <v>-</v>
      </c>
      <c r="Q177" s="255" t="str">
        <f t="shared" si="232"/>
        <v>-</v>
      </c>
      <c r="R177" s="255" t="str">
        <f t="shared" si="233"/>
        <v>-</v>
      </c>
      <c r="S177" s="255" t="str">
        <f t="shared" si="234"/>
        <v>-</v>
      </c>
      <c r="T177" s="255" t="str">
        <f t="shared" si="235"/>
        <v>-</v>
      </c>
      <c r="U177" s="255" t="str">
        <f t="shared" si="236"/>
        <v>-</v>
      </c>
      <c r="V177" s="255" t="str">
        <f t="shared" si="237"/>
        <v>-</v>
      </c>
      <c r="W177" s="254"/>
      <c r="X177" s="254"/>
      <c r="Y177" s="254"/>
      <c r="Z177" s="254"/>
      <c r="AA177" s="254"/>
      <c r="AB177" s="254"/>
      <c r="AC177" s="254"/>
      <c r="AD177" s="254"/>
      <c r="AE177" s="254"/>
      <c r="AF177" s="261" t="s">
        <v>411</v>
      </c>
      <c r="AG177" s="262" t="s">
        <v>411</v>
      </c>
      <c r="AH177" s="262" t="s">
        <v>411</v>
      </c>
      <c r="AI177" s="262" t="s">
        <v>411</v>
      </c>
      <c r="AJ177" s="262" t="s">
        <v>411</v>
      </c>
      <c r="AK177" s="262" t="s">
        <v>411</v>
      </c>
      <c r="AL177" s="262" t="s">
        <v>411</v>
      </c>
      <c r="AM177" s="262" t="s">
        <v>411</v>
      </c>
      <c r="AN177" s="262" t="s">
        <v>411</v>
      </c>
      <c r="AO177" s="262" t="s">
        <v>411</v>
      </c>
      <c r="AP177" s="262" t="s">
        <v>411</v>
      </c>
      <c r="AQ177" s="262" t="s">
        <v>411</v>
      </c>
      <c r="AR177" s="262" t="s">
        <v>411</v>
      </c>
      <c r="AS177" s="262" t="s">
        <v>411</v>
      </c>
      <c r="AT177" s="262" t="s">
        <v>411</v>
      </c>
      <c r="AU177" s="262" t="s">
        <v>411</v>
      </c>
      <c r="AV177" s="262" t="s">
        <v>411</v>
      </c>
      <c r="AW177" s="262" t="s">
        <v>411</v>
      </c>
      <c r="AX177" s="262" t="s">
        <v>411</v>
      </c>
      <c r="AY177" s="262" t="s">
        <v>411</v>
      </c>
      <c r="AZ177" s="262" t="s">
        <v>411</v>
      </c>
      <c r="BA177" s="262" t="s">
        <v>411</v>
      </c>
      <c r="BB177" s="262" t="s">
        <v>411</v>
      </c>
      <c r="BC177" s="262" t="s">
        <v>411</v>
      </c>
      <c r="BD177" s="262" t="s">
        <v>411</v>
      </c>
      <c r="BE177" s="262" t="s">
        <v>411</v>
      </c>
      <c r="BF177" s="263" t="s">
        <v>411</v>
      </c>
    </row>
    <row r="178" spans="2:58" hidden="1">
      <c r="B178" s="5" t="s">
        <v>293</v>
      </c>
      <c r="C178" s="5" t="str">
        <f t="shared" ca="1" si="238"/>
        <v>Veikla</v>
      </c>
      <c r="D178" t="str">
        <f t="shared" si="239"/>
        <v>False</v>
      </c>
      <c r="E178" s="255" t="str">
        <f t="shared" si="220"/>
        <v>-</v>
      </c>
      <c r="F178" s="255" t="str">
        <f t="shared" si="221"/>
        <v>-</v>
      </c>
      <c r="G178" s="255" t="str">
        <f t="shared" si="222"/>
        <v>-</v>
      </c>
      <c r="H178" s="255" t="str">
        <f t="shared" si="223"/>
        <v>-</v>
      </c>
      <c r="I178" s="255" t="str">
        <f t="shared" si="224"/>
        <v>-</v>
      </c>
      <c r="J178" s="255" t="str">
        <f t="shared" si="225"/>
        <v>-</v>
      </c>
      <c r="K178" s="255" t="str">
        <f t="shared" si="226"/>
        <v>-</v>
      </c>
      <c r="L178" s="255" t="str">
        <f t="shared" si="227"/>
        <v>-</v>
      </c>
      <c r="M178" s="255" t="str">
        <f t="shared" si="228"/>
        <v>-</v>
      </c>
      <c r="N178" s="255" t="str">
        <f t="shared" si="229"/>
        <v>-</v>
      </c>
      <c r="O178" s="255" t="str">
        <f t="shared" si="230"/>
        <v>-</v>
      </c>
      <c r="P178" s="255" t="str">
        <f t="shared" si="231"/>
        <v>-</v>
      </c>
      <c r="Q178" s="255" t="str">
        <f t="shared" si="232"/>
        <v>-</v>
      </c>
      <c r="R178" s="255" t="str">
        <f t="shared" si="233"/>
        <v>-</v>
      </c>
      <c r="S178" s="255" t="str">
        <f t="shared" si="234"/>
        <v>-</v>
      </c>
      <c r="T178" s="255" t="str">
        <f t="shared" si="235"/>
        <v>-</v>
      </c>
      <c r="U178" s="255" t="str">
        <f t="shared" si="236"/>
        <v>-</v>
      </c>
      <c r="V178" s="255" t="str">
        <f t="shared" si="237"/>
        <v>-</v>
      </c>
      <c r="W178" s="254"/>
      <c r="X178" s="254"/>
      <c r="Y178" s="254"/>
      <c r="Z178" s="254"/>
      <c r="AA178" s="254"/>
      <c r="AB178" s="254"/>
      <c r="AC178" s="254"/>
      <c r="AD178" s="254"/>
      <c r="AE178" s="254"/>
      <c r="AF178" s="261" t="s">
        <v>411</v>
      </c>
      <c r="AG178" s="262" t="s">
        <v>411</v>
      </c>
      <c r="AH178" s="262" t="s">
        <v>411</v>
      </c>
      <c r="AI178" s="262" t="s">
        <v>411</v>
      </c>
      <c r="AJ178" s="262" t="s">
        <v>411</v>
      </c>
      <c r="AK178" s="262" t="s">
        <v>411</v>
      </c>
      <c r="AL178" s="262" t="s">
        <v>411</v>
      </c>
      <c r="AM178" s="262" t="s">
        <v>411</v>
      </c>
      <c r="AN178" s="262" t="s">
        <v>411</v>
      </c>
      <c r="AO178" s="262" t="s">
        <v>411</v>
      </c>
      <c r="AP178" s="262" t="s">
        <v>411</v>
      </c>
      <c r="AQ178" s="262" t="s">
        <v>411</v>
      </c>
      <c r="AR178" s="262" t="s">
        <v>411</v>
      </c>
      <c r="AS178" s="262" t="s">
        <v>411</v>
      </c>
      <c r="AT178" s="262" t="s">
        <v>411</v>
      </c>
      <c r="AU178" s="262" t="s">
        <v>411</v>
      </c>
      <c r="AV178" s="262" t="s">
        <v>411</v>
      </c>
      <c r="AW178" s="262" t="s">
        <v>411</v>
      </c>
      <c r="AX178" s="262" t="s">
        <v>411</v>
      </c>
      <c r="AY178" s="262" t="s">
        <v>411</v>
      </c>
      <c r="AZ178" s="262" t="s">
        <v>411</v>
      </c>
      <c r="BA178" s="262" t="s">
        <v>411</v>
      </c>
      <c r="BB178" s="262" t="s">
        <v>411</v>
      </c>
      <c r="BC178" s="262" t="s">
        <v>411</v>
      </c>
      <c r="BD178" s="262" t="s">
        <v>411</v>
      </c>
      <c r="BE178" s="262" t="s">
        <v>411</v>
      </c>
      <c r="BF178" s="263" t="s">
        <v>411</v>
      </c>
    </row>
    <row r="179" spans="2:58" hidden="1">
      <c r="B179" s="5" t="s">
        <v>294</v>
      </c>
      <c r="C179" s="5" t="str">
        <f t="shared" ca="1" si="238"/>
        <v>Veikla</v>
      </c>
      <c r="D179" t="str">
        <f t="shared" si="239"/>
        <v>False</v>
      </c>
      <c r="E179" s="255" t="str">
        <f t="shared" si="220"/>
        <v>-</v>
      </c>
      <c r="F179" s="255" t="str">
        <f t="shared" si="221"/>
        <v>-</v>
      </c>
      <c r="G179" s="255" t="str">
        <f t="shared" si="222"/>
        <v>-</v>
      </c>
      <c r="H179" s="255" t="str">
        <f t="shared" si="223"/>
        <v>-</v>
      </c>
      <c r="I179" s="255" t="str">
        <f t="shared" si="224"/>
        <v>-</v>
      </c>
      <c r="J179" s="255" t="str">
        <f t="shared" si="225"/>
        <v>-</v>
      </c>
      <c r="K179" s="255" t="str">
        <f t="shared" si="226"/>
        <v>-</v>
      </c>
      <c r="L179" s="255" t="str">
        <f t="shared" si="227"/>
        <v>-</v>
      </c>
      <c r="M179" s="255" t="str">
        <f t="shared" si="228"/>
        <v>-</v>
      </c>
      <c r="N179" s="255" t="str">
        <f t="shared" si="229"/>
        <v>-</v>
      </c>
      <c r="O179" s="255" t="str">
        <f t="shared" si="230"/>
        <v>-</v>
      </c>
      <c r="P179" s="255" t="str">
        <f t="shared" si="231"/>
        <v>-</v>
      </c>
      <c r="Q179" s="255" t="str">
        <f t="shared" si="232"/>
        <v>-</v>
      </c>
      <c r="R179" s="255" t="str">
        <f t="shared" si="233"/>
        <v>-</v>
      </c>
      <c r="S179" s="255" t="str">
        <f t="shared" si="234"/>
        <v>-</v>
      </c>
      <c r="T179" s="255" t="str">
        <f t="shared" si="235"/>
        <v>-</v>
      </c>
      <c r="U179" s="255" t="str">
        <f t="shared" si="236"/>
        <v>-</v>
      </c>
      <c r="V179" s="255" t="str">
        <f t="shared" si="237"/>
        <v>-</v>
      </c>
      <c r="W179" s="254"/>
      <c r="X179" s="254"/>
      <c r="Y179" s="254"/>
      <c r="Z179" s="254"/>
      <c r="AA179" s="254"/>
      <c r="AB179" s="254"/>
      <c r="AC179" s="254"/>
      <c r="AD179" s="254"/>
      <c r="AE179" s="254"/>
      <c r="AF179" s="261" t="s">
        <v>411</v>
      </c>
      <c r="AG179" s="262" t="s">
        <v>411</v>
      </c>
      <c r="AH179" s="262" t="s">
        <v>411</v>
      </c>
      <c r="AI179" s="262" t="s">
        <v>411</v>
      </c>
      <c r="AJ179" s="262" t="s">
        <v>411</v>
      </c>
      <c r="AK179" s="262" t="s">
        <v>411</v>
      </c>
      <c r="AL179" s="262" t="s">
        <v>411</v>
      </c>
      <c r="AM179" s="262" t="s">
        <v>411</v>
      </c>
      <c r="AN179" s="262" t="s">
        <v>411</v>
      </c>
      <c r="AO179" s="262" t="s">
        <v>411</v>
      </c>
      <c r="AP179" s="262" t="s">
        <v>411</v>
      </c>
      <c r="AQ179" s="262" t="s">
        <v>411</v>
      </c>
      <c r="AR179" s="262" t="s">
        <v>411</v>
      </c>
      <c r="AS179" s="262" t="s">
        <v>411</v>
      </c>
      <c r="AT179" s="262" t="s">
        <v>411</v>
      </c>
      <c r="AU179" s="262" t="s">
        <v>411</v>
      </c>
      <c r="AV179" s="262" t="s">
        <v>411</v>
      </c>
      <c r="AW179" s="262" t="s">
        <v>411</v>
      </c>
      <c r="AX179" s="262" t="s">
        <v>411</v>
      </c>
      <c r="AY179" s="262" t="s">
        <v>411</v>
      </c>
      <c r="AZ179" s="262" t="s">
        <v>411</v>
      </c>
      <c r="BA179" s="262" t="s">
        <v>411</v>
      </c>
      <c r="BB179" s="262" t="s">
        <v>411</v>
      </c>
      <c r="BC179" s="262" t="s">
        <v>411</v>
      </c>
      <c r="BD179" s="262" t="s">
        <v>411</v>
      </c>
      <c r="BE179" s="262" t="s">
        <v>411</v>
      </c>
      <c r="BF179" s="263" t="s">
        <v>411</v>
      </c>
    </row>
    <row r="180" spans="2:58" hidden="1">
      <c r="B180" s="5" t="s">
        <v>295</v>
      </c>
      <c r="C180" s="5" t="str">
        <f t="shared" ca="1" si="238"/>
        <v>Veikla</v>
      </c>
      <c r="D180" t="str">
        <f t="shared" si="239"/>
        <v>False</v>
      </c>
      <c r="E180" s="255" t="str">
        <f t="shared" si="220"/>
        <v>-</v>
      </c>
      <c r="F180" s="255" t="str">
        <f t="shared" si="221"/>
        <v>-</v>
      </c>
      <c r="G180" s="255" t="str">
        <f t="shared" si="222"/>
        <v>-</v>
      </c>
      <c r="H180" s="255" t="str">
        <f t="shared" si="223"/>
        <v>-</v>
      </c>
      <c r="I180" s="255" t="str">
        <f t="shared" si="224"/>
        <v>-</v>
      </c>
      <c r="J180" s="255" t="str">
        <f t="shared" si="225"/>
        <v>-</v>
      </c>
      <c r="K180" s="255" t="str">
        <f t="shared" si="226"/>
        <v>-</v>
      </c>
      <c r="L180" s="255" t="str">
        <f t="shared" si="227"/>
        <v>-</v>
      </c>
      <c r="M180" s="255" t="str">
        <f t="shared" si="228"/>
        <v>-</v>
      </c>
      <c r="N180" s="255" t="str">
        <f t="shared" si="229"/>
        <v>-</v>
      </c>
      <c r="O180" s="255" t="str">
        <f t="shared" si="230"/>
        <v>-</v>
      </c>
      <c r="P180" s="255" t="str">
        <f t="shared" si="231"/>
        <v>-</v>
      </c>
      <c r="Q180" s="255" t="str">
        <f t="shared" si="232"/>
        <v>-</v>
      </c>
      <c r="R180" s="255" t="str">
        <f t="shared" si="233"/>
        <v>-</v>
      </c>
      <c r="S180" s="255" t="str">
        <f t="shared" si="234"/>
        <v>-</v>
      </c>
      <c r="T180" s="255" t="str">
        <f t="shared" si="235"/>
        <v>-</v>
      </c>
      <c r="U180" s="255" t="str">
        <f t="shared" si="236"/>
        <v>-</v>
      </c>
      <c r="V180" s="255" t="str">
        <f t="shared" si="237"/>
        <v>-</v>
      </c>
      <c r="W180" s="254"/>
      <c r="X180" s="254"/>
      <c r="Y180" s="254"/>
      <c r="Z180" s="254"/>
      <c r="AA180" s="254"/>
      <c r="AB180" s="254"/>
      <c r="AC180" s="254"/>
      <c r="AD180" s="254"/>
      <c r="AE180" s="254"/>
      <c r="AF180" s="261" t="s">
        <v>411</v>
      </c>
      <c r="AG180" s="262" t="s">
        <v>411</v>
      </c>
      <c r="AH180" s="262" t="s">
        <v>411</v>
      </c>
      <c r="AI180" s="262" t="s">
        <v>411</v>
      </c>
      <c r="AJ180" s="262" t="s">
        <v>411</v>
      </c>
      <c r="AK180" s="262" t="s">
        <v>411</v>
      </c>
      <c r="AL180" s="262" t="s">
        <v>411</v>
      </c>
      <c r="AM180" s="262" t="s">
        <v>411</v>
      </c>
      <c r="AN180" s="262" t="s">
        <v>411</v>
      </c>
      <c r="AO180" s="262" t="s">
        <v>411</v>
      </c>
      <c r="AP180" s="262" t="s">
        <v>411</v>
      </c>
      <c r="AQ180" s="262" t="s">
        <v>411</v>
      </c>
      <c r="AR180" s="262" t="s">
        <v>411</v>
      </c>
      <c r="AS180" s="262" t="s">
        <v>411</v>
      </c>
      <c r="AT180" s="262" t="s">
        <v>411</v>
      </c>
      <c r="AU180" s="262" t="s">
        <v>411</v>
      </c>
      <c r="AV180" s="262" t="s">
        <v>411</v>
      </c>
      <c r="AW180" s="262" t="s">
        <v>411</v>
      </c>
      <c r="AX180" s="262" t="s">
        <v>411</v>
      </c>
      <c r="AY180" s="262" t="s">
        <v>411</v>
      </c>
      <c r="AZ180" s="262" t="s">
        <v>411</v>
      </c>
      <c r="BA180" s="262" t="s">
        <v>411</v>
      </c>
      <c r="BB180" s="262" t="s">
        <v>411</v>
      </c>
      <c r="BC180" s="262" t="s">
        <v>411</v>
      </c>
      <c r="BD180" s="262" t="s">
        <v>411</v>
      </c>
      <c r="BE180" s="262" t="s">
        <v>411</v>
      </c>
      <c r="BF180" s="263" t="s">
        <v>411</v>
      </c>
    </row>
    <row r="181" spans="2:58" hidden="1">
      <c r="B181" s="5" t="s">
        <v>296</v>
      </c>
      <c r="C181" s="5" t="str">
        <f t="shared" ca="1" si="238"/>
        <v>Veikla</v>
      </c>
      <c r="D181" t="str">
        <f t="shared" si="239"/>
        <v>False</v>
      </c>
      <c r="E181" s="255" t="str">
        <f t="shared" si="220"/>
        <v>-</v>
      </c>
      <c r="F181" s="255" t="str">
        <f t="shared" si="221"/>
        <v>-</v>
      </c>
      <c r="G181" s="255" t="str">
        <f t="shared" si="222"/>
        <v>-</v>
      </c>
      <c r="H181" s="255" t="str">
        <f t="shared" si="223"/>
        <v>-</v>
      </c>
      <c r="I181" s="255" t="str">
        <f t="shared" si="224"/>
        <v>-</v>
      </c>
      <c r="J181" s="255" t="str">
        <f t="shared" si="225"/>
        <v>-</v>
      </c>
      <c r="K181" s="255" t="str">
        <f t="shared" si="226"/>
        <v>-</v>
      </c>
      <c r="L181" s="255" t="str">
        <f t="shared" si="227"/>
        <v>-</v>
      </c>
      <c r="M181" s="255" t="str">
        <f t="shared" si="228"/>
        <v>-</v>
      </c>
      <c r="N181" s="255" t="str">
        <f t="shared" si="229"/>
        <v>-</v>
      </c>
      <c r="O181" s="255" t="str">
        <f t="shared" si="230"/>
        <v>-</v>
      </c>
      <c r="P181" s="255" t="str">
        <f t="shared" si="231"/>
        <v>-</v>
      </c>
      <c r="Q181" s="255" t="str">
        <f t="shared" si="232"/>
        <v>-</v>
      </c>
      <c r="R181" s="255" t="str">
        <f t="shared" si="233"/>
        <v>-</v>
      </c>
      <c r="S181" s="255" t="str">
        <f t="shared" si="234"/>
        <v>-</v>
      </c>
      <c r="T181" s="255" t="str">
        <f t="shared" si="235"/>
        <v>-</v>
      </c>
      <c r="U181" s="255" t="str">
        <f t="shared" si="236"/>
        <v>-</v>
      </c>
      <c r="V181" s="255" t="str">
        <f t="shared" si="237"/>
        <v>-</v>
      </c>
      <c r="W181" s="254"/>
      <c r="X181" s="254"/>
      <c r="Y181" s="254"/>
      <c r="Z181" s="254"/>
      <c r="AA181" s="254"/>
      <c r="AB181" s="254"/>
      <c r="AC181" s="254"/>
      <c r="AD181" s="254"/>
      <c r="AE181" s="254"/>
      <c r="AF181" s="261" t="s">
        <v>411</v>
      </c>
      <c r="AG181" s="262" t="s">
        <v>411</v>
      </c>
      <c r="AH181" s="262" t="s">
        <v>411</v>
      </c>
      <c r="AI181" s="262" t="s">
        <v>411</v>
      </c>
      <c r="AJ181" s="262" t="s">
        <v>411</v>
      </c>
      <c r="AK181" s="262" t="s">
        <v>411</v>
      </c>
      <c r="AL181" s="262" t="s">
        <v>411</v>
      </c>
      <c r="AM181" s="262" t="s">
        <v>411</v>
      </c>
      <c r="AN181" s="262" t="s">
        <v>411</v>
      </c>
      <c r="AO181" s="262" t="s">
        <v>411</v>
      </c>
      <c r="AP181" s="262" t="s">
        <v>411</v>
      </c>
      <c r="AQ181" s="262" t="s">
        <v>411</v>
      </c>
      <c r="AR181" s="262" t="s">
        <v>411</v>
      </c>
      <c r="AS181" s="262" t="s">
        <v>411</v>
      </c>
      <c r="AT181" s="262" t="s">
        <v>411</v>
      </c>
      <c r="AU181" s="262" t="s">
        <v>411</v>
      </c>
      <c r="AV181" s="262" t="s">
        <v>411</v>
      </c>
      <c r="AW181" s="262" t="s">
        <v>411</v>
      </c>
      <c r="AX181" s="262" t="s">
        <v>411</v>
      </c>
      <c r="AY181" s="262" t="s">
        <v>411</v>
      </c>
      <c r="AZ181" s="262" t="s">
        <v>411</v>
      </c>
      <c r="BA181" s="262" t="s">
        <v>411</v>
      </c>
      <c r="BB181" s="262" t="s">
        <v>411</v>
      </c>
      <c r="BC181" s="262" t="s">
        <v>411</v>
      </c>
      <c r="BD181" s="262" t="s">
        <v>411</v>
      </c>
      <c r="BE181" s="262" t="s">
        <v>411</v>
      </c>
      <c r="BF181" s="263" t="s">
        <v>411</v>
      </c>
    </row>
    <row r="182" spans="2:58" hidden="1">
      <c r="B182" s="5" t="s">
        <v>297</v>
      </c>
      <c r="C182" s="5" t="str">
        <f t="shared" ca="1" si="238"/>
        <v>Veikla</v>
      </c>
      <c r="D182" t="str">
        <f t="shared" si="239"/>
        <v>False</v>
      </c>
      <c r="E182" s="255" t="str">
        <f t="shared" si="220"/>
        <v>-</v>
      </c>
      <c r="F182" s="255" t="str">
        <f t="shared" si="221"/>
        <v>-</v>
      </c>
      <c r="G182" s="255" t="str">
        <f t="shared" si="222"/>
        <v>-</v>
      </c>
      <c r="H182" s="255" t="str">
        <f t="shared" si="223"/>
        <v>-</v>
      </c>
      <c r="I182" s="255" t="str">
        <f t="shared" si="224"/>
        <v>-</v>
      </c>
      <c r="J182" s="255" t="str">
        <f t="shared" si="225"/>
        <v>-</v>
      </c>
      <c r="K182" s="255" t="str">
        <f t="shared" si="226"/>
        <v>-</v>
      </c>
      <c r="L182" s="255" t="str">
        <f t="shared" si="227"/>
        <v>-</v>
      </c>
      <c r="M182" s="255" t="str">
        <f t="shared" si="228"/>
        <v>-</v>
      </c>
      <c r="N182" s="255" t="str">
        <f t="shared" si="229"/>
        <v>-</v>
      </c>
      <c r="O182" s="255" t="str">
        <f t="shared" si="230"/>
        <v>-</v>
      </c>
      <c r="P182" s="255" t="str">
        <f t="shared" si="231"/>
        <v>-</v>
      </c>
      <c r="Q182" s="255" t="str">
        <f t="shared" si="232"/>
        <v>-</v>
      </c>
      <c r="R182" s="255" t="str">
        <f t="shared" si="233"/>
        <v>-</v>
      </c>
      <c r="S182" s="255" t="str">
        <f t="shared" si="234"/>
        <v>-</v>
      </c>
      <c r="T182" s="255" t="str">
        <f t="shared" si="235"/>
        <v>-</v>
      </c>
      <c r="U182" s="255" t="str">
        <f t="shared" si="236"/>
        <v>-</v>
      </c>
      <c r="V182" s="255" t="str">
        <f t="shared" si="237"/>
        <v>-</v>
      </c>
      <c r="W182" s="254"/>
      <c r="X182" s="254"/>
      <c r="Y182" s="254"/>
      <c r="Z182" s="254"/>
      <c r="AA182" s="254"/>
      <c r="AB182" s="254"/>
      <c r="AC182" s="254"/>
      <c r="AD182" s="254"/>
      <c r="AE182" s="254"/>
      <c r="AF182" s="261" t="s">
        <v>411</v>
      </c>
      <c r="AG182" s="262" t="s">
        <v>411</v>
      </c>
      <c r="AH182" s="262" t="s">
        <v>411</v>
      </c>
      <c r="AI182" s="262" t="s">
        <v>411</v>
      </c>
      <c r="AJ182" s="262" t="s">
        <v>411</v>
      </c>
      <c r="AK182" s="262" t="s">
        <v>411</v>
      </c>
      <c r="AL182" s="262" t="s">
        <v>411</v>
      </c>
      <c r="AM182" s="262" t="s">
        <v>411</v>
      </c>
      <c r="AN182" s="262" t="s">
        <v>411</v>
      </c>
      <c r="AO182" s="262" t="s">
        <v>411</v>
      </c>
      <c r="AP182" s="262" t="s">
        <v>411</v>
      </c>
      <c r="AQ182" s="262" t="s">
        <v>411</v>
      </c>
      <c r="AR182" s="262" t="s">
        <v>411</v>
      </c>
      <c r="AS182" s="262" t="s">
        <v>411</v>
      </c>
      <c r="AT182" s="262" t="s">
        <v>411</v>
      </c>
      <c r="AU182" s="262" t="s">
        <v>411</v>
      </c>
      <c r="AV182" s="262" t="s">
        <v>411</v>
      </c>
      <c r="AW182" s="262" t="s">
        <v>411</v>
      </c>
      <c r="AX182" s="262" t="s">
        <v>411</v>
      </c>
      <c r="AY182" s="262" t="s">
        <v>411</v>
      </c>
      <c r="AZ182" s="262" t="s">
        <v>411</v>
      </c>
      <c r="BA182" s="262" t="s">
        <v>411</v>
      </c>
      <c r="BB182" s="262" t="s">
        <v>411</v>
      </c>
      <c r="BC182" s="262" t="s">
        <v>411</v>
      </c>
      <c r="BD182" s="262" t="s">
        <v>411</v>
      </c>
      <c r="BE182" s="262" t="s">
        <v>411</v>
      </c>
      <c r="BF182" s="263" t="s">
        <v>411</v>
      </c>
    </row>
    <row r="183" spans="2:58" hidden="1">
      <c r="B183" s="5" t="s">
        <v>298</v>
      </c>
      <c r="C183" s="5" t="str">
        <f t="shared" ca="1" si="238"/>
        <v>Veikla</v>
      </c>
      <c r="D183" t="str">
        <f t="shared" si="239"/>
        <v>False</v>
      </c>
      <c r="E183" s="255" t="str">
        <f t="shared" si="220"/>
        <v>-</v>
      </c>
      <c r="F183" s="255" t="str">
        <f t="shared" si="221"/>
        <v>-</v>
      </c>
      <c r="G183" s="255" t="str">
        <f t="shared" si="222"/>
        <v>-</v>
      </c>
      <c r="H183" s="255" t="str">
        <f t="shared" si="223"/>
        <v>-</v>
      </c>
      <c r="I183" s="255" t="str">
        <f t="shared" si="224"/>
        <v>-</v>
      </c>
      <c r="J183" s="255" t="str">
        <f t="shared" si="225"/>
        <v>-</v>
      </c>
      <c r="K183" s="255" t="str">
        <f t="shared" si="226"/>
        <v>-</v>
      </c>
      <c r="L183" s="255" t="str">
        <f t="shared" si="227"/>
        <v>-</v>
      </c>
      <c r="M183" s="255" t="str">
        <f t="shared" si="228"/>
        <v>-</v>
      </c>
      <c r="N183" s="255" t="str">
        <f t="shared" si="229"/>
        <v>-</v>
      </c>
      <c r="O183" s="255" t="str">
        <f t="shared" si="230"/>
        <v>-</v>
      </c>
      <c r="P183" s="255" t="str">
        <f t="shared" si="231"/>
        <v>-</v>
      </c>
      <c r="Q183" s="255" t="str">
        <f t="shared" si="232"/>
        <v>-</v>
      </c>
      <c r="R183" s="255" t="str">
        <f t="shared" si="233"/>
        <v>-</v>
      </c>
      <c r="S183" s="255" t="str">
        <f t="shared" si="234"/>
        <v>-</v>
      </c>
      <c r="T183" s="255" t="str">
        <f t="shared" si="235"/>
        <v>-</v>
      </c>
      <c r="U183" s="255" t="str">
        <f t="shared" si="236"/>
        <v>-</v>
      </c>
      <c r="V183" s="255" t="str">
        <f t="shared" si="237"/>
        <v>-</v>
      </c>
      <c r="W183" s="254"/>
      <c r="X183" s="254"/>
      <c r="Y183" s="254"/>
      <c r="Z183" s="254"/>
      <c r="AA183" s="254"/>
      <c r="AB183" s="254"/>
      <c r="AC183" s="254"/>
      <c r="AD183" s="254"/>
      <c r="AE183" s="254"/>
      <c r="AF183" s="261" t="s">
        <v>411</v>
      </c>
      <c r="AG183" s="262" t="s">
        <v>411</v>
      </c>
      <c r="AH183" s="262" t="s">
        <v>411</v>
      </c>
      <c r="AI183" s="262" t="s">
        <v>411</v>
      </c>
      <c r="AJ183" s="262" t="s">
        <v>411</v>
      </c>
      <c r="AK183" s="262" t="s">
        <v>411</v>
      </c>
      <c r="AL183" s="262" t="s">
        <v>411</v>
      </c>
      <c r="AM183" s="262" t="s">
        <v>411</v>
      </c>
      <c r="AN183" s="262" t="s">
        <v>411</v>
      </c>
      <c r="AO183" s="262" t="s">
        <v>411</v>
      </c>
      <c r="AP183" s="262" t="s">
        <v>411</v>
      </c>
      <c r="AQ183" s="262" t="s">
        <v>411</v>
      </c>
      <c r="AR183" s="262" t="s">
        <v>411</v>
      </c>
      <c r="AS183" s="262" t="s">
        <v>411</v>
      </c>
      <c r="AT183" s="262" t="s">
        <v>411</v>
      </c>
      <c r="AU183" s="262" t="s">
        <v>411</v>
      </c>
      <c r="AV183" s="262" t="s">
        <v>411</v>
      </c>
      <c r="AW183" s="262" t="s">
        <v>411</v>
      </c>
      <c r="AX183" s="262" t="s">
        <v>411</v>
      </c>
      <c r="AY183" s="262" t="s">
        <v>411</v>
      </c>
      <c r="AZ183" s="262" t="s">
        <v>411</v>
      </c>
      <c r="BA183" s="262" t="s">
        <v>411</v>
      </c>
      <c r="BB183" s="262" t="s">
        <v>411</v>
      </c>
      <c r="BC183" s="262" t="s">
        <v>411</v>
      </c>
      <c r="BD183" s="262" t="s">
        <v>411</v>
      </c>
      <c r="BE183" s="262" t="s">
        <v>411</v>
      </c>
      <c r="BF183" s="263" t="s">
        <v>411</v>
      </c>
    </row>
    <row r="184" spans="2:58" hidden="1">
      <c r="B184" s="5" t="s">
        <v>299</v>
      </c>
      <c r="C184" s="5" t="str">
        <f t="shared" ca="1" si="238"/>
        <v>Veikla</v>
      </c>
      <c r="D184" t="str">
        <f t="shared" si="239"/>
        <v>False</v>
      </c>
      <c r="E184" s="255" t="str">
        <f t="shared" si="220"/>
        <v>-</v>
      </c>
      <c r="F184" s="255" t="str">
        <f t="shared" si="221"/>
        <v>-</v>
      </c>
      <c r="G184" s="255" t="str">
        <f t="shared" si="222"/>
        <v>-</v>
      </c>
      <c r="H184" s="255" t="str">
        <f t="shared" si="223"/>
        <v>-</v>
      </c>
      <c r="I184" s="255" t="str">
        <f t="shared" si="224"/>
        <v>-</v>
      </c>
      <c r="J184" s="255" t="str">
        <f t="shared" si="225"/>
        <v>-</v>
      </c>
      <c r="K184" s="255" t="str">
        <f t="shared" si="226"/>
        <v>-</v>
      </c>
      <c r="L184" s="255" t="str">
        <f t="shared" si="227"/>
        <v>-</v>
      </c>
      <c r="M184" s="255" t="str">
        <f t="shared" si="228"/>
        <v>-</v>
      </c>
      <c r="N184" s="255" t="str">
        <f t="shared" si="229"/>
        <v>-</v>
      </c>
      <c r="O184" s="255" t="str">
        <f t="shared" si="230"/>
        <v>-</v>
      </c>
      <c r="P184" s="255" t="str">
        <f t="shared" si="231"/>
        <v>-</v>
      </c>
      <c r="Q184" s="255" t="str">
        <f t="shared" si="232"/>
        <v>-</v>
      </c>
      <c r="R184" s="255" t="str">
        <f t="shared" si="233"/>
        <v>-</v>
      </c>
      <c r="S184" s="255" t="str">
        <f t="shared" si="234"/>
        <v>-</v>
      </c>
      <c r="T184" s="255" t="str">
        <f t="shared" si="235"/>
        <v>-</v>
      </c>
      <c r="U184" s="255" t="str">
        <f t="shared" si="236"/>
        <v>-</v>
      </c>
      <c r="V184" s="255" t="str">
        <f t="shared" si="237"/>
        <v>-</v>
      </c>
      <c r="W184" s="254"/>
      <c r="X184" s="254"/>
      <c r="Y184" s="254"/>
      <c r="Z184" s="254"/>
      <c r="AA184" s="254"/>
      <c r="AB184" s="254"/>
      <c r="AC184" s="254"/>
      <c r="AD184" s="254"/>
      <c r="AE184" s="254"/>
      <c r="AF184" s="261" t="s">
        <v>411</v>
      </c>
      <c r="AG184" s="262" t="s">
        <v>411</v>
      </c>
      <c r="AH184" s="262" t="s">
        <v>411</v>
      </c>
      <c r="AI184" s="262" t="s">
        <v>411</v>
      </c>
      <c r="AJ184" s="262" t="s">
        <v>411</v>
      </c>
      <c r="AK184" s="262" t="s">
        <v>411</v>
      </c>
      <c r="AL184" s="262" t="s">
        <v>411</v>
      </c>
      <c r="AM184" s="262" t="s">
        <v>411</v>
      </c>
      <c r="AN184" s="262" t="s">
        <v>411</v>
      </c>
      <c r="AO184" s="262" t="s">
        <v>411</v>
      </c>
      <c r="AP184" s="262" t="s">
        <v>411</v>
      </c>
      <c r="AQ184" s="262" t="s">
        <v>411</v>
      </c>
      <c r="AR184" s="262" t="s">
        <v>411</v>
      </c>
      <c r="AS184" s="262" t="s">
        <v>411</v>
      </c>
      <c r="AT184" s="262" t="s">
        <v>411</v>
      </c>
      <c r="AU184" s="262" t="s">
        <v>411</v>
      </c>
      <c r="AV184" s="262" t="s">
        <v>411</v>
      </c>
      <c r="AW184" s="262" t="s">
        <v>411</v>
      </c>
      <c r="AX184" s="262" t="s">
        <v>411</v>
      </c>
      <c r="AY184" s="262" t="s">
        <v>411</v>
      </c>
      <c r="AZ184" s="262" t="s">
        <v>411</v>
      </c>
      <c r="BA184" s="262" t="s">
        <v>411</v>
      </c>
      <c r="BB184" s="262" t="s">
        <v>411</v>
      </c>
      <c r="BC184" s="262" t="s">
        <v>411</v>
      </c>
      <c r="BD184" s="262" t="s">
        <v>411</v>
      </c>
      <c r="BE184" s="262" t="s">
        <v>411</v>
      </c>
      <c r="BF184" s="263" t="s">
        <v>411</v>
      </c>
    </row>
    <row r="185" spans="2:58" hidden="1">
      <c r="B185" s="5" t="s">
        <v>300</v>
      </c>
      <c r="C185" s="5" t="str">
        <f t="shared" ca="1" si="238"/>
        <v>Veikla</v>
      </c>
      <c r="D185" t="str">
        <f t="shared" si="239"/>
        <v>False</v>
      </c>
      <c r="E185" s="255" t="str">
        <f t="shared" si="220"/>
        <v>-</v>
      </c>
      <c r="F185" s="255" t="str">
        <f t="shared" si="221"/>
        <v>-</v>
      </c>
      <c r="G185" s="255" t="str">
        <f t="shared" si="222"/>
        <v>-</v>
      </c>
      <c r="H185" s="255" t="str">
        <f t="shared" si="223"/>
        <v>-</v>
      </c>
      <c r="I185" s="255" t="str">
        <f t="shared" si="224"/>
        <v>-</v>
      </c>
      <c r="J185" s="255" t="str">
        <f t="shared" si="225"/>
        <v>-</v>
      </c>
      <c r="K185" s="255" t="str">
        <f t="shared" si="226"/>
        <v>-</v>
      </c>
      <c r="L185" s="255" t="str">
        <f t="shared" si="227"/>
        <v>-</v>
      </c>
      <c r="M185" s="255" t="str">
        <f t="shared" si="228"/>
        <v>-</v>
      </c>
      <c r="N185" s="255" t="str">
        <f t="shared" si="229"/>
        <v>-</v>
      </c>
      <c r="O185" s="255" t="str">
        <f t="shared" si="230"/>
        <v>-</v>
      </c>
      <c r="P185" s="255" t="str">
        <f t="shared" si="231"/>
        <v>-</v>
      </c>
      <c r="Q185" s="255" t="str">
        <f t="shared" si="232"/>
        <v>-</v>
      </c>
      <c r="R185" s="255" t="str">
        <f t="shared" si="233"/>
        <v>-</v>
      </c>
      <c r="S185" s="255" t="str">
        <f t="shared" si="234"/>
        <v>-</v>
      </c>
      <c r="T185" s="255" t="str">
        <f t="shared" si="235"/>
        <v>-</v>
      </c>
      <c r="U185" s="255" t="str">
        <f t="shared" si="236"/>
        <v>-</v>
      </c>
      <c r="V185" s="255" t="str">
        <f t="shared" si="237"/>
        <v>-</v>
      </c>
      <c r="W185" s="254"/>
      <c r="X185" s="254"/>
      <c r="Y185" s="254"/>
      <c r="Z185" s="254"/>
      <c r="AA185" s="254"/>
      <c r="AB185" s="254"/>
      <c r="AC185" s="254"/>
      <c r="AD185" s="254"/>
      <c r="AE185" s="254"/>
      <c r="AF185" s="261" t="s">
        <v>411</v>
      </c>
      <c r="AG185" s="262" t="s">
        <v>411</v>
      </c>
      <c r="AH185" s="262" t="s">
        <v>411</v>
      </c>
      <c r="AI185" s="262" t="s">
        <v>411</v>
      </c>
      <c r="AJ185" s="262" t="s">
        <v>411</v>
      </c>
      <c r="AK185" s="262" t="s">
        <v>411</v>
      </c>
      <c r="AL185" s="262" t="s">
        <v>411</v>
      </c>
      <c r="AM185" s="262" t="s">
        <v>411</v>
      </c>
      <c r="AN185" s="262" t="s">
        <v>411</v>
      </c>
      <c r="AO185" s="262" t="s">
        <v>411</v>
      </c>
      <c r="AP185" s="262" t="s">
        <v>411</v>
      </c>
      <c r="AQ185" s="262" t="s">
        <v>411</v>
      </c>
      <c r="AR185" s="262" t="s">
        <v>411</v>
      </c>
      <c r="AS185" s="262" t="s">
        <v>411</v>
      </c>
      <c r="AT185" s="262" t="s">
        <v>411</v>
      </c>
      <c r="AU185" s="262" t="s">
        <v>411</v>
      </c>
      <c r="AV185" s="262" t="s">
        <v>411</v>
      </c>
      <c r="AW185" s="262" t="s">
        <v>411</v>
      </c>
      <c r="AX185" s="262" t="s">
        <v>411</v>
      </c>
      <c r="AY185" s="262" t="s">
        <v>411</v>
      </c>
      <c r="AZ185" s="262" t="s">
        <v>411</v>
      </c>
      <c r="BA185" s="262" t="s">
        <v>411</v>
      </c>
      <c r="BB185" s="262" t="s">
        <v>411</v>
      </c>
      <c r="BC185" s="262" t="s">
        <v>411</v>
      </c>
      <c r="BD185" s="262" t="s">
        <v>411</v>
      </c>
      <c r="BE185" s="262" t="s">
        <v>411</v>
      </c>
      <c r="BF185" s="263" t="s">
        <v>411</v>
      </c>
    </row>
    <row r="186" spans="2:58" hidden="1">
      <c r="B186" s="5" t="s">
        <v>301</v>
      </c>
      <c r="C186" s="5" t="str">
        <f t="shared" ca="1" si="238"/>
        <v>Reinvesticijos (po priemonės įgyvendinimo)</v>
      </c>
      <c r="D186" t="str">
        <f t="shared" si="239"/>
        <v>False</v>
      </c>
      <c r="E186" s="255" t="str">
        <f t="shared" si="220"/>
        <v>-</v>
      </c>
      <c r="F186" s="255" t="str">
        <f t="shared" si="221"/>
        <v>-</v>
      </c>
      <c r="G186" s="255" t="str">
        <f t="shared" si="222"/>
        <v>-</v>
      </c>
      <c r="H186" s="255" t="str">
        <f t="shared" si="223"/>
        <v>-</v>
      </c>
      <c r="I186" s="255" t="str">
        <f t="shared" si="224"/>
        <v>-</v>
      </c>
      <c r="J186" s="255" t="str">
        <f t="shared" si="225"/>
        <v>-</v>
      </c>
      <c r="K186" s="255" t="str">
        <f t="shared" si="226"/>
        <v>-</v>
      </c>
      <c r="L186" s="255" t="str">
        <f t="shared" si="227"/>
        <v>-</v>
      </c>
      <c r="M186" s="255" t="str">
        <f t="shared" si="228"/>
        <v>-</v>
      </c>
      <c r="N186" s="255" t="str">
        <f t="shared" si="229"/>
        <v>-</v>
      </c>
      <c r="O186" s="255" t="str">
        <f t="shared" si="230"/>
        <v>-</v>
      </c>
      <c r="P186" s="255" t="str">
        <f t="shared" si="231"/>
        <v>-</v>
      </c>
      <c r="Q186" s="255" t="str">
        <f t="shared" si="232"/>
        <v>-</v>
      </c>
      <c r="R186" s="255" t="str">
        <f t="shared" si="233"/>
        <v>-</v>
      </c>
      <c r="S186" s="255" t="str">
        <f t="shared" si="234"/>
        <v>-</v>
      </c>
      <c r="T186" s="255" t="str">
        <f t="shared" si="235"/>
        <v>-</v>
      </c>
      <c r="U186" s="255" t="str">
        <f t="shared" si="236"/>
        <v>-</v>
      </c>
      <c r="V186" s="255" t="str">
        <f t="shared" si="237"/>
        <v>-</v>
      </c>
      <c r="W186" s="254"/>
      <c r="X186" s="254"/>
      <c r="Y186" s="254"/>
      <c r="Z186" s="254"/>
      <c r="AA186" s="254"/>
      <c r="AB186" s="254"/>
      <c r="AC186" s="254"/>
      <c r="AD186" s="254"/>
      <c r="AE186" s="254"/>
      <c r="AF186" s="261" t="s">
        <v>411</v>
      </c>
      <c r="AG186" s="262" t="s">
        <v>411</v>
      </c>
      <c r="AH186" s="262" t="s">
        <v>411</v>
      </c>
      <c r="AI186" s="262" t="s">
        <v>411</v>
      </c>
      <c r="AJ186" s="262" t="s">
        <v>411</v>
      </c>
      <c r="AK186" s="262" t="s">
        <v>411</v>
      </c>
      <c r="AL186" s="262" t="s">
        <v>411</v>
      </c>
      <c r="AM186" s="262" t="s">
        <v>411</v>
      </c>
      <c r="AN186" s="262" t="s">
        <v>411</v>
      </c>
      <c r="AO186" s="262" t="s">
        <v>411</v>
      </c>
      <c r="AP186" s="262" t="s">
        <v>411</v>
      </c>
      <c r="AQ186" s="262" t="s">
        <v>411</v>
      </c>
      <c r="AR186" s="262" t="s">
        <v>411</v>
      </c>
      <c r="AS186" s="262" t="s">
        <v>411</v>
      </c>
      <c r="AT186" s="262" t="s">
        <v>411</v>
      </c>
      <c r="AU186" s="262" t="s">
        <v>411</v>
      </c>
      <c r="AV186" s="262" t="s">
        <v>411</v>
      </c>
      <c r="AW186" s="262" t="s">
        <v>411</v>
      </c>
      <c r="AX186" s="262" t="s">
        <v>411</v>
      </c>
      <c r="AY186" s="262" t="s">
        <v>411</v>
      </c>
      <c r="AZ186" s="262" t="s">
        <v>411</v>
      </c>
      <c r="BA186" s="262" t="s">
        <v>411</v>
      </c>
      <c r="BB186" s="262" t="s">
        <v>411</v>
      </c>
      <c r="BC186" s="262" t="s">
        <v>411</v>
      </c>
      <c r="BD186" s="262" t="s">
        <v>411</v>
      </c>
      <c r="BE186" s="262" t="s">
        <v>411</v>
      </c>
      <c r="BF186" s="263" t="s">
        <v>411</v>
      </c>
    </row>
    <row r="187" spans="2:58" hidden="1">
      <c r="B187" s="5" t="s">
        <v>302</v>
      </c>
      <c r="C187" s="5" t="str">
        <f t="shared" ca="1" si="238"/>
        <v>Likutinė vertė</v>
      </c>
      <c r="D187" t="str">
        <f t="shared" si="239"/>
        <v>False</v>
      </c>
      <c r="E187" s="255" t="str">
        <f t="shared" si="220"/>
        <v>-</v>
      </c>
      <c r="F187" s="255" t="str">
        <f t="shared" si="221"/>
        <v>-</v>
      </c>
      <c r="G187" s="255" t="str">
        <f t="shared" si="222"/>
        <v>-</v>
      </c>
      <c r="H187" s="255" t="str">
        <f t="shared" si="223"/>
        <v>-</v>
      </c>
      <c r="I187" s="255" t="str">
        <f t="shared" si="224"/>
        <v>-</v>
      </c>
      <c r="J187" s="255" t="str">
        <f t="shared" si="225"/>
        <v>-</v>
      </c>
      <c r="K187" s="255" t="str">
        <f t="shared" si="226"/>
        <v>-</v>
      </c>
      <c r="L187" s="255" t="str">
        <f t="shared" si="227"/>
        <v>-</v>
      </c>
      <c r="M187" s="255" t="str">
        <f t="shared" si="228"/>
        <v>-</v>
      </c>
      <c r="N187" s="255" t="str">
        <f t="shared" si="229"/>
        <v>-</v>
      </c>
      <c r="O187" s="255" t="str">
        <f t="shared" si="230"/>
        <v>-</v>
      </c>
      <c r="P187" s="255" t="str">
        <f t="shared" si="231"/>
        <v>-</v>
      </c>
      <c r="Q187" s="255" t="str">
        <f t="shared" si="232"/>
        <v>-</v>
      </c>
      <c r="R187" s="255" t="str">
        <f t="shared" si="233"/>
        <v>-</v>
      </c>
      <c r="S187" s="255" t="str">
        <f t="shared" si="234"/>
        <v>-</v>
      </c>
      <c r="T187" s="255" t="str">
        <f t="shared" si="235"/>
        <v>-</v>
      </c>
      <c r="U187" s="255" t="str">
        <f t="shared" si="236"/>
        <v>-</v>
      </c>
      <c r="V187" s="255" t="str">
        <f t="shared" si="237"/>
        <v>-</v>
      </c>
      <c r="W187" s="254"/>
      <c r="X187" s="254"/>
      <c r="Y187" s="254"/>
      <c r="Z187" s="254"/>
      <c r="AA187" s="254"/>
      <c r="AB187" s="254"/>
      <c r="AC187" s="254"/>
      <c r="AD187" s="254"/>
      <c r="AE187" s="254"/>
      <c r="AF187" s="261" t="s">
        <v>411</v>
      </c>
      <c r="AG187" s="262" t="s">
        <v>411</v>
      </c>
      <c r="AH187" s="262" t="s">
        <v>411</v>
      </c>
      <c r="AI187" s="262" t="s">
        <v>411</v>
      </c>
      <c r="AJ187" s="262" t="s">
        <v>411</v>
      </c>
      <c r="AK187" s="262" t="s">
        <v>411</v>
      </c>
      <c r="AL187" s="262" t="s">
        <v>411</v>
      </c>
      <c r="AM187" s="262" t="s">
        <v>411</v>
      </c>
      <c r="AN187" s="262" t="s">
        <v>411</v>
      </c>
      <c r="AO187" s="262" t="s">
        <v>411</v>
      </c>
      <c r="AP187" s="262" t="s">
        <v>411</v>
      </c>
      <c r="AQ187" s="262" t="s">
        <v>411</v>
      </c>
      <c r="AR187" s="262" t="s">
        <v>411</v>
      </c>
      <c r="AS187" s="262" t="s">
        <v>411</v>
      </c>
      <c r="AT187" s="262" t="s">
        <v>411</v>
      </c>
      <c r="AU187" s="262" t="s">
        <v>411</v>
      </c>
      <c r="AV187" s="262" t="s">
        <v>411</v>
      </c>
      <c r="AW187" s="262" t="s">
        <v>411</v>
      </c>
      <c r="AX187" s="262" t="s">
        <v>411</v>
      </c>
      <c r="AY187" s="262" t="s">
        <v>411</v>
      </c>
      <c r="AZ187" s="262" t="s">
        <v>411</v>
      </c>
      <c r="BA187" s="262" t="s">
        <v>411</v>
      </c>
      <c r="BB187" s="262" t="s">
        <v>411</v>
      </c>
      <c r="BC187" s="262" t="s">
        <v>411</v>
      </c>
      <c r="BD187" s="262" t="s">
        <v>411</v>
      </c>
      <c r="BE187" s="262" t="s">
        <v>411</v>
      </c>
      <c r="BF187" s="263" t="s">
        <v>411</v>
      </c>
    </row>
    <row r="188" spans="2:58" hidden="1">
      <c r="B188" s="5" t="s">
        <v>303</v>
      </c>
      <c r="C188" s="5" t="str">
        <f t="shared" ca="1" si="238"/>
        <v>Veikla</v>
      </c>
      <c r="D188" t="str">
        <f t="shared" si="239"/>
        <v>False</v>
      </c>
      <c r="E188" s="255" t="str">
        <f t="shared" si="220"/>
        <v>-</v>
      </c>
      <c r="F188" s="255" t="str">
        <f t="shared" si="221"/>
        <v>-</v>
      </c>
      <c r="G188" s="255" t="str">
        <f t="shared" si="222"/>
        <v>-</v>
      </c>
      <c r="H188" s="255" t="str">
        <f t="shared" si="223"/>
        <v>-</v>
      </c>
      <c r="I188" s="255" t="str">
        <f t="shared" si="224"/>
        <v>-</v>
      </c>
      <c r="J188" s="255" t="str">
        <f t="shared" si="225"/>
        <v>-</v>
      </c>
      <c r="K188" s="255" t="str">
        <f t="shared" si="226"/>
        <v>-</v>
      </c>
      <c r="L188" s="255" t="str">
        <f t="shared" si="227"/>
        <v>-</v>
      </c>
      <c r="M188" s="255" t="str">
        <f t="shared" si="228"/>
        <v>-</v>
      </c>
      <c r="N188" s="255" t="str">
        <f t="shared" si="229"/>
        <v>-</v>
      </c>
      <c r="O188" s="255" t="str">
        <f t="shared" si="230"/>
        <v>-</v>
      </c>
      <c r="P188" s="255" t="str">
        <f t="shared" si="231"/>
        <v>-</v>
      </c>
      <c r="Q188" s="255" t="str">
        <f t="shared" si="232"/>
        <v>-</v>
      </c>
      <c r="R188" s="255" t="str">
        <f t="shared" si="233"/>
        <v>-</v>
      </c>
      <c r="S188" s="255" t="str">
        <f t="shared" si="234"/>
        <v>-</v>
      </c>
      <c r="T188" s="255" t="str">
        <f t="shared" si="235"/>
        <v>-</v>
      </c>
      <c r="U188" s="255" t="str">
        <f t="shared" si="236"/>
        <v>-</v>
      </c>
      <c r="V188" s="255" t="str">
        <f t="shared" si="237"/>
        <v>-</v>
      </c>
      <c r="W188" s="254"/>
      <c r="X188" s="254"/>
      <c r="Y188" s="254"/>
      <c r="Z188" s="254"/>
      <c r="AA188" s="254"/>
      <c r="AB188" s="254"/>
      <c r="AC188" s="254"/>
      <c r="AD188" s="254"/>
      <c r="AE188" s="254"/>
      <c r="AF188" s="261" t="s">
        <v>411</v>
      </c>
      <c r="AG188" s="262" t="s">
        <v>411</v>
      </c>
      <c r="AH188" s="262" t="s">
        <v>411</v>
      </c>
      <c r="AI188" s="262" t="s">
        <v>411</v>
      </c>
      <c r="AJ188" s="262" t="s">
        <v>411</v>
      </c>
      <c r="AK188" s="262" t="s">
        <v>411</v>
      </c>
      <c r="AL188" s="262" t="s">
        <v>411</v>
      </c>
      <c r="AM188" s="262" t="s">
        <v>411</v>
      </c>
      <c r="AN188" s="262" t="s">
        <v>411</v>
      </c>
      <c r="AO188" s="262" t="s">
        <v>411</v>
      </c>
      <c r="AP188" s="262" t="s">
        <v>411</v>
      </c>
      <c r="AQ188" s="262" t="s">
        <v>411</v>
      </c>
      <c r="AR188" s="262" t="s">
        <v>411</v>
      </c>
      <c r="AS188" s="262" t="s">
        <v>411</v>
      </c>
      <c r="AT188" s="262" t="s">
        <v>411</v>
      </c>
      <c r="AU188" s="262" t="s">
        <v>411</v>
      </c>
      <c r="AV188" s="262" t="s">
        <v>411</v>
      </c>
      <c r="AW188" s="262" t="s">
        <v>411</v>
      </c>
      <c r="AX188" s="262" t="s">
        <v>411</v>
      </c>
      <c r="AY188" s="262" t="s">
        <v>411</v>
      </c>
      <c r="AZ188" s="262" t="s">
        <v>411</v>
      </c>
      <c r="BA188" s="262" t="s">
        <v>411</v>
      </c>
      <c r="BB188" s="262" t="s">
        <v>411</v>
      </c>
      <c r="BC188" s="262" t="s">
        <v>411</v>
      </c>
      <c r="BD188" s="262" t="s">
        <v>411</v>
      </c>
      <c r="BE188" s="262" t="s">
        <v>411</v>
      </c>
      <c r="BF188" s="263" t="s">
        <v>411</v>
      </c>
    </row>
    <row r="189" spans="2:58" hidden="1">
      <c r="B189" s="5" t="s">
        <v>304</v>
      </c>
      <c r="C189" s="5" t="str">
        <f t="shared" ca="1" si="238"/>
        <v>Veikla</v>
      </c>
      <c r="D189" t="str">
        <f t="shared" si="239"/>
        <v>False</v>
      </c>
      <c r="E189" s="255" t="str">
        <f t="shared" si="220"/>
        <v>-</v>
      </c>
      <c r="F189" s="255" t="str">
        <f t="shared" si="221"/>
        <v>-</v>
      </c>
      <c r="G189" s="255" t="str">
        <f t="shared" si="222"/>
        <v>-</v>
      </c>
      <c r="H189" s="255" t="str">
        <f t="shared" si="223"/>
        <v>-</v>
      </c>
      <c r="I189" s="255" t="str">
        <f t="shared" si="224"/>
        <v>-</v>
      </c>
      <c r="J189" s="255" t="str">
        <f t="shared" si="225"/>
        <v>-</v>
      </c>
      <c r="K189" s="255" t="str">
        <f t="shared" si="226"/>
        <v>-</v>
      </c>
      <c r="L189" s="255" t="str">
        <f t="shared" si="227"/>
        <v>-</v>
      </c>
      <c r="M189" s="255" t="str">
        <f t="shared" si="228"/>
        <v>-</v>
      </c>
      <c r="N189" s="255" t="str">
        <f t="shared" si="229"/>
        <v>-</v>
      </c>
      <c r="O189" s="255" t="str">
        <f t="shared" si="230"/>
        <v>-</v>
      </c>
      <c r="P189" s="255" t="str">
        <f t="shared" si="231"/>
        <v>-</v>
      </c>
      <c r="Q189" s="255" t="str">
        <f t="shared" si="232"/>
        <v>-</v>
      </c>
      <c r="R189" s="255" t="str">
        <f t="shared" si="233"/>
        <v>-</v>
      </c>
      <c r="S189" s="255" t="str">
        <f t="shared" si="234"/>
        <v>-</v>
      </c>
      <c r="T189" s="255" t="str">
        <f t="shared" si="235"/>
        <v>-</v>
      </c>
      <c r="U189" s="255" t="str">
        <f t="shared" si="236"/>
        <v>-</v>
      </c>
      <c r="V189" s="255" t="str">
        <f t="shared" si="237"/>
        <v>-</v>
      </c>
      <c r="W189" s="254"/>
      <c r="X189" s="254"/>
      <c r="Y189" s="254"/>
      <c r="Z189" s="254"/>
      <c r="AA189" s="254"/>
      <c r="AB189" s="254"/>
      <c r="AC189" s="254"/>
      <c r="AD189" s="254"/>
      <c r="AE189" s="254"/>
      <c r="AF189" s="261" t="s">
        <v>411</v>
      </c>
      <c r="AG189" s="262" t="s">
        <v>411</v>
      </c>
      <c r="AH189" s="262" t="s">
        <v>411</v>
      </c>
      <c r="AI189" s="262" t="s">
        <v>411</v>
      </c>
      <c r="AJ189" s="262" t="s">
        <v>411</v>
      </c>
      <c r="AK189" s="262" t="s">
        <v>411</v>
      </c>
      <c r="AL189" s="262" t="s">
        <v>411</v>
      </c>
      <c r="AM189" s="262" t="s">
        <v>411</v>
      </c>
      <c r="AN189" s="262" t="s">
        <v>411</v>
      </c>
      <c r="AO189" s="262" t="s">
        <v>411</v>
      </c>
      <c r="AP189" s="262" t="s">
        <v>411</v>
      </c>
      <c r="AQ189" s="262" t="s">
        <v>411</v>
      </c>
      <c r="AR189" s="262" t="s">
        <v>411</v>
      </c>
      <c r="AS189" s="262" t="s">
        <v>411</v>
      </c>
      <c r="AT189" s="262" t="s">
        <v>411</v>
      </c>
      <c r="AU189" s="262" t="s">
        <v>411</v>
      </c>
      <c r="AV189" s="262" t="s">
        <v>411</v>
      </c>
      <c r="AW189" s="262" t="s">
        <v>411</v>
      </c>
      <c r="AX189" s="262" t="s">
        <v>411</v>
      </c>
      <c r="AY189" s="262" t="s">
        <v>411</v>
      </c>
      <c r="AZ189" s="262" t="s">
        <v>411</v>
      </c>
      <c r="BA189" s="262" t="s">
        <v>411</v>
      </c>
      <c r="BB189" s="262" t="s">
        <v>411</v>
      </c>
      <c r="BC189" s="262" t="s">
        <v>411</v>
      </c>
      <c r="BD189" s="262" t="s">
        <v>411</v>
      </c>
      <c r="BE189" s="262" t="s">
        <v>411</v>
      </c>
      <c r="BF189" s="263" t="s">
        <v>411</v>
      </c>
    </row>
    <row r="190" spans="2:58" hidden="1">
      <c r="B190" s="5" t="s">
        <v>305</v>
      </c>
      <c r="C190" s="5" t="str">
        <f t="shared" ca="1" si="238"/>
        <v>Veikla</v>
      </c>
      <c r="D190" t="str">
        <f t="shared" si="239"/>
        <v>False</v>
      </c>
      <c r="E190" s="255" t="str">
        <f t="shared" si="220"/>
        <v>-</v>
      </c>
      <c r="F190" s="255" t="str">
        <f t="shared" si="221"/>
        <v>-</v>
      </c>
      <c r="G190" s="255" t="str">
        <f t="shared" si="222"/>
        <v>-</v>
      </c>
      <c r="H190" s="255" t="str">
        <f t="shared" si="223"/>
        <v>-</v>
      </c>
      <c r="I190" s="255" t="str">
        <f t="shared" si="224"/>
        <v>-</v>
      </c>
      <c r="J190" s="255" t="str">
        <f t="shared" si="225"/>
        <v>-</v>
      </c>
      <c r="K190" s="255" t="str">
        <f t="shared" si="226"/>
        <v>-</v>
      </c>
      <c r="L190" s="255" t="str">
        <f t="shared" si="227"/>
        <v>-</v>
      </c>
      <c r="M190" s="255" t="str">
        <f t="shared" si="228"/>
        <v>-</v>
      </c>
      <c r="N190" s="255" t="str">
        <f t="shared" si="229"/>
        <v>-</v>
      </c>
      <c r="O190" s="255" t="str">
        <f t="shared" si="230"/>
        <v>-</v>
      </c>
      <c r="P190" s="255" t="str">
        <f t="shared" si="231"/>
        <v>-</v>
      </c>
      <c r="Q190" s="255" t="str">
        <f t="shared" si="232"/>
        <v>-</v>
      </c>
      <c r="R190" s="255" t="str">
        <f t="shared" si="233"/>
        <v>-</v>
      </c>
      <c r="S190" s="255" t="str">
        <f t="shared" si="234"/>
        <v>-</v>
      </c>
      <c r="T190" s="255" t="str">
        <f t="shared" si="235"/>
        <v>-</v>
      </c>
      <c r="U190" s="255" t="str">
        <f t="shared" si="236"/>
        <v>-</v>
      </c>
      <c r="V190" s="255" t="str">
        <f t="shared" si="237"/>
        <v>-</v>
      </c>
      <c r="W190" s="254"/>
      <c r="X190" s="254"/>
      <c r="Y190" s="254"/>
      <c r="Z190" s="254"/>
      <c r="AA190" s="254"/>
      <c r="AB190" s="254"/>
      <c r="AC190" s="254"/>
      <c r="AD190" s="254"/>
      <c r="AE190" s="254"/>
      <c r="AF190" s="261" t="s">
        <v>411</v>
      </c>
      <c r="AG190" s="262" t="s">
        <v>411</v>
      </c>
      <c r="AH190" s="262" t="s">
        <v>411</v>
      </c>
      <c r="AI190" s="262" t="s">
        <v>411</v>
      </c>
      <c r="AJ190" s="262" t="s">
        <v>411</v>
      </c>
      <c r="AK190" s="262" t="s">
        <v>411</v>
      </c>
      <c r="AL190" s="262" t="s">
        <v>411</v>
      </c>
      <c r="AM190" s="262" t="s">
        <v>411</v>
      </c>
      <c r="AN190" s="262" t="s">
        <v>411</v>
      </c>
      <c r="AO190" s="262" t="s">
        <v>411</v>
      </c>
      <c r="AP190" s="262" t="s">
        <v>411</v>
      </c>
      <c r="AQ190" s="262" t="s">
        <v>411</v>
      </c>
      <c r="AR190" s="262" t="s">
        <v>411</v>
      </c>
      <c r="AS190" s="262" t="s">
        <v>411</v>
      </c>
      <c r="AT190" s="262" t="s">
        <v>411</v>
      </c>
      <c r="AU190" s="262" t="s">
        <v>411</v>
      </c>
      <c r="AV190" s="262" t="s">
        <v>411</v>
      </c>
      <c r="AW190" s="262" t="s">
        <v>411</v>
      </c>
      <c r="AX190" s="262" t="s">
        <v>411</v>
      </c>
      <c r="AY190" s="262" t="s">
        <v>411</v>
      </c>
      <c r="AZ190" s="262" t="s">
        <v>411</v>
      </c>
      <c r="BA190" s="262" t="s">
        <v>411</v>
      </c>
      <c r="BB190" s="262" t="s">
        <v>411</v>
      </c>
      <c r="BC190" s="262" t="s">
        <v>411</v>
      </c>
      <c r="BD190" s="262" t="s">
        <v>411</v>
      </c>
      <c r="BE190" s="262" t="s">
        <v>411</v>
      </c>
      <c r="BF190" s="263" t="s">
        <v>411</v>
      </c>
    </row>
    <row r="191" spans="2:58" hidden="1">
      <c r="B191" s="5" t="s">
        <v>306</v>
      </c>
      <c r="C191" s="5" t="str">
        <f t="shared" ca="1" si="238"/>
        <v>Veikla</v>
      </c>
      <c r="D191" t="str">
        <f t="shared" si="239"/>
        <v>False</v>
      </c>
      <c r="E191" s="255" t="str">
        <f t="shared" si="220"/>
        <v>-</v>
      </c>
      <c r="F191" s="255" t="str">
        <f t="shared" si="221"/>
        <v>-</v>
      </c>
      <c r="G191" s="255" t="str">
        <f t="shared" si="222"/>
        <v>-</v>
      </c>
      <c r="H191" s="255" t="str">
        <f t="shared" si="223"/>
        <v>-</v>
      </c>
      <c r="I191" s="255" t="str">
        <f t="shared" si="224"/>
        <v>-</v>
      </c>
      <c r="J191" s="255" t="str">
        <f t="shared" si="225"/>
        <v>-</v>
      </c>
      <c r="K191" s="255" t="str">
        <f t="shared" si="226"/>
        <v>-</v>
      </c>
      <c r="L191" s="255" t="str">
        <f t="shared" si="227"/>
        <v>-</v>
      </c>
      <c r="M191" s="255" t="str">
        <f t="shared" si="228"/>
        <v>-</v>
      </c>
      <c r="N191" s="255" t="str">
        <f t="shared" si="229"/>
        <v>-</v>
      </c>
      <c r="O191" s="255" t="str">
        <f t="shared" si="230"/>
        <v>-</v>
      </c>
      <c r="P191" s="255" t="str">
        <f t="shared" si="231"/>
        <v>-</v>
      </c>
      <c r="Q191" s="255" t="str">
        <f t="shared" si="232"/>
        <v>-</v>
      </c>
      <c r="R191" s="255" t="str">
        <f t="shared" si="233"/>
        <v>-</v>
      </c>
      <c r="S191" s="255" t="str">
        <f t="shared" si="234"/>
        <v>-</v>
      </c>
      <c r="T191" s="255" t="str">
        <f t="shared" si="235"/>
        <v>-</v>
      </c>
      <c r="U191" s="255" t="str">
        <f t="shared" si="236"/>
        <v>-</v>
      </c>
      <c r="V191" s="255" t="str">
        <f t="shared" si="237"/>
        <v>-</v>
      </c>
      <c r="W191" s="254"/>
      <c r="X191" s="254"/>
      <c r="Y191" s="254"/>
      <c r="Z191" s="254"/>
      <c r="AA191" s="254"/>
      <c r="AB191" s="254"/>
      <c r="AC191" s="254"/>
      <c r="AD191" s="254"/>
      <c r="AE191" s="254"/>
      <c r="AF191" s="261" t="s">
        <v>411</v>
      </c>
      <c r="AG191" s="262" t="s">
        <v>411</v>
      </c>
      <c r="AH191" s="262" t="s">
        <v>411</v>
      </c>
      <c r="AI191" s="262" t="s">
        <v>411</v>
      </c>
      <c r="AJ191" s="262" t="s">
        <v>411</v>
      </c>
      <c r="AK191" s="262" t="s">
        <v>411</v>
      </c>
      <c r="AL191" s="262" t="s">
        <v>411</v>
      </c>
      <c r="AM191" s="262" t="s">
        <v>411</v>
      </c>
      <c r="AN191" s="262" t="s">
        <v>411</v>
      </c>
      <c r="AO191" s="262" t="s">
        <v>411</v>
      </c>
      <c r="AP191" s="262" t="s">
        <v>411</v>
      </c>
      <c r="AQ191" s="262" t="s">
        <v>411</v>
      </c>
      <c r="AR191" s="262" t="s">
        <v>411</v>
      </c>
      <c r="AS191" s="262" t="s">
        <v>411</v>
      </c>
      <c r="AT191" s="262" t="s">
        <v>411</v>
      </c>
      <c r="AU191" s="262" t="s">
        <v>411</v>
      </c>
      <c r="AV191" s="262" t="s">
        <v>411</v>
      </c>
      <c r="AW191" s="262" t="s">
        <v>411</v>
      </c>
      <c r="AX191" s="262" t="s">
        <v>411</v>
      </c>
      <c r="AY191" s="262" t="s">
        <v>411</v>
      </c>
      <c r="AZ191" s="262" t="s">
        <v>411</v>
      </c>
      <c r="BA191" s="262" t="s">
        <v>411</v>
      </c>
      <c r="BB191" s="262" t="s">
        <v>411</v>
      </c>
      <c r="BC191" s="262" t="s">
        <v>411</v>
      </c>
      <c r="BD191" s="262" t="s">
        <v>411</v>
      </c>
      <c r="BE191" s="262" t="s">
        <v>411</v>
      </c>
      <c r="BF191" s="263" t="s">
        <v>411</v>
      </c>
    </row>
    <row r="192" spans="2:58" hidden="1">
      <c r="B192" s="5" t="s">
        <v>307</v>
      </c>
      <c r="C192" s="5" t="str">
        <f t="shared" ca="1" si="238"/>
        <v>Veikla</v>
      </c>
      <c r="D192" t="str">
        <f t="shared" si="239"/>
        <v>False</v>
      </c>
      <c r="E192" s="255" t="str">
        <f t="shared" si="220"/>
        <v>-</v>
      </c>
      <c r="F192" s="255" t="str">
        <f t="shared" si="221"/>
        <v>-</v>
      </c>
      <c r="G192" s="255" t="str">
        <f t="shared" si="222"/>
        <v>-</v>
      </c>
      <c r="H192" s="255" t="str">
        <f t="shared" si="223"/>
        <v>-</v>
      </c>
      <c r="I192" s="255" t="str">
        <f t="shared" si="224"/>
        <v>-</v>
      </c>
      <c r="J192" s="255" t="str">
        <f t="shared" si="225"/>
        <v>-</v>
      </c>
      <c r="K192" s="255" t="str">
        <f t="shared" si="226"/>
        <v>-</v>
      </c>
      <c r="L192" s="255" t="str">
        <f t="shared" si="227"/>
        <v>-</v>
      </c>
      <c r="M192" s="255" t="str">
        <f t="shared" si="228"/>
        <v>-</v>
      </c>
      <c r="N192" s="255" t="str">
        <f t="shared" si="229"/>
        <v>-</v>
      </c>
      <c r="O192" s="255" t="str">
        <f t="shared" si="230"/>
        <v>-</v>
      </c>
      <c r="P192" s="255" t="str">
        <f t="shared" si="231"/>
        <v>-</v>
      </c>
      <c r="Q192" s="255" t="str">
        <f t="shared" si="232"/>
        <v>-</v>
      </c>
      <c r="R192" s="255" t="str">
        <f t="shared" si="233"/>
        <v>-</v>
      </c>
      <c r="S192" s="255" t="str">
        <f t="shared" si="234"/>
        <v>-</v>
      </c>
      <c r="T192" s="255" t="str">
        <f t="shared" si="235"/>
        <v>-</v>
      </c>
      <c r="U192" s="255" t="str">
        <f t="shared" si="236"/>
        <v>-</v>
      </c>
      <c r="V192" s="255" t="str">
        <f t="shared" si="237"/>
        <v>-</v>
      </c>
      <c r="W192" s="254"/>
      <c r="X192" s="254"/>
      <c r="Y192" s="254"/>
      <c r="Z192" s="254"/>
      <c r="AA192" s="254"/>
      <c r="AB192" s="254"/>
      <c r="AC192" s="254"/>
      <c r="AD192" s="254"/>
      <c r="AE192" s="254"/>
      <c r="AF192" s="261" t="s">
        <v>411</v>
      </c>
      <c r="AG192" s="262" t="s">
        <v>411</v>
      </c>
      <c r="AH192" s="262" t="s">
        <v>411</v>
      </c>
      <c r="AI192" s="262" t="s">
        <v>411</v>
      </c>
      <c r="AJ192" s="262" t="s">
        <v>411</v>
      </c>
      <c r="AK192" s="262" t="s">
        <v>411</v>
      </c>
      <c r="AL192" s="262" t="s">
        <v>411</v>
      </c>
      <c r="AM192" s="262" t="s">
        <v>411</v>
      </c>
      <c r="AN192" s="262" t="s">
        <v>411</v>
      </c>
      <c r="AO192" s="262" t="s">
        <v>411</v>
      </c>
      <c r="AP192" s="262" t="s">
        <v>411</v>
      </c>
      <c r="AQ192" s="262" t="s">
        <v>411</v>
      </c>
      <c r="AR192" s="262" t="s">
        <v>411</v>
      </c>
      <c r="AS192" s="262" t="s">
        <v>411</v>
      </c>
      <c r="AT192" s="262" t="s">
        <v>411</v>
      </c>
      <c r="AU192" s="262" t="s">
        <v>411</v>
      </c>
      <c r="AV192" s="262" t="s">
        <v>411</v>
      </c>
      <c r="AW192" s="262" t="s">
        <v>411</v>
      </c>
      <c r="AX192" s="262" t="s">
        <v>411</v>
      </c>
      <c r="AY192" s="262" t="s">
        <v>411</v>
      </c>
      <c r="AZ192" s="262" t="s">
        <v>411</v>
      </c>
      <c r="BA192" s="262" t="s">
        <v>411</v>
      </c>
      <c r="BB192" s="262" t="s">
        <v>411</v>
      </c>
      <c r="BC192" s="262" t="s">
        <v>411</v>
      </c>
      <c r="BD192" s="262" t="s">
        <v>411</v>
      </c>
      <c r="BE192" s="262" t="s">
        <v>411</v>
      </c>
      <c r="BF192" s="263" t="s">
        <v>411</v>
      </c>
    </row>
    <row r="193" spans="2:58" hidden="1">
      <c r="B193" s="5" t="s">
        <v>308</v>
      </c>
      <c r="C193" s="5" t="str">
        <f t="shared" ca="1" si="238"/>
        <v>Veikla</v>
      </c>
      <c r="D193" t="str">
        <f t="shared" si="239"/>
        <v>False</v>
      </c>
      <c r="E193" s="255" t="str">
        <f t="shared" si="220"/>
        <v>-</v>
      </c>
      <c r="F193" s="255" t="str">
        <f t="shared" si="221"/>
        <v>-</v>
      </c>
      <c r="G193" s="255" t="str">
        <f t="shared" si="222"/>
        <v>-</v>
      </c>
      <c r="H193" s="255" t="str">
        <f t="shared" si="223"/>
        <v>-</v>
      </c>
      <c r="I193" s="255" t="str">
        <f t="shared" si="224"/>
        <v>-</v>
      </c>
      <c r="J193" s="255" t="str">
        <f t="shared" si="225"/>
        <v>-</v>
      </c>
      <c r="K193" s="255" t="str">
        <f t="shared" si="226"/>
        <v>-</v>
      </c>
      <c r="L193" s="255" t="str">
        <f t="shared" si="227"/>
        <v>-</v>
      </c>
      <c r="M193" s="255" t="str">
        <f t="shared" si="228"/>
        <v>-</v>
      </c>
      <c r="N193" s="255" t="str">
        <f t="shared" si="229"/>
        <v>-</v>
      </c>
      <c r="O193" s="255" t="str">
        <f t="shared" si="230"/>
        <v>-</v>
      </c>
      <c r="P193" s="255" t="str">
        <f t="shared" si="231"/>
        <v>-</v>
      </c>
      <c r="Q193" s="255" t="str">
        <f t="shared" si="232"/>
        <v>-</v>
      </c>
      <c r="R193" s="255" t="str">
        <f t="shared" si="233"/>
        <v>-</v>
      </c>
      <c r="S193" s="255" t="str">
        <f t="shared" si="234"/>
        <v>-</v>
      </c>
      <c r="T193" s="255" t="str">
        <f t="shared" si="235"/>
        <v>-</v>
      </c>
      <c r="U193" s="255" t="str">
        <f t="shared" si="236"/>
        <v>-</v>
      </c>
      <c r="V193" s="255" t="str">
        <f t="shared" si="237"/>
        <v>-</v>
      </c>
      <c r="W193" s="254"/>
      <c r="X193" s="254"/>
      <c r="Y193" s="254"/>
      <c r="Z193" s="254"/>
      <c r="AA193" s="254"/>
      <c r="AB193" s="254"/>
      <c r="AC193" s="254"/>
      <c r="AD193" s="254"/>
      <c r="AE193" s="254"/>
      <c r="AF193" s="261" t="s">
        <v>411</v>
      </c>
      <c r="AG193" s="262" t="s">
        <v>411</v>
      </c>
      <c r="AH193" s="262" t="s">
        <v>411</v>
      </c>
      <c r="AI193" s="262" t="s">
        <v>411</v>
      </c>
      <c r="AJ193" s="262" t="s">
        <v>411</v>
      </c>
      <c r="AK193" s="262" t="s">
        <v>411</v>
      </c>
      <c r="AL193" s="262" t="s">
        <v>411</v>
      </c>
      <c r="AM193" s="262" t="s">
        <v>411</v>
      </c>
      <c r="AN193" s="262" t="s">
        <v>411</v>
      </c>
      <c r="AO193" s="262" t="s">
        <v>411</v>
      </c>
      <c r="AP193" s="262" t="s">
        <v>411</v>
      </c>
      <c r="AQ193" s="262" t="s">
        <v>411</v>
      </c>
      <c r="AR193" s="262" t="s">
        <v>411</v>
      </c>
      <c r="AS193" s="262" t="s">
        <v>411</v>
      </c>
      <c r="AT193" s="262" t="s">
        <v>411</v>
      </c>
      <c r="AU193" s="262" t="s">
        <v>411</v>
      </c>
      <c r="AV193" s="262" t="s">
        <v>411</v>
      </c>
      <c r="AW193" s="262" t="s">
        <v>411</v>
      </c>
      <c r="AX193" s="262" t="s">
        <v>411</v>
      </c>
      <c r="AY193" s="262" t="s">
        <v>411</v>
      </c>
      <c r="AZ193" s="262" t="s">
        <v>411</v>
      </c>
      <c r="BA193" s="262" t="s">
        <v>411</v>
      </c>
      <c r="BB193" s="262" t="s">
        <v>411</v>
      </c>
      <c r="BC193" s="262" t="s">
        <v>411</v>
      </c>
      <c r="BD193" s="262" t="s">
        <v>411</v>
      </c>
      <c r="BE193" s="262" t="s">
        <v>411</v>
      </c>
      <c r="BF193" s="263" t="s">
        <v>411</v>
      </c>
    </row>
    <row r="194" spans="2:58" hidden="1">
      <c r="B194" s="5" t="s">
        <v>309</v>
      </c>
      <c r="C194" s="5" t="str">
        <f t="shared" ca="1" si="238"/>
        <v>Veikla</v>
      </c>
      <c r="D194" t="str">
        <f t="shared" si="239"/>
        <v>False</v>
      </c>
      <c r="E194" s="255" t="str">
        <f t="shared" si="220"/>
        <v>-</v>
      </c>
      <c r="F194" s="255" t="str">
        <f t="shared" si="221"/>
        <v>-</v>
      </c>
      <c r="G194" s="255" t="str">
        <f t="shared" si="222"/>
        <v>-</v>
      </c>
      <c r="H194" s="255" t="str">
        <f t="shared" si="223"/>
        <v>-</v>
      </c>
      <c r="I194" s="255" t="str">
        <f t="shared" si="224"/>
        <v>-</v>
      </c>
      <c r="J194" s="255" t="str">
        <f t="shared" si="225"/>
        <v>-</v>
      </c>
      <c r="K194" s="255" t="str">
        <f t="shared" si="226"/>
        <v>-</v>
      </c>
      <c r="L194" s="255" t="str">
        <f t="shared" si="227"/>
        <v>-</v>
      </c>
      <c r="M194" s="255" t="str">
        <f t="shared" si="228"/>
        <v>-</v>
      </c>
      <c r="N194" s="255" t="str">
        <f t="shared" si="229"/>
        <v>-</v>
      </c>
      <c r="O194" s="255" t="str">
        <f t="shared" si="230"/>
        <v>-</v>
      </c>
      <c r="P194" s="255" t="str">
        <f t="shared" si="231"/>
        <v>-</v>
      </c>
      <c r="Q194" s="255" t="str">
        <f t="shared" si="232"/>
        <v>-</v>
      </c>
      <c r="R194" s="255" t="str">
        <f t="shared" si="233"/>
        <v>-</v>
      </c>
      <c r="S194" s="255" t="str">
        <f t="shared" si="234"/>
        <v>-</v>
      </c>
      <c r="T194" s="255" t="str">
        <f t="shared" si="235"/>
        <v>-</v>
      </c>
      <c r="U194" s="255" t="str">
        <f t="shared" si="236"/>
        <v>-</v>
      </c>
      <c r="V194" s="255" t="str">
        <f t="shared" si="237"/>
        <v>-</v>
      </c>
      <c r="W194" s="254"/>
      <c r="X194" s="254"/>
      <c r="Y194" s="254"/>
      <c r="Z194" s="254"/>
      <c r="AA194" s="254"/>
      <c r="AB194" s="254"/>
      <c r="AC194" s="254"/>
      <c r="AD194" s="254"/>
      <c r="AE194" s="254"/>
      <c r="AF194" s="261" t="s">
        <v>411</v>
      </c>
      <c r="AG194" s="262" t="s">
        <v>411</v>
      </c>
      <c r="AH194" s="262" t="s">
        <v>411</v>
      </c>
      <c r="AI194" s="262" t="s">
        <v>411</v>
      </c>
      <c r="AJ194" s="262" t="s">
        <v>411</v>
      </c>
      <c r="AK194" s="262" t="s">
        <v>411</v>
      </c>
      <c r="AL194" s="262" t="s">
        <v>411</v>
      </c>
      <c r="AM194" s="262" t="s">
        <v>411</v>
      </c>
      <c r="AN194" s="262" t="s">
        <v>411</v>
      </c>
      <c r="AO194" s="262" t="s">
        <v>411</v>
      </c>
      <c r="AP194" s="262" t="s">
        <v>411</v>
      </c>
      <c r="AQ194" s="262" t="s">
        <v>411</v>
      </c>
      <c r="AR194" s="262" t="s">
        <v>411</v>
      </c>
      <c r="AS194" s="262" t="s">
        <v>411</v>
      </c>
      <c r="AT194" s="262" t="s">
        <v>411</v>
      </c>
      <c r="AU194" s="262" t="s">
        <v>411</v>
      </c>
      <c r="AV194" s="262" t="s">
        <v>411</v>
      </c>
      <c r="AW194" s="262" t="s">
        <v>411</v>
      </c>
      <c r="AX194" s="262" t="s">
        <v>411</v>
      </c>
      <c r="AY194" s="262" t="s">
        <v>411</v>
      </c>
      <c r="AZ194" s="262" t="s">
        <v>411</v>
      </c>
      <c r="BA194" s="262" t="s">
        <v>411</v>
      </c>
      <c r="BB194" s="262" t="s">
        <v>411</v>
      </c>
      <c r="BC194" s="262" t="s">
        <v>411</v>
      </c>
      <c r="BD194" s="262" t="s">
        <v>411</v>
      </c>
      <c r="BE194" s="262" t="s">
        <v>411</v>
      </c>
      <c r="BF194" s="263" t="s">
        <v>411</v>
      </c>
    </row>
    <row r="195" spans="2:58" hidden="1">
      <c r="B195" s="5" t="s">
        <v>310</v>
      </c>
      <c r="C195" s="5" t="str">
        <f t="shared" ca="1" si="238"/>
        <v>Veikla</v>
      </c>
      <c r="D195" t="str">
        <f t="shared" si="239"/>
        <v>False</v>
      </c>
      <c r="E195" s="255" t="str">
        <f t="shared" si="220"/>
        <v>-</v>
      </c>
      <c r="F195" s="255" t="str">
        <f t="shared" si="221"/>
        <v>-</v>
      </c>
      <c r="G195" s="255" t="str">
        <f t="shared" si="222"/>
        <v>-</v>
      </c>
      <c r="H195" s="255" t="str">
        <f t="shared" si="223"/>
        <v>-</v>
      </c>
      <c r="I195" s="255" t="str">
        <f t="shared" si="224"/>
        <v>-</v>
      </c>
      <c r="J195" s="255" t="str">
        <f t="shared" si="225"/>
        <v>-</v>
      </c>
      <c r="K195" s="255" t="str">
        <f t="shared" si="226"/>
        <v>-</v>
      </c>
      <c r="L195" s="255" t="str">
        <f t="shared" si="227"/>
        <v>-</v>
      </c>
      <c r="M195" s="255" t="str">
        <f t="shared" si="228"/>
        <v>-</v>
      </c>
      <c r="N195" s="255" t="str">
        <f t="shared" si="229"/>
        <v>-</v>
      </c>
      <c r="O195" s="255" t="str">
        <f t="shared" si="230"/>
        <v>-</v>
      </c>
      <c r="P195" s="255" t="str">
        <f t="shared" si="231"/>
        <v>-</v>
      </c>
      <c r="Q195" s="255" t="str">
        <f t="shared" si="232"/>
        <v>-</v>
      </c>
      <c r="R195" s="255" t="str">
        <f t="shared" si="233"/>
        <v>-</v>
      </c>
      <c r="S195" s="255" t="str">
        <f t="shared" si="234"/>
        <v>-</v>
      </c>
      <c r="T195" s="255" t="str">
        <f t="shared" si="235"/>
        <v>-</v>
      </c>
      <c r="U195" s="255" t="str">
        <f t="shared" si="236"/>
        <v>-</v>
      </c>
      <c r="V195" s="255" t="str">
        <f t="shared" si="237"/>
        <v>-</v>
      </c>
      <c r="W195" s="254"/>
      <c r="X195" s="254"/>
      <c r="Y195" s="254"/>
      <c r="Z195" s="254"/>
      <c r="AA195" s="254"/>
      <c r="AB195" s="254"/>
      <c r="AC195" s="254"/>
      <c r="AD195" s="254"/>
      <c r="AE195" s="254"/>
      <c r="AF195" s="261" t="s">
        <v>411</v>
      </c>
      <c r="AG195" s="262" t="s">
        <v>411</v>
      </c>
      <c r="AH195" s="262" t="s">
        <v>411</v>
      </c>
      <c r="AI195" s="262" t="s">
        <v>411</v>
      </c>
      <c r="AJ195" s="262" t="s">
        <v>411</v>
      </c>
      <c r="AK195" s="262" t="s">
        <v>411</v>
      </c>
      <c r="AL195" s="262" t="s">
        <v>411</v>
      </c>
      <c r="AM195" s="262" t="s">
        <v>411</v>
      </c>
      <c r="AN195" s="262" t="s">
        <v>411</v>
      </c>
      <c r="AO195" s="262" t="s">
        <v>411</v>
      </c>
      <c r="AP195" s="262" t="s">
        <v>411</v>
      </c>
      <c r="AQ195" s="262" t="s">
        <v>411</v>
      </c>
      <c r="AR195" s="262" t="s">
        <v>411</v>
      </c>
      <c r="AS195" s="262" t="s">
        <v>411</v>
      </c>
      <c r="AT195" s="262" t="s">
        <v>411</v>
      </c>
      <c r="AU195" s="262" t="s">
        <v>411</v>
      </c>
      <c r="AV195" s="262" t="s">
        <v>411</v>
      </c>
      <c r="AW195" s="262" t="s">
        <v>411</v>
      </c>
      <c r="AX195" s="262" t="s">
        <v>411</v>
      </c>
      <c r="AY195" s="262" t="s">
        <v>411</v>
      </c>
      <c r="AZ195" s="262" t="s">
        <v>411</v>
      </c>
      <c r="BA195" s="262" t="s">
        <v>411</v>
      </c>
      <c r="BB195" s="262" t="s">
        <v>411</v>
      </c>
      <c r="BC195" s="262" t="s">
        <v>411</v>
      </c>
      <c r="BD195" s="262" t="s">
        <v>411</v>
      </c>
      <c r="BE195" s="262" t="s">
        <v>411</v>
      </c>
      <c r="BF195" s="263" t="s">
        <v>411</v>
      </c>
    </row>
    <row r="196" spans="2:58" hidden="1">
      <c r="B196" s="5" t="s">
        <v>311</v>
      </c>
      <c r="C196" s="5" t="str">
        <f t="shared" ca="1" si="238"/>
        <v>Reinvesticijos (po priemonės įgyvendinimo)</v>
      </c>
      <c r="D196" t="str">
        <f t="shared" si="239"/>
        <v>False</v>
      </c>
      <c r="E196" s="255" t="str">
        <f t="shared" si="220"/>
        <v>-</v>
      </c>
      <c r="F196" s="255" t="str">
        <f t="shared" si="221"/>
        <v>-</v>
      </c>
      <c r="G196" s="255" t="str">
        <f t="shared" si="222"/>
        <v>-</v>
      </c>
      <c r="H196" s="255" t="str">
        <f t="shared" si="223"/>
        <v>-</v>
      </c>
      <c r="I196" s="255" t="str">
        <f t="shared" si="224"/>
        <v>-</v>
      </c>
      <c r="J196" s="255" t="str">
        <f t="shared" si="225"/>
        <v>-</v>
      </c>
      <c r="K196" s="255" t="str">
        <f t="shared" si="226"/>
        <v>-</v>
      </c>
      <c r="L196" s="255" t="str">
        <f t="shared" si="227"/>
        <v>-</v>
      </c>
      <c r="M196" s="255" t="str">
        <f t="shared" si="228"/>
        <v>-</v>
      </c>
      <c r="N196" s="255" t="str">
        <f t="shared" si="229"/>
        <v>-</v>
      </c>
      <c r="O196" s="255" t="str">
        <f t="shared" si="230"/>
        <v>-</v>
      </c>
      <c r="P196" s="255" t="str">
        <f t="shared" si="231"/>
        <v>-</v>
      </c>
      <c r="Q196" s="255" t="str">
        <f t="shared" si="232"/>
        <v>-</v>
      </c>
      <c r="R196" s="255" t="str">
        <f t="shared" si="233"/>
        <v>-</v>
      </c>
      <c r="S196" s="255" t="str">
        <f t="shared" si="234"/>
        <v>-</v>
      </c>
      <c r="T196" s="255" t="str">
        <f t="shared" si="235"/>
        <v>-</v>
      </c>
      <c r="U196" s="255" t="str">
        <f t="shared" si="236"/>
        <v>-</v>
      </c>
      <c r="V196" s="255" t="str">
        <f t="shared" si="237"/>
        <v>-</v>
      </c>
      <c r="W196" s="254"/>
      <c r="X196" s="254"/>
      <c r="Y196" s="254"/>
      <c r="Z196" s="254"/>
      <c r="AA196" s="254"/>
      <c r="AB196" s="254"/>
      <c r="AC196" s="254"/>
      <c r="AD196" s="254"/>
      <c r="AE196" s="254"/>
      <c r="AF196" s="261" t="s">
        <v>411</v>
      </c>
      <c r="AG196" s="262" t="s">
        <v>411</v>
      </c>
      <c r="AH196" s="262" t="s">
        <v>411</v>
      </c>
      <c r="AI196" s="262" t="s">
        <v>411</v>
      </c>
      <c r="AJ196" s="262" t="s">
        <v>411</v>
      </c>
      <c r="AK196" s="262" t="s">
        <v>411</v>
      </c>
      <c r="AL196" s="262" t="s">
        <v>411</v>
      </c>
      <c r="AM196" s="262" t="s">
        <v>411</v>
      </c>
      <c r="AN196" s="262" t="s">
        <v>411</v>
      </c>
      <c r="AO196" s="262" t="s">
        <v>411</v>
      </c>
      <c r="AP196" s="262" t="s">
        <v>411</v>
      </c>
      <c r="AQ196" s="262" t="s">
        <v>411</v>
      </c>
      <c r="AR196" s="262" t="s">
        <v>411</v>
      </c>
      <c r="AS196" s="262" t="s">
        <v>411</v>
      </c>
      <c r="AT196" s="262" t="s">
        <v>411</v>
      </c>
      <c r="AU196" s="262" t="s">
        <v>411</v>
      </c>
      <c r="AV196" s="262" t="s">
        <v>411</v>
      </c>
      <c r="AW196" s="262" t="s">
        <v>411</v>
      </c>
      <c r="AX196" s="262" t="s">
        <v>411</v>
      </c>
      <c r="AY196" s="262" t="s">
        <v>411</v>
      </c>
      <c r="AZ196" s="262" t="s">
        <v>411</v>
      </c>
      <c r="BA196" s="262" t="s">
        <v>411</v>
      </c>
      <c r="BB196" s="262" t="s">
        <v>411</v>
      </c>
      <c r="BC196" s="262" t="s">
        <v>411</v>
      </c>
      <c r="BD196" s="262" t="s">
        <v>411</v>
      </c>
      <c r="BE196" s="262" t="s">
        <v>411</v>
      </c>
      <c r="BF196" s="263" t="s">
        <v>411</v>
      </c>
    </row>
    <row r="197" spans="2:58" hidden="1">
      <c r="B197" s="5" t="s">
        <v>312</v>
      </c>
      <c r="C197" s="5" t="str">
        <f t="shared" ca="1" si="238"/>
        <v>Likutinė vertė</v>
      </c>
      <c r="D197" t="str">
        <f t="shared" si="239"/>
        <v>False</v>
      </c>
      <c r="E197" s="255" t="str">
        <f t="shared" si="220"/>
        <v>-</v>
      </c>
      <c r="F197" s="255" t="str">
        <f t="shared" si="221"/>
        <v>-</v>
      </c>
      <c r="G197" s="255" t="str">
        <f t="shared" si="222"/>
        <v>-</v>
      </c>
      <c r="H197" s="255" t="str">
        <f t="shared" si="223"/>
        <v>-</v>
      </c>
      <c r="I197" s="255" t="str">
        <f t="shared" si="224"/>
        <v>-</v>
      </c>
      <c r="J197" s="255" t="str">
        <f t="shared" si="225"/>
        <v>-</v>
      </c>
      <c r="K197" s="255" t="str">
        <f t="shared" si="226"/>
        <v>-</v>
      </c>
      <c r="L197" s="255" t="str">
        <f t="shared" si="227"/>
        <v>-</v>
      </c>
      <c r="M197" s="255" t="str">
        <f t="shared" si="228"/>
        <v>-</v>
      </c>
      <c r="N197" s="255" t="str">
        <f t="shared" si="229"/>
        <v>-</v>
      </c>
      <c r="O197" s="255" t="str">
        <f t="shared" si="230"/>
        <v>-</v>
      </c>
      <c r="P197" s="255" t="str">
        <f t="shared" si="231"/>
        <v>-</v>
      </c>
      <c r="Q197" s="255" t="str">
        <f t="shared" si="232"/>
        <v>-</v>
      </c>
      <c r="R197" s="255" t="str">
        <f t="shared" si="233"/>
        <v>-</v>
      </c>
      <c r="S197" s="255" t="str">
        <f t="shared" si="234"/>
        <v>-</v>
      </c>
      <c r="T197" s="255" t="str">
        <f t="shared" si="235"/>
        <v>-</v>
      </c>
      <c r="U197" s="255" t="str">
        <f t="shared" si="236"/>
        <v>-</v>
      </c>
      <c r="V197" s="255" t="str">
        <f t="shared" si="237"/>
        <v>-</v>
      </c>
      <c r="W197" s="254"/>
      <c r="X197" s="254"/>
      <c r="Y197" s="254"/>
      <c r="Z197" s="254"/>
      <c r="AA197" s="254"/>
      <c r="AB197" s="254"/>
      <c r="AC197" s="254"/>
      <c r="AD197" s="254"/>
      <c r="AE197" s="254"/>
      <c r="AF197" s="261" t="s">
        <v>411</v>
      </c>
      <c r="AG197" s="262" t="s">
        <v>411</v>
      </c>
      <c r="AH197" s="262" t="s">
        <v>411</v>
      </c>
      <c r="AI197" s="262" t="s">
        <v>411</v>
      </c>
      <c r="AJ197" s="262" t="s">
        <v>411</v>
      </c>
      <c r="AK197" s="262" t="s">
        <v>411</v>
      </c>
      <c r="AL197" s="262" t="s">
        <v>411</v>
      </c>
      <c r="AM197" s="262" t="s">
        <v>411</v>
      </c>
      <c r="AN197" s="262" t="s">
        <v>411</v>
      </c>
      <c r="AO197" s="262" t="s">
        <v>411</v>
      </c>
      <c r="AP197" s="262" t="s">
        <v>411</v>
      </c>
      <c r="AQ197" s="262" t="s">
        <v>411</v>
      </c>
      <c r="AR197" s="262" t="s">
        <v>411</v>
      </c>
      <c r="AS197" s="262" t="s">
        <v>411</v>
      </c>
      <c r="AT197" s="262" t="s">
        <v>411</v>
      </c>
      <c r="AU197" s="262" t="s">
        <v>411</v>
      </c>
      <c r="AV197" s="262" t="s">
        <v>411</v>
      </c>
      <c r="AW197" s="262" t="s">
        <v>411</v>
      </c>
      <c r="AX197" s="262" t="s">
        <v>411</v>
      </c>
      <c r="AY197" s="262" t="s">
        <v>411</v>
      </c>
      <c r="AZ197" s="262" t="s">
        <v>411</v>
      </c>
      <c r="BA197" s="262" t="s">
        <v>411</v>
      </c>
      <c r="BB197" s="262" t="s">
        <v>411</v>
      </c>
      <c r="BC197" s="262" t="s">
        <v>411</v>
      </c>
      <c r="BD197" s="262" t="s">
        <v>411</v>
      </c>
      <c r="BE197" s="262" t="s">
        <v>411</v>
      </c>
      <c r="BF197" s="263" t="s">
        <v>411</v>
      </c>
    </row>
    <row r="198" spans="2:58">
      <c r="B198" s="5" t="s">
        <v>313</v>
      </c>
      <c r="C198" s="5" t="str">
        <f t="shared" ca="1" si="238"/>
        <v>Eismo kontrolės sistemų diegimas (VL)</v>
      </c>
      <c r="D198" t="str">
        <f t="shared" si="239"/>
        <v>True</v>
      </c>
      <c r="E198" s="255">
        <f t="shared" si="220"/>
        <v>1.7591078324976661E-3</v>
      </c>
      <c r="F198" s="255">
        <f t="shared" si="221"/>
        <v>-1.7529406093859767E-3</v>
      </c>
      <c r="G198" s="255">
        <f t="shared" si="222"/>
        <v>4.9481682402486269E-4</v>
      </c>
      <c r="H198" s="255">
        <f t="shared" si="223"/>
        <v>-4.9481682402486269E-4</v>
      </c>
      <c r="I198" s="255">
        <f t="shared" si="224"/>
        <v>2.0853425123425074E-3</v>
      </c>
      <c r="J198" s="255">
        <f t="shared" si="225"/>
        <v>-2.0761942009855576E-3</v>
      </c>
      <c r="K198" s="255" t="str">
        <f t="shared" si="226"/>
        <v>-</v>
      </c>
      <c r="L198" s="255" t="str">
        <f t="shared" si="227"/>
        <v>-</v>
      </c>
      <c r="M198" s="255" t="str">
        <f t="shared" si="228"/>
        <v>-</v>
      </c>
      <c r="N198" s="255" t="str">
        <f t="shared" si="229"/>
        <v>-</v>
      </c>
      <c r="O198" s="255">
        <f t="shared" si="230"/>
        <v>-1.9727158893390689E-3</v>
      </c>
      <c r="P198" s="255">
        <f t="shared" si="231"/>
        <v>1.9727158893392887E-3</v>
      </c>
      <c r="Q198" s="255">
        <f t="shared" si="232"/>
        <v>-1.8209001101487832E-3</v>
      </c>
      <c r="R198" s="255">
        <f t="shared" si="233"/>
        <v>1.8209001101489861E-3</v>
      </c>
      <c r="S198" s="255" t="str">
        <f t="shared" si="234"/>
        <v>-</v>
      </c>
      <c r="T198" s="255" t="str">
        <f t="shared" si="235"/>
        <v>-</v>
      </c>
      <c r="U198" s="255">
        <f t="shared" si="236"/>
        <v>0</v>
      </c>
      <c r="V198" s="255">
        <f t="shared" si="237"/>
        <v>0</v>
      </c>
      <c r="W198" s="254"/>
      <c r="X198" s="254"/>
      <c r="Y198" s="254"/>
      <c r="Z198" s="254"/>
      <c r="AA198" s="254"/>
      <c r="AB198" s="254"/>
      <c r="AC198" s="254"/>
      <c r="AD198" s="254"/>
      <c r="AE198" s="254"/>
      <c r="AF198" s="261">
        <v>4.556827866790842</v>
      </c>
      <c r="AG198" s="262">
        <v>4.5488259913607703</v>
      </c>
      <c r="AH198" s="262">
        <v>4.5408521695554835</v>
      </c>
      <c r="AI198" s="262">
        <v>218961393.17619327</v>
      </c>
      <c r="AJ198" s="262">
        <v>218853100.97983843</v>
      </c>
      <c r="AK198" s="262">
        <v>218744808.78348359</v>
      </c>
      <c r="AL198" s="262">
        <v>0.27900420109428881</v>
      </c>
      <c r="AM198" s="262">
        <v>0.27842359254032534</v>
      </c>
      <c r="AN198" s="262">
        <v>0.27784553109207555</v>
      </c>
      <c r="AO198" s="262" t="s">
        <v>410</v>
      </c>
      <c r="AP198" s="262" t="s">
        <v>410</v>
      </c>
      <c r="AQ198" s="262" t="s">
        <v>410</v>
      </c>
      <c r="AR198" s="262" t="s">
        <v>410</v>
      </c>
      <c r="AS198" s="262" t="s">
        <v>410</v>
      </c>
      <c r="AT198" s="262" t="s">
        <v>410</v>
      </c>
      <c r="AU198" s="262">
        <v>-67606561.860131487</v>
      </c>
      <c r="AV198" s="262">
        <v>-67740194.017216161</v>
      </c>
      <c r="AW198" s="262">
        <v>-67873826.174300849</v>
      </c>
      <c r="AX198" s="262">
        <v>-73254334.782941282</v>
      </c>
      <c r="AY198" s="262">
        <v>-73387966.94002597</v>
      </c>
      <c r="AZ198" s="262">
        <v>-73521599.097110674</v>
      </c>
      <c r="BA198" s="262" t="s">
        <v>410</v>
      </c>
      <c r="BB198" s="262" t="s">
        <v>410</v>
      </c>
      <c r="BC198" s="262" t="s">
        <v>410</v>
      </c>
      <c r="BD198" s="262">
        <v>7.0643746876137586E-2</v>
      </c>
      <c r="BE198" s="262">
        <v>7.0643746876137586E-2</v>
      </c>
      <c r="BF198" s="263">
        <v>7.0643746876137586E-2</v>
      </c>
    </row>
    <row r="199" spans="2:58">
      <c r="B199" s="5" t="s">
        <v>314</v>
      </c>
      <c r="C199" s="5" t="str">
        <f t="shared" ca="1" si="238"/>
        <v>Eismo saugumo priemonių diegimas susikirtimo su geležinkeliu vietose: a). vieno lygio geležinkelio pervažų modernizavimas, diegiant eismo saugumo priemones (25 pervažos); b). dviejų lygių pėsčiųjų perėjų įrengimas panaikinant vieno lygio susikirtimus (2 tuneliai); c). dviejų lygių pėsčiųjų perėjų (viadukų) modernizavimas (3 viadukai) (LTGI)</v>
      </c>
      <c r="D199" t="str">
        <f t="shared" si="239"/>
        <v>True</v>
      </c>
      <c r="E199" s="255">
        <f t="shared" si="220"/>
        <v>1.263566238531299E-5</v>
      </c>
      <c r="F199" s="255">
        <f t="shared" si="221"/>
        <v>-1.2635343073444887E-5</v>
      </c>
      <c r="G199" s="255">
        <f t="shared" si="222"/>
        <v>3.5604740154534806E-6</v>
      </c>
      <c r="H199" s="255">
        <f t="shared" si="223"/>
        <v>-3.5604740154534806E-6</v>
      </c>
      <c r="I199" s="255">
        <f t="shared" si="224"/>
        <v>1.8037449558819472E-5</v>
      </c>
      <c r="J199" s="255">
        <f t="shared" si="225"/>
        <v>-1.8036640872148249E-5</v>
      </c>
      <c r="K199" s="255" t="str">
        <f t="shared" si="226"/>
        <v>-</v>
      </c>
      <c r="L199" s="255" t="str">
        <f t="shared" si="227"/>
        <v>-</v>
      </c>
      <c r="M199" s="255" t="str">
        <f t="shared" si="228"/>
        <v>-</v>
      </c>
      <c r="N199" s="255" t="str">
        <f t="shared" si="229"/>
        <v>-</v>
      </c>
      <c r="O199" s="255">
        <f t="shared" si="230"/>
        <v>-1.4052559056528991E-5</v>
      </c>
      <c r="P199" s="255">
        <f t="shared" si="231"/>
        <v>1.4052559056309015E-5</v>
      </c>
      <c r="Q199" s="255">
        <f t="shared" si="232"/>
        <v>-1.2971105708727309E-5</v>
      </c>
      <c r="R199" s="255">
        <f t="shared" si="233"/>
        <v>1.2971105708727309E-5</v>
      </c>
      <c r="S199" s="255" t="str">
        <f t="shared" si="234"/>
        <v>-</v>
      </c>
      <c r="T199" s="255" t="str">
        <f t="shared" si="235"/>
        <v>-</v>
      </c>
      <c r="U199" s="255">
        <f t="shared" si="236"/>
        <v>0</v>
      </c>
      <c r="V199" s="255">
        <f t="shared" si="237"/>
        <v>0</v>
      </c>
      <c r="W199" s="254"/>
      <c r="X199" s="254"/>
      <c r="Y199" s="254"/>
      <c r="Z199" s="254"/>
      <c r="AA199" s="254"/>
      <c r="AB199" s="254"/>
      <c r="AC199" s="254"/>
      <c r="AD199" s="254"/>
      <c r="AE199" s="254"/>
      <c r="AF199" s="261">
        <v>4.5488834687902466</v>
      </c>
      <c r="AG199" s="262">
        <v>4.5488259913607703</v>
      </c>
      <c r="AH199" s="262">
        <v>4.548768515383788</v>
      </c>
      <c r="AI199" s="262">
        <v>218853880.20061767</v>
      </c>
      <c r="AJ199" s="262">
        <v>218853100.97983843</v>
      </c>
      <c r="AK199" s="262">
        <v>218852321.75905919</v>
      </c>
      <c r="AL199" s="262">
        <v>0.27842861459183177</v>
      </c>
      <c r="AM199" s="262">
        <v>0.27842359254032534</v>
      </c>
      <c r="AN199" s="262">
        <v>0.27841857071397635</v>
      </c>
      <c r="AO199" s="262" t="s">
        <v>410</v>
      </c>
      <c r="AP199" s="262" t="s">
        <v>410</v>
      </c>
      <c r="AQ199" s="262" t="s">
        <v>410</v>
      </c>
      <c r="AR199" s="262" t="s">
        <v>410</v>
      </c>
      <c r="AS199" s="262" t="s">
        <v>410</v>
      </c>
      <c r="AT199" s="262" t="s">
        <v>410</v>
      </c>
      <c r="AU199" s="262">
        <v>-67739242.094139233</v>
      </c>
      <c r="AV199" s="262">
        <v>-67740194.017216161</v>
      </c>
      <c r="AW199" s="262">
        <v>-67741145.940293074</v>
      </c>
      <c r="AX199" s="262">
        <v>-73387015.016949043</v>
      </c>
      <c r="AY199" s="262">
        <v>-73387966.94002597</v>
      </c>
      <c r="AZ199" s="262">
        <v>-73388918.863102898</v>
      </c>
      <c r="BA199" s="262" t="s">
        <v>410</v>
      </c>
      <c r="BB199" s="262" t="s">
        <v>410</v>
      </c>
      <c r="BC199" s="262" t="s">
        <v>410</v>
      </c>
      <c r="BD199" s="262">
        <v>7.0643746876137586E-2</v>
      </c>
      <c r="BE199" s="262">
        <v>7.0643746876137586E-2</v>
      </c>
      <c r="BF199" s="263">
        <v>7.0643746876137586E-2</v>
      </c>
    </row>
    <row r="200" spans="2:58">
      <c r="B200" s="5" t="s">
        <v>315</v>
      </c>
      <c r="C200" s="5" t="str">
        <f t="shared" ca="1" si="238"/>
        <v>Sankryžų rekonstravimas (VL)</v>
      </c>
      <c r="D200" t="str">
        <f t="shared" si="239"/>
        <v>True</v>
      </c>
      <c r="E200" s="255">
        <f t="shared" si="220"/>
        <v>5.2369023604315317E-4</v>
      </c>
      <c r="F200" s="255">
        <f t="shared" si="221"/>
        <v>-5.2314230700670282E-4</v>
      </c>
      <c r="G200" s="255">
        <f t="shared" si="222"/>
        <v>1.4748993875766348E-4</v>
      </c>
      <c r="H200" s="255">
        <f t="shared" si="223"/>
        <v>-1.4748993875766348E-4</v>
      </c>
      <c r="I200" s="255">
        <f t="shared" si="224"/>
        <v>7.478654899717896E-4</v>
      </c>
      <c r="J200" s="255">
        <f t="shared" si="225"/>
        <v>-7.4647780605310344E-4</v>
      </c>
      <c r="K200" s="255" t="str">
        <f t="shared" si="226"/>
        <v>-</v>
      </c>
      <c r="L200" s="255" t="str">
        <f t="shared" si="227"/>
        <v>-</v>
      </c>
      <c r="M200" s="255" t="str">
        <f t="shared" si="228"/>
        <v>-</v>
      </c>
      <c r="N200" s="255" t="str">
        <f t="shared" si="229"/>
        <v>-</v>
      </c>
      <c r="O200" s="255">
        <f t="shared" si="230"/>
        <v>-5.8211661303588728E-4</v>
      </c>
      <c r="P200" s="255">
        <f t="shared" si="231"/>
        <v>5.821166130356673E-4</v>
      </c>
      <c r="Q200" s="255">
        <f t="shared" si="232"/>
        <v>-5.3731822738625377E-4</v>
      </c>
      <c r="R200" s="255">
        <f t="shared" si="233"/>
        <v>5.3731822738625377E-4</v>
      </c>
      <c r="S200" s="255" t="str">
        <f t="shared" si="234"/>
        <v>-</v>
      </c>
      <c r="T200" s="255" t="str">
        <f t="shared" si="235"/>
        <v>-</v>
      </c>
      <c r="U200" s="255">
        <f t="shared" si="236"/>
        <v>0</v>
      </c>
      <c r="V200" s="255">
        <f t="shared" si="237"/>
        <v>0</v>
      </c>
      <c r="W200" s="254"/>
      <c r="X200" s="254"/>
      <c r="Y200" s="254"/>
      <c r="Z200" s="254"/>
      <c r="AA200" s="254"/>
      <c r="AB200" s="254"/>
      <c r="AC200" s="254"/>
      <c r="AD200" s="254"/>
      <c r="AE200" s="254"/>
      <c r="AF200" s="261">
        <v>4.5512081671179052</v>
      </c>
      <c r="AG200" s="262">
        <v>4.5488259913607703</v>
      </c>
      <c r="AH200" s="262">
        <v>4.5464463080374777</v>
      </c>
      <c r="AI200" s="262">
        <v>218885379.61029887</v>
      </c>
      <c r="AJ200" s="262">
        <v>218853100.97983843</v>
      </c>
      <c r="AK200" s="262">
        <v>218820822.34937799</v>
      </c>
      <c r="AL200" s="262">
        <v>0.27863181593678021</v>
      </c>
      <c r="AM200" s="262">
        <v>0.27842359254032534</v>
      </c>
      <c r="AN200" s="262">
        <v>0.27821575550781241</v>
      </c>
      <c r="AO200" s="262" t="s">
        <v>410</v>
      </c>
      <c r="AP200" s="262" t="s">
        <v>410</v>
      </c>
      <c r="AQ200" s="262" t="s">
        <v>410</v>
      </c>
      <c r="AR200" s="262" t="s">
        <v>410</v>
      </c>
      <c r="AS200" s="262" t="s">
        <v>410</v>
      </c>
      <c r="AT200" s="262" t="s">
        <v>410</v>
      </c>
      <c r="AU200" s="262">
        <v>-67700761.324908465</v>
      </c>
      <c r="AV200" s="262">
        <v>-67740194.017216161</v>
      </c>
      <c r="AW200" s="262">
        <v>-67779626.709523842</v>
      </c>
      <c r="AX200" s="262">
        <v>-73348534.247718275</v>
      </c>
      <c r="AY200" s="262">
        <v>-73387966.94002597</v>
      </c>
      <c r="AZ200" s="262">
        <v>-73427399.632333666</v>
      </c>
      <c r="BA200" s="262" t="s">
        <v>410</v>
      </c>
      <c r="BB200" s="262" t="s">
        <v>410</v>
      </c>
      <c r="BC200" s="262" t="s">
        <v>410</v>
      </c>
      <c r="BD200" s="262">
        <v>7.0643746876137586E-2</v>
      </c>
      <c r="BE200" s="262">
        <v>7.0643746876137586E-2</v>
      </c>
      <c r="BF200" s="263">
        <v>7.0643746876137586E-2</v>
      </c>
    </row>
    <row r="201" spans="2:58">
      <c r="B201" s="5" t="s">
        <v>316</v>
      </c>
      <c r="C201" s="5" t="e">
        <f t="shared" ca="1" si="238"/>
        <v>#N/A</v>
      </c>
      <c r="D201" t="str">
        <f t="shared" si="239"/>
        <v>True</v>
      </c>
      <c r="E201" s="255">
        <f t="shared" si="220"/>
        <v>1.8484846967964147E-3</v>
      </c>
      <c r="F201" s="255">
        <f t="shared" si="221"/>
        <v>-1.8416760767080858E-3</v>
      </c>
      <c r="G201" s="255">
        <f t="shared" si="222"/>
        <v>5.1991112273155568E-4</v>
      </c>
      <c r="H201" s="255">
        <f t="shared" si="223"/>
        <v>-5.1991112273182803E-4</v>
      </c>
      <c r="I201" s="255">
        <f t="shared" si="224"/>
        <v>2.3846811470873423E-3</v>
      </c>
      <c r="J201" s="255">
        <f t="shared" si="225"/>
        <v>-2.3718388063110603E-3</v>
      </c>
      <c r="K201" s="255" t="str">
        <f t="shared" si="226"/>
        <v>-</v>
      </c>
      <c r="L201" s="255" t="str">
        <f t="shared" si="227"/>
        <v>-</v>
      </c>
      <c r="M201" s="255" t="str">
        <f t="shared" si="228"/>
        <v>-</v>
      </c>
      <c r="N201" s="255" t="str">
        <f t="shared" si="229"/>
        <v>-</v>
      </c>
      <c r="O201" s="255">
        <f t="shared" si="230"/>
        <v>-2.0627126263337231E-3</v>
      </c>
      <c r="P201" s="255">
        <f t="shared" si="231"/>
        <v>2.062712626333943E-3</v>
      </c>
      <c r="Q201" s="255">
        <f t="shared" si="232"/>
        <v>-1.9039709006216485E-3</v>
      </c>
      <c r="R201" s="255">
        <f t="shared" si="233"/>
        <v>1.9039709006220546E-3</v>
      </c>
      <c r="S201" s="255" t="str">
        <f t="shared" si="234"/>
        <v>-</v>
      </c>
      <c r="T201" s="255" t="str">
        <f t="shared" si="235"/>
        <v>-</v>
      </c>
      <c r="U201" s="255">
        <f t="shared" si="236"/>
        <v>0</v>
      </c>
      <c r="V201" s="255">
        <f t="shared" si="237"/>
        <v>0</v>
      </c>
      <c r="W201" s="254"/>
      <c r="X201" s="254"/>
      <c r="Y201" s="254"/>
      <c r="Z201" s="254"/>
      <c r="AA201" s="254"/>
      <c r="AB201" s="254"/>
      <c r="AC201" s="254"/>
      <c r="AD201" s="254"/>
      <c r="AE201" s="254"/>
      <c r="AF201" s="261">
        <v>4.5572344265941904</v>
      </c>
      <c r="AG201" s="262">
        <v>4.5488259913607703</v>
      </c>
      <c r="AH201" s="262">
        <v>4.5404485273553732</v>
      </c>
      <c r="AI201" s="262">
        <v>218966885.14128214</v>
      </c>
      <c r="AJ201" s="262">
        <v>218853100.97983843</v>
      </c>
      <c r="AK201" s="262">
        <v>218739316.81839466</v>
      </c>
      <c r="AL201" s="262">
        <v>0.27908754403236058</v>
      </c>
      <c r="AM201" s="262">
        <v>0.27842359254032534</v>
      </c>
      <c r="AN201" s="262">
        <v>0.27776321665894566</v>
      </c>
      <c r="AO201" s="262" t="s">
        <v>410</v>
      </c>
      <c r="AP201" s="262" t="s">
        <v>410</v>
      </c>
      <c r="AQ201" s="262" t="s">
        <v>410</v>
      </c>
      <c r="AR201" s="262" t="s">
        <v>410</v>
      </c>
      <c r="AS201" s="262" t="s">
        <v>410</v>
      </c>
      <c r="AT201" s="262" t="s">
        <v>410</v>
      </c>
      <c r="AU201" s="262">
        <v>-67600465.463706553</v>
      </c>
      <c r="AV201" s="262">
        <v>-67740194.017216161</v>
      </c>
      <c r="AW201" s="262">
        <v>-67879922.570725784</v>
      </c>
      <c r="AX201" s="262">
        <v>-73248238.386516377</v>
      </c>
      <c r="AY201" s="262">
        <v>-73387966.94002597</v>
      </c>
      <c r="AZ201" s="262">
        <v>-73527695.493535593</v>
      </c>
      <c r="BA201" s="262" t="s">
        <v>410</v>
      </c>
      <c r="BB201" s="262" t="s">
        <v>410</v>
      </c>
      <c r="BC201" s="262" t="s">
        <v>410</v>
      </c>
      <c r="BD201" s="262">
        <v>7.0643746876137586E-2</v>
      </c>
      <c r="BE201" s="262">
        <v>7.0643746876137586E-2</v>
      </c>
      <c r="BF201" s="263">
        <v>7.0643746876137586E-2</v>
      </c>
    </row>
    <row r="202" spans="2:58">
      <c r="B202" s="5" t="s">
        <v>317</v>
      </c>
      <c r="C202" s="5" t="str">
        <f t="shared" ca="1" si="238"/>
        <v>Saugaus eismo priemonių, mažinančių arba visiškai šalinančių juodųjų dėmių riziką, įdiegimas (VL)</v>
      </c>
      <c r="D202" t="str">
        <f t="shared" si="239"/>
        <v>True</v>
      </c>
      <c r="E202" s="255">
        <f t="shared" si="220"/>
        <v>1.1342954951760928E-3</v>
      </c>
      <c r="F202" s="255">
        <f t="shared" si="221"/>
        <v>-1.1317280670797244E-3</v>
      </c>
      <c r="G202" s="255">
        <f t="shared" si="222"/>
        <v>3.1926342103680565E-4</v>
      </c>
      <c r="H202" s="255">
        <f t="shared" si="223"/>
        <v>-3.19263421037078E-4</v>
      </c>
      <c r="I202" s="255">
        <f t="shared" si="224"/>
        <v>1.4195582849242773E-3</v>
      </c>
      <c r="J202" s="255">
        <f t="shared" si="225"/>
        <v>-1.4151101033576755E-3</v>
      </c>
      <c r="K202" s="255" t="str">
        <f t="shared" si="226"/>
        <v>-</v>
      </c>
      <c r="L202" s="255" t="str">
        <f t="shared" si="227"/>
        <v>-</v>
      </c>
      <c r="M202" s="255" t="str">
        <f t="shared" si="228"/>
        <v>-</v>
      </c>
      <c r="N202" s="255" t="str">
        <f t="shared" si="229"/>
        <v>-</v>
      </c>
      <c r="O202" s="255">
        <f t="shared" si="230"/>
        <v>-1.2688122848989007E-3</v>
      </c>
      <c r="P202" s="255">
        <f t="shared" si="231"/>
        <v>1.2688122848989007E-3</v>
      </c>
      <c r="Q202" s="255">
        <f t="shared" si="232"/>
        <v>-1.1711673443783844E-3</v>
      </c>
      <c r="R202" s="255">
        <f t="shared" si="233"/>
        <v>1.1711673443785876E-3</v>
      </c>
      <c r="S202" s="255" t="str">
        <f t="shared" si="234"/>
        <v>-</v>
      </c>
      <c r="T202" s="255" t="str">
        <f t="shared" si="235"/>
        <v>-</v>
      </c>
      <c r="U202" s="255">
        <f t="shared" si="236"/>
        <v>0</v>
      </c>
      <c r="V202" s="255">
        <f t="shared" si="237"/>
        <v>0</v>
      </c>
      <c r="W202" s="254"/>
      <c r="X202" s="254"/>
      <c r="Y202" s="254"/>
      <c r="Z202" s="254"/>
      <c r="AA202" s="254"/>
      <c r="AB202" s="254"/>
      <c r="AC202" s="254"/>
      <c r="AD202" s="254"/>
      <c r="AE202" s="254"/>
      <c r="AF202" s="261">
        <v>4.5539857041911107</v>
      </c>
      <c r="AG202" s="262">
        <v>4.5488259913607703</v>
      </c>
      <c r="AH202" s="262">
        <v>4.5436779573140855</v>
      </c>
      <c r="AI202" s="262">
        <v>218922972.76956177</v>
      </c>
      <c r="AJ202" s="262">
        <v>218853100.97983843</v>
      </c>
      <c r="AK202" s="262">
        <v>218783229.19011503</v>
      </c>
      <c r="AL202" s="262">
        <v>0.27881883105783434</v>
      </c>
      <c r="AM202" s="262">
        <v>0.27842359254032534</v>
      </c>
      <c r="AN202" s="262">
        <v>0.27802959250150838</v>
      </c>
      <c r="AO202" s="262" t="s">
        <v>410</v>
      </c>
      <c r="AP202" s="262" t="s">
        <v>410</v>
      </c>
      <c r="AQ202" s="262" t="s">
        <v>410</v>
      </c>
      <c r="AR202" s="262" t="s">
        <v>410</v>
      </c>
      <c r="AS202" s="262" t="s">
        <v>410</v>
      </c>
      <c r="AT202" s="262" t="s">
        <v>410</v>
      </c>
      <c r="AU202" s="262">
        <v>-67654244.426865682</v>
      </c>
      <c r="AV202" s="262">
        <v>-67740194.017216161</v>
      </c>
      <c r="AW202" s="262">
        <v>-67826143.60756664</v>
      </c>
      <c r="AX202" s="262">
        <v>-73302017.349675491</v>
      </c>
      <c r="AY202" s="262">
        <v>-73387966.94002597</v>
      </c>
      <c r="AZ202" s="262">
        <v>-73473916.530376464</v>
      </c>
      <c r="BA202" s="262" t="s">
        <v>410</v>
      </c>
      <c r="BB202" s="262" t="s">
        <v>410</v>
      </c>
      <c r="BC202" s="262" t="s">
        <v>410</v>
      </c>
      <c r="BD202" s="262">
        <v>7.0643746876137586E-2</v>
      </c>
      <c r="BE202" s="262">
        <v>7.0643746876137586E-2</v>
      </c>
      <c r="BF202" s="263">
        <v>7.0643746876137586E-2</v>
      </c>
    </row>
    <row r="203" spans="2:58">
      <c r="B203" s="5" t="s">
        <v>318</v>
      </c>
      <c r="C203" s="5" t="str">
        <f t="shared" ca="1" si="238"/>
        <v>Veikla</v>
      </c>
      <c r="D203" t="str">
        <f t="shared" si="239"/>
        <v>True</v>
      </c>
      <c r="E203" s="255">
        <f t="shared" si="220"/>
        <v>2.6406109700373099E-3</v>
      </c>
      <c r="F203" s="255">
        <f t="shared" si="221"/>
        <v>-2.6267385806145673E-3</v>
      </c>
      <c r="G203" s="255">
        <f t="shared" si="222"/>
        <v>7.4212049680159908E-4</v>
      </c>
      <c r="H203" s="255">
        <f t="shared" si="223"/>
        <v>-7.4212049680187143E-4</v>
      </c>
      <c r="I203" s="255">
        <f t="shared" si="224"/>
        <v>3.3069895880261583E-3</v>
      </c>
      <c r="J203" s="255">
        <f t="shared" si="225"/>
        <v>-3.2830344009003153E-3</v>
      </c>
      <c r="K203" s="255" t="str">
        <f t="shared" si="226"/>
        <v>-</v>
      </c>
      <c r="L203" s="255" t="str">
        <f t="shared" si="227"/>
        <v>-</v>
      </c>
      <c r="M203" s="255" t="str">
        <f t="shared" si="228"/>
        <v>-</v>
      </c>
      <c r="N203" s="255" t="str">
        <f t="shared" si="229"/>
        <v>-</v>
      </c>
      <c r="O203" s="255">
        <f t="shared" si="230"/>
        <v>-2.9487036238043658E-3</v>
      </c>
      <c r="P203" s="255">
        <f t="shared" si="231"/>
        <v>2.9487036238043658E-3</v>
      </c>
      <c r="Q203" s="255">
        <f t="shared" si="232"/>
        <v>-2.7217780230783229E-3</v>
      </c>
      <c r="R203" s="255">
        <f t="shared" si="233"/>
        <v>2.7217780230789318E-3</v>
      </c>
      <c r="S203" s="255" t="str">
        <f t="shared" si="234"/>
        <v>-</v>
      </c>
      <c r="T203" s="255" t="str">
        <f t="shared" si="235"/>
        <v>-</v>
      </c>
      <c r="U203" s="255">
        <f t="shared" si="236"/>
        <v>0</v>
      </c>
      <c r="V203" s="255">
        <f t="shared" si="237"/>
        <v>0</v>
      </c>
      <c r="W203" s="254"/>
      <c r="X203" s="254"/>
      <c r="Y203" s="254"/>
      <c r="Z203" s="254"/>
      <c r="AA203" s="254"/>
      <c r="AB203" s="254"/>
      <c r="AC203" s="254"/>
      <c r="AD203" s="254"/>
      <c r="AE203" s="254"/>
      <c r="AF203" s="261">
        <v>4.5608376711743484</v>
      </c>
      <c r="AG203" s="262">
        <v>4.5488259913607703</v>
      </c>
      <c r="AH203" s="262">
        <v>4.5368774146327606</v>
      </c>
      <c r="AI203" s="262">
        <v>219015516.35186416</v>
      </c>
      <c r="AJ203" s="262">
        <v>218853100.97983843</v>
      </c>
      <c r="AK203" s="262">
        <v>218690685.60781264</v>
      </c>
      <c r="AL203" s="262">
        <v>0.27934433646191703</v>
      </c>
      <c r="AM203" s="262">
        <v>0.27842359254032534</v>
      </c>
      <c r="AN203" s="262">
        <v>0.2775095183079932</v>
      </c>
      <c r="AO203" s="262" t="s">
        <v>410</v>
      </c>
      <c r="AP203" s="262" t="s">
        <v>410</v>
      </c>
      <c r="AQ203" s="262" t="s">
        <v>410</v>
      </c>
      <c r="AR203" s="262" t="s">
        <v>410</v>
      </c>
      <c r="AS203" s="262" t="s">
        <v>410</v>
      </c>
      <c r="AT203" s="262" t="s">
        <v>410</v>
      </c>
      <c r="AU203" s="262">
        <v>-67540448.261640385</v>
      </c>
      <c r="AV203" s="262">
        <v>-67740194.017216161</v>
      </c>
      <c r="AW203" s="262">
        <v>-67939939.772791937</v>
      </c>
      <c r="AX203" s="262">
        <v>-73188221.184450209</v>
      </c>
      <c r="AY203" s="262">
        <v>-73387966.94002597</v>
      </c>
      <c r="AZ203" s="262">
        <v>-73587712.695601776</v>
      </c>
      <c r="BA203" s="262" t="s">
        <v>410</v>
      </c>
      <c r="BB203" s="262" t="s">
        <v>410</v>
      </c>
      <c r="BC203" s="262" t="s">
        <v>410</v>
      </c>
      <c r="BD203" s="262">
        <v>7.0643746876137586E-2</v>
      </c>
      <c r="BE203" s="262">
        <v>7.0643746876137586E-2</v>
      </c>
      <c r="BF203" s="263">
        <v>7.0643746876137586E-2</v>
      </c>
    </row>
    <row r="204" spans="2:58" hidden="1">
      <c r="B204" s="5" t="s">
        <v>319</v>
      </c>
      <c r="C204" s="5" t="str">
        <f t="shared" ca="1" si="238"/>
        <v>Saugų eismą gerinančių priemonių diegimas TEN-T keliuose (SaF, 3.1.2 veikla) (VL)</v>
      </c>
      <c r="D204" t="str">
        <f t="shared" si="239"/>
        <v>False</v>
      </c>
      <c r="E204" s="255" t="str">
        <f t="shared" si="220"/>
        <v>-</v>
      </c>
      <c r="F204" s="255" t="str">
        <f t="shared" si="221"/>
        <v>-</v>
      </c>
      <c r="G204" s="255" t="str">
        <f t="shared" si="222"/>
        <v>-</v>
      </c>
      <c r="H204" s="255" t="str">
        <f t="shared" si="223"/>
        <v>-</v>
      </c>
      <c r="I204" s="255" t="str">
        <f t="shared" si="224"/>
        <v>-</v>
      </c>
      <c r="J204" s="255" t="str">
        <f t="shared" si="225"/>
        <v>-</v>
      </c>
      <c r="K204" s="255" t="str">
        <f t="shared" si="226"/>
        <v>-</v>
      </c>
      <c r="L204" s="255" t="str">
        <f t="shared" si="227"/>
        <v>-</v>
      </c>
      <c r="M204" s="255" t="str">
        <f t="shared" si="228"/>
        <v>-</v>
      </c>
      <c r="N204" s="255" t="str">
        <f t="shared" si="229"/>
        <v>-</v>
      </c>
      <c r="O204" s="255" t="str">
        <f t="shared" si="230"/>
        <v>-</v>
      </c>
      <c r="P204" s="255" t="str">
        <f t="shared" si="231"/>
        <v>-</v>
      </c>
      <c r="Q204" s="255" t="str">
        <f t="shared" si="232"/>
        <v>-</v>
      </c>
      <c r="R204" s="255" t="str">
        <f t="shared" si="233"/>
        <v>-</v>
      </c>
      <c r="S204" s="255" t="str">
        <f t="shared" si="234"/>
        <v>-</v>
      </c>
      <c r="T204" s="255" t="str">
        <f t="shared" si="235"/>
        <v>-</v>
      </c>
      <c r="U204" s="255" t="str">
        <f t="shared" si="236"/>
        <v>-</v>
      </c>
      <c r="V204" s="255" t="str">
        <f t="shared" si="237"/>
        <v>-</v>
      </c>
      <c r="W204" s="254"/>
      <c r="X204" s="254"/>
      <c r="Y204" s="254"/>
      <c r="Z204" s="254"/>
      <c r="AA204" s="254"/>
      <c r="AB204" s="254"/>
      <c r="AC204" s="254"/>
      <c r="AD204" s="254"/>
      <c r="AE204" s="254"/>
      <c r="AF204" s="261" t="s">
        <v>411</v>
      </c>
      <c r="AG204" s="262" t="s">
        <v>411</v>
      </c>
      <c r="AH204" s="262" t="s">
        <v>411</v>
      </c>
      <c r="AI204" s="262" t="s">
        <v>411</v>
      </c>
      <c r="AJ204" s="262" t="s">
        <v>411</v>
      </c>
      <c r="AK204" s="262" t="s">
        <v>411</v>
      </c>
      <c r="AL204" s="262" t="s">
        <v>411</v>
      </c>
      <c r="AM204" s="262" t="s">
        <v>411</v>
      </c>
      <c r="AN204" s="262" t="s">
        <v>411</v>
      </c>
      <c r="AO204" s="262" t="s">
        <v>411</v>
      </c>
      <c r="AP204" s="262" t="s">
        <v>411</v>
      </c>
      <c r="AQ204" s="262" t="s">
        <v>411</v>
      </c>
      <c r="AR204" s="262" t="s">
        <v>411</v>
      </c>
      <c r="AS204" s="262" t="s">
        <v>411</v>
      </c>
      <c r="AT204" s="262" t="s">
        <v>411</v>
      </c>
      <c r="AU204" s="262" t="s">
        <v>411</v>
      </c>
      <c r="AV204" s="262" t="s">
        <v>411</v>
      </c>
      <c r="AW204" s="262" t="s">
        <v>411</v>
      </c>
      <c r="AX204" s="262" t="s">
        <v>411</v>
      </c>
      <c r="AY204" s="262" t="s">
        <v>411</v>
      </c>
      <c r="AZ204" s="262" t="s">
        <v>411</v>
      </c>
      <c r="BA204" s="262" t="s">
        <v>411</v>
      </c>
      <c r="BB204" s="262" t="s">
        <v>411</v>
      </c>
      <c r="BC204" s="262" t="s">
        <v>411</v>
      </c>
      <c r="BD204" s="262" t="s">
        <v>411</v>
      </c>
      <c r="BE204" s="262" t="s">
        <v>411</v>
      </c>
      <c r="BF204" s="263" t="s">
        <v>411</v>
      </c>
    </row>
    <row r="205" spans="2:58" hidden="1">
      <c r="B205" s="5" t="s">
        <v>320</v>
      </c>
      <c r="C205" s="5" t="str">
        <f t="shared" ca="1" si="238"/>
        <v>Veikla</v>
      </c>
      <c r="D205" t="str">
        <f t="shared" si="239"/>
        <v>False</v>
      </c>
      <c r="E205" s="255" t="str">
        <f t="shared" si="220"/>
        <v>-</v>
      </c>
      <c r="F205" s="255" t="str">
        <f t="shared" si="221"/>
        <v>-</v>
      </c>
      <c r="G205" s="255" t="str">
        <f t="shared" si="222"/>
        <v>-</v>
      </c>
      <c r="H205" s="255" t="str">
        <f t="shared" si="223"/>
        <v>-</v>
      </c>
      <c r="I205" s="255" t="str">
        <f t="shared" si="224"/>
        <v>-</v>
      </c>
      <c r="J205" s="255" t="str">
        <f t="shared" si="225"/>
        <v>-</v>
      </c>
      <c r="K205" s="255" t="str">
        <f t="shared" si="226"/>
        <v>-</v>
      </c>
      <c r="L205" s="255" t="str">
        <f t="shared" si="227"/>
        <v>-</v>
      </c>
      <c r="M205" s="255" t="str">
        <f t="shared" si="228"/>
        <v>-</v>
      </c>
      <c r="N205" s="255" t="str">
        <f t="shared" si="229"/>
        <v>-</v>
      </c>
      <c r="O205" s="255" t="str">
        <f t="shared" si="230"/>
        <v>-</v>
      </c>
      <c r="P205" s="255" t="str">
        <f t="shared" si="231"/>
        <v>-</v>
      </c>
      <c r="Q205" s="255" t="str">
        <f t="shared" si="232"/>
        <v>-</v>
      </c>
      <c r="R205" s="255" t="str">
        <f t="shared" si="233"/>
        <v>-</v>
      </c>
      <c r="S205" s="255" t="str">
        <f t="shared" si="234"/>
        <v>-</v>
      </c>
      <c r="T205" s="255" t="str">
        <f t="shared" si="235"/>
        <v>-</v>
      </c>
      <c r="U205" s="255" t="str">
        <f t="shared" si="236"/>
        <v>-</v>
      </c>
      <c r="V205" s="255" t="str">
        <f t="shared" si="237"/>
        <v>-</v>
      </c>
      <c r="W205" s="254"/>
      <c r="X205" s="254"/>
      <c r="Y205" s="254"/>
      <c r="Z205" s="254"/>
      <c r="AA205" s="254"/>
      <c r="AB205" s="254"/>
      <c r="AC205" s="254"/>
      <c r="AD205" s="254"/>
      <c r="AE205" s="254"/>
      <c r="AF205" s="261" t="s">
        <v>411</v>
      </c>
      <c r="AG205" s="262" t="s">
        <v>411</v>
      </c>
      <c r="AH205" s="262" t="s">
        <v>411</v>
      </c>
      <c r="AI205" s="262" t="s">
        <v>411</v>
      </c>
      <c r="AJ205" s="262" t="s">
        <v>411</v>
      </c>
      <c r="AK205" s="262" t="s">
        <v>411</v>
      </c>
      <c r="AL205" s="262" t="s">
        <v>411</v>
      </c>
      <c r="AM205" s="262" t="s">
        <v>411</v>
      </c>
      <c r="AN205" s="262" t="s">
        <v>411</v>
      </c>
      <c r="AO205" s="262" t="s">
        <v>411</v>
      </c>
      <c r="AP205" s="262" t="s">
        <v>411</v>
      </c>
      <c r="AQ205" s="262" t="s">
        <v>411</v>
      </c>
      <c r="AR205" s="262" t="s">
        <v>411</v>
      </c>
      <c r="AS205" s="262" t="s">
        <v>411</v>
      </c>
      <c r="AT205" s="262" t="s">
        <v>411</v>
      </c>
      <c r="AU205" s="262" t="s">
        <v>411</v>
      </c>
      <c r="AV205" s="262" t="s">
        <v>411</v>
      </c>
      <c r="AW205" s="262" t="s">
        <v>411</v>
      </c>
      <c r="AX205" s="262" t="s">
        <v>411</v>
      </c>
      <c r="AY205" s="262" t="s">
        <v>411</v>
      </c>
      <c r="AZ205" s="262" t="s">
        <v>411</v>
      </c>
      <c r="BA205" s="262" t="s">
        <v>411</v>
      </c>
      <c r="BB205" s="262" t="s">
        <v>411</v>
      </c>
      <c r="BC205" s="262" t="s">
        <v>411</v>
      </c>
      <c r="BD205" s="262" t="s">
        <v>411</v>
      </c>
      <c r="BE205" s="262" t="s">
        <v>411</v>
      </c>
      <c r="BF205" s="263" t="s">
        <v>411</v>
      </c>
    </row>
    <row r="206" spans="2:58">
      <c r="B206" s="5" t="s">
        <v>321</v>
      </c>
      <c r="C206" s="5" t="str">
        <f t="shared" ca="1" si="238"/>
        <v>Reinvesticijos (po priemonės įgyvendinimo)</v>
      </c>
      <c r="D206" t="str">
        <f t="shared" si="239"/>
        <v>True</v>
      </c>
      <c r="E206" s="255">
        <f t="shared" si="220"/>
        <v>2.7324608316366124E-3</v>
      </c>
      <c r="F206" s="255">
        <f t="shared" si="221"/>
        <v>-2.7176093096487964E-3</v>
      </c>
      <c r="G206" s="255">
        <f t="shared" si="222"/>
        <v>7.6786375042535882E-4</v>
      </c>
      <c r="H206" s="255">
        <f t="shared" si="223"/>
        <v>-7.6786375042576735E-4</v>
      </c>
      <c r="I206" s="255">
        <f t="shared" si="224"/>
        <v>1.8142106354958725E-4</v>
      </c>
      <c r="J206" s="255">
        <f t="shared" si="225"/>
        <v>-1.8152358475151048E-4</v>
      </c>
      <c r="K206" s="255" t="str">
        <f t="shared" si="226"/>
        <v>-</v>
      </c>
      <c r="L206" s="255" t="str">
        <f t="shared" si="227"/>
        <v>-</v>
      </c>
      <c r="M206" s="255" t="str">
        <f t="shared" si="228"/>
        <v>-</v>
      </c>
      <c r="N206" s="255" t="str">
        <f t="shared" si="229"/>
        <v>-</v>
      </c>
      <c r="O206" s="255">
        <f t="shared" si="230"/>
        <v>-3.6691890630395846E-3</v>
      </c>
      <c r="P206" s="255">
        <f t="shared" si="231"/>
        <v>3.6691890630395846E-3</v>
      </c>
      <c r="Q206" s="255">
        <f t="shared" si="232"/>
        <v>-3.3868165229222124E-3</v>
      </c>
      <c r="R206" s="255">
        <f t="shared" si="233"/>
        <v>3.3868165229220095E-3</v>
      </c>
      <c r="S206" s="255" t="str">
        <f t="shared" si="234"/>
        <v>-</v>
      </c>
      <c r="T206" s="255" t="str">
        <f t="shared" si="235"/>
        <v>-</v>
      </c>
      <c r="U206" s="255">
        <f t="shared" si="236"/>
        <v>0</v>
      </c>
      <c r="V206" s="255">
        <f t="shared" si="237"/>
        <v>0</v>
      </c>
      <c r="W206" s="254"/>
      <c r="X206" s="254"/>
      <c r="Y206" s="254"/>
      <c r="Z206" s="254"/>
      <c r="AA206" s="254"/>
      <c r="AB206" s="254"/>
      <c r="AC206" s="254"/>
      <c r="AD206" s="254"/>
      <c r="AE206" s="254"/>
      <c r="AF206" s="261">
        <v>4.5612554802120941</v>
      </c>
      <c r="AG206" s="262">
        <v>4.5488259913607703</v>
      </c>
      <c r="AH206" s="262">
        <v>4.5364640594986758</v>
      </c>
      <c r="AI206" s="262">
        <v>219021150.34274903</v>
      </c>
      <c r="AJ206" s="262">
        <v>218853100.97983843</v>
      </c>
      <c r="AK206" s="262">
        <v>218685051.61692774</v>
      </c>
      <c r="AL206" s="262">
        <v>0.2784741044446013</v>
      </c>
      <c r="AM206" s="262">
        <v>0.27842359254032534</v>
      </c>
      <c r="AN206" s="262">
        <v>0.27837305209172802</v>
      </c>
      <c r="AO206" s="262" t="s">
        <v>410</v>
      </c>
      <c r="AP206" s="262" t="s">
        <v>410</v>
      </c>
      <c r="AQ206" s="262" t="s">
        <v>410</v>
      </c>
      <c r="AR206" s="262" t="s">
        <v>410</v>
      </c>
      <c r="AS206" s="262" t="s">
        <v>410</v>
      </c>
      <c r="AT206" s="262" t="s">
        <v>410</v>
      </c>
      <c r="AU206" s="262">
        <v>-67491642.438200012</v>
      </c>
      <c r="AV206" s="262">
        <v>-67740194.017216161</v>
      </c>
      <c r="AW206" s="262">
        <v>-67988745.59623231</v>
      </c>
      <c r="AX206" s="262">
        <v>-73139415.361009821</v>
      </c>
      <c r="AY206" s="262">
        <v>-73387966.94002597</v>
      </c>
      <c r="AZ206" s="262">
        <v>-73636518.519042104</v>
      </c>
      <c r="BA206" s="262" t="s">
        <v>410</v>
      </c>
      <c r="BB206" s="262" t="s">
        <v>410</v>
      </c>
      <c r="BC206" s="262" t="s">
        <v>410</v>
      </c>
      <c r="BD206" s="262">
        <v>7.0643746876137586E-2</v>
      </c>
      <c r="BE206" s="262">
        <v>7.0643746876137586E-2</v>
      </c>
      <c r="BF206" s="263">
        <v>7.0643746876137586E-2</v>
      </c>
    </row>
    <row r="207" spans="2:58">
      <c r="B207" s="5" t="s">
        <v>322</v>
      </c>
      <c r="C207" s="5" t="str">
        <f t="shared" ca="1" si="238"/>
        <v>Likutinė vertė</v>
      </c>
      <c r="D207" t="str">
        <f t="shared" si="239"/>
        <v>True</v>
      </c>
      <c r="E207" s="255">
        <f t="shared" si="220"/>
        <v>-6.2843103832687806E-4</v>
      </c>
      <c r="F207" s="255">
        <f t="shared" si="221"/>
        <v>6.2922188345007071E-4</v>
      </c>
      <c r="G207" s="255">
        <f t="shared" si="222"/>
        <v>-1.7719274311209706E-4</v>
      </c>
      <c r="H207" s="255">
        <f t="shared" si="223"/>
        <v>1.7719274311196089E-4</v>
      </c>
      <c r="I207" s="255">
        <f t="shared" si="224"/>
        <v>-1.1132693311465096E-6</v>
      </c>
      <c r="J207" s="255">
        <f t="shared" si="225"/>
        <v>1.1132540565058828E-6</v>
      </c>
      <c r="K207" s="255" t="str">
        <f t="shared" si="226"/>
        <v>-</v>
      </c>
      <c r="L207" s="255" t="str">
        <f t="shared" si="227"/>
        <v>-</v>
      </c>
      <c r="M207" s="255" t="str">
        <f t="shared" si="228"/>
        <v>-</v>
      </c>
      <c r="N207" s="255" t="str">
        <f t="shared" si="229"/>
        <v>-</v>
      </c>
      <c r="O207" s="255">
        <f t="shared" si="230"/>
        <v>0</v>
      </c>
      <c r="P207" s="255">
        <f t="shared" si="231"/>
        <v>0</v>
      </c>
      <c r="Q207" s="255">
        <f t="shared" si="232"/>
        <v>7.3863923275535159E-4</v>
      </c>
      <c r="R207" s="255">
        <f t="shared" si="233"/>
        <v>-7.3863923275514852E-4</v>
      </c>
      <c r="S207" s="255" t="str">
        <f t="shared" si="234"/>
        <v>-</v>
      </c>
      <c r="T207" s="255" t="str">
        <f t="shared" si="235"/>
        <v>-</v>
      </c>
      <c r="U207" s="255">
        <f t="shared" si="236"/>
        <v>0</v>
      </c>
      <c r="V207" s="255">
        <f t="shared" si="237"/>
        <v>0</v>
      </c>
      <c r="W207" s="254"/>
      <c r="X207" s="254"/>
      <c r="Y207" s="254"/>
      <c r="Z207" s="254"/>
      <c r="AA207" s="254"/>
      <c r="AB207" s="254"/>
      <c r="AC207" s="254"/>
      <c r="AD207" s="254"/>
      <c r="AE207" s="254"/>
      <c r="AF207" s="261">
        <v>4.5459673679198511</v>
      </c>
      <c r="AG207" s="262">
        <v>4.5488259913607703</v>
      </c>
      <c r="AH207" s="262">
        <v>4.5516882122185409</v>
      </c>
      <c r="AI207" s="262">
        <v>218814321.79853722</v>
      </c>
      <c r="AJ207" s="262">
        <v>218853100.97983843</v>
      </c>
      <c r="AK207" s="262">
        <v>218891880.16113961</v>
      </c>
      <c r="AL207" s="262">
        <v>0.27842328257987869</v>
      </c>
      <c r="AM207" s="262">
        <v>0.27842359254032534</v>
      </c>
      <c r="AN207" s="262">
        <v>0.27842390249651916</v>
      </c>
      <c r="AO207" s="262" t="s">
        <v>410</v>
      </c>
      <c r="AP207" s="262" t="s">
        <v>410</v>
      </c>
      <c r="AQ207" s="262" t="s">
        <v>410</v>
      </c>
      <c r="AR207" s="262" t="s">
        <v>410</v>
      </c>
      <c r="AS207" s="262" t="s">
        <v>410</v>
      </c>
      <c r="AT207" s="262" t="s">
        <v>410</v>
      </c>
      <c r="AU207" s="262">
        <v>-67740194.017216161</v>
      </c>
      <c r="AV207" s="262">
        <v>-67740194.017216161</v>
      </c>
      <c r="AW207" s="262">
        <v>-67740194.017216161</v>
      </c>
      <c r="AX207" s="262">
        <v>-73442174.171620026</v>
      </c>
      <c r="AY207" s="262">
        <v>-73387966.94002597</v>
      </c>
      <c r="AZ207" s="262">
        <v>-73333759.708431929</v>
      </c>
      <c r="BA207" s="262" t="s">
        <v>410</v>
      </c>
      <c r="BB207" s="262" t="s">
        <v>410</v>
      </c>
      <c r="BC207" s="262" t="s">
        <v>410</v>
      </c>
      <c r="BD207" s="262">
        <v>7.0643746876137586E-2</v>
      </c>
      <c r="BE207" s="262">
        <v>7.0643746876137586E-2</v>
      </c>
      <c r="BF207" s="263">
        <v>7.0643746876137586E-2</v>
      </c>
    </row>
    <row r="208" spans="2:58" hidden="1">
      <c r="B208" s="5" t="s">
        <v>323</v>
      </c>
      <c r="C208" s="5" t="str">
        <f t="shared" ca="1" si="238"/>
        <v>Veikla</v>
      </c>
      <c r="D208" t="str">
        <f t="shared" si="239"/>
        <v>False</v>
      </c>
      <c r="E208" s="255" t="str">
        <f t="shared" si="220"/>
        <v>-</v>
      </c>
      <c r="F208" s="255" t="str">
        <f t="shared" si="221"/>
        <v>-</v>
      </c>
      <c r="G208" s="255" t="str">
        <f t="shared" si="222"/>
        <v>-</v>
      </c>
      <c r="H208" s="255" t="str">
        <f t="shared" si="223"/>
        <v>-</v>
      </c>
      <c r="I208" s="255" t="str">
        <f t="shared" si="224"/>
        <v>-</v>
      </c>
      <c r="J208" s="255" t="str">
        <f t="shared" si="225"/>
        <v>-</v>
      </c>
      <c r="K208" s="255" t="str">
        <f t="shared" si="226"/>
        <v>-</v>
      </c>
      <c r="L208" s="255" t="str">
        <f t="shared" si="227"/>
        <v>-</v>
      </c>
      <c r="M208" s="255" t="str">
        <f t="shared" si="228"/>
        <v>-</v>
      </c>
      <c r="N208" s="255" t="str">
        <f t="shared" si="229"/>
        <v>-</v>
      </c>
      <c r="O208" s="255" t="str">
        <f t="shared" si="230"/>
        <v>-</v>
      </c>
      <c r="P208" s="255" t="str">
        <f t="shared" si="231"/>
        <v>-</v>
      </c>
      <c r="Q208" s="255" t="str">
        <f t="shared" si="232"/>
        <v>-</v>
      </c>
      <c r="R208" s="255" t="str">
        <f t="shared" si="233"/>
        <v>-</v>
      </c>
      <c r="S208" s="255" t="str">
        <f t="shared" si="234"/>
        <v>-</v>
      </c>
      <c r="T208" s="255" t="str">
        <f t="shared" si="235"/>
        <v>-</v>
      </c>
      <c r="U208" s="255" t="str">
        <f t="shared" si="236"/>
        <v>-</v>
      </c>
      <c r="V208" s="255" t="str">
        <f t="shared" si="237"/>
        <v>-</v>
      </c>
      <c r="W208" s="254"/>
      <c r="X208" s="254"/>
      <c r="Y208" s="254"/>
      <c r="Z208" s="254"/>
      <c r="AA208" s="254"/>
      <c r="AB208" s="254"/>
      <c r="AC208" s="254"/>
      <c r="AD208" s="254"/>
      <c r="AE208" s="254"/>
      <c r="AF208" s="261" t="s">
        <v>411</v>
      </c>
      <c r="AG208" s="262" t="s">
        <v>411</v>
      </c>
      <c r="AH208" s="262" t="s">
        <v>411</v>
      </c>
      <c r="AI208" s="262" t="s">
        <v>411</v>
      </c>
      <c r="AJ208" s="262" t="s">
        <v>411</v>
      </c>
      <c r="AK208" s="262" t="s">
        <v>411</v>
      </c>
      <c r="AL208" s="262" t="s">
        <v>411</v>
      </c>
      <c r="AM208" s="262" t="s">
        <v>411</v>
      </c>
      <c r="AN208" s="262" t="s">
        <v>411</v>
      </c>
      <c r="AO208" s="262" t="s">
        <v>411</v>
      </c>
      <c r="AP208" s="262" t="s">
        <v>411</v>
      </c>
      <c r="AQ208" s="262" t="s">
        <v>411</v>
      </c>
      <c r="AR208" s="262" t="s">
        <v>411</v>
      </c>
      <c r="AS208" s="262" t="s">
        <v>411</v>
      </c>
      <c r="AT208" s="262" t="s">
        <v>411</v>
      </c>
      <c r="AU208" s="262" t="s">
        <v>411</v>
      </c>
      <c r="AV208" s="262" t="s">
        <v>411</v>
      </c>
      <c r="AW208" s="262" t="s">
        <v>411</v>
      </c>
      <c r="AX208" s="262" t="s">
        <v>411</v>
      </c>
      <c r="AY208" s="262" t="s">
        <v>411</v>
      </c>
      <c r="AZ208" s="262" t="s">
        <v>411</v>
      </c>
      <c r="BA208" s="262" t="s">
        <v>411</v>
      </c>
      <c r="BB208" s="262" t="s">
        <v>411</v>
      </c>
      <c r="BC208" s="262" t="s">
        <v>411</v>
      </c>
      <c r="BD208" s="262" t="s">
        <v>411</v>
      </c>
      <c r="BE208" s="262" t="s">
        <v>411</v>
      </c>
      <c r="BF208" s="263" t="s">
        <v>411</v>
      </c>
    </row>
    <row r="209" spans="2:58" hidden="1">
      <c r="B209" s="5" t="s">
        <v>324</v>
      </c>
      <c r="C209" s="5" t="str">
        <f t="shared" ca="1" si="238"/>
        <v>Veikla</v>
      </c>
      <c r="D209" t="str">
        <f t="shared" si="239"/>
        <v>False</v>
      </c>
      <c r="E209" s="255" t="str">
        <f t="shared" si="220"/>
        <v>-</v>
      </c>
      <c r="F209" s="255" t="str">
        <f t="shared" si="221"/>
        <v>-</v>
      </c>
      <c r="G209" s="255" t="str">
        <f t="shared" si="222"/>
        <v>-</v>
      </c>
      <c r="H209" s="255" t="str">
        <f t="shared" si="223"/>
        <v>-</v>
      </c>
      <c r="I209" s="255" t="str">
        <f t="shared" si="224"/>
        <v>-</v>
      </c>
      <c r="J209" s="255" t="str">
        <f t="shared" si="225"/>
        <v>-</v>
      </c>
      <c r="K209" s="255" t="str">
        <f t="shared" si="226"/>
        <v>-</v>
      </c>
      <c r="L209" s="255" t="str">
        <f t="shared" si="227"/>
        <v>-</v>
      </c>
      <c r="M209" s="255" t="str">
        <f t="shared" si="228"/>
        <v>-</v>
      </c>
      <c r="N209" s="255" t="str">
        <f t="shared" si="229"/>
        <v>-</v>
      </c>
      <c r="O209" s="255" t="str">
        <f t="shared" si="230"/>
        <v>-</v>
      </c>
      <c r="P209" s="255" t="str">
        <f t="shared" si="231"/>
        <v>-</v>
      </c>
      <c r="Q209" s="255" t="str">
        <f t="shared" si="232"/>
        <v>-</v>
      </c>
      <c r="R209" s="255" t="str">
        <f t="shared" si="233"/>
        <v>-</v>
      </c>
      <c r="S209" s="255" t="str">
        <f t="shared" si="234"/>
        <v>-</v>
      </c>
      <c r="T209" s="255" t="str">
        <f t="shared" si="235"/>
        <v>-</v>
      </c>
      <c r="U209" s="255" t="str">
        <f t="shared" si="236"/>
        <v>-</v>
      </c>
      <c r="V209" s="255" t="str">
        <f t="shared" si="237"/>
        <v>-</v>
      </c>
      <c r="W209" s="254"/>
      <c r="X209" s="254"/>
      <c r="Y209" s="254"/>
      <c r="Z209" s="254"/>
      <c r="AA209" s="254"/>
      <c r="AB209" s="254"/>
      <c r="AC209" s="254"/>
      <c r="AD209" s="254"/>
      <c r="AE209" s="254"/>
      <c r="AF209" s="261" t="s">
        <v>411</v>
      </c>
      <c r="AG209" s="262" t="s">
        <v>411</v>
      </c>
      <c r="AH209" s="262" t="s">
        <v>411</v>
      </c>
      <c r="AI209" s="262" t="s">
        <v>411</v>
      </c>
      <c r="AJ209" s="262" t="s">
        <v>411</v>
      </c>
      <c r="AK209" s="262" t="s">
        <v>411</v>
      </c>
      <c r="AL209" s="262" t="s">
        <v>411</v>
      </c>
      <c r="AM209" s="262" t="s">
        <v>411</v>
      </c>
      <c r="AN209" s="262" t="s">
        <v>411</v>
      </c>
      <c r="AO209" s="262" t="s">
        <v>411</v>
      </c>
      <c r="AP209" s="262" t="s">
        <v>411</v>
      </c>
      <c r="AQ209" s="262" t="s">
        <v>411</v>
      </c>
      <c r="AR209" s="262" t="s">
        <v>411</v>
      </c>
      <c r="AS209" s="262" t="s">
        <v>411</v>
      </c>
      <c r="AT209" s="262" t="s">
        <v>411</v>
      </c>
      <c r="AU209" s="262" t="s">
        <v>411</v>
      </c>
      <c r="AV209" s="262" t="s">
        <v>411</v>
      </c>
      <c r="AW209" s="262" t="s">
        <v>411</v>
      </c>
      <c r="AX209" s="262" t="s">
        <v>411</v>
      </c>
      <c r="AY209" s="262" t="s">
        <v>411</v>
      </c>
      <c r="AZ209" s="262" t="s">
        <v>411</v>
      </c>
      <c r="BA209" s="262" t="s">
        <v>411</v>
      </c>
      <c r="BB209" s="262" t="s">
        <v>411</v>
      </c>
      <c r="BC209" s="262" t="s">
        <v>411</v>
      </c>
      <c r="BD209" s="262" t="s">
        <v>411</v>
      </c>
      <c r="BE209" s="262" t="s">
        <v>411</v>
      </c>
      <c r="BF209" s="263" t="s">
        <v>411</v>
      </c>
    </row>
    <row r="210" spans="2:58" hidden="1">
      <c r="B210" s="5" t="s">
        <v>325</v>
      </c>
      <c r="C210" s="5" t="str">
        <f t="shared" ca="1" si="238"/>
        <v>Veikla</v>
      </c>
      <c r="D210" t="str">
        <f t="shared" si="239"/>
        <v>False</v>
      </c>
      <c r="E210" s="255" t="str">
        <f t="shared" si="220"/>
        <v>-</v>
      </c>
      <c r="F210" s="255" t="str">
        <f t="shared" si="221"/>
        <v>-</v>
      </c>
      <c r="G210" s="255" t="str">
        <f t="shared" si="222"/>
        <v>-</v>
      </c>
      <c r="H210" s="255" t="str">
        <f t="shared" si="223"/>
        <v>-</v>
      </c>
      <c r="I210" s="255" t="str">
        <f t="shared" si="224"/>
        <v>-</v>
      </c>
      <c r="J210" s="255" t="str">
        <f t="shared" si="225"/>
        <v>-</v>
      </c>
      <c r="K210" s="255" t="str">
        <f t="shared" si="226"/>
        <v>-</v>
      </c>
      <c r="L210" s="255" t="str">
        <f t="shared" si="227"/>
        <v>-</v>
      </c>
      <c r="M210" s="255" t="str">
        <f t="shared" si="228"/>
        <v>-</v>
      </c>
      <c r="N210" s="255" t="str">
        <f t="shared" si="229"/>
        <v>-</v>
      </c>
      <c r="O210" s="255" t="str">
        <f t="shared" si="230"/>
        <v>-</v>
      </c>
      <c r="P210" s="255" t="str">
        <f t="shared" si="231"/>
        <v>-</v>
      </c>
      <c r="Q210" s="255" t="str">
        <f t="shared" si="232"/>
        <v>-</v>
      </c>
      <c r="R210" s="255" t="str">
        <f t="shared" si="233"/>
        <v>-</v>
      </c>
      <c r="S210" s="255" t="str">
        <f t="shared" si="234"/>
        <v>-</v>
      </c>
      <c r="T210" s="255" t="str">
        <f t="shared" si="235"/>
        <v>-</v>
      </c>
      <c r="U210" s="255" t="str">
        <f t="shared" si="236"/>
        <v>-</v>
      </c>
      <c r="V210" s="255" t="str">
        <f t="shared" si="237"/>
        <v>-</v>
      </c>
      <c r="W210" s="254"/>
      <c r="X210" s="254"/>
      <c r="Y210" s="254"/>
      <c r="Z210" s="254"/>
      <c r="AA210" s="254"/>
      <c r="AB210" s="254"/>
      <c r="AC210" s="254"/>
      <c r="AD210" s="254"/>
      <c r="AE210" s="254"/>
      <c r="AF210" s="261" t="s">
        <v>411</v>
      </c>
      <c r="AG210" s="262" t="s">
        <v>411</v>
      </c>
      <c r="AH210" s="262" t="s">
        <v>411</v>
      </c>
      <c r="AI210" s="262" t="s">
        <v>411</v>
      </c>
      <c r="AJ210" s="262" t="s">
        <v>411</v>
      </c>
      <c r="AK210" s="262" t="s">
        <v>411</v>
      </c>
      <c r="AL210" s="262" t="s">
        <v>411</v>
      </c>
      <c r="AM210" s="262" t="s">
        <v>411</v>
      </c>
      <c r="AN210" s="262" t="s">
        <v>411</v>
      </c>
      <c r="AO210" s="262" t="s">
        <v>411</v>
      </c>
      <c r="AP210" s="262" t="s">
        <v>411</v>
      </c>
      <c r="AQ210" s="262" t="s">
        <v>411</v>
      </c>
      <c r="AR210" s="262" t="s">
        <v>411</v>
      </c>
      <c r="AS210" s="262" t="s">
        <v>411</v>
      </c>
      <c r="AT210" s="262" t="s">
        <v>411</v>
      </c>
      <c r="AU210" s="262" t="s">
        <v>411</v>
      </c>
      <c r="AV210" s="262" t="s">
        <v>411</v>
      </c>
      <c r="AW210" s="262" t="s">
        <v>411</v>
      </c>
      <c r="AX210" s="262" t="s">
        <v>411</v>
      </c>
      <c r="AY210" s="262" t="s">
        <v>411</v>
      </c>
      <c r="AZ210" s="262" t="s">
        <v>411</v>
      </c>
      <c r="BA210" s="262" t="s">
        <v>411</v>
      </c>
      <c r="BB210" s="262" t="s">
        <v>411</v>
      </c>
      <c r="BC210" s="262" t="s">
        <v>411</v>
      </c>
      <c r="BD210" s="262" t="s">
        <v>411</v>
      </c>
      <c r="BE210" s="262" t="s">
        <v>411</v>
      </c>
      <c r="BF210" s="263" t="s">
        <v>411</v>
      </c>
    </row>
    <row r="211" spans="2:58" hidden="1">
      <c r="B211" s="5" t="s">
        <v>326</v>
      </c>
      <c r="C211" s="5" t="str">
        <f t="shared" ca="1" si="238"/>
        <v>Veikla</v>
      </c>
      <c r="D211" t="str">
        <f t="shared" si="239"/>
        <v>False</v>
      </c>
      <c r="E211" s="255" t="str">
        <f t="shared" si="220"/>
        <v>-</v>
      </c>
      <c r="F211" s="255" t="str">
        <f t="shared" si="221"/>
        <v>-</v>
      </c>
      <c r="G211" s="255" t="str">
        <f t="shared" si="222"/>
        <v>-</v>
      </c>
      <c r="H211" s="255" t="str">
        <f t="shared" si="223"/>
        <v>-</v>
      </c>
      <c r="I211" s="255" t="str">
        <f t="shared" si="224"/>
        <v>-</v>
      </c>
      <c r="J211" s="255" t="str">
        <f t="shared" si="225"/>
        <v>-</v>
      </c>
      <c r="K211" s="255" t="str">
        <f t="shared" si="226"/>
        <v>-</v>
      </c>
      <c r="L211" s="255" t="str">
        <f t="shared" si="227"/>
        <v>-</v>
      </c>
      <c r="M211" s="255" t="str">
        <f t="shared" si="228"/>
        <v>-</v>
      </c>
      <c r="N211" s="255" t="str">
        <f t="shared" si="229"/>
        <v>-</v>
      </c>
      <c r="O211" s="255" t="str">
        <f t="shared" si="230"/>
        <v>-</v>
      </c>
      <c r="P211" s="255" t="str">
        <f t="shared" si="231"/>
        <v>-</v>
      </c>
      <c r="Q211" s="255" t="str">
        <f t="shared" si="232"/>
        <v>-</v>
      </c>
      <c r="R211" s="255" t="str">
        <f t="shared" si="233"/>
        <v>-</v>
      </c>
      <c r="S211" s="255" t="str">
        <f t="shared" si="234"/>
        <v>-</v>
      </c>
      <c r="T211" s="255" t="str">
        <f t="shared" si="235"/>
        <v>-</v>
      </c>
      <c r="U211" s="255" t="str">
        <f t="shared" si="236"/>
        <v>-</v>
      </c>
      <c r="V211" s="255" t="str">
        <f t="shared" si="237"/>
        <v>-</v>
      </c>
      <c r="W211" s="254"/>
      <c r="X211" s="254"/>
      <c r="Y211" s="254"/>
      <c r="Z211" s="254"/>
      <c r="AA211" s="254"/>
      <c r="AB211" s="254"/>
      <c r="AC211" s="254"/>
      <c r="AD211" s="254"/>
      <c r="AE211" s="254"/>
      <c r="AF211" s="261" t="s">
        <v>411</v>
      </c>
      <c r="AG211" s="262" t="s">
        <v>411</v>
      </c>
      <c r="AH211" s="262" t="s">
        <v>411</v>
      </c>
      <c r="AI211" s="262" t="s">
        <v>411</v>
      </c>
      <c r="AJ211" s="262" t="s">
        <v>411</v>
      </c>
      <c r="AK211" s="262" t="s">
        <v>411</v>
      </c>
      <c r="AL211" s="262" t="s">
        <v>411</v>
      </c>
      <c r="AM211" s="262" t="s">
        <v>411</v>
      </c>
      <c r="AN211" s="262" t="s">
        <v>411</v>
      </c>
      <c r="AO211" s="262" t="s">
        <v>411</v>
      </c>
      <c r="AP211" s="262" t="s">
        <v>411</v>
      </c>
      <c r="AQ211" s="262" t="s">
        <v>411</v>
      </c>
      <c r="AR211" s="262" t="s">
        <v>411</v>
      </c>
      <c r="AS211" s="262" t="s">
        <v>411</v>
      </c>
      <c r="AT211" s="262" t="s">
        <v>411</v>
      </c>
      <c r="AU211" s="262" t="s">
        <v>411</v>
      </c>
      <c r="AV211" s="262" t="s">
        <v>411</v>
      </c>
      <c r="AW211" s="262" t="s">
        <v>411</v>
      </c>
      <c r="AX211" s="262" t="s">
        <v>411</v>
      </c>
      <c r="AY211" s="262" t="s">
        <v>411</v>
      </c>
      <c r="AZ211" s="262" t="s">
        <v>411</v>
      </c>
      <c r="BA211" s="262" t="s">
        <v>411</v>
      </c>
      <c r="BB211" s="262" t="s">
        <v>411</v>
      </c>
      <c r="BC211" s="262" t="s">
        <v>411</v>
      </c>
      <c r="BD211" s="262" t="s">
        <v>411</v>
      </c>
      <c r="BE211" s="262" t="s">
        <v>411</v>
      </c>
      <c r="BF211" s="263" t="s">
        <v>411</v>
      </c>
    </row>
    <row r="212" spans="2:58" hidden="1">
      <c r="B212" s="5" t="s">
        <v>327</v>
      </c>
      <c r="C212" s="5" t="str">
        <f t="shared" ca="1" si="238"/>
        <v>Veikla</v>
      </c>
      <c r="D212" t="str">
        <f t="shared" si="239"/>
        <v>False</v>
      </c>
      <c r="E212" s="255" t="str">
        <f t="shared" si="220"/>
        <v>-</v>
      </c>
      <c r="F212" s="255" t="str">
        <f t="shared" si="221"/>
        <v>-</v>
      </c>
      <c r="G212" s="255" t="str">
        <f t="shared" si="222"/>
        <v>-</v>
      </c>
      <c r="H212" s="255" t="str">
        <f t="shared" si="223"/>
        <v>-</v>
      </c>
      <c r="I212" s="255" t="str">
        <f t="shared" si="224"/>
        <v>-</v>
      </c>
      <c r="J212" s="255" t="str">
        <f t="shared" si="225"/>
        <v>-</v>
      </c>
      <c r="K212" s="255" t="str">
        <f t="shared" si="226"/>
        <v>-</v>
      </c>
      <c r="L212" s="255" t="str">
        <f t="shared" si="227"/>
        <v>-</v>
      </c>
      <c r="M212" s="255" t="str">
        <f t="shared" si="228"/>
        <v>-</v>
      </c>
      <c r="N212" s="255" t="str">
        <f t="shared" si="229"/>
        <v>-</v>
      </c>
      <c r="O212" s="255" t="str">
        <f t="shared" si="230"/>
        <v>-</v>
      </c>
      <c r="P212" s="255" t="str">
        <f t="shared" si="231"/>
        <v>-</v>
      </c>
      <c r="Q212" s="255" t="str">
        <f t="shared" si="232"/>
        <v>-</v>
      </c>
      <c r="R212" s="255" t="str">
        <f t="shared" si="233"/>
        <v>-</v>
      </c>
      <c r="S212" s="255" t="str">
        <f t="shared" si="234"/>
        <v>-</v>
      </c>
      <c r="T212" s="255" t="str">
        <f t="shared" si="235"/>
        <v>-</v>
      </c>
      <c r="U212" s="255" t="str">
        <f t="shared" si="236"/>
        <v>-</v>
      </c>
      <c r="V212" s="255" t="str">
        <f t="shared" si="237"/>
        <v>-</v>
      </c>
      <c r="W212" s="254"/>
      <c r="X212" s="254"/>
      <c r="Y212" s="254"/>
      <c r="Z212" s="254"/>
      <c r="AA212" s="254"/>
      <c r="AB212" s="254"/>
      <c r="AC212" s="254"/>
      <c r="AD212" s="254"/>
      <c r="AE212" s="254"/>
      <c r="AF212" s="261" t="s">
        <v>411</v>
      </c>
      <c r="AG212" s="262" t="s">
        <v>411</v>
      </c>
      <c r="AH212" s="262" t="s">
        <v>411</v>
      </c>
      <c r="AI212" s="262" t="s">
        <v>411</v>
      </c>
      <c r="AJ212" s="262" t="s">
        <v>411</v>
      </c>
      <c r="AK212" s="262" t="s">
        <v>411</v>
      </c>
      <c r="AL212" s="262" t="s">
        <v>411</v>
      </c>
      <c r="AM212" s="262" t="s">
        <v>411</v>
      </c>
      <c r="AN212" s="262" t="s">
        <v>411</v>
      </c>
      <c r="AO212" s="262" t="s">
        <v>411</v>
      </c>
      <c r="AP212" s="262" t="s">
        <v>411</v>
      </c>
      <c r="AQ212" s="262" t="s">
        <v>411</v>
      </c>
      <c r="AR212" s="262" t="s">
        <v>411</v>
      </c>
      <c r="AS212" s="262" t="s">
        <v>411</v>
      </c>
      <c r="AT212" s="262" t="s">
        <v>411</v>
      </c>
      <c r="AU212" s="262" t="s">
        <v>411</v>
      </c>
      <c r="AV212" s="262" t="s">
        <v>411</v>
      </c>
      <c r="AW212" s="262" t="s">
        <v>411</v>
      </c>
      <c r="AX212" s="262" t="s">
        <v>411</v>
      </c>
      <c r="AY212" s="262" t="s">
        <v>411</v>
      </c>
      <c r="AZ212" s="262" t="s">
        <v>411</v>
      </c>
      <c r="BA212" s="262" t="s">
        <v>411</v>
      </c>
      <c r="BB212" s="262" t="s">
        <v>411</v>
      </c>
      <c r="BC212" s="262" t="s">
        <v>411</v>
      </c>
      <c r="BD212" s="262" t="s">
        <v>411</v>
      </c>
      <c r="BE212" s="262" t="s">
        <v>411</v>
      </c>
      <c r="BF212" s="263" t="s">
        <v>411</v>
      </c>
    </row>
    <row r="213" spans="2:58" hidden="1">
      <c r="B213" s="5" t="s">
        <v>328</v>
      </c>
      <c r="C213" s="5" t="str">
        <f t="shared" ca="1" si="238"/>
        <v>Veikla</v>
      </c>
      <c r="D213" t="str">
        <f t="shared" si="239"/>
        <v>False</v>
      </c>
      <c r="E213" s="255" t="str">
        <f t="shared" si="220"/>
        <v>-</v>
      </c>
      <c r="F213" s="255" t="str">
        <f t="shared" si="221"/>
        <v>-</v>
      </c>
      <c r="G213" s="255" t="str">
        <f t="shared" si="222"/>
        <v>-</v>
      </c>
      <c r="H213" s="255" t="str">
        <f t="shared" si="223"/>
        <v>-</v>
      </c>
      <c r="I213" s="255" t="str">
        <f t="shared" si="224"/>
        <v>-</v>
      </c>
      <c r="J213" s="255" t="str">
        <f t="shared" si="225"/>
        <v>-</v>
      </c>
      <c r="K213" s="255" t="str">
        <f t="shared" si="226"/>
        <v>-</v>
      </c>
      <c r="L213" s="255" t="str">
        <f t="shared" si="227"/>
        <v>-</v>
      </c>
      <c r="M213" s="255" t="str">
        <f t="shared" si="228"/>
        <v>-</v>
      </c>
      <c r="N213" s="255" t="str">
        <f t="shared" si="229"/>
        <v>-</v>
      </c>
      <c r="O213" s="255" t="str">
        <f t="shared" si="230"/>
        <v>-</v>
      </c>
      <c r="P213" s="255" t="str">
        <f t="shared" si="231"/>
        <v>-</v>
      </c>
      <c r="Q213" s="255" t="str">
        <f t="shared" si="232"/>
        <v>-</v>
      </c>
      <c r="R213" s="255" t="str">
        <f t="shared" si="233"/>
        <v>-</v>
      </c>
      <c r="S213" s="255" t="str">
        <f t="shared" si="234"/>
        <v>-</v>
      </c>
      <c r="T213" s="255" t="str">
        <f t="shared" si="235"/>
        <v>-</v>
      </c>
      <c r="U213" s="255" t="str">
        <f t="shared" si="236"/>
        <v>-</v>
      </c>
      <c r="V213" s="255" t="str">
        <f t="shared" si="237"/>
        <v>-</v>
      </c>
      <c r="W213" s="254"/>
      <c r="X213" s="254"/>
      <c r="Y213" s="254"/>
      <c r="Z213" s="254"/>
      <c r="AA213" s="254"/>
      <c r="AB213" s="254"/>
      <c r="AC213" s="254"/>
      <c r="AD213" s="254"/>
      <c r="AE213" s="254"/>
      <c r="AF213" s="261" t="s">
        <v>411</v>
      </c>
      <c r="AG213" s="262" t="s">
        <v>411</v>
      </c>
      <c r="AH213" s="262" t="s">
        <v>411</v>
      </c>
      <c r="AI213" s="262" t="s">
        <v>411</v>
      </c>
      <c r="AJ213" s="262" t="s">
        <v>411</v>
      </c>
      <c r="AK213" s="262" t="s">
        <v>411</v>
      </c>
      <c r="AL213" s="262" t="s">
        <v>411</v>
      </c>
      <c r="AM213" s="262" t="s">
        <v>411</v>
      </c>
      <c r="AN213" s="262" t="s">
        <v>411</v>
      </c>
      <c r="AO213" s="262" t="s">
        <v>411</v>
      </c>
      <c r="AP213" s="262" t="s">
        <v>411</v>
      </c>
      <c r="AQ213" s="262" t="s">
        <v>411</v>
      </c>
      <c r="AR213" s="262" t="s">
        <v>411</v>
      </c>
      <c r="AS213" s="262" t="s">
        <v>411</v>
      </c>
      <c r="AT213" s="262" t="s">
        <v>411</v>
      </c>
      <c r="AU213" s="262" t="s">
        <v>411</v>
      </c>
      <c r="AV213" s="262" t="s">
        <v>411</v>
      </c>
      <c r="AW213" s="262" t="s">
        <v>411</v>
      </c>
      <c r="AX213" s="262" t="s">
        <v>411</v>
      </c>
      <c r="AY213" s="262" t="s">
        <v>411</v>
      </c>
      <c r="AZ213" s="262" t="s">
        <v>411</v>
      </c>
      <c r="BA213" s="262" t="s">
        <v>411</v>
      </c>
      <c r="BB213" s="262" t="s">
        <v>411</v>
      </c>
      <c r="BC213" s="262" t="s">
        <v>411</v>
      </c>
      <c r="BD213" s="262" t="s">
        <v>411</v>
      </c>
      <c r="BE213" s="262" t="s">
        <v>411</v>
      </c>
      <c r="BF213" s="263" t="s">
        <v>411</v>
      </c>
    </row>
    <row r="214" spans="2:58" hidden="1">
      <c r="B214" s="5" t="s">
        <v>329</v>
      </c>
      <c r="C214" s="5" t="str">
        <f t="shared" ca="1" si="238"/>
        <v>Veikla</v>
      </c>
      <c r="D214" t="str">
        <f t="shared" si="239"/>
        <v>False</v>
      </c>
      <c r="E214" s="255" t="str">
        <f t="shared" si="220"/>
        <v>-</v>
      </c>
      <c r="F214" s="255" t="str">
        <f t="shared" si="221"/>
        <v>-</v>
      </c>
      <c r="G214" s="255" t="str">
        <f t="shared" si="222"/>
        <v>-</v>
      </c>
      <c r="H214" s="255" t="str">
        <f t="shared" si="223"/>
        <v>-</v>
      </c>
      <c r="I214" s="255" t="str">
        <f t="shared" si="224"/>
        <v>-</v>
      </c>
      <c r="J214" s="255" t="str">
        <f t="shared" si="225"/>
        <v>-</v>
      </c>
      <c r="K214" s="255" t="str">
        <f t="shared" si="226"/>
        <v>-</v>
      </c>
      <c r="L214" s="255" t="str">
        <f t="shared" si="227"/>
        <v>-</v>
      </c>
      <c r="M214" s="255" t="str">
        <f t="shared" si="228"/>
        <v>-</v>
      </c>
      <c r="N214" s="255" t="str">
        <f t="shared" si="229"/>
        <v>-</v>
      </c>
      <c r="O214" s="255" t="str">
        <f t="shared" si="230"/>
        <v>-</v>
      </c>
      <c r="P214" s="255" t="str">
        <f t="shared" si="231"/>
        <v>-</v>
      </c>
      <c r="Q214" s="255" t="str">
        <f t="shared" si="232"/>
        <v>-</v>
      </c>
      <c r="R214" s="255" t="str">
        <f t="shared" si="233"/>
        <v>-</v>
      </c>
      <c r="S214" s="255" t="str">
        <f t="shared" si="234"/>
        <v>-</v>
      </c>
      <c r="T214" s="255" t="str">
        <f t="shared" si="235"/>
        <v>-</v>
      </c>
      <c r="U214" s="255" t="str">
        <f t="shared" si="236"/>
        <v>-</v>
      </c>
      <c r="V214" s="255" t="str">
        <f t="shared" si="237"/>
        <v>-</v>
      </c>
      <c r="W214" s="254"/>
      <c r="X214" s="254"/>
      <c r="Y214" s="254"/>
      <c r="Z214" s="254"/>
      <c r="AA214" s="254"/>
      <c r="AB214" s="254"/>
      <c r="AC214" s="254"/>
      <c r="AD214" s="254"/>
      <c r="AE214" s="254"/>
      <c r="AF214" s="261" t="s">
        <v>411</v>
      </c>
      <c r="AG214" s="262" t="s">
        <v>411</v>
      </c>
      <c r="AH214" s="262" t="s">
        <v>411</v>
      </c>
      <c r="AI214" s="262" t="s">
        <v>411</v>
      </c>
      <c r="AJ214" s="262" t="s">
        <v>411</v>
      </c>
      <c r="AK214" s="262" t="s">
        <v>411</v>
      </c>
      <c r="AL214" s="262" t="s">
        <v>411</v>
      </c>
      <c r="AM214" s="262" t="s">
        <v>411</v>
      </c>
      <c r="AN214" s="262" t="s">
        <v>411</v>
      </c>
      <c r="AO214" s="262" t="s">
        <v>411</v>
      </c>
      <c r="AP214" s="262" t="s">
        <v>411</v>
      </c>
      <c r="AQ214" s="262" t="s">
        <v>411</v>
      </c>
      <c r="AR214" s="262" t="s">
        <v>411</v>
      </c>
      <c r="AS214" s="262" t="s">
        <v>411</v>
      </c>
      <c r="AT214" s="262" t="s">
        <v>411</v>
      </c>
      <c r="AU214" s="262" t="s">
        <v>411</v>
      </c>
      <c r="AV214" s="262" t="s">
        <v>411</v>
      </c>
      <c r="AW214" s="262" t="s">
        <v>411</v>
      </c>
      <c r="AX214" s="262" t="s">
        <v>411</v>
      </c>
      <c r="AY214" s="262" t="s">
        <v>411</v>
      </c>
      <c r="AZ214" s="262" t="s">
        <v>411</v>
      </c>
      <c r="BA214" s="262" t="s">
        <v>411</v>
      </c>
      <c r="BB214" s="262" t="s">
        <v>411</v>
      </c>
      <c r="BC214" s="262" t="s">
        <v>411</v>
      </c>
      <c r="BD214" s="262" t="s">
        <v>411</v>
      </c>
      <c r="BE214" s="262" t="s">
        <v>411</v>
      </c>
      <c r="BF214" s="263" t="s">
        <v>411</v>
      </c>
    </row>
    <row r="215" spans="2:58" hidden="1">
      <c r="B215" s="5" t="s">
        <v>330</v>
      </c>
      <c r="C215" s="5" t="str">
        <f t="shared" ca="1" si="238"/>
        <v>Veikla</v>
      </c>
      <c r="D215" t="str">
        <f t="shared" si="239"/>
        <v>False</v>
      </c>
      <c r="E215" s="255" t="str">
        <f t="shared" si="220"/>
        <v>-</v>
      </c>
      <c r="F215" s="255" t="str">
        <f t="shared" si="221"/>
        <v>-</v>
      </c>
      <c r="G215" s="255" t="str">
        <f t="shared" si="222"/>
        <v>-</v>
      </c>
      <c r="H215" s="255" t="str">
        <f t="shared" si="223"/>
        <v>-</v>
      </c>
      <c r="I215" s="255" t="str">
        <f t="shared" si="224"/>
        <v>-</v>
      </c>
      <c r="J215" s="255" t="str">
        <f t="shared" si="225"/>
        <v>-</v>
      </c>
      <c r="K215" s="255" t="str">
        <f t="shared" si="226"/>
        <v>-</v>
      </c>
      <c r="L215" s="255" t="str">
        <f t="shared" si="227"/>
        <v>-</v>
      </c>
      <c r="M215" s="255" t="str">
        <f t="shared" si="228"/>
        <v>-</v>
      </c>
      <c r="N215" s="255" t="str">
        <f t="shared" si="229"/>
        <v>-</v>
      </c>
      <c r="O215" s="255" t="str">
        <f t="shared" si="230"/>
        <v>-</v>
      </c>
      <c r="P215" s="255" t="str">
        <f t="shared" si="231"/>
        <v>-</v>
      </c>
      <c r="Q215" s="255" t="str">
        <f t="shared" si="232"/>
        <v>-</v>
      </c>
      <c r="R215" s="255" t="str">
        <f t="shared" si="233"/>
        <v>-</v>
      </c>
      <c r="S215" s="255" t="str">
        <f t="shared" si="234"/>
        <v>-</v>
      </c>
      <c r="T215" s="255" t="str">
        <f t="shared" si="235"/>
        <v>-</v>
      </c>
      <c r="U215" s="255" t="str">
        <f t="shared" si="236"/>
        <v>-</v>
      </c>
      <c r="V215" s="255" t="str">
        <f t="shared" si="237"/>
        <v>-</v>
      </c>
      <c r="W215" s="254"/>
      <c r="X215" s="254"/>
      <c r="Y215" s="254"/>
      <c r="Z215" s="254"/>
      <c r="AA215" s="254"/>
      <c r="AB215" s="254"/>
      <c r="AC215" s="254"/>
      <c r="AD215" s="254"/>
      <c r="AE215" s="254"/>
      <c r="AF215" s="261" t="s">
        <v>411</v>
      </c>
      <c r="AG215" s="262" t="s">
        <v>411</v>
      </c>
      <c r="AH215" s="262" t="s">
        <v>411</v>
      </c>
      <c r="AI215" s="262" t="s">
        <v>411</v>
      </c>
      <c r="AJ215" s="262" t="s">
        <v>411</v>
      </c>
      <c r="AK215" s="262" t="s">
        <v>411</v>
      </c>
      <c r="AL215" s="262" t="s">
        <v>411</v>
      </c>
      <c r="AM215" s="262" t="s">
        <v>411</v>
      </c>
      <c r="AN215" s="262" t="s">
        <v>411</v>
      </c>
      <c r="AO215" s="262" t="s">
        <v>411</v>
      </c>
      <c r="AP215" s="262" t="s">
        <v>411</v>
      </c>
      <c r="AQ215" s="262" t="s">
        <v>411</v>
      </c>
      <c r="AR215" s="262" t="s">
        <v>411</v>
      </c>
      <c r="AS215" s="262" t="s">
        <v>411</v>
      </c>
      <c r="AT215" s="262" t="s">
        <v>411</v>
      </c>
      <c r="AU215" s="262" t="s">
        <v>411</v>
      </c>
      <c r="AV215" s="262" t="s">
        <v>411</v>
      </c>
      <c r="AW215" s="262" t="s">
        <v>411</v>
      </c>
      <c r="AX215" s="262" t="s">
        <v>411</v>
      </c>
      <c r="AY215" s="262" t="s">
        <v>411</v>
      </c>
      <c r="AZ215" s="262" t="s">
        <v>411</v>
      </c>
      <c r="BA215" s="262" t="s">
        <v>411</v>
      </c>
      <c r="BB215" s="262" t="s">
        <v>411</v>
      </c>
      <c r="BC215" s="262" t="s">
        <v>411</v>
      </c>
      <c r="BD215" s="262" t="s">
        <v>411</v>
      </c>
      <c r="BE215" s="262" t="s">
        <v>411</v>
      </c>
      <c r="BF215" s="263" t="s">
        <v>411</v>
      </c>
    </row>
    <row r="216" spans="2:58" hidden="1">
      <c r="B216" s="5" t="s">
        <v>331</v>
      </c>
      <c r="C216" s="5" t="str">
        <f t="shared" ca="1" si="238"/>
        <v>Reinvesticijos (po priemonės įgyvendinimo)</v>
      </c>
      <c r="D216" t="str">
        <f t="shared" si="239"/>
        <v>False</v>
      </c>
      <c r="E216" s="255" t="str">
        <f t="shared" si="220"/>
        <v>-</v>
      </c>
      <c r="F216" s="255" t="str">
        <f t="shared" si="221"/>
        <v>-</v>
      </c>
      <c r="G216" s="255" t="str">
        <f t="shared" si="222"/>
        <v>-</v>
      </c>
      <c r="H216" s="255" t="str">
        <f t="shared" si="223"/>
        <v>-</v>
      </c>
      <c r="I216" s="255" t="str">
        <f t="shared" si="224"/>
        <v>-</v>
      </c>
      <c r="J216" s="255" t="str">
        <f t="shared" si="225"/>
        <v>-</v>
      </c>
      <c r="K216" s="255" t="str">
        <f t="shared" si="226"/>
        <v>-</v>
      </c>
      <c r="L216" s="255" t="str">
        <f t="shared" si="227"/>
        <v>-</v>
      </c>
      <c r="M216" s="255" t="str">
        <f t="shared" si="228"/>
        <v>-</v>
      </c>
      <c r="N216" s="255" t="str">
        <f t="shared" si="229"/>
        <v>-</v>
      </c>
      <c r="O216" s="255" t="str">
        <f t="shared" si="230"/>
        <v>-</v>
      </c>
      <c r="P216" s="255" t="str">
        <f t="shared" si="231"/>
        <v>-</v>
      </c>
      <c r="Q216" s="255" t="str">
        <f t="shared" si="232"/>
        <v>-</v>
      </c>
      <c r="R216" s="255" t="str">
        <f t="shared" si="233"/>
        <v>-</v>
      </c>
      <c r="S216" s="255" t="str">
        <f t="shared" si="234"/>
        <v>-</v>
      </c>
      <c r="T216" s="255" t="str">
        <f t="shared" si="235"/>
        <v>-</v>
      </c>
      <c r="U216" s="255" t="str">
        <f t="shared" si="236"/>
        <v>-</v>
      </c>
      <c r="V216" s="255" t="str">
        <f t="shared" si="237"/>
        <v>-</v>
      </c>
      <c r="W216" s="254"/>
      <c r="X216" s="254"/>
      <c r="Y216" s="254"/>
      <c r="Z216" s="254"/>
      <c r="AA216" s="254"/>
      <c r="AB216" s="254"/>
      <c r="AC216" s="254"/>
      <c r="AD216" s="254"/>
      <c r="AE216" s="254"/>
      <c r="AF216" s="261" t="s">
        <v>411</v>
      </c>
      <c r="AG216" s="262" t="s">
        <v>411</v>
      </c>
      <c r="AH216" s="262" t="s">
        <v>411</v>
      </c>
      <c r="AI216" s="262" t="s">
        <v>411</v>
      </c>
      <c r="AJ216" s="262" t="s">
        <v>411</v>
      </c>
      <c r="AK216" s="262" t="s">
        <v>411</v>
      </c>
      <c r="AL216" s="262" t="s">
        <v>411</v>
      </c>
      <c r="AM216" s="262" t="s">
        <v>411</v>
      </c>
      <c r="AN216" s="262" t="s">
        <v>411</v>
      </c>
      <c r="AO216" s="262" t="s">
        <v>411</v>
      </c>
      <c r="AP216" s="262" t="s">
        <v>411</v>
      </c>
      <c r="AQ216" s="262" t="s">
        <v>411</v>
      </c>
      <c r="AR216" s="262" t="s">
        <v>411</v>
      </c>
      <c r="AS216" s="262" t="s">
        <v>411</v>
      </c>
      <c r="AT216" s="262" t="s">
        <v>411</v>
      </c>
      <c r="AU216" s="262" t="s">
        <v>411</v>
      </c>
      <c r="AV216" s="262" t="s">
        <v>411</v>
      </c>
      <c r="AW216" s="262" t="s">
        <v>411</v>
      </c>
      <c r="AX216" s="262" t="s">
        <v>411</v>
      </c>
      <c r="AY216" s="262" t="s">
        <v>411</v>
      </c>
      <c r="AZ216" s="262" t="s">
        <v>411</v>
      </c>
      <c r="BA216" s="262" t="s">
        <v>411</v>
      </c>
      <c r="BB216" s="262" t="s">
        <v>411</v>
      </c>
      <c r="BC216" s="262" t="s">
        <v>411</v>
      </c>
      <c r="BD216" s="262" t="s">
        <v>411</v>
      </c>
      <c r="BE216" s="262" t="s">
        <v>411</v>
      </c>
      <c r="BF216" s="263" t="s">
        <v>411</v>
      </c>
    </row>
    <row r="217" spans="2:58" hidden="1">
      <c r="B217" s="5" t="s">
        <v>332</v>
      </c>
      <c r="C217" s="5" t="str">
        <f t="shared" ca="1" si="238"/>
        <v>Likutinė vertė</v>
      </c>
      <c r="D217" t="str">
        <f t="shared" si="239"/>
        <v>False</v>
      </c>
      <c r="E217" s="255" t="str">
        <f t="shared" si="220"/>
        <v>-</v>
      </c>
      <c r="F217" s="255" t="str">
        <f t="shared" si="221"/>
        <v>-</v>
      </c>
      <c r="G217" s="255" t="str">
        <f t="shared" si="222"/>
        <v>-</v>
      </c>
      <c r="H217" s="255" t="str">
        <f t="shared" si="223"/>
        <v>-</v>
      </c>
      <c r="I217" s="255" t="str">
        <f t="shared" si="224"/>
        <v>-</v>
      </c>
      <c r="J217" s="255" t="str">
        <f t="shared" si="225"/>
        <v>-</v>
      </c>
      <c r="K217" s="255" t="str">
        <f t="shared" si="226"/>
        <v>-</v>
      </c>
      <c r="L217" s="255" t="str">
        <f t="shared" si="227"/>
        <v>-</v>
      </c>
      <c r="M217" s="255" t="str">
        <f t="shared" si="228"/>
        <v>-</v>
      </c>
      <c r="N217" s="255" t="str">
        <f t="shared" si="229"/>
        <v>-</v>
      </c>
      <c r="O217" s="255" t="str">
        <f t="shared" si="230"/>
        <v>-</v>
      </c>
      <c r="P217" s="255" t="str">
        <f t="shared" si="231"/>
        <v>-</v>
      </c>
      <c r="Q217" s="255" t="str">
        <f t="shared" si="232"/>
        <v>-</v>
      </c>
      <c r="R217" s="255" t="str">
        <f t="shared" si="233"/>
        <v>-</v>
      </c>
      <c r="S217" s="255" t="str">
        <f t="shared" si="234"/>
        <v>-</v>
      </c>
      <c r="T217" s="255" t="str">
        <f t="shared" si="235"/>
        <v>-</v>
      </c>
      <c r="U217" s="255" t="str">
        <f t="shared" si="236"/>
        <v>-</v>
      </c>
      <c r="V217" s="255" t="str">
        <f t="shared" si="237"/>
        <v>-</v>
      </c>
      <c r="W217" s="254"/>
      <c r="X217" s="254"/>
      <c r="Y217" s="254"/>
      <c r="Z217" s="254"/>
      <c r="AA217" s="254"/>
      <c r="AB217" s="254"/>
      <c r="AC217" s="254"/>
      <c r="AD217" s="254"/>
      <c r="AE217" s="254"/>
      <c r="AF217" s="261" t="s">
        <v>411</v>
      </c>
      <c r="AG217" s="262" t="s">
        <v>411</v>
      </c>
      <c r="AH217" s="262" t="s">
        <v>411</v>
      </c>
      <c r="AI217" s="262" t="s">
        <v>411</v>
      </c>
      <c r="AJ217" s="262" t="s">
        <v>411</v>
      </c>
      <c r="AK217" s="262" t="s">
        <v>411</v>
      </c>
      <c r="AL217" s="262" t="s">
        <v>411</v>
      </c>
      <c r="AM217" s="262" t="s">
        <v>411</v>
      </c>
      <c r="AN217" s="262" t="s">
        <v>411</v>
      </c>
      <c r="AO217" s="262" t="s">
        <v>411</v>
      </c>
      <c r="AP217" s="262" t="s">
        <v>411</v>
      </c>
      <c r="AQ217" s="262" t="s">
        <v>411</v>
      </c>
      <c r="AR217" s="262" t="s">
        <v>411</v>
      </c>
      <c r="AS217" s="262" t="s">
        <v>411</v>
      </c>
      <c r="AT217" s="262" t="s">
        <v>411</v>
      </c>
      <c r="AU217" s="262" t="s">
        <v>411</v>
      </c>
      <c r="AV217" s="262" t="s">
        <v>411</v>
      </c>
      <c r="AW217" s="262" t="s">
        <v>411</v>
      </c>
      <c r="AX217" s="262" t="s">
        <v>411</v>
      </c>
      <c r="AY217" s="262" t="s">
        <v>411</v>
      </c>
      <c r="AZ217" s="262" t="s">
        <v>411</v>
      </c>
      <c r="BA217" s="262" t="s">
        <v>411</v>
      </c>
      <c r="BB217" s="262" t="s">
        <v>411</v>
      </c>
      <c r="BC217" s="262" t="s">
        <v>411</v>
      </c>
      <c r="BD217" s="262" t="s">
        <v>411</v>
      </c>
      <c r="BE217" s="262" t="s">
        <v>411</v>
      </c>
      <c r="BF217" s="263" t="s">
        <v>411</v>
      </c>
    </row>
    <row r="218" spans="2:58" hidden="1">
      <c r="B218" s="5" t="s">
        <v>333</v>
      </c>
      <c r="C218" s="5" t="str">
        <f t="shared" ca="1" si="238"/>
        <v>Veikla</v>
      </c>
      <c r="D218" t="str">
        <f t="shared" si="239"/>
        <v>False</v>
      </c>
      <c r="E218" s="255" t="str">
        <f t="shared" si="220"/>
        <v>-</v>
      </c>
      <c r="F218" s="255" t="str">
        <f t="shared" si="221"/>
        <v>-</v>
      </c>
      <c r="G218" s="255" t="str">
        <f t="shared" si="222"/>
        <v>-</v>
      </c>
      <c r="H218" s="255" t="str">
        <f t="shared" si="223"/>
        <v>-</v>
      </c>
      <c r="I218" s="255" t="str">
        <f t="shared" si="224"/>
        <v>-</v>
      </c>
      <c r="J218" s="255" t="str">
        <f t="shared" si="225"/>
        <v>-</v>
      </c>
      <c r="K218" s="255" t="str">
        <f t="shared" si="226"/>
        <v>-</v>
      </c>
      <c r="L218" s="255" t="str">
        <f t="shared" si="227"/>
        <v>-</v>
      </c>
      <c r="M218" s="255" t="str">
        <f t="shared" si="228"/>
        <v>-</v>
      </c>
      <c r="N218" s="255" t="str">
        <f t="shared" si="229"/>
        <v>-</v>
      </c>
      <c r="O218" s="255" t="str">
        <f t="shared" si="230"/>
        <v>-</v>
      </c>
      <c r="P218" s="255" t="str">
        <f t="shared" si="231"/>
        <v>-</v>
      </c>
      <c r="Q218" s="255" t="str">
        <f t="shared" si="232"/>
        <v>-</v>
      </c>
      <c r="R218" s="255" t="str">
        <f t="shared" si="233"/>
        <v>-</v>
      </c>
      <c r="S218" s="255" t="str">
        <f t="shared" si="234"/>
        <v>-</v>
      </c>
      <c r="T218" s="255" t="str">
        <f t="shared" si="235"/>
        <v>-</v>
      </c>
      <c r="U218" s="255" t="str">
        <f t="shared" si="236"/>
        <v>-</v>
      </c>
      <c r="V218" s="255" t="str">
        <f t="shared" si="237"/>
        <v>-</v>
      </c>
      <c r="W218" s="254"/>
      <c r="X218" s="254"/>
      <c r="Y218" s="254"/>
      <c r="Z218" s="254"/>
      <c r="AA218" s="254"/>
      <c r="AB218" s="254"/>
      <c r="AC218" s="254"/>
      <c r="AD218" s="254"/>
      <c r="AE218" s="254"/>
      <c r="AF218" s="261" t="s">
        <v>411</v>
      </c>
      <c r="AG218" s="262" t="s">
        <v>411</v>
      </c>
      <c r="AH218" s="262" t="s">
        <v>411</v>
      </c>
      <c r="AI218" s="262" t="s">
        <v>411</v>
      </c>
      <c r="AJ218" s="262" t="s">
        <v>411</v>
      </c>
      <c r="AK218" s="262" t="s">
        <v>411</v>
      </c>
      <c r="AL218" s="262" t="s">
        <v>411</v>
      </c>
      <c r="AM218" s="262" t="s">
        <v>411</v>
      </c>
      <c r="AN218" s="262" t="s">
        <v>411</v>
      </c>
      <c r="AO218" s="262" t="s">
        <v>411</v>
      </c>
      <c r="AP218" s="262" t="s">
        <v>411</v>
      </c>
      <c r="AQ218" s="262" t="s">
        <v>411</v>
      </c>
      <c r="AR218" s="262" t="s">
        <v>411</v>
      </c>
      <c r="AS218" s="262" t="s">
        <v>411</v>
      </c>
      <c r="AT218" s="262" t="s">
        <v>411</v>
      </c>
      <c r="AU218" s="262" t="s">
        <v>411</v>
      </c>
      <c r="AV218" s="262" t="s">
        <v>411</v>
      </c>
      <c r="AW218" s="262" t="s">
        <v>411</v>
      </c>
      <c r="AX218" s="262" t="s">
        <v>411</v>
      </c>
      <c r="AY218" s="262" t="s">
        <v>411</v>
      </c>
      <c r="AZ218" s="262" t="s">
        <v>411</v>
      </c>
      <c r="BA218" s="262" t="s">
        <v>411</v>
      </c>
      <c r="BB218" s="262" t="s">
        <v>411</v>
      </c>
      <c r="BC218" s="262" t="s">
        <v>411</v>
      </c>
      <c r="BD218" s="262" t="s">
        <v>411</v>
      </c>
      <c r="BE218" s="262" t="s">
        <v>411</v>
      </c>
      <c r="BF218" s="263" t="s">
        <v>411</v>
      </c>
    </row>
    <row r="219" spans="2:58" hidden="1">
      <c r="B219" s="5" t="s">
        <v>334</v>
      </c>
      <c r="C219" s="5" t="str">
        <f t="shared" ca="1" si="238"/>
        <v>Veikla</v>
      </c>
      <c r="D219" t="str">
        <f t="shared" si="239"/>
        <v>False</v>
      </c>
      <c r="E219" s="255" t="str">
        <f t="shared" si="220"/>
        <v>-</v>
      </c>
      <c r="F219" s="255" t="str">
        <f t="shared" si="221"/>
        <v>-</v>
      </c>
      <c r="G219" s="255" t="str">
        <f t="shared" si="222"/>
        <v>-</v>
      </c>
      <c r="H219" s="255" t="str">
        <f t="shared" si="223"/>
        <v>-</v>
      </c>
      <c r="I219" s="255" t="str">
        <f t="shared" si="224"/>
        <v>-</v>
      </c>
      <c r="J219" s="255" t="str">
        <f t="shared" si="225"/>
        <v>-</v>
      </c>
      <c r="K219" s="255" t="str">
        <f t="shared" si="226"/>
        <v>-</v>
      </c>
      <c r="L219" s="255" t="str">
        <f t="shared" si="227"/>
        <v>-</v>
      </c>
      <c r="M219" s="255" t="str">
        <f t="shared" si="228"/>
        <v>-</v>
      </c>
      <c r="N219" s="255" t="str">
        <f t="shared" si="229"/>
        <v>-</v>
      </c>
      <c r="O219" s="255" t="str">
        <f t="shared" si="230"/>
        <v>-</v>
      </c>
      <c r="P219" s="255" t="str">
        <f t="shared" si="231"/>
        <v>-</v>
      </c>
      <c r="Q219" s="255" t="str">
        <f t="shared" si="232"/>
        <v>-</v>
      </c>
      <c r="R219" s="255" t="str">
        <f t="shared" si="233"/>
        <v>-</v>
      </c>
      <c r="S219" s="255" t="str">
        <f t="shared" si="234"/>
        <v>-</v>
      </c>
      <c r="T219" s="255" t="str">
        <f t="shared" si="235"/>
        <v>-</v>
      </c>
      <c r="U219" s="255" t="str">
        <f t="shared" si="236"/>
        <v>-</v>
      </c>
      <c r="V219" s="255" t="str">
        <f t="shared" si="237"/>
        <v>-</v>
      </c>
      <c r="W219" s="254"/>
      <c r="X219" s="254"/>
      <c r="Y219" s="254"/>
      <c r="Z219" s="254"/>
      <c r="AA219" s="254"/>
      <c r="AB219" s="254"/>
      <c r="AC219" s="254"/>
      <c r="AD219" s="254"/>
      <c r="AE219" s="254"/>
      <c r="AF219" s="261" t="s">
        <v>411</v>
      </c>
      <c r="AG219" s="262" t="s">
        <v>411</v>
      </c>
      <c r="AH219" s="262" t="s">
        <v>411</v>
      </c>
      <c r="AI219" s="262" t="s">
        <v>411</v>
      </c>
      <c r="AJ219" s="262" t="s">
        <v>411</v>
      </c>
      <c r="AK219" s="262" t="s">
        <v>411</v>
      </c>
      <c r="AL219" s="262" t="s">
        <v>411</v>
      </c>
      <c r="AM219" s="262" t="s">
        <v>411</v>
      </c>
      <c r="AN219" s="262" t="s">
        <v>411</v>
      </c>
      <c r="AO219" s="262" t="s">
        <v>411</v>
      </c>
      <c r="AP219" s="262" t="s">
        <v>411</v>
      </c>
      <c r="AQ219" s="262" t="s">
        <v>411</v>
      </c>
      <c r="AR219" s="262" t="s">
        <v>411</v>
      </c>
      <c r="AS219" s="262" t="s">
        <v>411</v>
      </c>
      <c r="AT219" s="262" t="s">
        <v>411</v>
      </c>
      <c r="AU219" s="262" t="s">
        <v>411</v>
      </c>
      <c r="AV219" s="262" t="s">
        <v>411</v>
      </c>
      <c r="AW219" s="262" t="s">
        <v>411</v>
      </c>
      <c r="AX219" s="262" t="s">
        <v>411</v>
      </c>
      <c r="AY219" s="262" t="s">
        <v>411</v>
      </c>
      <c r="AZ219" s="262" t="s">
        <v>411</v>
      </c>
      <c r="BA219" s="262" t="s">
        <v>411</v>
      </c>
      <c r="BB219" s="262" t="s">
        <v>411</v>
      </c>
      <c r="BC219" s="262" t="s">
        <v>411</v>
      </c>
      <c r="BD219" s="262" t="s">
        <v>411</v>
      </c>
      <c r="BE219" s="262" t="s">
        <v>411</v>
      </c>
      <c r="BF219" s="263" t="s">
        <v>411</v>
      </c>
    </row>
    <row r="220" spans="2:58" hidden="1">
      <c r="B220" s="5" t="s">
        <v>335</v>
      </c>
      <c r="C220" s="5" t="str">
        <f t="shared" ca="1" si="238"/>
        <v>Veikla</v>
      </c>
      <c r="D220" t="str">
        <f t="shared" si="239"/>
        <v>False</v>
      </c>
      <c r="E220" s="255" t="str">
        <f t="shared" si="220"/>
        <v>-</v>
      </c>
      <c r="F220" s="255" t="str">
        <f t="shared" si="221"/>
        <v>-</v>
      </c>
      <c r="G220" s="255" t="str">
        <f t="shared" si="222"/>
        <v>-</v>
      </c>
      <c r="H220" s="255" t="str">
        <f t="shared" si="223"/>
        <v>-</v>
      </c>
      <c r="I220" s="255" t="str">
        <f t="shared" si="224"/>
        <v>-</v>
      </c>
      <c r="J220" s="255" t="str">
        <f t="shared" si="225"/>
        <v>-</v>
      </c>
      <c r="K220" s="255" t="str">
        <f t="shared" si="226"/>
        <v>-</v>
      </c>
      <c r="L220" s="255" t="str">
        <f t="shared" si="227"/>
        <v>-</v>
      </c>
      <c r="M220" s="255" t="str">
        <f t="shared" si="228"/>
        <v>-</v>
      </c>
      <c r="N220" s="255" t="str">
        <f t="shared" si="229"/>
        <v>-</v>
      </c>
      <c r="O220" s="255" t="str">
        <f t="shared" si="230"/>
        <v>-</v>
      </c>
      <c r="P220" s="255" t="str">
        <f t="shared" si="231"/>
        <v>-</v>
      </c>
      <c r="Q220" s="255" t="str">
        <f t="shared" si="232"/>
        <v>-</v>
      </c>
      <c r="R220" s="255" t="str">
        <f t="shared" si="233"/>
        <v>-</v>
      </c>
      <c r="S220" s="255" t="str">
        <f t="shared" si="234"/>
        <v>-</v>
      </c>
      <c r="T220" s="255" t="str">
        <f t="shared" si="235"/>
        <v>-</v>
      </c>
      <c r="U220" s="255" t="str">
        <f t="shared" si="236"/>
        <v>-</v>
      </c>
      <c r="V220" s="255" t="str">
        <f t="shared" si="237"/>
        <v>-</v>
      </c>
      <c r="W220" s="254"/>
      <c r="X220" s="254"/>
      <c r="Y220" s="254"/>
      <c r="Z220" s="254"/>
      <c r="AA220" s="254"/>
      <c r="AB220" s="254"/>
      <c r="AC220" s="254"/>
      <c r="AD220" s="254"/>
      <c r="AE220" s="254"/>
      <c r="AF220" s="261" t="s">
        <v>411</v>
      </c>
      <c r="AG220" s="262" t="s">
        <v>411</v>
      </c>
      <c r="AH220" s="262" t="s">
        <v>411</v>
      </c>
      <c r="AI220" s="262" t="s">
        <v>411</v>
      </c>
      <c r="AJ220" s="262" t="s">
        <v>411</v>
      </c>
      <c r="AK220" s="262" t="s">
        <v>411</v>
      </c>
      <c r="AL220" s="262" t="s">
        <v>411</v>
      </c>
      <c r="AM220" s="262" t="s">
        <v>411</v>
      </c>
      <c r="AN220" s="262" t="s">
        <v>411</v>
      </c>
      <c r="AO220" s="262" t="s">
        <v>411</v>
      </c>
      <c r="AP220" s="262" t="s">
        <v>411</v>
      </c>
      <c r="AQ220" s="262" t="s">
        <v>411</v>
      </c>
      <c r="AR220" s="262" t="s">
        <v>411</v>
      </c>
      <c r="AS220" s="262" t="s">
        <v>411</v>
      </c>
      <c r="AT220" s="262" t="s">
        <v>411</v>
      </c>
      <c r="AU220" s="262" t="s">
        <v>411</v>
      </c>
      <c r="AV220" s="262" t="s">
        <v>411</v>
      </c>
      <c r="AW220" s="262" t="s">
        <v>411</v>
      </c>
      <c r="AX220" s="262" t="s">
        <v>411</v>
      </c>
      <c r="AY220" s="262" t="s">
        <v>411</v>
      </c>
      <c r="AZ220" s="262" t="s">
        <v>411</v>
      </c>
      <c r="BA220" s="262" t="s">
        <v>411</v>
      </c>
      <c r="BB220" s="262" t="s">
        <v>411</v>
      </c>
      <c r="BC220" s="262" t="s">
        <v>411</v>
      </c>
      <c r="BD220" s="262" t="s">
        <v>411</v>
      </c>
      <c r="BE220" s="262" t="s">
        <v>411</v>
      </c>
      <c r="BF220" s="263" t="s">
        <v>411</v>
      </c>
    </row>
    <row r="221" spans="2:58" hidden="1">
      <c r="B221" s="5" t="s">
        <v>336</v>
      </c>
      <c r="C221" s="5" t="str">
        <f t="shared" ca="1" si="238"/>
        <v>Veikla</v>
      </c>
      <c r="D221" t="str">
        <f t="shared" si="239"/>
        <v>False</v>
      </c>
      <c r="E221" s="255" t="str">
        <f t="shared" si="220"/>
        <v>-</v>
      </c>
      <c r="F221" s="255" t="str">
        <f t="shared" si="221"/>
        <v>-</v>
      </c>
      <c r="G221" s="255" t="str">
        <f t="shared" si="222"/>
        <v>-</v>
      </c>
      <c r="H221" s="255" t="str">
        <f t="shared" si="223"/>
        <v>-</v>
      </c>
      <c r="I221" s="255" t="str">
        <f t="shared" si="224"/>
        <v>-</v>
      </c>
      <c r="J221" s="255" t="str">
        <f t="shared" si="225"/>
        <v>-</v>
      </c>
      <c r="K221" s="255" t="str">
        <f t="shared" si="226"/>
        <v>-</v>
      </c>
      <c r="L221" s="255" t="str">
        <f t="shared" si="227"/>
        <v>-</v>
      </c>
      <c r="M221" s="255" t="str">
        <f t="shared" si="228"/>
        <v>-</v>
      </c>
      <c r="N221" s="255" t="str">
        <f t="shared" si="229"/>
        <v>-</v>
      </c>
      <c r="O221" s="255" t="str">
        <f t="shared" si="230"/>
        <v>-</v>
      </c>
      <c r="P221" s="255" t="str">
        <f t="shared" si="231"/>
        <v>-</v>
      </c>
      <c r="Q221" s="255" t="str">
        <f t="shared" si="232"/>
        <v>-</v>
      </c>
      <c r="R221" s="255" t="str">
        <f t="shared" si="233"/>
        <v>-</v>
      </c>
      <c r="S221" s="255" t="str">
        <f t="shared" si="234"/>
        <v>-</v>
      </c>
      <c r="T221" s="255" t="str">
        <f t="shared" si="235"/>
        <v>-</v>
      </c>
      <c r="U221" s="255" t="str">
        <f t="shared" si="236"/>
        <v>-</v>
      </c>
      <c r="V221" s="255" t="str">
        <f t="shared" si="237"/>
        <v>-</v>
      </c>
      <c r="W221" s="254"/>
      <c r="X221" s="254"/>
      <c r="Y221" s="254"/>
      <c r="Z221" s="254"/>
      <c r="AA221" s="254"/>
      <c r="AB221" s="254"/>
      <c r="AC221" s="254"/>
      <c r="AD221" s="254"/>
      <c r="AE221" s="254"/>
      <c r="AF221" s="261" t="s">
        <v>411</v>
      </c>
      <c r="AG221" s="262" t="s">
        <v>411</v>
      </c>
      <c r="AH221" s="262" t="s">
        <v>411</v>
      </c>
      <c r="AI221" s="262" t="s">
        <v>411</v>
      </c>
      <c r="AJ221" s="262" t="s">
        <v>411</v>
      </c>
      <c r="AK221" s="262" t="s">
        <v>411</v>
      </c>
      <c r="AL221" s="262" t="s">
        <v>411</v>
      </c>
      <c r="AM221" s="262" t="s">
        <v>411</v>
      </c>
      <c r="AN221" s="262" t="s">
        <v>411</v>
      </c>
      <c r="AO221" s="262" t="s">
        <v>411</v>
      </c>
      <c r="AP221" s="262" t="s">
        <v>411</v>
      </c>
      <c r="AQ221" s="262" t="s">
        <v>411</v>
      </c>
      <c r="AR221" s="262" t="s">
        <v>411</v>
      </c>
      <c r="AS221" s="262" t="s">
        <v>411</v>
      </c>
      <c r="AT221" s="262" t="s">
        <v>411</v>
      </c>
      <c r="AU221" s="262" t="s">
        <v>411</v>
      </c>
      <c r="AV221" s="262" t="s">
        <v>411</v>
      </c>
      <c r="AW221" s="262" t="s">
        <v>411</v>
      </c>
      <c r="AX221" s="262" t="s">
        <v>411</v>
      </c>
      <c r="AY221" s="262" t="s">
        <v>411</v>
      </c>
      <c r="AZ221" s="262" t="s">
        <v>411</v>
      </c>
      <c r="BA221" s="262" t="s">
        <v>411</v>
      </c>
      <c r="BB221" s="262" t="s">
        <v>411</v>
      </c>
      <c r="BC221" s="262" t="s">
        <v>411</v>
      </c>
      <c r="BD221" s="262" t="s">
        <v>411</v>
      </c>
      <c r="BE221" s="262" t="s">
        <v>411</v>
      </c>
      <c r="BF221" s="263" t="s">
        <v>411</v>
      </c>
    </row>
    <row r="222" spans="2:58" hidden="1">
      <c r="B222" s="5" t="s">
        <v>337</v>
      </c>
      <c r="C222" s="5" t="str">
        <f t="shared" ca="1" si="238"/>
        <v>Veikla</v>
      </c>
      <c r="D222" t="str">
        <f t="shared" si="239"/>
        <v>False</v>
      </c>
      <c r="E222" s="255" t="str">
        <f t="shared" si="220"/>
        <v>-</v>
      </c>
      <c r="F222" s="255" t="str">
        <f t="shared" si="221"/>
        <v>-</v>
      </c>
      <c r="G222" s="255" t="str">
        <f t="shared" si="222"/>
        <v>-</v>
      </c>
      <c r="H222" s="255" t="str">
        <f t="shared" si="223"/>
        <v>-</v>
      </c>
      <c r="I222" s="255" t="str">
        <f t="shared" si="224"/>
        <v>-</v>
      </c>
      <c r="J222" s="255" t="str">
        <f t="shared" si="225"/>
        <v>-</v>
      </c>
      <c r="K222" s="255" t="str">
        <f t="shared" si="226"/>
        <v>-</v>
      </c>
      <c r="L222" s="255" t="str">
        <f t="shared" si="227"/>
        <v>-</v>
      </c>
      <c r="M222" s="255" t="str">
        <f t="shared" si="228"/>
        <v>-</v>
      </c>
      <c r="N222" s="255" t="str">
        <f t="shared" si="229"/>
        <v>-</v>
      </c>
      <c r="O222" s="255" t="str">
        <f t="shared" si="230"/>
        <v>-</v>
      </c>
      <c r="P222" s="255" t="str">
        <f t="shared" si="231"/>
        <v>-</v>
      </c>
      <c r="Q222" s="255" t="str">
        <f t="shared" si="232"/>
        <v>-</v>
      </c>
      <c r="R222" s="255" t="str">
        <f t="shared" si="233"/>
        <v>-</v>
      </c>
      <c r="S222" s="255" t="str">
        <f t="shared" si="234"/>
        <v>-</v>
      </c>
      <c r="T222" s="255" t="str">
        <f t="shared" si="235"/>
        <v>-</v>
      </c>
      <c r="U222" s="255" t="str">
        <f t="shared" si="236"/>
        <v>-</v>
      </c>
      <c r="V222" s="255" t="str">
        <f t="shared" si="237"/>
        <v>-</v>
      </c>
      <c r="W222" s="254"/>
      <c r="X222" s="254"/>
      <c r="Y222" s="254"/>
      <c r="Z222" s="254"/>
      <c r="AA222" s="254"/>
      <c r="AB222" s="254"/>
      <c r="AC222" s="254"/>
      <c r="AD222" s="254"/>
      <c r="AE222" s="254"/>
      <c r="AF222" s="261" t="s">
        <v>411</v>
      </c>
      <c r="AG222" s="262" t="s">
        <v>411</v>
      </c>
      <c r="AH222" s="262" t="s">
        <v>411</v>
      </c>
      <c r="AI222" s="262" t="s">
        <v>411</v>
      </c>
      <c r="AJ222" s="262" t="s">
        <v>411</v>
      </c>
      <c r="AK222" s="262" t="s">
        <v>411</v>
      </c>
      <c r="AL222" s="262" t="s">
        <v>411</v>
      </c>
      <c r="AM222" s="262" t="s">
        <v>411</v>
      </c>
      <c r="AN222" s="262" t="s">
        <v>411</v>
      </c>
      <c r="AO222" s="262" t="s">
        <v>411</v>
      </c>
      <c r="AP222" s="262" t="s">
        <v>411</v>
      </c>
      <c r="AQ222" s="262" t="s">
        <v>411</v>
      </c>
      <c r="AR222" s="262" t="s">
        <v>411</v>
      </c>
      <c r="AS222" s="262" t="s">
        <v>411</v>
      </c>
      <c r="AT222" s="262" t="s">
        <v>411</v>
      </c>
      <c r="AU222" s="262" t="s">
        <v>411</v>
      </c>
      <c r="AV222" s="262" t="s">
        <v>411</v>
      </c>
      <c r="AW222" s="262" t="s">
        <v>411</v>
      </c>
      <c r="AX222" s="262" t="s">
        <v>411</v>
      </c>
      <c r="AY222" s="262" t="s">
        <v>411</v>
      </c>
      <c r="AZ222" s="262" t="s">
        <v>411</v>
      </c>
      <c r="BA222" s="262" t="s">
        <v>411</v>
      </c>
      <c r="BB222" s="262" t="s">
        <v>411</v>
      </c>
      <c r="BC222" s="262" t="s">
        <v>411</v>
      </c>
      <c r="BD222" s="262" t="s">
        <v>411</v>
      </c>
      <c r="BE222" s="262" t="s">
        <v>411</v>
      </c>
      <c r="BF222" s="263" t="s">
        <v>411</v>
      </c>
    </row>
    <row r="223" spans="2:58" hidden="1">
      <c r="B223" s="5" t="s">
        <v>338</v>
      </c>
      <c r="C223" s="5" t="str">
        <f t="shared" ca="1" si="238"/>
        <v>Veikla</v>
      </c>
      <c r="D223" t="str">
        <f t="shared" si="239"/>
        <v>False</v>
      </c>
      <c r="E223" s="255" t="str">
        <f t="shared" si="220"/>
        <v>-</v>
      </c>
      <c r="F223" s="255" t="str">
        <f t="shared" si="221"/>
        <v>-</v>
      </c>
      <c r="G223" s="255" t="str">
        <f t="shared" si="222"/>
        <v>-</v>
      </c>
      <c r="H223" s="255" t="str">
        <f t="shared" si="223"/>
        <v>-</v>
      </c>
      <c r="I223" s="255" t="str">
        <f t="shared" si="224"/>
        <v>-</v>
      </c>
      <c r="J223" s="255" t="str">
        <f t="shared" si="225"/>
        <v>-</v>
      </c>
      <c r="K223" s="255" t="str">
        <f t="shared" si="226"/>
        <v>-</v>
      </c>
      <c r="L223" s="255" t="str">
        <f t="shared" si="227"/>
        <v>-</v>
      </c>
      <c r="M223" s="255" t="str">
        <f t="shared" si="228"/>
        <v>-</v>
      </c>
      <c r="N223" s="255" t="str">
        <f t="shared" si="229"/>
        <v>-</v>
      </c>
      <c r="O223" s="255" t="str">
        <f t="shared" si="230"/>
        <v>-</v>
      </c>
      <c r="P223" s="255" t="str">
        <f t="shared" si="231"/>
        <v>-</v>
      </c>
      <c r="Q223" s="255" t="str">
        <f t="shared" si="232"/>
        <v>-</v>
      </c>
      <c r="R223" s="255" t="str">
        <f t="shared" si="233"/>
        <v>-</v>
      </c>
      <c r="S223" s="255" t="str">
        <f t="shared" si="234"/>
        <v>-</v>
      </c>
      <c r="T223" s="255" t="str">
        <f t="shared" si="235"/>
        <v>-</v>
      </c>
      <c r="U223" s="255" t="str">
        <f t="shared" si="236"/>
        <v>-</v>
      </c>
      <c r="V223" s="255" t="str">
        <f t="shared" si="237"/>
        <v>-</v>
      </c>
      <c r="W223" s="254"/>
      <c r="X223" s="254"/>
      <c r="Y223" s="254"/>
      <c r="Z223" s="254"/>
      <c r="AA223" s="254"/>
      <c r="AB223" s="254"/>
      <c r="AC223" s="254"/>
      <c r="AD223" s="254"/>
      <c r="AE223" s="254"/>
      <c r="AF223" s="261" t="s">
        <v>411</v>
      </c>
      <c r="AG223" s="262" t="s">
        <v>411</v>
      </c>
      <c r="AH223" s="262" t="s">
        <v>411</v>
      </c>
      <c r="AI223" s="262" t="s">
        <v>411</v>
      </c>
      <c r="AJ223" s="262" t="s">
        <v>411</v>
      </c>
      <c r="AK223" s="262" t="s">
        <v>411</v>
      </c>
      <c r="AL223" s="262" t="s">
        <v>411</v>
      </c>
      <c r="AM223" s="262" t="s">
        <v>411</v>
      </c>
      <c r="AN223" s="262" t="s">
        <v>411</v>
      </c>
      <c r="AO223" s="262" t="s">
        <v>411</v>
      </c>
      <c r="AP223" s="262" t="s">
        <v>411</v>
      </c>
      <c r="AQ223" s="262" t="s">
        <v>411</v>
      </c>
      <c r="AR223" s="262" t="s">
        <v>411</v>
      </c>
      <c r="AS223" s="262" t="s">
        <v>411</v>
      </c>
      <c r="AT223" s="262" t="s">
        <v>411</v>
      </c>
      <c r="AU223" s="262" t="s">
        <v>411</v>
      </c>
      <c r="AV223" s="262" t="s">
        <v>411</v>
      </c>
      <c r="AW223" s="262" t="s">
        <v>411</v>
      </c>
      <c r="AX223" s="262" t="s">
        <v>411</v>
      </c>
      <c r="AY223" s="262" t="s">
        <v>411</v>
      </c>
      <c r="AZ223" s="262" t="s">
        <v>411</v>
      </c>
      <c r="BA223" s="262" t="s">
        <v>411</v>
      </c>
      <c r="BB223" s="262" t="s">
        <v>411</v>
      </c>
      <c r="BC223" s="262" t="s">
        <v>411</v>
      </c>
      <c r="BD223" s="262" t="s">
        <v>411</v>
      </c>
      <c r="BE223" s="262" t="s">
        <v>411</v>
      </c>
      <c r="BF223" s="263" t="s">
        <v>411</v>
      </c>
    </row>
    <row r="224" spans="2:58" hidden="1">
      <c r="B224" s="5" t="s">
        <v>339</v>
      </c>
      <c r="C224" s="5" t="str">
        <f t="shared" ca="1" si="238"/>
        <v>Veikla</v>
      </c>
      <c r="D224" t="str">
        <f t="shared" si="239"/>
        <v>False</v>
      </c>
      <c r="E224" s="255" t="str">
        <f t="shared" si="220"/>
        <v>-</v>
      </c>
      <c r="F224" s="255" t="str">
        <f t="shared" si="221"/>
        <v>-</v>
      </c>
      <c r="G224" s="255" t="str">
        <f t="shared" si="222"/>
        <v>-</v>
      </c>
      <c r="H224" s="255" t="str">
        <f t="shared" si="223"/>
        <v>-</v>
      </c>
      <c r="I224" s="255" t="str">
        <f t="shared" si="224"/>
        <v>-</v>
      </c>
      <c r="J224" s="255" t="str">
        <f t="shared" si="225"/>
        <v>-</v>
      </c>
      <c r="K224" s="255" t="str">
        <f t="shared" si="226"/>
        <v>-</v>
      </c>
      <c r="L224" s="255" t="str">
        <f t="shared" si="227"/>
        <v>-</v>
      </c>
      <c r="M224" s="255" t="str">
        <f t="shared" si="228"/>
        <v>-</v>
      </c>
      <c r="N224" s="255" t="str">
        <f t="shared" si="229"/>
        <v>-</v>
      </c>
      <c r="O224" s="255" t="str">
        <f t="shared" si="230"/>
        <v>-</v>
      </c>
      <c r="P224" s="255" t="str">
        <f t="shared" si="231"/>
        <v>-</v>
      </c>
      <c r="Q224" s="255" t="str">
        <f t="shared" si="232"/>
        <v>-</v>
      </c>
      <c r="R224" s="255" t="str">
        <f t="shared" si="233"/>
        <v>-</v>
      </c>
      <c r="S224" s="255" t="str">
        <f t="shared" si="234"/>
        <v>-</v>
      </c>
      <c r="T224" s="255" t="str">
        <f t="shared" si="235"/>
        <v>-</v>
      </c>
      <c r="U224" s="255" t="str">
        <f t="shared" si="236"/>
        <v>-</v>
      </c>
      <c r="V224" s="255" t="str">
        <f t="shared" si="237"/>
        <v>-</v>
      </c>
      <c r="W224" s="254"/>
      <c r="X224" s="254"/>
      <c r="Y224" s="254"/>
      <c r="Z224" s="254"/>
      <c r="AA224" s="254"/>
      <c r="AB224" s="254"/>
      <c r="AC224" s="254"/>
      <c r="AD224" s="254"/>
      <c r="AE224" s="254"/>
      <c r="AF224" s="261" t="s">
        <v>411</v>
      </c>
      <c r="AG224" s="262" t="s">
        <v>411</v>
      </c>
      <c r="AH224" s="262" t="s">
        <v>411</v>
      </c>
      <c r="AI224" s="262" t="s">
        <v>411</v>
      </c>
      <c r="AJ224" s="262" t="s">
        <v>411</v>
      </c>
      <c r="AK224" s="262" t="s">
        <v>411</v>
      </c>
      <c r="AL224" s="262" t="s">
        <v>411</v>
      </c>
      <c r="AM224" s="262" t="s">
        <v>411</v>
      </c>
      <c r="AN224" s="262" t="s">
        <v>411</v>
      </c>
      <c r="AO224" s="262" t="s">
        <v>411</v>
      </c>
      <c r="AP224" s="262" t="s">
        <v>411</v>
      </c>
      <c r="AQ224" s="262" t="s">
        <v>411</v>
      </c>
      <c r="AR224" s="262" t="s">
        <v>411</v>
      </c>
      <c r="AS224" s="262" t="s">
        <v>411</v>
      </c>
      <c r="AT224" s="262" t="s">
        <v>411</v>
      </c>
      <c r="AU224" s="262" t="s">
        <v>411</v>
      </c>
      <c r="AV224" s="262" t="s">
        <v>411</v>
      </c>
      <c r="AW224" s="262" t="s">
        <v>411</v>
      </c>
      <c r="AX224" s="262" t="s">
        <v>411</v>
      </c>
      <c r="AY224" s="262" t="s">
        <v>411</v>
      </c>
      <c r="AZ224" s="262" t="s">
        <v>411</v>
      </c>
      <c r="BA224" s="262" t="s">
        <v>411</v>
      </c>
      <c r="BB224" s="262" t="s">
        <v>411</v>
      </c>
      <c r="BC224" s="262" t="s">
        <v>411</v>
      </c>
      <c r="BD224" s="262" t="s">
        <v>411</v>
      </c>
      <c r="BE224" s="262" t="s">
        <v>411</v>
      </c>
      <c r="BF224" s="263" t="s">
        <v>411</v>
      </c>
    </row>
    <row r="225" spans="2:58" hidden="1">
      <c r="B225" s="5" t="s">
        <v>340</v>
      </c>
      <c r="C225" s="5" t="str">
        <f t="shared" ca="1" si="238"/>
        <v>Veikla</v>
      </c>
      <c r="D225" t="str">
        <f t="shared" si="239"/>
        <v>False</v>
      </c>
      <c r="E225" s="255" t="str">
        <f t="shared" si="220"/>
        <v>-</v>
      </c>
      <c r="F225" s="255" t="str">
        <f t="shared" si="221"/>
        <v>-</v>
      </c>
      <c r="G225" s="255" t="str">
        <f t="shared" si="222"/>
        <v>-</v>
      </c>
      <c r="H225" s="255" t="str">
        <f t="shared" si="223"/>
        <v>-</v>
      </c>
      <c r="I225" s="255" t="str">
        <f t="shared" si="224"/>
        <v>-</v>
      </c>
      <c r="J225" s="255" t="str">
        <f t="shared" si="225"/>
        <v>-</v>
      </c>
      <c r="K225" s="255" t="str">
        <f t="shared" si="226"/>
        <v>-</v>
      </c>
      <c r="L225" s="255" t="str">
        <f t="shared" si="227"/>
        <v>-</v>
      </c>
      <c r="M225" s="255" t="str">
        <f t="shared" si="228"/>
        <v>-</v>
      </c>
      <c r="N225" s="255" t="str">
        <f t="shared" si="229"/>
        <v>-</v>
      </c>
      <c r="O225" s="255" t="str">
        <f t="shared" si="230"/>
        <v>-</v>
      </c>
      <c r="P225" s="255" t="str">
        <f t="shared" si="231"/>
        <v>-</v>
      </c>
      <c r="Q225" s="255" t="str">
        <f t="shared" si="232"/>
        <v>-</v>
      </c>
      <c r="R225" s="255" t="str">
        <f t="shared" si="233"/>
        <v>-</v>
      </c>
      <c r="S225" s="255" t="str">
        <f t="shared" si="234"/>
        <v>-</v>
      </c>
      <c r="T225" s="255" t="str">
        <f t="shared" si="235"/>
        <v>-</v>
      </c>
      <c r="U225" s="255" t="str">
        <f t="shared" si="236"/>
        <v>-</v>
      </c>
      <c r="V225" s="255" t="str">
        <f t="shared" si="237"/>
        <v>-</v>
      </c>
      <c r="W225" s="254"/>
      <c r="X225" s="254"/>
      <c r="Y225" s="254"/>
      <c r="Z225" s="254"/>
      <c r="AA225" s="254"/>
      <c r="AB225" s="254"/>
      <c r="AC225" s="254"/>
      <c r="AD225" s="254"/>
      <c r="AE225" s="254"/>
      <c r="AF225" s="261" t="s">
        <v>411</v>
      </c>
      <c r="AG225" s="262" t="s">
        <v>411</v>
      </c>
      <c r="AH225" s="262" t="s">
        <v>411</v>
      </c>
      <c r="AI225" s="262" t="s">
        <v>411</v>
      </c>
      <c r="AJ225" s="262" t="s">
        <v>411</v>
      </c>
      <c r="AK225" s="262" t="s">
        <v>411</v>
      </c>
      <c r="AL225" s="262" t="s">
        <v>411</v>
      </c>
      <c r="AM225" s="262" t="s">
        <v>411</v>
      </c>
      <c r="AN225" s="262" t="s">
        <v>411</v>
      </c>
      <c r="AO225" s="262" t="s">
        <v>411</v>
      </c>
      <c r="AP225" s="262" t="s">
        <v>411</v>
      </c>
      <c r="AQ225" s="262" t="s">
        <v>411</v>
      </c>
      <c r="AR225" s="262" t="s">
        <v>411</v>
      </c>
      <c r="AS225" s="262" t="s">
        <v>411</v>
      </c>
      <c r="AT225" s="262" t="s">
        <v>411</v>
      </c>
      <c r="AU225" s="262" t="s">
        <v>411</v>
      </c>
      <c r="AV225" s="262" t="s">
        <v>411</v>
      </c>
      <c r="AW225" s="262" t="s">
        <v>411</v>
      </c>
      <c r="AX225" s="262" t="s">
        <v>411</v>
      </c>
      <c r="AY225" s="262" t="s">
        <v>411</v>
      </c>
      <c r="AZ225" s="262" t="s">
        <v>411</v>
      </c>
      <c r="BA225" s="262" t="s">
        <v>411</v>
      </c>
      <c r="BB225" s="262" t="s">
        <v>411</v>
      </c>
      <c r="BC225" s="262" t="s">
        <v>411</v>
      </c>
      <c r="BD225" s="262" t="s">
        <v>411</v>
      </c>
      <c r="BE225" s="262" t="s">
        <v>411</v>
      </c>
      <c r="BF225" s="263" t="s">
        <v>411</v>
      </c>
    </row>
    <row r="226" spans="2:58" hidden="1">
      <c r="B226" s="5" t="s">
        <v>341</v>
      </c>
      <c r="C226" s="5" t="str">
        <f t="shared" ca="1" si="238"/>
        <v>Reinvesticijos (po priemonės įgyvendinimo)</v>
      </c>
      <c r="D226" t="str">
        <f t="shared" si="239"/>
        <v>False</v>
      </c>
      <c r="E226" s="255" t="str">
        <f t="shared" si="220"/>
        <v>-</v>
      </c>
      <c r="F226" s="255" t="str">
        <f t="shared" si="221"/>
        <v>-</v>
      </c>
      <c r="G226" s="255" t="str">
        <f t="shared" si="222"/>
        <v>-</v>
      </c>
      <c r="H226" s="255" t="str">
        <f t="shared" si="223"/>
        <v>-</v>
      </c>
      <c r="I226" s="255" t="str">
        <f t="shared" si="224"/>
        <v>-</v>
      </c>
      <c r="J226" s="255" t="str">
        <f t="shared" si="225"/>
        <v>-</v>
      </c>
      <c r="K226" s="255" t="str">
        <f t="shared" si="226"/>
        <v>-</v>
      </c>
      <c r="L226" s="255" t="str">
        <f t="shared" si="227"/>
        <v>-</v>
      </c>
      <c r="M226" s="255" t="str">
        <f t="shared" si="228"/>
        <v>-</v>
      </c>
      <c r="N226" s="255" t="str">
        <f t="shared" si="229"/>
        <v>-</v>
      </c>
      <c r="O226" s="255" t="str">
        <f t="shared" si="230"/>
        <v>-</v>
      </c>
      <c r="P226" s="255" t="str">
        <f t="shared" si="231"/>
        <v>-</v>
      </c>
      <c r="Q226" s="255" t="str">
        <f t="shared" si="232"/>
        <v>-</v>
      </c>
      <c r="R226" s="255" t="str">
        <f t="shared" si="233"/>
        <v>-</v>
      </c>
      <c r="S226" s="255" t="str">
        <f t="shared" si="234"/>
        <v>-</v>
      </c>
      <c r="T226" s="255" t="str">
        <f t="shared" si="235"/>
        <v>-</v>
      </c>
      <c r="U226" s="255" t="str">
        <f t="shared" si="236"/>
        <v>-</v>
      </c>
      <c r="V226" s="255" t="str">
        <f t="shared" si="237"/>
        <v>-</v>
      </c>
      <c r="W226" s="254"/>
      <c r="X226" s="254"/>
      <c r="Y226" s="254"/>
      <c r="Z226" s="254"/>
      <c r="AA226" s="254"/>
      <c r="AB226" s="254"/>
      <c r="AC226" s="254"/>
      <c r="AD226" s="254"/>
      <c r="AE226" s="254"/>
      <c r="AF226" s="261" t="s">
        <v>411</v>
      </c>
      <c r="AG226" s="262" t="s">
        <v>411</v>
      </c>
      <c r="AH226" s="262" t="s">
        <v>411</v>
      </c>
      <c r="AI226" s="262" t="s">
        <v>411</v>
      </c>
      <c r="AJ226" s="262" t="s">
        <v>411</v>
      </c>
      <c r="AK226" s="262" t="s">
        <v>411</v>
      </c>
      <c r="AL226" s="262" t="s">
        <v>411</v>
      </c>
      <c r="AM226" s="262" t="s">
        <v>411</v>
      </c>
      <c r="AN226" s="262" t="s">
        <v>411</v>
      </c>
      <c r="AO226" s="262" t="s">
        <v>411</v>
      </c>
      <c r="AP226" s="262" t="s">
        <v>411</v>
      </c>
      <c r="AQ226" s="262" t="s">
        <v>411</v>
      </c>
      <c r="AR226" s="262" t="s">
        <v>411</v>
      </c>
      <c r="AS226" s="262" t="s">
        <v>411</v>
      </c>
      <c r="AT226" s="262" t="s">
        <v>411</v>
      </c>
      <c r="AU226" s="262" t="s">
        <v>411</v>
      </c>
      <c r="AV226" s="262" t="s">
        <v>411</v>
      </c>
      <c r="AW226" s="262" t="s">
        <v>411</v>
      </c>
      <c r="AX226" s="262" t="s">
        <v>411</v>
      </c>
      <c r="AY226" s="262" t="s">
        <v>411</v>
      </c>
      <c r="AZ226" s="262" t="s">
        <v>411</v>
      </c>
      <c r="BA226" s="262" t="s">
        <v>411</v>
      </c>
      <c r="BB226" s="262" t="s">
        <v>411</v>
      </c>
      <c r="BC226" s="262" t="s">
        <v>411</v>
      </c>
      <c r="BD226" s="262" t="s">
        <v>411</v>
      </c>
      <c r="BE226" s="262" t="s">
        <v>411</v>
      </c>
      <c r="BF226" s="263" t="s">
        <v>411</v>
      </c>
    </row>
    <row r="227" spans="2:58" hidden="1">
      <c r="B227" s="5" t="s">
        <v>342</v>
      </c>
      <c r="C227" s="5" t="str">
        <f t="shared" ca="1" si="238"/>
        <v>Likutinė vertė</v>
      </c>
      <c r="D227" t="str">
        <f t="shared" si="239"/>
        <v>False</v>
      </c>
      <c r="E227" s="255" t="str">
        <f t="shared" si="220"/>
        <v>-</v>
      </c>
      <c r="F227" s="255" t="str">
        <f t="shared" si="221"/>
        <v>-</v>
      </c>
      <c r="G227" s="255" t="str">
        <f t="shared" si="222"/>
        <v>-</v>
      </c>
      <c r="H227" s="255" t="str">
        <f t="shared" si="223"/>
        <v>-</v>
      </c>
      <c r="I227" s="255" t="str">
        <f t="shared" si="224"/>
        <v>-</v>
      </c>
      <c r="J227" s="255" t="str">
        <f t="shared" si="225"/>
        <v>-</v>
      </c>
      <c r="K227" s="255" t="str">
        <f t="shared" si="226"/>
        <v>-</v>
      </c>
      <c r="L227" s="255" t="str">
        <f t="shared" si="227"/>
        <v>-</v>
      </c>
      <c r="M227" s="255" t="str">
        <f t="shared" si="228"/>
        <v>-</v>
      </c>
      <c r="N227" s="255" t="str">
        <f t="shared" si="229"/>
        <v>-</v>
      </c>
      <c r="O227" s="255" t="str">
        <f t="shared" si="230"/>
        <v>-</v>
      </c>
      <c r="P227" s="255" t="str">
        <f t="shared" si="231"/>
        <v>-</v>
      </c>
      <c r="Q227" s="255" t="str">
        <f t="shared" si="232"/>
        <v>-</v>
      </c>
      <c r="R227" s="255" t="str">
        <f t="shared" si="233"/>
        <v>-</v>
      </c>
      <c r="S227" s="255" t="str">
        <f t="shared" si="234"/>
        <v>-</v>
      </c>
      <c r="T227" s="255" t="str">
        <f t="shared" si="235"/>
        <v>-</v>
      </c>
      <c r="U227" s="255" t="str">
        <f t="shared" si="236"/>
        <v>-</v>
      </c>
      <c r="V227" s="255" t="str">
        <f t="shared" si="237"/>
        <v>-</v>
      </c>
      <c r="W227" s="254"/>
      <c r="X227" s="254"/>
      <c r="Y227" s="254"/>
      <c r="Z227" s="254"/>
      <c r="AA227" s="254"/>
      <c r="AB227" s="254"/>
      <c r="AC227" s="254"/>
      <c r="AD227" s="254"/>
      <c r="AE227" s="254"/>
      <c r="AF227" s="261" t="s">
        <v>411</v>
      </c>
      <c r="AG227" s="262" t="s">
        <v>411</v>
      </c>
      <c r="AH227" s="262" t="s">
        <v>411</v>
      </c>
      <c r="AI227" s="262" t="s">
        <v>411</v>
      </c>
      <c r="AJ227" s="262" t="s">
        <v>411</v>
      </c>
      <c r="AK227" s="262" t="s">
        <v>411</v>
      </c>
      <c r="AL227" s="262" t="s">
        <v>411</v>
      </c>
      <c r="AM227" s="262" t="s">
        <v>411</v>
      </c>
      <c r="AN227" s="262" t="s">
        <v>411</v>
      </c>
      <c r="AO227" s="262" t="s">
        <v>411</v>
      </c>
      <c r="AP227" s="262" t="s">
        <v>411</v>
      </c>
      <c r="AQ227" s="262" t="s">
        <v>411</v>
      </c>
      <c r="AR227" s="262" t="s">
        <v>411</v>
      </c>
      <c r="AS227" s="262" t="s">
        <v>411</v>
      </c>
      <c r="AT227" s="262" t="s">
        <v>411</v>
      </c>
      <c r="AU227" s="262" t="s">
        <v>411</v>
      </c>
      <c r="AV227" s="262" t="s">
        <v>411</v>
      </c>
      <c r="AW227" s="262" t="s">
        <v>411</v>
      </c>
      <c r="AX227" s="262" t="s">
        <v>411</v>
      </c>
      <c r="AY227" s="262" t="s">
        <v>411</v>
      </c>
      <c r="AZ227" s="262" t="s">
        <v>411</v>
      </c>
      <c r="BA227" s="262" t="s">
        <v>411</v>
      </c>
      <c r="BB227" s="262" t="s">
        <v>411</v>
      </c>
      <c r="BC227" s="262" t="s">
        <v>411</v>
      </c>
      <c r="BD227" s="262" t="s">
        <v>411</v>
      </c>
      <c r="BE227" s="262" t="s">
        <v>411</v>
      </c>
      <c r="BF227" s="263" t="s">
        <v>411</v>
      </c>
    </row>
    <row r="228" spans="2:58" hidden="1">
      <c r="B228" s="5" t="s">
        <v>343</v>
      </c>
      <c r="C228" s="5" t="str">
        <f t="shared" ca="1" si="238"/>
        <v>Veikla</v>
      </c>
      <c r="D228" t="str">
        <f t="shared" si="239"/>
        <v>False</v>
      </c>
      <c r="E228" s="255" t="str">
        <f t="shared" si="220"/>
        <v>-</v>
      </c>
      <c r="F228" s="255" t="str">
        <f t="shared" si="221"/>
        <v>-</v>
      </c>
      <c r="G228" s="255" t="str">
        <f t="shared" si="222"/>
        <v>-</v>
      </c>
      <c r="H228" s="255" t="str">
        <f t="shared" si="223"/>
        <v>-</v>
      </c>
      <c r="I228" s="255" t="str">
        <f t="shared" si="224"/>
        <v>-</v>
      </c>
      <c r="J228" s="255" t="str">
        <f t="shared" si="225"/>
        <v>-</v>
      </c>
      <c r="K228" s="255" t="str">
        <f t="shared" si="226"/>
        <v>-</v>
      </c>
      <c r="L228" s="255" t="str">
        <f t="shared" si="227"/>
        <v>-</v>
      </c>
      <c r="M228" s="255" t="str">
        <f t="shared" si="228"/>
        <v>-</v>
      </c>
      <c r="N228" s="255" t="str">
        <f t="shared" si="229"/>
        <v>-</v>
      </c>
      <c r="O228" s="255" t="str">
        <f t="shared" si="230"/>
        <v>-</v>
      </c>
      <c r="P228" s="255" t="str">
        <f t="shared" si="231"/>
        <v>-</v>
      </c>
      <c r="Q228" s="255" t="str">
        <f t="shared" si="232"/>
        <v>-</v>
      </c>
      <c r="R228" s="255" t="str">
        <f t="shared" si="233"/>
        <v>-</v>
      </c>
      <c r="S228" s="255" t="str">
        <f t="shared" si="234"/>
        <v>-</v>
      </c>
      <c r="T228" s="255" t="str">
        <f t="shared" si="235"/>
        <v>-</v>
      </c>
      <c r="U228" s="255" t="str">
        <f t="shared" si="236"/>
        <v>-</v>
      </c>
      <c r="V228" s="255" t="str">
        <f t="shared" si="237"/>
        <v>-</v>
      </c>
      <c r="W228" s="254"/>
      <c r="X228" s="254"/>
      <c r="Y228" s="254"/>
      <c r="Z228" s="254"/>
      <c r="AA228" s="254"/>
      <c r="AB228" s="254"/>
      <c r="AC228" s="254"/>
      <c r="AD228" s="254"/>
      <c r="AE228" s="254"/>
      <c r="AF228" s="261" t="s">
        <v>411</v>
      </c>
      <c r="AG228" s="262" t="s">
        <v>411</v>
      </c>
      <c r="AH228" s="262" t="s">
        <v>411</v>
      </c>
      <c r="AI228" s="262" t="s">
        <v>411</v>
      </c>
      <c r="AJ228" s="262" t="s">
        <v>411</v>
      </c>
      <c r="AK228" s="262" t="s">
        <v>411</v>
      </c>
      <c r="AL228" s="262" t="s">
        <v>411</v>
      </c>
      <c r="AM228" s="262" t="s">
        <v>411</v>
      </c>
      <c r="AN228" s="262" t="s">
        <v>411</v>
      </c>
      <c r="AO228" s="262" t="s">
        <v>411</v>
      </c>
      <c r="AP228" s="262" t="s">
        <v>411</v>
      </c>
      <c r="AQ228" s="262" t="s">
        <v>411</v>
      </c>
      <c r="AR228" s="262" t="s">
        <v>411</v>
      </c>
      <c r="AS228" s="262" t="s">
        <v>411</v>
      </c>
      <c r="AT228" s="262" t="s">
        <v>411</v>
      </c>
      <c r="AU228" s="262" t="s">
        <v>411</v>
      </c>
      <c r="AV228" s="262" t="s">
        <v>411</v>
      </c>
      <c r="AW228" s="262" t="s">
        <v>411</v>
      </c>
      <c r="AX228" s="262" t="s">
        <v>411</v>
      </c>
      <c r="AY228" s="262" t="s">
        <v>411</v>
      </c>
      <c r="AZ228" s="262" t="s">
        <v>411</v>
      </c>
      <c r="BA228" s="262" t="s">
        <v>411</v>
      </c>
      <c r="BB228" s="262" t="s">
        <v>411</v>
      </c>
      <c r="BC228" s="262" t="s">
        <v>411</v>
      </c>
      <c r="BD228" s="262" t="s">
        <v>411</v>
      </c>
      <c r="BE228" s="262" t="s">
        <v>411</v>
      </c>
      <c r="BF228" s="263" t="s">
        <v>411</v>
      </c>
    </row>
    <row r="229" spans="2:58" hidden="1">
      <c r="B229" s="5" t="s">
        <v>344</v>
      </c>
      <c r="C229" s="5" t="str">
        <f t="shared" ca="1" si="238"/>
        <v>Veikla</v>
      </c>
      <c r="D229" t="str">
        <f t="shared" si="239"/>
        <v>False</v>
      </c>
      <c r="E229" s="255" t="str">
        <f t="shared" si="220"/>
        <v>-</v>
      </c>
      <c r="F229" s="255" t="str">
        <f t="shared" si="221"/>
        <v>-</v>
      </c>
      <c r="G229" s="255" t="str">
        <f t="shared" si="222"/>
        <v>-</v>
      </c>
      <c r="H229" s="255" t="str">
        <f t="shared" si="223"/>
        <v>-</v>
      </c>
      <c r="I229" s="255" t="str">
        <f t="shared" si="224"/>
        <v>-</v>
      </c>
      <c r="J229" s="255" t="str">
        <f t="shared" si="225"/>
        <v>-</v>
      </c>
      <c r="K229" s="255" t="str">
        <f t="shared" si="226"/>
        <v>-</v>
      </c>
      <c r="L229" s="255" t="str">
        <f t="shared" si="227"/>
        <v>-</v>
      </c>
      <c r="M229" s="255" t="str">
        <f t="shared" si="228"/>
        <v>-</v>
      </c>
      <c r="N229" s="255" t="str">
        <f t="shared" si="229"/>
        <v>-</v>
      </c>
      <c r="O229" s="255" t="str">
        <f t="shared" si="230"/>
        <v>-</v>
      </c>
      <c r="P229" s="255" t="str">
        <f t="shared" si="231"/>
        <v>-</v>
      </c>
      <c r="Q229" s="255" t="str">
        <f t="shared" si="232"/>
        <v>-</v>
      </c>
      <c r="R229" s="255" t="str">
        <f t="shared" si="233"/>
        <v>-</v>
      </c>
      <c r="S229" s="255" t="str">
        <f t="shared" si="234"/>
        <v>-</v>
      </c>
      <c r="T229" s="255" t="str">
        <f t="shared" si="235"/>
        <v>-</v>
      </c>
      <c r="U229" s="255" t="str">
        <f t="shared" si="236"/>
        <v>-</v>
      </c>
      <c r="V229" s="255" t="str">
        <f t="shared" si="237"/>
        <v>-</v>
      </c>
      <c r="W229" s="254"/>
      <c r="X229" s="254"/>
      <c r="Y229" s="254"/>
      <c r="Z229" s="254"/>
      <c r="AA229" s="254"/>
      <c r="AB229" s="254"/>
      <c r="AC229" s="254"/>
      <c r="AD229" s="254"/>
      <c r="AE229" s="254"/>
      <c r="AF229" s="261" t="s">
        <v>411</v>
      </c>
      <c r="AG229" s="262" t="s">
        <v>411</v>
      </c>
      <c r="AH229" s="262" t="s">
        <v>411</v>
      </c>
      <c r="AI229" s="262" t="s">
        <v>411</v>
      </c>
      <c r="AJ229" s="262" t="s">
        <v>411</v>
      </c>
      <c r="AK229" s="262" t="s">
        <v>411</v>
      </c>
      <c r="AL229" s="262" t="s">
        <v>411</v>
      </c>
      <c r="AM229" s="262" t="s">
        <v>411</v>
      </c>
      <c r="AN229" s="262" t="s">
        <v>411</v>
      </c>
      <c r="AO229" s="262" t="s">
        <v>411</v>
      </c>
      <c r="AP229" s="262" t="s">
        <v>411</v>
      </c>
      <c r="AQ229" s="262" t="s">
        <v>411</v>
      </c>
      <c r="AR229" s="262" t="s">
        <v>411</v>
      </c>
      <c r="AS229" s="262" t="s">
        <v>411</v>
      </c>
      <c r="AT229" s="262" t="s">
        <v>411</v>
      </c>
      <c r="AU229" s="262" t="s">
        <v>411</v>
      </c>
      <c r="AV229" s="262" t="s">
        <v>411</v>
      </c>
      <c r="AW229" s="262" t="s">
        <v>411</v>
      </c>
      <c r="AX229" s="262" t="s">
        <v>411</v>
      </c>
      <c r="AY229" s="262" t="s">
        <v>411</v>
      </c>
      <c r="AZ229" s="262" t="s">
        <v>411</v>
      </c>
      <c r="BA229" s="262" t="s">
        <v>411</v>
      </c>
      <c r="BB229" s="262" t="s">
        <v>411</v>
      </c>
      <c r="BC229" s="262" t="s">
        <v>411</v>
      </c>
      <c r="BD229" s="262" t="s">
        <v>411</v>
      </c>
      <c r="BE229" s="262" t="s">
        <v>411</v>
      </c>
      <c r="BF229" s="263" t="s">
        <v>411</v>
      </c>
    </row>
    <row r="230" spans="2:58" hidden="1">
      <c r="B230" s="5" t="s">
        <v>345</v>
      </c>
      <c r="C230" s="5" t="str">
        <f t="shared" ca="1" si="238"/>
        <v>Veikla</v>
      </c>
      <c r="D230" t="str">
        <f t="shared" si="239"/>
        <v>False</v>
      </c>
      <c r="E230" s="255" t="str">
        <f t="shared" ref="E230:E269" si="240">IFERROR((AF230-$AG230)/$AG230,"-")</f>
        <v>-</v>
      </c>
      <c r="F230" s="255" t="str">
        <f t="shared" ref="F230:F269" si="241">IFERROR((AH230-$AG230)/$AG230,"-")</f>
        <v>-</v>
      </c>
      <c r="G230" s="255" t="str">
        <f t="shared" ref="G230:G269" si="242">IFERROR((AI230-$AJ230)/$AJ230,"-")</f>
        <v>-</v>
      </c>
      <c r="H230" s="255" t="str">
        <f t="shared" ref="H230:H269" si="243">IFERROR((AK230-$AJ230)/$AJ230,"-")</f>
        <v>-</v>
      </c>
      <c r="I230" s="255" t="str">
        <f t="shared" ref="I230:I269" si="244">IFERROR((AL230-$AM230)/$AM230,"-")</f>
        <v>-</v>
      </c>
      <c r="J230" s="255" t="str">
        <f t="shared" ref="J230:J269" si="245">IFERROR((AN230-$AM230)/$AM230,"-")</f>
        <v>-</v>
      </c>
      <c r="K230" s="255" t="str">
        <f t="shared" ref="K230:K269" si="246">IFERROR((AO230-$AP230)/$AP230,"-")</f>
        <v>-</v>
      </c>
      <c r="L230" s="255" t="str">
        <f t="shared" ref="L230:L269" si="247">IFERROR((AQ230-$AP230)/$AP230,"-")</f>
        <v>-</v>
      </c>
      <c r="M230" s="255" t="str">
        <f t="shared" ref="M230:M269" si="248">IFERROR((AR230-$AS230)/$AS230,"-")</f>
        <v>-</v>
      </c>
      <c r="N230" s="255" t="str">
        <f t="shared" ref="N230:N269" si="249">IFERROR((AT230-$AS230)/$AS230,"-")</f>
        <v>-</v>
      </c>
      <c r="O230" s="255" t="str">
        <f t="shared" ref="O230:O269" si="250">IFERROR((AU230-$AV230)/$AV230,"-")</f>
        <v>-</v>
      </c>
      <c r="P230" s="255" t="str">
        <f t="shared" ref="P230:P269" si="251">IFERROR((AW230-$AV230)/$AV230,"-")</f>
        <v>-</v>
      </c>
      <c r="Q230" s="255" t="str">
        <f t="shared" ref="Q230:Q269" si="252">IFERROR((AX230-$AY230)/$AY230,"-")</f>
        <v>-</v>
      </c>
      <c r="R230" s="255" t="str">
        <f t="shared" ref="R230:R269" si="253">IFERROR((AZ230-$AY230)/$AY230,"-")</f>
        <v>-</v>
      </c>
      <c r="S230" s="255" t="str">
        <f t="shared" ref="S230:S269" si="254">IFERROR((BA230-$BB230)/$BB230,"-")</f>
        <v>-</v>
      </c>
      <c r="T230" s="255" t="str">
        <f t="shared" ref="T230:T269" si="255">IFERROR((BC230-$BB230)/$BB230,"-")</f>
        <v>-</v>
      </c>
      <c r="U230" s="255" t="str">
        <f t="shared" ref="U230:U269" si="256">IFERROR((BD230-$BE230)/$BE230,"-")</f>
        <v>-</v>
      </c>
      <c r="V230" s="255" t="str">
        <f t="shared" ref="V230:V269" si="257">IFERROR((BF230-$BE230)/$BE230,"-")</f>
        <v>-</v>
      </c>
      <c r="W230" s="254"/>
      <c r="X230" s="254"/>
      <c r="Y230" s="254"/>
      <c r="Z230" s="254"/>
      <c r="AA230" s="254"/>
      <c r="AB230" s="254"/>
      <c r="AC230" s="254"/>
      <c r="AD230" s="254"/>
      <c r="AE230" s="254"/>
      <c r="AF230" s="261" t="s">
        <v>411</v>
      </c>
      <c r="AG230" s="262" t="s">
        <v>411</v>
      </c>
      <c r="AH230" s="262" t="s">
        <v>411</v>
      </c>
      <c r="AI230" s="262" t="s">
        <v>411</v>
      </c>
      <c r="AJ230" s="262" t="s">
        <v>411</v>
      </c>
      <c r="AK230" s="262" t="s">
        <v>411</v>
      </c>
      <c r="AL230" s="262" t="s">
        <v>411</v>
      </c>
      <c r="AM230" s="262" t="s">
        <v>411</v>
      </c>
      <c r="AN230" s="262" t="s">
        <v>411</v>
      </c>
      <c r="AO230" s="262" t="s">
        <v>411</v>
      </c>
      <c r="AP230" s="262" t="s">
        <v>411</v>
      </c>
      <c r="AQ230" s="262" t="s">
        <v>411</v>
      </c>
      <c r="AR230" s="262" t="s">
        <v>411</v>
      </c>
      <c r="AS230" s="262" t="s">
        <v>411</v>
      </c>
      <c r="AT230" s="262" t="s">
        <v>411</v>
      </c>
      <c r="AU230" s="262" t="s">
        <v>411</v>
      </c>
      <c r="AV230" s="262" t="s">
        <v>411</v>
      </c>
      <c r="AW230" s="262" t="s">
        <v>411</v>
      </c>
      <c r="AX230" s="262" t="s">
        <v>411</v>
      </c>
      <c r="AY230" s="262" t="s">
        <v>411</v>
      </c>
      <c r="AZ230" s="262" t="s">
        <v>411</v>
      </c>
      <c r="BA230" s="262" t="s">
        <v>411</v>
      </c>
      <c r="BB230" s="262" t="s">
        <v>411</v>
      </c>
      <c r="BC230" s="262" t="s">
        <v>411</v>
      </c>
      <c r="BD230" s="262" t="s">
        <v>411</v>
      </c>
      <c r="BE230" s="262" t="s">
        <v>411</v>
      </c>
      <c r="BF230" s="263" t="s">
        <v>411</v>
      </c>
    </row>
    <row r="231" spans="2:58" hidden="1">
      <c r="B231" s="5" t="s">
        <v>346</v>
      </c>
      <c r="C231" s="5" t="str">
        <f t="shared" ca="1" si="238"/>
        <v>Veikla</v>
      </c>
      <c r="D231" t="str">
        <f t="shared" si="239"/>
        <v>False</v>
      </c>
      <c r="E231" s="255" t="str">
        <f t="shared" si="240"/>
        <v>-</v>
      </c>
      <c r="F231" s="255" t="str">
        <f t="shared" si="241"/>
        <v>-</v>
      </c>
      <c r="G231" s="255" t="str">
        <f t="shared" si="242"/>
        <v>-</v>
      </c>
      <c r="H231" s="255" t="str">
        <f t="shared" si="243"/>
        <v>-</v>
      </c>
      <c r="I231" s="255" t="str">
        <f t="shared" si="244"/>
        <v>-</v>
      </c>
      <c r="J231" s="255" t="str">
        <f t="shared" si="245"/>
        <v>-</v>
      </c>
      <c r="K231" s="255" t="str">
        <f t="shared" si="246"/>
        <v>-</v>
      </c>
      <c r="L231" s="255" t="str">
        <f t="shared" si="247"/>
        <v>-</v>
      </c>
      <c r="M231" s="255" t="str">
        <f t="shared" si="248"/>
        <v>-</v>
      </c>
      <c r="N231" s="255" t="str">
        <f t="shared" si="249"/>
        <v>-</v>
      </c>
      <c r="O231" s="255" t="str">
        <f t="shared" si="250"/>
        <v>-</v>
      </c>
      <c r="P231" s="255" t="str">
        <f t="shared" si="251"/>
        <v>-</v>
      </c>
      <c r="Q231" s="255" t="str">
        <f t="shared" si="252"/>
        <v>-</v>
      </c>
      <c r="R231" s="255" t="str">
        <f t="shared" si="253"/>
        <v>-</v>
      </c>
      <c r="S231" s="255" t="str">
        <f t="shared" si="254"/>
        <v>-</v>
      </c>
      <c r="T231" s="255" t="str">
        <f t="shared" si="255"/>
        <v>-</v>
      </c>
      <c r="U231" s="255" t="str">
        <f t="shared" si="256"/>
        <v>-</v>
      </c>
      <c r="V231" s="255" t="str">
        <f t="shared" si="257"/>
        <v>-</v>
      </c>
      <c r="W231" s="254"/>
      <c r="X231" s="254"/>
      <c r="Y231" s="254"/>
      <c r="Z231" s="254"/>
      <c r="AA231" s="254"/>
      <c r="AB231" s="254"/>
      <c r="AC231" s="254"/>
      <c r="AD231" s="254"/>
      <c r="AE231" s="254"/>
      <c r="AF231" s="261" t="s">
        <v>411</v>
      </c>
      <c r="AG231" s="262" t="s">
        <v>411</v>
      </c>
      <c r="AH231" s="262" t="s">
        <v>411</v>
      </c>
      <c r="AI231" s="262" t="s">
        <v>411</v>
      </c>
      <c r="AJ231" s="262" t="s">
        <v>411</v>
      </c>
      <c r="AK231" s="262" t="s">
        <v>411</v>
      </c>
      <c r="AL231" s="262" t="s">
        <v>411</v>
      </c>
      <c r="AM231" s="262" t="s">
        <v>411</v>
      </c>
      <c r="AN231" s="262" t="s">
        <v>411</v>
      </c>
      <c r="AO231" s="262" t="s">
        <v>411</v>
      </c>
      <c r="AP231" s="262" t="s">
        <v>411</v>
      </c>
      <c r="AQ231" s="262" t="s">
        <v>411</v>
      </c>
      <c r="AR231" s="262" t="s">
        <v>411</v>
      </c>
      <c r="AS231" s="262" t="s">
        <v>411</v>
      </c>
      <c r="AT231" s="262" t="s">
        <v>411</v>
      </c>
      <c r="AU231" s="262" t="s">
        <v>411</v>
      </c>
      <c r="AV231" s="262" t="s">
        <v>411</v>
      </c>
      <c r="AW231" s="262" t="s">
        <v>411</v>
      </c>
      <c r="AX231" s="262" t="s">
        <v>411</v>
      </c>
      <c r="AY231" s="262" t="s">
        <v>411</v>
      </c>
      <c r="AZ231" s="262" t="s">
        <v>411</v>
      </c>
      <c r="BA231" s="262" t="s">
        <v>411</v>
      </c>
      <c r="BB231" s="262" t="s">
        <v>411</v>
      </c>
      <c r="BC231" s="262" t="s">
        <v>411</v>
      </c>
      <c r="BD231" s="262" t="s">
        <v>411</v>
      </c>
      <c r="BE231" s="262" t="s">
        <v>411</v>
      </c>
      <c r="BF231" s="263" t="s">
        <v>411</v>
      </c>
    </row>
    <row r="232" spans="2:58" hidden="1">
      <c r="B232" s="5" t="s">
        <v>347</v>
      </c>
      <c r="C232" s="5" t="str">
        <f t="shared" ca="1" si="238"/>
        <v>Veikla</v>
      </c>
      <c r="D232" t="str">
        <f t="shared" si="239"/>
        <v>False</v>
      </c>
      <c r="E232" s="255" t="str">
        <f t="shared" si="240"/>
        <v>-</v>
      </c>
      <c r="F232" s="255" t="str">
        <f t="shared" si="241"/>
        <v>-</v>
      </c>
      <c r="G232" s="255" t="str">
        <f t="shared" si="242"/>
        <v>-</v>
      </c>
      <c r="H232" s="255" t="str">
        <f t="shared" si="243"/>
        <v>-</v>
      </c>
      <c r="I232" s="255" t="str">
        <f t="shared" si="244"/>
        <v>-</v>
      </c>
      <c r="J232" s="255" t="str">
        <f t="shared" si="245"/>
        <v>-</v>
      </c>
      <c r="K232" s="255" t="str">
        <f t="shared" si="246"/>
        <v>-</v>
      </c>
      <c r="L232" s="255" t="str">
        <f t="shared" si="247"/>
        <v>-</v>
      </c>
      <c r="M232" s="255" t="str">
        <f t="shared" si="248"/>
        <v>-</v>
      </c>
      <c r="N232" s="255" t="str">
        <f t="shared" si="249"/>
        <v>-</v>
      </c>
      <c r="O232" s="255" t="str">
        <f t="shared" si="250"/>
        <v>-</v>
      </c>
      <c r="P232" s="255" t="str">
        <f t="shared" si="251"/>
        <v>-</v>
      </c>
      <c r="Q232" s="255" t="str">
        <f t="shared" si="252"/>
        <v>-</v>
      </c>
      <c r="R232" s="255" t="str">
        <f t="shared" si="253"/>
        <v>-</v>
      </c>
      <c r="S232" s="255" t="str">
        <f t="shared" si="254"/>
        <v>-</v>
      </c>
      <c r="T232" s="255" t="str">
        <f t="shared" si="255"/>
        <v>-</v>
      </c>
      <c r="U232" s="255" t="str">
        <f t="shared" si="256"/>
        <v>-</v>
      </c>
      <c r="V232" s="255" t="str">
        <f t="shared" si="257"/>
        <v>-</v>
      </c>
      <c r="W232" s="254"/>
      <c r="X232" s="254"/>
      <c r="Y232" s="254"/>
      <c r="Z232" s="254"/>
      <c r="AA232" s="254"/>
      <c r="AB232" s="254"/>
      <c r="AC232" s="254"/>
      <c r="AD232" s="254"/>
      <c r="AE232" s="254"/>
      <c r="AF232" s="261" t="s">
        <v>411</v>
      </c>
      <c r="AG232" s="262" t="s">
        <v>411</v>
      </c>
      <c r="AH232" s="262" t="s">
        <v>411</v>
      </c>
      <c r="AI232" s="262" t="s">
        <v>411</v>
      </c>
      <c r="AJ232" s="262" t="s">
        <v>411</v>
      </c>
      <c r="AK232" s="262" t="s">
        <v>411</v>
      </c>
      <c r="AL232" s="262" t="s">
        <v>411</v>
      </c>
      <c r="AM232" s="262" t="s">
        <v>411</v>
      </c>
      <c r="AN232" s="262" t="s">
        <v>411</v>
      </c>
      <c r="AO232" s="262" t="s">
        <v>411</v>
      </c>
      <c r="AP232" s="262" t="s">
        <v>411</v>
      </c>
      <c r="AQ232" s="262" t="s">
        <v>411</v>
      </c>
      <c r="AR232" s="262" t="s">
        <v>411</v>
      </c>
      <c r="AS232" s="262" t="s">
        <v>411</v>
      </c>
      <c r="AT232" s="262" t="s">
        <v>411</v>
      </c>
      <c r="AU232" s="262" t="s">
        <v>411</v>
      </c>
      <c r="AV232" s="262" t="s">
        <v>411</v>
      </c>
      <c r="AW232" s="262" t="s">
        <v>411</v>
      </c>
      <c r="AX232" s="262" t="s">
        <v>411</v>
      </c>
      <c r="AY232" s="262" t="s">
        <v>411</v>
      </c>
      <c r="AZ232" s="262" t="s">
        <v>411</v>
      </c>
      <c r="BA232" s="262" t="s">
        <v>411</v>
      </c>
      <c r="BB232" s="262" t="s">
        <v>411</v>
      </c>
      <c r="BC232" s="262" t="s">
        <v>411</v>
      </c>
      <c r="BD232" s="262" t="s">
        <v>411</v>
      </c>
      <c r="BE232" s="262" t="s">
        <v>411</v>
      </c>
      <c r="BF232" s="263" t="s">
        <v>411</v>
      </c>
    </row>
    <row r="233" spans="2:58" hidden="1">
      <c r="B233" s="5" t="s">
        <v>348</v>
      </c>
      <c r="C233" s="5" t="str">
        <f t="shared" ref="C233:C269" ca="1" si="258">VLOOKUP(B233,$B$12:$C$129,2,FALSE)</f>
        <v>Veikla</v>
      </c>
      <c r="D233" t="str">
        <f t="shared" ref="D233:D269" si="259">IF(COUNTIF(E233:BF233,"-")&lt;18,"True","False")</f>
        <v>False</v>
      </c>
      <c r="E233" s="255" t="str">
        <f t="shared" si="240"/>
        <v>-</v>
      </c>
      <c r="F233" s="255" t="str">
        <f t="shared" si="241"/>
        <v>-</v>
      </c>
      <c r="G233" s="255" t="str">
        <f t="shared" si="242"/>
        <v>-</v>
      </c>
      <c r="H233" s="255" t="str">
        <f t="shared" si="243"/>
        <v>-</v>
      </c>
      <c r="I233" s="255" t="str">
        <f t="shared" si="244"/>
        <v>-</v>
      </c>
      <c r="J233" s="255" t="str">
        <f t="shared" si="245"/>
        <v>-</v>
      </c>
      <c r="K233" s="255" t="str">
        <f t="shared" si="246"/>
        <v>-</v>
      </c>
      <c r="L233" s="255" t="str">
        <f t="shared" si="247"/>
        <v>-</v>
      </c>
      <c r="M233" s="255" t="str">
        <f t="shared" si="248"/>
        <v>-</v>
      </c>
      <c r="N233" s="255" t="str">
        <f t="shared" si="249"/>
        <v>-</v>
      </c>
      <c r="O233" s="255" t="str">
        <f t="shared" si="250"/>
        <v>-</v>
      </c>
      <c r="P233" s="255" t="str">
        <f t="shared" si="251"/>
        <v>-</v>
      </c>
      <c r="Q233" s="255" t="str">
        <f t="shared" si="252"/>
        <v>-</v>
      </c>
      <c r="R233" s="255" t="str">
        <f t="shared" si="253"/>
        <v>-</v>
      </c>
      <c r="S233" s="255" t="str">
        <f t="shared" si="254"/>
        <v>-</v>
      </c>
      <c r="T233" s="255" t="str">
        <f t="shared" si="255"/>
        <v>-</v>
      </c>
      <c r="U233" s="255" t="str">
        <f t="shared" si="256"/>
        <v>-</v>
      </c>
      <c r="V233" s="255" t="str">
        <f t="shared" si="257"/>
        <v>-</v>
      </c>
      <c r="W233" s="254"/>
      <c r="X233" s="254"/>
      <c r="Y233" s="254"/>
      <c r="Z233" s="254"/>
      <c r="AA233" s="254"/>
      <c r="AB233" s="254"/>
      <c r="AC233" s="254"/>
      <c r="AD233" s="254"/>
      <c r="AE233" s="254"/>
      <c r="AF233" s="261" t="s">
        <v>411</v>
      </c>
      <c r="AG233" s="262" t="s">
        <v>411</v>
      </c>
      <c r="AH233" s="262" t="s">
        <v>411</v>
      </c>
      <c r="AI233" s="262" t="s">
        <v>411</v>
      </c>
      <c r="AJ233" s="262" t="s">
        <v>411</v>
      </c>
      <c r="AK233" s="262" t="s">
        <v>411</v>
      </c>
      <c r="AL233" s="262" t="s">
        <v>411</v>
      </c>
      <c r="AM233" s="262" t="s">
        <v>411</v>
      </c>
      <c r="AN233" s="262" t="s">
        <v>411</v>
      </c>
      <c r="AO233" s="262" t="s">
        <v>411</v>
      </c>
      <c r="AP233" s="262" t="s">
        <v>411</v>
      </c>
      <c r="AQ233" s="262" t="s">
        <v>411</v>
      </c>
      <c r="AR233" s="262" t="s">
        <v>411</v>
      </c>
      <c r="AS233" s="262" t="s">
        <v>411</v>
      </c>
      <c r="AT233" s="262" t="s">
        <v>411</v>
      </c>
      <c r="AU233" s="262" t="s">
        <v>411</v>
      </c>
      <c r="AV233" s="262" t="s">
        <v>411</v>
      </c>
      <c r="AW233" s="262" t="s">
        <v>411</v>
      </c>
      <c r="AX233" s="262" t="s">
        <v>411</v>
      </c>
      <c r="AY233" s="262" t="s">
        <v>411</v>
      </c>
      <c r="AZ233" s="262" t="s">
        <v>411</v>
      </c>
      <c r="BA233" s="262" t="s">
        <v>411</v>
      </c>
      <c r="BB233" s="262" t="s">
        <v>411</v>
      </c>
      <c r="BC233" s="262" t="s">
        <v>411</v>
      </c>
      <c r="BD233" s="262" t="s">
        <v>411</v>
      </c>
      <c r="BE233" s="262" t="s">
        <v>411</v>
      </c>
      <c r="BF233" s="263" t="s">
        <v>411</v>
      </c>
    </row>
    <row r="234" spans="2:58" hidden="1">
      <c r="B234" s="5" t="s">
        <v>349</v>
      </c>
      <c r="C234" s="5" t="str">
        <f t="shared" ca="1" si="258"/>
        <v>Veikla</v>
      </c>
      <c r="D234" t="str">
        <f t="shared" si="259"/>
        <v>False</v>
      </c>
      <c r="E234" s="255" t="str">
        <f t="shared" si="240"/>
        <v>-</v>
      </c>
      <c r="F234" s="255" t="str">
        <f t="shared" si="241"/>
        <v>-</v>
      </c>
      <c r="G234" s="255" t="str">
        <f t="shared" si="242"/>
        <v>-</v>
      </c>
      <c r="H234" s="255" t="str">
        <f t="shared" si="243"/>
        <v>-</v>
      </c>
      <c r="I234" s="255" t="str">
        <f t="shared" si="244"/>
        <v>-</v>
      </c>
      <c r="J234" s="255" t="str">
        <f t="shared" si="245"/>
        <v>-</v>
      </c>
      <c r="K234" s="255" t="str">
        <f t="shared" si="246"/>
        <v>-</v>
      </c>
      <c r="L234" s="255" t="str">
        <f t="shared" si="247"/>
        <v>-</v>
      </c>
      <c r="M234" s="255" t="str">
        <f t="shared" si="248"/>
        <v>-</v>
      </c>
      <c r="N234" s="255" t="str">
        <f t="shared" si="249"/>
        <v>-</v>
      </c>
      <c r="O234" s="255" t="str">
        <f t="shared" si="250"/>
        <v>-</v>
      </c>
      <c r="P234" s="255" t="str">
        <f t="shared" si="251"/>
        <v>-</v>
      </c>
      <c r="Q234" s="255" t="str">
        <f t="shared" si="252"/>
        <v>-</v>
      </c>
      <c r="R234" s="255" t="str">
        <f t="shared" si="253"/>
        <v>-</v>
      </c>
      <c r="S234" s="255" t="str">
        <f t="shared" si="254"/>
        <v>-</v>
      </c>
      <c r="T234" s="255" t="str">
        <f t="shared" si="255"/>
        <v>-</v>
      </c>
      <c r="U234" s="255" t="str">
        <f t="shared" si="256"/>
        <v>-</v>
      </c>
      <c r="V234" s="255" t="str">
        <f t="shared" si="257"/>
        <v>-</v>
      </c>
      <c r="W234" s="254"/>
      <c r="X234" s="254"/>
      <c r="Y234" s="254"/>
      <c r="Z234" s="254"/>
      <c r="AA234" s="254"/>
      <c r="AB234" s="254"/>
      <c r="AC234" s="254"/>
      <c r="AD234" s="254"/>
      <c r="AE234" s="254"/>
      <c r="AF234" s="261" t="s">
        <v>411</v>
      </c>
      <c r="AG234" s="262" t="s">
        <v>411</v>
      </c>
      <c r="AH234" s="262" t="s">
        <v>411</v>
      </c>
      <c r="AI234" s="262" t="s">
        <v>411</v>
      </c>
      <c r="AJ234" s="262" t="s">
        <v>411</v>
      </c>
      <c r="AK234" s="262" t="s">
        <v>411</v>
      </c>
      <c r="AL234" s="262" t="s">
        <v>411</v>
      </c>
      <c r="AM234" s="262" t="s">
        <v>411</v>
      </c>
      <c r="AN234" s="262" t="s">
        <v>411</v>
      </c>
      <c r="AO234" s="262" t="s">
        <v>411</v>
      </c>
      <c r="AP234" s="262" t="s">
        <v>411</v>
      </c>
      <c r="AQ234" s="262" t="s">
        <v>411</v>
      </c>
      <c r="AR234" s="262" t="s">
        <v>411</v>
      </c>
      <c r="AS234" s="262" t="s">
        <v>411</v>
      </c>
      <c r="AT234" s="262" t="s">
        <v>411</v>
      </c>
      <c r="AU234" s="262" t="s">
        <v>411</v>
      </c>
      <c r="AV234" s="262" t="s">
        <v>411</v>
      </c>
      <c r="AW234" s="262" t="s">
        <v>411</v>
      </c>
      <c r="AX234" s="262" t="s">
        <v>411</v>
      </c>
      <c r="AY234" s="262" t="s">
        <v>411</v>
      </c>
      <c r="AZ234" s="262" t="s">
        <v>411</v>
      </c>
      <c r="BA234" s="262" t="s">
        <v>411</v>
      </c>
      <c r="BB234" s="262" t="s">
        <v>411</v>
      </c>
      <c r="BC234" s="262" t="s">
        <v>411</v>
      </c>
      <c r="BD234" s="262" t="s">
        <v>411</v>
      </c>
      <c r="BE234" s="262" t="s">
        <v>411</v>
      </c>
      <c r="BF234" s="263" t="s">
        <v>411</v>
      </c>
    </row>
    <row r="235" spans="2:58" hidden="1">
      <c r="B235" s="5" t="s">
        <v>350</v>
      </c>
      <c r="C235" s="5" t="str">
        <f t="shared" ca="1" si="258"/>
        <v>Veikla</v>
      </c>
      <c r="D235" t="str">
        <f t="shared" si="259"/>
        <v>False</v>
      </c>
      <c r="E235" s="255" t="str">
        <f t="shared" si="240"/>
        <v>-</v>
      </c>
      <c r="F235" s="255" t="str">
        <f t="shared" si="241"/>
        <v>-</v>
      </c>
      <c r="G235" s="255" t="str">
        <f t="shared" si="242"/>
        <v>-</v>
      </c>
      <c r="H235" s="255" t="str">
        <f t="shared" si="243"/>
        <v>-</v>
      </c>
      <c r="I235" s="255" t="str">
        <f t="shared" si="244"/>
        <v>-</v>
      </c>
      <c r="J235" s="255" t="str">
        <f t="shared" si="245"/>
        <v>-</v>
      </c>
      <c r="K235" s="255" t="str">
        <f t="shared" si="246"/>
        <v>-</v>
      </c>
      <c r="L235" s="255" t="str">
        <f t="shared" si="247"/>
        <v>-</v>
      </c>
      <c r="M235" s="255" t="str">
        <f t="shared" si="248"/>
        <v>-</v>
      </c>
      <c r="N235" s="255" t="str">
        <f t="shared" si="249"/>
        <v>-</v>
      </c>
      <c r="O235" s="255" t="str">
        <f t="shared" si="250"/>
        <v>-</v>
      </c>
      <c r="P235" s="255" t="str">
        <f t="shared" si="251"/>
        <v>-</v>
      </c>
      <c r="Q235" s="255" t="str">
        <f t="shared" si="252"/>
        <v>-</v>
      </c>
      <c r="R235" s="255" t="str">
        <f t="shared" si="253"/>
        <v>-</v>
      </c>
      <c r="S235" s="255" t="str">
        <f t="shared" si="254"/>
        <v>-</v>
      </c>
      <c r="T235" s="255" t="str">
        <f t="shared" si="255"/>
        <v>-</v>
      </c>
      <c r="U235" s="255" t="str">
        <f t="shared" si="256"/>
        <v>-</v>
      </c>
      <c r="V235" s="255" t="str">
        <f t="shared" si="257"/>
        <v>-</v>
      </c>
      <c r="W235" s="254"/>
      <c r="X235" s="254"/>
      <c r="Y235" s="254"/>
      <c r="Z235" s="254"/>
      <c r="AA235" s="254"/>
      <c r="AB235" s="254"/>
      <c r="AC235" s="254"/>
      <c r="AD235" s="254"/>
      <c r="AE235" s="254"/>
      <c r="AF235" s="261" t="s">
        <v>411</v>
      </c>
      <c r="AG235" s="262" t="s">
        <v>411</v>
      </c>
      <c r="AH235" s="262" t="s">
        <v>411</v>
      </c>
      <c r="AI235" s="262" t="s">
        <v>411</v>
      </c>
      <c r="AJ235" s="262" t="s">
        <v>411</v>
      </c>
      <c r="AK235" s="262" t="s">
        <v>411</v>
      </c>
      <c r="AL235" s="262" t="s">
        <v>411</v>
      </c>
      <c r="AM235" s="262" t="s">
        <v>411</v>
      </c>
      <c r="AN235" s="262" t="s">
        <v>411</v>
      </c>
      <c r="AO235" s="262" t="s">
        <v>411</v>
      </c>
      <c r="AP235" s="262" t="s">
        <v>411</v>
      </c>
      <c r="AQ235" s="262" t="s">
        <v>411</v>
      </c>
      <c r="AR235" s="262" t="s">
        <v>411</v>
      </c>
      <c r="AS235" s="262" t="s">
        <v>411</v>
      </c>
      <c r="AT235" s="262" t="s">
        <v>411</v>
      </c>
      <c r="AU235" s="262" t="s">
        <v>411</v>
      </c>
      <c r="AV235" s="262" t="s">
        <v>411</v>
      </c>
      <c r="AW235" s="262" t="s">
        <v>411</v>
      </c>
      <c r="AX235" s="262" t="s">
        <v>411</v>
      </c>
      <c r="AY235" s="262" t="s">
        <v>411</v>
      </c>
      <c r="AZ235" s="262" t="s">
        <v>411</v>
      </c>
      <c r="BA235" s="262" t="s">
        <v>411</v>
      </c>
      <c r="BB235" s="262" t="s">
        <v>411</v>
      </c>
      <c r="BC235" s="262" t="s">
        <v>411</v>
      </c>
      <c r="BD235" s="262" t="s">
        <v>411</v>
      </c>
      <c r="BE235" s="262" t="s">
        <v>411</v>
      </c>
      <c r="BF235" s="263" t="s">
        <v>411</v>
      </c>
    </row>
    <row r="236" spans="2:58" hidden="1">
      <c r="B236" s="5" t="s">
        <v>351</v>
      </c>
      <c r="C236" s="5" t="str">
        <f t="shared" ca="1" si="258"/>
        <v>Reinvesticijos (po priemonės įgyvendinimo)</v>
      </c>
      <c r="D236" t="str">
        <f t="shared" si="259"/>
        <v>False</v>
      </c>
      <c r="E236" s="255" t="str">
        <f t="shared" si="240"/>
        <v>-</v>
      </c>
      <c r="F236" s="255" t="str">
        <f t="shared" si="241"/>
        <v>-</v>
      </c>
      <c r="G236" s="255" t="str">
        <f t="shared" si="242"/>
        <v>-</v>
      </c>
      <c r="H236" s="255" t="str">
        <f t="shared" si="243"/>
        <v>-</v>
      </c>
      <c r="I236" s="255" t="str">
        <f t="shared" si="244"/>
        <v>-</v>
      </c>
      <c r="J236" s="255" t="str">
        <f t="shared" si="245"/>
        <v>-</v>
      </c>
      <c r="K236" s="255" t="str">
        <f t="shared" si="246"/>
        <v>-</v>
      </c>
      <c r="L236" s="255" t="str">
        <f t="shared" si="247"/>
        <v>-</v>
      </c>
      <c r="M236" s="255" t="str">
        <f t="shared" si="248"/>
        <v>-</v>
      </c>
      <c r="N236" s="255" t="str">
        <f t="shared" si="249"/>
        <v>-</v>
      </c>
      <c r="O236" s="255" t="str">
        <f t="shared" si="250"/>
        <v>-</v>
      </c>
      <c r="P236" s="255" t="str">
        <f t="shared" si="251"/>
        <v>-</v>
      </c>
      <c r="Q236" s="255" t="str">
        <f t="shared" si="252"/>
        <v>-</v>
      </c>
      <c r="R236" s="255" t="str">
        <f t="shared" si="253"/>
        <v>-</v>
      </c>
      <c r="S236" s="255" t="str">
        <f t="shared" si="254"/>
        <v>-</v>
      </c>
      <c r="T236" s="255" t="str">
        <f t="shared" si="255"/>
        <v>-</v>
      </c>
      <c r="U236" s="255" t="str">
        <f t="shared" si="256"/>
        <v>-</v>
      </c>
      <c r="V236" s="255" t="str">
        <f t="shared" si="257"/>
        <v>-</v>
      </c>
      <c r="W236" s="254"/>
      <c r="X236" s="254"/>
      <c r="Y236" s="254"/>
      <c r="Z236" s="254"/>
      <c r="AA236" s="254"/>
      <c r="AB236" s="254"/>
      <c r="AC236" s="254"/>
      <c r="AD236" s="254"/>
      <c r="AE236" s="254"/>
      <c r="AF236" s="261" t="s">
        <v>411</v>
      </c>
      <c r="AG236" s="262" t="s">
        <v>411</v>
      </c>
      <c r="AH236" s="262" t="s">
        <v>411</v>
      </c>
      <c r="AI236" s="262" t="s">
        <v>411</v>
      </c>
      <c r="AJ236" s="262" t="s">
        <v>411</v>
      </c>
      <c r="AK236" s="262" t="s">
        <v>411</v>
      </c>
      <c r="AL236" s="262" t="s">
        <v>411</v>
      </c>
      <c r="AM236" s="262" t="s">
        <v>411</v>
      </c>
      <c r="AN236" s="262" t="s">
        <v>411</v>
      </c>
      <c r="AO236" s="262" t="s">
        <v>411</v>
      </c>
      <c r="AP236" s="262" t="s">
        <v>411</v>
      </c>
      <c r="AQ236" s="262" t="s">
        <v>411</v>
      </c>
      <c r="AR236" s="262" t="s">
        <v>411</v>
      </c>
      <c r="AS236" s="262" t="s">
        <v>411</v>
      </c>
      <c r="AT236" s="262" t="s">
        <v>411</v>
      </c>
      <c r="AU236" s="262" t="s">
        <v>411</v>
      </c>
      <c r="AV236" s="262" t="s">
        <v>411</v>
      </c>
      <c r="AW236" s="262" t="s">
        <v>411</v>
      </c>
      <c r="AX236" s="262" t="s">
        <v>411</v>
      </c>
      <c r="AY236" s="262" t="s">
        <v>411</v>
      </c>
      <c r="AZ236" s="262" t="s">
        <v>411</v>
      </c>
      <c r="BA236" s="262" t="s">
        <v>411</v>
      </c>
      <c r="BB236" s="262" t="s">
        <v>411</v>
      </c>
      <c r="BC236" s="262" t="s">
        <v>411</v>
      </c>
      <c r="BD236" s="262" t="s">
        <v>411</v>
      </c>
      <c r="BE236" s="262" t="s">
        <v>411</v>
      </c>
      <c r="BF236" s="263" t="s">
        <v>411</v>
      </c>
    </row>
    <row r="237" spans="2:58" hidden="1">
      <c r="B237" s="5" t="s">
        <v>352</v>
      </c>
      <c r="C237" s="5" t="str">
        <f t="shared" ca="1" si="258"/>
        <v>Likutinė vertė</v>
      </c>
      <c r="D237" t="str">
        <f t="shared" si="259"/>
        <v>False</v>
      </c>
      <c r="E237" s="255" t="str">
        <f t="shared" si="240"/>
        <v>-</v>
      </c>
      <c r="F237" s="255" t="str">
        <f t="shared" si="241"/>
        <v>-</v>
      </c>
      <c r="G237" s="255" t="str">
        <f t="shared" si="242"/>
        <v>-</v>
      </c>
      <c r="H237" s="255" t="str">
        <f t="shared" si="243"/>
        <v>-</v>
      </c>
      <c r="I237" s="255" t="str">
        <f t="shared" si="244"/>
        <v>-</v>
      </c>
      <c r="J237" s="255" t="str">
        <f t="shared" si="245"/>
        <v>-</v>
      </c>
      <c r="K237" s="255" t="str">
        <f t="shared" si="246"/>
        <v>-</v>
      </c>
      <c r="L237" s="255" t="str">
        <f t="shared" si="247"/>
        <v>-</v>
      </c>
      <c r="M237" s="255" t="str">
        <f t="shared" si="248"/>
        <v>-</v>
      </c>
      <c r="N237" s="255" t="str">
        <f t="shared" si="249"/>
        <v>-</v>
      </c>
      <c r="O237" s="255" t="str">
        <f t="shared" si="250"/>
        <v>-</v>
      </c>
      <c r="P237" s="255" t="str">
        <f t="shared" si="251"/>
        <v>-</v>
      </c>
      <c r="Q237" s="255" t="str">
        <f t="shared" si="252"/>
        <v>-</v>
      </c>
      <c r="R237" s="255" t="str">
        <f t="shared" si="253"/>
        <v>-</v>
      </c>
      <c r="S237" s="255" t="str">
        <f t="shared" si="254"/>
        <v>-</v>
      </c>
      <c r="T237" s="255" t="str">
        <f t="shared" si="255"/>
        <v>-</v>
      </c>
      <c r="U237" s="255" t="str">
        <f t="shared" si="256"/>
        <v>-</v>
      </c>
      <c r="V237" s="255" t="str">
        <f t="shared" si="257"/>
        <v>-</v>
      </c>
      <c r="W237" s="254"/>
      <c r="X237" s="254"/>
      <c r="Y237" s="254"/>
      <c r="Z237" s="254"/>
      <c r="AA237" s="254"/>
      <c r="AB237" s="254"/>
      <c r="AC237" s="254"/>
      <c r="AD237" s="254"/>
      <c r="AE237" s="254"/>
      <c r="AF237" s="261" t="s">
        <v>411</v>
      </c>
      <c r="AG237" s="262" t="s">
        <v>411</v>
      </c>
      <c r="AH237" s="262" t="s">
        <v>411</v>
      </c>
      <c r="AI237" s="262" t="s">
        <v>411</v>
      </c>
      <c r="AJ237" s="262" t="s">
        <v>411</v>
      </c>
      <c r="AK237" s="262" t="s">
        <v>411</v>
      </c>
      <c r="AL237" s="262" t="s">
        <v>411</v>
      </c>
      <c r="AM237" s="262" t="s">
        <v>411</v>
      </c>
      <c r="AN237" s="262" t="s">
        <v>411</v>
      </c>
      <c r="AO237" s="262" t="s">
        <v>411</v>
      </c>
      <c r="AP237" s="262" t="s">
        <v>411</v>
      </c>
      <c r="AQ237" s="262" t="s">
        <v>411</v>
      </c>
      <c r="AR237" s="262" t="s">
        <v>411</v>
      </c>
      <c r="AS237" s="262" t="s">
        <v>411</v>
      </c>
      <c r="AT237" s="262" t="s">
        <v>411</v>
      </c>
      <c r="AU237" s="262" t="s">
        <v>411</v>
      </c>
      <c r="AV237" s="262" t="s">
        <v>411</v>
      </c>
      <c r="AW237" s="262" t="s">
        <v>411</v>
      </c>
      <c r="AX237" s="262" t="s">
        <v>411</v>
      </c>
      <c r="AY237" s="262" t="s">
        <v>411</v>
      </c>
      <c r="AZ237" s="262" t="s">
        <v>411</v>
      </c>
      <c r="BA237" s="262" t="s">
        <v>411</v>
      </c>
      <c r="BB237" s="262" t="s">
        <v>411</v>
      </c>
      <c r="BC237" s="262" t="s">
        <v>411</v>
      </c>
      <c r="BD237" s="262" t="s">
        <v>411</v>
      </c>
      <c r="BE237" s="262" t="s">
        <v>411</v>
      </c>
      <c r="BF237" s="263" t="s">
        <v>411</v>
      </c>
    </row>
    <row r="238" spans="2:58">
      <c r="B238" s="5" t="s">
        <v>353</v>
      </c>
      <c r="C238" s="5" t="str">
        <f t="shared" ca="1" si="258"/>
        <v>Elektros energijos ir infrastruktūros būklės palaikymo išlaidos (VL)</v>
      </c>
      <c r="D238" t="str">
        <f t="shared" si="259"/>
        <v>True</v>
      </c>
      <c r="E238" s="255">
        <f t="shared" si="240"/>
        <v>-2.5735288181742168E-4</v>
      </c>
      <c r="F238" s="255">
        <f t="shared" si="241"/>
        <v>2.5735288181703115E-4</v>
      </c>
      <c r="G238" s="255">
        <f t="shared" si="242"/>
        <v>-3.2987063344673025E-4</v>
      </c>
      <c r="H238" s="255">
        <f t="shared" si="243"/>
        <v>3.2987063344659407E-4</v>
      </c>
      <c r="I238" s="255">
        <f t="shared" si="244"/>
        <v>-1.1593501025678314E-3</v>
      </c>
      <c r="J238" s="255">
        <f t="shared" si="245"/>
        <v>1.1624435573164477E-3</v>
      </c>
      <c r="K238" s="255" t="str">
        <f t="shared" si="246"/>
        <v>-</v>
      </c>
      <c r="L238" s="255" t="str">
        <f t="shared" si="247"/>
        <v>-</v>
      </c>
      <c r="M238" s="255" t="str">
        <f t="shared" si="248"/>
        <v>-</v>
      </c>
      <c r="N238" s="255" t="str">
        <f t="shared" si="249"/>
        <v>-</v>
      </c>
      <c r="O238" s="255">
        <f t="shared" si="250"/>
        <v>1.3828230717456969E-3</v>
      </c>
      <c r="P238" s="255">
        <f t="shared" si="251"/>
        <v>-1.3828230717459168E-3</v>
      </c>
      <c r="Q238" s="255">
        <f t="shared" si="252"/>
        <v>1.2764041174227845E-3</v>
      </c>
      <c r="R238" s="255">
        <f t="shared" si="253"/>
        <v>-1.2764041174233936E-3</v>
      </c>
      <c r="S238" s="255" t="str">
        <f t="shared" si="254"/>
        <v>-</v>
      </c>
      <c r="T238" s="255" t="str">
        <f t="shared" si="255"/>
        <v>-</v>
      </c>
      <c r="U238" s="255">
        <f t="shared" si="256"/>
        <v>0</v>
      </c>
      <c r="V238" s="255">
        <f t="shared" si="257"/>
        <v>0</v>
      </c>
      <c r="W238" s="254"/>
      <c r="X238" s="254"/>
      <c r="Y238" s="254"/>
      <c r="Z238" s="254"/>
      <c r="AA238" s="254"/>
      <c r="AB238" s="254"/>
      <c r="AC238" s="254"/>
      <c r="AD238" s="254"/>
      <c r="AE238" s="254"/>
      <c r="AF238" s="261">
        <v>4.5476553378830076</v>
      </c>
      <c r="AG238" s="262">
        <v>4.5488259913607703</v>
      </c>
      <c r="AH238" s="262">
        <v>4.5499966448385312</v>
      </c>
      <c r="AI238" s="262">
        <v>218780907.76878643</v>
      </c>
      <c r="AJ238" s="262">
        <v>218853100.97983843</v>
      </c>
      <c r="AK238" s="262">
        <v>218925294.1908904</v>
      </c>
      <c r="AL238" s="262">
        <v>0.27810080211975641</v>
      </c>
      <c r="AM238" s="262">
        <v>0.27842359254032534</v>
      </c>
      <c r="AN238" s="262">
        <v>0.27874724425167874</v>
      </c>
      <c r="AO238" s="262" t="s">
        <v>410</v>
      </c>
      <c r="AP238" s="262" t="s">
        <v>410</v>
      </c>
      <c r="AQ238" s="262" t="s">
        <v>410</v>
      </c>
      <c r="AR238" s="262" t="s">
        <v>410</v>
      </c>
      <c r="AS238" s="262" t="s">
        <v>410</v>
      </c>
      <c r="AT238" s="262" t="s">
        <v>410</v>
      </c>
      <c r="AU238" s="262">
        <v>-67833866.720387697</v>
      </c>
      <c r="AV238" s="262">
        <v>-67740194.017216161</v>
      </c>
      <c r="AW238" s="262">
        <v>-67646521.31404461</v>
      </c>
      <c r="AX238" s="262">
        <v>-73481639.643197507</v>
      </c>
      <c r="AY238" s="262">
        <v>-73387966.94002597</v>
      </c>
      <c r="AZ238" s="262">
        <v>-73294294.236854389</v>
      </c>
      <c r="BA238" s="262" t="s">
        <v>410</v>
      </c>
      <c r="BB238" s="262" t="s">
        <v>410</v>
      </c>
      <c r="BC238" s="262" t="s">
        <v>410</v>
      </c>
      <c r="BD238" s="262">
        <v>7.0643746876137586E-2</v>
      </c>
      <c r="BE238" s="262">
        <v>7.0643746876137586E-2</v>
      </c>
      <c r="BF238" s="263">
        <v>7.0643746876137586E-2</v>
      </c>
    </row>
    <row r="239" spans="2:58">
      <c r="B239" s="5" t="s">
        <v>354</v>
      </c>
      <c r="C239" s="5" t="str">
        <f t="shared" ca="1" si="258"/>
        <v/>
      </c>
      <c r="D239" t="str">
        <f t="shared" si="259"/>
        <v>True</v>
      </c>
      <c r="E239" s="255">
        <f t="shared" si="240"/>
        <v>2.631678397582678E-7</v>
      </c>
      <c r="F239" s="255">
        <f t="shared" si="241"/>
        <v>-2.6316783995352224E-7</v>
      </c>
      <c r="G239" s="255">
        <f t="shared" si="242"/>
        <v>3.3732414979282127E-7</v>
      </c>
      <c r="H239" s="255">
        <f t="shared" si="243"/>
        <v>-3.3732414992899632E-7</v>
      </c>
      <c r="I239" s="255">
        <f t="shared" si="244"/>
        <v>5.1082292560297998E-7</v>
      </c>
      <c r="J239" s="255">
        <f t="shared" si="245"/>
        <v>-5.1082278922938067E-7</v>
      </c>
      <c r="K239" s="255" t="str">
        <f t="shared" si="246"/>
        <v>-</v>
      </c>
      <c r="L239" s="255" t="str">
        <f t="shared" si="247"/>
        <v>-</v>
      </c>
      <c r="M239" s="255" t="str">
        <f t="shared" si="248"/>
        <v>-</v>
      </c>
      <c r="N239" s="255" t="str">
        <f t="shared" si="249"/>
        <v>-</v>
      </c>
      <c r="O239" s="255">
        <f t="shared" si="250"/>
        <v>-1.4614265509595283E-6</v>
      </c>
      <c r="P239" s="255">
        <f t="shared" si="251"/>
        <v>1.4614265507395532E-6</v>
      </c>
      <c r="Q239" s="255">
        <f t="shared" si="252"/>
        <v>-1.3489584494132507E-6</v>
      </c>
      <c r="R239" s="255">
        <f t="shared" si="253"/>
        <v>1.3489584498193433E-6</v>
      </c>
      <c r="S239" s="255" t="str">
        <f t="shared" si="254"/>
        <v>-</v>
      </c>
      <c r="T239" s="255" t="str">
        <f t="shared" si="255"/>
        <v>-</v>
      </c>
      <c r="U239" s="255">
        <f t="shared" si="256"/>
        <v>0</v>
      </c>
      <c r="V239" s="255">
        <f t="shared" si="257"/>
        <v>0</v>
      </c>
      <c r="W239" s="254"/>
      <c r="X239" s="254"/>
      <c r="Y239" s="254"/>
      <c r="Z239" s="254"/>
      <c r="AA239" s="254"/>
      <c r="AB239" s="254"/>
      <c r="AC239" s="254"/>
      <c r="AD239" s="254"/>
      <c r="AE239" s="254"/>
      <c r="AF239" s="261">
        <v>4.5488271884654798</v>
      </c>
      <c r="AG239" s="262">
        <v>4.5488259913607703</v>
      </c>
      <c r="AH239" s="262">
        <v>4.5488247942560598</v>
      </c>
      <c r="AI239" s="262">
        <v>218853174.80427465</v>
      </c>
      <c r="AJ239" s="262">
        <v>218853100.97983843</v>
      </c>
      <c r="AK239" s="262">
        <v>218853027.15540218</v>
      </c>
      <c r="AL239" s="262">
        <v>0.27842373476547944</v>
      </c>
      <c r="AM239" s="262">
        <v>0.27842359254032534</v>
      </c>
      <c r="AN239" s="262">
        <v>0.27842345031520921</v>
      </c>
      <c r="AO239" s="262" t="s">
        <v>410</v>
      </c>
      <c r="AP239" s="262" t="s">
        <v>410</v>
      </c>
      <c r="AQ239" s="262" t="s">
        <v>410</v>
      </c>
      <c r="AR239" s="262" t="s">
        <v>410</v>
      </c>
      <c r="AS239" s="262" t="s">
        <v>410</v>
      </c>
      <c r="AT239" s="262" t="s">
        <v>410</v>
      </c>
      <c r="AU239" s="262">
        <v>-67740095.019898057</v>
      </c>
      <c r="AV239" s="262">
        <v>-67740194.017216161</v>
      </c>
      <c r="AW239" s="262">
        <v>-67740293.01453425</v>
      </c>
      <c r="AX239" s="262">
        <v>-73387867.942707881</v>
      </c>
      <c r="AY239" s="262">
        <v>-73387966.94002597</v>
      </c>
      <c r="AZ239" s="262">
        <v>-73388065.937344089</v>
      </c>
      <c r="BA239" s="262" t="s">
        <v>410</v>
      </c>
      <c r="BB239" s="262" t="s">
        <v>410</v>
      </c>
      <c r="BC239" s="262" t="s">
        <v>410</v>
      </c>
      <c r="BD239" s="262">
        <v>7.0643746876137586E-2</v>
      </c>
      <c r="BE239" s="262">
        <v>7.0643746876137586E-2</v>
      </c>
      <c r="BF239" s="263">
        <v>7.0643746876137586E-2</v>
      </c>
    </row>
    <row r="240" spans="2:58">
      <c r="B240" s="5" t="s">
        <v>355</v>
      </c>
      <c r="C240" s="5" t="str">
        <f t="shared" ca="1" si="258"/>
        <v/>
      </c>
      <c r="D240" t="str">
        <f t="shared" si="259"/>
        <v>True</v>
      </c>
      <c r="E240" s="255">
        <f t="shared" si="240"/>
        <v>1.178685248115258E-6</v>
      </c>
      <c r="F240" s="255">
        <f t="shared" si="241"/>
        <v>-1.1786852485057669E-6</v>
      </c>
      <c r="G240" s="255">
        <f t="shared" si="242"/>
        <v>1.5108191006730778E-6</v>
      </c>
      <c r="H240" s="255">
        <f t="shared" si="243"/>
        <v>-1.5108191006730778E-6</v>
      </c>
      <c r="I240" s="255">
        <f t="shared" si="244"/>
        <v>6.9864500760357352E-7</v>
      </c>
      <c r="J240" s="255">
        <f t="shared" si="245"/>
        <v>-6.9864591277336995E-7</v>
      </c>
      <c r="K240" s="255" t="str">
        <f t="shared" si="246"/>
        <v>-</v>
      </c>
      <c r="L240" s="255" t="str">
        <f t="shared" si="247"/>
        <v>-</v>
      </c>
      <c r="M240" s="255" t="str">
        <f t="shared" si="248"/>
        <v>-</v>
      </c>
      <c r="N240" s="255" t="str">
        <f t="shared" si="249"/>
        <v>-</v>
      </c>
      <c r="O240" s="255">
        <f t="shared" si="250"/>
        <v>-6.9784404413048298E-6</v>
      </c>
      <c r="P240" s="255">
        <f t="shared" si="251"/>
        <v>6.9784404408648792E-6</v>
      </c>
      <c r="Q240" s="255">
        <f t="shared" si="252"/>
        <v>-6.4413953559701848E-6</v>
      </c>
      <c r="R240" s="255">
        <f t="shared" si="253"/>
        <v>6.4413953555640918E-6</v>
      </c>
      <c r="S240" s="255" t="str">
        <f t="shared" si="254"/>
        <v>-</v>
      </c>
      <c r="T240" s="255" t="str">
        <f t="shared" si="255"/>
        <v>-</v>
      </c>
      <c r="U240" s="255">
        <f t="shared" si="256"/>
        <v>0</v>
      </c>
      <c r="V240" s="255">
        <f t="shared" si="257"/>
        <v>0</v>
      </c>
      <c r="W240" s="254"/>
      <c r="X240" s="254"/>
      <c r="Y240" s="254"/>
      <c r="Z240" s="254"/>
      <c r="AA240" s="254"/>
      <c r="AB240" s="254"/>
      <c r="AC240" s="254"/>
      <c r="AD240" s="254"/>
      <c r="AE240" s="254"/>
      <c r="AF240" s="261">
        <v>4.5488313529948625</v>
      </c>
      <c r="AG240" s="262">
        <v>4.5488259913607703</v>
      </c>
      <c r="AH240" s="262">
        <v>4.5488206297266762</v>
      </c>
      <c r="AI240" s="262">
        <v>218853431.62728363</v>
      </c>
      <c r="AJ240" s="262">
        <v>218853100.97983843</v>
      </c>
      <c r="AK240" s="262">
        <v>218852770.33239323</v>
      </c>
      <c r="AL240" s="262">
        <v>0.27842378705957826</v>
      </c>
      <c r="AM240" s="262">
        <v>0.27842359254032534</v>
      </c>
      <c r="AN240" s="262">
        <v>0.27842339802082039</v>
      </c>
      <c r="AO240" s="262" t="s">
        <v>410</v>
      </c>
      <c r="AP240" s="262" t="s">
        <v>410</v>
      </c>
      <c r="AQ240" s="262" t="s">
        <v>410</v>
      </c>
      <c r="AR240" s="262" t="s">
        <v>410</v>
      </c>
      <c r="AS240" s="262" t="s">
        <v>410</v>
      </c>
      <c r="AT240" s="262" t="s">
        <v>410</v>
      </c>
      <c r="AU240" s="262">
        <v>-67739721.296306729</v>
      </c>
      <c r="AV240" s="262">
        <v>-67740194.017216161</v>
      </c>
      <c r="AW240" s="262">
        <v>-67740666.738125563</v>
      </c>
      <c r="AX240" s="262">
        <v>-73387494.219116539</v>
      </c>
      <c r="AY240" s="262">
        <v>-73387966.94002597</v>
      </c>
      <c r="AZ240" s="262">
        <v>-73388439.660935372</v>
      </c>
      <c r="BA240" s="262" t="s">
        <v>410</v>
      </c>
      <c r="BB240" s="262" t="s">
        <v>410</v>
      </c>
      <c r="BC240" s="262" t="s">
        <v>410</v>
      </c>
      <c r="BD240" s="262">
        <v>7.0643746876137586E-2</v>
      </c>
      <c r="BE240" s="262">
        <v>7.0643746876137586E-2</v>
      </c>
      <c r="BF240" s="263">
        <v>7.0643746876137586E-2</v>
      </c>
    </row>
    <row r="241" spans="2:58">
      <c r="B241" s="5" t="s">
        <v>356</v>
      </c>
      <c r="C241" s="5" t="str">
        <f t="shared" ca="1" si="258"/>
        <v/>
      </c>
      <c r="D241" t="str">
        <f t="shared" si="259"/>
        <v>True</v>
      </c>
      <c r="E241" s="255">
        <f t="shared" si="240"/>
        <v>1.4368027714124851E-4</v>
      </c>
      <c r="F241" s="255">
        <f t="shared" si="241"/>
        <v>-1.4368027714144375E-4</v>
      </c>
      <c r="G241" s="255">
        <f t="shared" si="242"/>
        <v>1.841669838693917E-4</v>
      </c>
      <c r="H241" s="255">
        <f t="shared" si="243"/>
        <v>-1.8416698386925553E-4</v>
      </c>
      <c r="I241" s="255">
        <f t="shared" si="244"/>
        <v>1.7193314435668558E-4</v>
      </c>
      <c r="J241" s="255">
        <f t="shared" si="245"/>
        <v>-1.7193153405802266E-4</v>
      </c>
      <c r="K241" s="255" t="str">
        <f t="shared" si="246"/>
        <v>-</v>
      </c>
      <c r="L241" s="255" t="str">
        <f t="shared" si="247"/>
        <v>-</v>
      </c>
      <c r="M241" s="255" t="str">
        <f t="shared" si="248"/>
        <v>-</v>
      </c>
      <c r="N241" s="255" t="str">
        <f t="shared" si="249"/>
        <v>-</v>
      </c>
      <c r="O241" s="255">
        <f t="shared" si="250"/>
        <v>-8.3223591503246296E-4</v>
      </c>
      <c r="P241" s="255">
        <f t="shared" si="251"/>
        <v>8.3223591503246296E-4</v>
      </c>
      <c r="Q241" s="255">
        <f t="shared" si="252"/>
        <v>-7.6818891029459702E-4</v>
      </c>
      <c r="R241" s="255">
        <f t="shared" si="253"/>
        <v>7.6818891029459702E-4</v>
      </c>
      <c r="S241" s="255" t="str">
        <f t="shared" si="254"/>
        <v>-</v>
      </c>
      <c r="T241" s="255" t="str">
        <f t="shared" si="255"/>
        <v>-</v>
      </c>
      <c r="U241" s="255">
        <f t="shared" si="256"/>
        <v>0</v>
      </c>
      <c r="V241" s="255">
        <f t="shared" si="257"/>
        <v>0</v>
      </c>
      <c r="W241" s="254"/>
      <c r="X241" s="254"/>
      <c r="Y241" s="254"/>
      <c r="Z241" s="254"/>
      <c r="AA241" s="254"/>
      <c r="AB241" s="254"/>
      <c r="AC241" s="254"/>
      <c r="AD241" s="254"/>
      <c r="AE241" s="254"/>
      <c r="AF241" s="261">
        <v>4.5494795679398763</v>
      </c>
      <c r="AG241" s="262">
        <v>4.5488259913607703</v>
      </c>
      <c r="AH241" s="262">
        <v>4.5481724147816633</v>
      </c>
      <c r="AI241" s="262">
        <v>218893406.49535635</v>
      </c>
      <c r="AJ241" s="262">
        <v>218853100.97983843</v>
      </c>
      <c r="AK241" s="262">
        <v>218812795.46432054</v>
      </c>
      <c r="AL241" s="262">
        <v>0.27847146278405388</v>
      </c>
      <c r="AM241" s="262">
        <v>0.27842359254032534</v>
      </c>
      <c r="AN241" s="262">
        <v>0.27837572274494193</v>
      </c>
      <c r="AO241" s="262" t="s">
        <v>410</v>
      </c>
      <c r="AP241" s="262" t="s">
        <v>410</v>
      </c>
      <c r="AQ241" s="262" t="s">
        <v>410</v>
      </c>
      <c r="AR241" s="262" t="s">
        <v>410</v>
      </c>
      <c r="AS241" s="262" t="s">
        <v>410</v>
      </c>
      <c r="AT241" s="262" t="s">
        <v>410</v>
      </c>
      <c r="AU241" s="262">
        <v>-67683818.194863766</v>
      </c>
      <c r="AV241" s="262">
        <v>-67740194.017216161</v>
      </c>
      <c r="AW241" s="262">
        <v>-67796569.839568555</v>
      </c>
      <c r="AX241" s="262">
        <v>-73331591.117673576</v>
      </c>
      <c r="AY241" s="262">
        <v>-73387966.94002597</v>
      </c>
      <c r="AZ241" s="262">
        <v>-73444342.762378365</v>
      </c>
      <c r="BA241" s="262" t="s">
        <v>410</v>
      </c>
      <c r="BB241" s="262" t="s">
        <v>410</v>
      </c>
      <c r="BC241" s="262" t="s">
        <v>410</v>
      </c>
      <c r="BD241" s="262">
        <v>7.0643746876137586E-2</v>
      </c>
      <c r="BE241" s="262">
        <v>7.0643746876137586E-2</v>
      </c>
      <c r="BF241" s="263">
        <v>7.0643746876137586E-2</v>
      </c>
    </row>
    <row r="242" spans="2:58">
      <c r="B242" s="5" t="s">
        <v>357</v>
      </c>
      <c r="C242" s="5" t="str">
        <f t="shared" ca="1" si="258"/>
        <v/>
      </c>
      <c r="D242" t="str">
        <f t="shared" si="259"/>
        <v>True</v>
      </c>
      <c r="E242" s="255">
        <f t="shared" si="240"/>
        <v>2.1380993622253762E-5</v>
      </c>
      <c r="F242" s="255">
        <f t="shared" si="241"/>
        <v>-2.1380993622253762E-5</v>
      </c>
      <c r="G242" s="255">
        <f t="shared" si="242"/>
        <v>2.7405801171287654E-5</v>
      </c>
      <c r="H242" s="255">
        <f t="shared" si="243"/>
        <v>-2.7405801170742954E-5</v>
      </c>
      <c r="I242" s="255">
        <f t="shared" si="244"/>
        <v>2.5585187417879169E-5</v>
      </c>
      <c r="J242" s="255">
        <f t="shared" si="245"/>
        <v>-2.5585151759771731E-5</v>
      </c>
      <c r="K242" s="255" t="str">
        <f t="shared" si="246"/>
        <v>-</v>
      </c>
      <c r="L242" s="255" t="str">
        <f t="shared" si="247"/>
        <v>-</v>
      </c>
      <c r="M242" s="255" t="str">
        <f t="shared" si="248"/>
        <v>-</v>
      </c>
      <c r="N242" s="255" t="str">
        <f t="shared" si="249"/>
        <v>-</v>
      </c>
      <c r="O242" s="255">
        <f t="shared" si="250"/>
        <v>-1.238446302130921E-4</v>
      </c>
      <c r="P242" s="255">
        <f t="shared" si="251"/>
        <v>1.2384463021331208E-4</v>
      </c>
      <c r="Q242" s="255">
        <f t="shared" si="252"/>
        <v>-1.1431382593622341E-4</v>
      </c>
      <c r="R242" s="255">
        <f t="shared" si="253"/>
        <v>1.1431382593662952E-4</v>
      </c>
      <c r="S242" s="255" t="str">
        <f t="shared" si="254"/>
        <v>-</v>
      </c>
      <c r="T242" s="255" t="str">
        <f t="shared" si="255"/>
        <v>-</v>
      </c>
      <c r="U242" s="255">
        <f t="shared" si="256"/>
        <v>0</v>
      </c>
      <c r="V242" s="255">
        <f t="shared" si="257"/>
        <v>0</v>
      </c>
      <c r="W242" s="254"/>
      <c r="X242" s="254"/>
      <c r="Y242" s="254"/>
      <c r="Z242" s="254"/>
      <c r="AA242" s="254"/>
      <c r="AB242" s="254"/>
      <c r="AC242" s="254"/>
      <c r="AD242" s="254"/>
      <c r="AE242" s="254"/>
      <c r="AF242" s="261">
        <v>4.5489232497802803</v>
      </c>
      <c r="AG242" s="262">
        <v>4.5488259913607703</v>
      </c>
      <c r="AH242" s="262">
        <v>4.5487287329412602</v>
      </c>
      <c r="AI242" s="262">
        <v>218859098.8244096</v>
      </c>
      <c r="AJ242" s="262">
        <v>218853100.97983843</v>
      </c>
      <c r="AK242" s="262">
        <v>218847103.13526738</v>
      </c>
      <c r="AL242" s="262">
        <v>0.27843071606012204</v>
      </c>
      <c r="AM242" s="262">
        <v>0.27842359254032534</v>
      </c>
      <c r="AN242" s="262">
        <v>0.27841646903045669</v>
      </c>
      <c r="AO242" s="262" t="s">
        <v>410</v>
      </c>
      <c r="AP242" s="262" t="s">
        <v>410</v>
      </c>
      <c r="AQ242" s="262" t="s">
        <v>410</v>
      </c>
      <c r="AR242" s="262" t="s">
        <v>410</v>
      </c>
      <c r="AS242" s="262" t="s">
        <v>410</v>
      </c>
      <c r="AT242" s="262" t="s">
        <v>410</v>
      </c>
      <c r="AU242" s="262">
        <v>-67731804.757937536</v>
      </c>
      <c r="AV242" s="262">
        <v>-67740194.017216161</v>
      </c>
      <c r="AW242" s="262">
        <v>-67748583.276494801</v>
      </c>
      <c r="AX242" s="262">
        <v>-73379577.680747375</v>
      </c>
      <c r="AY242" s="262">
        <v>-73387966.94002597</v>
      </c>
      <c r="AZ242" s="262">
        <v>-73396356.199304596</v>
      </c>
      <c r="BA242" s="262" t="s">
        <v>410</v>
      </c>
      <c r="BB242" s="262" t="s">
        <v>410</v>
      </c>
      <c r="BC242" s="262" t="s">
        <v>410</v>
      </c>
      <c r="BD242" s="262">
        <v>7.0643746876137586E-2</v>
      </c>
      <c r="BE242" s="262">
        <v>7.0643746876137586E-2</v>
      </c>
      <c r="BF242" s="263">
        <v>7.0643746876137586E-2</v>
      </c>
    </row>
    <row r="243" spans="2:58">
      <c r="B243" s="5" t="s">
        <v>358</v>
      </c>
      <c r="C243" s="5" t="str">
        <f t="shared" ca="1" si="258"/>
        <v>Darbo užmokesčio sąnaudos (LTGI)</v>
      </c>
      <c r="D243" t="str">
        <f t="shared" si="259"/>
        <v>True</v>
      </c>
      <c r="E243" s="255">
        <f t="shared" si="240"/>
        <v>5.6524928243162898E-7</v>
      </c>
      <c r="F243" s="255">
        <f t="shared" si="241"/>
        <v>-5.6524928243162898E-7</v>
      </c>
      <c r="G243" s="255">
        <f t="shared" si="242"/>
        <v>7.2452710672506875E-7</v>
      </c>
      <c r="H243" s="255">
        <f t="shared" si="243"/>
        <v>-7.2452710658889381E-7</v>
      </c>
      <c r="I243" s="255">
        <f t="shared" si="244"/>
        <v>8.139148713572011E-7</v>
      </c>
      <c r="J243" s="255">
        <f t="shared" si="245"/>
        <v>-8.1391454756959111E-7</v>
      </c>
      <c r="K243" s="255" t="str">
        <f t="shared" si="246"/>
        <v>-</v>
      </c>
      <c r="L243" s="255" t="str">
        <f t="shared" si="247"/>
        <v>-</v>
      </c>
      <c r="M243" s="255" t="str">
        <f t="shared" si="248"/>
        <v>-</v>
      </c>
      <c r="N243" s="255" t="str">
        <f t="shared" si="249"/>
        <v>-</v>
      </c>
      <c r="O243" s="255">
        <f t="shared" si="250"/>
        <v>0</v>
      </c>
      <c r="P243" s="255">
        <f t="shared" si="251"/>
        <v>0</v>
      </c>
      <c r="Q243" s="255">
        <f t="shared" si="252"/>
        <v>-2.4802516527046367E-6</v>
      </c>
      <c r="R243" s="255">
        <f t="shared" si="253"/>
        <v>2.4802516518924511E-6</v>
      </c>
      <c r="S243" s="255" t="str">
        <f t="shared" si="254"/>
        <v>-</v>
      </c>
      <c r="T243" s="255" t="str">
        <f t="shared" si="255"/>
        <v>-</v>
      </c>
      <c r="U243" s="255">
        <f t="shared" si="256"/>
        <v>0</v>
      </c>
      <c r="V243" s="255">
        <f t="shared" si="257"/>
        <v>0</v>
      </c>
      <c r="W243" s="254"/>
      <c r="X243" s="254"/>
      <c r="Y243" s="254"/>
      <c r="Z243" s="254"/>
      <c r="AA243" s="254"/>
      <c r="AB243" s="254"/>
      <c r="AC243" s="254"/>
      <c r="AD243" s="254"/>
      <c r="AE243" s="254"/>
      <c r="AF243" s="261">
        <v>4.5488285625813978</v>
      </c>
      <c r="AG243" s="262">
        <v>4.5488259913607703</v>
      </c>
      <c r="AH243" s="262">
        <v>4.5488234201401427</v>
      </c>
      <c r="AI243" s="262">
        <v>218853259.54484248</v>
      </c>
      <c r="AJ243" s="262">
        <v>218853100.97983843</v>
      </c>
      <c r="AK243" s="262">
        <v>218852942.41483441</v>
      </c>
      <c r="AL243" s="262">
        <v>0.27842381915342784</v>
      </c>
      <c r="AM243" s="262">
        <v>0.27842359254032534</v>
      </c>
      <c r="AN243" s="262">
        <v>0.27842336592731298</v>
      </c>
      <c r="AO243" s="262" t="s">
        <v>410</v>
      </c>
      <c r="AP243" s="262" t="s">
        <v>410</v>
      </c>
      <c r="AQ243" s="262" t="s">
        <v>410</v>
      </c>
      <c r="AR243" s="262" t="s">
        <v>410</v>
      </c>
      <c r="AS243" s="262" t="s">
        <v>410</v>
      </c>
      <c r="AT243" s="262" t="s">
        <v>410</v>
      </c>
      <c r="AU243" s="262">
        <v>-67740194.017216161</v>
      </c>
      <c r="AV243" s="262">
        <v>-67740194.017216161</v>
      </c>
      <c r="AW243" s="262">
        <v>-67740194.017216161</v>
      </c>
      <c r="AX243" s="262">
        <v>-73387784.919399679</v>
      </c>
      <c r="AY243" s="262">
        <v>-73387966.94002597</v>
      </c>
      <c r="AZ243" s="262">
        <v>-73388148.960652202</v>
      </c>
      <c r="BA243" s="262" t="s">
        <v>410</v>
      </c>
      <c r="BB243" s="262" t="s">
        <v>410</v>
      </c>
      <c r="BC243" s="262" t="s">
        <v>410</v>
      </c>
      <c r="BD243" s="262">
        <v>7.0643746876137586E-2</v>
      </c>
      <c r="BE243" s="262">
        <v>7.0643746876137586E-2</v>
      </c>
      <c r="BF243" s="263">
        <v>7.0643746876137586E-2</v>
      </c>
    </row>
    <row r="244" spans="2:58">
      <c r="B244" s="5" t="s">
        <v>359</v>
      </c>
      <c r="C244" s="5" t="str">
        <f t="shared" ca="1" si="258"/>
        <v>El. energijos sąnaudos (LTGI)</v>
      </c>
      <c r="D244" t="str">
        <f t="shared" si="259"/>
        <v>True</v>
      </c>
      <c r="E244" s="255">
        <f t="shared" si="240"/>
        <v>2.4758999657178114E-5</v>
      </c>
      <c r="F244" s="255">
        <f t="shared" si="241"/>
        <v>-2.4758999657568623E-5</v>
      </c>
      <c r="G244" s="255">
        <f t="shared" si="242"/>
        <v>3.1735672990222991E-5</v>
      </c>
      <c r="H244" s="255">
        <f t="shared" si="243"/>
        <v>-3.1735672990222991E-5</v>
      </c>
      <c r="I244" s="255">
        <f t="shared" si="244"/>
        <v>3.5651331830550384E-5</v>
      </c>
      <c r="J244" s="255">
        <f t="shared" si="245"/>
        <v>-3.5650710053068316E-5</v>
      </c>
      <c r="K244" s="255" t="str">
        <f t="shared" si="246"/>
        <v>-</v>
      </c>
      <c r="L244" s="255" t="str">
        <f t="shared" si="247"/>
        <v>-</v>
      </c>
      <c r="M244" s="255" t="str">
        <f t="shared" si="248"/>
        <v>-</v>
      </c>
      <c r="N244" s="255" t="str">
        <f t="shared" si="249"/>
        <v>-</v>
      </c>
      <c r="O244" s="255">
        <f t="shared" si="250"/>
        <v>-2.471647523193894E-5</v>
      </c>
      <c r="P244" s="255">
        <f t="shared" si="251"/>
        <v>2.4716475231279017E-5</v>
      </c>
      <c r="Q244" s="255">
        <f t="shared" si="252"/>
        <v>-1.314541169347014E-4</v>
      </c>
      <c r="R244" s="255">
        <f t="shared" si="253"/>
        <v>1.3145411693409227E-4</v>
      </c>
      <c r="S244" s="255" t="str">
        <f t="shared" si="254"/>
        <v>-</v>
      </c>
      <c r="T244" s="255" t="str">
        <f t="shared" si="255"/>
        <v>-</v>
      </c>
      <c r="U244" s="255">
        <f t="shared" si="256"/>
        <v>0</v>
      </c>
      <c r="V244" s="255">
        <f t="shared" si="257"/>
        <v>0</v>
      </c>
      <c r="W244" s="254"/>
      <c r="X244" s="254"/>
      <c r="Y244" s="254"/>
      <c r="Z244" s="254"/>
      <c r="AA244" s="254"/>
      <c r="AB244" s="254"/>
      <c r="AC244" s="254"/>
      <c r="AD244" s="254"/>
      <c r="AE244" s="254"/>
      <c r="AF244" s="261">
        <v>4.5489386157419309</v>
      </c>
      <c r="AG244" s="262">
        <v>4.5488259913607703</v>
      </c>
      <c r="AH244" s="262">
        <v>4.5487133669796078</v>
      </c>
      <c r="AI244" s="262">
        <v>218860046.43028402</v>
      </c>
      <c r="AJ244" s="262">
        <v>218853100.97983843</v>
      </c>
      <c r="AK244" s="262">
        <v>218846155.52939284</v>
      </c>
      <c r="AL244" s="262">
        <v>0.27843351871221245</v>
      </c>
      <c r="AM244" s="262">
        <v>0.27842359254032534</v>
      </c>
      <c r="AN244" s="262">
        <v>0.27841366654155575</v>
      </c>
      <c r="AO244" s="262" t="s">
        <v>410</v>
      </c>
      <c r="AP244" s="262" t="s">
        <v>410</v>
      </c>
      <c r="AQ244" s="262" t="s">
        <v>410</v>
      </c>
      <c r="AR244" s="262" t="s">
        <v>410</v>
      </c>
      <c r="AS244" s="262" t="s">
        <v>410</v>
      </c>
      <c r="AT244" s="262" t="s">
        <v>410</v>
      </c>
      <c r="AU244" s="262">
        <v>-67738519.718388528</v>
      </c>
      <c r="AV244" s="262">
        <v>-67740194.017216161</v>
      </c>
      <c r="AW244" s="262">
        <v>-67741868.316043749</v>
      </c>
      <c r="AX244" s="262">
        <v>-73378319.789638236</v>
      </c>
      <c r="AY244" s="262">
        <v>-73387966.94002597</v>
      </c>
      <c r="AZ244" s="262">
        <v>-73397614.09041366</v>
      </c>
      <c r="BA244" s="262" t="s">
        <v>410</v>
      </c>
      <c r="BB244" s="262" t="s">
        <v>410</v>
      </c>
      <c r="BC244" s="262" t="s">
        <v>410</v>
      </c>
      <c r="BD244" s="262">
        <v>7.0643746876137586E-2</v>
      </c>
      <c r="BE244" s="262">
        <v>7.0643746876137586E-2</v>
      </c>
      <c r="BF244" s="263">
        <v>7.0643746876137586E-2</v>
      </c>
    </row>
    <row r="245" spans="2:58">
      <c r="B245" s="5" t="s">
        <v>360</v>
      </c>
      <c r="C245" s="5" t="str">
        <f t="shared" ca="1" si="258"/>
        <v/>
      </c>
      <c r="D245" t="str">
        <f t="shared" si="259"/>
        <v>True</v>
      </c>
      <c r="E245" s="255">
        <f t="shared" si="240"/>
        <v>5.1314384693135674E-5</v>
      </c>
      <c r="F245" s="255">
        <f t="shared" si="241"/>
        <v>-5.1314384693330932E-5</v>
      </c>
      <c r="G245" s="255">
        <f t="shared" si="242"/>
        <v>6.5773922810681841E-5</v>
      </c>
      <c r="H245" s="255">
        <f t="shared" si="243"/>
        <v>-6.5773922810681841E-5</v>
      </c>
      <c r="I245" s="255">
        <f t="shared" si="244"/>
        <v>6.1404509693409776E-5</v>
      </c>
      <c r="J245" s="255">
        <f t="shared" si="245"/>
        <v>-6.1404304299616616E-5</v>
      </c>
      <c r="K245" s="255" t="str">
        <f t="shared" si="246"/>
        <v>-</v>
      </c>
      <c r="L245" s="255" t="str">
        <f t="shared" si="247"/>
        <v>-</v>
      </c>
      <c r="M245" s="255" t="str">
        <f t="shared" si="248"/>
        <v>-</v>
      </c>
      <c r="N245" s="255" t="str">
        <f t="shared" si="249"/>
        <v>-</v>
      </c>
      <c r="O245" s="255">
        <f t="shared" si="250"/>
        <v>-5.1584870766354082E-5</v>
      </c>
      <c r="P245" s="255">
        <f t="shared" si="251"/>
        <v>5.1584870766574053E-5</v>
      </c>
      <c r="Q245" s="255">
        <f t="shared" si="252"/>
        <v>-2.7435318224831694E-4</v>
      </c>
      <c r="R245" s="255">
        <f t="shared" si="253"/>
        <v>2.7435318224791085E-4</v>
      </c>
      <c r="S245" s="255" t="str">
        <f t="shared" si="254"/>
        <v>-</v>
      </c>
      <c r="T245" s="255" t="str">
        <f t="shared" si="255"/>
        <v>-</v>
      </c>
      <c r="U245" s="255">
        <f t="shared" si="256"/>
        <v>0</v>
      </c>
      <c r="V245" s="255">
        <f t="shared" si="257"/>
        <v>0</v>
      </c>
      <c r="W245" s="254"/>
      <c r="X245" s="254"/>
      <c r="Y245" s="254"/>
      <c r="Z245" s="254"/>
      <c r="AA245" s="254"/>
      <c r="AB245" s="254"/>
      <c r="AC245" s="254"/>
      <c r="AD245" s="254"/>
      <c r="AE245" s="254"/>
      <c r="AF245" s="261">
        <v>4.5490594115675931</v>
      </c>
      <c r="AG245" s="262">
        <v>4.5488259913607703</v>
      </c>
      <c r="AH245" s="262">
        <v>4.5485925711539466</v>
      </c>
      <c r="AI245" s="262">
        <v>218867495.80680916</v>
      </c>
      <c r="AJ245" s="262">
        <v>218853100.97983843</v>
      </c>
      <c r="AK245" s="262">
        <v>218838706.1528677</v>
      </c>
      <c r="AL245" s="262">
        <v>0.27844068900451235</v>
      </c>
      <c r="AM245" s="262">
        <v>0.27842359254032534</v>
      </c>
      <c r="AN245" s="262">
        <v>0.2784064961333248</v>
      </c>
      <c r="AO245" s="262" t="s">
        <v>410</v>
      </c>
      <c r="AP245" s="262" t="s">
        <v>410</v>
      </c>
      <c r="AQ245" s="262" t="s">
        <v>410</v>
      </c>
      <c r="AR245" s="262" t="s">
        <v>410</v>
      </c>
      <c r="AS245" s="262" t="s">
        <v>410</v>
      </c>
      <c r="AT245" s="262" t="s">
        <v>410</v>
      </c>
      <c r="AU245" s="262">
        <v>-67736699.648062095</v>
      </c>
      <c r="AV245" s="262">
        <v>-67740194.017216161</v>
      </c>
      <c r="AW245" s="262">
        <v>-67743688.386370242</v>
      </c>
      <c r="AX245" s="262">
        <v>-73367832.71775724</v>
      </c>
      <c r="AY245" s="262">
        <v>-73387966.94002597</v>
      </c>
      <c r="AZ245" s="262">
        <v>-73408101.162294671</v>
      </c>
      <c r="BA245" s="262" t="s">
        <v>410</v>
      </c>
      <c r="BB245" s="262" t="s">
        <v>410</v>
      </c>
      <c r="BC245" s="262" t="s">
        <v>410</v>
      </c>
      <c r="BD245" s="262">
        <v>7.0643746876137586E-2</v>
      </c>
      <c r="BE245" s="262">
        <v>7.0643746876137586E-2</v>
      </c>
      <c r="BF245" s="263">
        <v>7.0643746876137586E-2</v>
      </c>
    </row>
    <row r="246" spans="2:58">
      <c r="B246" s="5" t="s">
        <v>361</v>
      </c>
      <c r="C246" s="5" t="str">
        <f t="shared" ca="1" si="258"/>
        <v/>
      </c>
      <c r="D246" t="str">
        <f t="shared" si="259"/>
        <v>True</v>
      </c>
      <c r="E246" s="255">
        <f t="shared" si="240"/>
        <v>-1.5608125344229628E-4</v>
      </c>
      <c r="F246" s="255">
        <f t="shared" si="241"/>
        <v>1.5608125344210102E-4</v>
      </c>
      <c r="G246" s="255">
        <f t="shared" si="242"/>
        <v>-2.0006234854849341E-4</v>
      </c>
      <c r="H246" s="255">
        <f t="shared" si="243"/>
        <v>2.0006234854849341E-4</v>
      </c>
      <c r="I246" s="255">
        <f t="shared" si="244"/>
        <v>-1.8677078731270443E-4</v>
      </c>
      <c r="J246" s="255">
        <f t="shared" si="245"/>
        <v>1.8677268757752723E-4</v>
      </c>
      <c r="K246" s="255" t="str">
        <f t="shared" si="246"/>
        <v>-</v>
      </c>
      <c r="L246" s="255" t="str">
        <f t="shared" si="247"/>
        <v>-</v>
      </c>
      <c r="M246" s="255" t="str">
        <f t="shared" si="248"/>
        <v>-</v>
      </c>
      <c r="N246" s="255" t="str">
        <f t="shared" si="249"/>
        <v>-</v>
      </c>
      <c r="O246" s="255">
        <f t="shared" si="250"/>
        <v>1.5690398191478528E-4</v>
      </c>
      <c r="P246" s="255">
        <f t="shared" si="251"/>
        <v>-1.5690398191456529E-4</v>
      </c>
      <c r="Q246" s="255">
        <f t="shared" si="252"/>
        <v>8.3449092933820764E-4</v>
      </c>
      <c r="R246" s="255">
        <f t="shared" si="253"/>
        <v>-8.3449092933800457E-4</v>
      </c>
      <c r="S246" s="255" t="str">
        <f t="shared" si="254"/>
        <v>-</v>
      </c>
      <c r="T246" s="255" t="str">
        <f t="shared" si="255"/>
        <v>-</v>
      </c>
      <c r="U246" s="255">
        <f t="shared" si="256"/>
        <v>0</v>
      </c>
      <c r="V246" s="255">
        <f t="shared" si="257"/>
        <v>0</v>
      </c>
      <c r="W246" s="254"/>
      <c r="X246" s="254"/>
      <c r="Y246" s="254"/>
      <c r="Z246" s="254"/>
      <c r="AA246" s="254"/>
      <c r="AB246" s="254"/>
      <c r="AC246" s="254"/>
      <c r="AD246" s="254"/>
      <c r="AE246" s="254"/>
      <c r="AF246" s="261">
        <v>4.5481160048983478</v>
      </c>
      <c r="AG246" s="262">
        <v>4.5488259913607703</v>
      </c>
      <c r="AH246" s="262">
        <v>4.5495359778231919</v>
      </c>
      <c r="AI246" s="262">
        <v>218809316.71446928</v>
      </c>
      <c r="AJ246" s="262">
        <v>218853100.97983843</v>
      </c>
      <c r="AK246" s="262">
        <v>218896885.24520758</v>
      </c>
      <c r="AL246" s="262">
        <v>0.27837159114674015</v>
      </c>
      <c r="AM246" s="262">
        <v>0.27842359254032534</v>
      </c>
      <c r="AN246" s="262">
        <v>0.27847559446298908</v>
      </c>
      <c r="AO246" s="262" t="s">
        <v>410</v>
      </c>
      <c r="AP246" s="262" t="s">
        <v>410</v>
      </c>
      <c r="AQ246" s="262" t="s">
        <v>410</v>
      </c>
      <c r="AR246" s="262" t="s">
        <v>410</v>
      </c>
      <c r="AS246" s="262" t="s">
        <v>410</v>
      </c>
      <c r="AT246" s="262" t="s">
        <v>410</v>
      </c>
      <c r="AU246" s="262">
        <v>-67750822.723393142</v>
      </c>
      <c r="AV246" s="262">
        <v>-67740194.017216161</v>
      </c>
      <c r="AW246" s="262">
        <v>-67729565.311039194</v>
      </c>
      <c r="AX246" s="262">
        <v>-73449208.532759994</v>
      </c>
      <c r="AY246" s="262">
        <v>-73387966.94002597</v>
      </c>
      <c r="AZ246" s="262">
        <v>-73326725.347291961</v>
      </c>
      <c r="BA246" s="262" t="s">
        <v>410</v>
      </c>
      <c r="BB246" s="262" t="s">
        <v>410</v>
      </c>
      <c r="BC246" s="262" t="s">
        <v>410</v>
      </c>
      <c r="BD246" s="262">
        <v>7.0643746876137586E-2</v>
      </c>
      <c r="BE246" s="262">
        <v>7.0643746876137586E-2</v>
      </c>
      <c r="BF246" s="263">
        <v>7.0643746876137586E-2</v>
      </c>
    </row>
    <row r="247" spans="2:58">
      <c r="B247" s="5" t="s">
        <v>362</v>
      </c>
      <c r="C247" s="5" t="str">
        <f t="shared" ca="1" si="258"/>
        <v/>
      </c>
      <c r="D247" t="str">
        <f t="shared" si="259"/>
        <v>True</v>
      </c>
      <c r="E247" s="255">
        <f t="shared" si="240"/>
        <v>-7.4227694266110336E-7</v>
      </c>
      <c r="F247" s="255">
        <f t="shared" si="241"/>
        <v>7.4227694266110336E-7</v>
      </c>
      <c r="G247" s="255">
        <f t="shared" si="242"/>
        <v>-9.51438210275206E-7</v>
      </c>
      <c r="H247" s="255">
        <f t="shared" si="243"/>
        <v>9.51438210002856E-7</v>
      </c>
      <c r="I247" s="255">
        <f t="shared" si="244"/>
        <v>-8.8823191949274266E-7</v>
      </c>
      <c r="J247" s="255">
        <f t="shared" si="245"/>
        <v>8.8823196255808982E-7</v>
      </c>
      <c r="K247" s="255" t="str">
        <f t="shared" si="246"/>
        <v>-</v>
      </c>
      <c r="L247" s="255" t="str">
        <f t="shared" si="247"/>
        <v>-</v>
      </c>
      <c r="M247" s="255" t="str">
        <f t="shared" si="248"/>
        <v>-</v>
      </c>
      <c r="N247" s="255" t="str">
        <f t="shared" si="249"/>
        <v>-</v>
      </c>
      <c r="O247" s="255">
        <f t="shared" si="250"/>
        <v>7.461895992768198E-7</v>
      </c>
      <c r="P247" s="255">
        <f t="shared" si="251"/>
        <v>-7.461895992768198E-7</v>
      </c>
      <c r="Q247" s="255">
        <f t="shared" si="252"/>
        <v>3.9685955999136879E-6</v>
      </c>
      <c r="R247" s="255">
        <f t="shared" si="253"/>
        <v>-3.9685955995075949E-6</v>
      </c>
      <c r="S247" s="255" t="str">
        <f t="shared" si="254"/>
        <v>-</v>
      </c>
      <c r="T247" s="255" t="str">
        <f t="shared" si="255"/>
        <v>-</v>
      </c>
      <c r="U247" s="255">
        <f t="shared" si="256"/>
        <v>0</v>
      </c>
      <c r="V247" s="255">
        <f t="shared" si="257"/>
        <v>0</v>
      </c>
      <c r="W247" s="254"/>
      <c r="X247" s="254"/>
      <c r="Y247" s="254"/>
      <c r="Z247" s="254"/>
      <c r="AA247" s="254"/>
      <c r="AB247" s="254"/>
      <c r="AC247" s="254"/>
      <c r="AD247" s="254"/>
      <c r="AE247" s="254"/>
      <c r="AF247" s="261">
        <v>4.5488226148721207</v>
      </c>
      <c r="AG247" s="262">
        <v>4.5488259913607703</v>
      </c>
      <c r="AH247" s="262">
        <v>4.5488293678494198</v>
      </c>
      <c r="AI247" s="262">
        <v>218852892.75463572</v>
      </c>
      <c r="AJ247" s="262">
        <v>218853100.97983843</v>
      </c>
      <c r="AK247" s="262">
        <v>218853309.20504108</v>
      </c>
      <c r="AL247" s="262">
        <v>0.2784233452356033</v>
      </c>
      <c r="AM247" s="262">
        <v>0.27842359254032534</v>
      </c>
      <c r="AN247" s="262">
        <v>0.27842383984505936</v>
      </c>
      <c r="AO247" s="262" t="s">
        <v>410</v>
      </c>
      <c r="AP247" s="262" t="s">
        <v>410</v>
      </c>
      <c r="AQ247" s="262" t="s">
        <v>410</v>
      </c>
      <c r="AR247" s="262" t="s">
        <v>410</v>
      </c>
      <c r="AS247" s="262" t="s">
        <v>410</v>
      </c>
      <c r="AT247" s="262" t="s">
        <v>410</v>
      </c>
      <c r="AU247" s="262">
        <v>-67740244.56424439</v>
      </c>
      <c r="AV247" s="262">
        <v>-67740194.017216161</v>
      </c>
      <c r="AW247" s="262">
        <v>-67740143.470187932</v>
      </c>
      <c r="AX247" s="262">
        <v>-73388258.187188655</v>
      </c>
      <c r="AY247" s="262">
        <v>-73387966.94002597</v>
      </c>
      <c r="AZ247" s="262">
        <v>-73387675.692863315</v>
      </c>
      <c r="BA247" s="262" t="s">
        <v>410</v>
      </c>
      <c r="BB247" s="262" t="s">
        <v>410</v>
      </c>
      <c r="BC247" s="262" t="s">
        <v>410</v>
      </c>
      <c r="BD247" s="262">
        <v>7.0643746876137586E-2</v>
      </c>
      <c r="BE247" s="262">
        <v>7.0643746876137586E-2</v>
      </c>
      <c r="BF247" s="263">
        <v>7.0643746876137586E-2</v>
      </c>
    </row>
    <row r="248" spans="2:58" hidden="1">
      <c r="B248" s="5" t="s">
        <v>363</v>
      </c>
      <c r="C248" s="5" t="str">
        <f t="shared" ca="1" si="258"/>
        <v>Veiklos pajamos 1 (viešojo sektoriaus)</v>
      </c>
      <c r="D248" t="str">
        <f t="shared" si="259"/>
        <v>False</v>
      </c>
      <c r="E248" s="255" t="str">
        <f t="shared" si="240"/>
        <v>-</v>
      </c>
      <c r="F248" s="255" t="str">
        <f t="shared" si="241"/>
        <v>-</v>
      </c>
      <c r="G248" s="255" t="str">
        <f t="shared" si="242"/>
        <v>-</v>
      </c>
      <c r="H248" s="255" t="str">
        <f t="shared" si="243"/>
        <v>-</v>
      </c>
      <c r="I248" s="255" t="str">
        <f t="shared" si="244"/>
        <v>-</v>
      </c>
      <c r="J248" s="255" t="str">
        <f t="shared" si="245"/>
        <v>-</v>
      </c>
      <c r="K248" s="255" t="str">
        <f t="shared" si="246"/>
        <v>-</v>
      </c>
      <c r="L248" s="255" t="str">
        <f t="shared" si="247"/>
        <v>-</v>
      </c>
      <c r="M248" s="255" t="str">
        <f t="shared" si="248"/>
        <v>-</v>
      </c>
      <c r="N248" s="255" t="str">
        <f t="shared" si="249"/>
        <v>-</v>
      </c>
      <c r="O248" s="255" t="str">
        <f t="shared" si="250"/>
        <v>-</v>
      </c>
      <c r="P248" s="255" t="str">
        <f t="shared" si="251"/>
        <v>-</v>
      </c>
      <c r="Q248" s="255" t="str">
        <f t="shared" si="252"/>
        <v>-</v>
      </c>
      <c r="R248" s="255" t="str">
        <f t="shared" si="253"/>
        <v>-</v>
      </c>
      <c r="S248" s="255" t="str">
        <f t="shared" si="254"/>
        <v>-</v>
      </c>
      <c r="T248" s="255" t="str">
        <f t="shared" si="255"/>
        <v>-</v>
      </c>
      <c r="U248" s="255" t="str">
        <f t="shared" si="256"/>
        <v>-</v>
      </c>
      <c r="V248" s="255" t="str">
        <f t="shared" si="257"/>
        <v>-</v>
      </c>
      <c r="W248" s="254"/>
      <c r="X248" s="254"/>
      <c r="Y248" s="254"/>
      <c r="Z248" s="254"/>
      <c r="AA248" s="254"/>
      <c r="AB248" s="254"/>
      <c r="AC248" s="254"/>
      <c r="AD248" s="254"/>
      <c r="AE248" s="254"/>
      <c r="AF248" s="261" t="s">
        <v>411</v>
      </c>
      <c r="AG248" s="262" t="s">
        <v>411</v>
      </c>
      <c r="AH248" s="262" t="s">
        <v>411</v>
      </c>
      <c r="AI248" s="262" t="s">
        <v>411</v>
      </c>
      <c r="AJ248" s="262" t="s">
        <v>411</v>
      </c>
      <c r="AK248" s="262" t="s">
        <v>411</v>
      </c>
      <c r="AL248" s="262" t="s">
        <v>411</v>
      </c>
      <c r="AM248" s="262" t="s">
        <v>411</v>
      </c>
      <c r="AN248" s="262" t="s">
        <v>411</v>
      </c>
      <c r="AO248" s="262" t="s">
        <v>411</v>
      </c>
      <c r="AP248" s="262" t="s">
        <v>411</v>
      </c>
      <c r="AQ248" s="262" t="s">
        <v>411</v>
      </c>
      <c r="AR248" s="262" t="s">
        <v>411</v>
      </c>
      <c r="AS248" s="262" t="s">
        <v>411</v>
      </c>
      <c r="AT248" s="262" t="s">
        <v>411</v>
      </c>
      <c r="AU248" s="262" t="s">
        <v>411</v>
      </c>
      <c r="AV248" s="262" t="s">
        <v>411</v>
      </c>
      <c r="AW248" s="262" t="s">
        <v>411</v>
      </c>
      <c r="AX248" s="262" t="s">
        <v>411</v>
      </c>
      <c r="AY248" s="262" t="s">
        <v>411</v>
      </c>
      <c r="AZ248" s="262" t="s">
        <v>411</v>
      </c>
      <c r="BA248" s="262" t="s">
        <v>411</v>
      </c>
      <c r="BB248" s="262" t="s">
        <v>411</v>
      </c>
      <c r="BC248" s="262" t="s">
        <v>411</v>
      </c>
      <c r="BD248" s="262" t="s">
        <v>411</v>
      </c>
      <c r="BE248" s="262" t="s">
        <v>411</v>
      </c>
      <c r="BF248" s="263" t="s">
        <v>411</v>
      </c>
    </row>
    <row r="249" spans="2:58" hidden="1">
      <c r="B249" s="5" t="s">
        <v>364</v>
      </c>
      <c r="C249" s="5" t="str">
        <f t="shared" ca="1" si="258"/>
        <v>Veiklos pajamos 2 (viešojo sektoriaus)</v>
      </c>
      <c r="D249" t="str">
        <f t="shared" si="259"/>
        <v>False</v>
      </c>
      <c r="E249" s="255" t="str">
        <f t="shared" si="240"/>
        <v>-</v>
      </c>
      <c r="F249" s="255" t="str">
        <f t="shared" si="241"/>
        <v>-</v>
      </c>
      <c r="G249" s="255" t="str">
        <f t="shared" si="242"/>
        <v>-</v>
      </c>
      <c r="H249" s="255" t="str">
        <f t="shared" si="243"/>
        <v>-</v>
      </c>
      <c r="I249" s="255" t="str">
        <f t="shared" si="244"/>
        <v>-</v>
      </c>
      <c r="J249" s="255" t="str">
        <f t="shared" si="245"/>
        <v>-</v>
      </c>
      <c r="K249" s="255" t="str">
        <f t="shared" si="246"/>
        <v>-</v>
      </c>
      <c r="L249" s="255" t="str">
        <f t="shared" si="247"/>
        <v>-</v>
      </c>
      <c r="M249" s="255" t="str">
        <f t="shared" si="248"/>
        <v>-</v>
      </c>
      <c r="N249" s="255" t="str">
        <f t="shared" si="249"/>
        <v>-</v>
      </c>
      <c r="O249" s="255" t="str">
        <f t="shared" si="250"/>
        <v>-</v>
      </c>
      <c r="P249" s="255" t="str">
        <f t="shared" si="251"/>
        <v>-</v>
      </c>
      <c r="Q249" s="255" t="str">
        <f t="shared" si="252"/>
        <v>-</v>
      </c>
      <c r="R249" s="255" t="str">
        <f t="shared" si="253"/>
        <v>-</v>
      </c>
      <c r="S249" s="255" t="str">
        <f t="shared" si="254"/>
        <v>-</v>
      </c>
      <c r="T249" s="255" t="str">
        <f t="shared" si="255"/>
        <v>-</v>
      </c>
      <c r="U249" s="255" t="str">
        <f t="shared" si="256"/>
        <v>-</v>
      </c>
      <c r="V249" s="255" t="str">
        <f t="shared" si="257"/>
        <v>-</v>
      </c>
      <c r="W249" s="254"/>
      <c r="X249" s="254"/>
      <c r="Y249" s="254"/>
      <c r="Z249" s="254"/>
      <c r="AA249" s="254"/>
      <c r="AB249" s="254"/>
      <c r="AC249" s="254"/>
      <c r="AD249" s="254"/>
      <c r="AE249" s="254"/>
      <c r="AF249" s="261" t="s">
        <v>411</v>
      </c>
      <c r="AG249" s="262" t="s">
        <v>411</v>
      </c>
      <c r="AH249" s="262" t="s">
        <v>411</v>
      </c>
      <c r="AI249" s="262" t="s">
        <v>411</v>
      </c>
      <c r="AJ249" s="262" t="s">
        <v>411</v>
      </c>
      <c r="AK249" s="262" t="s">
        <v>411</v>
      </c>
      <c r="AL249" s="262" t="s">
        <v>411</v>
      </c>
      <c r="AM249" s="262" t="s">
        <v>411</v>
      </c>
      <c r="AN249" s="262" t="s">
        <v>411</v>
      </c>
      <c r="AO249" s="262" t="s">
        <v>411</v>
      </c>
      <c r="AP249" s="262" t="s">
        <v>411</v>
      </c>
      <c r="AQ249" s="262" t="s">
        <v>411</v>
      </c>
      <c r="AR249" s="262" t="s">
        <v>411</v>
      </c>
      <c r="AS249" s="262" t="s">
        <v>411</v>
      </c>
      <c r="AT249" s="262" t="s">
        <v>411</v>
      </c>
      <c r="AU249" s="262" t="s">
        <v>411</v>
      </c>
      <c r="AV249" s="262" t="s">
        <v>411</v>
      </c>
      <c r="AW249" s="262" t="s">
        <v>411</v>
      </c>
      <c r="AX249" s="262" t="s">
        <v>411</v>
      </c>
      <c r="AY249" s="262" t="s">
        <v>411</v>
      </c>
      <c r="AZ249" s="262" t="s">
        <v>411</v>
      </c>
      <c r="BA249" s="262" t="s">
        <v>411</v>
      </c>
      <c r="BB249" s="262" t="s">
        <v>411</v>
      </c>
      <c r="BC249" s="262" t="s">
        <v>411</v>
      </c>
      <c r="BD249" s="262" t="s">
        <v>411</v>
      </c>
      <c r="BE249" s="262" t="s">
        <v>411</v>
      </c>
      <c r="BF249" s="263" t="s">
        <v>411</v>
      </c>
    </row>
    <row r="250" spans="2:58" hidden="1">
      <c r="B250" s="5" t="s">
        <v>365</v>
      </c>
      <c r="C250" s="5" t="str">
        <f t="shared" ca="1" si="258"/>
        <v>Veiklos pajamos 3 (viešojo sektoriaus)</v>
      </c>
      <c r="D250" t="str">
        <f t="shared" si="259"/>
        <v>False</v>
      </c>
      <c r="E250" s="255" t="str">
        <f t="shared" si="240"/>
        <v>-</v>
      </c>
      <c r="F250" s="255" t="str">
        <f t="shared" si="241"/>
        <v>-</v>
      </c>
      <c r="G250" s="255" t="str">
        <f t="shared" si="242"/>
        <v>-</v>
      </c>
      <c r="H250" s="255" t="str">
        <f t="shared" si="243"/>
        <v>-</v>
      </c>
      <c r="I250" s="255" t="str">
        <f t="shared" si="244"/>
        <v>-</v>
      </c>
      <c r="J250" s="255" t="str">
        <f t="shared" si="245"/>
        <v>-</v>
      </c>
      <c r="K250" s="255" t="str">
        <f t="shared" si="246"/>
        <v>-</v>
      </c>
      <c r="L250" s="255" t="str">
        <f t="shared" si="247"/>
        <v>-</v>
      </c>
      <c r="M250" s="255" t="str">
        <f t="shared" si="248"/>
        <v>-</v>
      </c>
      <c r="N250" s="255" t="str">
        <f t="shared" si="249"/>
        <v>-</v>
      </c>
      <c r="O250" s="255" t="str">
        <f t="shared" si="250"/>
        <v>-</v>
      </c>
      <c r="P250" s="255" t="str">
        <f t="shared" si="251"/>
        <v>-</v>
      </c>
      <c r="Q250" s="255" t="str">
        <f t="shared" si="252"/>
        <v>-</v>
      </c>
      <c r="R250" s="255" t="str">
        <f t="shared" si="253"/>
        <v>-</v>
      </c>
      <c r="S250" s="255" t="str">
        <f t="shared" si="254"/>
        <v>-</v>
      </c>
      <c r="T250" s="255" t="str">
        <f t="shared" si="255"/>
        <v>-</v>
      </c>
      <c r="U250" s="255" t="str">
        <f t="shared" si="256"/>
        <v>-</v>
      </c>
      <c r="V250" s="255" t="str">
        <f t="shared" si="257"/>
        <v>-</v>
      </c>
      <c r="W250" s="254"/>
      <c r="X250" s="254"/>
      <c r="Y250" s="254"/>
      <c r="Z250" s="254"/>
      <c r="AA250" s="254"/>
      <c r="AB250" s="254"/>
      <c r="AC250" s="254"/>
      <c r="AD250" s="254"/>
      <c r="AE250" s="254"/>
      <c r="AF250" s="261" t="s">
        <v>411</v>
      </c>
      <c r="AG250" s="262" t="s">
        <v>411</v>
      </c>
      <c r="AH250" s="262" t="s">
        <v>411</v>
      </c>
      <c r="AI250" s="262" t="s">
        <v>411</v>
      </c>
      <c r="AJ250" s="262" t="s">
        <v>411</v>
      </c>
      <c r="AK250" s="262" t="s">
        <v>411</v>
      </c>
      <c r="AL250" s="262" t="s">
        <v>411</v>
      </c>
      <c r="AM250" s="262" t="s">
        <v>411</v>
      </c>
      <c r="AN250" s="262" t="s">
        <v>411</v>
      </c>
      <c r="AO250" s="262" t="s">
        <v>411</v>
      </c>
      <c r="AP250" s="262" t="s">
        <v>411</v>
      </c>
      <c r="AQ250" s="262" t="s">
        <v>411</v>
      </c>
      <c r="AR250" s="262" t="s">
        <v>411</v>
      </c>
      <c r="AS250" s="262" t="s">
        <v>411</v>
      </c>
      <c r="AT250" s="262" t="s">
        <v>411</v>
      </c>
      <c r="AU250" s="262" t="s">
        <v>411</v>
      </c>
      <c r="AV250" s="262" t="s">
        <v>411</v>
      </c>
      <c r="AW250" s="262" t="s">
        <v>411</v>
      </c>
      <c r="AX250" s="262" t="s">
        <v>411</v>
      </c>
      <c r="AY250" s="262" t="s">
        <v>411</v>
      </c>
      <c r="AZ250" s="262" t="s">
        <v>411</v>
      </c>
      <c r="BA250" s="262" t="s">
        <v>411</v>
      </c>
      <c r="BB250" s="262" t="s">
        <v>411</v>
      </c>
      <c r="BC250" s="262" t="s">
        <v>411</v>
      </c>
      <c r="BD250" s="262" t="s">
        <v>411</v>
      </c>
      <c r="BE250" s="262" t="s">
        <v>411</v>
      </c>
      <c r="BF250" s="263" t="s">
        <v>411</v>
      </c>
    </row>
    <row r="251" spans="2:58" hidden="1">
      <c r="B251" s="5" t="s">
        <v>366</v>
      </c>
      <c r="C251" s="5" t="str">
        <f t="shared" ca="1" si="258"/>
        <v>Veiklos pajamos 4 (viešojo sektoriaus)</v>
      </c>
      <c r="D251" t="str">
        <f t="shared" si="259"/>
        <v>False</v>
      </c>
      <c r="E251" s="255" t="str">
        <f t="shared" si="240"/>
        <v>-</v>
      </c>
      <c r="F251" s="255" t="str">
        <f t="shared" si="241"/>
        <v>-</v>
      </c>
      <c r="G251" s="255" t="str">
        <f t="shared" si="242"/>
        <v>-</v>
      </c>
      <c r="H251" s="255" t="str">
        <f t="shared" si="243"/>
        <v>-</v>
      </c>
      <c r="I251" s="255" t="str">
        <f t="shared" si="244"/>
        <v>-</v>
      </c>
      <c r="J251" s="255" t="str">
        <f t="shared" si="245"/>
        <v>-</v>
      </c>
      <c r="K251" s="255" t="str">
        <f t="shared" si="246"/>
        <v>-</v>
      </c>
      <c r="L251" s="255" t="str">
        <f t="shared" si="247"/>
        <v>-</v>
      </c>
      <c r="M251" s="255" t="str">
        <f t="shared" si="248"/>
        <v>-</v>
      </c>
      <c r="N251" s="255" t="str">
        <f t="shared" si="249"/>
        <v>-</v>
      </c>
      <c r="O251" s="255" t="str">
        <f t="shared" si="250"/>
        <v>-</v>
      </c>
      <c r="P251" s="255" t="str">
        <f t="shared" si="251"/>
        <v>-</v>
      </c>
      <c r="Q251" s="255" t="str">
        <f t="shared" si="252"/>
        <v>-</v>
      </c>
      <c r="R251" s="255" t="str">
        <f t="shared" si="253"/>
        <v>-</v>
      </c>
      <c r="S251" s="255" t="str">
        <f t="shared" si="254"/>
        <v>-</v>
      </c>
      <c r="T251" s="255" t="str">
        <f t="shared" si="255"/>
        <v>-</v>
      </c>
      <c r="U251" s="255" t="str">
        <f t="shared" si="256"/>
        <v>-</v>
      </c>
      <c r="V251" s="255" t="str">
        <f t="shared" si="257"/>
        <v>-</v>
      </c>
      <c r="W251" s="254"/>
      <c r="X251" s="254"/>
      <c r="Y251" s="254"/>
      <c r="Z251" s="254"/>
      <c r="AA251" s="254"/>
      <c r="AB251" s="254"/>
      <c r="AC251" s="254"/>
      <c r="AD251" s="254"/>
      <c r="AE251" s="254"/>
      <c r="AF251" s="261" t="s">
        <v>411</v>
      </c>
      <c r="AG251" s="262" t="s">
        <v>411</v>
      </c>
      <c r="AH251" s="262" t="s">
        <v>411</v>
      </c>
      <c r="AI251" s="262" t="s">
        <v>411</v>
      </c>
      <c r="AJ251" s="262" t="s">
        <v>411</v>
      </c>
      <c r="AK251" s="262" t="s">
        <v>411</v>
      </c>
      <c r="AL251" s="262" t="s">
        <v>411</v>
      </c>
      <c r="AM251" s="262" t="s">
        <v>411</v>
      </c>
      <c r="AN251" s="262" t="s">
        <v>411</v>
      </c>
      <c r="AO251" s="262" t="s">
        <v>411</v>
      </c>
      <c r="AP251" s="262" t="s">
        <v>411</v>
      </c>
      <c r="AQ251" s="262" t="s">
        <v>411</v>
      </c>
      <c r="AR251" s="262" t="s">
        <v>411</v>
      </c>
      <c r="AS251" s="262" t="s">
        <v>411</v>
      </c>
      <c r="AT251" s="262" t="s">
        <v>411</v>
      </c>
      <c r="AU251" s="262" t="s">
        <v>411</v>
      </c>
      <c r="AV251" s="262" t="s">
        <v>411</v>
      </c>
      <c r="AW251" s="262" t="s">
        <v>411</v>
      </c>
      <c r="AX251" s="262" t="s">
        <v>411</v>
      </c>
      <c r="AY251" s="262" t="s">
        <v>411</v>
      </c>
      <c r="AZ251" s="262" t="s">
        <v>411</v>
      </c>
      <c r="BA251" s="262" t="s">
        <v>411</v>
      </c>
      <c r="BB251" s="262" t="s">
        <v>411</v>
      </c>
      <c r="BC251" s="262" t="s">
        <v>411</v>
      </c>
      <c r="BD251" s="262" t="s">
        <v>411</v>
      </c>
      <c r="BE251" s="262" t="s">
        <v>411</v>
      </c>
      <c r="BF251" s="263" t="s">
        <v>411</v>
      </c>
    </row>
    <row r="252" spans="2:58" hidden="1">
      <c r="B252" s="5" t="s">
        <v>367</v>
      </c>
      <c r="C252" s="5" t="str">
        <f t="shared" ca="1" si="258"/>
        <v>Veiklos pajamos 5 (viešojo sektoriaus)</v>
      </c>
      <c r="D252" t="str">
        <f t="shared" si="259"/>
        <v>False</v>
      </c>
      <c r="E252" s="255" t="str">
        <f t="shared" si="240"/>
        <v>-</v>
      </c>
      <c r="F252" s="255" t="str">
        <f t="shared" si="241"/>
        <v>-</v>
      </c>
      <c r="G252" s="255" t="str">
        <f t="shared" si="242"/>
        <v>-</v>
      </c>
      <c r="H252" s="255" t="str">
        <f t="shared" si="243"/>
        <v>-</v>
      </c>
      <c r="I252" s="255" t="str">
        <f t="shared" si="244"/>
        <v>-</v>
      </c>
      <c r="J252" s="255" t="str">
        <f t="shared" si="245"/>
        <v>-</v>
      </c>
      <c r="K252" s="255" t="str">
        <f t="shared" si="246"/>
        <v>-</v>
      </c>
      <c r="L252" s="255" t="str">
        <f t="shared" si="247"/>
        <v>-</v>
      </c>
      <c r="M252" s="255" t="str">
        <f t="shared" si="248"/>
        <v>-</v>
      </c>
      <c r="N252" s="255" t="str">
        <f t="shared" si="249"/>
        <v>-</v>
      </c>
      <c r="O252" s="255" t="str">
        <f t="shared" si="250"/>
        <v>-</v>
      </c>
      <c r="P252" s="255" t="str">
        <f t="shared" si="251"/>
        <v>-</v>
      </c>
      <c r="Q252" s="255" t="str">
        <f t="shared" si="252"/>
        <v>-</v>
      </c>
      <c r="R252" s="255" t="str">
        <f t="shared" si="253"/>
        <v>-</v>
      </c>
      <c r="S252" s="255" t="str">
        <f t="shared" si="254"/>
        <v>-</v>
      </c>
      <c r="T252" s="255" t="str">
        <f t="shared" si="255"/>
        <v>-</v>
      </c>
      <c r="U252" s="255" t="str">
        <f t="shared" si="256"/>
        <v>-</v>
      </c>
      <c r="V252" s="255" t="str">
        <f t="shared" si="257"/>
        <v>-</v>
      </c>
      <c r="W252" s="254"/>
      <c r="X252" s="254"/>
      <c r="Y252" s="254"/>
      <c r="Z252" s="254"/>
      <c r="AA252" s="254"/>
      <c r="AB252" s="254"/>
      <c r="AC252" s="254"/>
      <c r="AD252" s="254"/>
      <c r="AE252" s="254"/>
      <c r="AF252" s="261" t="s">
        <v>411</v>
      </c>
      <c r="AG252" s="262" t="s">
        <v>411</v>
      </c>
      <c r="AH252" s="262" t="s">
        <v>411</v>
      </c>
      <c r="AI252" s="262" t="s">
        <v>411</v>
      </c>
      <c r="AJ252" s="262" t="s">
        <v>411</v>
      </c>
      <c r="AK252" s="262" t="s">
        <v>411</v>
      </c>
      <c r="AL252" s="262" t="s">
        <v>411</v>
      </c>
      <c r="AM252" s="262" t="s">
        <v>411</v>
      </c>
      <c r="AN252" s="262" t="s">
        <v>411</v>
      </c>
      <c r="AO252" s="262" t="s">
        <v>411</v>
      </c>
      <c r="AP252" s="262" t="s">
        <v>411</v>
      </c>
      <c r="AQ252" s="262" t="s">
        <v>411</v>
      </c>
      <c r="AR252" s="262" t="s">
        <v>411</v>
      </c>
      <c r="AS252" s="262" t="s">
        <v>411</v>
      </c>
      <c r="AT252" s="262" t="s">
        <v>411</v>
      </c>
      <c r="AU252" s="262" t="s">
        <v>411</v>
      </c>
      <c r="AV252" s="262" t="s">
        <v>411</v>
      </c>
      <c r="AW252" s="262" t="s">
        <v>411</v>
      </c>
      <c r="AX252" s="262" t="s">
        <v>411</v>
      </c>
      <c r="AY252" s="262" t="s">
        <v>411</v>
      </c>
      <c r="AZ252" s="262" t="s">
        <v>411</v>
      </c>
      <c r="BA252" s="262" t="s">
        <v>411</v>
      </c>
      <c r="BB252" s="262" t="s">
        <v>411</v>
      </c>
      <c r="BC252" s="262" t="s">
        <v>411</v>
      </c>
      <c r="BD252" s="262" t="s">
        <v>411</v>
      </c>
      <c r="BE252" s="262" t="s">
        <v>411</v>
      </c>
      <c r="BF252" s="263" t="s">
        <v>411</v>
      </c>
    </row>
    <row r="253" spans="2:58" hidden="1">
      <c r="B253" s="5" t="s">
        <v>368</v>
      </c>
      <c r="C253" s="5" t="str">
        <f t="shared" ca="1" si="258"/>
        <v>Veiklos pajamos 1 (privataus ir NVO sektoriaus)</v>
      </c>
      <c r="D253" t="str">
        <f t="shared" si="259"/>
        <v>False</v>
      </c>
      <c r="E253" s="255" t="str">
        <f t="shared" si="240"/>
        <v>-</v>
      </c>
      <c r="F253" s="255" t="str">
        <f t="shared" si="241"/>
        <v>-</v>
      </c>
      <c r="G253" s="255" t="str">
        <f t="shared" si="242"/>
        <v>-</v>
      </c>
      <c r="H253" s="255" t="str">
        <f t="shared" si="243"/>
        <v>-</v>
      </c>
      <c r="I253" s="255" t="str">
        <f t="shared" si="244"/>
        <v>-</v>
      </c>
      <c r="J253" s="255" t="str">
        <f t="shared" si="245"/>
        <v>-</v>
      </c>
      <c r="K253" s="255" t="str">
        <f t="shared" si="246"/>
        <v>-</v>
      </c>
      <c r="L253" s="255" t="str">
        <f t="shared" si="247"/>
        <v>-</v>
      </c>
      <c r="M253" s="255" t="str">
        <f t="shared" si="248"/>
        <v>-</v>
      </c>
      <c r="N253" s="255" t="str">
        <f t="shared" si="249"/>
        <v>-</v>
      </c>
      <c r="O253" s="255" t="str">
        <f t="shared" si="250"/>
        <v>-</v>
      </c>
      <c r="P253" s="255" t="str">
        <f t="shared" si="251"/>
        <v>-</v>
      </c>
      <c r="Q253" s="255" t="str">
        <f t="shared" si="252"/>
        <v>-</v>
      </c>
      <c r="R253" s="255" t="str">
        <f t="shared" si="253"/>
        <v>-</v>
      </c>
      <c r="S253" s="255" t="str">
        <f t="shared" si="254"/>
        <v>-</v>
      </c>
      <c r="T253" s="255" t="str">
        <f t="shared" si="255"/>
        <v>-</v>
      </c>
      <c r="U253" s="255" t="str">
        <f t="shared" si="256"/>
        <v>-</v>
      </c>
      <c r="V253" s="255" t="str">
        <f t="shared" si="257"/>
        <v>-</v>
      </c>
      <c r="W253" s="254"/>
      <c r="X253" s="254"/>
      <c r="Y253" s="254"/>
      <c r="Z253" s="254"/>
      <c r="AA253" s="254"/>
      <c r="AB253" s="254"/>
      <c r="AC253" s="254"/>
      <c r="AD253" s="254"/>
      <c r="AE253" s="254"/>
      <c r="AF253" s="261" t="s">
        <v>411</v>
      </c>
      <c r="AG253" s="262" t="s">
        <v>411</v>
      </c>
      <c r="AH253" s="262" t="s">
        <v>411</v>
      </c>
      <c r="AI253" s="262" t="s">
        <v>411</v>
      </c>
      <c r="AJ253" s="262" t="s">
        <v>411</v>
      </c>
      <c r="AK253" s="262" t="s">
        <v>411</v>
      </c>
      <c r="AL253" s="262" t="s">
        <v>411</v>
      </c>
      <c r="AM253" s="262" t="s">
        <v>411</v>
      </c>
      <c r="AN253" s="262" t="s">
        <v>411</v>
      </c>
      <c r="AO253" s="262" t="s">
        <v>411</v>
      </c>
      <c r="AP253" s="262" t="s">
        <v>411</v>
      </c>
      <c r="AQ253" s="262" t="s">
        <v>411</v>
      </c>
      <c r="AR253" s="262" t="s">
        <v>411</v>
      </c>
      <c r="AS253" s="262" t="s">
        <v>411</v>
      </c>
      <c r="AT253" s="262" t="s">
        <v>411</v>
      </c>
      <c r="AU253" s="262" t="s">
        <v>411</v>
      </c>
      <c r="AV253" s="262" t="s">
        <v>411</v>
      </c>
      <c r="AW253" s="262" t="s">
        <v>411</v>
      </c>
      <c r="AX253" s="262" t="s">
        <v>411</v>
      </c>
      <c r="AY253" s="262" t="s">
        <v>411</v>
      </c>
      <c r="AZ253" s="262" t="s">
        <v>411</v>
      </c>
      <c r="BA253" s="262" t="s">
        <v>411</v>
      </c>
      <c r="BB253" s="262" t="s">
        <v>411</v>
      </c>
      <c r="BC253" s="262" t="s">
        <v>411</v>
      </c>
      <c r="BD253" s="262" t="s">
        <v>411</v>
      </c>
      <c r="BE253" s="262" t="s">
        <v>411</v>
      </c>
      <c r="BF253" s="263" t="s">
        <v>411</v>
      </c>
    </row>
    <row r="254" spans="2:58" hidden="1">
      <c r="B254" s="5" t="s">
        <v>369</v>
      </c>
      <c r="C254" s="5" t="str">
        <f t="shared" ca="1" si="258"/>
        <v>Veiklos pajamos 2 (privataus ir NVO sektoriaus)</v>
      </c>
      <c r="D254" t="str">
        <f t="shared" si="259"/>
        <v>False</v>
      </c>
      <c r="E254" s="255" t="str">
        <f t="shared" si="240"/>
        <v>-</v>
      </c>
      <c r="F254" s="255" t="str">
        <f t="shared" si="241"/>
        <v>-</v>
      </c>
      <c r="G254" s="255" t="str">
        <f t="shared" si="242"/>
        <v>-</v>
      </c>
      <c r="H254" s="255" t="str">
        <f t="shared" si="243"/>
        <v>-</v>
      </c>
      <c r="I254" s="255" t="str">
        <f t="shared" si="244"/>
        <v>-</v>
      </c>
      <c r="J254" s="255" t="str">
        <f t="shared" si="245"/>
        <v>-</v>
      </c>
      <c r="K254" s="255" t="str">
        <f t="shared" si="246"/>
        <v>-</v>
      </c>
      <c r="L254" s="255" t="str">
        <f t="shared" si="247"/>
        <v>-</v>
      </c>
      <c r="M254" s="255" t="str">
        <f t="shared" si="248"/>
        <v>-</v>
      </c>
      <c r="N254" s="255" t="str">
        <f t="shared" si="249"/>
        <v>-</v>
      </c>
      <c r="O254" s="255" t="str">
        <f t="shared" si="250"/>
        <v>-</v>
      </c>
      <c r="P254" s="255" t="str">
        <f t="shared" si="251"/>
        <v>-</v>
      </c>
      <c r="Q254" s="255" t="str">
        <f t="shared" si="252"/>
        <v>-</v>
      </c>
      <c r="R254" s="255" t="str">
        <f t="shared" si="253"/>
        <v>-</v>
      </c>
      <c r="S254" s="255" t="str">
        <f t="shared" si="254"/>
        <v>-</v>
      </c>
      <c r="T254" s="255" t="str">
        <f t="shared" si="255"/>
        <v>-</v>
      </c>
      <c r="U254" s="255" t="str">
        <f t="shared" si="256"/>
        <v>-</v>
      </c>
      <c r="V254" s="255" t="str">
        <f t="shared" si="257"/>
        <v>-</v>
      </c>
      <c r="W254" s="254"/>
      <c r="X254" s="254"/>
      <c r="Y254" s="254"/>
      <c r="Z254" s="254"/>
      <c r="AA254" s="254"/>
      <c r="AB254" s="254"/>
      <c r="AC254" s="254"/>
      <c r="AD254" s="254"/>
      <c r="AE254" s="254"/>
      <c r="AF254" s="261" t="s">
        <v>411</v>
      </c>
      <c r="AG254" s="262" t="s">
        <v>411</v>
      </c>
      <c r="AH254" s="262" t="s">
        <v>411</v>
      </c>
      <c r="AI254" s="262" t="s">
        <v>411</v>
      </c>
      <c r="AJ254" s="262" t="s">
        <v>411</v>
      </c>
      <c r="AK254" s="262" t="s">
        <v>411</v>
      </c>
      <c r="AL254" s="262" t="s">
        <v>411</v>
      </c>
      <c r="AM254" s="262" t="s">
        <v>411</v>
      </c>
      <c r="AN254" s="262" t="s">
        <v>411</v>
      </c>
      <c r="AO254" s="262" t="s">
        <v>411</v>
      </c>
      <c r="AP254" s="262" t="s">
        <v>411</v>
      </c>
      <c r="AQ254" s="262" t="s">
        <v>411</v>
      </c>
      <c r="AR254" s="262" t="s">
        <v>411</v>
      </c>
      <c r="AS254" s="262" t="s">
        <v>411</v>
      </c>
      <c r="AT254" s="262" t="s">
        <v>411</v>
      </c>
      <c r="AU254" s="262" t="s">
        <v>411</v>
      </c>
      <c r="AV254" s="262" t="s">
        <v>411</v>
      </c>
      <c r="AW254" s="262" t="s">
        <v>411</v>
      </c>
      <c r="AX254" s="262" t="s">
        <v>411</v>
      </c>
      <c r="AY254" s="262" t="s">
        <v>411</v>
      </c>
      <c r="AZ254" s="262" t="s">
        <v>411</v>
      </c>
      <c r="BA254" s="262" t="s">
        <v>411</v>
      </c>
      <c r="BB254" s="262" t="s">
        <v>411</v>
      </c>
      <c r="BC254" s="262" t="s">
        <v>411</v>
      </c>
      <c r="BD254" s="262" t="s">
        <v>411</v>
      </c>
      <c r="BE254" s="262" t="s">
        <v>411</v>
      </c>
      <c r="BF254" s="263" t="s">
        <v>411</v>
      </c>
    </row>
    <row r="255" spans="2:58" hidden="1">
      <c r="B255" s="5" t="s">
        <v>370</v>
      </c>
      <c r="C255" s="5" t="str">
        <f t="shared" ca="1" si="258"/>
        <v>Veiklos pajamos 3 (privataus ir NVO sektoriaus)</v>
      </c>
      <c r="D255" t="str">
        <f t="shared" si="259"/>
        <v>False</v>
      </c>
      <c r="E255" s="255" t="str">
        <f t="shared" si="240"/>
        <v>-</v>
      </c>
      <c r="F255" s="255" t="str">
        <f t="shared" si="241"/>
        <v>-</v>
      </c>
      <c r="G255" s="255" t="str">
        <f t="shared" si="242"/>
        <v>-</v>
      </c>
      <c r="H255" s="255" t="str">
        <f t="shared" si="243"/>
        <v>-</v>
      </c>
      <c r="I255" s="255" t="str">
        <f t="shared" si="244"/>
        <v>-</v>
      </c>
      <c r="J255" s="255" t="str">
        <f t="shared" si="245"/>
        <v>-</v>
      </c>
      <c r="K255" s="255" t="str">
        <f t="shared" si="246"/>
        <v>-</v>
      </c>
      <c r="L255" s="255" t="str">
        <f t="shared" si="247"/>
        <v>-</v>
      </c>
      <c r="M255" s="255" t="str">
        <f t="shared" si="248"/>
        <v>-</v>
      </c>
      <c r="N255" s="255" t="str">
        <f t="shared" si="249"/>
        <v>-</v>
      </c>
      <c r="O255" s="255" t="str">
        <f t="shared" si="250"/>
        <v>-</v>
      </c>
      <c r="P255" s="255" t="str">
        <f t="shared" si="251"/>
        <v>-</v>
      </c>
      <c r="Q255" s="255" t="str">
        <f t="shared" si="252"/>
        <v>-</v>
      </c>
      <c r="R255" s="255" t="str">
        <f t="shared" si="253"/>
        <v>-</v>
      </c>
      <c r="S255" s="255" t="str">
        <f t="shared" si="254"/>
        <v>-</v>
      </c>
      <c r="T255" s="255" t="str">
        <f t="shared" si="255"/>
        <v>-</v>
      </c>
      <c r="U255" s="255" t="str">
        <f t="shared" si="256"/>
        <v>-</v>
      </c>
      <c r="V255" s="255" t="str">
        <f t="shared" si="257"/>
        <v>-</v>
      </c>
      <c r="W255" s="254"/>
      <c r="X255" s="254"/>
      <c r="Y255" s="254"/>
      <c r="Z255" s="254"/>
      <c r="AA255" s="254"/>
      <c r="AB255" s="254"/>
      <c r="AC255" s="254"/>
      <c r="AD255" s="254"/>
      <c r="AE255" s="254"/>
      <c r="AF255" s="261" t="s">
        <v>411</v>
      </c>
      <c r="AG255" s="262" t="s">
        <v>411</v>
      </c>
      <c r="AH255" s="262" t="s">
        <v>411</v>
      </c>
      <c r="AI255" s="262" t="s">
        <v>411</v>
      </c>
      <c r="AJ255" s="262" t="s">
        <v>411</v>
      </c>
      <c r="AK255" s="262" t="s">
        <v>411</v>
      </c>
      <c r="AL255" s="262" t="s">
        <v>411</v>
      </c>
      <c r="AM255" s="262" t="s">
        <v>411</v>
      </c>
      <c r="AN255" s="262" t="s">
        <v>411</v>
      </c>
      <c r="AO255" s="262" t="s">
        <v>411</v>
      </c>
      <c r="AP255" s="262" t="s">
        <v>411</v>
      </c>
      <c r="AQ255" s="262" t="s">
        <v>411</v>
      </c>
      <c r="AR255" s="262" t="s">
        <v>411</v>
      </c>
      <c r="AS255" s="262" t="s">
        <v>411</v>
      </c>
      <c r="AT255" s="262" t="s">
        <v>411</v>
      </c>
      <c r="AU255" s="262" t="s">
        <v>411</v>
      </c>
      <c r="AV255" s="262" t="s">
        <v>411</v>
      </c>
      <c r="AW255" s="262" t="s">
        <v>411</v>
      </c>
      <c r="AX255" s="262" t="s">
        <v>411</v>
      </c>
      <c r="AY255" s="262" t="s">
        <v>411</v>
      </c>
      <c r="AZ255" s="262" t="s">
        <v>411</v>
      </c>
      <c r="BA255" s="262" t="s">
        <v>411</v>
      </c>
      <c r="BB255" s="262" t="s">
        <v>411</v>
      </c>
      <c r="BC255" s="262" t="s">
        <v>411</v>
      </c>
      <c r="BD255" s="262" t="s">
        <v>411</v>
      </c>
      <c r="BE255" s="262" t="s">
        <v>411</v>
      </c>
      <c r="BF255" s="263" t="s">
        <v>411</v>
      </c>
    </row>
    <row r="256" spans="2:58" hidden="1">
      <c r="B256" s="5" t="s">
        <v>371</v>
      </c>
      <c r="C256" s="5" t="str">
        <f t="shared" ca="1" si="258"/>
        <v>Veiklos pajamos 4 (privataus ir NVO sektoriaus)</v>
      </c>
      <c r="D256" t="str">
        <f t="shared" si="259"/>
        <v>False</v>
      </c>
      <c r="E256" s="255" t="str">
        <f t="shared" si="240"/>
        <v>-</v>
      </c>
      <c r="F256" s="255" t="str">
        <f t="shared" si="241"/>
        <v>-</v>
      </c>
      <c r="G256" s="255" t="str">
        <f t="shared" si="242"/>
        <v>-</v>
      </c>
      <c r="H256" s="255" t="str">
        <f t="shared" si="243"/>
        <v>-</v>
      </c>
      <c r="I256" s="255" t="str">
        <f t="shared" si="244"/>
        <v>-</v>
      </c>
      <c r="J256" s="255" t="str">
        <f t="shared" si="245"/>
        <v>-</v>
      </c>
      <c r="K256" s="255" t="str">
        <f t="shared" si="246"/>
        <v>-</v>
      </c>
      <c r="L256" s="255" t="str">
        <f t="shared" si="247"/>
        <v>-</v>
      </c>
      <c r="M256" s="255" t="str">
        <f t="shared" si="248"/>
        <v>-</v>
      </c>
      <c r="N256" s="255" t="str">
        <f t="shared" si="249"/>
        <v>-</v>
      </c>
      <c r="O256" s="255" t="str">
        <f t="shared" si="250"/>
        <v>-</v>
      </c>
      <c r="P256" s="255" t="str">
        <f t="shared" si="251"/>
        <v>-</v>
      </c>
      <c r="Q256" s="255" t="str">
        <f t="shared" si="252"/>
        <v>-</v>
      </c>
      <c r="R256" s="255" t="str">
        <f t="shared" si="253"/>
        <v>-</v>
      </c>
      <c r="S256" s="255" t="str">
        <f t="shared" si="254"/>
        <v>-</v>
      </c>
      <c r="T256" s="255" t="str">
        <f t="shared" si="255"/>
        <v>-</v>
      </c>
      <c r="U256" s="255" t="str">
        <f t="shared" si="256"/>
        <v>-</v>
      </c>
      <c r="V256" s="255" t="str">
        <f t="shared" si="257"/>
        <v>-</v>
      </c>
      <c r="W256" s="254"/>
      <c r="X256" s="254"/>
      <c r="Y256" s="254"/>
      <c r="Z256" s="254"/>
      <c r="AA256" s="254"/>
      <c r="AB256" s="254"/>
      <c r="AC256" s="254"/>
      <c r="AD256" s="254"/>
      <c r="AE256" s="254"/>
      <c r="AF256" s="261" t="s">
        <v>411</v>
      </c>
      <c r="AG256" s="262" t="s">
        <v>411</v>
      </c>
      <c r="AH256" s="262" t="s">
        <v>411</v>
      </c>
      <c r="AI256" s="262" t="s">
        <v>411</v>
      </c>
      <c r="AJ256" s="262" t="s">
        <v>411</v>
      </c>
      <c r="AK256" s="262" t="s">
        <v>411</v>
      </c>
      <c r="AL256" s="262" t="s">
        <v>411</v>
      </c>
      <c r="AM256" s="262" t="s">
        <v>411</v>
      </c>
      <c r="AN256" s="262" t="s">
        <v>411</v>
      </c>
      <c r="AO256" s="262" t="s">
        <v>411</v>
      </c>
      <c r="AP256" s="262" t="s">
        <v>411</v>
      </c>
      <c r="AQ256" s="262" t="s">
        <v>411</v>
      </c>
      <c r="AR256" s="262" t="s">
        <v>411</v>
      </c>
      <c r="AS256" s="262" t="s">
        <v>411</v>
      </c>
      <c r="AT256" s="262" t="s">
        <v>411</v>
      </c>
      <c r="AU256" s="262" t="s">
        <v>411</v>
      </c>
      <c r="AV256" s="262" t="s">
        <v>411</v>
      </c>
      <c r="AW256" s="262" t="s">
        <v>411</v>
      </c>
      <c r="AX256" s="262" t="s">
        <v>411</v>
      </c>
      <c r="AY256" s="262" t="s">
        <v>411</v>
      </c>
      <c r="AZ256" s="262" t="s">
        <v>411</v>
      </c>
      <c r="BA256" s="262" t="s">
        <v>411</v>
      </c>
      <c r="BB256" s="262" t="s">
        <v>411</v>
      </c>
      <c r="BC256" s="262" t="s">
        <v>411</v>
      </c>
      <c r="BD256" s="262" t="s">
        <v>411</v>
      </c>
      <c r="BE256" s="262" t="s">
        <v>411</v>
      </c>
      <c r="BF256" s="263" t="s">
        <v>411</v>
      </c>
    </row>
    <row r="257" spans="2:58" hidden="1">
      <c r="B257" s="5" t="s">
        <v>372</v>
      </c>
      <c r="C257" s="5" t="str">
        <f t="shared" ca="1" si="258"/>
        <v>Veiklos pajamos 5 (privataus ir NVO sektoriaus)</v>
      </c>
      <c r="D257" t="str">
        <f t="shared" si="259"/>
        <v>False</v>
      </c>
      <c r="E257" s="255" t="str">
        <f t="shared" si="240"/>
        <v>-</v>
      </c>
      <c r="F257" s="255" t="str">
        <f t="shared" si="241"/>
        <v>-</v>
      </c>
      <c r="G257" s="255" t="str">
        <f t="shared" si="242"/>
        <v>-</v>
      </c>
      <c r="H257" s="255" t="str">
        <f t="shared" si="243"/>
        <v>-</v>
      </c>
      <c r="I257" s="255" t="str">
        <f t="shared" si="244"/>
        <v>-</v>
      </c>
      <c r="J257" s="255" t="str">
        <f t="shared" si="245"/>
        <v>-</v>
      </c>
      <c r="K257" s="255" t="str">
        <f t="shared" si="246"/>
        <v>-</v>
      </c>
      <c r="L257" s="255" t="str">
        <f t="shared" si="247"/>
        <v>-</v>
      </c>
      <c r="M257" s="255" t="str">
        <f t="shared" si="248"/>
        <v>-</v>
      </c>
      <c r="N257" s="255" t="str">
        <f t="shared" si="249"/>
        <v>-</v>
      </c>
      <c r="O257" s="255" t="str">
        <f t="shared" si="250"/>
        <v>-</v>
      </c>
      <c r="P257" s="255" t="str">
        <f t="shared" si="251"/>
        <v>-</v>
      </c>
      <c r="Q257" s="255" t="str">
        <f t="shared" si="252"/>
        <v>-</v>
      </c>
      <c r="R257" s="255" t="str">
        <f t="shared" si="253"/>
        <v>-</v>
      </c>
      <c r="S257" s="255" t="str">
        <f t="shared" si="254"/>
        <v>-</v>
      </c>
      <c r="T257" s="255" t="str">
        <f t="shared" si="255"/>
        <v>-</v>
      </c>
      <c r="U257" s="255" t="str">
        <f t="shared" si="256"/>
        <v>-</v>
      </c>
      <c r="V257" s="255" t="str">
        <f t="shared" si="257"/>
        <v>-</v>
      </c>
      <c r="W257" s="254"/>
      <c r="X257" s="254"/>
      <c r="Y257" s="254"/>
      <c r="Z257" s="254"/>
      <c r="AA257" s="254"/>
      <c r="AB257" s="254"/>
      <c r="AC257" s="254"/>
      <c r="AD257" s="254"/>
      <c r="AE257" s="254"/>
      <c r="AF257" s="261" t="s">
        <v>411</v>
      </c>
      <c r="AG257" s="262" t="s">
        <v>411</v>
      </c>
      <c r="AH257" s="262" t="s">
        <v>411</v>
      </c>
      <c r="AI257" s="262" t="s">
        <v>411</v>
      </c>
      <c r="AJ257" s="262" t="s">
        <v>411</v>
      </c>
      <c r="AK257" s="262" t="s">
        <v>411</v>
      </c>
      <c r="AL257" s="262" t="s">
        <v>411</v>
      </c>
      <c r="AM257" s="262" t="s">
        <v>411</v>
      </c>
      <c r="AN257" s="262" t="s">
        <v>411</v>
      </c>
      <c r="AO257" s="262" t="s">
        <v>411</v>
      </c>
      <c r="AP257" s="262" t="s">
        <v>411</v>
      </c>
      <c r="AQ257" s="262" t="s">
        <v>411</v>
      </c>
      <c r="AR257" s="262" t="s">
        <v>411</v>
      </c>
      <c r="AS257" s="262" t="s">
        <v>411</v>
      </c>
      <c r="AT257" s="262" t="s">
        <v>411</v>
      </c>
      <c r="AU257" s="262" t="s">
        <v>411</v>
      </c>
      <c r="AV257" s="262" t="s">
        <v>411</v>
      </c>
      <c r="AW257" s="262" t="s">
        <v>411</v>
      </c>
      <c r="AX257" s="262" t="s">
        <v>411</v>
      </c>
      <c r="AY257" s="262" t="s">
        <v>411</v>
      </c>
      <c r="AZ257" s="262" t="s">
        <v>411</v>
      </c>
      <c r="BA257" s="262" t="s">
        <v>411</v>
      </c>
      <c r="BB257" s="262" t="s">
        <v>411</v>
      </c>
      <c r="BC257" s="262" t="s">
        <v>411</v>
      </c>
      <c r="BD257" s="262" t="s">
        <v>411</v>
      </c>
      <c r="BE257" s="262" t="s">
        <v>411</v>
      </c>
      <c r="BF257" s="263" t="s">
        <v>411</v>
      </c>
    </row>
    <row r="258" spans="2:58" hidden="1">
      <c r="B258" s="5" t="s">
        <v>148</v>
      </c>
      <c r="C258" s="5" t="str">
        <f t="shared" ca="1" si="258"/>
        <v>MOKESTINĖS PAJAMOS</v>
      </c>
      <c r="D258" t="str">
        <f t="shared" si="259"/>
        <v>False</v>
      </c>
      <c r="E258" s="255" t="str">
        <f t="shared" si="240"/>
        <v>-</v>
      </c>
      <c r="F258" s="255" t="str">
        <f t="shared" si="241"/>
        <v>-</v>
      </c>
      <c r="G258" s="255" t="str">
        <f t="shared" si="242"/>
        <v>-</v>
      </c>
      <c r="H258" s="255" t="str">
        <f t="shared" si="243"/>
        <v>-</v>
      </c>
      <c r="I258" s="255" t="str">
        <f t="shared" si="244"/>
        <v>-</v>
      </c>
      <c r="J258" s="255" t="str">
        <f t="shared" si="245"/>
        <v>-</v>
      </c>
      <c r="K258" s="255" t="str">
        <f t="shared" si="246"/>
        <v>-</v>
      </c>
      <c r="L258" s="255" t="str">
        <f t="shared" si="247"/>
        <v>-</v>
      </c>
      <c r="M258" s="255" t="str">
        <f t="shared" si="248"/>
        <v>-</v>
      </c>
      <c r="N258" s="255" t="str">
        <f t="shared" si="249"/>
        <v>-</v>
      </c>
      <c r="O258" s="255" t="str">
        <f t="shared" si="250"/>
        <v>-</v>
      </c>
      <c r="P258" s="255" t="str">
        <f t="shared" si="251"/>
        <v>-</v>
      </c>
      <c r="Q258" s="255" t="str">
        <f t="shared" si="252"/>
        <v>-</v>
      </c>
      <c r="R258" s="255" t="str">
        <f t="shared" si="253"/>
        <v>-</v>
      </c>
      <c r="S258" s="255" t="str">
        <f t="shared" si="254"/>
        <v>-</v>
      </c>
      <c r="T258" s="255" t="str">
        <f t="shared" si="255"/>
        <v>-</v>
      </c>
      <c r="U258" s="255" t="str">
        <f t="shared" si="256"/>
        <v>-</v>
      </c>
      <c r="V258" s="255" t="str">
        <f t="shared" si="257"/>
        <v>-</v>
      </c>
      <c r="W258" s="254"/>
      <c r="X258" s="254"/>
      <c r="Y258" s="254"/>
      <c r="Z258" s="254"/>
      <c r="AA258" s="254"/>
      <c r="AB258" s="254"/>
      <c r="AC258" s="254"/>
      <c r="AD258" s="254"/>
      <c r="AE258" s="254"/>
      <c r="AF258" s="261" t="s">
        <v>411</v>
      </c>
      <c r="AG258" s="262" t="s">
        <v>411</v>
      </c>
      <c r="AH258" s="262" t="s">
        <v>411</v>
      </c>
      <c r="AI258" s="262" t="s">
        <v>411</v>
      </c>
      <c r="AJ258" s="262" t="s">
        <v>411</v>
      </c>
      <c r="AK258" s="262" t="s">
        <v>411</v>
      </c>
      <c r="AL258" s="262" t="s">
        <v>411</v>
      </c>
      <c r="AM258" s="262" t="s">
        <v>411</v>
      </c>
      <c r="AN258" s="262" t="s">
        <v>411</v>
      </c>
      <c r="AO258" s="262" t="s">
        <v>411</v>
      </c>
      <c r="AP258" s="262" t="s">
        <v>411</v>
      </c>
      <c r="AQ258" s="262" t="s">
        <v>411</v>
      </c>
      <c r="AR258" s="262" t="s">
        <v>411</v>
      </c>
      <c r="AS258" s="262" t="s">
        <v>411</v>
      </c>
      <c r="AT258" s="262" t="s">
        <v>411</v>
      </c>
      <c r="AU258" s="262" t="s">
        <v>411</v>
      </c>
      <c r="AV258" s="262" t="s">
        <v>411</v>
      </c>
      <c r="AW258" s="262" t="s">
        <v>411</v>
      </c>
      <c r="AX258" s="262" t="s">
        <v>411</v>
      </c>
      <c r="AY258" s="262" t="s">
        <v>411</v>
      </c>
      <c r="AZ258" s="262" t="s">
        <v>411</v>
      </c>
      <c r="BA258" s="262" t="s">
        <v>411</v>
      </c>
      <c r="BB258" s="262" t="s">
        <v>411</v>
      </c>
      <c r="BC258" s="262" t="s">
        <v>411</v>
      </c>
      <c r="BD258" s="262" t="s">
        <v>411</v>
      </c>
      <c r="BE258" s="262" t="s">
        <v>411</v>
      </c>
      <c r="BF258" s="263" t="s">
        <v>411</v>
      </c>
    </row>
    <row r="259" spans="2:58" hidden="1">
      <c r="B259" s="5" t="s">
        <v>26</v>
      </c>
      <c r="C259" s="5" t="str">
        <f t="shared" ca="1" si="258"/>
        <v>SIEKIAMAS REZULTATAS: Žuvusių ir (ar) sunkiai sužeistų pervažų naudotojų skaičius, matavimo vienetas: asmenys</v>
      </c>
      <c r="D259" t="str">
        <f t="shared" si="259"/>
        <v>False</v>
      </c>
      <c r="E259" s="255" t="str">
        <f t="shared" si="240"/>
        <v>-</v>
      </c>
      <c r="F259" s="255" t="str">
        <f t="shared" si="241"/>
        <v>-</v>
      </c>
      <c r="G259" s="255" t="str">
        <f t="shared" si="242"/>
        <v>-</v>
      </c>
      <c r="H259" s="255" t="str">
        <f t="shared" si="243"/>
        <v>-</v>
      </c>
      <c r="I259" s="255" t="str">
        <f t="shared" si="244"/>
        <v>-</v>
      </c>
      <c r="J259" s="255" t="str">
        <f t="shared" si="245"/>
        <v>-</v>
      </c>
      <c r="K259" s="255" t="str">
        <f t="shared" si="246"/>
        <v>-</v>
      </c>
      <c r="L259" s="255" t="str">
        <f t="shared" si="247"/>
        <v>-</v>
      </c>
      <c r="M259" s="255" t="str">
        <f t="shared" si="248"/>
        <v>-</v>
      </c>
      <c r="N259" s="255" t="str">
        <f t="shared" si="249"/>
        <v>-</v>
      </c>
      <c r="O259" s="255" t="str">
        <f t="shared" si="250"/>
        <v>-</v>
      </c>
      <c r="P259" s="255" t="str">
        <f t="shared" si="251"/>
        <v>-</v>
      </c>
      <c r="Q259" s="255" t="str">
        <f t="shared" si="252"/>
        <v>-</v>
      </c>
      <c r="R259" s="255" t="str">
        <f t="shared" si="253"/>
        <v>-</v>
      </c>
      <c r="S259" s="255" t="str">
        <f t="shared" si="254"/>
        <v>-</v>
      </c>
      <c r="T259" s="255" t="str">
        <f t="shared" si="255"/>
        <v>-</v>
      </c>
      <c r="U259" s="255" t="str">
        <f t="shared" si="256"/>
        <v>-</v>
      </c>
      <c r="V259" s="255" t="str">
        <f t="shared" si="257"/>
        <v>-</v>
      </c>
      <c r="W259" s="254"/>
      <c r="X259" s="254"/>
      <c r="Y259" s="254"/>
      <c r="Z259" s="254"/>
      <c r="AA259" s="254"/>
      <c r="AB259" s="254"/>
      <c r="AC259" s="254"/>
      <c r="AD259" s="254"/>
      <c r="AE259" s="254"/>
      <c r="AF259" s="261" t="s">
        <v>411</v>
      </c>
      <c r="AG259" s="262" t="s">
        <v>411</v>
      </c>
      <c r="AH259" s="262" t="s">
        <v>411</v>
      </c>
      <c r="AI259" s="262" t="s">
        <v>411</v>
      </c>
      <c r="AJ259" s="262" t="s">
        <v>411</v>
      </c>
      <c r="AK259" s="262" t="s">
        <v>411</v>
      </c>
      <c r="AL259" s="262" t="s">
        <v>411</v>
      </c>
      <c r="AM259" s="262" t="s">
        <v>411</v>
      </c>
      <c r="AN259" s="262" t="s">
        <v>411</v>
      </c>
      <c r="AO259" s="262" t="s">
        <v>411</v>
      </c>
      <c r="AP259" s="262" t="s">
        <v>411</v>
      </c>
      <c r="AQ259" s="262" t="s">
        <v>411</v>
      </c>
      <c r="AR259" s="262" t="s">
        <v>411</v>
      </c>
      <c r="AS259" s="262" t="s">
        <v>411</v>
      </c>
      <c r="AT259" s="262" t="s">
        <v>411</v>
      </c>
      <c r="AU259" s="262" t="s">
        <v>411</v>
      </c>
      <c r="AV259" s="262" t="s">
        <v>411</v>
      </c>
      <c r="AW259" s="262" t="s">
        <v>411</v>
      </c>
      <c r="AX259" s="262" t="s">
        <v>411</v>
      </c>
      <c r="AY259" s="262" t="s">
        <v>411</v>
      </c>
      <c r="AZ259" s="262" t="s">
        <v>411</v>
      </c>
      <c r="BA259" s="262" t="s">
        <v>411</v>
      </c>
      <c r="BB259" s="262" t="s">
        <v>411</v>
      </c>
      <c r="BC259" s="262" t="s">
        <v>411</v>
      </c>
      <c r="BD259" s="262" t="s">
        <v>411</v>
      </c>
      <c r="BE259" s="262" t="s">
        <v>411</v>
      </c>
      <c r="BF259" s="263" t="s">
        <v>411</v>
      </c>
    </row>
    <row r="260" spans="2:58">
      <c r="B260" s="5" t="s">
        <v>373</v>
      </c>
      <c r="C260" s="5" t="str">
        <f t="shared" ca="1" si="258"/>
        <v>Nelaimingų atsitikimų sumažėjimas</v>
      </c>
      <c r="D260" t="str">
        <f t="shared" si="259"/>
        <v>True</v>
      </c>
      <c r="E260" s="255">
        <f t="shared" si="240"/>
        <v>-7.7018709871182712E-3</v>
      </c>
      <c r="F260" s="255">
        <f t="shared" si="241"/>
        <v>7.7018709871186615E-3</v>
      </c>
      <c r="G260" s="255">
        <f t="shared" si="242"/>
        <v>-9.8721298293006875E-3</v>
      </c>
      <c r="H260" s="255">
        <f t="shared" si="243"/>
        <v>9.8721298293010951E-3</v>
      </c>
      <c r="I260" s="255">
        <f t="shared" si="244"/>
        <v>-7.0348228483347796E-3</v>
      </c>
      <c r="J260" s="255">
        <f t="shared" si="245"/>
        <v>7.0280035005694623E-3</v>
      </c>
      <c r="K260" s="255" t="str">
        <f t="shared" si="246"/>
        <v>-</v>
      </c>
      <c r="L260" s="255" t="str">
        <f t="shared" si="247"/>
        <v>-</v>
      </c>
      <c r="M260" s="255" t="str">
        <f t="shared" si="248"/>
        <v>-</v>
      </c>
      <c r="N260" s="255" t="str">
        <f t="shared" si="249"/>
        <v>-</v>
      </c>
      <c r="O260" s="255">
        <f t="shared" si="250"/>
        <v>0</v>
      </c>
      <c r="P260" s="255">
        <f t="shared" si="251"/>
        <v>0</v>
      </c>
      <c r="Q260" s="255">
        <f t="shared" si="252"/>
        <v>0</v>
      </c>
      <c r="R260" s="255">
        <f t="shared" si="253"/>
        <v>0</v>
      </c>
      <c r="S260" s="255" t="str">
        <f t="shared" si="254"/>
        <v>-</v>
      </c>
      <c r="T260" s="255" t="str">
        <f t="shared" si="255"/>
        <v>-</v>
      </c>
      <c r="U260" s="255">
        <f t="shared" si="256"/>
        <v>0</v>
      </c>
      <c r="V260" s="255">
        <f t="shared" si="257"/>
        <v>0</v>
      </c>
      <c r="W260" s="254"/>
      <c r="X260" s="254"/>
      <c r="Y260" s="254"/>
      <c r="Z260" s="254"/>
      <c r="AA260" s="254"/>
      <c r="AB260" s="254"/>
      <c r="AC260" s="254"/>
      <c r="AD260" s="254"/>
      <c r="AE260" s="254"/>
      <c r="AF260" s="261">
        <v>4.5137915204324592</v>
      </c>
      <c r="AG260" s="262">
        <v>4.5488259913607703</v>
      </c>
      <c r="AH260" s="262">
        <v>4.5838604622890831</v>
      </c>
      <c r="AI260" s="262">
        <v>216692554.75342041</v>
      </c>
      <c r="AJ260" s="262">
        <v>218853100.97983843</v>
      </c>
      <c r="AK260" s="262">
        <v>221013647.20625654</v>
      </c>
      <c r="AL260" s="262">
        <v>0.2764649318900072</v>
      </c>
      <c r="AM260" s="262">
        <v>0.27842359254032534</v>
      </c>
      <c r="AN260" s="262">
        <v>0.28038035452333987</v>
      </c>
      <c r="AO260" s="262" t="s">
        <v>410</v>
      </c>
      <c r="AP260" s="262" t="s">
        <v>410</v>
      </c>
      <c r="AQ260" s="262" t="s">
        <v>410</v>
      </c>
      <c r="AR260" s="262" t="s">
        <v>410</v>
      </c>
      <c r="AS260" s="262" t="s">
        <v>410</v>
      </c>
      <c r="AT260" s="262" t="s">
        <v>410</v>
      </c>
      <c r="AU260" s="262">
        <v>-67740194.017216161</v>
      </c>
      <c r="AV260" s="262">
        <v>-67740194.017216161</v>
      </c>
      <c r="AW260" s="262">
        <v>-67740194.017216161</v>
      </c>
      <c r="AX260" s="262">
        <v>-73387966.94002597</v>
      </c>
      <c r="AY260" s="262">
        <v>-73387966.94002597</v>
      </c>
      <c r="AZ260" s="262">
        <v>-73387966.94002597</v>
      </c>
      <c r="BA260" s="262" t="s">
        <v>410</v>
      </c>
      <c r="BB260" s="262" t="s">
        <v>410</v>
      </c>
      <c r="BC260" s="262" t="s">
        <v>410</v>
      </c>
      <c r="BD260" s="262">
        <v>7.0643746876137586E-2</v>
      </c>
      <c r="BE260" s="262">
        <v>7.0643746876137586E-2</v>
      </c>
      <c r="BF260" s="263">
        <v>7.0643746876137586E-2</v>
      </c>
    </row>
    <row r="261" spans="2:58">
      <c r="B261" s="5" t="s">
        <v>374</v>
      </c>
      <c r="C261" s="5" t="str">
        <f t="shared" ca="1" si="258"/>
        <v>Laiko sutaupymai</v>
      </c>
      <c r="D261" t="str">
        <f t="shared" si="259"/>
        <v>True</v>
      </c>
      <c r="E261" s="255">
        <f t="shared" si="240"/>
        <v>-2.6055449905386792E-4</v>
      </c>
      <c r="F261" s="255">
        <f t="shared" si="241"/>
        <v>2.6055449905445366E-4</v>
      </c>
      <c r="G261" s="255">
        <f t="shared" si="242"/>
        <v>-3.3397441304534073E-4</v>
      </c>
      <c r="H261" s="255">
        <f t="shared" si="243"/>
        <v>3.3397441304534073E-4</v>
      </c>
      <c r="I261" s="255">
        <f t="shared" si="244"/>
        <v>-2.843148101344737E-4</v>
      </c>
      <c r="J261" s="255">
        <f t="shared" si="245"/>
        <v>2.843357184905059E-4</v>
      </c>
      <c r="K261" s="255" t="str">
        <f t="shared" si="246"/>
        <v>-</v>
      </c>
      <c r="L261" s="255" t="str">
        <f t="shared" si="247"/>
        <v>-</v>
      </c>
      <c r="M261" s="255" t="str">
        <f t="shared" si="248"/>
        <v>-</v>
      </c>
      <c r="N261" s="255" t="str">
        <f t="shared" si="249"/>
        <v>-</v>
      </c>
      <c r="O261" s="255">
        <f t="shared" si="250"/>
        <v>0</v>
      </c>
      <c r="P261" s="255">
        <f t="shared" si="251"/>
        <v>0</v>
      </c>
      <c r="Q261" s="255">
        <f t="shared" si="252"/>
        <v>0</v>
      </c>
      <c r="R261" s="255">
        <f t="shared" si="253"/>
        <v>0</v>
      </c>
      <c r="S261" s="255" t="str">
        <f t="shared" si="254"/>
        <v>-</v>
      </c>
      <c r="T261" s="255" t="str">
        <f t="shared" si="255"/>
        <v>-</v>
      </c>
      <c r="U261" s="255">
        <f t="shared" si="256"/>
        <v>0</v>
      </c>
      <c r="V261" s="255">
        <f t="shared" si="257"/>
        <v>0</v>
      </c>
      <c r="W261" s="254"/>
      <c r="X261" s="254"/>
      <c r="Y261" s="254"/>
      <c r="Z261" s="254"/>
      <c r="AA261" s="254"/>
      <c r="AB261" s="254"/>
      <c r="AC261" s="254"/>
      <c r="AD261" s="254"/>
      <c r="AE261" s="254"/>
      <c r="AF261" s="261">
        <v>4.547640774283308</v>
      </c>
      <c r="AG261" s="262">
        <v>4.5488259913607703</v>
      </c>
      <c r="AH261" s="262">
        <v>4.5500112084382351</v>
      </c>
      <c r="AI261" s="262">
        <v>218780009.64389554</v>
      </c>
      <c r="AJ261" s="262">
        <v>218853100.97983843</v>
      </c>
      <c r="AK261" s="262">
        <v>218926192.31578133</v>
      </c>
      <c r="AL261" s="262">
        <v>0.27834443258947528</v>
      </c>
      <c r="AM261" s="262">
        <v>0.27842359254032534</v>
      </c>
      <c r="AN261" s="262">
        <v>0.278502758312555</v>
      </c>
      <c r="AO261" s="262" t="s">
        <v>410</v>
      </c>
      <c r="AP261" s="262" t="s">
        <v>410</v>
      </c>
      <c r="AQ261" s="262" t="s">
        <v>410</v>
      </c>
      <c r="AR261" s="262" t="s">
        <v>410</v>
      </c>
      <c r="AS261" s="262" t="s">
        <v>410</v>
      </c>
      <c r="AT261" s="262" t="s">
        <v>410</v>
      </c>
      <c r="AU261" s="262">
        <v>-67740194.017216161</v>
      </c>
      <c r="AV261" s="262">
        <v>-67740194.017216161</v>
      </c>
      <c r="AW261" s="262">
        <v>-67740194.017216161</v>
      </c>
      <c r="AX261" s="262">
        <v>-73387966.94002597</v>
      </c>
      <c r="AY261" s="262">
        <v>-73387966.94002597</v>
      </c>
      <c r="AZ261" s="262">
        <v>-73387966.94002597</v>
      </c>
      <c r="BA261" s="262" t="s">
        <v>410</v>
      </c>
      <c r="BB261" s="262" t="s">
        <v>410</v>
      </c>
      <c r="BC261" s="262" t="s">
        <v>410</v>
      </c>
      <c r="BD261" s="262">
        <v>7.0643746876137586E-2</v>
      </c>
      <c r="BE261" s="262">
        <v>7.0643746876137586E-2</v>
      </c>
      <c r="BF261" s="263">
        <v>7.0643746876137586E-2</v>
      </c>
    </row>
    <row r="262" spans="2:58">
      <c r="B262" s="5" t="s">
        <v>375</v>
      </c>
      <c r="C262" s="5" t="str">
        <f t="shared" ca="1" si="258"/>
        <v>Nelaimingų atsitikimų sumažėjimas</v>
      </c>
      <c r="D262" t="str">
        <f t="shared" si="259"/>
        <v>True</v>
      </c>
      <c r="E262" s="255">
        <f t="shared" si="240"/>
        <v>-1.7022927772837459E-5</v>
      </c>
      <c r="F262" s="255">
        <f t="shared" si="241"/>
        <v>1.7022927772446949E-5</v>
      </c>
      <c r="G262" s="255">
        <f t="shared" si="242"/>
        <v>-2.1819705020573506E-5</v>
      </c>
      <c r="H262" s="255">
        <f t="shared" si="243"/>
        <v>2.1819705020709682E-5</v>
      </c>
      <c r="I262" s="255">
        <f t="shared" si="244"/>
        <v>-1.8575562104093205E-5</v>
      </c>
      <c r="J262" s="255">
        <f t="shared" si="245"/>
        <v>1.857565134825259E-5</v>
      </c>
      <c r="K262" s="255" t="str">
        <f t="shared" si="246"/>
        <v>-</v>
      </c>
      <c r="L262" s="255" t="str">
        <f t="shared" si="247"/>
        <v>-</v>
      </c>
      <c r="M262" s="255" t="str">
        <f t="shared" si="248"/>
        <v>-</v>
      </c>
      <c r="N262" s="255" t="str">
        <f t="shared" si="249"/>
        <v>-</v>
      </c>
      <c r="O262" s="255">
        <f t="shared" si="250"/>
        <v>0</v>
      </c>
      <c r="P262" s="255">
        <f t="shared" si="251"/>
        <v>0</v>
      </c>
      <c r="Q262" s="255">
        <f t="shared" si="252"/>
        <v>0</v>
      </c>
      <c r="R262" s="255">
        <f t="shared" si="253"/>
        <v>0</v>
      </c>
      <c r="S262" s="255" t="str">
        <f t="shared" si="254"/>
        <v>-</v>
      </c>
      <c r="T262" s="255" t="str">
        <f t="shared" si="255"/>
        <v>-</v>
      </c>
      <c r="U262" s="255">
        <f t="shared" si="256"/>
        <v>0</v>
      </c>
      <c r="V262" s="255">
        <f t="shared" si="257"/>
        <v>0</v>
      </c>
      <c r="W262" s="254"/>
      <c r="X262" s="254"/>
      <c r="Y262" s="254"/>
      <c r="Z262" s="254"/>
      <c r="AA262" s="254"/>
      <c r="AB262" s="254"/>
      <c r="AC262" s="254"/>
      <c r="AD262" s="254"/>
      <c r="AE262" s="254"/>
      <c r="AF262" s="261">
        <v>4.5487485570244681</v>
      </c>
      <c r="AG262" s="262">
        <v>4.5488259913607703</v>
      </c>
      <c r="AH262" s="262">
        <v>4.5489034256970706</v>
      </c>
      <c r="AI262" s="262">
        <v>218848325.66973221</v>
      </c>
      <c r="AJ262" s="262">
        <v>218853100.97983843</v>
      </c>
      <c r="AK262" s="262">
        <v>218857876.28994468</v>
      </c>
      <c r="AL262" s="262">
        <v>0.27841842066559086</v>
      </c>
      <c r="AM262" s="262">
        <v>0.27842359254032534</v>
      </c>
      <c r="AN262" s="262">
        <v>0.27842876443990749</v>
      </c>
      <c r="AO262" s="262" t="s">
        <v>410</v>
      </c>
      <c r="AP262" s="262" t="s">
        <v>410</v>
      </c>
      <c r="AQ262" s="262" t="s">
        <v>410</v>
      </c>
      <c r="AR262" s="262" t="s">
        <v>410</v>
      </c>
      <c r="AS262" s="262" t="s">
        <v>410</v>
      </c>
      <c r="AT262" s="262" t="s">
        <v>410</v>
      </c>
      <c r="AU262" s="262">
        <v>-67740194.017216161</v>
      </c>
      <c r="AV262" s="262">
        <v>-67740194.017216161</v>
      </c>
      <c r="AW262" s="262">
        <v>-67740194.017216161</v>
      </c>
      <c r="AX262" s="262">
        <v>-73387966.94002597</v>
      </c>
      <c r="AY262" s="262">
        <v>-73387966.94002597</v>
      </c>
      <c r="AZ262" s="262">
        <v>-73387966.94002597</v>
      </c>
      <c r="BA262" s="262" t="s">
        <v>410</v>
      </c>
      <c r="BB262" s="262" t="s">
        <v>410</v>
      </c>
      <c r="BC262" s="262" t="s">
        <v>410</v>
      </c>
      <c r="BD262" s="262">
        <v>7.0643746876137586E-2</v>
      </c>
      <c r="BE262" s="262">
        <v>7.0643746876137586E-2</v>
      </c>
      <c r="BF262" s="263">
        <v>7.0643746876137586E-2</v>
      </c>
    </row>
    <row r="263" spans="2:58">
      <c r="B263" s="5" t="s">
        <v>376</v>
      </c>
      <c r="C263" s="5" t="str">
        <f t="shared" ca="1" si="258"/>
        <v/>
      </c>
      <c r="D263" t="str">
        <f t="shared" si="259"/>
        <v>True</v>
      </c>
      <c r="E263" s="255">
        <f t="shared" si="240"/>
        <v>-9.4665993893525971E-4</v>
      </c>
      <c r="F263" s="255">
        <f t="shared" si="241"/>
        <v>9.4665993893565024E-4</v>
      </c>
      <c r="G263" s="255">
        <f t="shared" si="242"/>
        <v>-1.2134129274560979E-3</v>
      </c>
      <c r="H263" s="255">
        <f t="shared" si="243"/>
        <v>1.2134129274563703E-3</v>
      </c>
      <c r="I263" s="255">
        <f t="shared" si="244"/>
        <v>-8.654940426369921E-4</v>
      </c>
      <c r="J263" s="255">
        <f t="shared" si="245"/>
        <v>8.6536110432535276E-4</v>
      </c>
      <c r="K263" s="255" t="str">
        <f t="shared" si="246"/>
        <v>-</v>
      </c>
      <c r="L263" s="255" t="str">
        <f t="shared" si="247"/>
        <v>-</v>
      </c>
      <c r="M263" s="255" t="str">
        <f t="shared" si="248"/>
        <v>-</v>
      </c>
      <c r="N263" s="255" t="str">
        <f t="shared" si="249"/>
        <v>-</v>
      </c>
      <c r="O263" s="255">
        <f t="shared" si="250"/>
        <v>0</v>
      </c>
      <c r="P263" s="255">
        <f t="shared" si="251"/>
        <v>0</v>
      </c>
      <c r="Q263" s="255">
        <f t="shared" si="252"/>
        <v>0</v>
      </c>
      <c r="R263" s="255">
        <f t="shared" si="253"/>
        <v>0</v>
      </c>
      <c r="S263" s="255" t="str">
        <f t="shared" si="254"/>
        <v>-</v>
      </c>
      <c r="T263" s="255" t="str">
        <f t="shared" si="255"/>
        <v>-</v>
      </c>
      <c r="U263" s="255">
        <f t="shared" si="256"/>
        <v>0</v>
      </c>
      <c r="V263" s="255">
        <f t="shared" si="257"/>
        <v>0</v>
      </c>
      <c r="W263" s="254"/>
      <c r="X263" s="254"/>
      <c r="Y263" s="254"/>
      <c r="Z263" s="254"/>
      <c r="AA263" s="254"/>
      <c r="AB263" s="254"/>
      <c r="AC263" s="254"/>
      <c r="AD263" s="254"/>
      <c r="AE263" s="254"/>
      <c r="AF263" s="261">
        <v>4.5445198000255616</v>
      </c>
      <c r="AG263" s="262">
        <v>4.5488259913607703</v>
      </c>
      <c r="AH263" s="262">
        <v>4.5531321826959807</v>
      </c>
      <c r="AI263" s="262">
        <v>218587541.79789564</v>
      </c>
      <c r="AJ263" s="262">
        <v>218853100.97983843</v>
      </c>
      <c r="AK263" s="262">
        <v>219118660.16178128</v>
      </c>
      <c r="AL263" s="262">
        <v>0.2781826185796521</v>
      </c>
      <c r="AM263" s="262">
        <v>0.27842359254032534</v>
      </c>
      <c r="AN263" s="262">
        <v>0.27866452948783627</v>
      </c>
      <c r="AO263" s="262" t="s">
        <v>410</v>
      </c>
      <c r="AP263" s="262" t="s">
        <v>410</v>
      </c>
      <c r="AQ263" s="262" t="s">
        <v>410</v>
      </c>
      <c r="AR263" s="262" t="s">
        <v>410</v>
      </c>
      <c r="AS263" s="262" t="s">
        <v>410</v>
      </c>
      <c r="AT263" s="262" t="s">
        <v>410</v>
      </c>
      <c r="AU263" s="262">
        <v>-67740194.017216161</v>
      </c>
      <c r="AV263" s="262">
        <v>-67740194.017216161</v>
      </c>
      <c r="AW263" s="262">
        <v>-67740194.017216161</v>
      </c>
      <c r="AX263" s="262">
        <v>-73387966.94002597</v>
      </c>
      <c r="AY263" s="262">
        <v>-73387966.94002597</v>
      </c>
      <c r="AZ263" s="262">
        <v>-73387966.94002597</v>
      </c>
      <c r="BA263" s="262" t="s">
        <v>410</v>
      </c>
      <c r="BB263" s="262" t="s">
        <v>410</v>
      </c>
      <c r="BC263" s="262" t="s">
        <v>410</v>
      </c>
      <c r="BD263" s="262">
        <v>7.0643746876137586E-2</v>
      </c>
      <c r="BE263" s="262">
        <v>7.0643746876137586E-2</v>
      </c>
      <c r="BF263" s="263">
        <v>7.0643746876137586E-2</v>
      </c>
    </row>
    <row r="264" spans="2:58">
      <c r="B264" s="5" t="s">
        <v>377</v>
      </c>
      <c r="C264" s="5" t="str">
        <f t="shared" ca="1" si="258"/>
        <v/>
      </c>
      <c r="D264" t="str">
        <f t="shared" si="259"/>
        <v>True</v>
      </c>
      <c r="E264" s="255">
        <f t="shared" si="240"/>
        <v>-1.4847999739991651E-4</v>
      </c>
      <c r="F264" s="255">
        <f t="shared" si="241"/>
        <v>1.4847999740069751E-4</v>
      </c>
      <c r="G264" s="255">
        <f t="shared" si="242"/>
        <v>-1.9031918527833813E-4</v>
      </c>
      <c r="H264" s="255">
        <f t="shared" si="243"/>
        <v>1.903191852784743E-4</v>
      </c>
      <c r="I264" s="255">
        <f t="shared" si="244"/>
        <v>-1.3574065874751644E-4</v>
      </c>
      <c r="J264" s="255">
        <f t="shared" si="245"/>
        <v>1.3573738837223187E-4</v>
      </c>
      <c r="K264" s="255" t="str">
        <f t="shared" si="246"/>
        <v>-</v>
      </c>
      <c r="L264" s="255" t="str">
        <f t="shared" si="247"/>
        <v>-</v>
      </c>
      <c r="M264" s="255" t="str">
        <f t="shared" si="248"/>
        <v>-</v>
      </c>
      <c r="N264" s="255" t="str">
        <f t="shared" si="249"/>
        <v>-</v>
      </c>
      <c r="O264" s="255">
        <f t="shared" si="250"/>
        <v>0</v>
      </c>
      <c r="P264" s="255">
        <f t="shared" si="251"/>
        <v>0</v>
      </c>
      <c r="Q264" s="255">
        <f t="shared" si="252"/>
        <v>0</v>
      </c>
      <c r="R264" s="255">
        <f t="shared" si="253"/>
        <v>0</v>
      </c>
      <c r="S264" s="255" t="str">
        <f t="shared" si="254"/>
        <v>-</v>
      </c>
      <c r="T264" s="255" t="str">
        <f t="shared" si="255"/>
        <v>-</v>
      </c>
      <c r="U264" s="255">
        <f t="shared" si="256"/>
        <v>0</v>
      </c>
      <c r="V264" s="255">
        <f t="shared" si="257"/>
        <v>0</v>
      </c>
      <c r="W264" s="254"/>
      <c r="X264" s="254"/>
      <c r="Y264" s="254"/>
      <c r="Z264" s="254"/>
      <c r="AA264" s="254"/>
      <c r="AB264" s="254"/>
      <c r="AC264" s="254"/>
      <c r="AD264" s="254"/>
      <c r="AE264" s="254"/>
      <c r="AF264" s="261">
        <v>4.5481505816894003</v>
      </c>
      <c r="AG264" s="262">
        <v>4.5488259913607703</v>
      </c>
      <c r="AH264" s="262">
        <v>4.5495014010321437</v>
      </c>
      <c r="AI264" s="262">
        <v>218811449.03596431</v>
      </c>
      <c r="AJ264" s="262">
        <v>218853100.97983843</v>
      </c>
      <c r="AK264" s="262">
        <v>218894752.92371258</v>
      </c>
      <c r="AL264" s="262">
        <v>0.27838579913846306</v>
      </c>
      <c r="AM264" s="262">
        <v>0.27842359254032534</v>
      </c>
      <c r="AN264" s="262">
        <v>0.27846138503163798</v>
      </c>
      <c r="AO264" s="262" t="s">
        <v>410</v>
      </c>
      <c r="AP264" s="262" t="s">
        <v>410</v>
      </c>
      <c r="AQ264" s="262" t="s">
        <v>410</v>
      </c>
      <c r="AR264" s="262" t="s">
        <v>410</v>
      </c>
      <c r="AS264" s="262" t="s">
        <v>410</v>
      </c>
      <c r="AT264" s="262" t="s">
        <v>410</v>
      </c>
      <c r="AU264" s="262">
        <v>-67740194.017216161</v>
      </c>
      <c r="AV264" s="262">
        <v>-67740194.017216161</v>
      </c>
      <c r="AW264" s="262">
        <v>-67740194.017216161</v>
      </c>
      <c r="AX264" s="262">
        <v>-73387966.94002597</v>
      </c>
      <c r="AY264" s="262">
        <v>-73387966.94002597</v>
      </c>
      <c r="AZ264" s="262">
        <v>-73387966.94002597</v>
      </c>
      <c r="BA264" s="262" t="s">
        <v>410</v>
      </c>
      <c r="BB264" s="262" t="s">
        <v>410</v>
      </c>
      <c r="BC264" s="262" t="s">
        <v>410</v>
      </c>
      <c r="BD264" s="262">
        <v>7.0643746876137586E-2</v>
      </c>
      <c r="BE264" s="262">
        <v>7.0643746876137586E-2</v>
      </c>
      <c r="BF264" s="263">
        <v>7.0643746876137586E-2</v>
      </c>
    </row>
    <row r="265" spans="2:58">
      <c r="B265" s="5" t="s">
        <v>378</v>
      </c>
      <c r="C265" s="5" t="str">
        <f t="shared" ca="1" si="258"/>
        <v/>
      </c>
      <c r="D265" t="str">
        <f t="shared" si="259"/>
        <v>True</v>
      </c>
      <c r="E265" s="255">
        <f t="shared" si="240"/>
        <v>-1.6688812909833718E-4</v>
      </c>
      <c r="F265" s="255">
        <f t="shared" si="241"/>
        <v>1.6688812909950872E-4</v>
      </c>
      <c r="G265" s="255">
        <f t="shared" si="242"/>
        <v>-2.1391442159832176E-4</v>
      </c>
      <c r="H265" s="255">
        <f t="shared" si="243"/>
        <v>2.1391442159859412E-4</v>
      </c>
      <c r="I265" s="255">
        <f t="shared" si="244"/>
        <v>-1.6125613325585346E-4</v>
      </c>
      <c r="J265" s="255">
        <f t="shared" si="245"/>
        <v>1.6125556173004896E-4</v>
      </c>
      <c r="K265" s="255" t="str">
        <f t="shared" si="246"/>
        <v>-</v>
      </c>
      <c r="L265" s="255" t="str">
        <f t="shared" si="247"/>
        <v>-</v>
      </c>
      <c r="M265" s="255" t="str">
        <f t="shared" si="248"/>
        <v>-</v>
      </c>
      <c r="N265" s="255" t="str">
        <f t="shared" si="249"/>
        <v>-</v>
      </c>
      <c r="O265" s="255">
        <f t="shared" si="250"/>
        <v>0</v>
      </c>
      <c r="P265" s="255">
        <f t="shared" si="251"/>
        <v>0</v>
      </c>
      <c r="Q265" s="255">
        <f t="shared" si="252"/>
        <v>0</v>
      </c>
      <c r="R265" s="255">
        <f t="shared" si="253"/>
        <v>0</v>
      </c>
      <c r="S265" s="255" t="str">
        <f t="shared" si="254"/>
        <v>-</v>
      </c>
      <c r="T265" s="255" t="str">
        <f t="shared" si="255"/>
        <v>-</v>
      </c>
      <c r="U265" s="255">
        <f t="shared" si="256"/>
        <v>0</v>
      </c>
      <c r="V265" s="255">
        <f t="shared" si="257"/>
        <v>0</v>
      </c>
      <c r="W265" s="254"/>
      <c r="X265" s="254"/>
      <c r="Y265" s="254"/>
      <c r="Z265" s="254"/>
      <c r="AA265" s="254"/>
      <c r="AB265" s="254"/>
      <c r="AC265" s="254"/>
      <c r="AD265" s="254"/>
      <c r="AE265" s="254"/>
      <c r="AF265" s="261">
        <v>4.5480668463014782</v>
      </c>
      <c r="AG265" s="262">
        <v>4.5488259913607703</v>
      </c>
      <c r="AH265" s="262">
        <v>4.5495851364200677</v>
      </c>
      <c r="AI265" s="262">
        <v>218806285.14532733</v>
      </c>
      <c r="AJ265" s="262">
        <v>218853100.97983843</v>
      </c>
      <c r="AK265" s="262">
        <v>218899916.81434959</v>
      </c>
      <c r="AL265" s="262">
        <v>0.27837869502838508</v>
      </c>
      <c r="AM265" s="262">
        <v>0.27842359254032534</v>
      </c>
      <c r="AN265" s="262">
        <v>0.27846848989313933</v>
      </c>
      <c r="AO265" s="262" t="s">
        <v>410</v>
      </c>
      <c r="AP265" s="262" t="s">
        <v>410</v>
      </c>
      <c r="AQ265" s="262" t="s">
        <v>410</v>
      </c>
      <c r="AR265" s="262" t="s">
        <v>410</v>
      </c>
      <c r="AS265" s="262" t="s">
        <v>410</v>
      </c>
      <c r="AT265" s="262" t="s">
        <v>410</v>
      </c>
      <c r="AU265" s="262">
        <v>-67740194.017216161</v>
      </c>
      <c r="AV265" s="262">
        <v>-67740194.017216161</v>
      </c>
      <c r="AW265" s="262">
        <v>-67740194.017216161</v>
      </c>
      <c r="AX265" s="262">
        <v>-73387966.94002597</v>
      </c>
      <c r="AY265" s="262">
        <v>-73387966.94002597</v>
      </c>
      <c r="AZ265" s="262">
        <v>-73387966.94002597</v>
      </c>
      <c r="BA265" s="262" t="s">
        <v>410</v>
      </c>
      <c r="BB265" s="262" t="s">
        <v>410</v>
      </c>
      <c r="BC265" s="262" t="s">
        <v>410</v>
      </c>
      <c r="BD265" s="262">
        <v>7.0643746876137586E-2</v>
      </c>
      <c r="BE265" s="262">
        <v>7.0643746876137586E-2</v>
      </c>
      <c r="BF265" s="263">
        <v>7.0643746876137586E-2</v>
      </c>
    </row>
    <row r="266" spans="2:58">
      <c r="B266" s="5" t="s">
        <v>379</v>
      </c>
      <c r="C266" s="5" t="str">
        <f t="shared" ca="1" si="258"/>
        <v/>
      </c>
      <c r="D266" t="str">
        <f t="shared" si="259"/>
        <v>True</v>
      </c>
      <c r="E266" s="255">
        <f t="shared" si="240"/>
        <v>-5.8748886590228005E-4</v>
      </c>
      <c r="F266" s="255">
        <f t="shared" si="241"/>
        <v>5.8748886590345153E-4</v>
      </c>
      <c r="G266" s="255">
        <f t="shared" si="242"/>
        <v>-7.5303343397454473E-4</v>
      </c>
      <c r="H266" s="255">
        <f t="shared" si="243"/>
        <v>7.5303343397454473E-4</v>
      </c>
      <c r="I266" s="255">
        <f t="shared" si="244"/>
        <v>-5.6819459233757098E-4</v>
      </c>
      <c r="J266" s="255">
        <f t="shared" si="245"/>
        <v>5.6818583930576391E-4</v>
      </c>
      <c r="K266" s="255" t="str">
        <f t="shared" si="246"/>
        <v>-</v>
      </c>
      <c r="L266" s="255" t="str">
        <f t="shared" si="247"/>
        <v>-</v>
      </c>
      <c r="M266" s="255" t="str">
        <f t="shared" si="248"/>
        <v>-</v>
      </c>
      <c r="N266" s="255" t="str">
        <f t="shared" si="249"/>
        <v>-</v>
      </c>
      <c r="O266" s="255">
        <f t="shared" si="250"/>
        <v>0</v>
      </c>
      <c r="P266" s="255">
        <f t="shared" si="251"/>
        <v>0</v>
      </c>
      <c r="Q266" s="255">
        <f t="shared" si="252"/>
        <v>0</v>
      </c>
      <c r="R266" s="255">
        <f t="shared" si="253"/>
        <v>0</v>
      </c>
      <c r="S266" s="255" t="str">
        <f t="shared" si="254"/>
        <v>-</v>
      </c>
      <c r="T266" s="255" t="str">
        <f t="shared" si="255"/>
        <v>-</v>
      </c>
      <c r="U266" s="255">
        <f t="shared" si="256"/>
        <v>0</v>
      </c>
      <c r="V266" s="255">
        <f t="shared" si="257"/>
        <v>0</v>
      </c>
      <c r="W266" s="254"/>
      <c r="X266" s="254"/>
      <c r="Y266" s="254"/>
      <c r="Z266" s="254"/>
      <c r="AA266" s="254"/>
      <c r="AB266" s="254"/>
      <c r="AC266" s="254"/>
      <c r="AD266" s="254"/>
      <c r="AE266" s="254"/>
      <c r="AF266" s="261">
        <v>4.5461536067379189</v>
      </c>
      <c r="AG266" s="262">
        <v>4.5488259913607703</v>
      </c>
      <c r="AH266" s="262">
        <v>4.5514983759836269</v>
      </c>
      <c r="AI266" s="262">
        <v>218688297.27767161</v>
      </c>
      <c r="AJ266" s="262">
        <v>218853100.97983843</v>
      </c>
      <c r="AK266" s="262">
        <v>219017904.68200526</v>
      </c>
      <c r="AL266" s="262">
        <v>0.27826539376066473</v>
      </c>
      <c r="AM266" s="262">
        <v>0.27842359254032534</v>
      </c>
      <c r="AN266" s="262">
        <v>0.27858178888293539</v>
      </c>
      <c r="AO266" s="262" t="s">
        <v>410</v>
      </c>
      <c r="AP266" s="262" t="s">
        <v>410</v>
      </c>
      <c r="AQ266" s="262" t="s">
        <v>410</v>
      </c>
      <c r="AR266" s="262" t="s">
        <v>410</v>
      </c>
      <c r="AS266" s="262" t="s">
        <v>410</v>
      </c>
      <c r="AT266" s="262" t="s">
        <v>410</v>
      </c>
      <c r="AU266" s="262">
        <v>-67740194.017216161</v>
      </c>
      <c r="AV266" s="262">
        <v>-67740194.017216161</v>
      </c>
      <c r="AW266" s="262">
        <v>-67740194.017216161</v>
      </c>
      <c r="AX266" s="262">
        <v>-73387966.94002597</v>
      </c>
      <c r="AY266" s="262">
        <v>-73387966.94002597</v>
      </c>
      <c r="AZ266" s="262">
        <v>-73387966.94002597</v>
      </c>
      <c r="BA266" s="262" t="s">
        <v>410</v>
      </c>
      <c r="BB266" s="262" t="s">
        <v>410</v>
      </c>
      <c r="BC266" s="262" t="s">
        <v>410</v>
      </c>
      <c r="BD266" s="262">
        <v>7.0643746876137586E-2</v>
      </c>
      <c r="BE266" s="262">
        <v>7.0643746876137586E-2</v>
      </c>
      <c r="BF266" s="263">
        <v>7.0643746876137586E-2</v>
      </c>
    </row>
    <row r="267" spans="2:58" hidden="1">
      <c r="B267" s="5" t="s">
        <v>380</v>
      </c>
      <c r="C267" s="5" t="str">
        <f t="shared" ca="1" si="258"/>
        <v/>
      </c>
      <c r="D267" t="str">
        <f t="shared" si="259"/>
        <v>False</v>
      </c>
      <c r="E267" s="255" t="str">
        <f t="shared" si="240"/>
        <v>-</v>
      </c>
      <c r="F267" s="255" t="str">
        <f t="shared" si="241"/>
        <v>-</v>
      </c>
      <c r="G267" s="255" t="str">
        <f t="shared" si="242"/>
        <v>-</v>
      </c>
      <c r="H267" s="255" t="str">
        <f t="shared" si="243"/>
        <v>-</v>
      </c>
      <c r="I267" s="255" t="str">
        <f t="shared" si="244"/>
        <v>-</v>
      </c>
      <c r="J267" s="255" t="str">
        <f t="shared" si="245"/>
        <v>-</v>
      </c>
      <c r="K267" s="255" t="str">
        <f t="shared" si="246"/>
        <v>-</v>
      </c>
      <c r="L267" s="255" t="str">
        <f t="shared" si="247"/>
        <v>-</v>
      </c>
      <c r="M267" s="255" t="str">
        <f t="shared" si="248"/>
        <v>-</v>
      </c>
      <c r="N267" s="255" t="str">
        <f t="shared" si="249"/>
        <v>-</v>
      </c>
      <c r="O267" s="255" t="str">
        <f t="shared" si="250"/>
        <v>-</v>
      </c>
      <c r="P267" s="255" t="str">
        <f t="shared" si="251"/>
        <v>-</v>
      </c>
      <c r="Q267" s="255" t="str">
        <f t="shared" si="252"/>
        <v>-</v>
      </c>
      <c r="R267" s="255" t="str">
        <f t="shared" si="253"/>
        <v>-</v>
      </c>
      <c r="S267" s="255" t="str">
        <f t="shared" si="254"/>
        <v>-</v>
      </c>
      <c r="T267" s="255" t="str">
        <f t="shared" si="255"/>
        <v>-</v>
      </c>
      <c r="U267" s="255" t="str">
        <f t="shared" si="256"/>
        <v>-</v>
      </c>
      <c r="V267" s="255" t="str">
        <f t="shared" si="257"/>
        <v>-</v>
      </c>
      <c r="W267" s="254"/>
      <c r="X267" s="254"/>
      <c r="Y267" s="254"/>
      <c r="Z267" s="254"/>
      <c r="AA267" s="254"/>
      <c r="AB267" s="254"/>
      <c r="AC267" s="254"/>
      <c r="AD267" s="254"/>
      <c r="AE267" s="254"/>
      <c r="AF267" s="261" t="s">
        <v>411</v>
      </c>
      <c r="AG267" s="262" t="s">
        <v>411</v>
      </c>
      <c r="AH267" s="262" t="s">
        <v>411</v>
      </c>
      <c r="AI267" s="262" t="s">
        <v>411</v>
      </c>
      <c r="AJ267" s="262" t="s">
        <v>411</v>
      </c>
      <c r="AK267" s="262" t="s">
        <v>411</v>
      </c>
      <c r="AL267" s="262" t="s">
        <v>411</v>
      </c>
      <c r="AM267" s="262" t="s">
        <v>411</v>
      </c>
      <c r="AN267" s="262" t="s">
        <v>411</v>
      </c>
      <c r="AO267" s="262" t="s">
        <v>411</v>
      </c>
      <c r="AP267" s="262" t="s">
        <v>411</v>
      </c>
      <c r="AQ267" s="262" t="s">
        <v>411</v>
      </c>
      <c r="AR267" s="262" t="s">
        <v>411</v>
      </c>
      <c r="AS267" s="262" t="s">
        <v>411</v>
      </c>
      <c r="AT267" s="262" t="s">
        <v>411</v>
      </c>
      <c r="AU267" s="262" t="s">
        <v>411</v>
      </c>
      <c r="AV267" s="262" t="s">
        <v>411</v>
      </c>
      <c r="AW267" s="262" t="s">
        <v>411</v>
      </c>
      <c r="AX267" s="262" t="s">
        <v>411</v>
      </c>
      <c r="AY267" s="262" t="s">
        <v>411</v>
      </c>
      <c r="AZ267" s="262" t="s">
        <v>411</v>
      </c>
      <c r="BA267" s="262" t="s">
        <v>411</v>
      </c>
      <c r="BB267" s="262" t="s">
        <v>411</v>
      </c>
      <c r="BC267" s="262" t="s">
        <v>411</v>
      </c>
      <c r="BD267" s="262" t="s">
        <v>411</v>
      </c>
      <c r="BE267" s="262" t="s">
        <v>411</v>
      </c>
      <c r="BF267" s="263" t="s">
        <v>411</v>
      </c>
    </row>
    <row r="268" spans="2:58" hidden="1">
      <c r="B268" s="5" t="s">
        <v>381</v>
      </c>
      <c r="C268" s="5" t="str">
        <f t="shared" ca="1" si="258"/>
        <v/>
      </c>
      <c r="D268" t="str">
        <f t="shared" si="259"/>
        <v>False</v>
      </c>
      <c r="E268" s="255" t="str">
        <f t="shared" si="240"/>
        <v>-</v>
      </c>
      <c r="F268" s="255" t="str">
        <f t="shared" si="241"/>
        <v>-</v>
      </c>
      <c r="G268" s="255" t="str">
        <f t="shared" si="242"/>
        <v>-</v>
      </c>
      <c r="H268" s="255" t="str">
        <f t="shared" si="243"/>
        <v>-</v>
      </c>
      <c r="I268" s="255" t="str">
        <f t="shared" si="244"/>
        <v>-</v>
      </c>
      <c r="J268" s="255" t="str">
        <f t="shared" si="245"/>
        <v>-</v>
      </c>
      <c r="K268" s="255" t="str">
        <f t="shared" si="246"/>
        <v>-</v>
      </c>
      <c r="L268" s="255" t="str">
        <f t="shared" si="247"/>
        <v>-</v>
      </c>
      <c r="M268" s="255" t="str">
        <f t="shared" si="248"/>
        <v>-</v>
      </c>
      <c r="N268" s="255" t="str">
        <f t="shared" si="249"/>
        <v>-</v>
      </c>
      <c r="O268" s="255" t="str">
        <f t="shared" si="250"/>
        <v>-</v>
      </c>
      <c r="P268" s="255" t="str">
        <f t="shared" si="251"/>
        <v>-</v>
      </c>
      <c r="Q268" s="255" t="str">
        <f t="shared" si="252"/>
        <v>-</v>
      </c>
      <c r="R268" s="255" t="str">
        <f t="shared" si="253"/>
        <v>-</v>
      </c>
      <c r="S268" s="255" t="str">
        <f t="shared" si="254"/>
        <v>-</v>
      </c>
      <c r="T268" s="255" t="str">
        <f t="shared" si="255"/>
        <v>-</v>
      </c>
      <c r="U268" s="255" t="str">
        <f t="shared" si="256"/>
        <v>-</v>
      </c>
      <c r="V268" s="255" t="str">
        <f t="shared" si="257"/>
        <v>-</v>
      </c>
      <c r="W268" s="254"/>
      <c r="X268" s="254"/>
      <c r="Y268" s="254"/>
      <c r="Z268" s="254"/>
      <c r="AA268" s="254"/>
      <c r="AB268" s="254"/>
      <c r="AC268" s="254"/>
      <c r="AD268" s="254"/>
      <c r="AE268" s="254"/>
      <c r="AF268" s="261" t="s">
        <v>411</v>
      </c>
      <c r="AG268" s="262" t="s">
        <v>411</v>
      </c>
      <c r="AH268" s="262" t="s">
        <v>411</v>
      </c>
      <c r="AI268" s="262" t="s">
        <v>411</v>
      </c>
      <c r="AJ268" s="262" t="s">
        <v>411</v>
      </c>
      <c r="AK268" s="262" t="s">
        <v>411</v>
      </c>
      <c r="AL268" s="262" t="s">
        <v>411</v>
      </c>
      <c r="AM268" s="262" t="s">
        <v>411</v>
      </c>
      <c r="AN268" s="262" t="s">
        <v>411</v>
      </c>
      <c r="AO268" s="262" t="s">
        <v>411</v>
      </c>
      <c r="AP268" s="262" t="s">
        <v>411</v>
      </c>
      <c r="AQ268" s="262" t="s">
        <v>411</v>
      </c>
      <c r="AR268" s="262" t="s">
        <v>411</v>
      </c>
      <c r="AS268" s="262" t="s">
        <v>411</v>
      </c>
      <c r="AT268" s="262" t="s">
        <v>411</v>
      </c>
      <c r="AU268" s="262" t="s">
        <v>411</v>
      </c>
      <c r="AV268" s="262" t="s">
        <v>411</v>
      </c>
      <c r="AW268" s="262" t="s">
        <v>411</v>
      </c>
      <c r="AX268" s="262" t="s">
        <v>411</v>
      </c>
      <c r="AY268" s="262" t="s">
        <v>411</v>
      </c>
      <c r="AZ268" s="262" t="s">
        <v>411</v>
      </c>
      <c r="BA268" s="262" t="s">
        <v>411</v>
      </c>
      <c r="BB268" s="262" t="s">
        <v>411</v>
      </c>
      <c r="BC268" s="262" t="s">
        <v>411</v>
      </c>
      <c r="BD268" s="262" t="s">
        <v>411</v>
      </c>
      <c r="BE268" s="262" t="s">
        <v>411</v>
      </c>
      <c r="BF268" s="263" t="s">
        <v>411</v>
      </c>
    </row>
    <row r="269" spans="2:58" ht="15" hidden="1" thickBot="1">
      <c r="B269" s="5" t="s">
        <v>382</v>
      </c>
      <c r="C269" s="5" t="str">
        <f t="shared" ca="1" si="258"/>
        <v/>
      </c>
      <c r="D269" t="str">
        <f t="shared" si="259"/>
        <v>False</v>
      </c>
      <c r="E269" s="255" t="str">
        <f t="shared" si="240"/>
        <v>-</v>
      </c>
      <c r="F269" s="255" t="str">
        <f t="shared" si="241"/>
        <v>-</v>
      </c>
      <c r="G269" s="255" t="str">
        <f t="shared" si="242"/>
        <v>-</v>
      </c>
      <c r="H269" s="255" t="str">
        <f t="shared" si="243"/>
        <v>-</v>
      </c>
      <c r="I269" s="255" t="str">
        <f t="shared" si="244"/>
        <v>-</v>
      </c>
      <c r="J269" s="255" t="str">
        <f t="shared" si="245"/>
        <v>-</v>
      </c>
      <c r="K269" s="255" t="str">
        <f t="shared" si="246"/>
        <v>-</v>
      </c>
      <c r="L269" s="255" t="str">
        <f t="shared" si="247"/>
        <v>-</v>
      </c>
      <c r="M269" s="255" t="str">
        <f t="shared" si="248"/>
        <v>-</v>
      </c>
      <c r="N269" s="255" t="str">
        <f t="shared" si="249"/>
        <v>-</v>
      </c>
      <c r="O269" s="255" t="str">
        <f t="shared" si="250"/>
        <v>-</v>
      </c>
      <c r="P269" s="255" t="str">
        <f t="shared" si="251"/>
        <v>-</v>
      </c>
      <c r="Q269" s="255" t="str">
        <f t="shared" si="252"/>
        <v>-</v>
      </c>
      <c r="R269" s="255" t="str">
        <f t="shared" si="253"/>
        <v>-</v>
      </c>
      <c r="S269" s="255" t="str">
        <f t="shared" si="254"/>
        <v>-</v>
      </c>
      <c r="T269" s="255" t="str">
        <f t="shared" si="255"/>
        <v>-</v>
      </c>
      <c r="U269" s="255" t="str">
        <f t="shared" si="256"/>
        <v>-</v>
      </c>
      <c r="V269" s="255" t="str">
        <f t="shared" si="257"/>
        <v>-</v>
      </c>
      <c r="W269" s="254"/>
      <c r="X269" s="254"/>
      <c r="Y269" s="254"/>
      <c r="Z269" s="254"/>
      <c r="AA269" s="254"/>
      <c r="AB269" s="254"/>
      <c r="AC269" s="254"/>
      <c r="AD269" s="254"/>
      <c r="AE269" s="254"/>
      <c r="AF269" s="264" t="s">
        <v>411</v>
      </c>
      <c r="AG269" s="265" t="s">
        <v>411</v>
      </c>
      <c r="AH269" s="265" t="s">
        <v>411</v>
      </c>
      <c r="AI269" s="265" t="s">
        <v>411</v>
      </c>
      <c r="AJ269" s="265" t="s">
        <v>411</v>
      </c>
      <c r="AK269" s="265" t="s">
        <v>411</v>
      </c>
      <c r="AL269" s="265" t="s">
        <v>411</v>
      </c>
      <c r="AM269" s="265" t="s">
        <v>411</v>
      </c>
      <c r="AN269" s="265" t="s">
        <v>411</v>
      </c>
      <c r="AO269" s="265" t="s">
        <v>411</v>
      </c>
      <c r="AP269" s="265" t="s">
        <v>411</v>
      </c>
      <c r="AQ269" s="265" t="s">
        <v>411</v>
      </c>
      <c r="AR269" s="265" t="s">
        <v>411</v>
      </c>
      <c r="AS269" s="265" t="s">
        <v>411</v>
      </c>
      <c r="AT269" s="265" t="s">
        <v>411</v>
      </c>
      <c r="AU269" s="265" t="s">
        <v>411</v>
      </c>
      <c r="AV269" s="265" t="s">
        <v>411</v>
      </c>
      <c r="AW269" s="265" t="s">
        <v>411</v>
      </c>
      <c r="AX269" s="265" t="s">
        <v>411</v>
      </c>
      <c r="AY269" s="265" t="s">
        <v>411</v>
      </c>
      <c r="AZ269" s="265" t="s">
        <v>411</v>
      </c>
      <c r="BA269" s="265" t="s">
        <v>411</v>
      </c>
      <c r="BB269" s="265" t="s">
        <v>411</v>
      </c>
      <c r="BC269" s="265" t="s">
        <v>411</v>
      </c>
      <c r="BD269" s="265" t="s">
        <v>411</v>
      </c>
      <c r="BE269" s="265" t="s">
        <v>411</v>
      </c>
      <c r="BF269" s="266" t="s">
        <v>411</v>
      </c>
    </row>
    <row r="271" spans="2:58"/>
    <row r="272" spans="2:58" ht="15" thickBot="1">
      <c r="B272" s="225"/>
      <c r="C272" s="31" t="s">
        <v>403</v>
      </c>
      <c r="E272" s="225"/>
      <c r="F272" s="840" t="s">
        <v>383</v>
      </c>
      <c r="G272" s="840"/>
      <c r="H272" s="840"/>
      <c r="I272" s="840"/>
      <c r="J272" s="840"/>
      <c r="K272" s="840"/>
      <c r="L272" s="260"/>
    </row>
    <row r="273" spans="2:14" ht="26.4">
      <c r="B273" s="226"/>
      <c r="C273" s="276" t="s">
        <v>384</v>
      </c>
      <c r="D273" s="116"/>
      <c r="E273" s="278" t="s">
        <v>385</v>
      </c>
      <c r="F273" s="275" t="s">
        <v>236</v>
      </c>
      <c r="G273" s="274" t="s">
        <v>281</v>
      </c>
      <c r="H273" s="274" t="s">
        <v>282</v>
      </c>
      <c r="I273" s="274" t="s">
        <v>257</v>
      </c>
      <c r="J273" s="274" t="s">
        <v>394</v>
      </c>
      <c r="K273" s="274" t="s">
        <v>386</v>
      </c>
      <c r="L273" s="274" t="s">
        <v>387</v>
      </c>
      <c r="M273" s="274" t="s">
        <v>388</v>
      </c>
      <c r="N273" s="274" t="s">
        <v>389</v>
      </c>
    </row>
    <row r="274" spans="2:14">
      <c r="C274" s="273" t="s">
        <v>416</v>
      </c>
      <c r="E274" s="258" t="str">
        <f>IF(COUNTIFS(F274:K274,"Taip"),"Taip","Ne")</f>
        <v>Ne</v>
      </c>
      <c r="F274" s="195" t="str">
        <f>IFERROR(IF(OR(ABS(E165)&gt;0.01,ABS(F165)&gt;0.01),"Taip",""),"")</f>
        <v/>
      </c>
      <c r="G274" s="5" t="str">
        <f>IFERROR(IF(OR(ABS(G165)&gt;0.01,ABS(H165)&gt;0.01),"Taip",""),"")</f>
        <v/>
      </c>
      <c r="H274" s="5" t="str">
        <f>IFERROR(IF(OR(ABS(I165)&gt;0.01,ABS(J165)&gt;0.01),"Taip",""),"")</f>
        <v/>
      </c>
      <c r="I274" s="5" t="str">
        <f>IFERROR(IF(OR(ABS(K165)&gt;0.01,ABS(L165)&gt;0.01),"Taip",""),"")</f>
        <v/>
      </c>
      <c r="J274" s="5" t="str">
        <f>IFERROR(IF(OR(ABS(M165)&gt;0.01,ABS(N165)&gt;0.01),"Taip",""),"")</f>
        <v/>
      </c>
      <c r="K274" s="5" t="str">
        <f>IFERROR(IF(OR(ABS(O165)&gt;0.01,ABS(P165)&gt;0.01),"Taip",""),"")</f>
        <v/>
      </c>
      <c r="L274" s="5" t="str">
        <f>IFERROR(IF(OR(ABS(Q165)&gt;0.01,ABS(R165)&gt;0.01),"Taip",""),"")</f>
        <v/>
      </c>
      <c r="M274" s="5" t="str">
        <f>IFERROR(IF(OR(ABS(S165)&gt;0.01,ABS(T165)&gt;0.01),"Taip",""),"")</f>
        <v/>
      </c>
      <c r="N274" s="5" t="str">
        <f>IFERROR(IF(OR(ABS(U165)&gt;0.01,ABS(V165)&gt;0.01),"Taip",""),"")</f>
        <v/>
      </c>
    </row>
    <row r="275" spans="2:14">
      <c r="C275" s="273" t="s">
        <v>279</v>
      </c>
      <c r="E275" s="258" t="str">
        <f t="shared" ref="E275:E338" si="260">IF(COUNTIFS(F275:K275,"Taip"),"Taip","Ne")</f>
        <v>Ne</v>
      </c>
      <c r="F275" s="195" t="str">
        <f t="shared" ref="F275:F338" si="261">IFERROR(IF(OR(ABS(E166)&gt;0.01,ABS(F166)&gt;0.01),"Taip",""),"")</f>
        <v/>
      </c>
      <c r="G275" s="5" t="str">
        <f t="shared" ref="G275:G338" si="262">IFERROR(IF(OR(ABS(G166)&gt;0.01,ABS(H166)&gt;0.01),"Taip",""),"")</f>
        <v/>
      </c>
      <c r="H275" s="5" t="str">
        <f t="shared" ref="H275:H338" si="263">IFERROR(IF(OR(ABS(I166)&gt;0.01,ABS(J166)&gt;0.01),"Taip",""),"")</f>
        <v/>
      </c>
      <c r="I275" s="5" t="str">
        <f t="shared" ref="I275:I338" si="264">IFERROR(IF(OR(ABS(K166)&gt;0.01,ABS(L166)&gt;0.01),"Taip",""),"")</f>
        <v/>
      </c>
      <c r="J275" s="5" t="str">
        <f t="shared" ref="J275:J338" si="265">IFERROR(IF(OR(ABS(M166)&gt;0.01,ABS(N166)&gt;0.01),"Taip",""),"")</f>
        <v/>
      </c>
      <c r="K275" s="5" t="str">
        <f t="shared" ref="K275:K338" si="266">IFERROR(IF(OR(ABS(O166)&gt;0.01,ABS(P166)&gt;0.01),"Taip",""),"")</f>
        <v/>
      </c>
      <c r="L275" s="5" t="str">
        <f t="shared" ref="L275:L338" si="267">IFERROR(IF(OR(ABS(Q166)&gt;0.01,ABS(R166)&gt;0.01),"Taip",""),"")</f>
        <v/>
      </c>
      <c r="M275" s="5" t="str">
        <f t="shared" ref="M275:M338" si="268">IFERROR(IF(OR(ABS(S166)&gt;0.01,ABS(T166)&gt;0.01),"Taip",""),"")</f>
        <v/>
      </c>
      <c r="N275" s="5" t="str">
        <f t="shared" ref="N275:N338" si="269">IFERROR(IF(OR(ABS(U166)&gt;0.01,ABS(V166)&gt;0.01),"Taip",""),"")</f>
        <v/>
      </c>
    </row>
    <row r="276" spans="2:14">
      <c r="C276" s="273" t="s">
        <v>280</v>
      </c>
      <c r="E276" s="258" t="str">
        <f t="shared" si="260"/>
        <v>Ne</v>
      </c>
      <c r="F276" s="195" t="str">
        <f t="shared" si="261"/>
        <v/>
      </c>
      <c r="G276" s="5" t="str">
        <f t="shared" si="262"/>
        <v/>
      </c>
      <c r="H276" s="5" t="str">
        <f t="shared" si="263"/>
        <v/>
      </c>
      <c r="I276" s="5" t="str">
        <f t="shared" si="264"/>
        <v/>
      </c>
      <c r="J276" s="5" t="str">
        <f t="shared" si="265"/>
        <v/>
      </c>
      <c r="K276" s="5" t="str">
        <f t="shared" si="266"/>
        <v/>
      </c>
      <c r="L276" s="5" t="str">
        <f t="shared" si="267"/>
        <v/>
      </c>
      <c r="M276" s="5" t="str">
        <f t="shared" si="268"/>
        <v/>
      </c>
      <c r="N276" s="5" t="str">
        <f t="shared" si="269"/>
        <v/>
      </c>
    </row>
    <row r="277" spans="2:14" hidden="1">
      <c r="B277" s="5" t="s">
        <v>283</v>
      </c>
      <c r="C277" s="5" t="str">
        <f t="shared" ref="C277:C340" ca="1" si="270">VLOOKUP(B277,$B$12:$C$129,2,FALSE)</f>
        <v>Veikla (nurodykite pavadinimą; suplanuotas investicijas pagrįskite prielaidų lape)</v>
      </c>
      <c r="D277" t="str">
        <f>VLOOKUP(B277,$B$168:$D$269,3,FALSE)</f>
        <v>False</v>
      </c>
      <c r="E277" s="258" t="str">
        <f t="shared" si="260"/>
        <v>Ne</v>
      </c>
      <c r="F277" s="195" t="str">
        <f t="shared" si="261"/>
        <v/>
      </c>
      <c r="G277" s="5" t="str">
        <f t="shared" si="262"/>
        <v/>
      </c>
      <c r="H277" s="5" t="str">
        <f t="shared" si="263"/>
        <v/>
      </c>
      <c r="I277" s="5" t="str">
        <f t="shared" si="264"/>
        <v/>
      </c>
      <c r="J277" s="5" t="str">
        <f t="shared" si="265"/>
        <v/>
      </c>
      <c r="K277" s="5" t="str">
        <f t="shared" si="266"/>
        <v/>
      </c>
      <c r="L277" s="5" t="str">
        <f t="shared" si="267"/>
        <v/>
      </c>
      <c r="M277" s="5" t="str">
        <f t="shared" si="268"/>
        <v/>
      </c>
      <c r="N277" s="5" t="str">
        <f t="shared" si="269"/>
        <v/>
      </c>
    </row>
    <row r="278" spans="2:14" hidden="1">
      <c r="B278" s="5" t="s">
        <v>284</v>
      </c>
      <c r="C278" s="5" t="str">
        <f t="shared" ca="1" si="270"/>
        <v>Veikla</v>
      </c>
      <c r="D278" t="str">
        <f t="shared" ref="D278:D341" si="271">VLOOKUP(B278,$B$168:$D$269,3,FALSE)</f>
        <v>False</v>
      </c>
      <c r="E278" s="258" t="str">
        <f t="shared" si="260"/>
        <v>Ne</v>
      </c>
      <c r="F278" s="195" t="str">
        <f t="shared" si="261"/>
        <v/>
      </c>
      <c r="G278" s="5" t="str">
        <f t="shared" si="262"/>
        <v/>
      </c>
      <c r="H278" s="5" t="str">
        <f t="shared" si="263"/>
        <v/>
      </c>
      <c r="I278" s="5" t="str">
        <f t="shared" si="264"/>
        <v/>
      </c>
      <c r="J278" s="5" t="str">
        <f t="shared" si="265"/>
        <v/>
      </c>
      <c r="K278" s="5" t="str">
        <f t="shared" si="266"/>
        <v/>
      </c>
      <c r="L278" s="5" t="str">
        <f t="shared" si="267"/>
        <v/>
      </c>
      <c r="M278" s="5" t="str">
        <f t="shared" si="268"/>
        <v/>
      </c>
      <c r="N278" s="5" t="str">
        <f t="shared" si="269"/>
        <v/>
      </c>
    </row>
    <row r="279" spans="2:14" hidden="1">
      <c r="B279" s="5" t="s">
        <v>285</v>
      </c>
      <c r="C279" s="5" t="str">
        <f t="shared" ca="1" si="270"/>
        <v>Veikla</v>
      </c>
      <c r="D279" t="str">
        <f t="shared" si="271"/>
        <v>False</v>
      </c>
      <c r="E279" s="258" t="str">
        <f t="shared" si="260"/>
        <v>Ne</v>
      </c>
      <c r="F279" s="195" t="str">
        <f t="shared" si="261"/>
        <v/>
      </c>
      <c r="G279" s="5" t="str">
        <f t="shared" si="262"/>
        <v/>
      </c>
      <c r="H279" s="5" t="str">
        <f t="shared" si="263"/>
        <v/>
      </c>
      <c r="I279" s="5" t="str">
        <f t="shared" si="264"/>
        <v/>
      </c>
      <c r="J279" s="5" t="str">
        <f t="shared" si="265"/>
        <v/>
      </c>
      <c r="K279" s="5" t="str">
        <f t="shared" si="266"/>
        <v/>
      </c>
      <c r="L279" s="5" t="str">
        <f t="shared" si="267"/>
        <v/>
      </c>
      <c r="M279" s="5" t="str">
        <f t="shared" si="268"/>
        <v/>
      </c>
      <c r="N279" s="5" t="str">
        <f t="shared" si="269"/>
        <v/>
      </c>
    </row>
    <row r="280" spans="2:14" hidden="1">
      <c r="B280" s="5" t="s">
        <v>286</v>
      </c>
      <c r="C280" s="5" t="str">
        <f t="shared" ca="1" si="270"/>
        <v>Veikla</v>
      </c>
      <c r="D280" t="str">
        <f t="shared" si="271"/>
        <v>False</v>
      </c>
      <c r="E280" s="258" t="str">
        <f t="shared" si="260"/>
        <v>Ne</v>
      </c>
      <c r="F280" s="195" t="str">
        <f t="shared" si="261"/>
        <v/>
      </c>
      <c r="G280" s="5" t="str">
        <f t="shared" si="262"/>
        <v/>
      </c>
      <c r="H280" s="5" t="str">
        <f t="shared" si="263"/>
        <v/>
      </c>
      <c r="I280" s="5" t="str">
        <f t="shared" si="264"/>
        <v/>
      </c>
      <c r="J280" s="5" t="str">
        <f t="shared" si="265"/>
        <v/>
      </c>
      <c r="K280" s="5" t="str">
        <f t="shared" si="266"/>
        <v/>
      </c>
      <c r="L280" s="5" t="str">
        <f t="shared" si="267"/>
        <v/>
      </c>
      <c r="M280" s="5" t="str">
        <f t="shared" si="268"/>
        <v/>
      </c>
      <c r="N280" s="5" t="str">
        <f t="shared" si="269"/>
        <v/>
      </c>
    </row>
    <row r="281" spans="2:14" hidden="1">
      <c r="B281" s="5" t="s">
        <v>287</v>
      </c>
      <c r="C281" s="5" t="str">
        <f t="shared" ca="1" si="270"/>
        <v>Veikla</v>
      </c>
      <c r="D281" t="str">
        <f t="shared" si="271"/>
        <v>False</v>
      </c>
      <c r="E281" s="258" t="str">
        <f t="shared" si="260"/>
        <v>Ne</v>
      </c>
      <c r="F281" s="195" t="str">
        <f t="shared" si="261"/>
        <v/>
      </c>
      <c r="G281" s="5" t="str">
        <f t="shared" si="262"/>
        <v/>
      </c>
      <c r="H281" s="5" t="str">
        <f t="shared" si="263"/>
        <v/>
      </c>
      <c r="I281" s="5" t="str">
        <f t="shared" si="264"/>
        <v/>
      </c>
      <c r="J281" s="5" t="str">
        <f t="shared" si="265"/>
        <v/>
      </c>
      <c r="K281" s="5" t="str">
        <f t="shared" si="266"/>
        <v/>
      </c>
      <c r="L281" s="5" t="str">
        <f t="shared" si="267"/>
        <v/>
      </c>
      <c r="M281" s="5" t="str">
        <f t="shared" si="268"/>
        <v/>
      </c>
      <c r="N281" s="5" t="str">
        <f t="shared" si="269"/>
        <v/>
      </c>
    </row>
    <row r="282" spans="2:14" hidden="1">
      <c r="B282" s="5" t="s">
        <v>288</v>
      </c>
      <c r="C282" s="5" t="str">
        <f t="shared" ca="1" si="270"/>
        <v>Veikla</v>
      </c>
      <c r="D282" t="str">
        <f t="shared" si="271"/>
        <v>False</v>
      </c>
      <c r="E282" s="258" t="str">
        <f t="shared" si="260"/>
        <v>Ne</v>
      </c>
      <c r="F282" s="195" t="str">
        <f t="shared" si="261"/>
        <v/>
      </c>
      <c r="G282" s="5" t="str">
        <f t="shared" si="262"/>
        <v/>
      </c>
      <c r="H282" s="5" t="str">
        <f t="shared" si="263"/>
        <v/>
      </c>
      <c r="I282" s="5" t="str">
        <f t="shared" si="264"/>
        <v/>
      </c>
      <c r="J282" s="5" t="str">
        <f t="shared" si="265"/>
        <v/>
      </c>
      <c r="K282" s="5" t="str">
        <f t="shared" si="266"/>
        <v/>
      </c>
      <c r="L282" s="5" t="str">
        <f t="shared" si="267"/>
        <v/>
      </c>
      <c r="M282" s="5" t="str">
        <f t="shared" si="268"/>
        <v/>
      </c>
      <c r="N282" s="5" t="str">
        <f t="shared" si="269"/>
        <v/>
      </c>
    </row>
    <row r="283" spans="2:14" hidden="1">
      <c r="B283" s="5" t="s">
        <v>289</v>
      </c>
      <c r="C283" s="5" t="str">
        <f t="shared" ca="1" si="270"/>
        <v>Veikla</v>
      </c>
      <c r="D283" t="str">
        <f t="shared" si="271"/>
        <v>False</v>
      </c>
      <c r="E283" s="258" t="str">
        <f t="shared" si="260"/>
        <v>Ne</v>
      </c>
      <c r="F283" s="195" t="str">
        <f t="shared" si="261"/>
        <v/>
      </c>
      <c r="G283" s="5" t="str">
        <f t="shared" si="262"/>
        <v/>
      </c>
      <c r="H283" s="5" t="str">
        <f t="shared" si="263"/>
        <v/>
      </c>
      <c r="I283" s="5" t="str">
        <f t="shared" si="264"/>
        <v/>
      </c>
      <c r="J283" s="5" t="str">
        <f t="shared" si="265"/>
        <v/>
      </c>
      <c r="K283" s="5" t="str">
        <f t="shared" si="266"/>
        <v/>
      </c>
      <c r="L283" s="5" t="str">
        <f t="shared" si="267"/>
        <v/>
      </c>
      <c r="M283" s="5" t="str">
        <f t="shared" si="268"/>
        <v/>
      </c>
      <c r="N283" s="5" t="str">
        <f t="shared" si="269"/>
        <v/>
      </c>
    </row>
    <row r="284" spans="2:14" hidden="1">
      <c r="B284" s="5" t="s">
        <v>290</v>
      </c>
      <c r="C284" s="5" t="str">
        <f t="shared" ca="1" si="270"/>
        <v>Veikla</v>
      </c>
      <c r="D284" t="str">
        <f t="shared" si="271"/>
        <v>False</v>
      </c>
      <c r="E284" s="258" t="str">
        <f t="shared" si="260"/>
        <v>Ne</v>
      </c>
      <c r="F284" s="195" t="str">
        <f t="shared" si="261"/>
        <v/>
      </c>
      <c r="G284" s="5" t="str">
        <f t="shared" si="262"/>
        <v/>
      </c>
      <c r="H284" s="5" t="str">
        <f t="shared" si="263"/>
        <v/>
      </c>
      <c r="I284" s="5" t="str">
        <f t="shared" si="264"/>
        <v/>
      </c>
      <c r="J284" s="5" t="str">
        <f t="shared" si="265"/>
        <v/>
      </c>
      <c r="K284" s="5" t="str">
        <f t="shared" si="266"/>
        <v/>
      </c>
      <c r="L284" s="5" t="str">
        <f t="shared" si="267"/>
        <v/>
      </c>
      <c r="M284" s="5" t="str">
        <f t="shared" si="268"/>
        <v/>
      </c>
      <c r="N284" s="5" t="str">
        <f t="shared" si="269"/>
        <v/>
      </c>
    </row>
    <row r="285" spans="2:14" hidden="1">
      <c r="B285" s="5" t="s">
        <v>291</v>
      </c>
      <c r="C285" s="5" t="str">
        <f t="shared" ca="1" si="270"/>
        <v>Reinvesticijos (po priemonės įgyvendinimo)</v>
      </c>
      <c r="D285" t="str">
        <f t="shared" si="271"/>
        <v>False</v>
      </c>
      <c r="E285" s="258" t="str">
        <f t="shared" si="260"/>
        <v>Ne</v>
      </c>
      <c r="F285" s="195" t="str">
        <f t="shared" si="261"/>
        <v/>
      </c>
      <c r="G285" s="5" t="str">
        <f t="shared" si="262"/>
        <v/>
      </c>
      <c r="H285" s="5" t="str">
        <f t="shared" si="263"/>
        <v/>
      </c>
      <c r="I285" s="5" t="str">
        <f t="shared" si="264"/>
        <v/>
      </c>
      <c r="J285" s="5" t="str">
        <f t="shared" si="265"/>
        <v/>
      </c>
      <c r="K285" s="5" t="str">
        <f t="shared" si="266"/>
        <v/>
      </c>
      <c r="L285" s="5" t="str">
        <f t="shared" si="267"/>
        <v/>
      </c>
      <c r="M285" s="5" t="str">
        <f t="shared" si="268"/>
        <v/>
      </c>
      <c r="N285" s="5" t="str">
        <f t="shared" si="269"/>
        <v/>
      </c>
    </row>
    <row r="286" spans="2:14" hidden="1">
      <c r="B286" s="5" t="s">
        <v>292</v>
      </c>
      <c r="C286" s="5" t="str">
        <f t="shared" ca="1" si="270"/>
        <v>Likutinė vertė</v>
      </c>
      <c r="D286" t="str">
        <f t="shared" si="271"/>
        <v>False</v>
      </c>
      <c r="E286" s="258" t="str">
        <f t="shared" si="260"/>
        <v>Ne</v>
      </c>
      <c r="F286" s="195" t="str">
        <f t="shared" si="261"/>
        <v/>
      </c>
      <c r="G286" s="5" t="str">
        <f t="shared" si="262"/>
        <v/>
      </c>
      <c r="H286" s="5" t="str">
        <f t="shared" si="263"/>
        <v/>
      </c>
      <c r="I286" s="5" t="str">
        <f t="shared" si="264"/>
        <v/>
      </c>
      <c r="J286" s="5" t="str">
        <f t="shared" si="265"/>
        <v/>
      </c>
      <c r="K286" s="5" t="str">
        <f t="shared" si="266"/>
        <v/>
      </c>
      <c r="L286" s="5" t="str">
        <f t="shared" si="267"/>
        <v/>
      </c>
      <c r="M286" s="5" t="str">
        <f t="shared" si="268"/>
        <v/>
      </c>
      <c r="N286" s="5" t="str">
        <f t="shared" si="269"/>
        <v/>
      </c>
    </row>
    <row r="287" spans="2:14" hidden="1">
      <c r="B287" s="5" t="s">
        <v>293</v>
      </c>
      <c r="C287" s="5" t="str">
        <f t="shared" ca="1" si="270"/>
        <v>Veikla</v>
      </c>
      <c r="D287" t="str">
        <f t="shared" si="271"/>
        <v>False</v>
      </c>
      <c r="E287" s="258" t="str">
        <f t="shared" si="260"/>
        <v>Ne</v>
      </c>
      <c r="F287" s="195" t="str">
        <f t="shared" si="261"/>
        <v/>
      </c>
      <c r="G287" s="5" t="str">
        <f t="shared" si="262"/>
        <v/>
      </c>
      <c r="H287" s="5" t="str">
        <f t="shared" si="263"/>
        <v/>
      </c>
      <c r="I287" s="5" t="str">
        <f t="shared" si="264"/>
        <v/>
      </c>
      <c r="J287" s="5" t="str">
        <f t="shared" si="265"/>
        <v/>
      </c>
      <c r="K287" s="5" t="str">
        <f t="shared" si="266"/>
        <v/>
      </c>
      <c r="L287" s="5" t="str">
        <f t="shared" si="267"/>
        <v/>
      </c>
      <c r="M287" s="5" t="str">
        <f t="shared" si="268"/>
        <v/>
      </c>
      <c r="N287" s="5" t="str">
        <f t="shared" si="269"/>
        <v/>
      </c>
    </row>
    <row r="288" spans="2:14" hidden="1">
      <c r="B288" s="5" t="s">
        <v>294</v>
      </c>
      <c r="C288" s="5" t="str">
        <f t="shared" ca="1" si="270"/>
        <v>Veikla</v>
      </c>
      <c r="D288" t="str">
        <f t="shared" si="271"/>
        <v>False</v>
      </c>
      <c r="E288" s="258" t="str">
        <f t="shared" si="260"/>
        <v>Ne</v>
      </c>
      <c r="F288" s="195" t="str">
        <f t="shared" si="261"/>
        <v/>
      </c>
      <c r="G288" s="5" t="str">
        <f t="shared" si="262"/>
        <v/>
      </c>
      <c r="H288" s="5" t="str">
        <f t="shared" si="263"/>
        <v/>
      </c>
      <c r="I288" s="5" t="str">
        <f t="shared" si="264"/>
        <v/>
      </c>
      <c r="J288" s="5" t="str">
        <f t="shared" si="265"/>
        <v/>
      </c>
      <c r="K288" s="5" t="str">
        <f t="shared" si="266"/>
        <v/>
      </c>
      <c r="L288" s="5" t="str">
        <f t="shared" si="267"/>
        <v/>
      </c>
      <c r="M288" s="5" t="str">
        <f t="shared" si="268"/>
        <v/>
      </c>
      <c r="N288" s="5" t="str">
        <f t="shared" si="269"/>
        <v/>
      </c>
    </row>
    <row r="289" spans="2:14" hidden="1">
      <c r="B289" s="5" t="s">
        <v>295</v>
      </c>
      <c r="C289" s="5" t="str">
        <f t="shared" ca="1" si="270"/>
        <v>Veikla</v>
      </c>
      <c r="D289" t="str">
        <f t="shared" si="271"/>
        <v>False</v>
      </c>
      <c r="E289" s="258" t="str">
        <f t="shared" si="260"/>
        <v>Ne</v>
      </c>
      <c r="F289" s="195" t="str">
        <f t="shared" si="261"/>
        <v/>
      </c>
      <c r="G289" s="5" t="str">
        <f t="shared" si="262"/>
        <v/>
      </c>
      <c r="H289" s="5" t="str">
        <f t="shared" si="263"/>
        <v/>
      </c>
      <c r="I289" s="5" t="str">
        <f t="shared" si="264"/>
        <v/>
      </c>
      <c r="J289" s="5" t="str">
        <f t="shared" si="265"/>
        <v/>
      </c>
      <c r="K289" s="5" t="str">
        <f t="shared" si="266"/>
        <v/>
      </c>
      <c r="L289" s="5" t="str">
        <f t="shared" si="267"/>
        <v/>
      </c>
      <c r="M289" s="5" t="str">
        <f t="shared" si="268"/>
        <v/>
      </c>
      <c r="N289" s="5" t="str">
        <f t="shared" si="269"/>
        <v/>
      </c>
    </row>
    <row r="290" spans="2:14" hidden="1">
      <c r="B290" s="5" t="s">
        <v>296</v>
      </c>
      <c r="C290" s="5" t="str">
        <f t="shared" ca="1" si="270"/>
        <v>Veikla</v>
      </c>
      <c r="D290" t="str">
        <f t="shared" si="271"/>
        <v>False</v>
      </c>
      <c r="E290" s="258" t="str">
        <f t="shared" si="260"/>
        <v>Ne</v>
      </c>
      <c r="F290" s="195" t="str">
        <f t="shared" si="261"/>
        <v/>
      </c>
      <c r="G290" s="5" t="str">
        <f t="shared" si="262"/>
        <v/>
      </c>
      <c r="H290" s="5" t="str">
        <f t="shared" si="263"/>
        <v/>
      </c>
      <c r="I290" s="5" t="str">
        <f t="shared" si="264"/>
        <v/>
      </c>
      <c r="J290" s="5" t="str">
        <f t="shared" si="265"/>
        <v/>
      </c>
      <c r="K290" s="5" t="str">
        <f t="shared" si="266"/>
        <v/>
      </c>
      <c r="L290" s="5" t="str">
        <f t="shared" si="267"/>
        <v/>
      </c>
      <c r="M290" s="5" t="str">
        <f t="shared" si="268"/>
        <v/>
      </c>
      <c r="N290" s="5" t="str">
        <f t="shared" si="269"/>
        <v/>
      </c>
    </row>
    <row r="291" spans="2:14" hidden="1">
      <c r="B291" s="5" t="s">
        <v>297</v>
      </c>
      <c r="C291" s="5" t="str">
        <f t="shared" ca="1" si="270"/>
        <v>Veikla</v>
      </c>
      <c r="D291" t="str">
        <f t="shared" si="271"/>
        <v>False</v>
      </c>
      <c r="E291" s="258" t="str">
        <f t="shared" si="260"/>
        <v>Ne</v>
      </c>
      <c r="F291" s="195" t="str">
        <f t="shared" si="261"/>
        <v/>
      </c>
      <c r="G291" s="5" t="str">
        <f t="shared" si="262"/>
        <v/>
      </c>
      <c r="H291" s="5" t="str">
        <f t="shared" si="263"/>
        <v/>
      </c>
      <c r="I291" s="5" t="str">
        <f t="shared" si="264"/>
        <v/>
      </c>
      <c r="J291" s="5" t="str">
        <f t="shared" si="265"/>
        <v/>
      </c>
      <c r="K291" s="5" t="str">
        <f t="shared" si="266"/>
        <v/>
      </c>
      <c r="L291" s="5" t="str">
        <f t="shared" si="267"/>
        <v/>
      </c>
      <c r="M291" s="5" t="str">
        <f t="shared" si="268"/>
        <v/>
      </c>
      <c r="N291" s="5" t="str">
        <f t="shared" si="269"/>
        <v/>
      </c>
    </row>
    <row r="292" spans="2:14" hidden="1">
      <c r="B292" s="5" t="s">
        <v>298</v>
      </c>
      <c r="C292" s="5" t="str">
        <f t="shared" ca="1" si="270"/>
        <v>Veikla</v>
      </c>
      <c r="D292" t="str">
        <f t="shared" si="271"/>
        <v>False</v>
      </c>
      <c r="E292" s="258" t="str">
        <f t="shared" si="260"/>
        <v>Ne</v>
      </c>
      <c r="F292" s="195" t="str">
        <f t="shared" si="261"/>
        <v/>
      </c>
      <c r="G292" s="5" t="str">
        <f t="shared" si="262"/>
        <v/>
      </c>
      <c r="H292" s="5" t="str">
        <f t="shared" si="263"/>
        <v/>
      </c>
      <c r="I292" s="5" t="str">
        <f t="shared" si="264"/>
        <v/>
      </c>
      <c r="J292" s="5" t="str">
        <f t="shared" si="265"/>
        <v/>
      </c>
      <c r="K292" s="5" t="str">
        <f t="shared" si="266"/>
        <v/>
      </c>
      <c r="L292" s="5" t="str">
        <f t="shared" si="267"/>
        <v/>
      </c>
      <c r="M292" s="5" t="str">
        <f t="shared" si="268"/>
        <v/>
      </c>
      <c r="N292" s="5" t="str">
        <f t="shared" si="269"/>
        <v/>
      </c>
    </row>
    <row r="293" spans="2:14" hidden="1">
      <c r="B293" s="5" t="s">
        <v>299</v>
      </c>
      <c r="C293" s="5" t="str">
        <f t="shared" ca="1" si="270"/>
        <v>Veikla</v>
      </c>
      <c r="D293" t="str">
        <f t="shared" si="271"/>
        <v>False</v>
      </c>
      <c r="E293" s="258" t="str">
        <f t="shared" si="260"/>
        <v>Ne</v>
      </c>
      <c r="F293" s="195" t="str">
        <f t="shared" si="261"/>
        <v/>
      </c>
      <c r="G293" s="5" t="str">
        <f t="shared" si="262"/>
        <v/>
      </c>
      <c r="H293" s="5" t="str">
        <f t="shared" si="263"/>
        <v/>
      </c>
      <c r="I293" s="5" t="str">
        <f t="shared" si="264"/>
        <v/>
      </c>
      <c r="J293" s="5" t="str">
        <f t="shared" si="265"/>
        <v/>
      </c>
      <c r="K293" s="5" t="str">
        <f t="shared" si="266"/>
        <v/>
      </c>
      <c r="L293" s="5" t="str">
        <f t="shared" si="267"/>
        <v/>
      </c>
      <c r="M293" s="5" t="str">
        <f t="shared" si="268"/>
        <v/>
      </c>
      <c r="N293" s="5" t="str">
        <f t="shared" si="269"/>
        <v/>
      </c>
    </row>
    <row r="294" spans="2:14" hidden="1">
      <c r="B294" s="5" t="s">
        <v>300</v>
      </c>
      <c r="C294" s="5" t="str">
        <f t="shared" ca="1" si="270"/>
        <v>Veikla</v>
      </c>
      <c r="D294" t="str">
        <f t="shared" si="271"/>
        <v>False</v>
      </c>
      <c r="E294" s="258" t="str">
        <f t="shared" si="260"/>
        <v>Ne</v>
      </c>
      <c r="F294" s="195" t="str">
        <f t="shared" si="261"/>
        <v/>
      </c>
      <c r="G294" s="5" t="str">
        <f t="shared" si="262"/>
        <v/>
      </c>
      <c r="H294" s="5" t="str">
        <f t="shared" si="263"/>
        <v/>
      </c>
      <c r="I294" s="5" t="str">
        <f t="shared" si="264"/>
        <v/>
      </c>
      <c r="J294" s="5" t="str">
        <f t="shared" si="265"/>
        <v/>
      </c>
      <c r="K294" s="5" t="str">
        <f t="shared" si="266"/>
        <v/>
      </c>
      <c r="L294" s="5" t="str">
        <f t="shared" si="267"/>
        <v/>
      </c>
      <c r="M294" s="5" t="str">
        <f t="shared" si="268"/>
        <v/>
      </c>
      <c r="N294" s="5" t="str">
        <f t="shared" si="269"/>
        <v/>
      </c>
    </row>
    <row r="295" spans="2:14" hidden="1">
      <c r="B295" s="5" t="s">
        <v>301</v>
      </c>
      <c r="C295" s="5" t="str">
        <f t="shared" ca="1" si="270"/>
        <v>Reinvesticijos (po priemonės įgyvendinimo)</v>
      </c>
      <c r="D295" t="str">
        <f t="shared" si="271"/>
        <v>False</v>
      </c>
      <c r="E295" s="258" t="str">
        <f t="shared" si="260"/>
        <v>Ne</v>
      </c>
      <c r="F295" s="195" t="str">
        <f t="shared" si="261"/>
        <v/>
      </c>
      <c r="G295" s="5" t="str">
        <f t="shared" si="262"/>
        <v/>
      </c>
      <c r="H295" s="5" t="str">
        <f t="shared" si="263"/>
        <v/>
      </c>
      <c r="I295" s="5" t="str">
        <f t="shared" si="264"/>
        <v/>
      </c>
      <c r="J295" s="5" t="str">
        <f t="shared" si="265"/>
        <v/>
      </c>
      <c r="K295" s="5" t="str">
        <f t="shared" si="266"/>
        <v/>
      </c>
      <c r="L295" s="5" t="str">
        <f t="shared" si="267"/>
        <v/>
      </c>
      <c r="M295" s="5" t="str">
        <f t="shared" si="268"/>
        <v/>
      </c>
      <c r="N295" s="5" t="str">
        <f t="shared" si="269"/>
        <v/>
      </c>
    </row>
    <row r="296" spans="2:14" hidden="1">
      <c r="B296" s="5" t="s">
        <v>302</v>
      </c>
      <c r="C296" s="5" t="str">
        <f t="shared" ca="1" si="270"/>
        <v>Likutinė vertė</v>
      </c>
      <c r="D296" t="str">
        <f t="shared" si="271"/>
        <v>False</v>
      </c>
      <c r="E296" s="258" t="str">
        <f t="shared" si="260"/>
        <v>Ne</v>
      </c>
      <c r="F296" s="195" t="str">
        <f t="shared" si="261"/>
        <v/>
      </c>
      <c r="G296" s="5" t="str">
        <f t="shared" si="262"/>
        <v/>
      </c>
      <c r="H296" s="5" t="str">
        <f t="shared" si="263"/>
        <v/>
      </c>
      <c r="I296" s="5" t="str">
        <f t="shared" si="264"/>
        <v/>
      </c>
      <c r="J296" s="5" t="str">
        <f t="shared" si="265"/>
        <v/>
      </c>
      <c r="K296" s="5" t="str">
        <f t="shared" si="266"/>
        <v/>
      </c>
      <c r="L296" s="5" t="str">
        <f t="shared" si="267"/>
        <v/>
      </c>
      <c r="M296" s="5" t="str">
        <f t="shared" si="268"/>
        <v/>
      </c>
      <c r="N296" s="5" t="str">
        <f t="shared" si="269"/>
        <v/>
      </c>
    </row>
    <row r="297" spans="2:14" hidden="1">
      <c r="B297" s="5" t="s">
        <v>303</v>
      </c>
      <c r="C297" s="5" t="str">
        <f t="shared" ca="1" si="270"/>
        <v>Veikla</v>
      </c>
      <c r="D297" t="str">
        <f t="shared" si="271"/>
        <v>False</v>
      </c>
      <c r="E297" s="258" t="str">
        <f t="shared" si="260"/>
        <v>Ne</v>
      </c>
      <c r="F297" s="195" t="str">
        <f t="shared" si="261"/>
        <v/>
      </c>
      <c r="G297" s="5" t="str">
        <f t="shared" si="262"/>
        <v/>
      </c>
      <c r="H297" s="5" t="str">
        <f t="shared" si="263"/>
        <v/>
      </c>
      <c r="I297" s="5" t="str">
        <f t="shared" si="264"/>
        <v/>
      </c>
      <c r="J297" s="5" t="str">
        <f t="shared" si="265"/>
        <v/>
      </c>
      <c r="K297" s="5" t="str">
        <f t="shared" si="266"/>
        <v/>
      </c>
      <c r="L297" s="5" t="str">
        <f t="shared" si="267"/>
        <v/>
      </c>
      <c r="M297" s="5" t="str">
        <f t="shared" si="268"/>
        <v/>
      </c>
      <c r="N297" s="5" t="str">
        <f t="shared" si="269"/>
        <v/>
      </c>
    </row>
    <row r="298" spans="2:14" hidden="1">
      <c r="B298" s="5" t="s">
        <v>304</v>
      </c>
      <c r="C298" s="5" t="str">
        <f t="shared" ca="1" si="270"/>
        <v>Veikla</v>
      </c>
      <c r="D298" t="str">
        <f t="shared" si="271"/>
        <v>False</v>
      </c>
      <c r="E298" s="258" t="str">
        <f t="shared" si="260"/>
        <v>Ne</v>
      </c>
      <c r="F298" s="195" t="str">
        <f t="shared" si="261"/>
        <v/>
      </c>
      <c r="G298" s="5" t="str">
        <f t="shared" si="262"/>
        <v/>
      </c>
      <c r="H298" s="5" t="str">
        <f t="shared" si="263"/>
        <v/>
      </c>
      <c r="I298" s="5" t="str">
        <f t="shared" si="264"/>
        <v/>
      </c>
      <c r="J298" s="5" t="str">
        <f t="shared" si="265"/>
        <v/>
      </c>
      <c r="K298" s="5" t="str">
        <f t="shared" si="266"/>
        <v/>
      </c>
      <c r="L298" s="5" t="str">
        <f t="shared" si="267"/>
        <v/>
      </c>
      <c r="M298" s="5" t="str">
        <f t="shared" si="268"/>
        <v/>
      </c>
      <c r="N298" s="5" t="str">
        <f t="shared" si="269"/>
        <v/>
      </c>
    </row>
    <row r="299" spans="2:14" hidden="1">
      <c r="B299" s="5" t="s">
        <v>305</v>
      </c>
      <c r="C299" s="5" t="str">
        <f t="shared" ca="1" si="270"/>
        <v>Veikla</v>
      </c>
      <c r="D299" t="str">
        <f t="shared" si="271"/>
        <v>False</v>
      </c>
      <c r="E299" s="258" t="str">
        <f t="shared" si="260"/>
        <v>Ne</v>
      </c>
      <c r="F299" s="195" t="str">
        <f t="shared" si="261"/>
        <v/>
      </c>
      <c r="G299" s="5" t="str">
        <f t="shared" si="262"/>
        <v/>
      </c>
      <c r="H299" s="5" t="str">
        <f t="shared" si="263"/>
        <v/>
      </c>
      <c r="I299" s="5" t="str">
        <f t="shared" si="264"/>
        <v/>
      </c>
      <c r="J299" s="5" t="str">
        <f t="shared" si="265"/>
        <v/>
      </c>
      <c r="K299" s="5" t="str">
        <f t="shared" si="266"/>
        <v/>
      </c>
      <c r="L299" s="5" t="str">
        <f t="shared" si="267"/>
        <v/>
      </c>
      <c r="M299" s="5" t="str">
        <f t="shared" si="268"/>
        <v/>
      </c>
      <c r="N299" s="5" t="str">
        <f t="shared" si="269"/>
        <v/>
      </c>
    </row>
    <row r="300" spans="2:14" hidden="1">
      <c r="B300" s="5" t="s">
        <v>306</v>
      </c>
      <c r="C300" s="5" t="str">
        <f t="shared" ca="1" si="270"/>
        <v>Veikla</v>
      </c>
      <c r="D300" t="str">
        <f t="shared" si="271"/>
        <v>False</v>
      </c>
      <c r="E300" s="258" t="str">
        <f t="shared" si="260"/>
        <v>Ne</v>
      </c>
      <c r="F300" s="195" t="str">
        <f t="shared" si="261"/>
        <v/>
      </c>
      <c r="G300" s="5" t="str">
        <f t="shared" si="262"/>
        <v/>
      </c>
      <c r="H300" s="5" t="str">
        <f t="shared" si="263"/>
        <v/>
      </c>
      <c r="I300" s="5" t="str">
        <f t="shared" si="264"/>
        <v/>
      </c>
      <c r="J300" s="5" t="str">
        <f t="shared" si="265"/>
        <v/>
      </c>
      <c r="K300" s="5" t="str">
        <f t="shared" si="266"/>
        <v/>
      </c>
      <c r="L300" s="5" t="str">
        <f t="shared" si="267"/>
        <v/>
      </c>
      <c r="M300" s="5" t="str">
        <f t="shared" si="268"/>
        <v/>
      </c>
      <c r="N300" s="5" t="str">
        <f t="shared" si="269"/>
        <v/>
      </c>
    </row>
    <row r="301" spans="2:14" hidden="1">
      <c r="B301" s="5" t="s">
        <v>307</v>
      </c>
      <c r="C301" s="5" t="str">
        <f t="shared" ca="1" si="270"/>
        <v>Veikla</v>
      </c>
      <c r="D301" t="str">
        <f t="shared" si="271"/>
        <v>False</v>
      </c>
      <c r="E301" s="258" t="str">
        <f t="shared" si="260"/>
        <v>Ne</v>
      </c>
      <c r="F301" s="195" t="str">
        <f t="shared" si="261"/>
        <v/>
      </c>
      <c r="G301" s="5" t="str">
        <f t="shared" si="262"/>
        <v/>
      </c>
      <c r="H301" s="5" t="str">
        <f t="shared" si="263"/>
        <v/>
      </c>
      <c r="I301" s="5" t="str">
        <f t="shared" si="264"/>
        <v/>
      </c>
      <c r="J301" s="5" t="str">
        <f t="shared" si="265"/>
        <v/>
      </c>
      <c r="K301" s="5" t="str">
        <f t="shared" si="266"/>
        <v/>
      </c>
      <c r="L301" s="5" t="str">
        <f t="shared" si="267"/>
        <v/>
      </c>
      <c r="M301" s="5" t="str">
        <f t="shared" si="268"/>
        <v/>
      </c>
      <c r="N301" s="5" t="str">
        <f t="shared" si="269"/>
        <v/>
      </c>
    </row>
    <row r="302" spans="2:14" hidden="1">
      <c r="B302" s="5" t="s">
        <v>308</v>
      </c>
      <c r="C302" s="5" t="str">
        <f t="shared" ca="1" si="270"/>
        <v>Veikla</v>
      </c>
      <c r="D302" t="str">
        <f t="shared" si="271"/>
        <v>False</v>
      </c>
      <c r="E302" s="258" t="str">
        <f t="shared" si="260"/>
        <v>Ne</v>
      </c>
      <c r="F302" s="195" t="str">
        <f t="shared" si="261"/>
        <v/>
      </c>
      <c r="G302" s="5" t="str">
        <f t="shared" si="262"/>
        <v/>
      </c>
      <c r="H302" s="5" t="str">
        <f t="shared" si="263"/>
        <v/>
      </c>
      <c r="I302" s="5" t="str">
        <f t="shared" si="264"/>
        <v/>
      </c>
      <c r="J302" s="5" t="str">
        <f t="shared" si="265"/>
        <v/>
      </c>
      <c r="K302" s="5" t="str">
        <f t="shared" si="266"/>
        <v/>
      </c>
      <c r="L302" s="5" t="str">
        <f t="shared" si="267"/>
        <v/>
      </c>
      <c r="M302" s="5" t="str">
        <f t="shared" si="268"/>
        <v/>
      </c>
      <c r="N302" s="5" t="str">
        <f t="shared" si="269"/>
        <v/>
      </c>
    </row>
    <row r="303" spans="2:14" hidden="1">
      <c r="B303" s="5" t="s">
        <v>309</v>
      </c>
      <c r="C303" s="5" t="str">
        <f t="shared" ca="1" si="270"/>
        <v>Veikla</v>
      </c>
      <c r="D303" t="str">
        <f t="shared" si="271"/>
        <v>False</v>
      </c>
      <c r="E303" s="258" t="str">
        <f t="shared" si="260"/>
        <v>Ne</v>
      </c>
      <c r="F303" s="195" t="str">
        <f t="shared" si="261"/>
        <v/>
      </c>
      <c r="G303" s="5" t="str">
        <f t="shared" si="262"/>
        <v/>
      </c>
      <c r="H303" s="5" t="str">
        <f t="shared" si="263"/>
        <v/>
      </c>
      <c r="I303" s="5" t="str">
        <f t="shared" si="264"/>
        <v/>
      </c>
      <c r="J303" s="5" t="str">
        <f t="shared" si="265"/>
        <v/>
      </c>
      <c r="K303" s="5" t="str">
        <f t="shared" si="266"/>
        <v/>
      </c>
      <c r="L303" s="5" t="str">
        <f t="shared" si="267"/>
        <v/>
      </c>
      <c r="M303" s="5" t="str">
        <f t="shared" si="268"/>
        <v/>
      </c>
      <c r="N303" s="5" t="str">
        <f t="shared" si="269"/>
        <v/>
      </c>
    </row>
    <row r="304" spans="2:14" hidden="1">
      <c r="B304" s="5" t="s">
        <v>310</v>
      </c>
      <c r="C304" s="5" t="str">
        <f t="shared" ca="1" si="270"/>
        <v>Veikla</v>
      </c>
      <c r="D304" t="str">
        <f t="shared" si="271"/>
        <v>False</v>
      </c>
      <c r="E304" s="258" t="str">
        <f t="shared" si="260"/>
        <v>Ne</v>
      </c>
      <c r="F304" s="195" t="str">
        <f t="shared" si="261"/>
        <v/>
      </c>
      <c r="G304" s="5" t="str">
        <f t="shared" si="262"/>
        <v/>
      </c>
      <c r="H304" s="5" t="str">
        <f t="shared" si="263"/>
        <v/>
      </c>
      <c r="I304" s="5" t="str">
        <f t="shared" si="264"/>
        <v/>
      </c>
      <c r="J304" s="5" t="str">
        <f t="shared" si="265"/>
        <v/>
      </c>
      <c r="K304" s="5" t="str">
        <f t="shared" si="266"/>
        <v/>
      </c>
      <c r="L304" s="5" t="str">
        <f t="shared" si="267"/>
        <v/>
      </c>
      <c r="M304" s="5" t="str">
        <f t="shared" si="268"/>
        <v/>
      </c>
      <c r="N304" s="5" t="str">
        <f t="shared" si="269"/>
        <v/>
      </c>
    </row>
    <row r="305" spans="2:14" hidden="1">
      <c r="B305" s="5" t="s">
        <v>311</v>
      </c>
      <c r="C305" s="5" t="str">
        <f t="shared" ca="1" si="270"/>
        <v>Reinvesticijos (po priemonės įgyvendinimo)</v>
      </c>
      <c r="D305" t="str">
        <f t="shared" si="271"/>
        <v>False</v>
      </c>
      <c r="E305" s="258" t="str">
        <f t="shared" si="260"/>
        <v>Ne</v>
      </c>
      <c r="F305" s="195" t="str">
        <f t="shared" si="261"/>
        <v/>
      </c>
      <c r="G305" s="5" t="str">
        <f t="shared" si="262"/>
        <v/>
      </c>
      <c r="H305" s="5" t="str">
        <f t="shared" si="263"/>
        <v/>
      </c>
      <c r="I305" s="5" t="str">
        <f t="shared" si="264"/>
        <v/>
      </c>
      <c r="J305" s="5" t="str">
        <f t="shared" si="265"/>
        <v/>
      </c>
      <c r="K305" s="5" t="str">
        <f t="shared" si="266"/>
        <v/>
      </c>
      <c r="L305" s="5" t="str">
        <f t="shared" si="267"/>
        <v/>
      </c>
      <c r="M305" s="5" t="str">
        <f t="shared" si="268"/>
        <v/>
      </c>
      <c r="N305" s="5" t="str">
        <f t="shared" si="269"/>
        <v/>
      </c>
    </row>
    <row r="306" spans="2:14" hidden="1">
      <c r="B306" s="5" t="s">
        <v>312</v>
      </c>
      <c r="C306" s="5" t="str">
        <f t="shared" ca="1" si="270"/>
        <v>Likutinė vertė</v>
      </c>
      <c r="D306" t="str">
        <f t="shared" si="271"/>
        <v>False</v>
      </c>
      <c r="E306" s="258" t="str">
        <f t="shared" si="260"/>
        <v>Ne</v>
      </c>
      <c r="F306" s="195" t="str">
        <f t="shared" si="261"/>
        <v/>
      </c>
      <c r="G306" s="5" t="str">
        <f t="shared" si="262"/>
        <v/>
      </c>
      <c r="H306" s="5" t="str">
        <f t="shared" si="263"/>
        <v/>
      </c>
      <c r="I306" s="5" t="str">
        <f t="shared" si="264"/>
        <v/>
      </c>
      <c r="J306" s="5" t="str">
        <f t="shared" si="265"/>
        <v/>
      </c>
      <c r="K306" s="5" t="str">
        <f t="shared" si="266"/>
        <v/>
      </c>
      <c r="L306" s="5" t="str">
        <f t="shared" si="267"/>
        <v/>
      </c>
      <c r="M306" s="5" t="str">
        <f t="shared" si="268"/>
        <v/>
      </c>
      <c r="N306" s="5" t="str">
        <f t="shared" si="269"/>
        <v/>
      </c>
    </row>
    <row r="307" spans="2:14">
      <c r="B307" s="5" t="s">
        <v>313</v>
      </c>
      <c r="C307" s="5" t="str">
        <f t="shared" ca="1" si="270"/>
        <v>Eismo kontrolės sistemų diegimas (VL)</v>
      </c>
      <c r="D307" t="str">
        <f t="shared" si="271"/>
        <v>True</v>
      </c>
      <c r="E307" s="258" t="str">
        <f t="shared" si="260"/>
        <v>Ne</v>
      </c>
      <c r="F307" s="195" t="str">
        <f t="shared" si="261"/>
        <v/>
      </c>
      <c r="G307" s="5" t="str">
        <f t="shared" si="262"/>
        <v/>
      </c>
      <c r="H307" s="5" t="str">
        <f t="shared" si="263"/>
        <v/>
      </c>
      <c r="I307" s="5" t="str">
        <f t="shared" si="264"/>
        <v/>
      </c>
      <c r="J307" s="5" t="str">
        <f t="shared" si="265"/>
        <v/>
      </c>
      <c r="K307" s="5" t="str">
        <f t="shared" si="266"/>
        <v/>
      </c>
      <c r="L307" s="5" t="str">
        <f t="shared" si="267"/>
        <v/>
      </c>
      <c r="M307" s="5" t="str">
        <f t="shared" si="268"/>
        <v/>
      </c>
      <c r="N307" s="5" t="str">
        <f t="shared" si="269"/>
        <v/>
      </c>
    </row>
    <row r="308" spans="2:14">
      <c r="B308" s="5" t="s">
        <v>314</v>
      </c>
      <c r="C308" s="5" t="str">
        <f t="shared" ca="1" si="270"/>
        <v>Eismo saugumo priemonių diegimas susikirtimo su geležinkeliu vietose: a). vieno lygio geležinkelio pervažų modernizavimas, diegiant eismo saugumo priemones (25 pervažos); b). dviejų lygių pėsčiųjų perėjų įrengimas panaikinant vieno lygio susikirtimus (2 tuneliai); c). dviejų lygių pėsčiųjų perėjų (viadukų) modernizavimas (3 viadukai) (LTGI)</v>
      </c>
      <c r="D308" t="str">
        <f t="shared" si="271"/>
        <v>True</v>
      </c>
      <c r="E308" s="258" t="str">
        <f t="shared" si="260"/>
        <v>Ne</v>
      </c>
      <c r="F308" s="195" t="str">
        <f t="shared" si="261"/>
        <v/>
      </c>
      <c r="G308" s="5" t="str">
        <f t="shared" si="262"/>
        <v/>
      </c>
      <c r="H308" s="5" t="str">
        <f t="shared" si="263"/>
        <v/>
      </c>
      <c r="I308" s="5" t="str">
        <f t="shared" si="264"/>
        <v/>
      </c>
      <c r="J308" s="5" t="str">
        <f t="shared" si="265"/>
        <v/>
      </c>
      <c r="K308" s="5" t="str">
        <f t="shared" si="266"/>
        <v/>
      </c>
      <c r="L308" s="5" t="str">
        <f t="shared" si="267"/>
        <v/>
      </c>
      <c r="M308" s="5" t="str">
        <f t="shared" si="268"/>
        <v/>
      </c>
      <c r="N308" s="5" t="str">
        <f t="shared" si="269"/>
        <v/>
      </c>
    </row>
    <row r="309" spans="2:14">
      <c r="B309" s="5" t="s">
        <v>315</v>
      </c>
      <c r="C309" s="5" t="str">
        <f t="shared" ca="1" si="270"/>
        <v>Sankryžų rekonstravimas (VL)</v>
      </c>
      <c r="D309" t="str">
        <f t="shared" si="271"/>
        <v>True</v>
      </c>
      <c r="E309" s="258" t="str">
        <f t="shared" si="260"/>
        <v>Ne</v>
      </c>
      <c r="F309" s="195" t="str">
        <f t="shared" si="261"/>
        <v/>
      </c>
      <c r="G309" s="5" t="str">
        <f t="shared" si="262"/>
        <v/>
      </c>
      <c r="H309" s="5" t="str">
        <f t="shared" si="263"/>
        <v/>
      </c>
      <c r="I309" s="5" t="str">
        <f t="shared" si="264"/>
        <v/>
      </c>
      <c r="J309" s="5" t="str">
        <f t="shared" si="265"/>
        <v/>
      </c>
      <c r="K309" s="5" t="str">
        <f t="shared" si="266"/>
        <v/>
      </c>
      <c r="L309" s="5" t="str">
        <f t="shared" si="267"/>
        <v/>
      </c>
      <c r="M309" s="5" t="str">
        <f t="shared" si="268"/>
        <v/>
      </c>
      <c r="N309" s="5" t="str">
        <f t="shared" si="269"/>
        <v/>
      </c>
    </row>
    <row r="310" spans="2:14">
      <c r="B310" s="5" t="s">
        <v>316</v>
      </c>
      <c r="C310" s="5" t="e">
        <f t="shared" ca="1" si="270"/>
        <v>#N/A</v>
      </c>
      <c r="D310" t="str">
        <f t="shared" si="271"/>
        <v>True</v>
      </c>
      <c r="E310" s="258" t="str">
        <f t="shared" si="260"/>
        <v>Ne</v>
      </c>
      <c r="F310" s="195" t="str">
        <f t="shared" si="261"/>
        <v/>
      </c>
      <c r="G310" s="5" t="str">
        <f t="shared" si="262"/>
        <v/>
      </c>
      <c r="H310" s="5" t="str">
        <f t="shared" si="263"/>
        <v/>
      </c>
      <c r="I310" s="5" t="str">
        <f t="shared" si="264"/>
        <v/>
      </c>
      <c r="J310" s="5" t="str">
        <f t="shared" si="265"/>
        <v/>
      </c>
      <c r="K310" s="5" t="str">
        <f t="shared" si="266"/>
        <v/>
      </c>
      <c r="L310" s="5" t="str">
        <f t="shared" si="267"/>
        <v/>
      </c>
      <c r="M310" s="5" t="str">
        <f t="shared" si="268"/>
        <v/>
      </c>
      <c r="N310" s="5" t="str">
        <f t="shared" si="269"/>
        <v/>
      </c>
    </row>
    <row r="311" spans="2:14">
      <c r="B311" s="5" t="s">
        <v>317</v>
      </c>
      <c r="C311" s="5" t="str">
        <f t="shared" ca="1" si="270"/>
        <v>Saugaus eismo priemonių, mažinančių arba visiškai šalinančių juodųjų dėmių riziką, įdiegimas (VL)</v>
      </c>
      <c r="D311" t="str">
        <f t="shared" si="271"/>
        <v>True</v>
      </c>
      <c r="E311" s="258" t="str">
        <f t="shared" si="260"/>
        <v>Ne</v>
      </c>
      <c r="F311" s="195" t="str">
        <f t="shared" si="261"/>
        <v/>
      </c>
      <c r="G311" s="5" t="str">
        <f t="shared" si="262"/>
        <v/>
      </c>
      <c r="H311" s="5" t="str">
        <f t="shared" si="263"/>
        <v/>
      </c>
      <c r="I311" s="5" t="str">
        <f t="shared" si="264"/>
        <v/>
      </c>
      <c r="J311" s="5" t="str">
        <f t="shared" si="265"/>
        <v/>
      </c>
      <c r="K311" s="5" t="str">
        <f t="shared" si="266"/>
        <v/>
      </c>
      <c r="L311" s="5" t="str">
        <f t="shared" si="267"/>
        <v/>
      </c>
      <c r="M311" s="5" t="str">
        <f t="shared" si="268"/>
        <v/>
      </c>
      <c r="N311" s="5" t="str">
        <f t="shared" si="269"/>
        <v/>
      </c>
    </row>
    <row r="312" spans="2:14">
      <c r="B312" s="5" t="s">
        <v>318</v>
      </c>
      <c r="C312" s="5" t="str">
        <f t="shared" ca="1" si="270"/>
        <v>Veikla</v>
      </c>
      <c r="D312" t="str">
        <f t="shared" si="271"/>
        <v>True</v>
      </c>
      <c r="E312" s="258" t="str">
        <f t="shared" si="260"/>
        <v>Ne</v>
      </c>
      <c r="F312" s="195" t="str">
        <f t="shared" si="261"/>
        <v/>
      </c>
      <c r="G312" s="5" t="str">
        <f t="shared" si="262"/>
        <v/>
      </c>
      <c r="H312" s="5" t="str">
        <f t="shared" si="263"/>
        <v/>
      </c>
      <c r="I312" s="5" t="str">
        <f t="shared" si="264"/>
        <v/>
      </c>
      <c r="J312" s="5" t="str">
        <f t="shared" si="265"/>
        <v/>
      </c>
      <c r="K312" s="5" t="str">
        <f t="shared" si="266"/>
        <v/>
      </c>
      <c r="L312" s="5" t="str">
        <f t="shared" si="267"/>
        <v/>
      </c>
      <c r="M312" s="5" t="str">
        <f t="shared" si="268"/>
        <v/>
      </c>
      <c r="N312" s="5" t="str">
        <f t="shared" si="269"/>
        <v/>
      </c>
    </row>
    <row r="313" spans="2:14" hidden="1">
      <c r="B313" s="5" t="s">
        <v>319</v>
      </c>
      <c r="C313" s="5" t="str">
        <f t="shared" ca="1" si="270"/>
        <v>Saugų eismą gerinančių priemonių diegimas TEN-T keliuose (SaF, 3.1.2 veikla) (VL)</v>
      </c>
      <c r="D313" t="str">
        <f t="shared" si="271"/>
        <v>False</v>
      </c>
      <c r="E313" s="258" t="str">
        <f t="shared" si="260"/>
        <v>Ne</v>
      </c>
      <c r="F313" s="195" t="str">
        <f t="shared" si="261"/>
        <v/>
      </c>
      <c r="G313" s="5" t="str">
        <f t="shared" si="262"/>
        <v/>
      </c>
      <c r="H313" s="5" t="str">
        <f t="shared" si="263"/>
        <v/>
      </c>
      <c r="I313" s="5" t="str">
        <f t="shared" si="264"/>
        <v/>
      </c>
      <c r="J313" s="5" t="str">
        <f t="shared" si="265"/>
        <v/>
      </c>
      <c r="K313" s="5" t="str">
        <f t="shared" si="266"/>
        <v/>
      </c>
      <c r="L313" s="5" t="str">
        <f t="shared" si="267"/>
        <v/>
      </c>
      <c r="M313" s="5" t="str">
        <f t="shared" si="268"/>
        <v/>
      </c>
      <c r="N313" s="5" t="str">
        <f t="shared" si="269"/>
        <v/>
      </c>
    </row>
    <row r="314" spans="2:14" hidden="1">
      <c r="B314" s="5" t="s">
        <v>320</v>
      </c>
      <c r="C314" s="5" t="str">
        <f t="shared" ca="1" si="270"/>
        <v>Veikla</v>
      </c>
      <c r="D314" t="str">
        <f t="shared" si="271"/>
        <v>False</v>
      </c>
      <c r="E314" s="258" t="str">
        <f t="shared" si="260"/>
        <v>Ne</v>
      </c>
      <c r="F314" s="195" t="str">
        <f t="shared" si="261"/>
        <v/>
      </c>
      <c r="G314" s="5" t="str">
        <f t="shared" si="262"/>
        <v/>
      </c>
      <c r="H314" s="5" t="str">
        <f t="shared" si="263"/>
        <v/>
      </c>
      <c r="I314" s="5" t="str">
        <f t="shared" si="264"/>
        <v/>
      </c>
      <c r="J314" s="5" t="str">
        <f t="shared" si="265"/>
        <v/>
      </c>
      <c r="K314" s="5" t="str">
        <f t="shared" si="266"/>
        <v/>
      </c>
      <c r="L314" s="5" t="str">
        <f t="shared" si="267"/>
        <v/>
      </c>
      <c r="M314" s="5" t="str">
        <f t="shared" si="268"/>
        <v/>
      </c>
      <c r="N314" s="5" t="str">
        <f t="shared" si="269"/>
        <v/>
      </c>
    </row>
    <row r="315" spans="2:14">
      <c r="B315" s="5" t="s">
        <v>321</v>
      </c>
      <c r="C315" s="5" t="str">
        <f t="shared" ca="1" si="270"/>
        <v>Reinvesticijos (po priemonės įgyvendinimo)</v>
      </c>
      <c r="D315" t="str">
        <f t="shared" si="271"/>
        <v>True</v>
      </c>
      <c r="E315" s="258" t="str">
        <f t="shared" si="260"/>
        <v>Ne</v>
      </c>
      <c r="F315" s="195" t="str">
        <f t="shared" si="261"/>
        <v/>
      </c>
      <c r="G315" s="5" t="str">
        <f t="shared" si="262"/>
        <v/>
      </c>
      <c r="H315" s="5" t="str">
        <f t="shared" si="263"/>
        <v/>
      </c>
      <c r="I315" s="5" t="str">
        <f t="shared" si="264"/>
        <v/>
      </c>
      <c r="J315" s="5" t="str">
        <f t="shared" si="265"/>
        <v/>
      </c>
      <c r="K315" s="5" t="str">
        <f t="shared" si="266"/>
        <v/>
      </c>
      <c r="L315" s="5" t="str">
        <f t="shared" si="267"/>
        <v/>
      </c>
      <c r="M315" s="5" t="str">
        <f t="shared" si="268"/>
        <v/>
      </c>
      <c r="N315" s="5" t="str">
        <f t="shared" si="269"/>
        <v/>
      </c>
    </row>
    <row r="316" spans="2:14">
      <c r="B316" s="5" t="s">
        <v>322</v>
      </c>
      <c r="C316" s="5" t="str">
        <f t="shared" ca="1" si="270"/>
        <v>Likutinė vertė</v>
      </c>
      <c r="D316" t="str">
        <f t="shared" si="271"/>
        <v>True</v>
      </c>
      <c r="E316" s="258" t="str">
        <f t="shared" si="260"/>
        <v>Ne</v>
      </c>
      <c r="F316" s="195" t="str">
        <f t="shared" si="261"/>
        <v/>
      </c>
      <c r="G316" s="5" t="str">
        <f t="shared" si="262"/>
        <v/>
      </c>
      <c r="H316" s="5" t="str">
        <f t="shared" si="263"/>
        <v/>
      </c>
      <c r="I316" s="5" t="str">
        <f t="shared" si="264"/>
        <v/>
      </c>
      <c r="J316" s="5" t="str">
        <f t="shared" si="265"/>
        <v/>
      </c>
      <c r="K316" s="5" t="str">
        <f t="shared" si="266"/>
        <v/>
      </c>
      <c r="L316" s="5" t="str">
        <f t="shared" si="267"/>
        <v/>
      </c>
      <c r="M316" s="5" t="str">
        <f t="shared" si="268"/>
        <v/>
      </c>
      <c r="N316" s="5" t="str">
        <f t="shared" si="269"/>
        <v/>
      </c>
    </row>
    <row r="317" spans="2:14" hidden="1">
      <c r="B317" s="5" t="s">
        <v>323</v>
      </c>
      <c r="C317" s="5" t="str">
        <f t="shared" ca="1" si="270"/>
        <v>Veikla</v>
      </c>
      <c r="D317" t="str">
        <f t="shared" si="271"/>
        <v>False</v>
      </c>
      <c r="E317" s="258" t="str">
        <f t="shared" si="260"/>
        <v>Ne</v>
      </c>
      <c r="F317" s="195" t="str">
        <f t="shared" si="261"/>
        <v/>
      </c>
      <c r="G317" s="5" t="str">
        <f t="shared" si="262"/>
        <v/>
      </c>
      <c r="H317" s="5" t="str">
        <f t="shared" si="263"/>
        <v/>
      </c>
      <c r="I317" s="5" t="str">
        <f t="shared" si="264"/>
        <v/>
      </c>
      <c r="J317" s="5" t="str">
        <f t="shared" si="265"/>
        <v/>
      </c>
      <c r="K317" s="5" t="str">
        <f t="shared" si="266"/>
        <v/>
      </c>
      <c r="L317" s="5" t="str">
        <f t="shared" si="267"/>
        <v/>
      </c>
      <c r="M317" s="5" t="str">
        <f t="shared" si="268"/>
        <v/>
      </c>
      <c r="N317" s="5" t="str">
        <f t="shared" si="269"/>
        <v/>
      </c>
    </row>
    <row r="318" spans="2:14" hidden="1">
      <c r="B318" s="5" t="s">
        <v>324</v>
      </c>
      <c r="C318" s="5" t="str">
        <f t="shared" ca="1" si="270"/>
        <v>Veikla</v>
      </c>
      <c r="D318" t="str">
        <f t="shared" si="271"/>
        <v>False</v>
      </c>
      <c r="E318" s="258" t="str">
        <f t="shared" si="260"/>
        <v>Ne</v>
      </c>
      <c r="F318" s="195" t="str">
        <f t="shared" si="261"/>
        <v/>
      </c>
      <c r="G318" s="5" t="str">
        <f t="shared" si="262"/>
        <v/>
      </c>
      <c r="H318" s="5" t="str">
        <f t="shared" si="263"/>
        <v/>
      </c>
      <c r="I318" s="5" t="str">
        <f t="shared" si="264"/>
        <v/>
      </c>
      <c r="J318" s="5" t="str">
        <f t="shared" si="265"/>
        <v/>
      </c>
      <c r="K318" s="5" t="str">
        <f t="shared" si="266"/>
        <v/>
      </c>
      <c r="L318" s="5" t="str">
        <f t="shared" si="267"/>
        <v/>
      </c>
      <c r="M318" s="5" t="str">
        <f t="shared" si="268"/>
        <v/>
      </c>
      <c r="N318" s="5" t="str">
        <f t="shared" si="269"/>
        <v/>
      </c>
    </row>
    <row r="319" spans="2:14" hidden="1">
      <c r="B319" s="5" t="s">
        <v>325</v>
      </c>
      <c r="C319" s="5" t="str">
        <f t="shared" ca="1" si="270"/>
        <v>Veikla</v>
      </c>
      <c r="D319" t="str">
        <f t="shared" si="271"/>
        <v>False</v>
      </c>
      <c r="E319" s="258" t="str">
        <f t="shared" si="260"/>
        <v>Ne</v>
      </c>
      <c r="F319" s="195" t="str">
        <f t="shared" si="261"/>
        <v/>
      </c>
      <c r="G319" s="5" t="str">
        <f t="shared" si="262"/>
        <v/>
      </c>
      <c r="H319" s="5" t="str">
        <f t="shared" si="263"/>
        <v/>
      </c>
      <c r="I319" s="5" t="str">
        <f t="shared" si="264"/>
        <v/>
      </c>
      <c r="J319" s="5" t="str">
        <f t="shared" si="265"/>
        <v/>
      </c>
      <c r="K319" s="5" t="str">
        <f t="shared" si="266"/>
        <v/>
      </c>
      <c r="L319" s="5" t="str">
        <f t="shared" si="267"/>
        <v/>
      </c>
      <c r="M319" s="5" t="str">
        <f t="shared" si="268"/>
        <v/>
      </c>
      <c r="N319" s="5" t="str">
        <f t="shared" si="269"/>
        <v/>
      </c>
    </row>
    <row r="320" spans="2:14" hidden="1">
      <c r="B320" s="5" t="s">
        <v>326</v>
      </c>
      <c r="C320" s="5" t="str">
        <f t="shared" ca="1" si="270"/>
        <v>Veikla</v>
      </c>
      <c r="D320" t="str">
        <f t="shared" si="271"/>
        <v>False</v>
      </c>
      <c r="E320" s="258" t="str">
        <f t="shared" si="260"/>
        <v>Ne</v>
      </c>
      <c r="F320" s="195" t="str">
        <f t="shared" si="261"/>
        <v/>
      </c>
      <c r="G320" s="5" t="str">
        <f t="shared" si="262"/>
        <v/>
      </c>
      <c r="H320" s="5" t="str">
        <f t="shared" si="263"/>
        <v/>
      </c>
      <c r="I320" s="5" t="str">
        <f t="shared" si="264"/>
        <v/>
      </c>
      <c r="J320" s="5" t="str">
        <f t="shared" si="265"/>
        <v/>
      </c>
      <c r="K320" s="5" t="str">
        <f t="shared" si="266"/>
        <v/>
      </c>
      <c r="L320" s="5" t="str">
        <f t="shared" si="267"/>
        <v/>
      </c>
      <c r="M320" s="5" t="str">
        <f t="shared" si="268"/>
        <v/>
      </c>
      <c r="N320" s="5" t="str">
        <f t="shared" si="269"/>
        <v/>
      </c>
    </row>
    <row r="321" spans="2:14" hidden="1">
      <c r="B321" s="5" t="s">
        <v>327</v>
      </c>
      <c r="C321" s="5" t="str">
        <f t="shared" ca="1" si="270"/>
        <v>Veikla</v>
      </c>
      <c r="D321" t="str">
        <f t="shared" si="271"/>
        <v>False</v>
      </c>
      <c r="E321" s="258" t="str">
        <f t="shared" si="260"/>
        <v>Ne</v>
      </c>
      <c r="F321" s="195" t="str">
        <f t="shared" si="261"/>
        <v/>
      </c>
      <c r="G321" s="5" t="str">
        <f t="shared" si="262"/>
        <v/>
      </c>
      <c r="H321" s="5" t="str">
        <f t="shared" si="263"/>
        <v/>
      </c>
      <c r="I321" s="5" t="str">
        <f t="shared" si="264"/>
        <v/>
      </c>
      <c r="J321" s="5" t="str">
        <f t="shared" si="265"/>
        <v/>
      </c>
      <c r="K321" s="5" t="str">
        <f t="shared" si="266"/>
        <v/>
      </c>
      <c r="L321" s="5" t="str">
        <f t="shared" si="267"/>
        <v/>
      </c>
      <c r="M321" s="5" t="str">
        <f t="shared" si="268"/>
        <v/>
      </c>
      <c r="N321" s="5" t="str">
        <f t="shared" si="269"/>
        <v/>
      </c>
    </row>
    <row r="322" spans="2:14" hidden="1">
      <c r="B322" s="5" t="s">
        <v>328</v>
      </c>
      <c r="C322" s="5" t="str">
        <f t="shared" ca="1" si="270"/>
        <v>Veikla</v>
      </c>
      <c r="D322" t="str">
        <f t="shared" si="271"/>
        <v>False</v>
      </c>
      <c r="E322" s="258" t="str">
        <f t="shared" si="260"/>
        <v>Ne</v>
      </c>
      <c r="F322" s="195" t="str">
        <f t="shared" si="261"/>
        <v/>
      </c>
      <c r="G322" s="5" t="str">
        <f t="shared" si="262"/>
        <v/>
      </c>
      <c r="H322" s="5" t="str">
        <f t="shared" si="263"/>
        <v/>
      </c>
      <c r="I322" s="5" t="str">
        <f t="shared" si="264"/>
        <v/>
      </c>
      <c r="J322" s="5" t="str">
        <f t="shared" si="265"/>
        <v/>
      </c>
      <c r="K322" s="5" t="str">
        <f t="shared" si="266"/>
        <v/>
      </c>
      <c r="L322" s="5" t="str">
        <f t="shared" si="267"/>
        <v/>
      </c>
      <c r="M322" s="5" t="str">
        <f t="shared" si="268"/>
        <v/>
      </c>
      <c r="N322" s="5" t="str">
        <f t="shared" si="269"/>
        <v/>
      </c>
    </row>
    <row r="323" spans="2:14" hidden="1">
      <c r="B323" s="5" t="s">
        <v>329</v>
      </c>
      <c r="C323" s="5" t="str">
        <f t="shared" ca="1" si="270"/>
        <v>Veikla</v>
      </c>
      <c r="D323" t="str">
        <f t="shared" si="271"/>
        <v>False</v>
      </c>
      <c r="E323" s="258" t="str">
        <f t="shared" si="260"/>
        <v>Ne</v>
      </c>
      <c r="F323" s="195" t="str">
        <f t="shared" si="261"/>
        <v/>
      </c>
      <c r="G323" s="5" t="str">
        <f t="shared" si="262"/>
        <v/>
      </c>
      <c r="H323" s="5" t="str">
        <f t="shared" si="263"/>
        <v/>
      </c>
      <c r="I323" s="5" t="str">
        <f t="shared" si="264"/>
        <v/>
      </c>
      <c r="J323" s="5" t="str">
        <f t="shared" si="265"/>
        <v/>
      </c>
      <c r="K323" s="5" t="str">
        <f t="shared" si="266"/>
        <v/>
      </c>
      <c r="L323" s="5" t="str">
        <f t="shared" si="267"/>
        <v/>
      </c>
      <c r="M323" s="5" t="str">
        <f t="shared" si="268"/>
        <v/>
      </c>
      <c r="N323" s="5" t="str">
        <f t="shared" si="269"/>
        <v/>
      </c>
    </row>
    <row r="324" spans="2:14" hidden="1">
      <c r="B324" s="5" t="s">
        <v>330</v>
      </c>
      <c r="C324" s="5" t="str">
        <f t="shared" ca="1" si="270"/>
        <v>Veikla</v>
      </c>
      <c r="D324" t="str">
        <f t="shared" si="271"/>
        <v>False</v>
      </c>
      <c r="E324" s="258" t="str">
        <f t="shared" si="260"/>
        <v>Ne</v>
      </c>
      <c r="F324" s="195" t="str">
        <f t="shared" si="261"/>
        <v/>
      </c>
      <c r="G324" s="5" t="str">
        <f t="shared" si="262"/>
        <v/>
      </c>
      <c r="H324" s="5" t="str">
        <f t="shared" si="263"/>
        <v/>
      </c>
      <c r="I324" s="5" t="str">
        <f t="shared" si="264"/>
        <v/>
      </c>
      <c r="J324" s="5" t="str">
        <f t="shared" si="265"/>
        <v/>
      </c>
      <c r="K324" s="5" t="str">
        <f t="shared" si="266"/>
        <v/>
      </c>
      <c r="L324" s="5" t="str">
        <f t="shared" si="267"/>
        <v/>
      </c>
      <c r="M324" s="5" t="str">
        <f t="shared" si="268"/>
        <v/>
      </c>
      <c r="N324" s="5" t="str">
        <f t="shared" si="269"/>
        <v/>
      </c>
    </row>
    <row r="325" spans="2:14" hidden="1">
      <c r="B325" s="5" t="s">
        <v>331</v>
      </c>
      <c r="C325" s="5" t="str">
        <f t="shared" ca="1" si="270"/>
        <v>Reinvesticijos (po priemonės įgyvendinimo)</v>
      </c>
      <c r="D325" t="str">
        <f t="shared" si="271"/>
        <v>False</v>
      </c>
      <c r="E325" s="258" t="str">
        <f t="shared" si="260"/>
        <v>Ne</v>
      </c>
      <c r="F325" s="195" t="str">
        <f t="shared" si="261"/>
        <v/>
      </c>
      <c r="G325" s="5" t="str">
        <f t="shared" si="262"/>
        <v/>
      </c>
      <c r="H325" s="5" t="str">
        <f t="shared" si="263"/>
        <v/>
      </c>
      <c r="I325" s="5" t="str">
        <f t="shared" si="264"/>
        <v/>
      </c>
      <c r="J325" s="5" t="str">
        <f t="shared" si="265"/>
        <v/>
      </c>
      <c r="K325" s="5" t="str">
        <f t="shared" si="266"/>
        <v/>
      </c>
      <c r="L325" s="5" t="str">
        <f t="shared" si="267"/>
        <v/>
      </c>
      <c r="M325" s="5" t="str">
        <f t="shared" si="268"/>
        <v/>
      </c>
      <c r="N325" s="5" t="str">
        <f t="shared" si="269"/>
        <v/>
      </c>
    </row>
    <row r="326" spans="2:14" hidden="1">
      <c r="B326" s="5" t="s">
        <v>332</v>
      </c>
      <c r="C326" s="5" t="str">
        <f t="shared" ca="1" si="270"/>
        <v>Likutinė vertė</v>
      </c>
      <c r="D326" t="str">
        <f t="shared" si="271"/>
        <v>False</v>
      </c>
      <c r="E326" s="258" t="str">
        <f t="shared" si="260"/>
        <v>Ne</v>
      </c>
      <c r="F326" s="195" t="str">
        <f t="shared" si="261"/>
        <v/>
      </c>
      <c r="G326" s="5" t="str">
        <f t="shared" si="262"/>
        <v/>
      </c>
      <c r="H326" s="5" t="str">
        <f t="shared" si="263"/>
        <v/>
      </c>
      <c r="I326" s="5" t="str">
        <f t="shared" si="264"/>
        <v/>
      </c>
      <c r="J326" s="5" t="str">
        <f t="shared" si="265"/>
        <v/>
      </c>
      <c r="K326" s="5" t="str">
        <f t="shared" si="266"/>
        <v/>
      </c>
      <c r="L326" s="5" t="str">
        <f t="shared" si="267"/>
        <v/>
      </c>
      <c r="M326" s="5" t="str">
        <f t="shared" si="268"/>
        <v/>
      </c>
      <c r="N326" s="5" t="str">
        <f t="shared" si="269"/>
        <v/>
      </c>
    </row>
    <row r="327" spans="2:14" hidden="1">
      <c r="B327" s="5" t="s">
        <v>333</v>
      </c>
      <c r="C327" s="5" t="str">
        <f t="shared" ca="1" si="270"/>
        <v>Veikla</v>
      </c>
      <c r="D327" t="str">
        <f t="shared" si="271"/>
        <v>False</v>
      </c>
      <c r="E327" s="258" t="str">
        <f t="shared" si="260"/>
        <v>Ne</v>
      </c>
      <c r="F327" s="195" t="str">
        <f t="shared" si="261"/>
        <v/>
      </c>
      <c r="G327" s="5" t="str">
        <f t="shared" si="262"/>
        <v/>
      </c>
      <c r="H327" s="5" t="str">
        <f t="shared" si="263"/>
        <v/>
      </c>
      <c r="I327" s="5" t="str">
        <f t="shared" si="264"/>
        <v/>
      </c>
      <c r="J327" s="5" t="str">
        <f t="shared" si="265"/>
        <v/>
      </c>
      <c r="K327" s="5" t="str">
        <f t="shared" si="266"/>
        <v/>
      </c>
      <c r="L327" s="5" t="str">
        <f t="shared" si="267"/>
        <v/>
      </c>
      <c r="M327" s="5" t="str">
        <f t="shared" si="268"/>
        <v/>
      </c>
      <c r="N327" s="5" t="str">
        <f t="shared" si="269"/>
        <v/>
      </c>
    </row>
    <row r="328" spans="2:14" hidden="1">
      <c r="B328" s="5" t="s">
        <v>334</v>
      </c>
      <c r="C328" s="5" t="str">
        <f t="shared" ca="1" si="270"/>
        <v>Veikla</v>
      </c>
      <c r="D328" t="str">
        <f t="shared" si="271"/>
        <v>False</v>
      </c>
      <c r="E328" s="258" t="str">
        <f t="shared" si="260"/>
        <v>Ne</v>
      </c>
      <c r="F328" s="195" t="str">
        <f t="shared" si="261"/>
        <v/>
      </c>
      <c r="G328" s="5" t="str">
        <f t="shared" si="262"/>
        <v/>
      </c>
      <c r="H328" s="5" t="str">
        <f t="shared" si="263"/>
        <v/>
      </c>
      <c r="I328" s="5" t="str">
        <f t="shared" si="264"/>
        <v/>
      </c>
      <c r="J328" s="5" t="str">
        <f t="shared" si="265"/>
        <v/>
      </c>
      <c r="K328" s="5" t="str">
        <f t="shared" si="266"/>
        <v/>
      </c>
      <c r="L328" s="5" t="str">
        <f t="shared" si="267"/>
        <v/>
      </c>
      <c r="M328" s="5" t="str">
        <f t="shared" si="268"/>
        <v/>
      </c>
      <c r="N328" s="5" t="str">
        <f t="shared" si="269"/>
        <v/>
      </c>
    </row>
    <row r="329" spans="2:14" hidden="1">
      <c r="B329" s="5" t="s">
        <v>335</v>
      </c>
      <c r="C329" s="5" t="str">
        <f t="shared" ca="1" si="270"/>
        <v>Veikla</v>
      </c>
      <c r="D329" t="str">
        <f t="shared" si="271"/>
        <v>False</v>
      </c>
      <c r="E329" s="258" t="str">
        <f t="shared" si="260"/>
        <v>Ne</v>
      </c>
      <c r="F329" s="195" t="str">
        <f t="shared" si="261"/>
        <v/>
      </c>
      <c r="G329" s="5" t="str">
        <f t="shared" si="262"/>
        <v/>
      </c>
      <c r="H329" s="5" t="str">
        <f t="shared" si="263"/>
        <v/>
      </c>
      <c r="I329" s="5" t="str">
        <f t="shared" si="264"/>
        <v/>
      </c>
      <c r="J329" s="5" t="str">
        <f t="shared" si="265"/>
        <v/>
      </c>
      <c r="K329" s="5" t="str">
        <f t="shared" si="266"/>
        <v/>
      </c>
      <c r="L329" s="5" t="str">
        <f t="shared" si="267"/>
        <v/>
      </c>
      <c r="M329" s="5" t="str">
        <f t="shared" si="268"/>
        <v/>
      </c>
      <c r="N329" s="5" t="str">
        <f t="shared" si="269"/>
        <v/>
      </c>
    </row>
    <row r="330" spans="2:14" hidden="1">
      <c r="B330" s="5" t="s">
        <v>336</v>
      </c>
      <c r="C330" s="5" t="str">
        <f t="shared" ca="1" si="270"/>
        <v>Veikla</v>
      </c>
      <c r="D330" t="str">
        <f t="shared" si="271"/>
        <v>False</v>
      </c>
      <c r="E330" s="258" t="str">
        <f t="shared" si="260"/>
        <v>Ne</v>
      </c>
      <c r="F330" s="195" t="str">
        <f t="shared" si="261"/>
        <v/>
      </c>
      <c r="G330" s="5" t="str">
        <f t="shared" si="262"/>
        <v/>
      </c>
      <c r="H330" s="5" t="str">
        <f t="shared" si="263"/>
        <v/>
      </c>
      <c r="I330" s="5" t="str">
        <f t="shared" si="264"/>
        <v/>
      </c>
      <c r="J330" s="5" t="str">
        <f t="shared" si="265"/>
        <v/>
      </c>
      <c r="K330" s="5" t="str">
        <f t="shared" si="266"/>
        <v/>
      </c>
      <c r="L330" s="5" t="str">
        <f t="shared" si="267"/>
        <v/>
      </c>
      <c r="M330" s="5" t="str">
        <f t="shared" si="268"/>
        <v/>
      </c>
      <c r="N330" s="5" t="str">
        <f t="shared" si="269"/>
        <v/>
      </c>
    </row>
    <row r="331" spans="2:14" hidden="1">
      <c r="B331" s="5" t="s">
        <v>337</v>
      </c>
      <c r="C331" s="5" t="str">
        <f t="shared" ca="1" si="270"/>
        <v>Veikla</v>
      </c>
      <c r="D331" t="str">
        <f t="shared" si="271"/>
        <v>False</v>
      </c>
      <c r="E331" s="258" t="str">
        <f t="shared" si="260"/>
        <v>Ne</v>
      </c>
      <c r="F331" s="195" t="str">
        <f t="shared" si="261"/>
        <v/>
      </c>
      <c r="G331" s="5" t="str">
        <f t="shared" si="262"/>
        <v/>
      </c>
      <c r="H331" s="5" t="str">
        <f t="shared" si="263"/>
        <v/>
      </c>
      <c r="I331" s="5" t="str">
        <f t="shared" si="264"/>
        <v/>
      </c>
      <c r="J331" s="5" t="str">
        <f t="shared" si="265"/>
        <v/>
      </c>
      <c r="K331" s="5" t="str">
        <f t="shared" si="266"/>
        <v/>
      </c>
      <c r="L331" s="5" t="str">
        <f t="shared" si="267"/>
        <v/>
      </c>
      <c r="M331" s="5" t="str">
        <f t="shared" si="268"/>
        <v/>
      </c>
      <c r="N331" s="5" t="str">
        <f t="shared" si="269"/>
        <v/>
      </c>
    </row>
    <row r="332" spans="2:14" hidden="1">
      <c r="B332" s="5" t="s">
        <v>338</v>
      </c>
      <c r="C332" s="5" t="str">
        <f t="shared" ca="1" si="270"/>
        <v>Veikla</v>
      </c>
      <c r="D332" t="str">
        <f t="shared" si="271"/>
        <v>False</v>
      </c>
      <c r="E332" s="258" t="str">
        <f t="shared" si="260"/>
        <v>Ne</v>
      </c>
      <c r="F332" s="195" t="str">
        <f t="shared" si="261"/>
        <v/>
      </c>
      <c r="G332" s="5" t="str">
        <f t="shared" si="262"/>
        <v/>
      </c>
      <c r="H332" s="5" t="str">
        <f t="shared" si="263"/>
        <v/>
      </c>
      <c r="I332" s="5" t="str">
        <f t="shared" si="264"/>
        <v/>
      </c>
      <c r="J332" s="5" t="str">
        <f t="shared" si="265"/>
        <v/>
      </c>
      <c r="K332" s="5" t="str">
        <f t="shared" si="266"/>
        <v/>
      </c>
      <c r="L332" s="5" t="str">
        <f t="shared" si="267"/>
        <v/>
      </c>
      <c r="M332" s="5" t="str">
        <f t="shared" si="268"/>
        <v/>
      </c>
      <c r="N332" s="5" t="str">
        <f t="shared" si="269"/>
        <v/>
      </c>
    </row>
    <row r="333" spans="2:14" hidden="1">
      <c r="B333" s="5" t="s">
        <v>339</v>
      </c>
      <c r="C333" s="5" t="str">
        <f t="shared" ca="1" si="270"/>
        <v>Veikla</v>
      </c>
      <c r="D333" t="str">
        <f t="shared" si="271"/>
        <v>False</v>
      </c>
      <c r="E333" s="258" t="str">
        <f t="shared" si="260"/>
        <v>Ne</v>
      </c>
      <c r="F333" s="195" t="str">
        <f t="shared" si="261"/>
        <v/>
      </c>
      <c r="G333" s="5" t="str">
        <f t="shared" si="262"/>
        <v/>
      </c>
      <c r="H333" s="5" t="str">
        <f t="shared" si="263"/>
        <v/>
      </c>
      <c r="I333" s="5" t="str">
        <f t="shared" si="264"/>
        <v/>
      </c>
      <c r="J333" s="5" t="str">
        <f t="shared" si="265"/>
        <v/>
      </c>
      <c r="K333" s="5" t="str">
        <f t="shared" si="266"/>
        <v/>
      </c>
      <c r="L333" s="5" t="str">
        <f t="shared" si="267"/>
        <v/>
      </c>
      <c r="M333" s="5" t="str">
        <f t="shared" si="268"/>
        <v/>
      </c>
      <c r="N333" s="5" t="str">
        <f t="shared" si="269"/>
        <v/>
      </c>
    </row>
    <row r="334" spans="2:14" hidden="1">
      <c r="B334" s="5" t="s">
        <v>340</v>
      </c>
      <c r="C334" s="5" t="str">
        <f t="shared" ca="1" si="270"/>
        <v>Veikla</v>
      </c>
      <c r="D334" t="str">
        <f t="shared" si="271"/>
        <v>False</v>
      </c>
      <c r="E334" s="258" t="str">
        <f t="shared" si="260"/>
        <v>Ne</v>
      </c>
      <c r="F334" s="195" t="str">
        <f t="shared" si="261"/>
        <v/>
      </c>
      <c r="G334" s="5" t="str">
        <f t="shared" si="262"/>
        <v/>
      </c>
      <c r="H334" s="5" t="str">
        <f t="shared" si="263"/>
        <v/>
      </c>
      <c r="I334" s="5" t="str">
        <f t="shared" si="264"/>
        <v/>
      </c>
      <c r="J334" s="5" t="str">
        <f t="shared" si="265"/>
        <v/>
      </c>
      <c r="K334" s="5" t="str">
        <f t="shared" si="266"/>
        <v/>
      </c>
      <c r="L334" s="5" t="str">
        <f t="shared" si="267"/>
        <v/>
      </c>
      <c r="M334" s="5" t="str">
        <f t="shared" si="268"/>
        <v/>
      </c>
      <c r="N334" s="5" t="str">
        <f t="shared" si="269"/>
        <v/>
      </c>
    </row>
    <row r="335" spans="2:14" hidden="1">
      <c r="B335" s="5" t="s">
        <v>341</v>
      </c>
      <c r="C335" s="5" t="str">
        <f t="shared" ca="1" si="270"/>
        <v>Reinvesticijos (po priemonės įgyvendinimo)</v>
      </c>
      <c r="D335" t="str">
        <f t="shared" si="271"/>
        <v>False</v>
      </c>
      <c r="E335" s="258" t="str">
        <f t="shared" si="260"/>
        <v>Ne</v>
      </c>
      <c r="F335" s="195" t="str">
        <f t="shared" si="261"/>
        <v/>
      </c>
      <c r="G335" s="5" t="str">
        <f t="shared" si="262"/>
        <v/>
      </c>
      <c r="H335" s="5" t="str">
        <f t="shared" si="263"/>
        <v/>
      </c>
      <c r="I335" s="5" t="str">
        <f t="shared" si="264"/>
        <v/>
      </c>
      <c r="J335" s="5" t="str">
        <f t="shared" si="265"/>
        <v/>
      </c>
      <c r="K335" s="5" t="str">
        <f t="shared" si="266"/>
        <v/>
      </c>
      <c r="L335" s="5" t="str">
        <f t="shared" si="267"/>
        <v/>
      </c>
      <c r="M335" s="5" t="str">
        <f t="shared" si="268"/>
        <v/>
      </c>
      <c r="N335" s="5" t="str">
        <f t="shared" si="269"/>
        <v/>
      </c>
    </row>
    <row r="336" spans="2:14" hidden="1">
      <c r="B336" s="5" t="s">
        <v>342</v>
      </c>
      <c r="C336" s="5" t="str">
        <f t="shared" ca="1" si="270"/>
        <v>Likutinė vertė</v>
      </c>
      <c r="D336" t="str">
        <f t="shared" si="271"/>
        <v>False</v>
      </c>
      <c r="E336" s="258" t="str">
        <f t="shared" si="260"/>
        <v>Ne</v>
      </c>
      <c r="F336" s="195" t="str">
        <f t="shared" si="261"/>
        <v/>
      </c>
      <c r="G336" s="5" t="str">
        <f t="shared" si="262"/>
        <v/>
      </c>
      <c r="H336" s="5" t="str">
        <f t="shared" si="263"/>
        <v/>
      </c>
      <c r="I336" s="5" t="str">
        <f t="shared" si="264"/>
        <v/>
      </c>
      <c r="J336" s="5" t="str">
        <f t="shared" si="265"/>
        <v/>
      </c>
      <c r="K336" s="5" t="str">
        <f t="shared" si="266"/>
        <v/>
      </c>
      <c r="L336" s="5" t="str">
        <f t="shared" si="267"/>
        <v/>
      </c>
      <c r="M336" s="5" t="str">
        <f t="shared" si="268"/>
        <v/>
      </c>
      <c r="N336" s="5" t="str">
        <f t="shared" si="269"/>
        <v/>
      </c>
    </row>
    <row r="337" spans="2:14" hidden="1">
      <c r="B337" s="5" t="s">
        <v>343</v>
      </c>
      <c r="C337" s="5" t="str">
        <f t="shared" ca="1" si="270"/>
        <v>Veikla</v>
      </c>
      <c r="D337" t="str">
        <f t="shared" si="271"/>
        <v>False</v>
      </c>
      <c r="E337" s="258" t="str">
        <f t="shared" si="260"/>
        <v>Ne</v>
      </c>
      <c r="F337" s="195" t="str">
        <f t="shared" si="261"/>
        <v/>
      </c>
      <c r="G337" s="5" t="str">
        <f t="shared" si="262"/>
        <v/>
      </c>
      <c r="H337" s="5" t="str">
        <f t="shared" si="263"/>
        <v/>
      </c>
      <c r="I337" s="5" t="str">
        <f t="shared" si="264"/>
        <v/>
      </c>
      <c r="J337" s="5" t="str">
        <f t="shared" si="265"/>
        <v/>
      </c>
      <c r="K337" s="5" t="str">
        <f t="shared" si="266"/>
        <v/>
      </c>
      <c r="L337" s="5" t="str">
        <f t="shared" si="267"/>
        <v/>
      </c>
      <c r="M337" s="5" t="str">
        <f t="shared" si="268"/>
        <v/>
      </c>
      <c r="N337" s="5" t="str">
        <f t="shared" si="269"/>
        <v/>
      </c>
    </row>
    <row r="338" spans="2:14" hidden="1">
      <c r="B338" s="5" t="s">
        <v>344</v>
      </c>
      <c r="C338" s="5" t="str">
        <f t="shared" ca="1" si="270"/>
        <v>Veikla</v>
      </c>
      <c r="D338" t="str">
        <f t="shared" si="271"/>
        <v>False</v>
      </c>
      <c r="E338" s="258" t="str">
        <f t="shared" si="260"/>
        <v>Ne</v>
      </c>
      <c r="F338" s="195" t="str">
        <f t="shared" si="261"/>
        <v/>
      </c>
      <c r="G338" s="5" t="str">
        <f t="shared" si="262"/>
        <v/>
      </c>
      <c r="H338" s="5" t="str">
        <f t="shared" si="263"/>
        <v/>
      </c>
      <c r="I338" s="5" t="str">
        <f t="shared" si="264"/>
        <v/>
      </c>
      <c r="J338" s="5" t="str">
        <f t="shared" si="265"/>
        <v/>
      </c>
      <c r="K338" s="5" t="str">
        <f t="shared" si="266"/>
        <v/>
      </c>
      <c r="L338" s="5" t="str">
        <f t="shared" si="267"/>
        <v/>
      </c>
      <c r="M338" s="5" t="str">
        <f t="shared" si="268"/>
        <v/>
      </c>
      <c r="N338" s="5" t="str">
        <f t="shared" si="269"/>
        <v/>
      </c>
    </row>
    <row r="339" spans="2:14" hidden="1">
      <c r="B339" s="5" t="s">
        <v>345</v>
      </c>
      <c r="C339" s="5" t="str">
        <f t="shared" ca="1" si="270"/>
        <v>Veikla</v>
      </c>
      <c r="D339" t="str">
        <f t="shared" si="271"/>
        <v>False</v>
      </c>
      <c r="E339" s="258" t="str">
        <f t="shared" ref="E339:E378" si="272">IF(COUNTIFS(F339:K339,"Taip"),"Taip","Ne")</f>
        <v>Ne</v>
      </c>
      <c r="F339" s="195" t="str">
        <f t="shared" ref="F339:F378" si="273">IFERROR(IF(OR(ABS(E230)&gt;0.01,ABS(F230)&gt;0.01),"Taip",""),"")</f>
        <v/>
      </c>
      <c r="G339" s="5" t="str">
        <f t="shared" ref="G339:G378" si="274">IFERROR(IF(OR(ABS(G230)&gt;0.01,ABS(H230)&gt;0.01),"Taip",""),"")</f>
        <v/>
      </c>
      <c r="H339" s="5" t="str">
        <f t="shared" ref="H339:H378" si="275">IFERROR(IF(OR(ABS(I230)&gt;0.01,ABS(J230)&gt;0.01),"Taip",""),"")</f>
        <v/>
      </c>
      <c r="I339" s="5" t="str">
        <f t="shared" ref="I339:I378" si="276">IFERROR(IF(OR(ABS(K230)&gt;0.01,ABS(L230)&gt;0.01),"Taip",""),"")</f>
        <v/>
      </c>
      <c r="J339" s="5" t="str">
        <f t="shared" ref="J339:J378" si="277">IFERROR(IF(OR(ABS(M230)&gt;0.01,ABS(N230)&gt;0.01),"Taip",""),"")</f>
        <v/>
      </c>
      <c r="K339" s="5" t="str">
        <f t="shared" ref="K339:K378" si="278">IFERROR(IF(OR(ABS(O230)&gt;0.01,ABS(P230)&gt;0.01),"Taip",""),"")</f>
        <v/>
      </c>
      <c r="L339" s="5" t="str">
        <f t="shared" ref="L339:L378" si="279">IFERROR(IF(OR(ABS(Q230)&gt;0.01,ABS(R230)&gt;0.01),"Taip",""),"")</f>
        <v/>
      </c>
      <c r="M339" s="5" t="str">
        <f t="shared" ref="M339:M378" si="280">IFERROR(IF(OR(ABS(S230)&gt;0.01,ABS(T230)&gt;0.01),"Taip",""),"")</f>
        <v/>
      </c>
      <c r="N339" s="5" t="str">
        <f t="shared" ref="N339:N378" si="281">IFERROR(IF(OR(ABS(U230)&gt;0.01,ABS(V230)&gt;0.01),"Taip",""),"")</f>
        <v/>
      </c>
    </row>
    <row r="340" spans="2:14" hidden="1">
      <c r="B340" s="5" t="s">
        <v>346</v>
      </c>
      <c r="C340" s="5" t="str">
        <f t="shared" ca="1" si="270"/>
        <v>Veikla</v>
      </c>
      <c r="D340" t="str">
        <f t="shared" si="271"/>
        <v>False</v>
      </c>
      <c r="E340" s="258" t="str">
        <f t="shared" si="272"/>
        <v>Ne</v>
      </c>
      <c r="F340" s="195" t="str">
        <f t="shared" si="273"/>
        <v/>
      </c>
      <c r="G340" s="5" t="str">
        <f t="shared" si="274"/>
        <v/>
      </c>
      <c r="H340" s="5" t="str">
        <f t="shared" si="275"/>
        <v/>
      </c>
      <c r="I340" s="5" t="str">
        <f t="shared" si="276"/>
        <v/>
      </c>
      <c r="J340" s="5" t="str">
        <f t="shared" si="277"/>
        <v/>
      </c>
      <c r="K340" s="5" t="str">
        <f t="shared" si="278"/>
        <v/>
      </c>
      <c r="L340" s="5" t="str">
        <f t="shared" si="279"/>
        <v/>
      </c>
      <c r="M340" s="5" t="str">
        <f t="shared" si="280"/>
        <v/>
      </c>
      <c r="N340" s="5" t="str">
        <f t="shared" si="281"/>
        <v/>
      </c>
    </row>
    <row r="341" spans="2:14" hidden="1">
      <c r="B341" s="5" t="s">
        <v>347</v>
      </c>
      <c r="C341" s="5" t="str">
        <f t="shared" ref="C341:C378" ca="1" si="282">VLOOKUP(B341,$B$12:$C$129,2,FALSE)</f>
        <v>Veikla</v>
      </c>
      <c r="D341" t="str">
        <f t="shared" si="271"/>
        <v>False</v>
      </c>
      <c r="E341" s="258" t="str">
        <f t="shared" si="272"/>
        <v>Ne</v>
      </c>
      <c r="F341" s="195" t="str">
        <f t="shared" si="273"/>
        <v/>
      </c>
      <c r="G341" s="5" t="str">
        <f t="shared" si="274"/>
        <v/>
      </c>
      <c r="H341" s="5" t="str">
        <f t="shared" si="275"/>
        <v/>
      </c>
      <c r="I341" s="5" t="str">
        <f t="shared" si="276"/>
        <v/>
      </c>
      <c r="J341" s="5" t="str">
        <f t="shared" si="277"/>
        <v/>
      </c>
      <c r="K341" s="5" t="str">
        <f t="shared" si="278"/>
        <v/>
      </c>
      <c r="L341" s="5" t="str">
        <f t="shared" si="279"/>
        <v/>
      </c>
      <c r="M341" s="5" t="str">
        <f t="shared" si="280"/>
        <v/>
      </c>
      <c r="N341" s="5" t="str">
        <f t="shared" si="281"/>
        <v/>
      </c>
    </row>
    <row r="342" spans="2:14" hidden="1">
      <c r="B342" s="5" t="s">
        <v>348</v>
      </c>
      <c r="C342" s="5" t="str">
        <f t="shared" ca="1" si="282"/>
        <v>Veikla</v>
      </c>
      <c r="D342" t="str">
        <f t="shared" ref="D342:D378" si="283">VLOOKUP(B342,$B$168:$D$269,3,FALSE)</f>
        <v>False</v>
      </c>
      <c r="E342" s="258" t="str">
        <f t="shared" si="272"/>
        <v>Ne</v>
      </c>
      <c r="F342" s="195" t="str">
        <f t="shared" si="273"/>
        <v/>
      </c>
      <c r="G342" s="5" t="str">
        <f t="shared" si="274"/>
        <v/>
      </c>
      <c r="H342" s="5" t="str">
        <f t="shared" si="275"/>
        <v/>
      </c>
      <c r="I342" s="5" t="str">
        <f t="shared" si="276"/>
        <v/>
      </c>
      <c r="J342" s="5" t="str">
        <f t="shared" si="277"/>
        <v/>
      </c>
      <c r="K342" s="5" t="str">
        <f t="shared" si="278"/>
        <v/>
      </c>
      <c r="L342" s="5" t="str">
        <f t="shared" si="279"/>
        <v/>
      </c>
      <c r="M342" s="5" t="str">
        <f t="shared" si="280"/>
        <v/>
      </c>
      <c r="N342" s="5" t="str">
        <f t="shared" si="281"/>
        <v/>
      </c>
    </row>
    <row r="343" spans="2:14" hidden="1">
      <c r="B343" s="5" t="s">
        <v>349</v>
      </c>
      <c r="C343" s="5" t="str">
        <f t="shared" ca="1" si="282"/>
        <v>Veikla</v>
      </c>
      <c r="D343" t="str">
        <f t="shared" si="283"/>
        <v>False</v>
      </c>
      <c r="E343" s="258" t="str">
        <f t="shared" si="272"/>
        <v>Ne</v>
      </c>
      <c r="F343" s="195" t="str">
        <f t="shared" si="273"/>
        <v/>
      </c>
      <c r="G343" s="5" t="str">
        <f t="shared" si="274"/>
        <v/>
      </c>
      <c r="H343" s="5" t="str">
        <f t="shared" si="275"/>
        <v/>
      </c>
      <c r="I343" s="5" t="str">
        <f t="shared" si="276"/>
        <v/>
      </c>
      <c r="J343" s="5" t="str">
        <f t="shared" si="277"/>
        <v/>
      </c>
      <c r="K343" s="5" t="str">
        <f t="shared" si="278"/>
        <v/>
      </c>
      <c r="L343" s="5" t="str">
        <f t="shared" si="279"/>
        <v/>
      </c>
      <c r="M343" s="5" t="str">
        <f t="shared" si="280"/>
        <v/>
      </c>
      <c r="N343" s="5" t="str">
        <f t="shared" si="281"/>
        <v/>
      </c>
    </row>
    <row r="344" spans="2:14" hidden="1">
      <c r="B344" s="5" t="s">
        <v>350</v>
      </c>
      <c r="C344" s="5" t="str">
        <f t="shared" ca="1" si="282"/>
        <v>Veikla</v>
      </c>
      <c r="D344" t="str">
        <f t="shared" si="283"/>
        <v>False</v>
      </c>
      <c r="E344" s="258" t="str">
        <f t="shared" si="272"/>
        <v>Ne</v>
      </c>
      <c r="F344" s="195" t="str">
        <f t="shared" si="273"/>
        <v/>
      </c>
      <c r="G344" s="5" t="str">
        <f t="shared" si="274"/>
        <v/>
      </c>
      <c r="H344" s="5" t="str">
        <f t="shared" si="275"/>
        <v/>
      </c>
      <c r="I344" s="5" t="str">
        <f t="shared" si="276"/>
        <v/>
      </c>
      <c r="J344" s="5" t="str">
        <f t="shared" si="277"/>
        <v/>
      </c>
      <c r="K344" s="5" t="str">
        <f t="shared" si="278"/>
        <v/>
      </c>
      <c r="L344" s="5" t="str">
        <f t="shared" si="279"/>
        <v/>
      </c>
      <c r="M344" s="5" t="str">
        <f t="shared" si="280"/>
        <v/>
      </c>
      <c r="N344" s="5" t="str">
        <f t="shared" si="281"/>
        <v/>
      </c>
    </row>
    <row r="345" spans="2:14" hidden="1">
      <c r="B345" s="5" t="s">
        <v>351</v>
      </c>
      <c r="C345" s="5" t="str">
        <f t="shared" ca="1" si="282"/>
        <v>Reinvesticijos (po priemonės įgyvendinimo)</v>
      </c>
      <c r="D345" t="str">
        <f t="shared" si="283"/>
        <v>False</v>
      </c>
      <c r="E345" s="258" t="str">
        <f t="shared" si="272"/>
        <v>Ne</v>
      </c>
      <c r="F345" s="195" t="str">
        <f t="shared" si="273"/>
        <v/>
      </c>
      <c r="G345" s="5" t="str">
        <f t="shared" si="274"/>
        <v/>
      </c>
      <c r="H345" s="5" t="str">
        <f t="shared" si="275"/>
        <v/>
      </c>
      <c r="I345" s="5" t="str">
        <f t="shared" si="276"/>
        <v/>
      </c>
      <c r="J345" s="5" t="str">
        <f t="shared" si="277"/>
        <v/>
      </c>
      <c r="K345" s="5" t="str">
        <f t="shared" si="278"/>
        <v/>
      </c>
      <c r="L345" s="5" t="str">
        <f t="shared" si="279"/>
        <v/>
      </c>
      <c r="M345" s="5" t="str">
        <f t="shared" si="280"/>
        <v/>
      </c>
      <c r="N345" s="5" t="str">
        <f t="shared" si="281"/>
        <v/>
      </c>
    </row>
    <row r="346" spans="2:14" hidden="1">
      <c r="B346" s="5" t="s">
        <v>352</v>
      </c>
      <c r="C346" s="5" t="str">
        <f t="shared" ca="1" si="282"/>
        <v>Likutinė vertė</v>
      </c>
      <c r="D346" t="str">
        <f t="shared" si="283"/>
        <v>False</v>
      </c>
      <c r="E346" s="258" t="str">
        <f t="shared" si="272"/>
        <v>Ne</v>
      </c>
      <c r="F346" s="195" t="str">
        <f t="shared" si="273"/>
        <v/>
      </c>
      <c r="G346" s="5" t="str">
        <f t="shared" si="274"/>
        <v/>
      </c>
      <c r="H346" s="5" t="str">
        <f t="shared" si="275"/>
        <v/>
      </c>
      <c r="I346" s="5" t="str">
        <f t="shared" si="276"/>
        <v/>
      </c>
      <c r="J346" s="5" t="str">
        <f t="shared" si="277"/>
        <v/>
      </c>
      <c r="K346" s="5" t="str">
        <f t="shared" si="278"/>
        <v/>
      </c>
      <c r="L346" s="5" t="str">
        <f t="shared" si="279"/>
        <v/>
      </c>
      <c r="M346" s="5" t="str">
        <f t="shared" si="280"/>
        <v/>
      </c>
      <c r="N346" s="5" t="str">
        <f t="shared" si="281"/>
        <v/>
      </c>
    </row>
    <row r="347" spans="2:14">
      <c r="B347" s="5" t="s">
        <v>353</v>
      </c>
      <c r="C347" s="5" t="str">
        <f t="shared" ca="1" si="282"/>
        <v>Elektros energijos ir infrastruktūros būklės palaikymo išlaidos (VL)</v>
      </c>
      <c r="D347" t="str">
        <f t="shared" si="283"/>
        <v>True</v>
      </c>
      <c r="E347" s="258" t="str">
        <f t="shared" si="272"/>
        <v>Ne</v>
      </c>
      <c r="F347" s="195" t="str">
        <f t="shared" si="273"/>
        <v/>
      </c>
      <c r="G347" s="5" t="str">
        <f t="shared" si="274"/>
        <v/>
      </c>
      <c r="H347" s="5" t="str">
        <f t="shared" si="275"/>
        <v/>
      </c>
      <c r="I347" s="5" t="str">
        <f t="shared" si="276"/>
        <v/>
      </c>
      <c r="J347" s="5" t="str">
        <f t="shared" si="277"/>
        <v/>
      </c>
      <c r="K347" s="5" t="str">
        <f t="shared" si="278"/>
        <v/>
      </c>
      <c r="L347" s="5" t="str">
        <f t="shared" si="279"/>
        <v/>
      </c>
      <c r="M347" s="5" t="str">
        <f t="shared" si="280"/>
        <v/>
      </c>
      <c r="N347" s="5" t="str">
        <f t="shared" si="281"/>
        <v/>
      </c>
    </row>
    <row r="348" spans="2:14">
      <c r="B348" s="5" t="s">
        <v>354</v>
      </c>
      <c r="C348" s="5" t="str">
        <f t="shared" ca="1" si="282"/>
        <v/>
      </c>
      <c r="D348" t="str">
        <f t="shared" si="283"/>
        <v>True</v>
      </c>
      <c r="E348" s="258" t="str">
        <f t="shared" si="272"/>
        <v>Ne</v>
      </c>
      <c r="F348" s="195" t="str">
        <f t="shared" si="273"/>
        <v/>
      </c>
      <c r="G348" s="5" t="str">
        <f t="shared" si="274"/>
        <v/>
      </c>
      <c r="H348" s="5" t="str">
        <f t="shared" si="275"/>
        <v/>
      </c>
      <c r="I348" s="5" t="str">
        <f t="shared" si="276"/>
        <v/>
      </c>
      <c r="J348" s="5" t="str">
        <f t="shared" si="277"/>
        <v/>
      </c>
      <c r="K348" s="5" t="str">
        <f t="shared" si="278"/>
        <v/>
      </c>
      <c r="L348" s="5" t="str">
        <f t="shared" si="279"/>
        <v/>
      </c>
      <c r="M348" s="5" t="str">
        <f t="shared" si="280"/>
        <v/>
      </c>
      <c r="N348" s="5" t="str">
        <f t="shared" si="281"/>
        <v/>
      </c>
    </row>
    <row r="349" spans="2:14">
      <c r="B349" s="5" t="s">
        <v>355</v>
      </c>
      <c r="C349" s="5" t="str">
        <f t="shared" ca="1" si="282"/>
        <v/>
      </c>
      <c r="D349" t="str">
        <f t="shared" si="283"/>
        <v>True</v>
      </c>
      <c r="E349" s="258" t="str">
        <f t="shared" si="272"/>
        <v>Ne</v>
      </c>
      <c r="F349" s="195" t="str">
        <f t="shared" si="273"/>
        <v/>
      </c>
      <c r="G349" s="5" t="str">
        <f t="shared" si="274"/>
        <v/>
      </c>
      <c r="H349" s="5" t="str">
        <f t="shared" si="275"/>
        <v/>
      </c>
      <c r="I349" s="5" t="str">
        <f t="shared" si="276"/>
        <v/>
      </c>
      <c r="J349" s="5" t="str">
        <f t="shared" si="277"/>
        <v/>
      </c>
      <c r="K349" s="5" t="str">
        <f t="shared" si="278"/>
        <v/>
      </c>
      <c r="L349" s="5" t="str">
        <f t="shared" si="279"/>
        <v/>
      </c>
      <c r="M349" s="5" t="str">
        <f t="shared" si="280"/>
        <v/>
      </c>
      <c r="N349" s="5" t="str">
        <f t="shared" si="281"/>
        <v/>
      </c>
    </row>
    <row r="350" spans="2:14">
      <c r="B350" s="5" t="s">
        <v>356</v>
      </c>
      <c r="C350" s="5" t="str">
        <f t="shared" ca="1" si="282"/>
        <v/>
      </c>
      <c r="D350" t="str">
        <f t="shared" si="283"/>
        <v>True</v>
      </c>
      <c r="E350" s="258" t="str">
        <f t="shared" si="272"/>
        <v>Ne</v>
      </c>
      <c r="F350" s="195" t="str">
        <f t="shared" si="273"/>
        <v/>
      </c>
      <c r="G350" s="5" t="str">
        <f t="shared" si="274"/>
        <v/>
      </c>
      <c r="H350" s="5" t="str">
        <f t="shared" si="275"/>
        <v/>
      </c>
      <c r="I350" s="5" t="str">
        <f t="shared" si="276"/>
        <v/>
      </c>
      <c r="J350" s="5" t="str">
        <f t="shared" si="277"/>
        <v/>
      </c>
      <c r="K350" s="5" t="str">
        <f t="shared" si="278"/>
        <v/>
      </c>
      <c r="L350" s="5" t="str">
        <f t="shared" si="279"/>
        <v/>
      </c>
      <c r="M350" s="5" t="str">
        <f t="shared" si="280"/>
        <v/>
      </c>
      <c r="N350" s="5" t="str">
        <f t="shared" si="281"/>
        <v/>
      </c>
    </row>
    <row r="351" spans="2:14">
      <c r="B351" s="5" t="s">
        <v>357</v>
      </c>
      <c r="C351" s="5" t="str">
        <f t="shared" ca="1" si="282"/>
        <v/>
      </c>
      <c r="D351" t="str">
        <f t="shared" si="283"/>
        <v>True</v>
      </c>
      <c r="E351" s="258" t="str">
        <f t="shared" si="272"/>
        <v>Ne</v>
      </c>
      <c r="F351" s="195" t="str">
        <f t="shared" si="273"/>
        <v/>
      </c>
      <c r="G351" s="5" t="str">
        <f t="shared" si="274"/>
        <v/>
      </c>
      <c r="H351" s="5" t="str">
        <f t="shared" si="275"/>
        <v/>
      </c>
      <c r="I351" s="5" t="str">
        <f t="shared" si="276"/>
        <v/>
      </c>
      <c r="J351" s="5" t="str">
        <f t="shared" si="277"/>
        <v/>
      </c>
      <c r="K351" s="5" t="str">
        <f t="shared" si="278"/>
        <v/>
      </c>
      <c r="L351" s="5" t="str">
        <f t="shared" si="279"/>
        <v/>
      </c>
      <c r="M351" s="5" t="str">
        <f t="shared" si="280"/>
        <v/>
      </c>
      <c r="N351" s="5" t="str">
        <f t="shared" si="281"/>
        <v/>
      </c>
    </row>
    <row r="352" spans="2:14">
      <c r="B352" s="5" t="s">
        <v>358</v>
      </c>
      <c r="C352" s="5" t="str">
        <f t="shared" ca="1" si="282"/>
        <v>Darbo užmokesčio sąnaudos (LTGI)</v>
      </c>
      <c r="D352" t="str">
        <f t="shared" si="283"/>
        <v>True</v>
      </c>
      <c r="E352" s="258" t="str">
        <f t="shared" si="272"/>
        <v>Ne</v>
      </c>
      <c r="F352" s="195" t="str">
        <f t="shared" si="273"/>
        <v/>
      </c>
      <c r="G352" s="5" t="str">
        <f t="shared" si="274"/>
        <v/>
      </c>
      <c r="H352" s="5" t="str">
        <f t="shared" si="275"/>
        <v/>
      </c>
      <c r="I352" s="5" t="str">
        <f t="shared" si="276"/>
        <v/>
      </c>
      <c r="J352" s="5" t="str">
        <f t="shared" si="277"/>
        <v/>
      </c>
      <c r="K352" s="5" t="str">
        <f t="shared" si="278"/>
        <v/>
      </c>
      <c r="L352" s="5" t="str">
        <f t="shared" si="279"/>
        <v/>
      </c>
      <c r="M352" s="5" t="str">
        <f t="shared" si="280"/>
        <v/>
      </c>
      <c r="N352" s="5" t="str">
        <f t="shared" si="281"/>
        <v/>
      </c>
    </row>
    <row r="353" spans="2:14">
      <c r="B353" s="5" t="s">
        <v>359</v>
      </c>
      <c r="C353" s="5" t="str">
        <f t="shared" ca="1" si="282"/>
        <v>El. energijos sąnaudos (LTGI)</v>
      </c>
      <c r="D353" t="str">
        <f t="shared" si="283"/>
        <v>True</v>
      </c>
      <c r="E353" s="258" t="str">
        <f t="shared" si="272"/>
        <v>Ne</v>
      </c>
      <c r="F353" s="195" t="str">
        <f t="shared" si="273"/>
        <v/>
      </c>
      <c r="G353" s="5" t="str">
        <f t="shared" si="274"/>
        <v/>
      </c>
      <c r="H353" s="5" t="str">
        <f t="shared" si="275"/>
        <v/>
      </c>
      <c r="I353" s="5" t="str">
        <f t="shared" si="276"/>
        <v/>
      </c>
      <c r="J353" s="5" t="str">
        <f t="shared" si="277"/>
        <v/>
      </c>
      <c r="K353" s="5" t="str">
        <f t="shared" si="278"/>
        <v/>
      </c>
      <c r="L353" s="5" t="str">
        <f t="shared" si="279"/>
        <v/>
      </c>
      <c r="M353" s="5" t="str">
        <f t="shared" si="280"/>
        <v/>
      </c>
      <c r="N353" s="5" t="str">
        <f t="shared" si="281"/>
        <v/>
      </c>
    </row>
    <row r="354" spans="2:14">
      <c r="B354" s="5" t="s">
        <v>360</v>
      </c>
      <c r="C354" s="5" t="str">
        <f t="shared" ca="1" si="282"/>
        <v/>
      </c>
      <c r="D354" t="str">
        <f t="shared" si="283"/>
        <v>True</v>
      </c>
      <c r="E354" s="258" t="str">
        <f t="shared" si="272"/>
        <v>Ne</v>
      </c>
      <c r="F354" s="195" t="str">
        <f t="shared" si="273"/>
        <v/>
      </c>
      <c r="G354" s="5" t="str">
        <f t="shared" si="274"/>
        <v/>
      </c>
      <c r="H354" s="5" t="str">
        <f t="shared" si="275"/>
        <v/>
      </c>
      <c r="I354" s="5" t="str">
        <f t="shared" si="276"/>
        <v/>
      </c>
      <c r="J354" s="5" t="str">
        <f t="shared" si="277"/>
        <v/>
      </c>
      <c r="K354" s="5" t="str">
        <f t="shared" si="278"/>
        <v/>
      </c>
      <c r="L354" s="5" t="str">
        <f t="shared" si="279"/>
        <v/>
      </c>
      <c r="M354" s="5" t="str">
        <f t="shared" si="280"/>
        <v/>
      </c>
      <c r="N354" s="5" t="str">
        <f t="shared" si="281"/>
        <v/>
      </c>
    </row>
    <row r="355" spans="2:14">
      <c r="B355" s="5" t="s">
        <v>361</v>
      </c>
      <c r="C355" s="5" t="str">
        <f t="shared" ca="1" si="282"/>
        <v/>
      </c>
      <c r="D355" t="str">
        <f t="shared" si="283"/>
        <v>True</v>
      </c>
      <c r="E355" s="258" t="str">
        <f t="shared" si="272"/>
        <v>Ne</v>
      </c>
      <c r="F355" s="195" t="str">
        <f t="shared" si="273"/>
        <v/>
      </c>
      <c r="G355" s="5" t="str">
        <f t="shared" si="274"/>
        <v/>
      </c>
      <c r="H355" s="5" t="str">
        <f t="shared" si="275"/>
        <v/>
      </c>
      <c r="I355" s="5" t="str">
        <f t="shared" si="276"/>
        <v/>
      </c>
      <c r="J355" s="5" t="str">
        <f t="shared" si="277"/>
        <v/>
      </c>
      <c r="K355" s="5" t="str">
        <f t="shared" si="278"/>
        <v/>
      </c>
      <c r="L355" s="5" t="str">
        <f t="shared" si="279"/>
        <v/>
      </c>
      <c r="M355" s="5" t="str">
        <f t="shared" si="280"/>
        <v/>
      </c>
      <c r="N355" s="5" t="str">
        <f t="shared" si="281"/>
        <v/>
      </c>
    </row>
    <row r="356" spans="2:14">
      <c r="B356" s="5" t="s">
        <v>362</v>
      </c>
      <c r="C356" s="5" t="str">
        <f t="shared" ca="1" si="282"/>
        <v/>
      </c>
      <c r="D356" t="str">
        <f t="shared" si="283"/>
        <v>True</v>
      </c>
      <c r="E356" s="258" t="str">
        <f t="shared" si="272"/>
        <v>Ne</v>
      </c>
      <c r="F356" s="195" t="str">
        <f t="shared" si="273"/>
        <v/>
      </c>
      <c r="G356" s="5" t="str">
        <f t="shared" si="274"/>
        <v/>
      </c>
      <c r="H356" s="5" t="str">
        <f t="shared" si="275"/>
        <v/>
      </c>
      <c r="I356" s="5" t="str">
        <f t="shared" si="276"/>
        <v/>
      </c>
      <c r="J356" s="5" t="str">
        <f t="shared" si="277"/>
        <v/>
      </c>
      <c r="K356" s="5" t="str">
        <f t="shared" si="278"/>
        <v/>
      </c>
      <c r="L356" s="5" t="str">
        <f t="shared" si="279"/>
        <v/>
      </c>
      <c r="M356" s="5" t="str">
        <f t="shared" si="280"/>
        <v/>
      </c>
      <c r="N356" s="5" t="str">
        <f t="shared" si="281"/>
        <v/>
      </c>
    </row>
    <row r="357" spans="2:14" hidden="1">
      <c r="B357" s="5" t="s">
        <v>363</v>
      </c>
      <c r="C357" s="5" t="str">
        <f t="shared" ca="1" si="282"/>
        <v>Veiklos pajamos 1 (viešojo sektoriaus)</v>
      </c>
      <c r="D357" t="str">
        <f t="shared" si="283"/>
        <v>False</v>
      </c>
      <c r="E357" s="258" t="str">
        <f t="shared" si="272"/>
        <v>Ne</v>
      </c>
      <c r="F357" s="195" t="str">
        <f t="shared" si="273"/>
        <v/>
      </c>
      <c r="G357" s="5" t="str">
        <f t="shared" si="274"/>
        <v/>
      </c>
      <c r="H357" s="5" t="str">
        <f t="shared" si="275"/>
        <v/>
      </c>
      <c r="I357" s="5" t="str">
        <f t="shared" si="276"/>
        <v/>
      </c>
      <c r="J357" s="5" t="str">
        <f t="shared" si="277"/>
        <v/>
      </c>
      <c r="K357" s="5" t="str">
        <f t="shared" si="278"/>
        <v/>
      </c>
      <c r="L357" s="5" t="str">
        <f t="shared" si="279"/>
        <v/>
      </c>
      <c r="M357" s="5" t="str">
        <f t="shared" si="280"/>
        <v/>
      </c>
      <c r="N357" s="5" t="str">
        <f t="shared" si="281"/>
        <v/>
      </c>
    </row>
    <row r="358" spans="2:14" hidden="1">
      <c r="B358" s="5" t="s">
        <v>364</v>
      </c>
      <c r="C358" s="5" t="str">
        <f t="shared" ca="1" si="282"/>
        <v>Veiklos pajamos 2 (viešojo sektoriaus)</v>
      </c>
      <c r="D358" t="str">
        <f t="shared" si="283"/>
        <v>False</v>
      </c>
      <c r="E358" s="258" t="str">
        <f t="shared" si="272"/>
        <v>Ne</v>
      </c>
      <c r="F358" s="195" t="str">
        <f t="shared" si="273"/>
        <v/>
      </c>
      <c r="G358" s="5" t="str">
        <f t="shared" si="274"/>
        <v/>
      </c>
      <c r="H358" s="5" t="str">
        <f t="shared" si="275"/>
        <v/>
      </c>
      <c r="I358" s="5" t="str">
        <f t="shared" si="276"/>
        <v/>
      </c>
      <c r="J358" s="5" t="str">
        <f t="shared" si="277"/>
        <v/>
      </c>
      <c r="K358" s="5" t="str">
        <f t="shared" si="278"/>
        <v/>
      </c>
      <c r="L358" s="5" t="str">
        <f t="shared" si="279"/>
        <v/>
      </c>
      <c r="M358" s="5" t="str">
        <f t="shared" si="280"/>
        <v/>
      </c>
      <c r="N358" s="5" t="str">
        <f t="shared" si="281"/>
        <v/>
      </c>
    </row>
    <row r="359" spans="2:14" hidden="1">
      <c r="B359" s="5" t="s">
        <v>365</v>
      </c>
      <c r="C359" s="5" t="str">
        <f t="shared" ca="1" si="282"/>
        <v>Veiklos pajamos 3 (viešojo sektoriaus)</v>
      </c>
      <c r="D359" t="str">
        <f t="shared" si="283"/>
        <v>False</v>
      </c>
      <c r="E359" s="258" t="str">
        <f t="shared" si="272"/>
        <v>Ne</v>
      </c>
      <c r="F359" s="195" t="str">
        <f t="shared" si="273"/>
        <v/>
      </c>
      <c r="G359" s="5" t="str">
        <f t="shared" si="274"/>
        <v/>
      </c>
      <c r="H359" s="5" t="str">
        <f t="shared" si="275"/>
        <v/>
      </c>
      <c r="I359" s="5" t="str">
        <f t="shared" si="276"/>
        <v/>
      </c>
      <c r="J359" s="5" t="str">
        <f t="shared" si="277"/>
        <v/>
      </c>
      <c r="K359" s="5" t="str">
        <f t="shared" si="278"/>
        <v/>
      </c>
      <c r="L359" s="5" t="str">
        <f t="shared" si="279"/>
        <v/>
      </c>
      <c r="M359" s="5" t="str">
        <f t="shared" si="280"/>
        <v/>
      </c>
      <c r="N359" s="5" t="str">
        <f t="shared" si="281"/>
        <v/>
      </c>
    </row>
    <row r="360" spans="2:14" hidden="1">
      <c r="B360" s="5" t="s">
        <v>366</v>
      </c>
      <c r="C360" s="5" t="str">
        <f t="shared" ca="1" si="282"/>
        <v>Veiklos pajamos 4 (viešojo sektoriaus)</v>
      </c>
      <c r="D360" t="str">
        <f t="shared" si="283"/>
        <v>False</v>
      </c>
      <c r="E360" s="258" t="str">
        <f t="shared" si="272"/>
        <v>Ne</v>
      </c>
      <c r="F360" s="195" t="str">
        <f t="shared" si="273"/>
        <v/>
      </c>
      <c r="G360" s="5" t="str">
        <f t="shared" si="274"/>
        <v/>
      </c>
      <c r="H360" s="5" t="str">
        <f t="shared" si="275"/>
        <v/>
      </c>
      <c r="I360" s="5" t="str">
        <f t="shared" si="276"/>
        <v/>
      </c>
      <c r="J360" s="5" t="str">
        <f t="shared" si="277"/>
        <v/>
      </c>
      <c r="K360" s="5" t="str">
        <f t="shared" si="278"/>
        <v/>
      </c>
      <c r="L360" s="5" t="str">
        <f t="shared" si="279"/>
        <v/>
      </c>
      <c r="M360" s="5" t="str">
        <f t="shared" si="280"/>
        <v/>
      </c>
      <c r="N360" s="5" t="str">
        <f t="shared" si="281"/>
        <v/>
      </c>
    </row>
    <row r="361" spans="2:14" hidden="1">
      <c r="B361" s="5" t="s">
        <v>367</v>
      </c>
      <c r="C361" s="5" t="str">
        <f t="shared" ca="1" si="282"/>
        <v>Veiklos pajamos 5 (viešojo sektoriaus)</v>
      </c>
      <c r="D361" t="str">
        <f t="shared" si="283"/>
        <v>False</v>
      </c>
      <c r="E361" s="258" t="str">
        <f t="shared" si="272"/>
        <v>Ne</v>
      </c>
      <c r="F361" s="195" t="str">
        <f t="shared" si="273"/>
        <v/>
      </c>
      <c r="G361" s="5" t="str">
        <f t="shared" si="274"/>
        <v/>
      </c>
      <c r="H361" s="5" t="str">
        <f t="shared" si="275"/>
        <v/>
      </c>
      <c r="I361" s="5" t="str">
        <f t="shared" si="276"/>
        <v/>
      </c>
      <c r="J361" s="5" t="str">
        <f t="shared" si="277"/>
        <v/>
      </c>
      <c r="K361" s="5" t="str">
        <f t="shared" si="278"/>
        <v/>
      </c>
      <c r="L361" s="5" t="str">
        <f t="shared" si="279"/>
        <v/>
      </c>
      <c r="M361" s="5" t="str">
        <f t="shared" si="280"/>
        <v/>
      </c>
      <c r="N361" s="5" t="str">
        <f t="shared" si="281"/>
        <v/>
      </c>
    </row>
    <row r="362" spans="2:14" hidden="1">
      <c r="B362" s="5" t="s">
        <v>368</v>
      </c>
      <c r="C362" s="5" t="str">
        <f t="shared" ca="1" si="282"/>
        <v>Veiklos pajamos 1 (privataus ir NVO sektoriaus)</v>
      </c>
      <c r="D362" t="str">
        <f t="shared" si="283"/>
        <v>False</v>
      </c>
      <c r="E362" s="258" t="str">
        <f t="shared" si="272"/>
        <v>Ne</v>
      </c>
      <c r="F362" s="195" t="str">
        <f t="shared" si="273"/>
        <v/>
      </c>
      <c r="G362" s="5" t="str">
        <f t="shared" si="274"/>
        <v/>
      </c>
      <c r="H362" s="5" t="str">
        <f t="shared" si="275"/>
        <v/>
      </c>
      <c r="I362" s="5" t="str">
        <f t="shared" si="276"/>
        <v/>
      </c>
      <c r="J362" s="5" t="str">
        <f t="shared" si="277"/>
        <v/>
      </c>
      <c r="K362" s="5" t="str">
        <f t="shared" si="278"/>
        <v/>
      </c>
      <c r="L362" s="5" t="str">
        <f t="shared" si="279"/>
        <v/>
      </c>
      <c r="M362" s="5" t="str">
        <f t="shared" si="280"/>
        <v/>
      </c>
      <c r="N362" s="5" t="str">
        <f t="shared" si="281"/>
        <v/>
      </c>
    </row>
    <row r="363" spans="2:14" hidden="1">
      <c r="B363" s="5" t="s">
        <v>369</v>
      </c>
      <c r="C363" s="5" t="str">
        <f t="shared" ca="1" si="282"/>
        <v>Veiklos pajamos 2 (privataus ir NVO sektoriaus)</v>
      </c>
      <c r="D363" t="str">
        <f t="shared" si="283"/>
        <v>False</v>
      </c>
      <c r="E363" s="258" t="str">
        <f t="shared" si="272"/>
        <v>Ne</v>
      </c>
      <c r="F363" s="195" t="str">
        <f t="shared" si="273"/>
        <v/>
      </c>
      <c r="G363" s="5" t="str">
        <f t="shared" si="274"/>
        <v/>
      </c>
      <c r="H363" s="5" t="str">
        <f t="shared" si="275"/>
        <v/>
      </c>
      <c r="I363" s="5" t="str">
        <f t="shared" si="276"/>
        <v/>
      </c>
      <c r="J363" s="5" t="str">
        <f t="shared" si="277"/>
        <v/>
      </c>
      <c r="K363" s="5" t="str">
        <f t="shared" si="278"/>
        <v/>
      </c>
      <c r="L363" s="5" t="str">
        <f t="shared" si="279"/>
        <v/>
      </c>
      <c r="M363" s="5" t="str">
        <f t="shared" si="280"/>
        <v/>
      </c>
      <c r="N363" s="5" t="str">
        <f t="shared" si="281"/>
        <v/>
      </c>
    </row>
    <row r="364" spans="2:14" hidden="1">
      <c r="B364" s="5" t="s">
        <v>370</v>
      </c>
      <c r="C364" s="5" t="str">
        <f t="shared" ca="1" si="282"/>
        <v>Veiklos pajamos 3 (privataus ir NVO sektoriaus)</v>
      </c>
      <c r="D364" t="str">
        <f t="shared" si="283"/>
        <v>False</v>
      </c>
      <c r="E364" s="258" t="str">
        <f t="shared" si="272"/>
        <v>Ne</v>
      </c>
      <c r="F364" s="195" t="str">
        <f t="shared" si="273"/>
        <v/>
      </c>
      <c r="G364" s="5" t="str">
        <f t="shared" si="274"/>
        <v/>
      </c>
      <c r="H364" s="5" t="str">
        <f t="shared" si="275"/>
        <v/>
      </c>
      <c r="I364" s="5" t="str">
        <f t="shared" si="276"/>
        <v/>
      </c>
      <c r="J364" s="5" t="str">
        <f t="shared" si="277"/>
        <v/>
      </c>
      <c r="K364" s="5" t="str">
        <f t="shared" si="278"/>
        <v/>
      </c>
      <c r="L364" s="5" t="str">
        <f t="shared" si="279"/>
        <v/>
      </c>
      <c r="M364" s="5" t="str">
        <f t="shared" si="280"/>
        <v/>
      </c>
      <c r="N364" s="5" t="str">
        <f t="shared" si="281"/>
        <v/>
      </c>
    </row>
    <row r="365" spans="2:14" hidden="1">
      <c r="B365" s="5" t="s">
        <v>371</v>
      </c>
      <c r="C365" s="5" t="str">
        <f t="shared" ca="1" si="282"/>
        <v>Veiklos pajamos 4 (privataus ir NVO sektoriaus)</v>
      </c>
      <c r="D365" t="str">
        <f t="shared" si="283"/>
        <v>False</v>
      </c>
      <c r="E365" s="258" t="str">
        <f t="shared" si="272"/>
        <v>Ne</v>
      </c>
      <c r="F365" s="195" t="str">
        <f t="shared" si="273"/>
        <v/>
      </c>
      <c r="G365" s="5" t="str">
        <f t="shared" si="274"/>
        <v/>
      </c>
      <c r="H365" s="5" t="str">
        <f t="shared" si="275"/>
        <v/>
      </c>
      <c r="I365" s="5" t="str">
        <f t="shared" si="276"/>
        <v/>
      </c>
      <c r="J365" s="5" t="str">
        <f t="shared" si="277"/>
        <v/>
      </c>
      <c r="K365" s="5" t="str">
        <f t="shared" si="278"/>
        <v/>
      </c>
      <c r="L365" s="5" t="str">
        <f t="shared" si="279"/>
        <v/>
      </c>
      <c r="M365" s="5" t="str">
        <f t="shared" si="280"/>
        <v/>
      </c>
      <c r="N365" s="5" t="str">
        <f t="shared" si="281"/>
        <v/>
      </c>
    </row>
    <row r="366" spans="2:14" hidden="1">
      <c r="B366" s="5" t="s">
        <v>372</v>
      </c>
      <c r="C366" s="5" t="str">
        <f t="shared" ca="1" si="282"/>
        <v>Veiklos pajamos 5 (privataus ir NVO sektoriaus)</v>
      </c>
      <c r="D366" t="str">
        <f t="shared" si="283"/>
        <v>False</v>
      </c>
      <c r="E366" s="258" t="str">
        <f t="shared" si="272"/>
        <v>Ne</v>
      </c>
      <c r="F366" s="195" t="str">
        <f t="shared" si="273"/>
        <v/>
      </c>
      <c r="G366" s="5" t="str">
        <f t="shared" si="274"/>
        <v/>
      </c>
      <c r="H366" s="5" t="str">
        <f t="shared" si="275"/>
        <v/>
      </c>
      <c r="I366" s="5" t="str">
        <f t="shared" si="276"/>
        <v/>
      </c>
      <c r="J366" s="5" t="str">
        <f t="shared" si="277"/>
        <v/>
      </c>
      <c r="K366" s="5" t="str">
        <f t="shared" si="278"/>
        <v/>
      </c>
      <c r="L366" s="5" t="str">
        <f t="shared" si="279"/>
        <v/>
      </c>
      <c r="M366" s="5" t="str">
        <f t="shared" si="280"/>
        <v/>
      </c>
      <c r="N366" s="5" t="str">
        <f t="shared" si="281"/>
        <v/>
      </c>
    </row>
    <row r="367" spans="2:14" hidden="1">
      <c r="B367" s="5" t="s">
        <v>148</v>
      </c>
      <c r="C367" s="5" t="str">
        <f t="shared" ca="1" si="282"/>
        <v>MOKESTINĖS PAJAMOS</v>
      </c>
      <c r="D367" t="str">
        <f t="shared" si="283"/>
        <v>False</v>
      </c>
      <c r="E367" s="258" t="str">
        <f t="shared" si="272"/>
        <v>Ne</v>
      </c>
      <c r="F367" s="195" t="str">
        <f t="shared" si="273"/>
        <v/>
      </c>
      <c r="G367" s="5" t="str">
        <f t="shared" si="274"/>
        <v/>
      </c>
      <c r="H367" s="5" t="str">
        <f t="shared" si="275"/>
        <v/>
      </c>
      <c r="I367" s="5" t="str">
        <f t="shared" si="276"/>
        <v/>
      </c>
      <c r="J367" s="5" t="str">
        <f t="shared" si="277"/>
        <v/>
      </c>
      <c r="K367" s="5" t="str">
        <f t="shared" si="278"/>
        <v/>
      </c>
      <c r="L367" s="5" t="str">
        <f t="shared" si="279"/>
        <v/>
      </c>
      <c r="M367" s="5" t="str">
        <f t="shared" si="280"/>
        <v/>
      </c>
      <c r="N367" s="5" t="str">
        <f t="shared" si="281"/>
        <v/>
      </c>
    </row>
    <row r="368" spans="2:14" hidden="1">
      <c r="B368" s="5" t="s">
        <v>26</v>
      </c>
      <c r="C368" s="5" t="str">
        <f t="shared" ca="1" si="282"/>
        <v>SIEKIAMAS REZULTATAS: Žuvusių ir (ar) sunkiai sužeistų pervažų naudotojų skaičius, matavimo vienetas: asmenys</v>
      </c>
      <c r="D368" t="str">
        <f t="shared" si="283"/>
        <v>False</v>
      </c>
      <c r="E368" s="258" t="str">
        <f t="shared" si="272"/>
        <v>Ne</v>
      </c>
      <c r="F368" s="195" t="str">
        <f t="shared" si="273"/>
        <v/>
      </c>
      <c r="G368" s="5" t="str">
        <f t="shared" si="274"/>
        <v/>
      </c>
      <c r="H368" s="5" t="str">
        <f t="shared" si="275"/>
        <v/>
      </c>
      <c r="I368" s="5" t="str">
        <f t="shared" si="276"/>
        <v/>
      </c>
      <c r="J368" s="5" t="str">
        <f t="shared" si="277"/>
        <v/>
      </c>
      <c r="K368" s="5" t="str">
        <f t="shared" si="278"/>
        <v/>
      </c>
      <c r="L368" s="5" t="str">
        <f t="shared" si="279"/>
        <v/>
      </c>
      <c r="M368" s="5" t="str">
        <f t="shared" si="280"/>
        <v/>
      </c>
      <c r="N368" s="5" t="str">
        <f t="shared" si="281"/>
        <v/>
      </c>
    </row>
    <row r="369" spans="2:14">
      <c r="B369" s="5" t="s">
        <v>373</v>
      </c>
      <c r="C369" s="5" t="str">
        <f t="shared" ca="1" si="282"/>
        <v>Nelaimingų atsitikimų sumažėjimas</v>
      </c>
      <c r="D369" t="str">
        <f t="shared" si="283"/>
        <v>True</v>
      </c>
      <c r="E369" s="258" t="str">
        <f t="shared" si="272"/>
        <v>Ne</v>
      </c>
      <c r="F369" s="195" t="str">
        <f t="shared" si="273"/>
        <v/>
      </c>
      <c r="G369" s="5" t="str">
        <f t="shared" si="274"/>
        <v/>
      </c>
      <c r="H369" s="5" t="str">
        <f t="shared" si="275"/>
        <v/>
      </c>
      <c r="I369" s="5" t="str">
        <f t="shared" si="276"/>
        <v/>
      </c>
      <c r="J369" s="5" t="str">
        <f t="shared" si="277"/>
        <v/>
      </c>
      <c r="K369" s="5" t="str">
        <f t="shared" si="278"/>
        <v/>
      </c>
      <c r="L369" s="5" t="str">
        <f t="shared" si="279"/>
        <v/>
      </c>
      <c r="M369" s="5" t="str">
        <f t="shared" si="280"/>
        <v/>
      </c>
      <c r="N369" s="5" t="str">
        <f t="shared" si="281"/>
        <v/>
      </c>
    </row>
    <row r="370" spans="2:14">
      <c r="B370" s="5" t="s">
        <v>374</v>
      </c>
      <c r="C370" s="5" t="str">
        <f t="shared" ca="1" si="282"/>
        <v>Laiko sutaupymai</v>
      </c>
      <c r="D370" t="str">
        <f t="shared" si="283"/>
        <v>True</v>
      </c>
      <c r="E370" s="258" t="str">
        <f t="shared" si="272"/>
        <v>Ne</v>
      </c>
      <c r="F370" s="195" t="str">
        <f t="shared" si="273"/>
        <v/>
      </c>
      <c r="G370" s="5" t="str">
        <f t="shared" si="274"/>
        <v/>
      </c>
      <c r="H370" s="5" t="str">
        <f t="shared" si="275"/>
        <v/>
      </c>
      <c r="I370" s="5" t="str">
        <f t="shared" si="276"/>
        <v/>
      </c>
      <c r="J370" s="5" t="str">
        <f t="shared" si="277"/>
        <v/>
      </c>
      <c r="K370" s="5" t="str">
        <f t="shared" si="278"/>
        <v/>
      </c>
      <c r="L370" s="5" t="str">
        <f t="shared" si="279"/>
        <v/>
      </c>
      <c r="M370" s="5" t="str">
        <f t="shared" si="280"/>
        <v/>
      </c>
      <c r="N370" s="5" t="str">
        <f t="shared" si="281"/>
        <v/>
      </c>
    </row>
    <row r="371" spans="2:14">
      <c r="B371" s="5" t="s">
        <v>375</v>
      </c>
      <c r="C371" s="5" t="str">
        <f t="shared" ca="1" si="282"/>
        <v>Nelaimingų atsitikimų sumažėjimas</v>
      </c>
      <c r="D371" t="str">
        <f t="shared" si="283"/>
        <v>True</v>
      </c>
      <c r="E371" s="258" t="str">
        <f t="shared" si="272"/>
        <v>Ne</v>
      </c>
      <c r="F371" s="195" t="str">
        <f t="shared" si="273"/>
        <v/>
      </c>
      <c r="G371" s="5" t="str">
        <f t="shared" si="274"/>
        <v/>
      </c>
      <c r="H371" s="5" t="str">
        <f t="shared" si="275"/>
        <v/>
      </c>
      <c r="I371" s="5" t="str">
        <f t="shared" si="276"/>
        <v/>
      </c>
      <c r="J371" s="5" t="str">
        <f t="shared" si="277"/>
        <v/>
      </c>
      <c r="K371" s="5" t="str">
        <f t="shared" si="278"/>
        <v/>
      </c>
      <c r="L371" s="5" t="str">
        <f t="shared" si="279"/>
        <v/>
      </c>
      <c r="M371" s="5" t="str">
        <f t="shared" si="280"/>
        <v/>
      </c>
      <c r="N371" s="5" t="str">
        <f t="shared" si="281"/>
        <v/>
      </c>
    </row>
    <row r="372" spans="2:14">
      <c r="B372" s="5" t="s">
        <v>376</v>
      </c>
      <c r="C372" s="5" t="str">
        <f t="shared" ca="1" si="282"/>
        <v/>
      </c>
      <c r="D372" t="str">
        <f t="shared" si="283"/>
        <v>True</v>
      </c>
      <c r="E372" s="258" t="str">
        <f t="shared" si="272"/>
        <v>Ne</v>
      </c>
      <c r="F372" s="195" t="str">
        <f t="shared" si="273"/>
        <v/>
      </c>
      <c r="G372" s="5" t="str">
        <f t="shared" si="274"/>
        <v/>
      </c>
      <c r="H372" s="5" t="str">
        <f t="shared" si="275"/>
        <v/>
      </c>
      <c r="I372" s="5" t="str">
        <f t="shared" si="276"/>
        <v/>
      </c>
      <c r="J372" s="5" t="str">
        <f t="shared" si="277"/>
        <v/>
      </c>
      <c r="K372" s="5" t="str">
        <f t="shared" si="278"/>
        <v/>
      </c>
      <c r="L372" s="5" t="str">
        <f t="shared" si="279"/>
        <v/>
      </c>
      <c r="M372" s="5" t="str">
        <f t="shared" si="280"/>
        <v/>
      </c>
      <c r="N372" s="5" t="str">
        <f t="shared" si="281"/>
        <v/>
      </c>
    </row>
    <row r="373" spans="2:14">
      <c r="B373" s="5" t="s">
        <v>377</v>
      </c>
      <c r="C373" s="5" t="str">
        <f t="shared" ca="1" si="282"/>
        <v/>
      </c>
      <c r="D373" t="str">
        <f t="shared" si="283"/>
        <v>True</v>
      </c>
      <c r="E373" s="258" t="str">
        <f t="shared" si="272"/>
        <v>Ne</v>
      </c>
      <c r="F373" s="195" t="str">
        <f t="shared" si="273"/>
        <v/>
      </c>
      <c r="G373" s="5" t="str">
        <f t="shared" si="274"/>
        <v/>
      </c>
      <c r="H373" s="5" t="str">
        <f t="shared" si="275"/>
        <v/>
      </c>
      <c r="I373" s="5" t="str">
        <f t="shared" si="276"/>
        <v/>
      </c>
      <c r="J373" s="5" t="str">
        <f t="shared" si="277"/>
        <v/>
      </c>
      <c r="K373" s="5" t="str">
        <f t="shared" si="278"/>
        <v/>
      </c>
      <c r="L373" s="5" t="str">
        <f t="shared" si="279"/>
        <v/>
      </c>
      <c r="M373" s="5" t="str">
        <f t="shared" si="280"/>
        <v/>
      </c>
      <c r="N373" s="5" t="str">
        <f t="shared" si="281"/>
        <v/>
      </c>
    </row>
    <row r="374" spans="2:14">
      <c r="B374" s="5" t="s">
        <v>378</v>
      </c>
      <c r="C374" s="5" t="str">
        <f t="shared" ca="1" si="282"/>
        <v/>
      </c>
      <c r="D374" t="str">
        <f t="shared" si="283"/>
        <v>True</v>
      </c>
      <c r="E374" s="258" t="str">
        <f t="shared" si="272"/>
        <v>Ne</v>
      </c>
      <c r="F374" s="195" t="str">
        <f t="shared" si="273"/>
        <v/>
      </c>
      <c r="G374" s="5" t="str">
        <f t="shared" si="274"/>
        <v/>
      </c>
      <c r="H374" s="5" t="str">
        <f t="shared" si="275"/>
        <v/>
      </c>
      <c r="I374" s="5" t="str">
        <f t="shared" si="276"/>
        <v/>
      </c>
      <c r="J374" s="5" t="str">
        <f t="shared" si="277"/>
        <v/>
      </c>
      <c r="K374" s="5" t="str">
        <f t="shared" si="278"/>
        <v/>
      </c>
      <c r="L374" s="5" t="str">
        <f t="shared" si="279"/>
        <v/>
      </c>
      <c r="M374" s="5" t="str">
        <f t="shared" si="280"/>
        <v/>
      </c>
      <c r="N374" s="5" t="str">
        <f t="shared" si="281"/>
        <v/>
      </c>
    </row>
    <row r="375" spans="2:14">
      <c r="B375" s="5" t="s">
        <v>379</v>
      </c>
      <c r="C375" s="5" t="str">
        <f t="shared" ca="1" si="282"/>
        <v/>
      </c>
      <c r="D375" t="str">
        <f t="shared" si="283"/>
        <v>True</v>
      </c>
      <c r="E375" s="258" t="str">
        <f t="shared" si="272"/>
        <v>Ne</v>
      </c>
      <c r="F375" s="195" t="str">
        <f t="shared" si="273"/>
        <v/>
      </c>
      <c r="G375" s="5" t="str">
        <f t="shared" si="274"/>
        <v/>
      </c>
      <c r="H375" s="5" t="str">
        <f t="shared" si="275"/>
        <v/>
      </c>
      <c r="I375" s="5" t="str">
        <f t="shared" si="276"/>
        <v/>
      </c>
      <c r="J375" s="5" t="str">
        <f t="shared" si="277"/>
        <v/>
      </c>
      <c r="K375" s="5" t="str">
        <f t="shared" si="278"/>
        <v/>
      </c>
      <c r="L375" s="5" t="str">
        <f t="shared" si="279"/>
        <v/>
      </c>
      <c r="M375" s="5" t="str">
        <f t="shared" si="280"/>
        <v/>
      </c>
      <c r="N375" s="5" t="str">
        <f t="shared" si="281"/>
        <v/>
      </c>
    </row>
    <row r="376" spans="2:14" hidden="1">
      <c r="B376" s="5" t="s">
        <v>380</v>
      </c>
      <c r="C376" s="5" t="str">
        <f t="shared" ca="1" si="282"/>
        <v/>
      </c>
      <c r="D376" t="str">
        <f t="shared" si="283"/>
        <v>False</v>
      </c>
      <c r="E376" s="258" t="str">
        <f t="shared" si="272"/>
        <v>Ne</v>
      </c>
      <c r="F376" s="195" t="str">
        <f t="shared" si="273"/>
        <v/>
      </c>
      <c r="G376" s="5" t="str">
        <f t="shared" si="274"/>
        <v/>
      </c>
      <c r="H376" s="5" t="str">
        <f t="shared" si="275"/>
        <v/>
      </c>
      <c r="I376" s="5" t="str">
        <f t="shared" si="276"/>
        <v/>
      </c>
      <c r="J376" s="5" t="str">
        <f t="shared" si="277"/>
        <v/>
      </c>
      <c r="K376" s="5" t="str">
        <f t="shared" si="278"/>
        <v/>
      </c>
      <c r="L376" s="5" t="str">
        <f t="shared" si="279"/>
        <v/>
      </c>
      <c r="M376" s="5" t="str">
        <f t="shared" si="280"/>
        <v/>
      </c>
      <c r="N376" s="5" t="str">
        <f t="shared" si="281"/>
        <v/>
      </c>
    </row>
    <row r="377" spans="2:14" hidden="1">
      <c r="B377" s="5" t="s">
        <v>381</v>
      </c>
      <c r="C377" s="5" t="str">
        <f t="shared" ca="1" si="282"/>
        <v/>
      </c>
      <c r="D377" t="str">
        <f t="shared" si="283"/>
        <v>False</v>
      </c>
      <c r="E377" s="258" t="str">
        <f t="shared" si="272"/>
        <v>Ne</v>
      </c>
      <c r="F377" s="195" t="str">
        <f t="shared" si="273"/>
        <v/>
      </c>
      <c r="G377" s="5" t="str">
        <f t="shared" si="274"/>
        <v/>
      </c>
      <c r="H377" s="5" t="str">
        <f t="shared" si="275"/>
        <v/>
      </c>
      <c r="I377" s="5" t="str">
        <f t="shared" si="276"/>
        <v/>
      </c>
      <c r="J377" s="5" t="str">
        <f t="shared" si="277"/>
        <v/>
      </c>
      <c r="K377" s="5" t="str">
        <f t="shared" si="278"/>
        <v/>
      </c>
      <c r="L377" s="5" t="str">
        <f t="shared" si="279"/>
        <v/>
      </c>
      <c r="M377" s="5" t="str">
        <f t="shared" si="280"/>
        <v/>
      </c>
      <c r="N377" s="5" t="str">
        <f t="shared" si="281"/>
        <v/>
      </c>
    </row>
    <row r="378" spans="2:14" hidden="1">
      <c r="B378" s="5" t="s">
        <v>382</v>
      </c>
      <c r="C378" s="5" t="str">
        <f t="shared" ca="1" si="282"/>
        <v/>
      </c>
      <c r="D378" t="str">
        <f t="shared" si="283"/>
        <v>False</v>
      </c>
      <c r="E378" s="258" t="str">
        <f t="shared" si="272"/>
        <v>Ne</v>
      </c>
      <c r="F378" s="195" t="str">
        <f t="shared" si="273"/>
        <v/>
      </c>
      <c r="G378" s="5" t="str">
        <f t="shared" si="274"/>
        <v/>
      </c>
      <c r="H378" s="5" t="str">
        <f t="shared" si="275"/>
        <v/>
      </c>
      <c r="I378" s="5" t="str">
        <f t="shared" si="276"/>
        <v/>
      </c>
      <c r="J378" s="5" t="str">
        <f t="shared" si="277"/>
        <v/>
      </c>
      <c r="K378" s="5" t="str">
        <f t="shared" si="278"/>
        <v/>
      </c>
      <c r="L378" s="5" t="str">
        <f t="shared" si="279"/>
        <v/>
      </c>
      <c r="M378" s="5" t="str">
        <f t="shared" si="280"/>
        <v/>
      </c>
      <c r="N378" s="5" t="str">
        <f t="shared" si="281"/>
        <v/>
      </c>
    </row>
    <row r="379" spans="2:14"/>
    <row r="380" spans="2:14"/>
  </sheetData>
  <sheetProtection algorithmName="SHA-512" hashValue="bHFB3aPOSeiaoWPiBDdfsETrrRao2jh+hEBbw1qjaSYrAMqHkU4NqVP7+4j+C03bI3xG+62z1n04SIKeAw+nRA==" saltValue="YIduwAVONWX6BpfkCMTgaw==" spinCount="100000" sheet="1" objects="1" scenarios="1"/>
  <customSheetViews>
    <customSheetView guid="{B7831A28-C714-4DC9-BB36-A1304866CBB0}" fitToPage="1" hiddenColumns="1">
      <selection activeCell="C6" sqref="C6"/>
      <pageMargins left="0.7" right="0.7" top="0.75" bottom="0.75" header="0.3" footer="0.3"/>
      <pageSetup paperSize="9" fitToWidth="2" orientation="landscape" r:id="rId1"/>
    </customSheetView>
  </customSheetViews>
  <mergeCells count="36">
    <mergeCell ref="C139:F139"/>
    <mergeCell ref="C141:E141"/>
    <mergeCell ref="F5:G5"/>
    <mergeCell ref="C149:E149"/>
    <mergeCell ref="C150:E150"/>
    <mergeCell ref="C143:E143"/>
    <mergeCell ref="C140:E140"/>
    <mergeCell ref="C142:E142"/>
    <mergeCell ref="C146:F146"/>
    <mergeCell ref="C147:E147"/>
    <mergeCell ref="C148:E148"/>
    <mergeCell ref="M163:N163"/>
    <mergeCell ref="O163:P163"/>
    <mergeCell ref="Q163:R163"/>
    <mergeCell ref="S163:T163"/>
    <mergeCell ref="F272:K272"/>
    <mergeCell ref="E163:F163"/>
    <mergeCell ref="G163:H163"/>
    <mergeCell ref="I163:J163"/>
    <mergeCell ref="K163:L163"/>
    <mergeCell ref="U163:V163"/>
    <mergeCell ref="BA163:BC163"/>
    <mergeCell ref="BD163:BF163"/>
    <mergeCell ref="AX163:AZ163"/>
    <mergeCell ref="C144:E144"/>
    <mergeCell ref="Z163:AB163"/>
    <mergeCell ref="AC163:AE163"/>
    <mergeCell ref="AR163:AT163"/>
    <mergeCell ref="AU163:AW163"/>
    <mergeCell ref="C151:F151"/>
    <mergeCell ref="C145:E145"/>
    <mergeCell ref="W163:Y163"/>
    <mergeCell ref="AF163:AH163"/>
    <mergeCell ref="AI163:AK163"/>
    <mergeCell ref="AL163:AN163"/>
    <mergeCell ref="AO163:AQ163"/>
  </mergeCells>
  <conditionalFormatting sqref="E274:E379">
    <cfRule type="expression" dxfId="9" priority="1">
      <formula>$E274="Taip"</formula>
    </cfRule>
  </conditionalFormatting>
  <conditionalFormatting sqref="E152:F160">
    <cfRule type="containsText" dxfId="8" priority="2" operator="containsText" text="Įveskite">
      <formula>NOT(ISERROR(SEARCH("Įveskite",E152)))</formula>
    </cfRule>
  </conditionalFormatting>
  <conditionalFormatting sqref="H7:DC129">
    <cfRule type="containsBlanks" dxfId="7" priority="3">
      <formula>LEN(TRIM(H7))=0</formula>
    </cfRule>
  </conditionalFormatting>
  <conditionalFormatting sqref="I113:DC115">
    <cfRule type="containsBlanks" dxfId="6" priority="23">
      <formula>LEN(TRIM(I113))=0</formula>
    </cfRule>
  </conditionalFormatting>
  <dataValidations count="4">
    <dataValidation allowBlank="1" promptTitle="Finansiniai srautai" prompt="Nurodomi finansiniai srautai realia verte, t.y. laikant, kad nėra infliacijos. Nominalus alternatyvos biudžetas, t.y. su infliacija, automatiškai apskaičiuojamas sekančioje lentelėje." sqref="E7" xr:uid="{00000000-0002-0000-0E00-000000000000}"/>
    <dataValidation allowBlank="1" sqref="B12:C129 DE12:DE129" xr:uid="{00000000-0002-0000-0E00-000001000000}"/>
    <dataValidation allowBlank="1" showInputMessage="1" showErrorMessage="1" promptTitle="Finansiniai srautai" prompt="Nurodomi finansiniai srautai realia verte, t.y. laikant, kad nėra infliacijos. Nominalus alternatyvos biudžetas, t.y. su infliacija, automatiškai apskaičiuojamas sekančioje lentelėje." sqref="D7" xr:uid="{00000000-0002-0000-0E00-000002000000}"/>
    <dataValidation allowBlank="1" promptTitle="Finansiniai veiklos srautai" prompt="Nurodomi finansiniai srautai realia verte, t.y. laikant, kad nėra infliacijos. Nominalus alternatyvos biudžetas, t.y. su infliacija, automatiškai apskaičiuojamas sekančioje lentelėje." sqref="C7" xr:uid="{00000000-0002-0000-0E00-000003000000}"/>
  </dataValidations>
  <pageMargins left="0.7" right="0.7" top="0.75" bottom="0.75" header="0.3" footer="0.3"/>
  <pageSetup paperSize="9" fitToWidth="2" orientation="landscape" r:id="rId2"/>
  <drawing r:id="rId3"/>
  <legacyDrawing r:id="rId4"/>
  <mc:AlternateContent xmlns:mc="http://schemas.openxmlformats.org/markup-compatibility/2006">
    <mc:Choice Requires="x14">
      <controls>
        <mc:AlternateContent xmlns:mc="http://schemas.openxmlformats.org/markup-compatibility/2006">
          <mc:Choice Requires="x14">
            <control shapeId="34825" r:id="rId5" name="Button 9">
              <controlPr defaultSize="0" print="0" autoFill="0" autoPict="0" macro="[0]!tuscios_veiklos_jautrumo">
                <anchor moveWithCells="1" sizeWithCells="1">
                  <from>
                    <xdr:col>2</xdr:col>
                    <xdr:colOff>2956560</xdr:colOff>
                    <xdr:row>3</xdr:row>
                    <xdr:rowOff>137160</xdr:rowOff>
                  </from>
                  <to>
                    <xdr:col>2</xdr:col>
                    <xdr:colOff>4724400</xdr:colOff>
                    <xdr:row>3</xdr:row>
                    <xdr:rowOff>480060</xdr:rowOff>
                  </to>
                </anchor>
              </controlPr>
            </control>
          </mc:Choice>
        </mc:AlternateContent>
        <mc:AlternateContent xmlns:mc="http://schemas.openxmlformats.org/markup-compatibility/2006">
          <mc:Choice Requires="x14">
            <control shapeId="34826" r:id="rId6" name="Button 10">
              <controlPr defaultSize="0" print="0" autoFill="0" autoPict="0" macro="[0]!Jautrumas">
                <anchor moveWithCells="1" sizeWithCells="1">
                  <from>
                    <xdr:col>2</xdr:col>
                    <xdr:colOff>1242060</xdr:colOff>
                    <xdr:row>3</xdr:row>
                    <xdr:rowOff>137160</xdr:rowOff>
                  </from>
                  <to>
                    <xdr:col>2</xdr:col>
                    <xdr:colOff>2461260</xdr:colOff>
                    <xdr:row>3</xdr:row>
                    <xdr:rowOff>487680</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02">
    <tabColor theme="8" tint="0.59999389629810485"/>
    <pageSetUpPr fitToPage="1"/>
  </sheetPr>
  <dimension ref="A1:DH281"/>
  <sheetViews>
    <sheetView zoomScale="80" zoomScaleNormal="80" workbookViewId="0">
      <selection activeCell="C236" sqref="C236"/>
    </sheetView>
  </sheetViews>
  <sheetFormatPr defaultColWidth="0" defaultRowHeight="14.4" zeroHeight="1"/>
  <cols>
    <col min="1" max="1" width="3.6640625" customWidth="1"/>
    <col min="2" max="2" width="6.6640625" customWidth="1"/>
    <col min="3" max="3" width="74.6640625" customWidth="1"/>
    <col min="4" max="4" width="9.5546875" hidden="1" customWidth="1"/>
    <col min="5" max="5" width="21.6640625" customWidth="1"/>
    <col min="6" max="6" width="23.33203125" customWidth="1"/>
    <col min="7" max="7" width="24.44140625" customWidth="1"/>
    <col min="8" max="8" width="25.44140625" customWidth="1"/>
    <col min="9" max="9" width="25.33203125" customWidth="1"/>
    <col min="10" max="10" width="7" hidden="1" customWidth="1"/>
    <col min="11" max="11" width="6.6640625" customWidth="1"/>
    <col min="12" max="107" width="14.6640625" hidden="1" customWidth="1"/>
    <col min="108" max="108" width="0.33203125" hidden="1" customWidth="1"/>
    <col min="109" max="111" width="9.33203125" hidden="1" customWidth="1"/>
    <col min="112" max="112" width="13.6640625" hidden="1" customWidth="1"/>
  </cols>
  <sheetData>
    <row r="1" spans="1:112" ht="9" customHeight="1"/>
    <row r="2" spans="1:112" ht="14.25" customHeight="1">
      <c r="B2" s="18" t="s">
        <v>425</v>
      </c>
      <c r="C2" s="18"/>
    </row>
    <row r="3" spans="1:112" ht="17.25" customHeight="1">
      <c r="B3" s="113" t="str">
        <f ca="1">IF(Opt_alt="","",INDIRECT("'" &amp; Opt_alt &amp;"'!B3"))</f>
        <v>Eismo kontrolės sistemų diegimas;
Eismo saugumo priemonių diegimas susikirtimo su geležinkeliu vietose: a) vieno lygio geležinkelio pervažų modernizavimas, diegiant eismo saugumo priemones (25 pervažos); b) dviejų lygių pėsčiųjų perėjų įrengimas panaikinant vieno lygio susikirtimus (2 tuneliai); c) dviejų lygių pėsčiųjų perėjų (viadukų) modernizavimas (3 viadukai);
Sankryžų rekonstravimas;
Saugaus eismo priemonių, mažinančių arba visiškai šalinančių juodųjų dėmių riziką, įdiegimas (AB „Via Lietuva“);
Jūrų transporto eismo sąlygų gerinimas Šventosios jūrų uoste; 
Saugų eismą gerinančių priemonių diegimas TEN-T keliuose (SaF, 3.1.2 veikla)</v>
      </c>
      <c r="C3" s="194"/>
      <c r="D3" s="194"/>
      <c r="E3" s="195"/>
    </row>
    <row r="4" spans="1:112" ht="46.5" customHeight="1"/>
    <row r="5" spans="1:112" ht="15" hidden="1" customHeight="1" thickBot="1">
      <c r="B5" s="18" t="s">
        <v>202</v>
      </c>
      <c r="F5" s="844" t="s">
        <v>31</v>
      </c>
      <c r="G5" s="845"/>
      <c r="H5" s="148">
        <v>0</v>
      </c>
      <c r="I5" s="149">
        <v>1</v>
      </c>
      <c r="J5" s="149">
        <v>2</v>
      </c>
      <c r="K5" s="149">
        <v>3</v>
      </c>
      <c r="L5" s="149">
        <v>4</v>
      </c>
      <c r="M5" s="149">
        <v>5</v>
      </c>
      <c r="N5" s="149">
        <v>6</v>
      </c>
      <c r="O5" s="149">
        <v>7</v>
      </c>
      <c r="P5" s="149">
        <v>8</v>
      </c>
      <c r="Q5" s="149">
        <v>9</v>
      </c>
      <c r="R5" s="149">
        <v>10</v>
      </c>
      <c r="S5" s="149">
        <v>11</v>
      </c>
      <c r="T5" s="149">
        <v>12</v>
      </c>
      <c r="U5" s="149">
        <v>13</v>
      </c>
      <c r="V5" s="149">
        <v>14</v>
      </c>
      <c r="W5" s="149">
        <v>15</v>
      </c>
      <c r="X5" s="149">
        <v>16</v>
      </c>
      <c r="Y5" s="149">
        <v>17</v>
      </c>
      <c r="Z5" s="149">
        <v>18</v>
      </c>
      <c r="AA5" s="149">
        <v>19</v>
      </c>
      <c r="AB5" s="149">
        <v>20</v>
      </c>
      <c r="AC5" s="149">
        <v>21</v>
      </c>
      <c r="AD5" s="149">
        <v>22</v>
      </c>
      <c r="AE5" s="149">
        <v>23</v>
      </c>
      <c r="AF5" s="149">
        <v>24</v>
      </c>
      <c r="AG5" s="149">
        <v>25</v>
      </c>
      <c r="AH5" s="149">
        <v>26</v>
      </c>
      <c r="AI5" s="149">
        <v>27</v>
      </c>
      <c r="AJ5" s="149">
        <v>28</v>
      </c>
      <c r="AK5" s="149">
        <v>29</v>
      </c>
      <c r="AL5" s="149">
        <v>30</v>
      </c>
      <c r="AM5" s="149">
        <v>31</v>
      </c>
      <c r="AN5" s="149">
        <v>32</v>
      </c>
      <c r="AO5" s="149">
        <v>33</v>
      </c>
      <c r="AP5" s="149">
        <v>34</v>
      </c>
      <c r="AQ5" s="149">
        <v>35</v>
      </c>
      <c r="AR5" s="149">
        <v>36</v>
      </c>
      <c r="AS5" s="149">
        <v>37</v>
      </c>
      <c r="AT5" s="149">
        <v>38</v>
      </c>
      <c r="AU5" s="149">
        <v>39</v>
      </c>
      <c r="AV5" s="149">
        <v>40</v>
      </c>
      <c r="AW5" s="149">
        <v>41</v>
      </c>
      <c r="AX5" s="149">
        <v>42</v>
      </c>
      <c r="AY5" s="149">
        <v>43</v>
      </c>
      <c r="AZ5" s="149">
        <v>44</v>
      </c>
      <c r="BA5" s="149">
        <v>45</v>
      </c>
      <c r="BB5" s="149">
        <v>46</v>
      </c>
      <c r="BC5" s="149">
        <v>47</v>
      </c>
      <c r="BD5" s="149">
        <v>48</v>
      </c>
      <c r="BE5" s="149">
        <v>49</v>
      </c>
      <c r="BF5" s="149">
        <v>50</v>
      </c>
      <c r="BG5" s="149">
        <v>51</v>
      </c>
      <c r="BH5" s="149">
        <v>52</v>
      </c>
      <c r="BI5" s="149">
        <v>53</v>
      </c>
      <c r="BJ5" s="149">
        <v>54</v>
      </c>
      <c r="BK5" s="149">
        <v>55</v>
      </c>
      <c r="BL5" s="149">
        <v>56</v>
      </c>
      <c r="BM5" s="149">
        <v>57</v>
      </c>
      <c r="BN5" s="149">
        <v>58</v>
      </c>
      <c r="BO5" s="149">
        <v>59</v>
      </c>
      <c r="BP5" s="149">
        <v>60</v>
      </c>
      <c r="BQ5" s="149">
        <v>61</v>
      </c>
      <c r="BR5" s="149">
        <v>62</v>
      </c>
      <c r="BS5" s="149">
        <v>63</v>
      </c>
      <c r="BT5" s="149">
        <v>64</v>
      </c>
      <c r="BU5" s="149">
        <v>65</v>
      </c>
      <c r="BV5" s="149">
        <v>66</v>
      </c>
      <c r="BW5" s="149">
        <v>67</v>
      </c>
      <c r="BX5" s="149">
        <v>68</v>
      </c>
      <c r="BY5" s="149">
        <v>69</v>
      </c>
      <c r="BZ5" s="149">
        <v>70</v>
      </c>
      <c r="CA5" s="149">
        <v>71</v>
      </c>
      <c r="CB5" s="149">
        <v>72</v>
      </c>
      <c r="CC5" s="149">
        <v>73</v>
      </c>
      <c r="CD5" s="149">
        <v>74</v>
      </c>
      <c r="CE5" s="149">
        <v>75</v>
      </c>
      <c r="CF5" s="149">
        <v>76</v>
      </c>
      <c r="CG5" s="149">
        <v>77</v>
      </c>
      <c r="CH5" s="149">
        <v>78</v>
      </c>
      <c r="CI5" s="149">
        <v>79</v>
      </c>
      <c r="CJ5" s="149">
        <v>80</v>
      </c>
      <c r="CK5" s="149">
        <v>81</v>
      </c>
      <c r="CL5" s="149">
        <v>82</v>
      </c>
      <c r="CM5" s="149">
        <v>83</v>
      </c>
      <c r="CN5" s="149">
        <v>84</v>
      </c>
      <c r="CO5" s="149">
        <v>85</v>
      </c>
      <c r="CP5" s="149">
        <v>86</v>
      </c>
      <c r="CQ5" s="149">
        <v>87</v>
      </c>
      <c r="CR5" s="149">
        <v>88</v>
      </c>
      <c r="CS5" s="149">
        <v>89</v>
      </c>
      <c r="CT5" s="149">
        <v>90</v>
      </c>
      <c r="CU5" s="149">
        <v>91</v>
      </c>
      <c r="CV5" s="149">
        <v>92</v>
      </c>
      <c r="CW5" s="149">
        <v>93</v>
      </c>
      <c r="CX5" s="149">
        <v>94</v>
      </c>
      <c r="CY5" s="149">
        <v>95</v>
      </c>
      <c r="CZ5" s="149">
        <v>96</v>
      </c>
      <c r="DA5" s="149">
        <v>97</v>
      </c>
      <c r="DB5" s="149">
        <v>98</v>
      </c>
      <c r="DC5" s="149">
        <v>99</v>
      </c>
      <c r="DE5" t="s">
        <v>5</v>
      </c>
      <c r="DF5" t="s">
        <v>417</v>
      </c>
      <c r="DG5">
        <v>103</v>
      </c>
    </row>
    <row r="6" spans="1:112" s="25" customFormat="1" ht="34.5" hidden="1" customHeight="1" thickBot="1">
      <c r="B6" s="153" t="s">
        <v>3</v>
      </c>
      <c r="C6" s="154" t="s">
        <v>159</v>
      </c>
      <c r="D6" s="155"/>
      <c r="E6" s="156" t="s">
        <v>206</v>
      </c>
      <c r="F6" s="157" t="s">
        <v>33</v>
      </c>
      <c r="G6" s="158" t="s">
        <v>32</v>
      </c>
      <c r="H6" s="125" t="str">
        <f ca="1">IF(PVP="",TEXT(TODAY(),"yyyy"),TEXT(PVP,"yyyy"))</f>
        <v>2022</v>
      </c>
      <c r="I6" s="154">
        <f ca="1">$H$6+I5</f>
        <v>2023</v>
      </c>
      <c r="J6" s="154">
        <f t="shared" ref="J6:BU6" ca="1" si="0">$H$6+J5</f>
        <v>2024</v>
      </c>
      <c r="K6" s="154">
        <f t="shared" ca="1" si="0"/>
        <v>2025</v>
      </c>
      <c r="L6" s="154">
        <f t="shared" ca="1" si="0"/>
        <v>2026</v>
      </c>
      <c r="M6" s="154">
        <f t="shared" ca="1" si="0"/>
        <v>2027</v>
      </c>
      <c r="N6" s="154">
        <f t="shared" ca="1" si="0"/>
        <v>2028</v>
      </c>
      <c r="O6" s="154">
        <f t="shared" ca="1" si="0"/>
        <v>2029</v>
      </c>
      <c r="P6" s="154">
        <f t="shared" ca="1" si="0"/>
        <v>2030</v>
      </c>
      <c r="Q6" s="154">
        <f t="shared" ca="1" si="0"/>
        <v>2031</v>
      </c>
      <c r="R6" s="154">
        <f t="shared" ca="1" si="0"/>
        <v>2032</v>
      </c>
      <c r="S6" s="154">
        <f t="shared" ca="1" si="0"/>
        <v>2033</v>
      </c>
      <c r="T6" s="154">
        <f t="shared" ca="1" si="0"/>
        <v>2034</v>
      </c>
      <c r="U6" s="154">
        <f t="shared" ca="1" si="0"/>
        <v>2035</v>
      </c>
      <c r="V6" s="154">
        <f t="shared" ca="1" si="0"/>
        <v>2036</v>
      </c>
      <c r="W6" s="154">
        <f t="shared" ca="1" si="0"/>
        <v>2037</v>
      </c>
      <c r="X6" s="154">
        <f t="shared" ca="1" si="0"/>
        <v>2038</v>
      </c>
      <c r="Y6" s="154">
        <f t="shared" ca="1" si="0"/>
        <v>2039</v>
      </c>
      <c r="Z6" s="154">
        <f t="shared" ca="1" si="0"/>
        <v>2040</v>
      </c>
      <c r="AA6" s="154">
        <f t="shared" ca="1" si="0"/>
        <v>2041</v>
      </c>
      <c r="AB6" s="154">
        <f t="shared" ca="1" si="0"/>
        <v>2042</v>
      </c>
      <c r="AC6" s="154">
        <f t="shared" ca="1" si="0"/>
        <v>2043</v>
      </c>
      <c r="AD6" s="154">
        <f t="shared" ca="1" si="0"/>
        <v>2044</v>
      </c>
      <c r="AE6" s="154">
        <f t="shared" ca="1" si="0"/>
        <v>2045</v>
      </c>
      <c r="AF6" s="154">
        <f t="shared" ca="1" si="0"/>
        <v>2046</v>
      </c>
      <c r="AG6" s="154">
        <f t="shared" ca="1" si="0"/>
        <v>2047</v>
      </c>
      <c r="AH6" s="154">
        <f t="shared" ca="1" si="0"/>
        <v>2048</v>
      </c>
      <c r="AI6" s="154">
        <f t="shared" ca="1" si="0"/>
        <v>2049</v>
      </c>
      <c r="AJ6" s="154">
        <f t="shared" ca="1" si="0"/>
        <v>2050</v>
      </c>
      <c r="AK6" s="154">
        <f t="shared" ca="1" si="0"/>
        <v>2051</v>
      </c>
      <c r="AL6" s="154">
        <f t="shared" ca="1" si="0"/>
        <v>2052</v>
      </c>
      <c r="AM6" s="154">
        <f t="shared" ca="1" si="0"/>
        <v>2053</v>
      </c>
      <c r="AN6" s="154">
        <f t="shared" ca="1" si="0"/>
        <v>2054</v>
      </c>
      <c r="AO6" s="154">
        <f t="shared" ca="1" si="0"/>
        <v>2055</v>
      </c>
      <c r="AP6" s="154">
        <f t="shared" ca="1" si="0"/>
        <v>2056</v>
      </c>
      <c r="AQ6" s="154">
        <f t="shared" ca="1" si="0"/>
        <v>2057</v>
      </c>
      <c r="AR6" s="154">
        <f t="shared" ca="1" si="0"/>
        <v>2058</v>
      </c>
      <c r="AS6" s="154">
        <f t="shared" ca="1" si="0"/>
        <v>2059</v>
      </c>
      <c r="AT6" s="154">
        <f t="shared" ca="1" si="0"/>
        <v>2060</v>
      </c>
      <c r="AU6" s="154">
        <f t="shared" ca="1" si="0"/>
        <v>2061</v>
      </c>
      <c r="AV6" s="154">
        <f t="shared" ca="1" si="0"/>
        <v>2062</v>
      </c>
      <c r="AW6" s="154">
        <f t="shared" ca="1" si="0"/>
        <v>2063</v>
      </c>
      <c r="AX6" s="154">
        <f t="shared" ca="1" si="0"/>
        <v>2064</v>
      </c>
      <c r="AY6" s="154">
        <f t="shared" ca="1" si="0"/>
        <v>2065</v>
      </c>
      <c r="AZ6" s="154">
        <f t="shared" ca="1" si="0"/>
        <v>2066</v>
      </c>
      <c r="BA6" s="154">
        <f t="shared" ca="1" si="0"/>
        <v>2067</v>
      </c>
      <c r="BB6" s="154">
        <f t="shared" ca="1" si="0"/>
        <v>2068</v>
      </c>
      <c r="BC6" s="154">
        <f t="shared" ca="1" si="0"/>
        <v>2069</v>
      </c>
      <c r="BD6" s="154">
        <f t="shared" ca="1" si="0"/>
        <v>2070</v>
      </c>
      <c r="BE6" s="154">
        <f t="shared" ca="1" si="0"/>
        <v>2071</v>
      </c>
      <c r="BF6" s="154">
        <f t="shared" ca="1" si="0"/>
        <v>2072</v>
      </c>
      <c r="BG6" s="154">
        <f t="shared" ca="1" si="0"/>
        <v>2073</v>
      </c>
      <c r="BH6" s="154">
        <f t="shared" ca="1" si="0"/>
        <v>2074</v>
      </c>
      <c r="BI6" s="154">
        <f t="shared" ca="1" si="0"/>
        <v>2075</v>
      </c>
      <c r="BJ6" s="154">
        <f t="shared" ca="1" si="0"/>
        <v>2076</v>
      </c>
      <c r="BK6" s="154">
        <f t="shared" ca="1" si="0"/>
        <v>2077</v>
      </c>
      <c r="BL6" s="154">
        <f t="shared" ca="1" si="0"/>
        <v>2078</v>
      </c>
      <c r="BM6" s="154">
        <f t="shared" ca="1" si="0"/>
        <v>2079</v>
      </c>
      <c r="BN6" s="154">
        <f t="shared" ca="1" si="0"/>
        <v>2080</v>
      </c>
      <c r="BO6" s="154">
        <f t="shared" ca="1" si="0"/>
        <v>2081</v>
      </c>
      <c r="BP6" s="154">
        <f t="shared" ca="1" si="0"/>
        <v>2082</v>
      </c>
      <c r="BQ6" s="154">
        <f t="shared" ca="1" si="0"/>
        <v>2083</v>
      </c>
      <c r="BR6" s="154">
        <f t="shared" ca="1" si="0"/>
        <v>2084</v>
      </c>
      <c r="BS6" s="154">
        <f t="shared" ca="1" si="0"/>
        <v>2085</v>
      </c>
      <c r="BT6" s="154">
        <f t="shared" ca="1" si="0"/>
        <v>2086</v>
      </c>
      <c r="BU6" s="154">
        <f t="shared" ca="1" si="0"/>
        <v>2087</v>
      </c>
      <c r="BV6" s="154">
        <f t="shared" ref="BV6:DC6" ca="1" si="1">$H$6+BV5</f>
        <v>2088</v>
      </c>
      <c r="BW6" s="154">
        <f t="shared" ca="1" si="1"/>
        <v>2089</v>
      </c>
      <c r="BX6" s="154">
        <f t="shared" ca="1" si="1"/>
        <v>2090</v>
      </c>
      <c r="BY6" s="154">
        <f t="shared" ca="1" si="1"/>
        <v>2091</v>
      </c>
      <c r="BZ6" s="154">
        <f t="shared" ca="1" si="1"/>
        <v>2092</v>
      </c>
      <c r="CA6" s="154">
        <f t="shared" ca="1" si="1"/>
        <v>2093</v>
      </c>
      <c r="CB6" s="154">
        <f t="shared" ca="1" si="1"/>
        <v>2094</v>
      </c>
      <c r="CC6" s="154">
        <f t="shared" ca="1" si="1"/>
        <v>2095</v>
      </c>
      <c r="CD6" s="154">
        <f t="shared" ca="1" si="1"/>
        <v>2096</v>
      </c>
      <c r="CE6" s="154">
        <f t="shared" ca="1" si="1"/>
        <v>2097</v>
      </c>
      <c r="CF6" s="154">
        <f t="shared" ca="1" si="1"/>
        <v>2098</v>
      </c>
      <c r="CG6" s="154">
        <f t="shared" ca="1" si="1"/>
        <v>2099</v>
      </c>
      <c r="CH6" s="154">
        <f t="shared" ca="1" si="1"/>
        <v>2100</v>
      </c>
      <c r="CI6" s="154">
        <f t="shared" ca="1" si="1"/>
        <v>2101</v>
      </c>
      <c r="CJ6" s="154">
        <f t="shared" ca="1" si="1"/>
        <v>2102</v>
      </c>
      <c r="CK6" s="154">
        <f t="shared" ca="1" si="1"/>
        <v>2103</v>
      </c>
      <c r="CL6" s="154">
        <f t="shared" ca="1" si="1"/>
        <v>2104</v>
      </c>
      <c r="CM6" s="154">
        <f t="shared" ca="1" si="1"/>
        <v>2105</v>
      </c>
      <c r="CN6" s="154">
        <f t="shared" ca="1" si="1"/>
        <v>2106</v>
      </c>
      <c r="CO6" s="154">
        <f t="shared" ca="1" si="1"/>
        <v>2107</v>
      </c>
      <c r="CP6" s="154">
        <f t="shared" ca="1" si="1"/>
        <v>2108</v>
      </c>
      <c r="CQ6" s="154">
        <f t="shared" ca="1" si="1"/>
        <v>2109</v>
      </c>
      <c r="CR6" s="154">
        <f t="shared" ca="1" si="1"/>
        <v>2110</v>
      </c>
      <c r="CS6" s="154">
        <f t="shared" ca="1" si="1"/>
        <v>2111</v>
      </c>
      <c r="CT6" s="154">
        <f t="shared" ca="1" si="1"/>
        <v>2112</v>
      </c>
      <c r="CU6" s="154">
        <f t="shared" ca="1" si="1"/>
        <v>2113</v>
      </c>
      <c r="CV6" s="154">
        <f t="shared" ca="1" si="1"/>
        <v>2114</v>
      </c>
      <c r="CW6" s="154">
        <f t="shared" ca="1" si="1"/>
        <v>2115</v>
      </c>
      <c r="CX6" s="154">
        <f t="shared" ca="1" si="1"/>
        <v>2116</v>
      </c>
      <c r="CY6" s="154">
        <f t="shared" ca="1" si="1"/>
        <v>2117</v>
      </c>
      <c r="CZ6" s="154">
        <f t="shared" ca="1" si="1"/>
        <v>2118</v>
      </c>
      <c r="DA6" s="154">
        <f t="shared" ca="1" si="1"/>
        <v>2119</v>
      </c>
      <c r="DB6" s="154">
        <f t="shared" ca="1" si="1"/>
        <v>2120</v>
      </c>
      <c r="DC6" s="158">
        <f t="shared" ca="1" si="1"/>
        <v>2121</v>
      </c>
      <c r="DF6" s="25">
        <v>6</v>
      </c>
      <c r="DG6" s="25" t="s">
        <v>227</v>
      </c>
      <c r="DH6" s="25" t="s">
        <v>249</v>
      </c>
    </row>
    <row r="7" spans="1:112" ht="15" hidden="1" customHeight="1">
      <c r="B7" s="198" t="s">
        <v>16</v>
      </c>
      <c r="C7" s="199" t="s">
        <v>38</v>
      </c>
      <c r="D7" s="230"/>
      <c r="E7" s="231"/>
      <c r="F7" s="200" t="e">
        <f ca="1">F8+F9+F89-F100</f>
        <v>#N/A</v>
      </c>
      <c r="G7" s="201" t="e">
        <f ca="1">SUMIF($H$5:$DC$5,"&lt;="&amp;PAL,$H7:$DC7)</f>
        <v>#N/A</v>
      </c>
      <c r="H7" s="202" t="e">
        <f ca="1">H8+H9+H89-H100</f>
        <v>#N/A</v>
      </c>
      <c r="I7" s="203" t="e">
        <f ca="1">I8+I9+I89-I100</f>
        <v>#N/A</v>
      </c>
      <c r="J7" s="203" t="e">
        <f t="shared" ref="J7:BU7" ca="1" si="2">J8+J9+J89-J100</f>
        <v>#N/A</v>
      </c>
      <c r="K7" s="203" t="e">
        <f t="shared" ca="1" si="2"/>
        <v>#N/A</v>
      </c>
      <c r="L7" s="203" t="e">
        <f t="shared" ca="1" si="2"/>
        <v>#N/A</v>
      </c>
      <c r="M7" s="203" t="e">
        <f t="shared" ca="1" si="2"/>
        <v>#N/A</v>
      </c>
      <c r="N7" s="203" t="e">
        <f t="shared" ca="1" si="2"/>
        <v>#N/A</v>
      </c>
      <c r="O7" s="203" t="e">
        <f t="shared" ca="1" si="2"/>
        <v>#N/A</v>
      </c>
      <c r="P7" s="203" t="e">
        <f t="shared" ca="1" si="2"/>
        <v>#N/A</v>
      </c>
      <c r="Q7" s="203" t="e">
        <f t="shared" ca="1" si="2"/>
        <v>#N/A</v>
      </c>
      <c r="R7" s="203" t="e">
        <f t="shared" ca="1" si="2"/>
        <v>#N/A</v>
      </c>
      <c r="S7" s="203" t="e">
        <f t="shared" ca="1" si="2"/>
        <v>#N/A</v>
      </c>
      <c r="T7" s="203" t="e">
        <f t="shared" ca="1" si="2"/>
        <v>#N/A</v>
      </c>
      <c r="U7" s="203" t="e">
        <f t="shared" ca="1" si="2"/>
        <v>#N/A</v>
      </c>
      <c r="V7" s="203" t="e">
        <f t="shared" ca="1" si="2"/>
        <v>#N/A</v>
      </c>
      <c r="W7" s="203" t="e">
        <f t="shared" ca="1" si="2"/>
        <v>#N/A</v>
      </c>
      <c r="X7" s="203" t="e">
        <f t="shared" ca="1" si="2"/>
        <v>#N/A</v>
      </c>
      <c r="Y7" s="203" t="e">
        <f t="shared" ca="1" si="2"/>
        <v>#N/A</v>
      </c>
      <c r="Z7" s="203" t="e">
        <f t="shared" ca="1" si="2"/>
        <v>#N/A</v>
      </c>
      <c r="AA7" s="203" t="e">
        <f t="shared" ca="1" si="2"/>
        <v>#N/A</v>
      </c>
      <c r="AB7" s="203" t="e">
        <f t="shared" ca="1" si="2"/>
        <v>#N/A</v>
      </c>
      <c r="AC7" s="203" t="e">
        <f t="shared" ca="1" si="2"/>
        <v>#N/A</v>
      </c>
      <c r="AD7" s="203" t="e">
        <f t="shared" ca="1" si="2"/>
        <v>#N/A</v>
      </c>
      <c r="AE7" s="203" t="e">
        <f t="shared" ca="1" si="2"/>
        <v>#N/A</v>
      </c>
      <c r="AF7" s="203" t="e">
        <f t="shared" ca="1" si="2"/>
        <v>#N/A</v>
      </c>
      <c r="AG7" s="203" t="e">
        <f t="shared" ca="1" si="2"/>
        <v>#N/A</v>
      </c>
      <c r="AH7" s="203" t="e">
        <f t="shared" ca="1" si="2"/>
        <v>#N/A</v>
      </c>
      <c r="AI7" s="203" t="e">
        <f t="shared" ca="1" si="2"/>
        <v>#N/A</v>
      </c>
      <c r="AJ7" s="203" t="e">
        <f t="shared" ca="1" si="2"/>
        <v>#N/A</v>
      </c>
      <c r="AK7" s="203" t="e">
        <f t="shared" ca="1" si="2"/>
        <v>#N/A</v>
      </c>
      <c r="AL7" s="203" t="e">
        <f t="shared" ca="1" si="2"/>
        <v>#N/A</v>
      </c>
      <c r="AM7" s="203" t="e">
        <f t="shared" ca="1" si="2"/>
        <v>#N/A</v>
      </c>
      <c r="AN7" s="203" t="e">
        <f t="shared" ca="1" si="2"/>
        <v>#N/A</v>
      </c>
      <c r="AO7" s="203" t="e">
        <f t="shared" ca="1" si="2"/>
        <v>#N/A</v>
      </c>
      <c r="AP7" s="203" t="e">
        <f t="shared" ca="1" si="2"/>
        <v>#N/A</v>
      </c>
      <c r="AQ7" s="203" t="e">
        <f t="shared" ca="1" si="2"/>
        <v>#N/A</v>
      </c>
      <c r="AR7" s="203" t="e">
        <f t="shared" ca="1" si="2"/>
        <v>#N/A</v>
      </c>
      <c r="AS7" s="203" t="e">
        <f t="shared" ca="1" si="2"/>
        <v>#N/A</v>
      </c>
      <c r="AT7" s="203" t="e">
        <f t="shared" ca="1" si="2"/>
        <v>#N/A</v>
      </c>
      <c r="AU7" s="203" t="e">
        <f t="shared" ca="1" si="2"/>
        <v>#N/A</v>
      </c>
      <c r="AV7" s="203" t="e">
        <f t="shared" ca="1" si="2"/>
        <v>#N/A</v>
      </c>
      <c r="AW7" s="203" t="e">
        <f t="shared" ca="1" si="2"/>
        <v>#N/A</v>
      </c>
      <c r="AX7" s="203" t="e">
        <f t="shared" ca="1" si="2"/>
        <v>#N/A</v>
      </c>
      <c r="AY7" s="203" t="e">
        <f t="shared" ca="1" si="2"/>
        <v>#N/A</v>
      </c>
      <c r="AZ7" s="203" t="e">
        <f t="shared" ca="1" si="2"/>
        <v>#N/A</v>
      </c>
      <c r="BA7" s="203" t="e">
        <f t="shared" ca="1" si="2"/>
        <v>#N/A</v>
      </c>
      <c r="BB7" s="203" t="e">
        <f t="shared" ca="1" si="2"/>
        <v>#N/A</v>
      </c>
      <c r="BC7" s="203" t="e">
        <f t="shared" ca="1" si="2"/>
        <v>#N/A</v>
      </c>
      <c r="BD7" s="203" t="e">
        <f t="shared" ca="1" si="2"/>
        <v>#N/A</v>
      </c>
      <c r="BE7" s="203" t="e">
        <f t="shared" ca="1" si="2"/>
        <v>#N/A</v>
      </c>
      <c r="BF7" s="203" t="e">
        <f t="shared" ca="1" si="2"/>
        <v>#N/A</v>
      </c>
      <c r="BG7" s="203" t="e">
        <f t="shared" ca="1" si="2"/>
        <v>#N/A</v>
      </c>
      <c r="BH7" s="203" t="e">
        <f t="shared" ca="1" si="2"/>
        <v>#N/A</v>
      </c>
      <c r="BI7" s="203" t="e">
        <f t="shared" ca="1" si="2"/>
        <v>#N/A</v>
      </c>
      <c r="BJ7" s="203" t="e">
        <f t="shared" ca="1" si="2"/>
        <v>#N/A</v>
      </c>
      <c r="BK7" s="203" t="e">
        <f t="shared" ca="1" si="2"/>
        <v>#N/A</v>
      </c>
      <c r="BL7" s="203" t="e">
        <f t="shared" ca="1" si="2"/>
        <v>#N/A</v>
      </c>
      <c r="BM7" s="203" t="e">
        <f t="shared" ca="1" si="2"/>
        <v>#N/A</v>
      </c>
      <c r="BN7" s="203" t="e">
        <f t="shared" ca="1" si="2"/>
        <v>#N/A</v>
      </c>
      <c r="BO7" s="203" t="e">
        <f t="shared" ca="1" si="2"/>
        <v>#N/A</v>
      </c>
      <c r="BP7" s="203" t="e">
        <f t="shared" ca="1" si="2"/>
        <v>#N/A</v>
      </c>
      <c r="BQ7" s="203" t="e">
        <f t="shared" ca="1" si="2"/>
        <v>#N/A</v>
      </c>
      <c r="BR7" s="203" t="e">
        <f t="shared" ca="1" si="2"/>
        <v>#N/A</v>
      </c>
      <c r="BS7" s="203" t="e">
        <f t="shared" ca="1" si="2"/>
        <v>#N/A</v>
      </c>
      <c r="BT7" s="203" t="e">
        <f t="shared" ca="1" si="2"/>
        <v>#N/A</v>
      </c>
      <c r="BU7" s="203" t="e">
        <f t="shared" ca="1" si="2"/>
        <v>#N/A</v>
      </c>
      <c r="BV7" s="203" t="e">
        <f t="shared" ref="BV7:DC7" ca="1" si="3">BV8+BV9+BV89-BV100</f>
        <v>#N/A</v>
      </c>
      <c r="BW7" s="203" t="e">
        <f t="shared" ca="1" si="3"/>
        <v>#N/A</v>
      </c>
      <c r="BX7" s="203" t="e">
        <f t="shared" ca="1" si="3"/>
        <v>#N/A</v>
      </c>
      <c r="BY7" s="203" t="e">
        <f t="shared" ca="1" si="3"/>
        <v>#N/A</v>
      </c>
      <c r="BZ7" s="203" t="e">
        <f t="shared" ca="1" si="3"/>
        <v>#N/A</v>
      </c>
      <c r="CA7" s="203" t="e">
        <f t="shared" ca="1" si="3"/>
        <v>#N/A</v>
      </c>
      <c r="CB7" s="203" t="e">
        <f t="shared" ca="1" si="3"/>
        <v>#N/A</v>
      </c>
      <c r="CC7" s="203" t="e">
        <f t="shared" ca="1" si="3"/>
        <v>#N/A</v>
      </c>
      <c r="CD7" s="203" t="e">
        <f t="shared" ca="1" si="3"/>
        <v>#N/A</v>
      </c>
      <c r="CE7" s="203" t="e">
        <f t="shared" ca="1" si="3"/>
        <v>#N/A</v>
      </c>
      <c r="CF7" s="203" t="e">
        <f t="shared" ca="1" si="3"/>
        <v>#N/A</v>
      </c>
      <c r="CG7" s="203" t="e">
        <f t="shared" ca="1" si="3"/>
        <v>#N/A</v>
      </c>
      <c r="CH7" s="203" t="e">
        <f t="shared" ca="1" si="3"/>
        <v>#N/A</v>
      </c>
      <c r="CI7" s="203" t="e">
        <f t="shared" ca="1" si="3"/>
        <v>#N/A</v>
      </c>
      <c r="CJ7" s="203" t="e">
        <f t="shared" ca="1" si="3"/>
        <v>#N/A</v>
      </c>
      <c r="CK7" s="203" t="e">
        <f t="shared" ca="1" si="3"/>
        <v>#N/A</v>
      </c>
      <c r="CL7" s="203" t="e">
        <f t="shared" ca="1" si="3"/>
        <v>#N/A</v>
      </c>
      <c r="CM7" s="203" t="e">
        <f t="shared" ca="1" si="3"/>
        <v>#N/A</v>
      </c>
      <c r="CN7" s="203" t="e">
        <f t="shared" ca="1" si="3"/>
        <v>#N/A</v>
      </c>
      <c r="CO7" s="203" t="e">
        <f t="shared" ca="1" si="3"/>
        <v>#N/A</v>
      </c>
      <c r="CP7" s="203" t="e">
        <f t="shared" ca="1" si="3"/>
        <v>#N/A</v>
      </c>
      <c r="CQ7" s="203" t="e">
        <f t="shared" ca="1" si="3"/>
        <v>#N/A</v>
      </c>
      <c r="CR7" s="203" t="e">
        <f t="shared" ca="1" si="3"/>
        <v>#N/A</v>
      </c>
      <c r="CS7" s="203" t="e">
        <f t="shared" ca="1" si="3"/>
        <v>#N/A</v>
      </c>
      <c r="CT7" s="203" t="e">
        <f t="shared" ca="1" si="3"/>
        <v>#N/A</v>
      </c>
      <c r="CU7" s="203" t="e">
        <f t="shared" ca="1" si="3"/>
        <v>#N/A</v>
      </c>
      <c r="CV7" s="203" t="e">
        <f t="shared" ca="1" si="3"/>
        <v>#N/A</v>
      </c>
      <c r="CW7" s="203" t="e">
        <f t="shared" ca="1" si="3"/>
        <v>#N/A</v>
      </c>
      <c r="CX7" s="203" t="e">
        <f t="shared" ca="1" si="3"/>
        <v>#N/A</v>
      </c>
      <c r="CY7" s="203" t="e">
        <f t="shared" ca="1" si="3"/>
        <v>#N/A</v>
      </c>
      <c r="CZ7" s="203" t="e">
        <f t="shared" ca="1" si="3"/>
        <v>#N/A</v>
      </c>
      <c r="DA7" s="203" t="e">
        <f t="shared" ca="1" si="3"/>
        <v>#N/A</v>
      </c>
      <c r="DB7" s="203" t="e">
        <f t="shared" ca="1" si="3"/>
        <v>#N/A</v>
      </c>
      <c r="DC7" s="201" t="e">
        <f t="shared" ca="1" si="3"/>
        <v>#N/A</v>
      </c>
      <c r="DF7" s="63"/>
    </row>
    <row r="8" spans="1:112" ht="15" hidden="1" customHeight="1">
      <c r="B8" s="150" t="s">
        <v>18</v>
      </c>
      <c r="C8" s="15" t="s">
        <v>157</v>
      </c>
      <c r="D8" s="129"/>
      <c r="E8" s="144"/>
      <c r="F8" s="140">
        <f ca="1">SUM(H20,H31,H42,H54,H65,H76,H87)</f>
        <v>0</v>
      </c>
      <c r="G8" s="139">
        <f ca="1">SUMIF($H$5:$DC$5,"&lt;="&amp;PAL,$H8:$DC8)</f>
        <v>16347614.990575001</v>
      </c>
      <c r="H8" s="135">
        <f ca="1">SUM(H20,H31,H42,H54,H65,H76,H87)</f>
        <v>0</v>
      </c>
      <c r="I8" s="11">
        <f t="shared" ref="I8:BT8" ca="1" si="4">SUM(I20,I31,I42,I54,I65,I76,I87)</f>
        <v>0</v>
      </c>
      <c r="J8" s="11">
        <f t="shared" ca="1" si="4"/>
        <v>0</v>
      </c>
      <c r="K8" s="11">
        <f t="shared" ca="1" si="4"/>
        <v>0</v>
      </c>
      <c r="L8" s="11">
        <f t="shared" ca="1" si="4"/>
        <v>0</v>
      </c>
      <c r="M8" s="11">
        <f t="shared" ca="1" si="4"/>
        <v>0</v>
      </c>
      <c r="N8" s="11">
        <f t="shared" ca="1" si="4"/>
        <v>0</v>
      </c>
      <c r="O8" s="11">
        <f t="shared" ca="1" si="4"/>
        <v>0</v>
      </c>
      <c r="P8" s="11">
        <f t="shared" ca="1" si="4"/>
        <v>0</v>
      </c>
      <c r="Q8" s="11">
        <f t="shared" ca="1" si="4"/>
        <v>0</v>
      </c>
      <c r="R8" s="11">
        <f t="shared" ca="1" si="4"/>
        <v>0</v>
      </c>
      <c r="S8" s="11">
        <f t="shared" ca="1" si="4"/>
        <v>0</v>
      </c>
      <c r="T8" s="11">
        <f t="shared" ca="1" si="4"/>
        <v>0</v>
      </c>
      <c r="U8" s="11">
        <f t="shared" ca="1" si="4"/>
        <v>0</v>
      </c>
      <c r="V8" s="11">
        <f t="shared" ca="1" si="4"/>
        <v>0</v>
      </c>
      <c r="W8" s="11">
        <f t="shared" ca="1" si="4"/>
        <v>0</v>
      </c>
      <c r="X8" s="11">
        <f t="shared" ca="1" si="4"/>
        <v>0</v>
      </c>
      <c r="Y8" s="11">
        <f t="shared" ca="1" si="4"/>
        <v>0</v>
      </c>
      <c r="Z8" s="11">
        <f t="shared" ca="1" si="4"/>
        <v>0</v>
      </c>
      <c r="AA8" s="11">
        <f t="shared" ca="1" si="4"/>
        <v>0</v>
      </c>
      <c r="AB8" s="11">
        <f t="shared" ca="1" si="4"/>
        <v>0</v>
      </c>
      <c r="AC8" s="11">
        <f t="shared" ca="1" si="4"/>
        <v>0</v>
      </c>
      <c r="AD8" s="11">
        <f t="shared" ca="1" si="4"/>
        <v>0</v>
      </c>
      <c r="AE8" s="11">
        <f t="shared" ca="1" si="4"/>
        <v>0</v>
      </c>
      <c r="AF8" s="11">
        <f t="shared" ca="1" si="4"/>
        <v>0</v>
      </c>
      <c r="AG8" s="11">
        <f t="shared" ca="1" si="4"/>
        <v>0</v>
      </c>
      <c r="AH8" s="11">
        <f t="shared" ca="1" si="4"/>
        <v>0</v>
      </c>
      <c r="AI8" s="11">
        <f t="shared" ca="1" si="4"/>
        <v>0</v>
      </c>
      <c r="AJ8" s="11">
        <f t="shared" ca="1" si="4"/>
        <v>0</v>
      </c>
      <c r="AK8" s="11">
        <f t="shared" ca="1" si="4"/>
        <v>0</v>
      </c>
      <c r="AL8" s="11">
        <f t="shared" ca="1" si="4"/>
        <v>0</v>
      </c>
      <c r="AM8" s="11">
        <f t="shared" ca="1" si="4"/>
        <v>0</v>
      </c>
      <c r="AN8" s="11">
        <f t="shared" ca="1" si="4"/>
        <v>0</v>
      </c>
      <c r="AO8" s="11">
        <f t="shared" ca="1" si="4"/>
        <v>0</v>
      </c>
      <c r="AP8" s="11">
        <f t="shared" ca="1" si="4"/>
        <v>0</v>
      </c>
      <c r="AQ8" s="11">
        <f t="shared" ca="1" si="4"/>
        <v>16347614.990575001</v>
      </c>
      <c r="AR8" s="11">
        <f t="shared" ca="1" si="4"/>
        <v>0</v>
      </c>
      <c r="AS8" s="11">
        <f t="shared" ca="1" si="4"/>
        <v>0</v>
      </c>
      <c r="AT8" s="11">
        <f t="shared" ca="1" si="4"/>
        <v>0</v>
      </c>
      <c r="AU8" s="11">
        <f t="shared" ca="1" si="4"/>
        <v>0</v>
      </c>
      <c r="AV8" s="11">
        <f t="shared" ca="1" si="4"/>
        <v>0</v>
      </c>
      <c r="AW8" s="11">
        <f t="shared" ca="1" si="4"/>
        <v>0</v>
      </c>
      <c r="AX8" s="11">
        <f t="shared" ca="1" si="4"/>
        <v>0</v>
      </c>
      <c r="AY8" s="11">
        <f t="shared" ca="1" si="4"/>
        <v>0</v>
      </c>
      <c r="AZ8" s="11">
        <f t="shared" ca="1" si="4"/>
        <v>0</v>
      </c>
      <c r="BA8" s="11">
        <f t="shared" ca="1" si="4"/>
        <v>0</v>
      </c>
      <c r="BB8" s="11">
        <f t="shared" ca="1" si="4"/>
        <v>0</v>
      </c>
      <c r="BC8" s="11">
        <f t="shared" ca="1" si="4"/>
        <v>0</v>
      </c>
      <c r="BD8" s="11">
        <f t="shared" ca="1" si="4"/>
        <v>0</v>
      </c>
      <c r="BE8" s="11">
        <f t="shared" ca="1" si="4"/>
        <v>0</v>
      </c>
      <c r="BF8" s="11">
        <f t="shared" ca="1" si="4"/>
        <v>0</v>
      </c>
      <c r="BG8" s="11">
        <f t="shared" ca="1" si="4"/>
        <v>0</v>
      </c>
      <c r="BH8" s="11">
        <f t="shared" ca="1" si="4"/>
        <v>0</v>
      </c>
      <c r="BI8" s="11">
        <f t="shared" ca="1" si="4"/>
        <v>0</v>
      </c>
      <c r="BJ8" s="11">
        <f t="shared" ca="1" si="4"/>
        <v>0</v>
      </c>
      <c r="BK8" s="11">
        <f t="shared" ca="1" si="4"/>
        <v>0</v>
      </c>
      <c r="BL8" s="11">
        <f t="shared" ca="1" si="4"/>
        <v>0</v>
      </c>
      <c r="BM8" s="11">
        <f t="shared" ca="1" si="4"/>
        <v>0</v>
      </c>
      <c r="BN8" s="11">
        <f t="shared" ca="1" si="4"/>
        <v>0</v>
      </c>
      <c r="BO8" s="11">
        <f t="shared" ca="1" si="4"/>
        <v>0</v>
      </c>
      <c r="BP8" s="11">
        <f t="shared" ca="1" si="4"/>
        <v>0</v>
      </c>
      <c r="BQ8" s="11">
        <f t="shared" ca="1" si="4"/>
        <v>0</v>
      </c>
      <c r="BR8" s="11">
        <f t="shared" ca="1" si="4"/>
        <v>0</v>
      </c>
      <c r="BS8" s="11">
        <f t="shared" ca="1" si="4"/>
        <v>0</v>
      </c>
      <c r="BT8" s="11">
        <f t="shared" ca="1" si="4"/>
        <v>0</v>
      </c>
      <c r="BU8" s="11">
        <f t="shared" ref="BU8:DC8" ca="1" si="5">SUM(BU20,BU31,BU42,BU54,BU65,BU76,BU87)</f>
        <v>0</v>
      </c>
      <c r="BV8" s="11">
        <f t="shared" ca="1" si="5"/>
        <v>0</v>
      </c>
      <c r="BW8" s="11">
        <f t="shared" ca="1" si="5"/>
        <v>0</v>
      </c>
      <c r="BX8" s="11">
        <f t="shared" ca="1" si="5"/>
        <v>0</v>
      </c>
      <c r="BY8" s="11">
        <f t="shared" ca="1" si="5"/>
        <v>0</v>
      </c>
      <c r="BZ8" s="11">
        <f t="shared" ca="1" si="5"/>
        <v>0</v>
      </c>
      <c r="CA8" s="11">
        <f t="shared" ca="1" si="5"/>
        <v>0</v>
      </c>
      <c r="CB8" s="11">
        <f t="shared" ca="1" si="5"/>
        <v>0</v>
      </c>
      <c r="CC8" s="11">
        <f t="shared" ca="1" si="5"/>
        <v>0</v>
      </c>
      <c r="CD8" s="11">
        <f t="shared" ca="1" si="5"/>
        <v>0</v>
      </c>
      <c r="CE8" s="11">
        <f t="shared" ca="1" si="5"/>
        <v>0</v>
      </c>
      <c r="CF8" s="11">
        <f t="shared" ca="1" si="5"/>
        <v>0</v>
      </c>
      <c r="CG8" s="11">
        <f t="shared" ca="1" si="5"/>
        <v>0</v>
      </c>
      <c r="CH8" s="11">
        <f t="shared" ca="1" si="5"/>
        <v>0</v>
      </c>
      <c r="CI8" s="11">
        <f t="shared" ca="1" si="5"/>
        <v>0</v>
      </c>
      <c r="CJ8" s="11">
        <f t="shared" ca="1" si="5"/>
        <v>0</v>
      </c>
      <c r="CK8" s="11">
        <f t="shared" ca="1" si="5"/>
        <v>0</v>
      </c>
      <c r="CL8" s="11">
        <f t="shared" ca="1" si="5"/>
        <v>0</v>
      </c>
      <c r="CM8" s="11">
        <f t="shared" ca="1" si="5"/>
        <v>0</v>
      </c>
      <c r="CN8" s="11">
        <f t="shared" ca="1" si="5"/>
        <v>0</v>
      </c>
      <c r="CO8" s="11">
        <f t="shared" ca="1" si="5"/>
        <v>0</v>
      </c>
      <c r="CP8" s="11">
        <f t="shared" ca="1" si="5"/>
        <v>0</v>
      </c>
      <c r="CQ8" s="11">
        <f t="shared" ca="1" si="5"/>
        <v>0</v>
      </c>
      <c r="CR8" s="11">
        <f t="shared" ca="1" si="5"/>
        <v>0</v>
      </c>
      <c r="CS8" s="11">
        <f t="shared" ca="1" si="5"/>
        <v>0</v>
      </c>
      <c r="CT8" s="11">
        <f t="shared" ca="1" si="5"/>
        <v>0</v>
      </c>
      <c r="CU8" s="11">
        <f t="shared" ca="1" si="5"/>
        <v>0</v>
      </c>
      <c r="CV8" s="11">
        <f t="shared" ca="1" si="5"/>
        <v>0</v>
      </c>
      <c r="CW8" s="11">
        <f t="shared" ca="1" si="5"/>
        <v>0</v>
      </c>
      <c r="CX8" s="11">
        <f t="shared" ca="1" si="5"/>
        <v>0</v>
      </c>
      <c r="CY8" s="11">
        <f t="shared" ca="1" si="5"/>
        <v>0</v>
      </c>
      <c r="CZ8" s="11">
        <f t="shared" ca="1" si="5"/>
        <v>0</v>
      </c>
      <c r="DA8" s="11">
        <f t="shared" ca="1" si="5"/>
        <v>0</v>
      </c>
      <c r="DB8" s="11">
        <f t="shared" ca="1" si="5"/>
        <v>0</v>
      </c>
      <c r="DC8" s="142">
        <f t="shared" ca="1" si="5"/>
        <v>0</v>
      </c>
    </row>
    <row r="9" spans="1:112" ht="15" hidden="1" customHeight="1">
      <c r="B9" s="151" t="s">
        <v>19</v>
      </c>
      <c r="C9" s="7" t="s">
        <v>4</v>
      </c>
      <c r="D9" s="130"/>
      <c r="E9" s="145"/>
      <c r="F9" s="141">
        <f ca="1">F10+F44+F78-F8</f>
        <v>74485755.969120488</v>
      </c>
      <c r="G9" s="139">
        <f ca="1">SUMIF($H$5:$DC$5,"&lt;="&amp;PAL,$H9:$DC9)</f>
        <v>120834107.89300001</v>
      </c>
      <c r="H9" s="136">
        <f ca="1">H10+H44+H78-H8</f>
        <v>0</v>
      </c>
      <c r="I9" s="8">
        <f t="shared" ref="I9:BT9" ca="1" si="6">I10+I44+I78-I8</f>
        <v>5244384.9000000004</v>
      </c>
      <c r="J9" s="8">
        <f t="shared" ca="1" si="6"/>
        <v>1883482</v>
      </c>
      <c r="K9" s="8">
        <f t="shared" ca="1" si="6"/>
        <v>7428561.2165000001</v>
      </c>
      <c r="L9" s="8">
        <f t="shared" ca="1" si="6"/>
        <v>5742151.9300000006</v>
      </c>
      <c r="M9" s="8">
        <f t="shared" ca="1" si="6"/>
        <v>15398255</v>
      </c>
      <c r="N9" s="8">
        <f t="shared" ca="1" si="6"/>
        <v>16406185</v>
      </c>
      <c r="O9" s="8">
        <f t="shared" ca="1" si="6"/>
        <v>9258800</v>
      </c>
      <c r="P9" s="8">
        <f t="shared" ca="1" si="6"/>
        <v>0</v>
      </c>
      <c r="Q9" s="8">
        <f t="shared" ca="1" si="6"/>
        <v>0</v>
      </c>
      <c r="R9" s="8">
        <f t="shared" ca="1" si="6"/>
        <v>0</v>
      </c>
      <c r="S9" s="8">
        <f t="shared" ca="1" si="6"/>
        <v>0</v>
      </c>
      <c r="T9" s="8">
        <f t="shared" ca="1" si="6"/>
        <v>16715.900000000001</v>
      </c>
      <c r="U9" s="8">
        <f t="shared" ca="1" si="6"/>
        <v>0</v>
      </c>
      <c r="V9" s="8">
        <f t="shared" ca="1" si="6"/>
        <v>0</v>
      </c>
      <c r="W9" s="8">
        <f t="shared" ca="1" si="6"/>
        <v>0</v>
      </c>
      <c r="X9" s="8">
        <f t="shared" ca="1" si="6"/>
        <v>0</v>
      </c>
      <c r="Y9" s="8">
        <f t="shared" ca="1" si="6"/>
        <v>0</v>
      </c>
      <c r="Z9" s="8">
        <f t="shared" ca="1" si="6"/>
        <v>0</v>
      </c>
      <c r="AA9" s="8">
        <f t="shared" ca="1" si="6"/>
        <v>0</v>
      </c>
      <c r="AB9" s="8">
        <f t="shared" ca="1" si="6"/>
        <v>0</v>
      </c>
      <c r="AC9" s="8">
        <f t="shared" ca="1" si="6"/>
        <v>0</v>
      </c>
      <c r="AD9" s="8">
        <f t="shared" ca="1" si="6"/>
        <v>4187857</v>
      </c>
      <c r="AE9" s="8">
        <f t="shared" ca="1" si="6"/>
        <v>16715.900000000001</v>
      </c>
      <c r="AF9" s="8">
        <f t="shared" ca="1" si="6"/>
        <v>0</v>
      </c>
      <c r="AG9" s="8">
        <f t="shared" ca="1" si="6"/>
        <v>0</v>
      </c>
      <c r="AH9" s="8">
        <f t="shared" ca="1" si="6"/>
        <v>27030583.146499999</v>
      </c>
      <c r="AI9" s="8">
        <f t="shared" ca="1" si="6"/>
        <v>0</v>
      </c>
      <c r="AJ9" s="8">
        <f t="shared" ca="1" si="6"/>
        <v>0</v>
      </c>
      <c r="AK9" s="8">
        <f t="shared" ca="1" si="6"/>
        <v>1206330</v>
      </c>
      <c r="AL9" s="8">
        <f t="shared" ca="1" si="6"/>
        <v>0</v>
      </c>
      <c r="AM9" s="8">
        <f t="shared" ca="1" si="6"/>
        <v>0</v>
      </c>
      <c r="AN9" s="8">
        <f t="shared" ca="1" si="6"/>
        <v>5779770</v>
      </c>
      <c r="AO9" s="8">
        <f t="shared" ca="1" si="6"/>
        <v>21217600</v>
      </c>
      <c r="AP9" s="8">
        <f t="shared" ca="1" si="6"/>
        <v>16715.900000000001</v>
      </c>
      <c r="AQ9" s="8">
        <f t="shared" ca="1" si="6"/>
        <v>0</v>
      </c>
      <c r="AR9" s="8">
        <f t="shared" ca="1" si="6"/>
        <v>0</v>
      </c>
      <c r="AS9" s="8">
        <f t="shared" ca="1" si="6"/>
        <v>0</v>
      </c>
      <c r="AT9" s="8">
        <f t="shared" ca="1" si="6"/>
        <v>0</v>
      </c>
      <c r="AU9" s="8">
        <f t="shared" ca="1" si="6"/>
        <v>0</v>
      </c>
      <c r="AV9" s="8">
        <f t="shared" ca="1" si="6"/>
        <v>0</v>
      </c>
      <c r="AW9" s="8">
        <f t="shared" ca="1" si="6"/>
        <v>0</v>
      </c>
      <c r="AX9" s="8">
        <f t="shared" ca="1" si="6"/>
        <v>0</v>
      </c>
      <c r="AY9" s="8">
        <f t="shared" ca="1" si="6"/>
        <v>0</v>
      </c>
      <c r="AZ9" s="8">
        <f t="shared" ca="1" si="6"/>
        <v>0</v>
      </c>
      <c r="BA9" s="8">
        <f t="shared" ca="1" si="6"/>
        <v>0</v>
      </c>
      <c r="BB9" s="8">
        <f t="shared" ca="1" si="6"/>
        <v>0</v>
      </c>
      <c r="BC9" s="8">
        <f t="shared" ca="1" si="6"/>
        <v>0</v>
      </c>
      <c r="BD9" s="8">
        <f t="shared" ca="1" si="6"/>
        <v>0</v>
      </c>
      <c r="BE9" s="8">
        <f t="shared" ca="1" si="6"/>
        <v>0</v>
      </c>
      <c r="BF9" s="8">
        <f t="shared" ca="1" si="6"/>
        <v>0</v>
      </c>
      <c r="BG9" s="8">
        <f t="shared" ca="1" si="6"/>
        <v>0</v>
      </c>
      <c r="BH9" s="8">
        <f t="shared" ca="1" si="6"/>
        <v>0</v>
      </c>
      <c r="BI9" s="8">
        <f t="shared" ca="1" si="6"/>
        <v>0</v>
      </c>
      <c r="BJ9" s="8">
        <f t="shared" ca="1" si="6"/>
        <v>0</v>
      </c>
      <c r="BK9" s="8">
        <f t="shared" ca="1" si="6"/>
        <v>0</v>
      </c>
      <c r="BL9" s="8">
        <f t="shared" ca="1" si="6"/>
        <v>0</v>
      </c>
      <c r="BM9" s="8">
        <f t="shared" ca="1" si="6"/>
        <v>0</v>
      </c>
      <c r="BN9" s="8">
        <f t="shared" ca="1" si="6"/>
        <v>0</v>
      </c>
      <c r="BO9" s="8">
        <f t="shared" ca="1" si="6"/>
        <v>0</v>
      </c>
      <c r="BP9" s="8">
        <f t="shared" ca="1" si="6"/>
        <v>0</v>
      </c>
      <c r="BQ9" s="8">
        <f t="shared" ca="1" si="6"/>
        <v>0</v>
      </c>
      <c r="BR9" s="8">
        <f t="shared" ca="1" si="6"/>
        <v>0</v>
      </c>
      <c r="BS9" s="8">
        <f t="shared" ca="1" si="6"/>
        <v>0</v>
      </c>
      <c r="BT9" s="8">
        <f t="shared" ca="1" si="6"/>
        <v>0</v>
      </c>
      <c r="BU9" s="8">
        <f t="shared" ref="BU9:DC9" ca="1" si="7">BU10+BU44+BU78-BU8</f>
        <v>0</v>
      </c>
      <c r="BV9" s="8">
        <f t="shared" ca="1" si="7"/>
        <v>0</v>
      </c>
      <c r="BW9" s="8">
        <f t="shared" ca="1" si="7"/>
        <v>0</v>
      </c>
      <c r="BX9" s="8">
        <f t="shared" ca="1" si="7"/>
        <v>0</v>
      </c>
      <c r="BY9" s="8">
        <f t="shared" ca="1" si="7"/>
        <v>0</v>
      </c>
      <c r="BZ9" s="8">
        <f t="shared" ca="1" si="7"/>
        <v>0</v>
      </c>
      <c r="CA9" s="8">
        <f t="shared" ca="1" si="7"/>
        <v>0</v>
      </c>
      <c r="CB9" s="8">
        <f t="shared" ca="1" si="7"/>
        <v>0</v>
      </c>
      <c r="CC9" s="8">
        <f t="shared" ca="1" si="7"/>
        <v>0</v>
      </c>
      <c r="CD9" s="8">
        <f t="shared" ca="1" si="7"/>
        <v>0</v>
      </c>
      <c r="CE9" s="8">
        <f t="shared" ca="1" si="7"/>
        <v>0</v>
      </c>
      <c r="CF9" s="8">
        <f t="shared" ca="1" si="7"/>
        <v>0</v>
      </c>
      <c r="CG9" s="8">
        <f t="shared" ca="1" si="7"/>
        <v>0</v>
      </c>
      <c r="CH9" s="8">
        <f t="shared" ca="1" si="7"/>
        <v>0</v>
      </c>
      <c r="CI9" s="8">
        <f t="shared" ca="1" si="7"/>
        <v>0</v>
      </c>
      <c r="CJ9" s="8">
        <f t="shared" ca="1" si="7"/>
        <v>0</v>
      </c>
      <c r="CK9" s="8">
        <f t="shared" ca="1" si="7"/>
        <v>0</v>
      </c>
      <c r="CL9" s="8">
        <f t="shared" ca="1" si="7"/>
        <v>0</v>
      </c>
      <c r="CM9" s="8">
        <f t="shared" ca="1" si="7"/>
        <v>0</v>
      </c>
      <c r="CN9" s="8">
        <f t="shared" ca="1" si="7"/>
        <v>0</v>
      </c>
      <c r="CO9" s="8">
        <f t="shared" ca="1" si="7"/>
        <v>0</v>
      </c>
      <c r="CP9" s="8">
        <f t="shared" ca="1" si="7"/>
        <v>0</v>
      </c>
      <c r="CQ9" s="8">
        <f t="shared" ca="1" si="7"/>
        <v>0</v>
      </c>
      <c r="CR9" s="8">
        <f t="shared" ca="1" si="7"/>
        <v>0</v>
      </c>
      <c r="CS9" s="8">
        <f t="shared" ca="1" si="7"/>
        <v>0</v>
      </c>
      <c r="CT9" s="8">
        <f t="shared" ca="1" si="7"/>
        <v>0</v>
      </c>
      <c r="CU9" s="8">
        <f t="shared" ca="1" si="7"/>
        <v>0</v>
      </c>
      <c r="CV9" s="8">
        <f t="shared" ca="1" si="7"/>
        <v>0</v>
      </c>
      <c r="CW9" s="8">
        <f t="shared" ca="1" si="7"/>
        <v>0</v>
      </c>
      <c r="CX9" s="8">
        <f t="shared" ca="1" si="7"/>
        <v>0</v>
      </c>
      <c r="CY9" s="8">
        <f t="shared" ca="1" si="7"/>
        <v>0</v>
      </c>
      <c r="CZ9" s="8">
        <f t="shared" ca="1" si="7"/>
        <v>0</v>
      </c>
      <c r="DA9" s="8">
        <f t="shared" ca="1" si="7"/>
        <v>0</v>
      </c>
      <c r="DB9" s="8">
        <f t="shared" ca="1" si="7"/>
        <v>0</v>
      </c>
      <c r="DC9" s="152">
        <f t="shared" ca="1" si="7"/>
        <v>0</v>
      </c>
    </row>
    <row r="10" spans="1:112" ht="15" hidden="1" customHeight="1">
      <c r="B10" s="150" t="s">
        <v>20</v>
      </c>
      <c r="C10" s="3" t="s">
        <v>427</v>
      </c>
      <c r="D10" s="131"/>
      <c r="E10" s="146"/>
      <c r="F10" s="140">
        <f ca="1">F11+F22+F33</f>
        <v>0</v>
      </c>
      <c r="G10" s="139">
        <f ca="1">SUMIF($H$5:$DC$5,"&lt;="&amp;PAL,$H10:$DC10)</f>
        <v>0</v>
      </c>
      <c r="H10" s="135">
        <f ca="1">H11+H22+H33</f>
        <v>0</v>
      </c>
      <c r="I10" s="11">
        <f t="shared" ref="I10:BT10" ca="1" si="8">I11+I22+I33</f>
        <v>0</v>
      </c>
      <c r="J10" s="11">
        <f t="shared" ca="1" si="8"/>
        <v>0</v>
      </c>
      <c r="K10" s="11">
        <f t="shared" ca="1" si="8"/>
        <v>0</v>
      </c>
      <c r="L10" s="11">
        <f t="shared" ca="1" si="8"/>
        <v>0</v>
      </c>
      <c r="M10" s="11">
        <f t="shared" ca="1" si="8"/>
        <v>0</v>
      </c>
      <c r="N10" s="11">
        <f t="shared" ca="1" si="8"/>
        <v>0</v>
      </c>
      <c r="O10" s="11">
        <f t="shared" ca="1" si="8"/>
        <v>0</v>
      </c>
      <c r="P10" s="11">
        <f t="shared" ca="1" si="8"/>
        <v>0</v>
      </c>
      <c r="Q10" s="11">
        <f t="shared" ca="1" si="8"/>
        <v>0</v>
      </c>
      <c r="R10" s="11">
        <f t="shared" ca="1" si="8"/>
        <v>0</v>
      </c>
      <c r="S10" s="11">
        <f t="shared" ca="1" si="8"/>
        <v>0</v>
      </c>
      <c r="T10" s="11">
        <f t="shared" ca="1" si="8"/>
        <v>0</v>
      </c>
      <c r="U10" s="11">
        <f t="shared" ca="1" si="8"/>
        <v>0</v>
      </c>
      <c r="V10" s="11">
        <f t="shared" ca="1" si="8"/>
        <v>0</v>
      </c>
      <c r="W10" s="11">
        <f t="shared" ca="1" si="8"/>
        <v>0</v>
      </c>
      <c r="X10" s="11">
        <f t="shared" ca="1" si="8"/>
        <v>0</v>
      </c>
      <c r="Y10" s="11">
        <f t="shared" ca="1" si="8"/>
        <v>0</v>
      </c>
      <c r="Z10" s="11">
        <f t="shared" ca="1" si="8"/>
        <v>0</v>
      </c>
      <c r="AA10" s="11">
        <f t="shared" ca="1" si="8"/>
        <v>0</v>
      </c>
      <c r="AB10" s="11">
        <f t="shared" ca="1" si="8"/>
        <v>0</v>
      </c>
      <c r="AC10" s="11">
        <f t="shared" ca="1" si="8"/>
        <v>0</v>
      </c>
      <c r="AD10" s="11">
        <f t="shared" ca="1" si="8"/>
        <v>0</v>
      </c>
      <c r="AE10" s="11">
        <f t="shared" ca="1" si="8"/>
        <v>0</v>
      </c>
      <c r="AF10" s="11">
        <f t="shared" ca="1" si="8"/>
        <v>0</v>
      </c>
      <c r="AG10" s="11">
        <f t="shared" ca="1" si="8"/>
        <v>0</v>
      </c>
      <c r="AH10" s="11">
        <f t="shared" ca="1" si="8"/>
        <v>0</v>
      </c>
      <c r="AI10" s="11">
        <f t="shared" ca="1" si="8"/>
        <v>0</v>
      </c>
      <c r="AJ10" s="11">
        <f t="shared" ca="1" si="8"/>
        <v>0</v>
      </c>
      <c r="AK10" s="11">
        <f t="shared" ca="1" si="8"/>
        <v>0</v>
      </c>
      <c r="AL10" s="11">
        <f t="shared" ca="1" si="8"/>
        <v>0</v>
      </c>
      <c r="AM10" s="11">
        <f t="shared" ca="1" si="8"/>
        <v>0</v>
      </c>
      <c r="AN10" s="11">
        <f t="shared" ca="1" si="8"/>
        <v>0</v>
      </c>
      <c r="AO10" s="11">
        <f t="shared" ca="1" si="8"/>
        <v>0</v>
      </c>
      <c r="AP10" s="11">
        <f t="shared" ca="1" si="8"/>
        <v>0</v>
      </c>
      <c r="AQ10" s="11">
        <f t="shared" ca="1" si="8"/>
        <v>0</v>
      </c>
      <c r="AR10" s="11">
        <f t="shared" ca="1" si="8"/>
        <v>0</v>
      </c>
      <c r="AS10" s="11">
        <f t="shared" ca="1" si="8"/>
        <v>0</v>
      </c>
      <c r="AT10" s="11">
        <f t="shared" ca="1" si="8"/>
        <v>0</v>
      </c>
      <c r="AU10" s="11">
        <f t="shared" ca="1" si="8"/>
        <v>0</v>
      </c>
      <c r="AV10" s="11">
        <f t="shared" ca="1" si="8"/>
        <v>0</v>
      </c>
      <c r="AW10" s="11">
        <f t="shared" ca="1" si="8"/>
        <v>0</v>
      </c>
      <c r="AX10" s="11">
        <f t="shared" ca="1" si="8"/>
        <v>0</v>
      </c>
      <c r="AY10" s="11">
        <f t="shared" ca="1" si="8"/>
        <v>0</v>
      </c>
      <c r="AZ10" s="11">
        <f t="shared" ca="1" si="8"/>
        <v>0</v>
      </c>
      <c r="BA10" s="11">
        <f t="shared" ca="1" si="8"/>
        <v>0</v>
      </c>
      <c r="BB10" s="11">
        <f t="shared" ca="1" si="8"/>
        <v>0</v>
      </c>
      <c r="BC10" s="11">
        <f t="shared" ca="1" si="8"/>
        <v>0</v>
      </c>
      <c r="BD10" s="11">
        <f t="shared" ca="1" si="8"/>
        <v>0</v>
      </c>
      <c r="BE10" s="11">
        <f t="shared" ca="1" si="8"/>
        <v>0</v>
      </c>
      <c r="BF10" s="11">
        <f t="shared" ca="1" si="8"/>
        <v>0</v>
      </c>
      <c r="BG10" s="11">
        <f t="shared" ca="1" si="8"/>
        <v>0</v>
      </c>
      <c r="BH10" s="11">
        <f t="shared" ca="1" si="8"/>
        <v>0</v>
      </c>
      <c r="BI10" s="11">
        <f t="shared" ca="1" si="8"/>
        <v>0</v>
      </c>
      <c r="BJ10" s="11">
        <f t="shared" ca="1" si="8"/>
        <v>0</v>
      </c>
      <c r="BK10" s="11">
        <f t="shared" ca="1" si="8"/>
        <v>0</v>
      </c>
      <c r="BL10" s="11">
        <f t="shared" ca="1" si="8"/>
        <v>0</v>
      </c>
      <c r="BM10" s="11">
        <f t="shared" ca="1" si="8"/>
        <v>0</v>
      </c>
      <c r="BN10" s="11">
        <f t="shared" ca="1" si="8"/>
        <v>0</v>
      </c>
      <c r="BO10" s="11">
        <f t="shared" ca="1" si="8"/>
        <v>0</v>
      </c>
      <c r="BP10" s="11">
        <f t="shared" ca="1" si="8"/>
        <v>0</v>
      </c>
      <c r="BQ10" s="11">
        <f t="shared" ca="1" si="8"/>
        <v>0</v>
      </c>
      <c r="BR10" s="11">
        <f t="shared" ca="1" si="8"/>
        <v>0</v>
      </c>
      <c r="BS10" s="11">
        <f t="shared" ca="1" si="8"/>
        <v>0</v>
      </c>
      <c r="BT10" s="11">
        <f t="shared" ca="1" si="8"/>
        <v>0</v>
      </c>
      <c r="BU10" s="11">
        <f t="shared" ref="BU10:DC10" ca="1" si="9">BU11+BU22+BU33</f>
        <v>0</v>
      </c>
      <c r="BV10" s="11">
        <f t="shared" ca="1" si="9"/>
        <v>0</v>
      </c>
      <c r="BW10" s="11">
        <f t="shared" ca="1" si="9"/>
        <v>0</v>
      </c>
      <c r="BX10" s="11">
        <f t="shared" ca="1" si="9"/>
        <v>0</v>
      </c>
      <c r="BY10" s="11">
        <f t="shared" ca="1" si="9"/>
        <v>0</v>
      </c>
      <c r="BZ10" s="11">
        <f t="shared" ca="1" si="9"/>
        <v>0</v>
      </c>
      <c r="CA10" s="11">
        <f t="shared" ca="1" si="9"/>
        <v>0</v>
      </c>
      <c r="CB10" s="11">
        <f t="shared" ca="1" si="9"/>
        <v>0</v>
      </c>
      <c r="CC10" s="11">
        <f t="shared" ca="1" si="9"/>
        <v>0</v>
      </c>
      <c r="CD10" s="11">
        <f t="shared" ca="1" si="9"/>
        <v>0</v>
      </c>
      <c r="CE10" s="11">
        <f t="shared" ca="1" si="9"/>
        <v>0</v>
      </c>
      <c r="CF10" s="11">
        <f t="shared" ca="1" si="9"/>
        <v>0</v>
      </c>
      <c r="CG10" s="11">
        <f t="shared" ca="1" si="9"/>
        <v>0</v>
      </c>
      <c r="CH10" s="11">
        <f t="shared" ca="1" si="9"/>
        <v>0</v>
      </c>
      <c r="CI10" s="11">
        <f t="shared" ca="1" si="9"/>
        <v>0</v>
      </c>
      <c r="CJ10" s="11">
        <f t="shared" ca="1" si="9"/>
        <v>0</v>
      </c>
      <c r="CK10" s="11">
        <f t="shared" ca="1" si="9"/>
        <v>0</v>
      </c>
      <c r="CL10" s="11">
        <f t="shared" ca="1" si="9"/>
        <v>0</v>
      </c>
      <c r="CM10" s="11">
        <f t="shared" ca="1" si="9"/>
        <v>0</v>
      </c>
      <c r="CN10" s="11">
        <f t="shared" ca="1" si="9"/>
        <v>0</v>
      </c>
      <c r="CO10" s="11">
        <f t="shared" ca="1" si="9"/>
        <v>0</v>
      </c>
      <c r="CP10" s="11">
        <f t="shared" ca="1" si="9"/>
        <v>0</v>
      </c>
      <c r="CQ10" s="11">
        <f t="shared" ca="1" si="9"/>
        <v>0</v>
      </c>
      <c r="CR10" s="11">
        <f t="shared" ca="1" si="9"/>
        <v>0</v>
      </c>
      <c r="CS10" s="11">
        <f t="shared" ca="1" si="9"/>
        <v>0</v>
      </c>
      <c r="CT10" s="11">
        <f t="shared" ca="1" si="9"/>
        <v>0</v>
      </c>
      <c r="CU10" s="11">
        <f t="shared" ca="1" si="9"/>
        <v>0</v>
      </c>
      <c r="CV10" s="11">
        <f t="shared" ca="1" si="9"/>
        <v>0</v>
      </c>
      <c r="CW10" s="11">
        <f t="shared" ca="1" si="9"/>
        <v>0</v>
      </c>
      <c r="CX10" s="11">
        <f t="shared" ca="1" si="9"/>
        <v>0</v>
      </c>
      <c r="CY10" s="11">
        <f t="shared" ca="1" si="9"/>
        <v>0</v>
      </c>
      <c r="CZ10" s="11">
        <f t="shared" ca="1" si="9"/>
        <v>0</v>
      </c>
      <c r="DA10" s="11">
        <f t="shared" ca="1" si="9"/>
        <v>0</v>
      </c>
      <c r="DB10" s="11">
        <f t="shared" ca="1" si="9"/>
        <v>0</v>
      </c>
      <c r="DC10" s="142">
        <f t="shared" ca="1" si="9"/>
        <v>0</v>
      </c>
    </row>
    <row r="11" spans="1:112" ht="15" hidden="1" customHeight="1">
      <c r="B11" s="150" t="s">
        <v>152</v>
      </c>
      <c r="C11" s="3" t="s">
        <v>428</v>
      </c>
      <c r="D11" s="131"/>
      <c r="E11" s="146"/>
      <c r="F11" s="140">
        <f ca="1">SUM(F12:F19)+F20</f>
        <v>0</v>
      </c>
      <c r="G11" s="139">
        <f ca="1">SUMIF($H$5:$DC$5,"&lt;="&amp;PAL,$H11:$DC11)</f>
        <v>0</v>
      </c>
      <c r="H11" s="135">
        <f ca="1">SUM(H12:H19)+H20</f>
        <v>0</v>
      </c>
      <c r="I11" s="11">
        <f t="shared" ref="I11:AK11" ca="1" si="10">SUM(I12:I19)+I20</f>
        <v>0</v>
      </c>
      <c r="J11" s="11">
        <f t="shared" ca="1" si="10"/>
        <v>0</v>
      </c>
      <c r="K11" s="11">
        <f t="shared" ca="1" si="10"/>
        <v>0</v>
      </c>
      <c r="L11" s="11">
        <f t="shared" ca="1" si="10"/>
        <v>0</v>
      </c>
      <c r="M11" s="11">
        <f t="shared" ca="1" si="10"/>
        <v>0</v>
      </c>
      <c r="N11" s="11">
        <f t="shared" ca="1" si="10"/>
        <v>0</v>
      </c>
      <c r="O11" s="11">
        <f t="shared" ca="1" si="10"/>
        <v>0</v>
      </c>
      <c r="P11" s="11">
        <f t="shared" ca="1" si="10"/>
        <v>0</v>
      </c>
      <c r="Q11" s="11">
        <f t="shared" ca="1" si="10"/>
        <v>0</v>
      </c>
      <c r="R11" s="11">
        <f t="shared" ca="1" si="10"/>
        <v>0</v>
      </c>
      <c r="S11" s="11">
        <f t="shared" ca="1" si="10"/>
        <v>0</v>
      </c>
      <c r="T11" s="11">
        <f t="shared" ca="1" si="10"/>
        <v>0</v>
      </c>
      <c r="U11" s="11">
        <f t="shared" ca="1" si="10"/>
        <v>0</v>
      </c>
      <c r="V11" s="11">
        <f t="shared" ca="1" si="10"/>
        <v>0</v>
      </c>
      <c r="W11" s="11">
        <f t="shared" ca="1" si="10"/>
        <v>0</v>
      </c>
      <c r="X11" s="11">
        <f t="shared" ca="1" si="10"/>
        <v>0</v>
      </c>
      <c r="Y11" s="11">
        <f t="shared" ca="1" si="10"/>
        <v>0</v>
      </c>
      <c r="Z11" s="11">
        <f t="shared" ca="1" si="10"/>
        <v>0</v>
      </c>
      <c r="AA11" s="11">
        <f t="shared" ca="1" si="10"/>
        <v>0</v>
      </c>
      <c r="AB11" s="11">
        <f t="shared" ca="1" si="10"/>
        <v>0</v>
      </c>
      <c r="AC11" s="11">
        <f t="shared" ca="1" si="10"/>
        <v>0</v>
      </c>
      <c r="AD11" s="11">
        <f t="shared" ca="1" si="10"/>
        <v>0</v>
      </c>
      <c r="AE11" s="11">
        <f t="shared" ca="1" si="10"/>
        <v>0</v>
      </c>
      <c r="AF11" s="11">
        <f t="shared" ca="1" si="10"/>
        <v>0</v>
      </c>
      <c r="AG11" s="11">
        <f t="shared" ca="1" si="10"/>
        <v>0</v>
      </c>
      <c r="AH11" s="11">
        <f t="shared" ca="1" si="10"/>
        <v>0</v>
      </c>
      <c r="AI11" s="11">
        <f t="shared" ca="1" si="10"/>
        <v>0</v>
      </c>
      <c r="AJ11" s="11">
        <f t="shared" ca="1" si="10"/>
        <v>0</v>
      </c>
      <c r="AK11" s="11">
        <f t="shared" ca="1" si="10"/>
        <v>0</v>
      </c>
      <c r="AL11" s="11">
        <f ca="1">SUM(AL12:AL19)+AL20</f>
        <v>0</v>
      </c>
      <c r="AM11" s="11">
        <f t="shared" ref="AM11:CX11" ca="1" si="11">SUM(AM12:AM19)+AM20</f>
        <v>0</v>
      </c>
      <c r="AN11" s="11">
        <f t="shared" ca="1" si="11"/>
        <v>0</v>
      </c>
      <c r="AO11" s="11">
        <f t="shared" ca="1" si="11"/>
        <v>0</v>
      </c>
      <c r="AP11" s="11">
        <f t="shared" ca="1" si="11"/>
        <v>0</v>
      </c>
      <c r="AQ11" s="11">
        <f t="shared" ca="1" si="11"/>
        <v>0</v>
      </c>
      <c r="AR11" s="11">
        <f t="shared" ca="1" si="11"/>
        <v>0</v>
      </c>
      <c r="AS11" s="11">
        <f t="shared" ca="1" si="11"/>
        <v>0</v>
      </c>
      <c r="AT11" s="11">
        <f t="shared" ca="1" si="11"/>
        <v>0</v>
      </c>
      <c r="AU11" s="11">
        <f t="shared" ca="1" si="11"/>
        <v>0</v>
      </c>
      <c r="AV11" s="11">
        <f t="shared" ca="1" si="11"/>
        <v>0</v>
      </c>
      <c r="AW11" s="11">
        <f t="shared" ca="1" si="11"/>
        <v>0</v>
      </c>
      <c r="AX11" s="11">
        <f t="shared" ca="1" si="11"/>
        <v>0</v>
      </c>
      <c r="AY11" s="11">
        <f t="shared" ca="1" si="11"/>
        <v>0</v>
      </c>
      <c r="AZ11" s="11">
        <f t="shared" ca="1" si="11"/>
        <v>0</v>
      </c>
      <c r="BA11" s="11">
        <f t="shared" ca="1" si="11"/>
        <v>0</v>
      </c>
      <c r="BB11" s="11">
        <f t="shared" ca="1" si="11"/>
        <v>0</v>
      </c>
      <c r="BC11" s="11">
        <f t="shared" ca="1" si="11"/>
        <v>0</v>
      </c>
      <c r="BD11" s="11">
        <f t="shared" ca="1" si="11"/>
        <v>0</v>
      </c>
      <c r="BE11" s="11">
        <f t="shared" ca="1" si="11"/>
        <v>0</v>
      </c>
      <c r="BF11" s="11">
        <f t="shared" ca="1" si="11"/>
        <v>0</v>
      </c>
      <c r="BG11" s="11">
        <f t="shared" ca="1" si="11"/>
        <v>0</v>
      </c>
      <c r="BH11" s="11">
        <f t="shared" ca="1" si="11"/>
        <v>0</v>
      </c>
      <c r="BI11" s="11">
        <f t="shared" ca="1" si="11"/>
        <v>0</v>
      </c>
      <c r="BJ11" s="11">
        <f t="shared" ca="1" si="11"/>
        <v>0</v>
      </c>
      <c r="BK11" s="11">
        <f t="shared" ca="1" si="11"/>
        <v>0</v>
      </c>
      <c r="BL11" s="11">
        <f t="shared" ca="1" si="11"/>
        <v>0</v>
      </c>
      <c r="BM11" s="11">
        <f t="shared" ca="1" si="11"/>
        <v>0</v>
      </c>
      <c r="BN11" s="11">
        <f t="shared" ca="1" si="11"/>
        <v>0</v>
      </c>
      <c r="BO11" s="11">
        <f t="shared" ca="1" si="11"/>
        <v>0</v>
      </c>
      <c r="BP11" s="11">
        <f t="shared" ca="1" si="11"/>
        <v>0</v>
      </c>
      <c r="BQ11" s="11">
        <f t="shared" ca="1" si="11"/>
        <v>0</v>
      </c>
      <c r="BR11" s="11">
        <f t="shared" ca="1" si="11"/>
        <v>0</v>
      </c>
      <c r="BS11" s="11">
        <f t="shared" ca="1" si="11"/>
        <v>0</v>
      </c>
      <c r="BT11" s="11">
        <f t="shared" ca="1" si="11"/>
        <v>0</v>
      </c>
      <c r="BU11" s="11">
        <f t="shared" ca="1" si="11"/>
        <v>0</v>
      </c>
      <c r="BV11" s="11">
        <f t="shared" ca="1" si="11"/>
        <v>0</v>
      </c>
      <c r="BW11" s="11">
        <f t="shared" ca="1" si="11"/>
        <v>0</v>
      </c>
      <c r="BX11" s="11">
        <f t="shared" ca="1" si="11"/>
        <v>0</v>
      </c>
      <c r="BY11" s="11">
        <f t="shared" ca="1" si="11"/>
        <v>0</v>
      </c>
      <c r="BZ11" s="11">
        <f t="shared" ca="1" si="11"/>
        <v>0</v>
      </c>
      <c r="CA11" s="11">
        <f t="shared" ca="1" si="11"/>
        <v>0</v>
      </c>
      <c r="CB11" s="11">
        <f t="shared" ca="1" si="11"/>
        <v>0</v>
      </c>
      <c r="CC11" s="11">
        <f t="shared" ca="1" si="11"/>
        <v>0</v>
      </c>
      <c r="CD11" s="11">
        <f t="shared" ca="1" si="11"/>
        <v>0</v>
      </c>
      <c r="CE11" s="11">
        <f t="shared" ca="1" si="11"/>
        <v>0</v>
      </c>
      <c r="CF11" s="11">
        <f t="shared" ca="1" si="11"/>
        <v>0</v>
      </c>
      <c r="CG11" s="11">
        <f t="shared" ca="1" si="11"/>
        <v>0</v>
      </c>
      <c r="CH11" s="11">
        <f t="shared" ca="1" si="11"/>
        <v>0</v>
      </c>
      <c r="CI11" s="11">
        <f t="shared" ca="1" si="11"/>
        <v>0</v>
      </c>
      <c r="CJ11" s="11">
        <f t="shared" ca="1" si="11"/>
        <v>0</v>
      </c>
      <c r="CK11" s="11">
        <f t="shared" ca="1" si="11"/>
        <v>0</v>
      </c>
      <c r="CL11" s="11">
        <f t="shared" ca="1" si="11"/>
        <v>0</v>
      </c>
      <c r="CM11" s="11">
        <f t="shared" ca="1" si="11"/>
        <v>0</v>
      </c>
      <c r="CN11" s="11">
        <f t="shared" ca="1" si="11"/>
        <v>0</v>
      </c>
      <c r="CO11" s="11">
        <f t="shared" ca="1" si="11"/>
        <v>0</v>
      </c>
      <c r="CP11" s="11">
        <f t="shared" ca="1" si="11"/>
        <v>0</v>
      </c>
      <c r="CQ11" s="11">
        <f t="shared" ca="1" si="11"/>
        <v>0</v>
      </c>
      <c r="CR11" s="11">
        <f t="shared" ca="1" si="11"/>
        <v>0</v>
      </c>
      <c r="CS11" s="11">
        <f t="shared" ca="1" si="11"/>
        <v>0</v>
      </c>
      <c r="CT11" s="11">
        <f t="shared" ca="1" si="11"/>
        <v>0</v>
      </c>
      <c r="CU11" s="11">
        <f t="shared" ca="1" si="11"/>
        <v>0</v>
      </c>
      <c r="CV11" s="11">
        <f t="shared" ca="1" si="11"/>
        <v>0</v>
      </c>
      <c r="CW11" s="11">
        <f t="shared" ca="1" si="11"/>
        <v>0</v>
      </c>
      <c r="CX11" s="11">
        <f t="shared" ca="1" si="11"/>
        <v>0</v>
      </c>
      <c r="CY11" s="11">
        <f ca="1">SUM(CY12:CY19)+CY20</f>
        <v>0</v>
      </c>
      <c r="CZ11" s="11">
        <f ca="1">SUM(CZ12:CZ19)+CZ20</f>
        <v>0</v>
      </c>
      <c r="DA11" s="11">
        <f ca="1">SUM(DA12:DA19)+DA20</f>
        <v>0</v>
      </c>
      <c r="DB11" s="11">
        <f ca="1">SUM(DB12:DB19)+DB20</f>
        <v>0</v>
      </c>
      <c r="DC11" s="142">
        <f ca="1">SUM(DC12:DC19)+DC20</f>
        <v>0</v>
      </c>
    </row>
    <row r="12" spans="1:112" hidden="1">
      <c r="A12" s="123">
        <v>0</v>
      </c>
      <c r="B12" s="204" t="str">
        <f t="shared" ref="B12:B75" ca="1" si="12">OFFSET(INDIRECT("'"&amp;Opt_alt&amp;"'!B12"),$A12,0)</f>
        <v>D.1.1.</v>
      </c>
      <c r="C12" s="128" t="str">
        <f t="shared" ref="C12:C75" ca="1" si="13">IF(OFFSET(INDIRECT("'"&amp;Opt_alt&amp;"'!C12"),$A12,0)="","",OFFSET(INDIRECT("'"&amp;Opt_alt&amp;"'!C12"),$A12,0))</f>
        <v>Veikla (nurodykite pavadinimą; suplanuotas investicijas pagrįskite prielaidų lape)</v>
      </c>
      <c r="D12" s="134"/>
      <c r="E12" s="147">
        <f t="shared" ref="E12:E75" ca="1" si="14">IF(OFFSET(INDIRECT("'"&amp;Opt_alt&amp;"'!E12"),$A12,0)="","",OFFSET(INDIRECT("'"&amp;Opt_alt&amp;"'!E12"),$A12,0))</f>
        <v>0.21</v>
      </c>
      <c r="F12" s="138">
        <f ca="1">H12+NPV(FD,I12:INDEX(I12:DC12,PAL))</f>
        <v>0</v>
      </c>
      <c r="G12" s="139">
        <f ca="1">SUMIF($H$5:$DC$5,"&lt;="&amp;PAL,$H12:$DC12)</f>
        <v>0</v>
      </c>
      <c r="H12" s="137">
        <f t="shared" ref="H12:W21" ca="1" si="15">OFFSET(INDIRECT("'"&amp;Opt_alt&amp;"'!H12"),$A12,H$5)*$DF12</f>
        <v>0</v>
      </c>
      <c r="I12" s="137">
        <f t="shared" ca="1" si="15"/>
        <v>0</v>
      </c>
      <c r="J12" s="137">
        <f t="shared" ca="1" si="15"/>
        <v>0</v>
      </c>
      <c r="K12" s="137">
        <f t="shared" ca="1" si="15"/>
        <v>0</v>
      </c>
      <c r="L12" s="137">
        <f t="shared" ca="1" si="15"/>
        <v>0</v>
      </c>
      <c r="M12" s="137">
        <f t="shared" ca="1" si="15"/>
        <v>0</v>
      </c>
      <c r="N12" s="137">
        <f t="shared" ca="1" si="15"/>
        <v>0</v>
      </c>
      <c r="O12" s="137">
        <f t="shared" ca="1" si="15"/>
        <v>0</v>
      </c>
      <c r="P12" s="137">
        <f t="shared" ca="1" si="15"/>
        <v>0</v>
      </c>
      <c r="Q12" s="137">
        <f t="shared" ca="1" si="15"/>
        <v>0</v>
      </c>
      <c r="R12" s="137">
        <f t="shared" ca="1" si="15"/>
        <v>0</v>
      </c>
      <c r="S12" s="137">
        <f t="shared" ca="1" si="15"/>
        <v>0</v>
      </c>
      <c r="T12" s="137">
        <f t="shared" ca="1" si="15"/>
        <v>0</v>
      </c>
      <c r="U12" s="137">
        <f t="shared" ca="1" si="15"/>
        <v>0</v>
      </c>
      <c r="V12" s="137">
        <f t="shared" ca="1" si="15"/>
        <v>0</v>
      </c>
      <c r="W12" s="137">
        <f t="shared" ca="1" si="15"/>
        <v>0</v>
      </c>
      <c r="X12" s="137">
        <f t="shared" ref="X12:AM21" ca="1" si="16">OFFSET(INDIRECT("'"&amp;Opt_alt&amp;"'!H12"),$A12,X$5)*$DF12</f>
        <v>0</v>
      </c>
      <c r="Y12" s="137">
        <f t="shared" ca="1" si="16"/>
        <v>0</v>
      </c>
      <c r="Z12" s="137">
        <f t="shared" ca="1" si="16"/>
        <v>0</v>
      </c>
      <c r="AA12" s="137">
        <f t="shared" ca="1" si="16"/>
        <v>0</v>
      </c>
      <c r="AB12" s="137">
        <f t="shared" ca="1" si="16"/>
        <v>0</v>
      </c>
      <c r="AC12" s="137">
        <f t="shared" ca="1" si="16"/>
        <v>0</v>
      </c>
      <c r="AD12" s="137">
        <f t="shared" ca="1" si="16"/>
        <v>0</v>
      </c>
      <c r="AE12" s="137">
        <f t="shared" ca="1" si="16"/>
        <v>0</v>
      </c>
      <c r="AF12" s="137">
        <f t="shared" ca="1" si="16"/>
        <v>0</v>
      </c>
      <c r="AG12" s="137">
        <f t="shared" ca="1" si="16"/>
        <v>0</v>
      </c>
      <c r="AH12" s="137">
        <f t="shared" ca="1" si="16"/>
        <v>0</v>
      </c>
      <c r="AI12" s="137">
        <f t="shared" ca="1" si="16"/>
        <v>0</v>
      </c>
      <c r="AJ12" s="137">
        <f t="shared" ca="1" si="16"/>
        <v>0</v>
      </c>
      <c r="AK12" s="137">
        <f t="shared" ca="1" si="16"/>
        <v>0</v>
      </c>
      <c r="AL12" s="137">
        <f t="shared" ca="1" si="16"/>
        <v>0</v>
      </c>
      <c r="AM12" s="137">
        <f t="shared" ca="1" si="16"/>
        <v>0</v>
      </c>
      <c r="AN12" s="137">
        <f t="shared" ref="AN12:BC21" ca="1" si="17">OFFSET(INDIRECT("'"&amp;Opt_alt&amp;"'!H12"),$A12,AN$5)*$DF12</f>
        <v>0</v>
      </c>
      <c r="AO12" s="137">
        <f t="shared" ca="1" si="17"/>
        <v>0</v>
      </c>
      <c r="AP12" s="137">
        <f t="shared" ca="1" si="17"/>
        <v>0</v>
      </c>
      <c r="AQ12" s="137">
        <f t="shared" ca="1" si="17"/>
        <v>0</v>
      </c>
      <c r="AR12" s="137">
        <f t="shared" ca="1" si="17"/>
        <v>0</v>
      </c>
      <c r="AS12" s="137">
        <f t="shared" ca="1" si="17"/>
        <v>0</v>
      </c>
      <c r="AT12" s="137">
        <f t="shared" ca="1" si="17"/>
        <v>0</v>
      </c>
      <c r="AU12" s="137">
        <f t="shared" ca="1" si="17"/>
        <v>0</v>
      </c>
      <c r="AV12" s="137">
        <f t="shared" ca="1" si="17"/>
        <v>0</v>
      </c>
      <c r="AW12" s="137">
        <f t="shared" ca="1" si="17"/>
        <v>0</v>
      </c>
      <c r="AX12" s="137">
        <f t="shared" ca="1" si="17"/>
        <v>0</v>
      </c>
      <c r="AY12" s="137">
        <f t="shared" ca="1" si="17"/>
        <v>0</v>
      </c>
      <c r="AZ12" s="137">
        <f t="shared" ca="1" si="17"/>
        <v>0</v>
      </c>
      <c r="BA12" s="137">
        <f t="shared" ca="1" si="17"/>
        <v>0</v>
      </c>
      <c r="BB12" s="137">
        <f t="shared" ca="1" si="17"/>
        <v>0</v>
      </c>
      <c r="BC12" s="137">
        <f t="shared" ca="1" si="17"/>
        <v>0</v>
      </c>
      <c r="BD12" s="137">
        <f t="shared" ref="BD12:BS21" ca="1" si="18">OFFSET(INDIRECT("'"&amp;Opt_alt&amp;"'!H12"),$A12,BD$5)*$DF12</f>
        <v>0</v>
      </c>
      <c r="BE12" s="137">
        <f t="shared" ca="1" si="18"/>
        <v>0</v>
      </c>
      <c r="BF12" s="137">
        <f t="shared" ca="1" si="18"/>
        <v>0</v>
      </c>
      <c r="BG12" s="137">
        <f t="shared" ca="1" si="18"/>
        <v>0</v>
      </c>
      <c r="BH12" s="137">
        <f t="shared" ca="1" si="18"/>
        <v>0</v>
      </c>
      <c r="BI12" s="137">
        <f t="shared" ca="1" si="18"/>
        <v>0</v>
      </c>
      <c r="BJ12" s="137">
        <f t="shared" ca="1" si="18"/>
        <v>0</v>
      </c>
      <c r="BK12" s="137">
        <f t="shared" ca="1" si="18"/>
        <v>0</v>
      </c>
      <c r="BL12" s="137">
        <f t="shared" ca="1" si="18"/>
        <v>0</v>
      </c>
      <c r="BM12" s="137">
        <f t="shared" ca="1" si="18"/>
        <v>0</v>
      </c>
      <c r="BN12" s="137">
        <f t="shared" ca="1" si="18"/>
        <v>0</v>
      </c>
      <c r="BO12" s="137">
        <f t="shared" ca="1" si="18"/>
        <v>0</v>
      </c>
      <c r="BP12" s="137">
        <f t="shared" ca="1" si="18"/>
        <v>0</v>
      </c>
      <c r="BQ12" s="137">
        <f t="shared" ca="1" si="18"/>
        <v>0</v>
      </c>
      <c r="BR12" s="137">
        <f t="shared" ca="1" si="18"/>
        <v>0</v>
      </c>
      <c r="BS12" s="137">
        <f t="shared" ca="1" si="18"/>
        <v>0</v>
      </c>
      <c r="BT12" s="137">
        <f t="shared" ref="BT12:CI21" ca="1" si="19">OFFSET(INDIRECT("'"&amp;Opt_alt&amp;"'!H12"),$A12,BT$5)*$DF12</f>
        <v>0</v>
      </c>
      <c r="BU12" s="137">
        <f t="shared" ca="1" si="19"/>
        <v>0</v>
      </c>
      <c r="BV12" s="137">
        <f t="shared" ca="1" si="19"/>
        <v>0</v>
      </c>
      <c r="BW12" s="137">
        <f t="shared" ca="1" si="19"/>
        <v>0</v>
      </c>
      <c r="BX12" s="137">
        <f t="shared" ca="1" si="19"/>
        <v>0</v>
      </c>
      <c r="BY12" s="137">
        <f t="shared" ca="1" si="19"/>
        <v>0</v>
      </c>
      <c r="BZ12" s="137">
        <f t="shared" ca="1" si="19"/>
        <v>0</v>
      </c>
      <c r="CA12" s="137">
        <f t="shared" ca="1" si="19"/>
        <v>0</v>
      </c>
      <c r="CB12" s="137">
        <f t="shared" ca="1" si="19"/>
        <v>0</v>
      </c>
      <c r="CC12" s="137">
        <f t="shared" ca="1" si="19"/>
        <v>0</v>
      </c>
      <c r="CD12" s="137">
        <f t="shared" ca="1" si="19"/>
        <v>0</v>
      </c>
      <c r="CE12" s="137">
        <f t="shared" ca="1" si="19"/>
        <v>0</v>
      </c>
      <c r="CF12" s="137">
        <f t="shared" ca="1" si="19"/>
        <v>0</v>
      </c>
      <c r="CG12" s="137">
        <f t="shared" ca="1" si="19"/>
        <v>0</v>
      </c>
      <c r="CH12" s="137">
        <f t="shared" ca="1" si="19"/>
        <v>0</v>
      </c>
      <c r="CI12" s="137">
        <f t="shared" ca="1" si="19"/>
        <v>0</v>
      </c>
      <c r="CJ12" s="137">
        <f t="shared" ref="CJ12:CY21" ca="1" si="20">OFFSET(INDIRECT("'"&amp;Opt_alt&amp;"'!H12"),$A12,CJ$5)*$DF12</f>
        <v>0</v>
      </c>
      <c r="CK12" s="137">
        <f t="shared" ca="1" si="20"/>
        <v>0</v>
      </c>
      <c r="CL12" s="137">
        <f t="shared" ca="1" si="20"/>
        <v>0</v>
      </c>
      <c r="CM12" s="137">
        <f t="shared" ca="1" si="20"/>
        <v>0</v>
      </c>
      <c r="CN12" s="137">
        <f t="shared" ca="1" si="20"/>
        <v>0</v>
      </c>
      <c r="CO12" s="137">
        <f t="shared" ca="1" si="20"/>
        <v>0</v>
      </c>
      <c r="CP12" s="137">
        <f t="shared" ca="1" si="20"/>
        <v>0</v>
      </c>
      <c r="CQ12" s="137">
        <f t="shared" ca="1" si="20"/>
        <v>0</v>
      </c>
      <c r="CR12" s="137">
        <f t="shared" ca="1" si="20"/>
        <v>0</v>
      </c>
      <c r="CS12" s="137">
        <f t="shared" ca="1" si="20"/>
        <v>0</v>
      </c>
      <c r="CT12" s="137">
        <f t="shared" ca="1" si="20"/>
        <v>0</v>
      </c>
      <c r="CU12" s="137">
        <f t="shared" ca="1" si="20"/>
        <v>0</v>
      </c>
      <c r="CV12" s="137">
        <f t="shared" ca="1" si="20"/>
        <v>0</v>
      </c>
      <c r="CW12" s="137">
        <f t="shared" ca="1" si="20"/>
        <v>0</v>
      </c>
      <c r="CX12" s="137">
        <f t="shared" ca="1" si="20"/>
        <v>0</v>
      </c>
      <c r="CY12" s="137">
        <f t="shared" ca="1" si="20"/>
        <v>0</v>
      </c>
      <c r="CZ12" s="137">
        <f t="shared" ref="CT12:DC21" ca="1" si="21">OFFSET(INDIRECT("'"&amp;Opt_alt&amp;"'!H12"),$A12,CZ$5)*$DF12</f>
        <v>0</v>
      </c>
      <c r="DA12" s="137">
        <f t="shared" ca="1" si="21"/>
        <v>0</v>
      </c>
      <c r="DB12" s="137">
        <f t="shared" ca="1" si="21"/>
        <v>0</v>
      </c>
      <c r="DC12" s="137">
        <f t="shared" ca="1" si="21"/>
        <v>0</v>
      </c>
      <c r="DE12" s="253" t="str">
        <f ca="1">OFFSET(INDIRECT("'"&amp;Opt_alt&amp;"'!B12"),$A12,0)</f>
        <v>D.1.1.</v>
      </c>
      <c r="DF12">
        <f t="shared" ref="DF12:DF21" ca="1" si="22">VLOOKUP(DE12,scenarijai,$DF$6,FALSE)</f>
        <v>1</v>
      </c>
      <c r="DG12">
        <f t="shared" ref="DG12:DG21" ca="1" si="23">OFFSET(INDIRECT("'"&amp;Opt_alt&amp;"'!H12"),$A12,DG$5)</f>
        <v>21</v>
      </c>
      <c r="DH12">
        <v>0</v>
      </c>
    </row>
    <row r="13" spans="1:112" hidden="1">
      <c r="A13" s="123">
        <v>1</v>
      </c>
      <c r="B13" s="204" t="str">
        <f t="shared" ca="1" si="12"/>
        <v>D.1.2.</v>
      </c>
      <c r="C13" s="128" t="str">
        <f t="shared" ca="1" si="13"/>
        <v>Veikla</v>
      </c>
      <c r="D13" s="143"/>
      <c r="E13" s="147">
        <f t="shared" ca="1" si="14"/>
        <v>0.21</v>
      </c>
      <c r="F13" s="138">
        <f ca="1">H13+NPV(FD,I13:INDEX(I13:DC13,PAL))</f>
        <v>0</v>
      </c>
      <c r="G13" s="139">
        <f ca="1">SUMIF($H$5:$DC$5,"&lt;="&amp;PAL,$H13:$DC13)</f>
        <v>0</v>
      </c>
      <c r="H13" s="137">
        <f t="shared" ca="1" si="15"/>
        <v>0</v>
      </c>
      <c r="I13" s="137">
        <f t="shared" ca="1" si="15"/>
        <v>0</v>
      </c>
      <c r="J13" s="137">
        <f t="shared" ca="1" si="15"/>
        <v>0</v>
      </c>
      <c r="K13" s="137">
        <f t="shared" ca="1" si="15"/>
        <v>0</v>
      </c>
      <c r="L13" s="137">
        <f t="shared" ca="1" si="15"/>
        <v>0</v>
      </c>
      <c r="M13" s="137">
        <f t="shared" ca="1" si="15"/>
        <v>0</v>
      </c>
      <c r="N13" s="137">
        <f t="shared" ca="1" si="15"/>
        <v>0</v>
      </c>
      <c r="O13" s="137">
        <f t="shared" ca="1" si="15"/>
        <v>0</v>
      </c>
      <c r="P13" s="137">
        <f t="shared" ca="1" si="15"/>
        <v>0</v>
      </c>
      <c r="Q13" s="137">
        <f t="shared" ca="1" si="15"/>
        <v>0</v>
      </c>
      <c r="R13" s="137">
        <f t="shared" ca="1" si="15"/>
        <v>0</v>
      </c>
      <c r="S13" s="137">
        <f t="shared" ca="1" si="15"/>
        <v>0</v>
      </c>
      <c r="T13" s="137">
        <f t="shared" ca="1" si="15"/>
        <v>0</v>
      </c>
      <c r="U13" s="137">
        <f t="shared" ca="1" si="15"/>
        <v>0</v>
      </c>
      <c r="V13" s="137">
        <f t="shared" ca="1" si="15"/>
        <v>0</v>
      </c>
      <c r="W13" s="137">
        <f t="shared" ca="1" si="15"/>
        <v>0</v>
      </c>
      <c r="X13" s="137">
        <f t="shared" ca="1" si="16"/>
        <v>0</v>
      </c>
      <c r="Y13" s="137">
        <f t="shared" ca="1" si="16"/>
        <v>0</v>
      </c>
      <c r="Z13" s="137">
        <f t="shared" ca="1" si="16"/>
        <v>0</v>
      </c>
      <c r="AA13" s="137">
        <f t="shared" ca="1" si="16"/>
        <v>0</v>
      </c>
      <c r="AB13" s="137">
        <f t="shared" ca="1" si="16"/>
        <v>0</v>
      </c>
      <c r="AC13" s="137">
        <f t="shared" ca="1" si="16"/>
        <v>0</v>
      </c>
      <c r="AD13" s="137">
        <f t="shared" ca="1" si="16"/>
        <v>0</v>
      </c>
      <c r="AE13" s="137">
        <f t="shared" ca="1" si="16"/>
        <v>0</v>
      </c>
      <c r="AF13" s="137">
        <f t="shared" ca="1" si="16"/>
        <v>0</v>
      </c>
      <c r="AG13" s="137">
        <f t="shared" ca="1" si="16"/>
        <v>0</v>
      </c>
      <c r="AH13" s="137">
        <f t="shared" ca="1" si="16"/>
        <v>0</v>
      </c>
      <c r="AI13" s="137">
        <f t="shared" ca="1" si="16"/>
        <v>0</v>
      </c>
      <c r="AJ13" s="137">
        <f t="shared" ca="1" si="16"/>
        <v>0</v>
      </c>
      <c r="AK13" s="137">
        <f t="shared" ca="1" si="16"/>
        <v>0</v>
      </c>
      <c r="AL13" s="137">
        <f t="shared" ca="1" si="16"/>
        <v>0</v>
      </c>
      <c r="AM13" s="137">
        <f t="shared" ca="1" si="16"/>
        <v>0</v>
      </c>
      <c r="AN13" s="137">
        <f t="shared" ca="1" si="17"/>
        <v>0</v>
      </c>
      <c r="AO13" s="137">
        <f t="shared" ca="1" si="17"/>
        <v>0</v>
      </c>
      <c r="AP13" s="137">
        <f t="shared" ca="1" si="17"/>
        <v>0</v>
      </c>
      <c r="AQ13" s="137">
        <f t="shared" ca="1" si="17"/>
        <v>0</v>
      </c>
      <c r="AR13" s="137">
        <f t="shared" ca="1" si="17"/>
        <v>0</v>
      </c>
      <c r="AS13" s="137">
        <f t="shared" ca="1" si="17"/>
        <v>0</v>
      </c>
      <c r="AT13" s="137">
        <f t="shared" ca="1" si="17"/>
        <v>0</v>
      </c>
      <c r="AU13" s="137">
        <f t="shared" ca="1" si="17"/>
        <v>0</v>
      </c>
      <c r="AV13" s="137">
        <f t="shared" ca="1" si="17"/>
        <v>0</v>
      </c>
      <c r="AW13" s="137">
        <f t="shared" ca="1" si="17"/>
        <v>0</v>
      </c>
      <c r="AX13" s="137">
        <f t="shared" ca="1" si="17"/>
        <v>0</v>
      </c>
      <c r="AY13" s="137">
        <f t="shared" ca="1" si="17"/>
        <v>0</v>
      </c>
      <c r="AZ13" s="137">
        <f t="shared" ca="1" si="17"/>
        <v>0</v>
      </c>
      <c r="BA13" s="137">
        <f t="shared" ca="1" si="17"/>
        <v>0</v>
      </c>
      <c r="BB13" s="137">
        <f t="shared" ca="1" si="17"/>
        <v>0</v>
      </c>
      <c r="BC13" s="137">
        <f t="shared" ca="1" si="17"/>
        <v>0</v>
      </c>
      <c r="BD13" s="137">
        <f t="shared" ca="1" si="18"/>
        <v>0</v>
      </c>
      <c r="BE13" s="137">
        <f t="shared" ca="1" si="18"/>
        <v>0</v>
      </c>
      <c r="BF13" s="137">
        <f t="shared" ca="1" si="18"/>
        <v>0</v>
      </c>
      <c r="BG13" s="137">
        <f t="shared" ca="1" si="18"/>
        <v>0</v>
      </c>
      <c r="BH13" s="137">
        <f t="shared" ca="1" si="18"/>
        <v>0</v>
      </c>
      <c r="BI13" s="137">
        <f t="shared" ca="1" si="18"/>
        <v>0</v>
      </c>
      <c r="BJ13" s="137">
        <f t="shared" ca="1" si="18"/>
        <v>0</v>
      </c>
      <c r="BK13" s="137">
        <f t="shared" ca="1" si="18"/>
        <v>0</v>
      </c>
      <c r="BL13" s="137">
        <f t="shared" ca="1" si="18"/>
        <v>0</v>
      </c>
      <c r="BM13" s="137">
        <f t="shared" ca="1" si="18"/>
        <v>0</v>
      </c>
      <c r="BN13" s="137">
        <f t="shared" ca="1" si="18"/>
        <v>0</v>
      </c>
      <c r="BO13" s="137">
        <f t="shared" ca="1" si="18"/>
        <v>0</v>
      </c>
      <c r="BP13" s="137">
        <f t="shared" ca="1" si="18"/>
        <v>0</v>
      </c>
      <c r="BQ13" s="137">
        <f t="shared" ca="1" si="18"/>
        <v>0</v>
      </c>
      <c r="BR13" s="137">
        <f t="shared" ca="1" si="18"/>
        <v>0</v>
      </c>
      <c r="BS13" s="137">
        <f t="shared" ca="1" si="18"/>
        <v>0</v>
      </c>
      <c r="BT13" s="137">
        <f t="shared" ca="1" si="19"/>
        <v>0</v>
      </c>
      <c r="BU13" s="137">
        <f t="shared" ca="1" si="19"/>
        <v>0</v>
      </c>
      <c r="BV13" s="137">
        <f t="shared" ca="1" si="19"/>
        <v>0</v>
      </c>
      <c r="BW13" s="137">
        <f t="shared" ca="1" si="19"/>
        <v>0</v>
      </c>
      <c r="BX13" s="137">
        <f t="shared" ca="1" si="19"/>
        <v>0</v>
      </c>
      <c r="BY13" s="137">
        <f t="shared" ca="1" si="19"/>
        <v>0</v>
      </c>
      <c r="BZ13" s="137">
        <f t="shared" ca="1" si="19"/>
        <v>0</v>
      </c>
      <c r="CA13" s="137">
        <f t="shared" ca="1" si="19"/>
        <v>0</v>
      </c>
      <c r="CB13" s="137">
        <f t="shared" ca="1" si="19"/>
        <v>0</v>
      </c>
      <c r="CC13" s="137">
        <f t="shared" ca="1" si="19"/>
        <v>0</v>
      </c>
      <c r="CD13" s="137">
        <f t="shared" ca="1" si="19"/>
        <v>0</v>
      </c>
      <c r="CE13" s="137">
        <f t="shared" ca="1" si="19"/>
        <v>0</v>
      </c>
      <c r="CF13" s="137">
        <f t="shared" ca="1" si="19"/>
        <v>0</v>
      </c>
      <c r="CG13" s="137">
        <f t="shared" ca="1" si="19"/>
        <v>0</v>
      </c>
      <c r="CH13" s="137">
        <f t="shared" ca="1" si="19"/>
        <v>0</v>
      </c>
      <c r="CI13" s="137">
        <f t="shared" ca="1" si="19"/>
        <v>0</v>
      </c>
      <c r="CJ13" s="137">
        <f t="shared" ca="1" si="20"/>
        <v>0</v>
      </c>
      <c r="CK13" s="137">
        <f t="shared" ca="1" si="20"/>
        <v>0</v>
      </c>
      <c r="CL13" s="137">
        <f t="shared" ca="1" si="20"/>
        <v>0</v>
      </c>
      <c r="CM13" s="137">
        <f t="shared" ca="1" si="20"/>
        <v>0</v>
      </c>
      <c r="CN13" s="137">
        <f t="shared" ca="1" si="20"/>
        <v>0</v>
      </c>
      <c r="CO13" s="137">
        <f t="shared" ca="1" si="20"/>
        <v>0</v>
      </c>
      <c r="CP13" s="137">
        <f t="shared" ca="1" si="20"/>
        <v>0</v>
      </c>
      <c r="CQ13" s="137">
        <f t="shared" ca="1" si="20"/>
        <v>0</v>
      </c>
      <c r="CR13" s="137">
        <f t="shared" ca="1" si="20"/>
        <v>0</v>
      </c>
      <c r="CS13" s="137">
        <f t="shared" ca="1" si="20"/>
        <v>0</v>
      </c>
      <c r="CT13" s="137">
        <f t="shared" ca="1" si="21"/>
        <v>0</v>
      </c>
      <c r="CU13" s="137">
        <f t="shared" ca="1" si="21"/>
        <v>0</v>
      </c>
      <c r="CV13" s="137">
        <f t="shared" ca="1" si="21"/>
        <v>0</v>
      </c>
      <c r="CW13" s="137">
        <f t="shared" ca="1" si="21"/>
        <v>0</v>
      </c>
      <c r="CX13" s="137">
        <f t="shared" ca="1" si="21"/>
        <v>0</v>
      </c>
      <c r="CY13" s="137">
        <f t="shared" ca="1" si="21"/>
        <v>0</v>
      </c>
      <c r="CZ13" s="137">
        <f t="shared" ca="1" si="21"/>
        <v>0</v>
      </c>
      <c r="DA13" s="137">
        <f t="shared" ca="1" si="21"/>
        <v>0</v>
      </c>
      <c r="DB13" s="137">
        <f t="shared" ca="1" si="21"/>
        <v>0</v>
      </c>
      <c r="DC13" s="137">
        <f t="shared" ca="1" si="21"/>
        <v>0</v>
      </c>
      <c r="DE13" s="253" t="str">
        <f ca="1">OFFSET(INDIRECT("'"&amp;Opt_alt&amp;"'!B12"),$A13,0)</f>
        <v>D.1.2.</v>
      </c>
      <c r="DF13">
        <f t="shared" ca="1" si="22"/>
        <v>1</v>
      </c>
      <c r="DG13">
        <f t="shared" ca="1" si="23"/>
        <v>21</v>
      </c>
      <c r="DH13">
        <v>0</v>
      </c>
    </row>
    <row r="14" spans="1:112" hidden="1">
      <c r="A14" s="123">
        <v>2</v>
      </c>
      <c r="B14" s="204" t="str">
        <f t="shared" ca="1" si="12"/>
        <v>D.1.3.</v>
      </c>
      <c r="C14" s="128" t="str">
        <f t="shared" ca="1" si="13"/>
        <v>Veikla</v>
      </c>
      <c r="D14" s="143"/>
      <c r="E14" s="147">
        <f t="shared" ca="1" si="14"/>
        <v>0.21</v>
      </c>
      <c r="F14" s="138">
        <f ca="1">H14+NPV(FD,I14:INDEX(I14:DC14,PAL))</f>
        <v>0</v>
      </c>
      <c r="G14" s="139">
        <f ca="1">SUMIF($H$5:$DC$5,"&lt;="&amp;PAL,$H14:$DC14)</f>
        <v>0</v>
      </c>
      <c r="H14" s="137">
        <f t="shared" ca="1" si="15"/>
        <v>0</v>
      </c>
      <c r="I14" s="137">
        <f t="shared" ca="1" si="15"/>
        <v>0</v>
      </c>
      <c r="J14" s="137">
        <f t="shared" ca="1" si="15"/>
        <v>0</v>
      </c>
      <c r="K14" s="137">
        <f t="shared" ca="1" si="15"/>
        <v>0</v>
      </c>
      <c r="L14" s="137">
        <f t="shared" ca="1" si="15"/>
        <v>0</v>
      </c>
      <c r="M14" s="137">
        <f t="shared" ca="1" si="15"/>
        <v>0</v>
      </c>
      <c r="N14" s="137">
        <f t="shared" ca="1" si="15"/>
        <v>0</v>
      </c>
      <c r="O14" s="137">
        <f t="shared" ca="1" si="15"/>
        <v>0</v>
      </c>
      <c r="P14" s="137">
        <f t="shared" ca="1" si="15"/>
        <v>0</v>
      </c>
      <c r="Q14" s="137">
        <f t="shared" ca="1" si="15"/>
        <v>0</v>
      </c>
      <c r="R14" s="137">
        <f t="shared" ca="1" si="15"/>
        <v>0</v>
      </c>
      <c r="S14" s="137">
        <f t="shared" ca="1" si="15"/>
        <v>0</v>
      </c>
      <c r="T14" s="137">
        <f t="shared" ca="1" si="15"/>
        <v>0</v>
      </c>
      <c r="U14" s="137">
        <f t="shared" ca="1" si="15"/>
        <v>0</v>
      </c>
      <c r="V14" s="137">
        <f t="shared" ca="1" si="15"/>
        <v>0</v>
      </c>
      <c r="W14" s="137">
        <f t="shared" ca="1" si="15"/>
        <v>0</v>
      </c>
      <c r="X14" s="137">
        <f t="shared" ca="1" si="16"/>
        <v>0</v>
      </c>
      <c r="Y14" s="137">
        <f t="shared" ca="1" si="16"/>
        <v>0</v>
      </c>
      <c r="Z14" s="137">
        <f t="shared" ca="1" si="16"/>
        <v>0</v>
      </c>
      <c r="AA14" s="137">
        <f t="shared" ca="1" si="16"/>
        <v>0</v>
      </c>
      <c r="AB14" s="137">
        <f t="shared" ca="1" si="16"/>
        <v>0</v>
      </c>
      <c r="AC14" s="137">
        <f t="shared" ca="1" si="16"/>
        <v>0</v>
      </c>
      <c r="AD14" s="137">
        <f t="shared" ca="1" si="16"/>
        <v>0</v>
      </c>
      <c r="AE14" s="137">
        <f t="shared" ca="1" si="16"/>
        <v>0</v>
      </c>
      <c r="AF14" s="137">
        <f t="shared" ca="1" si="16"/>
        <v>0</v>
      </c>
      <c r="AG14" s="137">
        <f t="shared" ca="1" si="16"/>
        <v>0</v>
      </c>
      <c r="AH14" s="137">
        <f t="shared" ca="1" si="16"/>
        <v>0</v>
      </c>
      <c r="AI14" s="137">
        <f t="shared" ca="1" si="16"/>
        <v>0</v>
      </c>
      <c r="AJ14" s="137">
        <f t="shared" ca="1" si="16"/>
        <v>0</v>
      </c>
      <c r="AK14" s="137">
        <f t="shared" ca="1" si="16"/>
        <v>0</v>
      </c>
      <c r="AL14" s="137">
        <f t="shared" ca="1" si="16"/>
        <v>0</v>
      </c>
      <c r="AM14" s="137">
        <f t="shared" ca="1" si="16"/>
        <v>0</v>
      </c>
      <c r="AN14" s="137">
        <f t="shared" ca="1" si="17"/>
        <v>0</v>
      </c>
      <c r="AO14" s="137">
        <f t="shared" ca="1" si="17"/>
        <v>0</v>
      </c>
      <c r="AP14" s="137">
        <f t="shared" ca="1" si="17"/>
        <v>0</v>
      </c>
      <c r="AQ14" s="137">
        <f t="shared" ca="1" si="17"/>
        <v>0</v>
      </c>
      <c r="AR14" s="137">
        <f t="shared" ca="1" si="17"/>
        <v>0</v>
      </c>
      <c r="AS14" s="137">
        <f t="shared" ca="1" si="17"/>
        <v>0</v>
      </c>
      <c r="AT14" s="137">
        <f t="shared" ca="1" si="17"/>
        <v>0</v>
      </c>
      <c r="AU14" s="137">
        <f t="shared" ca="1" si="17"/>
        <v>0</v>
      </c>
      <c r="AV14" s="137">
        <f t="shared" ca="1" si="17"/>
        <v>0</v>
      </c>
      <c r="AW14" s="137">
        <f t="shared" ca="1" si="17"/>
        <v>0</v>
      </c>
      <c r="AX14" s="137">
        <f t="shared" ca="1" si="17"/>
        <v>0</v>
      </c>
      <c r="AY14" s="137">
        <f t="shared" ca="1" si="17"/>
        <v>0</v>
      </c>
      <c r="AZ14" s="137">
        <f t="shared" ca="1" si="17"/>
        <v>0</v>
      </c>
      <c r="BA14" s="137">
        <f t="shared" ca="1" si="17"/>
        <v>0</v>
      </c>
      <c r="BB14" s="137">
        <f t="shared" ca="1" si="17"/>
        <v>0</v>
      </c>
      <c r="BC14" s="137">
        <f t="shared" ca="1" si="17"/>
        <v>0</v>
      </c>
      <c r="BD14" s="137">
        <f t="shared" ca="1" si="18"/>
        <v>0</v>
      </c>
      <c r="BE14" s="137">
        <f t="shared" ca="1" si="18"/>
        <v>0</v>
      </c>
      <c r="BF14" s="137">
        <f t="shared" ca="1" si="18"/>
        <v>0</v>
      </c>
      <c r="BG14" s="137">
        <f t="shared" ca="1" si="18"/>
        <v>0</v>
      </c>
      <c r="BH14" s="137">
        <f t="shared" ca="1" si="18"/>
        <v>0</v>
      </c>
      <c r="BI14" s="137">
        <f t="shared" ca="1" si="18"/>
        <v>0</v>
      </c>
      <c r="BJ14" s="137">
        <f t="shared" ca="1" si="18"/>
        <v>0</v>
      </c>
      <c r="BK14" s="137">
        <f t="shared" ca="1" si="18"/>
        <v>0</v>
      </c>
      <c r="BL14" s="137">
        <f t="shared" ca="1" si="18"/>
        <v>0</v>
      </c>
      <c r="BM14" s="137">
        <f t="shared" ca="1" si="18"/>
        <v>0</v>
      </c>
      <c r="BN14" s="137">
        <f t="shared" ca="1" si="18"/>
        <v>0</v>
      </c>
      <c r="BO14" s="137">
        <f t="shared" ca="1" si="18"/>
        <v>0</v>
      </c>
      <c r="BP14" s="137">
        <f t="shared" ca="1" si="18"/>
        <v>0</v>
      </c>
      <c r="BQ14" s="137">
        <f t="shared" ca="1" si="18"/>
        <v>0</v>
      </c>
      <c r="BR14" s="137">
        <f t="shared" ca="1" si="18"/>
        <v>0</v>
      </c>
      <c r="BS14" s="137">
        <f t="shared" ca="1" si="18"/>
        <v>0</v>
      </c>
      <c r="BT14" s="137">
        <f t="shared" ca="1" si="19"/>
        <v>0</v>
      </c>
      <c r="BU14" s="137">
        <f t="shared" ca="1" si="19"/>
        <v>0</v>
      </c>
      <c r="BV14" s="137">
        <f t="shared" ca="1" si="19"/>
        <v>0</v>
      </c>
      <c r="BW14" s="137">
        <f t="shared" ca="1" si="19"/>
        <v>0</v>
      </c>
      <c r="BX14" s="137">
        <f t="shared" ca="1" si="19"/>
        <v>0</v>
      </c>
      <c r="BY14" s="137">
        <f t="shared" ca="1" si="19"/>
        <v>0</v>
      </c>
      <c r="BZ14" s="137">
        <f t="shared" ca="1" si="19"/>
        <v>0</v>
      </c>
      <c r="CA14" s="137">
        <f t="shared" ca="1" si="19"/>
        <v>0</v>
      </c>
      <c r="CB14" s="137">
        <f t="shared" ca="1" si="19"/>
        <v>0</v>
      </c>
      <c r="CC14" s="137">
        <f t="shared" ca="1" si="19"/>
        <v>0</v>
      </c>
      <c r="CD14" s="137">
        <f t="shared" ca="1" si="19"/>
        <v>0</v>
      </c>
      <c r="CE14" s="137">
        <f t="shared" ca="1" si="19"/>
        <v>0</v>
      </c>
      <c r="CF14" s="137">
        <f t="shared" ca="1" si="19"/>
        <v>0</v>
      </c>
      <c r="CG14" s="137">
        <f t="shared" ca="1" si="19"/>
        <v>0</v>
      </c>
      <c r="CH14" s="137">
        <f t="shared" ca="1" si="19"/>
        <v>0</v>
      </c>
      <c r="CI14" s="137">
        <f t="shared" ca="1" si="19"/>
        <v>0</v>
      </c>
      <c r="CJ14" s="137">
        <f t="shared" ca="1" si="20"/>
        <v>0</v>
      </c>
      <c r="CK14" s="137">
        <f t="shared" ca="1" si="20"/>
        <v>0</v>
      </c>
      <c r="CL14" s="137">
        <f t="shared" ca="1" si="20"/>
        <v>0</v>
      </c>
      <c r="CM14" s="137">
        <f t="shared" ca="1" si="20"/>
        <v>0</v>
      </c>
      <c r="CN14" s="137">
        <f t="shared" ca="1" si="20"/>
        <v>0</v>
      </c>
      <c r="CO14" s="137">
        <f t="shared" ca="1" si="20"/>
        <v>0</v>
      </c>
      <c r="CP14" s="137">
        <f t="shared" ca="1" si="20"/>
        <v>0</v>
      </c>
      <c r="CQ14" s="137">
        <f t="shared" ca="1" si="20"/>
        <v>0</v>
      </c>
      <c r="CR14" s="137">
        <f t="shared" ca="1" si="20"/>
        <v>0</v>
      </c>
      <c r="CS14" s="137">
        <f t="shared" ca="1" si="20"/>
        <v>0</v>
      </c>
      <c r="CT14" s="137">
        <f t="shared" ca="1" si="21"/>
        <v>0</v>
      </c>
      <c r="CU14" s="137">
        <f t="shared" ca="1" si="21"/>
        <v>0</v>
      </c>
      <c r="CV14" s="137">
        <f t="shared" ca="1" si="21"/>
        <v>0</v>
      </c>
      <c r="CW14" s="137">
        <f t="shared" ca="1" si="21"/>
        <v>0</v>
      </c>
      <c r="CX14" s="137">
        <f t="shared" ca="1" si="21"/>
        <v>0</v>
      </c>
      <c r="CY14" s="137">
        <f t="shared" ca="1" si="21"/>
        <v>0</v>
      </c>
      <c r="CZ14" s="137">
        <f t="shared" ca="1" si="21"/>
        <v>0</v>
      </c>
      <c r="DA14" s="137">
        <f t="shared" ca="1" si="21"/>
        <v>0</v>
      </c>
      <c r="DB14" s="137">
        <f t="shared" ca="1" si="21"/>
        <v>0</v>
      </c>
      <c r="DC14" s="137">
        <f t="shared" ca="1" si="21"/>
        <v>0</v>
      </c>
      <c r="DE14" s="253" t="str">
        <f t="shared" ref="DE14:DE75" ca="1" si="24">OFFSET(INDIRECT("'"&amp;Opt_alt&amp;"'!B12"),$A14,0)</f>
        <v>D.1.3.</v>
      </c>
      <c r="DF14">
        <f t="shared" ca="1" si="22"/>
        <v>1</v>
      </c>
      <c r="DG14">
        <f t="shared" ca="1" si="23"/>
        <v>21</v>
      </c>
      <c r="DH14">
        <v>0</v>
      </c>
    </row>
    <row r="15" spans="1:112" hidden="1">
      <c r="A15" s="123">
        <v>3</v>
      </c>
      <c r="B15" s="204" t="str">
        <f t="shared" ca="1" si="12"/>
        <v>D.1.4.</v>
      </c>
      <c r="C15" s="128" t="str">
        <f t="shared" ca="1" si="13"/>
        <v>Veikla</v>
      </c>
      <c r="D15" s="143"/>
      <c r="E15" s="147">
        <f t="shared" ca="1" si="14"/>
        <v>0.21</v>
      </c>
      <c r="F15" s="138">
        <f ca="1">H15+NPV(FD,I15:INDEX(I15:DC15,PAL))</f>
        <v>0</v>
      </c>
      <c r="G15" s="139">
        <f ca="1">SUMIF($H$5:$DC$5,"&lt;="&amp;PAL,$H15:$DC15)</f>
        <v>0</v>
      </c>
      <c r="H15" s="137">
        <f t="shared" ca="1" si="15"/>
        <v>0</v>
      </c>
      <c r="I15" s="137">
        <f t="shared" ca="1" si="15"/>
        <v>0</v>
      </c>
      <c r="J15" s="137">
        <f t="shared" ca="1" si="15"/>
        <v>0</v>
      </c>
      <c r="K15" s="137">
        <f t="shared" ca="1" si="15"/>
        <v>0</v>
      </c>
      <c r="L15" s="137">
        <f t="shared" ca="1" si="15"/>
        <v>0</v>
      </c>
      <c r="M15" s="137">
        <f t="shared" ca="1" si="15"/>
        <v>0</v>
      </c>
      <c r="N15" s="137">
        <f t="shared" ca="1" si="15"/>
        <v>0</v>
      </c>
      <c r="O15" s="137">
        <f t="shared" ca="1" si="15"/>
        <v>0</v>
      </c>
      <c r="P15" s="137">
        <f t="shared" ca="1" si="15"/>
        <v>0</v>
      </c>
      <c r="Q15" s="137">
        <f t="shared" ca="1" si="15"/>
        <v>0</v>
      </c>
      <c r="R15" s="137">
        <f t="shared" ca="1" si="15"/>
        <v>0</v>
      </c>
      <c r="S15" s="137">
        <f t="shared" ca="1" si="15"/>
        <v>0</v>
      </c>
      <c r="T15" s="137">
        <f t="shared" ca="1" si="15"/>
        <v>0</v>
      </c>
      <c r="U15" s="137">
        <f t="shared" ca="1" si="15"/>
        <v>0</v>
      </c>
      <c r="V15" s="137">
        <f t="shared" ca="1" si="15"/>
        <v>0</v>
      </c>
      <c r="W15" s="137">
        <f t="shared" ca="1" si="15"/>
        <v>0</v>
      </c>
      <c r="X15" s="137">
        <f t="shared" ca="1" si="16"/>
        <v>0</v>
      </c>
      <c r="Y15" s="137">
        <f t="shared" ca="1" si="16"/>
        <v>0</v>
      </c>
      <c r="Z15" s="137">
        <f t="shared" ca="1" si="16"/>
        <v>0</v>
      </c>
      <c r="AA15" s="137">
        <f t="shared" ca="1" si="16"/>
        <v>0</v>
      </c>
      <c r="AB15" s="137">
        <f t="shared" ca="1" si="16"/>
        <v>0</v>
      </c>
      <c r="AC15" s="137">
        <f t="shared" ca="1" si="16"/>
        <v>0</v>
      </c>
      <c r="AD15" s="137">
        <f t="shared" ca="1" si="16"/>
        <v>0</v>
      </c>
      <c r="AE15" s="137">
        <f t="shared" ca="1" si="16"/>
        <v>0</v>
      </c>
      <c r="AF15" s="137">
        <f t="shared" ca="1" si="16"/>
        <v>0</v>
      </c>
      <c r="AG15" s="137">
        <f t="shared" ca="1" si="16"/>
        <v>0</v>
      </c>
      <c r="AH15" s="137">
        <f t="shared" ca="1" si="16"/>
        <v>0</v>
      </c>
      <c r="AI15" s="137">
        <f t="shared" ca="1" si="16"/>
        <v>0</v>
      </c>
      <c r="AJ15" s="137">
        <f t="shared" ca="1" si="16"/>
        <v>0</v>
      </c>
      <c r="AK15" s="137">
        <f t="shared" ca="1" si="16"/>
        <v>0</v>
      </c>
      <c r="AL15" s="137">
        <f t="shared" ca="1" si="16"/>
        <v>0</v>
      </c>
      <c r="AM15" s="137">
        <f t="shared" ca="1" si="16"/>
        <v>0</v>
      </c>
      <c r="AN15" s="137">
        <f t="shared" ca="1" si="17"/>
        <v>0</v>
      </c>
      <c r="AO15" s="137">
        <f t="shared" ca="1" si="17"/>
        <v>0</v>
      </c>
      <c r="AP15" s="137">
        <f t="shared" ca="1" si="17"/>
        <v>0</v>
      </c>
      <c r="AQ15" s="137">
        <f t="shared" ca="1" si="17"/>
        <v>0</v>
      </c>
      <c r="AR15" s="137">
        <f t="shared" ca="1" si="17"/>
        <v>0</v>
      </c>
      <c r="AS15" s="137">
        <f t="shared" ca="1" si="17"/>
        <v>0</v>
      </c>
      <c r="AT15" s="137">
        <f t="shared" ca="1" si="17"/>
        <v>0</v>
      </c>
      <c r="AU15" s="137">
        <f t="shared" ca="1" si="17"/>
        <v>0</v>
      </c>
      <c r="AV15" s="137">
        <f t="shared" ca="1" si="17"/>
        <v>0</v>
      </c>
      <c r="AW15" s="137">
        <f t="shared" ca="1" si="17"/>
        <v>0</v>
      </c>
      <c r="AX15" s="137">
        <f t="shared" ca="1" si="17"/>
        <v>0</v>
      </c>
      <c r="AY15" s="137">
        <f t="shared" ca="1" si="17"/>
        <v>0</v>
      </c>
      <c r="AZ15" s="137">
        <f t="shared" ca="1" si="17"/>
        <v>0</v>
      </c>
      <c r="BA15" s="137">
        <f t="shared" ca="1" si="17"/>
        <v>0</v>
      </c>
      <c r="BB15" s="137">
        <f t="shared" ca="1" si="17"/>
        <v>0</v>
      </c>
      <c r="BC15" s="137">
        <f t="shared" ca="1" si="17"/>
        <v>0</v>
      </c>
      <c r="BD15" s="137">
        <f t="shared" ca="1" si="18"/>
        <v>0</v>
      </c>
      <c r="BE15" s="137">
        <f t="shared" ca="1" si="18"/>
        <v>0</v>
      </c>
      <c r="BF15" s="137">
        <f t="shared" ca="1" si="18"/>
        <v>0</v>
      </c>
      <c r="BG15" s="137">
        <f t="shared" ca="1" si="18"/>
        <v>0</v>
      </c>
      <c r="BH15" s="137">
        <f t="shared" ca="1" si="18"/>
        <v>0</v>
      </c>
      <c r="BI15" s="137">
        <f t="shared" ca="1" si="18"/>
        <v>0</v>
      </c>
      <c r="BJ15" s="137">
        <f t="shared" ca="1" si="18"/>
        <v>0</v>
      </c>
      <c r="BK15" s="137">
        <f t="shared" ca="1" si="18"/>
        <v>0</v>
      </c>
      <c r="BL15" s="137">
        <f t="shared" ca="1" si="18"/>
        <v>0</v>
      </c>
      <c r="BM15" s="137">
        <f t="shared" ca="1" si="18"/>
        <v>0</v>
      </c>
      <c r="BN15" s="137">
        <f t="shared" ca="1" si="18"/>
        <v>0</v>
      </c>
      <c r="BO15" s="137">
        <f t="shared" ca="1" si="18"/>
        <v>0</v>
      </c>
      <c r="BP15" s="137">
        <f t="shared" ca="1" si="18"/>
        <v>0</v>
      </c>
      <c r="BQ15" s="137">
        <f t="shared" ca="1" si="18"/>
        <v>0</v>
      </c>
      <c r="BR15" s="137">
        <f t="shared" ca="1" si="18"/>
        <v>0</v>
      </c>
      <c r="BS15" s="137">
        <f t="shared" ca="1" si="18"/>
        <v>0</v>
      </c>
      <c r="BT15" s="137">
        <f t="shared" ca="1" si="19"/>
        <v>0</v>
      </c>
      <c r="BU15" s="137">
        <f t="shared" ca="1" si="19"/>
        <v>0</v>
      </c>
      <c r="BV15" s="137">
        <f t="shared" ca="1" si="19"/>
        <v>0</v>
      </c>
      <c r="BW15" s="137">
        <f t="shared" ca="1" si="19"/>
        <v>0</v>
      </c>
      <c r="BX15" s="137">
        <f t="shared" ca="1" si="19"/>
        <v>0</v>
      </c>
      <c r="BY15" s="137">
        <f t="shared" ca="1" si="19"/>
        <v>0</v>
      </c>
      <c r="BZ15" s="137">
        <f t="shared" ca="1" si="19"/>
        <v>0</v>
      </c>
      <c r="CA15" s="137">
        <f t="shared" ca="1" si="19"/>
        <v>0</v>
      </c>
      <c r="CB15" s="137">
        <f t="shared" ca="1" si="19"/>
        <v>0</v>
      </c>
      <c r="CC15" s="137">
        <f t="shared" ca="1" si="19"/>
        <v>0</v>
      </c>
      <c r="CD15" s="137">
        <f t="shared" ca="1" si="19"/>
        <v>0</v>
      </c>
      <c r="CE15" s="137">
        <f t="shared" ca="1" si="19"/>
        <v>0</v>
      </c>
      <c r="CF15" s="137">
        <f t="shared" ca="1" si="19"/>
        <v>0</v>
      </c>
      <c r="CG15" s="137">
        <f t="shared" ca="1" si="19"/>
        <v>0</v>
      </c>
      <c r="CH15" s="137">
        <f t="shared" ca="1" si="19"/>
        <v>0</v>
      </c>
      <c r="CI15" s="137">
        <f t="shared" ca="1" si="19"/>
        <v>0</v>
      </c>
      <c r="CJ15" s="137">
        <f t="shared" ca="1" si="20"/>
        <v>0</v>
      </c>
      <c r="CK15" s="137">
        <f t="shared" ca="1" si="20"/>
        <v>0</v>
      </c>
      <c r="CL15" s="137">
        <f t="shared" ca="1" si="20"/>
        <v>0</v>
      </c>
      <c r="CM15" s="137">
        <f t="shared" ca="1" si="20"/>
        <v>0</v>
      </c>
      <c r="CN15" s="137">
        <f t="shared" ca="1" si="20"/>
        <v>0</v>
      </c>
      <c r="CO15" s="137">
        <f t="shared" ca="1" si="20"/>
        <v>0</v>
      </c>
      <c r="CP15" s="137">
        <f t="shared" ca="1" si="20"/>
        <v>0</v>
      </c>
      <c r="CQ15" s="137">
        <f t="shared" ca="1" si="20"/>
        <v>0</v>
      </c>
      <c r="CR15" s="137">
        <f t="shared" ca="1" si="20"/>
        <v>0</v>
      </c>
      <c r="CS15" s="137">
        <f t="shared" ca="1" si="20"/>
        <v>0</v>
      </c>
      <c r="CT15" s="137">
        <f t="shared" ca="1" si="21"/>
        <v>0</v>
      </c>
      <c r="CU15" s="137">
        <f t="shared" ca="1" si="21"/>
        <v>0</v>
      </c>
      <c r="CV15" s="137">
        <f t="shared" ca="1" si="21"/>
        <v>0</v>
      </c>
      <c r="CW15" s="137">
        <f t="shared" ca="1" si="21"/>
        <v>0</v>
      </c>
      <c r="CX15" s="137">
        <f t="shared" ca="1" si="21"/>
        <v>0</v>
      </c>
      <c r="CY15" s="137">
        <f t="shared" ca="1" si="21"/>
        <v>0</v>
      </c>
      <c r="CZ15" s="137">
        <f t="shared" ca="1" si="21"/>
        <v>0</v>
      </c>
      <c r="DA15" s="137">
        <f t="shared" ca="1" si="21"/>
        <v>0</v>
      </c>
      <c r="DB15" s="137">
        <f t="shared" ca="1" si="21"/>
        <v>0</v>
      </c>
      <c r="DC15" s="137">
        <f t="shared" ca="1" si="21"/>
        <v>0</v>
      </c>
      <c r="DE15" s="253" t="str">
        <f t="shared" ca="1" si="24"/>
        <v>D.1.4.</v>
      </c>
      <c r="DF15">
        <f t="shared" ca="1" si="22"/>
        <v>1</v>
      </c>
      <c r="DG15">
        <f t="shared" ca="1" si="23"/>
        <v>21</v>
      </c>
      <c r="DH15">
        <v>0</v>
      </c>
    </row>
    <row r="16" spans="1:112" hidden="1">
      <c r="A16" s="123">
        <v>4</v>
      </c>
      <c r="B16" s="204" t="str">
        <f t="shared" ca="1" si="12"/>
        <v>D.1.5.</v>
      </c>
      <c r="C16" s="128" t="str">
        <f t="shared" ca="1" si="13"/>
        <v>Veikla</v>
      </c>
      <c r="D16" s="143"/>
      <c r="E16" s="147">
        <f t="shared" ca="1" si="14"/>
        <v>0.21</v>
      </c>
      <c r="F16" s="138">
        <f ca="1">H16+NPV(FD,I16:INDEX(I16:DC16,PAL))</f>
        <v>0</v>
      </c>
      <c r="G16" s="139">
        <f ca="1">SUMIF($H$5:$DC$5,"&lt;="&amp;PAL,$H16:$DC16)</f>
        <v>0</v>
      </c>
      <c r="H16" s="137">
        <f t="shared" ca="1" si="15"/>
        <v>0</v>
      </c>
      <c r="I16" s="137">
        <f t="shared" ca="1" si="15"/>
        <v>0</v>
      </c>
      <c r="J16" s="137">
        <f t="shared" ca="1" si="15"/>
        <v>0</v>
      </c>
      <c r="K16" s="137">
        <f t="shared" ca="1" si="15"/>
        <v>0</v>
      </c>
      <c r="L16" s="137">
        <f t="shared" ca="1" si="15"/>
        <v>0</v>
      </c>
      <c r="M16" s="137">
        <f t="shared" ca="1" si="15"/>
        <v>0</v>
      </c>
      <c r="N16" s="137">
        <f t="shared" ca="1" si="15"/>
        <v>0</v>
      </c>
      <c r="O16" s="137">
        <f t="shared" ca="1" si="15"/>
        <v>0</v>
      </c>
      <c r="P16" s="137">
        <f t="shared" ca="1" si="15"/>
        <v>0</v>
      </c>
      <c r="Q16" s="137">
        <f t="shared" ca="1" si="15"/>
        <v>0</v>
      </c>
      <c r="R16" s="137">
        <f t="shared" ca="1" si="15"/>
        <v>0</v>
      </c>
      <c r="S16" s="137">
        <f t="shared" ca="1" si="15"/>
        <v>0</v>
      </c>
      <c r="T16" s="137">
        <f t="shared" ca="1" si="15"/>
        <v>0</v>
      </c>
      <c r="U16" s="137">
        <f t="shared" ca="1" si="15"/>
        <v>0</v>
      </c>
      <c r="V16" s="137">
        <f t="shared" ca="1" si="15"/>
        <v>0</v>
      </c>
      <c r="W16" s="137">
        <f t="shared" ca="1" si="15"/>
        <v>0</v>
      </c>
      <c r="X16" s="137">
        <f t="shared" ca="1" si="16"/>
        <v>0</v>
      </c>
      <c r="Y16" s="137">
        <f t="shared" ca="1" si="16"/>
        <v>0</v>
      </c>
      <c r="Z16" s="137">
        <f t="shared" ca="1" si="16"/>
        <v>0</v>
      </c>
      <c r="AA16" s="137">
        <f t="shared" ca="1" si="16"/>
        <v>0</v>
      </c>
      <c r="AB16" s="137">
        <f t="shared" ca="1" si="16"/>
        <v>0</v>
      </c>
      <c r="AC16" s="137">
        <f t="shared" ca="1" si="16"/>
        <v>0</v>
      </c>
      <c r="AD16" s="137">
        <f t="shared" ca="1" si="16"/>
        <v>0</v>
      </c>
      <c r="AE16" s="137">
        <f t="shared" ca="1" si="16"/>
        <v>0</v>
      </c>
      <c r="AF16" s="137">
        <f t="shared" ca="1" si="16"/>
        <v>0</v>
      </c>
      <c r="AG16" s="137">
        <f t="shared" ca="1" si="16"/>
        <v>0</v>
      </c>
      <c r="AH16" s="137">
        <f t="shared" ca="1" si="16"/>
        <v>0</v>
      </c>
      <c r="AI16" s="137">
        <f t="shared" ca="1" si="16"/>
        <v>0</v>
      </c>
      <c r="AJ16" s="137">
        <f t="shared" ca="1" si="16"/>
        <v>0</v>
      </c>
      <c r="AK16" s="137">
        <f t="shared" ca="1" si="16"/>
        <v>0</v>
      </c>
      <c r="AL16" s="137">
        <f t="shared" ca="1" si="16"/>
        <v>0</v>
      </c>
      <c r="AM16" s="137">
        <f t="shared" ca="1" si="16"/>
        <v>0</v>
      </c>
      <c r="AN16" s="137">
        <f t="shared" ca="1" si="17"/>
        <v>0</v>
      </c>
      <c r="AO16" s="137">
        <f t="shared" ca="1" si="17"/>
        <v>0</v>
      </c>
      <c r="AP16" s="137">
        <f t="shared" ca="1" si="17"/>
        <v>0</v>
      </c>
      <c r="AQ16" s="137">
        <f t="shared" ca="1" si="17"/>
        <v>0</v>
      </c>
      <c r="AR16" s="137">
        <f t="shared" ca="1" si="17"/>
        <v>0</v>
      </c>
      <c r="AS16" s="137">
        <f t="shared" ca="1" si="17"/>
        <v>0</v>
      </c>
      <c r="AT16" s="137">
        <f t="shared" ca="1" si="17"/>
        <v>0</v>
      </c>
      <c r="AU16" s="137">
        <f t="shared" ca="1" si="17"/>
        <v>0</v>
      </c>
      <c r="AV16" s="137">
        <f t="shared" ca="1" si="17"/>
        <v>0</v>
      </c>
      <c r="AW16" s="137">
        <f t="shared" ca="1" si="17"/>
        <v>0</v>
      </c>
      <c r="AX16" s="137">
        <f t="shared" ca="1" si="17"/>
        <v>0</v>
      </c>
      <c r="AY16" s="137">
        <f t="shared" ca="1" si="17"/>
        <v>0</v>
      </c>
      <c r="AZ16" s="137">
        <f t="shared" ca="1" si="17"/>
        <v>0</v>
      </c>
      <c r="BA16" s="137">
        <f t="shared" ca="1" si="17"/>
        <v>0</v>
      </c>
      <c r="BB16" s="137">
        <f t="shared" ca="1" si="17"/>
        <v>0</v>
      </c>
      <c r="BC16" s="137">
        <f t="shared" ca="1" si="17"/>
        <v>0</v>
      </c>
      <c r="BD16" s="137">
        <f t="shared" ca="1" si="18"/>
        <v>0</v>
      </c>
      <c r="BE16" s="137">
        <f t="shared" ca="1" si="18"/>
        <v>0</v>
      </c>
      <c r="BF16" s="137">
        <f t="shared" ca="1" si="18"/>
        <v>0</v>
      </c>
      <c r="BG16" s="137">
        <f t="shared" ca="1" si="18"/>
        <v>0</v>
      </c>
      <c r="BH16" s="137">
        <f t="shared" ca="1" si="18"/>
        <v>0</v>
      </c>
      <c r="BI16" s="137">
        <f t="shared" ca="1" si="18"/>
        <v>0</v>
      </c>
      <c r="BJ16" s="137">
        <f t="shared" ca="1" si="18"/>
        <v>0</v>
      </c>
      <c r="BK16" s="137">
        <f t="shared" ca="1" si="18"/>
        <v>0</v>
      </c>
      <c r="BL16" s="137">
        <f t="shared" ca="1" si="18"/>
        <v>0</v>
      </c>
      <c r="BM16" s="137">
        <f t="shared" ca="1" si="18"/>
        <v>0</v>
      </c>
      <c r="BN16" s="137">
        <f t="shared" ca="1" si="18"/>
        <v>0</v>
      </c>
      <c r="BO16" s="137">
        <f t="shared" ca="1" si="18"/>
        <v>0</v>
      </c>
      <c r="BP16" s="137">
        <f t="shared" ca="1" si="18"/>
        <v>0</v>
      </c>
      <c r="BQ16" s="137">
        <f t="shared" ca="1" si="18"/>
        <v>0</v>
      </c>
      <c r="BR16" s="137">
        <f t="shared" ca="1" si="18"/>
        <v>0</v>
      </c>
      <c r="BS16" s="137">
        <f t="shared" ca="1" si="18"/>
        <v>0</v>
      </c>
      <c r="BT16" s="137">
        <f t="shared" ca="1" si="19"/>
        <v>0</v>
      </c>
      <c r="BU16" s="137">
        <f t="shared" ca="1" si="19"/>
        <v>0</v>
      </c>
      <c r="BV16" s="137">
        <f t="shared" ca="1" si="19"/>
        <v>0</v>
      </c>
      <c r="BW16" s="137">
        <f t="shared" ca="1" si="19"/>
        <v>0</v>
      </c>
      <c r="BX16" s="137">
        <f t="shared" ca="1" si="19"/>
        <v>0</v>
      </c>
      <c r="BY16" s="137">
        <f t="shared" ca="1" si="19"/>
        <v>0</v>
      </c>
      <c r="BZ16" s="137">
        <f t="shared" ca="1" si="19"/>
        <v>0</v>
      </c>
      <c r="CA16" s="137">
        <f t="shared" ca="1" si="19"/>
        <v>0</v>
      </c>
      <c r="CB16" s="137">
        <f t="shared" ca="1" si="19"/>
        <v>0</v>
      </c>
      <c r="CC16" s="137">
        <f t="shared" ca="1" si="19"/>
        <v>0</v>
      </c>
      <c r="CD16" s="137">
        <f t="shared" ca="1" si="19"/>
        <v>0</v>
      </c>
      <c r="CE16" s="137">
        <f t="shared" ca="1" si="19"/>
        <v>0</v>
      </c>
      <c r="CF16" s="137">
        <f t="shared" ca="1" si="19"/>
        <v>0</v>
      </c>
      <c r="CG16" s="137">
        <f t="shared" ca="1" si="19"/>
        <v>0</v>
      </c>
      <c r="CH16" s="137">
        <f t="shared" ca="1" si="19"/>
        <v>0</v>
      </c>
      <c r="CI16" s="137">
        <f t="shared" ca="1" si="19"/>
        <v>0</v>
      </c>
      <c r="CJ16" s="137">
        <f t="shared" ca="1" si="20"/>
        <v>0</v>
      </c>
      <c r="CK16" s="137">
        <f t="shared" ca="1" si="20"/>
        <v>0</v>
      </c>
      <c r="CL16" s="137">
        <f t="shared" ca="1" si="20"/>
        <v>0</v>
      </c>
      <c r="CM16" s="137">
        <f t="shared" ca="1" si="20"/>
        <v>0</v>
      </c>
      <c r="CN16" s="137">
        <f t="shared" ca="1" si="20"/>
        <v>0</v>
      </c>
      <c r="CO16" s="137">
        <f t="shared" ca="1" si="20"/>
        <v>0</v>
      </c>
      <c r="CP16" s="137">
        <f t="shared" ca="1" si="20"/>
        <v>0</v>
      </c>
      <c r="CQ16" s="137">
        <f t="shared" ca="1" si="20"/>
        <v>0</v>
      </c>
      <c r="CR16" s="137">
        <f t="shared" ca="1" si="20"/>
        <v>0</v>
      </c>
      <c r="CS16" s="137">
        <f t="shared" ca="1" si="20"/>
        <v>0</v>
      </c>
      <c r="CT16" s="137">
        <f t="shared" ca="1" si="21"/>
        <v>0</v>
      </c>
      <c r="CU16" s="137">
        <f t="shared" ca="1" si="21"/>
        <v>0</v>
      </c>
      <c r="CV16" s="137">
        <f t="shared" ca="1" si="21"/>
        <v>0</v>
      </c>
      <c r="CW16" s="137">
        <f t="shared" ca="1" si="21"/>
        <v>0</v>
      </c>
      <c r="CX16" s="137">
        <f t="shared" ca="1" si="21"/>
        <v>0</v>
      </c>
      <c r="CY16" s="137">
        <f t="shared" ca="1" si="21"/>
        <v>0</v>
      </c>
      <c r="CZ16" s="137">
        <f t="shared" ca="1" si="21"/>
        <v>0</v>
      </c>
      <c r="DA16" s="137">
        <f t="shared" ca="1" si="21"/>
        <v>0</v>
      </c>
      <c r="DB16" s="137">
        <f t="shared" ca="1" si="21"/>
        <v>0</v>
      </c>
      <c r="DC16" s="137">
        <f t="shared" ca="1" si="21"/>
        <v>0</v>
      </c>
      <c r="DE16" s="253" t="str">
        <f t="shared" ca="1" si="24"/>
        <v>D.1.5.</v>
      </c>
      <c r="DF16">
        <f t="shared" ca="1" si="22"/>
        <v>1</v>
      </c>
      <c r="DG16">
        <f t="shared" ca="1" si="23"/>
        <v>21</v>
      </c>
      <c r="DH16">
        <v>0</v>
      </c>
    </row>
    <row r="17" spans="1:112" hidden="1">
      <c r="A17" s="123">
        <v>5</v>
      </c>
      <c r="B17" s="204" t="str">
        <f t="shared" ca="1" si="12"/>
        <v>D.1.6.</v>
      </c>
      <c r="C17" s="128" t="str">
        <f t="shared" ca="1" si="13"/>
        <v>Veikla</v>
      </c>
      <c r="D17" s="143"/>
      <c r="E17" s="147">
        <f t="shared" ca="1" si="14"/>
        <v>0.21</v>
      </c>
      <c r="F17" s="138">
        <f ca="1">H17+NPV(FD,I17:INDEX(I17:DC17,PAL))</f>
        <v>0</v>
      </c>
      <c r="G17" s="139">
        <f ca="1">SUMIF($H$5:$DC$5,"&lt;="&amp;PAL,$H17:$DC17)</f>
        <v>0</v>
      </c>
      <c r="H17" s="137">
        <f t="shared" ca="1" si="15"/>
        <v>0</v>
      </c>
      <c r="I17" s="137">
        <f t="shared" ca="1" si="15"/>
        <v>0</v>
      </c>
      <c r="J17" s="137">
        <f t="shared" ca="1" si="15"/>
        <v>0</v>
      </c>
      <c r="K17" s="137">
        <f t="shared" ca="1" si="15"/>
        <v>0</v>
      </c>
      <c r="L17" s="137">
        <f t="shared" ca="1" si="15"/>
        <v>0</v>
      </c>
      <c r="M17" s="137">
        <f t="shared" ca="1" si="15"/>
        <v>0</v>
      </c>
      <c r="N17" s="137">
        <f t="shared" ca="1" si="15"/>
        <v>0</v>
      </c>
      <c r="O17" s="137">
        <f t="shared" ca="1" si="15"/>
        <v>0</v>
      </c>
      <c r="P17" s="137">
        <f t="shared" ca="1" si="15"/>
        <v>0</v>
      </c>
      <c r="Q17" s="137">
        <f t="shared" ca="1" si="15"/>
        <v>0</v>
      </c>
      <c r="R17" s="137">
        <f t="shared" ca="1" si="15"/>
        <v>0</v>
      </c>
      <c r="S17" s="137">
        <f t="shared" ca="1" si="15"/>
        <v>0</v>
      </c>
      <c r="T17" s="137">
        <f t="shared" ca="1" si="15"/>
        <v>0</v>
      </c>
      <c r="U17" s="137">
        <f t="shared" ca="1" si="15"/>
        <v>0</v>
      </c>
      <c r="V17" s="137">
        <f t="shared" ca="1" si="15"/>
        <v>0</v>
      </c>
      <c r="W17" s="137">
        <f t="shared" ca="1" si="15"/>
        <v>0</v>
      </c>
      <c r="X17" s="137">
        <f t="shared" ca="1" si="16"/>
        <v>0</v>
      </c>
      <c r="Y17" s="137">
        <f t="shared" ca="1" si="16"/>
        <v>0</v>
      </c>
      <c r="Z17" s="137">
        <f t="shared" ca="1" si="16"/>
        <v>0</v>
      </c>
      <c r="AA17" s="137">
        <f t="shared" ca="1" si="16"/>
        <v>0</v>
      </c>
      <c r="AB17" s="137">
        <f t="shared" ca="1" si="16"/>
        <v>0</v>
      </c>
      <c r="AC17" s="137">
        <f t="shared" ca="1" si="16"/>
        <v>0</v>
      </c>
      <c r="AD17" s="137">
        <f t="shared" ca="1" si="16"/>
        <v>0</v>
      </c>
      <c r="AE17" s="137">
        <f t="shared" ca="1" si="16"/>
        <v>0</v>
      </c>
      <c r="AF17" s="137">
        <f t="shared" ca="1" si="16"/>
        <v>0</v>
      </c>
      <c r="AG17" s="137">
        <f t="shared" ca="1" si="16"/>
        <v>0</v>
      </c>
      <c r="AH17" s="137">
        <f t="shared" ca="1" si="16"/>
        <v>0</v>
      </c>
      <c r="AI17" s="137">
        <f t="shared" ca="1" si="16"/>
        <v>0</v>
      </c>
      <c r="AJ17" s="137">
        <f t="shared" ca="1" si="16"/>
        <v>0</v>
      </c>
      <c r="AK17" s="137">
        <f t="shared" ca="1" si="16"/>
        <v>0</v>
      </c>
      <c r="AL17" s="137">
        <f t="shared" ca="1" si="16"/>
        <v>0</v>
      </c>
      <c r="AM17" s="137">
        <f t="shared" ca="1" si="16"/>
        <v>0</v>
      </c>
      <c r="AN17" s="137">
        <f t="shared" ca="1" si="17"/>
        <v>0</v>
      </c>
      <c r="AO17" s="137">
        <f t="shared" ca="1" si="17"/>
        <v>0</v>
      </c>
      <c r="AP17" s="137">
        <f t="shared" ca="1" si="17"/>
        <v>0</v>
      </c>
      <c r="AQ17" s="137">
        <f t="shared" ca="1" si="17"/>
        <v>0</v>
      </c>
      <c r="AR17" s="137">
        <f t="shared" ca="1" si="17"/>
        <v>0</v>
      </c>
      <c r="AS17" s="137">
        <f t="shared" ca="1" si="17"/>
        <v>0</v>
      </c>
      <c r="AT17" s="137">
        <f t="shared" ca="1" si="17"/>
        <v>0</v>
      </c>
      <c r="AU17" s="137">
        <f t="shared" ca="1" si="17"/>
        <v>0</v>
      </c>
      <c r="AV17" s="137">
        <f t="shared" ca="1" si="17"/>
        <v>0</v>
      </c>
      <c r="AW17" s="137">
        <f t="shared" ca="1" si="17"/>
        <v>0</v>
      </c>
      <c r="AX17" s="137">
        <f t="shared" ca="1" si="17"/>
        <v>0</v>
      </c>
      <c r="AY17" s="137">
        <f t="shared" ca="1" si="17"/>
        <v>0</v>
      </c>
      <c r="AZ17" s="137">
        <f t="shared" ca="1" si="17"/>
        <v>0</v>
      </c>
      <c r="BA17" s="137">
        <f t="shared" ca="1" si="17"/>
        <v>0</v>
      </c>
      <c r="BB17" s="137">
        <f t="shared" ca="1" si="17"/>
        <v>0</v>
      </c>
      <c r="BC17" s="137">
        <f t="shared" ca="1" si="17"/>
        <v>0</v>
      </c>
      <c r="BD17" s="137">
        <f t="shared" ca="1" si="18"/>
        <v>0</v>
      </c>
      <c r="BE17" s="137">
        <f t="shared" ca="1" si="18"/>
        <v>0</v>
      </c>
      <c r="BF17" s="137">
        <f t="shared" ca="1" si="18"/>
        <v>0</v>
      </c>
      <c r="BG17" s="137">
        <f t="shared" ca="1" si="18"/>
        <v>0</v>
      </c>
      <c r="BH17" s="137">
        <f t="shared" ca="1" si="18"/>
        <v>0</v>
      </c>
      <c r="BI17" s="137">
        <f t="shared" ca="1" si="18"/>
        <v>0</v>
      </c>
      <c r="BJ17" s="137">
        <f t="shared" ca="1" si="18"/>
        <v>0</v>
      </c>
      <c r="BK17" s="137">
        <f t="shared" ca="1" si="18"/>
        <v>0</v>
      </c>
      <c r="BL17" s="137">
        <f t="shared" ca="1" si="18"/>
        <v>0</v>
      </c>
      <c r="BM17" s="137">
        <f t="shared" ca="1" si="18"/>
        <v>0</v>
      </c>
      <c r="BN17" s="137">
        <f t="shared" ca="1" si="18"/>
        <v>0</v>
      </c>
      <c r="BO17" s="137">
        <f t="shared" ca="1" si="18"/>
        <v>0</v>
      </c>
      <c r="BP17" s="137">
        <f t="shared" ca="1" si="18"/>
        <v>0</v>
      </c>
      <c r="BQ17" s="137">
        <f t="shared" ca="1" si="18"/>
        <v>0</v>
      </c>
      <c r="BR17" s="137">
        <f t="shared" ca="1" si="18"/>
        <v>0</v>
      </c>
      <c r="BS17" s="137">
        <f t="shared" ca="1" si="18"/>
        <v>0</v>
      </c>
      <c r="BT17" s="137">
        <f t="shared" ca="1" si="19"/>
        <v>0</v>
      </c>
      <c r="BU17" s="137">
        <f t="shared" ca="1" si="19"/>
        <v>0</v>
      </c>
      <c r="BV17" s="137">
        <f t="shared" ca="1" si="19"/>
        <v>0</v>
      </c>
      <c r="BW17" s="137">
        <f t="shared" ca="1" si="19"/>
        <v>0</v>
      </c>
      <c r="BX17" s="137">
        <f t="shared" ca="1" si="19"/>
        <v>0</v>
      </c>
      <c r="BY17" s="137">
        <f t="shared" ca="1" si="19"/>
        <v>0</v>
      </c>
      <c r="BZ17" s="137">
        <f t="shared" ca="1" si="19"/>
        <v>0</v>
      </c>
      <c r="CA17" s="137">
        <f t="shared" ca="1" si="19"/>
        <v>0</v>
      </c>
      <c r="CB17" s="137">
        <f t="shared" ca="1" si="19"/>
        <v>0</v>
      </c>
      <c r="CC17" s="137">
        <f t="shared" ca="1" si="19"/>
        <v>0</v>
      </c>
      <c r="CD17" s="137">
        <f t="shared" ca="1" si="19"/>
        <v>0</v>
      </c>
      <c r="CE17" s="137">
        <f t="shared" ca="1" si="19"/>
        <v>0</v>
      </c>
      <c r="CF17" s="137">
        <f t="shared" ca="1" si="19"/>
        <v>0</v>
      </c>
      <c r="CG17" s="137">
        <f t="shared" ca="1" si="19"/>
        <v>0</v>
      </c>
      <c r="CH17" s="137">
        <f t="shared" ca="1" si="19"/>
        <v>0</v>
      </c>
      <c r="CI17" s="137">
        <f t="shared" ca="1" si="19"/>
        <v>0</v>
      </c>
      <c r="CJ17" s="137">
        <f t="shared" ca="1" si="20"/>
        <v>0</v>
      </c>
      <c r="CK17" s="137">
        <f t="shared" ca="1" si="20"/>
        <v>0</v>
      </c>
      <c r="CL17" s="137">
        <f t="shared" ca="1" si="20"/>
        <v>0</v>
      </c>
      <c r="CM17" s="137">
        <f t="shared" ca="1" si="20"/>
        <v>0</v>
      </c>
      <c r="CN17" s="137">
        <f t="shared" ca="1" si="20"/>
        <v>0</v>
      </c>
      <c r="CO17" s="137">
        <f t="shared" ca="1" si="20"/>
        <v>0</v>
      </c>
      <c r="CP17" s="137">
        <f t="shared" ca="1" si="20"/>
        <v>0</v>
      </c>
      <c r="CQ17" s="137">
        <f t="shared" ca="1" si="20"/>
        <v>0</v>
      </c>
      <c r="CR17" s="137">
        <f t="shared" ca="1" si="20"/>
        <v>0</v>
      </c>
      <c r="CS17" s="137">
        <f t="shared" ca="1" si="20"/>
        <v>0</v>
      </c>
      <c r="CT17" s="137">
        <f t="shared" ca="1" si="21"/>
        <v>0</v>
      </c>
      <c r="CU17" s="137">
        <f t="shared" ca="1" si="21"/>
        <v>0</v>
      </c>
      <c r="CV17" s="137">
        <f t="shared" ca="1" si="21"/>
        <v>0</v>
      </c>
      <c r="CW17" s="137">
        <f t="shared" ca="1" si="21"/>
        <v>0</v>
      </c>
      <c r="CX17" s="137">
        <f t="shared" ca="1" si="21"/>
        <v>0</v>
      </c>
      <c r="CY17" s="137">
        <f t="shared" ca="1" si="21"/>
        <v>0</v>
      </c>
      <c r="CZ17" s="137">
        <f t="shared" ca="1" si="21"/>
        <v>0</v>
      </c>
      <c r="DA17" s="137">
        <f t="shared" ca="1" si="21"/>
        <v>0</v>
      </c>
      <c r="DB17" s="137">
        <f t="shared" ca="1" si="21"/>
        <v>0</v>
      </c>
      <c r="DC17" s="137">
        <f t="shared" ca="1" si="21"/>
        <v>0</v>
      </c>
      <c r="DE17" s="253" t="str">
        <f t="shared" ca="1" si="24"/>
        <v>D.1.6.</v>
      </c>
      <c r="DF17">
        <f t="shared" ca="1" si="22"/>
        <v>1</v>
      </c>
      <c r="DG17">
        <f t="shared" ca="1" si="23"/>
        <v>21</v>
      </c>
      <c r="DH17">
        <v>0</v>
      </c>
    </row>
    <row r="18" spans="1:112" hidden="1">
      <c r="A18" s="123">
        <v>6</v>
      </c>
      <c r="B18" s="204" t="str">
        <f t="shared" ca="1" si="12"/>
        <v>D.1.7.</v>
      </c>
      <c r="C18" s="128" t="str">
        <f t="shared" ca="1" si="13"/>
        <v>Veikla</v>
      </c>
      <c r="D18" s="143"/>
      <c r="E18" s="147">
        <f t="shared" ca="1" si="14"/>
        <v>0.21</v>
      </c>
      <c r="F18" s="138">
        <f ca="1">H18+NPV(FD,I18:INDEX(I18:DC18,PAL))</f>
        <v>0</v>
      </c>
      <c r="G18" s="139">
        <f ca="1">SUMIF($H$5:$DC$5,"&lt;="&amp;PAL,$H18:$DC18)</f>
        <v>0</v>
      </c>
      <c r="H18" s="137">
        <f t="shared" ca="1" si="15"/>
        <v>0</v>
      </c>
      <c r="I18" s="137">
        <f t="shared" ca="1" si="15"/>
        <v>0</v>
      </c>
      <c r="J18" s="137">
        <f t="shared" ca="1" si="15"/>
        <v>0</v>
      </c>
      <c r="K18" s="137">
        <f t="shared" ca="1" si="15"/>
        <v>0</v>
      </c>
      <c r="L18" s="137">
        <f t="shared" ca="1" si="15"/>
        <v>0</v>
      </c>
      <c r="M18" s="137">
        <f t="shared" ca="1" si="15"/>
        <v>0</v>
      </c>
      <c r="N18" s="137">
        <f t="shared" ca="1" si="15"/>
        <v>0</v>
      </c>
      <c r="O18" s="137">
        <f t="shared" ca="1" si="15"/>
        <v>0</v>
      </c>
      <c r="P18" s="137">
        <f t="shared" ca="1" si="15"/>
        <v>0</v>
      </c>
      <c r="Q18" s="137">
        <f t="shared" ca="1" si="15"/>
        <v>0</v>
      </c>
      <c r="R18" s="137">
        <f t="shared" ca="1" si="15"/>
        <v>0</v>
      </c>
      <c r="S18" s="137">
        <f t="shared" ca="1" si="15"/>
        <v>0</v>
      </c>
      <c r="T18" s="137">
        <f t="shared" ca="1" si="15"/>
        <v>0</v>
      </c>
      <c r="U18" s="137">
        <f t="shared" ca="1" si="15"/>
        <v>0</v>
      </c>
      <c r="V18" s="137">
        <f t="shared" ca="1" si="15"/>
        <v>0</v>
      </c>
      <c r="W18" s="137">
        <f t="shared" ca="1" si="15"/>
        <v>0</v>
      </c>
      <c r="X18" s="137">
        <f t="shared" ca="1" si="16"/>
        <v>0</v>
      </c>
      <c r="Y18" s="137">
        <f t="shared" ca="1" si="16"/>
        <v>0</v>
      </c>
      <c r="Z18" s="137">
        <f t="shared" ca="1" si="16"/>
        <v>0</v>
      </c>
      <c r="AA18" s="137">
        <f t="shared" ca="1" si="16"/>
        <v>0</v>
      </c>
      <c r="AB18" s="137">
        <f t="shared" ca="1" si="16"/>
        <v>0</v>
      </c>
      <c r="AC18" s="137">
        <f t="shared" ca="1" si="16"/>
        <v>0</v>
      </c>
      <c r="AD18" s="137">
        <f t="shared" ca="1" si="16"/>
        <v>0</v>
      </c>
      <c r="AE18" s="137">
        <f t="shared" ca="1" si="16"/>
        <v>0</v>
      </c>
      <c r="AF18" s="137">
        <f t="shared" ca="1" si="16"/>
        <v>0</v>
      </c>
      <c r="AG18" s="137">
        <f t="shared" ca="1" si="16"/>
        <v>0</v>
      </c>
      <c r="AH18" s="137">
        <f t="shared" ca="1" si="16"/>
        <v>0</v>
      </c>
      <c r="AI18" s="137">
        <f t="shared" ca="1" si="16"/>
        <v>0</v>
      </c>
      <c r="AJ18" s="137">
        <f t="shared" ca="1" si="16"/>
        <v>0</v>
      </c>
      <c r="AK18" s="137">
        <f t="shared" ca="1" si="16"/>
        <v>0</v>
      </c>
      <c r="AL18" s="137">
        <f t="shared" ca="1" si="16"/>
        <v>0</v>
      </c>
      <c r="AM18" s="137">
        <f t="shared" ca="1" si="16"/>
        <v>0</v>
      </c>
      <c r="AN18" s="137">
        <f t="shared" ca="1" si="17"/>
        <v>0</v>
      </c>
      <c r="AO18" s="137">
        <f t="shared" ca="1" si="17"/>
        <v>0</v>
      </c>
      <c r="AP18" s="137">
        <f t="shared" ca="1" si="17"/>
        <v>0</v>
      </c>
      <c r="AQ18" s="137">
        <f t="shared" ca="1" si="17"/>
        <v>0</v>
      </c>
      <c r="AR18" s="137">
        <f t="shared" ca="1" si="17"/>
        <v>0</v>
      </c>
      <c r="AS18" s="137">
        <f t="shared" ca="1" si="17"/>
        <v>0</v>
      </c>
      <c r="AT18" s="137">
        <f t="shared" ca="1" si="17"/>
        <v>0</v>
      </c>
      <c r="AU18" s="137">
        <f t="shared" ca="1" si="17"/>
        <v>0</v>
      </c>
      <c r="AV18" s="137">
        <f t="shared" ca="1" si="17"/>
        <v>0</v>
      </c>
      <c r="AW18" s="137">
        <f t="shared" ca="1" si="17"/>
        <v>0</v>
      </c>
      <c r="AX18" s="137">
        <f t="shared" ca="1" si="17"/>
        <v>0</v>
      </c>
      <c r="AY18" s="137">
        <f t="shared" ca="1" si="17"/>
        <v>0</v>
      </c>
      <c r="AZ18" s="137">
        <f t="shared" ca="1" si="17"/>
        <v>0</v>
      </c>
      <c r="BA18" s="137">
        <f t="shared" ca="1" si="17"/>
        <v>0</v>
      </c>
      <c r="BB18" s="137">
        <f t="shared" ca="1" si="17"/>
        <v>0</v>
      </c>
      <c r="BC18" s="137">
        <f t="shared" ca="1" si="17"/>
        <v>0</v>
      </c>
      <c r="BD18" s="137">
        <f t="shared" ca="1" si="18"/>
        <v>0</v>
      </c>
      <c r="BE18" s="137">
        <f t="shared" ca="1" si="18"/>
        <v>0</v>
      </c>
      <c r="BF18" s="137">
        <f t="shared" ca="1" si="18"/>
        <v>0</v>
      </c>
      <c r="BG18" s="137">
        <f t="shared" ca="1" si="18"/>
        <v>0</v>
      </c>
      <c r="BH18" s="137">
        <f t="shared" ca="1" si="18"/>
        <v>0</v>
      </c>
      <c r="BI18" s="137">
        <f t="shared" ca="1" si="18"/>
        <v>0</v>
      </c>
      <c r="BJ18" s="137">
        <f t="shared" ca="1" si="18"/>
        <v>0</v>
      </c>
      <c r="BK18" s="137">
        <f t="shared" ca="1" si="18"/>
        <v>0</v>
      </c>
      <c r="BL18" s="137">
        <f t="shared" ca="1" si="18"/>
        <v>0</v>
      </c>
      <c r="BM18" s="137">
        <f t="shared" ca="1" si="18"/>
        <v>0</v>
      </c>
      <c r="BN18" s="137">
        <f t="shared" ca="1" si="18"/>
        <v>0</v>
      </c>
      <c r="BO18" s="137">
        <f t="shared" ca="1" si="18"/>
        <v>0</v>
      </c>
      <c r="BP18" s="137">
        <f t="shared" ca="1" si="18"/>
        <v>0</v>
      </c>
      <c r="BQ18" s="137">
        <f t="shared" ca="1" si="18"/>
        <v>0</v>
      </c>
      <c r="BR18" s="137">
        <f t="shared" ca="1" si="18"/>
        <v>0</v>
      </c>
      <c r="BS18" s="137">
        <f t="shared" ca="1" si="18"/>
        <v>0</v>
      </c>
      <c r="BT18" s="137">
        <f t="shared" ca="1" si="19"/>
        <v>0</v>
      </c>
      <c r="BU18" s="137">
        <f t="shared" ca="1" si="19"/>
        <v>0</v>
      </c>
      <c r="BV18" s="137">
        <f t="shared" ca="1" si="19"/>
        <v>0</v>
      </c>
      <c r="BW18" s="137">
        <f t="shared" ca="1" si="19"/>
        <v>0</v>
      </c>
      <c r="BX18" s="137">
        <f t="shared" ca="1" si="19"/>
        <v>0</v>
      </c>
      <c r="BY18" s="137">
        <f t="shared" ca="1" si="19"/>
        <v>0</v>
      </c>
      <c r="BZ18" s="137">
        <f t="shared" ca="1" si="19"/>
        <v>0</v>
      </c>
      <c r="CA18" s="137">
        <f t="shared" ca="1" si="19"/>
        <v>0</v>
      </c>
      <c r="CB18" s="137">
        <f t="shared" ca="1" si="19"/>
        <v>0</v>
      </c>
      <c r="CC18" s="137">
        <f t="shared" ca="1" si="19"/>
        <v>0</v>
      </c>
      <c r="CD18" s="137">
        <f t="shared" ca="1" si="19"/>
        <v>0</v>
      </c>
      <c r="CE18" s="137">
        <f t="shared" ca="1" si="19"/>
        <v>0</v>
      </c>
      <c r="CF18" s="137">
        <f t="shared" ca="1" si="19"/>
        <v>0</v>
      </c>
      <c r="CG18" s="137">
        <f t="shared" ca="1" si="19"/>
        <v>0</v>
      </c>
      <c r="CH18" s="137">
        <f t="shared" ca="1" si="19"/>
        <v>0</v>
      </c>
      <c r="CI18" s="137">
        <f t="shared" ca="1" si="19"/>
        <v>0</v>
      </c>
      <c r="CJ18" s="137">
        <f t="shared" ca="1" si="20"/>
        <v>0</v>
      </c>
      <c r="CK18" s="137">
        <f t="shared" ca="1" si="20"/>
        <v>0</v>
      </c>
      <c r="CL18" s="137">
        <f t="shared" ca="1" si="20"/>
        <v>0</v>
      </c>
      <c r="CM18" s="137">
        <f t="shared" ca="1" si="20"/>
        <v>0</v>
      </c>
      <c r="CN18" s="137">
        <f t="shared" ca="1" si="20"/>
        <v>0</v>
      </c>
      <c r="CO18" s="137">
        <f t="shared" ca="1" si="20"/>
        <v>0</v>
      </c>
      <c r="CP18" s="137">
        <f t="shared" ca="1" si="20"/>
        <v>0</v>
      </c>
      <c r="CQ18" s="137">
        <f t="shared" ca="1" si="20"/>
        <v>0</v>
      </c>
      <c r="CR18" s="137">
        <f t="shared" ca="1" si="20"/>
        <v>0</v>
      </c>
      <c r="CS18" s="137">
        <f t="shared" ca="1" si="20"/>
        <v>0</v>
      </c>
      <c r="CT18" s="137">
        <f t="shared" ca="1" si="21"/>
        <v>0</v>
      </c>
      <c r="CU18" s="137">
        <f t="shared" ca="1" si="21"/>
        <v>0</v>
      </c>
      <c r="CV18" s="137">
        <f t="shared" ca="1" si="21"/>
        <v>0</v>
      </c>
      <c r="CW18" s="137">
        <f t="shared" ca="1" si="21"/>
        <v>0</v>
      </c>
      <c r="CX18" s="137">
        <f t="shared" ca="1" si="21"/>
        <v>0</v>
      </c>
      <c r="CY18" s="137">
        <f t="shared" ca="1" si="21"/>
        <v>0</v>
      </c>
      <c r="CZ18" s="137">
        <f t="shared" ca="1" si="21"/>
        <v>0</v>
      </c>
      <c r="DA18" s="137">
        <f t="shared" ca="1" si="21"/>
        <v>0</v>
      </c>
      <c r="DB18" s="137">
        <f t="shared" ca="1" si="21"/>
        <v>0</v>
      </c>
      <c r="DC18" s="137">
        <f t="shared" ca="1" si="21"/>
        <v>0</v>
      </c>
      <c r="DE18" s="253" t="str">
        <f t="shared" ca="1" si="24"/>
        <v>D.1.7.</v>
      </c>
      <c r="DF18">
        <f t="shared" ca="1" si="22"/>
        <v>1</v>
      </c>
      <c r="DG18">
        <f t="shared" ca="1" si="23"/>
        <v>21</v>
      </c>
      <c r="DH18">
        <v>0</v>
      </c>
    </row>
    <row r="19" spans="1:112" hidden="1">
      <c r="A19" s="123">
        <v>7</v>
      </c>
      <c r="B19" s="204" t="str">
        <f t="shared" ca="1" si="12"/>
        <v>D.1.8.</v>
      </c>
      <c r="C19" s="128" t="str">
        <f t="shared" ca="1" si="13"/>
        <v>Veikla</v>
      </c>
      <c r="D19" s="132"/>
      <c r="E19" s="147">
        <f t="shared" ca="1" si="14"/>
        <v>0.21</v>
      </c>
      <c r="F19" s="138">
        <f ca="1">H19+NPV(FD,I19:INDEX(I19:DC19,PAL))</f>
        <v>0</v>
      </c>
      <c r="G19" s="139">
        <f ca="1">SUMIF($H$5:$DC$5,"&lt;="&amp;PAL,$H19:$DC19)</f>
        <v>0</v>
      </c>
      <c r="H19" s="137">
        <f t="shared" ca="1" si="15"/>
        <v>0</v>
      </c>
      <c r="I19" s="137">
        <f t="shared" ca="1" si="15"/>
        <v>0</v>
      </c>
      <c r="J19" s="137">
        <f t="shared" ca="1" si="15"/>
        <v>0</v>
      </c>
      <c r="K19" s="137">
        <f t="shared" ca="1" si="15"/>
        <v>0</v>
      </c>
      <c r="L19" s="137">
        <f t="shared" ca="1" si="15"/>
        <v>0</v>
      </c>
      <c r="M19" s="137">
        <f t="shared" ca="1" si="15"/>
        <v>0</v>
      </c>
      <c r="N19" s="137">
        <f t="shared" ca="1" si="15"/>
        <v>0</v>
      </c>
      <c r="O19" s="137">
        <f t="shared" ca="1" si="15"/>
        <v>0</v>
      </c>
      <c r="P19" s="137">
        <f t="shared" ca="1" si="15"/>
        <v>0</v>
      </c>
      <c r="Q19" s="137">
        <f t="shared" ca="1" si="15"/>
        <v>0</v>
      </c>
      <c r="R19" s="137">
        <f t="shared" ca="1" si="15"/>
        <v>0</v>
      </c>
      <c r="S19" s="137">
        <f t="shared" ca="1" si="15"/>
        <v>0</v>
      </c>
      <c r="T19" s="137">
        <f t="shared" ca="1" si="15"/>
        <v>0</v>
      </c>
      <c r="U19" s="137">
        <f t="shared" ca="1" si="15"/>
        <v>0</v>
      </c>
      <c r="V19" s="137">
        <f t="shared" ca="1" si="15"/>
        <v>0</v>
      </c>
      <c r="W19" s="137">
        <f t="shared" ca="1" si="15"/>
        <v>0</v>
      </c>
      <c r="X19" s="137">
        <f t="shared" ca="1" si="16"/>
        <v>0</v>
      </c>
      <c r="Y19" s="137">
        <f t="shared" ca="1" si="16"/>
        <v>0</v>
      </c>
      <c r="Z19" s="137">
        <f t="shared" ca="1" si="16"/>
        <v>0</v>
      </c>
      <c r="AA19" s="137">
        <f t="shared" ca="1" si="16"/>
        <v>0</v>
      </c>
      <c r="AB19" s="137">
        <f t="shared" ca="1" si="16"/>
        <v>0</v>
      </c>
      <c r="AC19" s="137">
        <f t="shared" ca="1" si="16"/>
        <v>0</v>
      </c>
      <c r="AD19" s="137">
        <f t="shared" ca="1" si="16"/>
        <v>0</v>
      </c>
      <c r="AE19" s="137">
        <f t="shared" ca="1" si="16"/>
        <v>0</v>
      </c>
      <c r="AF19" s="137">
        <f t="shared" ca="1" si="16"/>
        <v>0</v>
      </c>
      <c r="AG19" s="137">
        <f t="shared" ca="1" si="16"/>
        <v>0</v>
      </c>
      <c r="AH19" s="137">
        <f t="shared" ca="1" si="16"/>
        <v>0</v>
      </c>
      <c r="AI19" s="137">
        <f t="shared" ca="1" si="16"/>
        <v>0</v>
      </c>
      <c r="AJ19" s="137">
        <f t="shared" ca="1" si="16"/>
        <v>0</v>
      </c>
      <c r="AK19" s="137">
        <f t="shared" ca="1" si="16"/>
        <v>0</v>
      </c>
      <c r="AL19" s="137">
        <f t="shared" ca="1" si="16"/>
        <v>0</v>
      </c>
      <c r="AM19" s="137">
        <f t="shared" ca="1" si="16"/>
        <v>0</v>
      </c>
      <c r="AN19" s="137">
        <f t="shared" ca="1" si="17"/>
        <v>0</v>
      </c>
      <c r="AO19" s="137">
        <f t="shared" ca="1" si="17"/>
        <v>0</v>
      </c>
      <c r="AP19" s="137">
        <f t="shared" ca="1" si="17"/>
        <v>0</v>
      </c>
      <c r="AQ19" s="137">
        <f t="shared" ca="1" si="17"/>
        <v>0</v>
      </c>
      <c r="AR19" s="137">
        <f t="shared" ca="1" si="17"/>
        <v>0</v>
      </c>
      <c r="AS19" s="137">
        <f t="shared" ca="1" si="17"/>
        <v>0</v>
      </c>
      <c r="AT19" s="137">
        <f t="shared" ca="1" si="17"/>
        <v>0</v>
      </c>
      <c r="AU19" s="137">
        <f t="shared" ca="1" si="17"/>
        <v>0</v>
      </c>
      <c r="AV19" s="137">
        <f t="shared" ca="1" si="17"/>
        <v>0</v>
      </c>
      <c r="AW19" s="137">
        <f t="shared" ca="1" si="17"/>
        <v>0</v>
      </c>
      <c r="AX19" s="137">
        <f t="shared" ca="1" si="17"/>
        <v>0</v>
      </c>
      <c r="AY19" s="137">
        <f t="shared" ca="1" si="17"/>
        <v>0</v>
      </c>
      <c r="AZ19" s="137">
        <f t="shared" ca="1" si="17"/>
        <v>0</v>
      </c>
      <c r="BA19" s="137">
        <f t="shared" ca="1" si="17"/>
        <v>0</v>
      </c>
      <c r="BB19" s="137">
        <f t="shared" ca="1" si="17"/>
        <v>0</v>
      </c>
      <c r="BC19" s="137">
        <f t="shared" ca="1" si="17"/>
        <v>0</v>
      </c>
      <c r="BD19" s="137">
        <f t="shared" ca="1" si="18"/>
        <v>0</v>
      </c>
      <c r="BE19" s="137">
        <f t="shared" ca="1" si="18"/>
        <v>0</v>
      </c>
      <c r="BF19" s="137">
        <f t="shared" ca="1" si="18"/>
        <v>0</v>
      </c>
      <c r="BG19" s="137">
        <f t="shared" ca="1" si="18"/>
        <v>0</v>
      </c>
      <c r="BH19" s="137">
        <f t="shared" ca="1" si="18"/>
        <v>0</v>
      </c>
      <c r="BI19" s="137">
        <f t="shared" ca="1" si="18"/>
        <v>0</v>
      </c>
      <c r="BJ19" s="137">
        <f t="shared" ca="1" si="18"/>
        <v>0</v>
      </c>
      <c r="BK19" s="137">
        <f t="shared" ca="1" si="18"/>
        <v>0</v>
      </c>
      <c r="BL19" s="137">
        <f t="shared" ca="1" si="18"/>
        <v>0</v>
      </c>
      <c r="BM19" s="137">
        <f t="shared" ca="1" si="18"/>
        <v>0</v>
      </c>
      <c r="BN19" s="137">
        <f t="shared" ca="1" si="18"/>
        <v>0</v>
      </c>
      <c r="BO19" s="137">
        <f t="shared" ca="1" si="18"/>
        <v>0</v>
      </c>
      <c r="BP19" s="137">
        <f t="shared" ca="1" si="18"/>
        <v>0</v>
      </c>
      <c r="BQ19" s="137">
        <f t="shared" ca="1" si="18"/>
        <v>0</v>
      </c>
      <c r="BR19" s="137">
        <f t="shared" ca="1" si="18"/>
        <v>0</v>
      </c>
      <c r="BS19" s="137">
        <f t="shared" ca="1" si="18"/>
        <v>0</v>
      </c>
      <c r="BT19" s="137">
        <f t="shared" ca="1" si="19"/>
        <v>0</v>
      </c>
      <c r="BU19" s="137">
        <f t="shared" ca="1" si="19"/>
        <v>0</v>
      </c>
      <c r="BV19" s="137">
        <f t="shared" ca="1" si="19"/>
        <v>0</v>
      </c>
      <c r="BW19" s="137">
        <f t="shared" ca="1" si="19"/>
        <v>0</v>
      </c>
      <c r="BX19" s="137">
        <f t="shared" ca="1" si="19"/>
        <v>0</v>
      </c>
      <c r="BY19" s="137">
        <f t="shared" ca="1" si="19"/>
        <v>0</v>
      </c>
      <c r="BZ19" s="137">
        <f t="shared" ca="1" si="19"/>
        <v>0</v>
      </c>
      <c r="CA19" s="137">
        <f t="shared" ca="1" si="19"/>
        <v>0</v>
      </c>
      <c r="CB19" s="137">
        <f t="shared" ca="1" si="19"/>
        <v>0</v>
      </c>
      <c r="CC19" s="137">
        <f t="shared" ca="1" si="19"/>
        <v>0</v>
      </c>
      <c r="CD19" s="137">
        <f t="shared" ca="1" si="19"/>
        <v>0</v>
      </c>
      <c r="CE19" s="137">
        <f t="shared" ca="1" si="19"/>
        <v>0</v>
      </c>
      <c r="CF19" s="137">
        <f t="shared" ca="1" si="19"/>
        <v>0</v>
      </c>
      <c r="CG19" s="137">
        <f t="shared" ca="1" si="19"/>
        <v>0</v>
      </c>
      <c r="CH19" s="137">
        <f t="shared" ca="1" si="19"/>
        <v>0</v>
      </c>
      <c r="CI19" s="137">
        <f t="shared" ca="1" si="19"/>
        <v>0</v>
      </c>
      <c r="CJ19" s="137">
        <f t="shared" ca="1" si="20"/>
        <v>0</v>
      </c>
      <c r="CK19" s="137">
        <f t="shared" ca="1" si="20"/>
        <v>0</v>
      </c>
      <c r="CL19" s="137">
        <f t="shared" ca="1" si="20"/>
        <v>0</v>
      </c>
      <c r="CM19" s="137">
        <f t="shared" ca="1" si="20"/>
        <v>0</v>
      </c>
      <c r="CN19" s="137">
        <f t="shared" ca="1" si="20"/>
        <v>0</v>
      </c>
      <c r="CO19" s="137">
        <f t="shared" ca="1" si="20"/>
        <v>0</v>
      </c>
      <c r="CP19" s="137">
        <f t="shared" ca="1" si="20"/>
        <v>0</v>
      </c>
      <c r="CQ19" s="137">
        <f t="shared" ca="1" si="20"/>
        <v>0</v>
      </c>
      <c r="CR19" s="137">
        <f t="shared" ca="1" si="20"/>
        <v>0</v>
      </c>
      <c r="CS19" s="137">
        <f t="shared" ca="1" si="20"/>
        <v>0</v>
      </c>
      <c r="CT19" s="137">
        <f t="shared" ca="1" si="21"/>
        <v>0</v>
      </c>
      <c r="CU19" s="137">
        <f t="shared" ca="1" si="21"/>
        <v>0</v>
      </c>
      <c r="CV19" s="137">
        <f t="shared" ca="1" si="21"/>
        <v>0</v>
      </c>
      <c r="CW19" s="137">
        <f t="shared" ca="1" si="21"/>
        <v>0</v>
      </c>
      <c r="CX19" s="137">
        <f t="shared" ca="1" si="21"/>
        <v>0</v>
      </c>
      <c r="CY19" s="137">
        <f t="shared" ca="1" si="21"/>
        <v>0</v>
      </c>
      <c r="CZ19" s="137">
        <f t="shared" ca="1" si="21"/>
        <v>0</v>
      </c>
      <c r="DA19" s="137">
        <f t="shared" ca="1" si="21"/>
        <v>0</v>
      </c>
      <c r="DB19" s="137">
        <f t="shared" ca="1" si="21"/>
        <v>0</v>
      </c>
      <c r="DC19" s="137">
        <f t="shared" ca="1" si="21"/>
        <v>0</v>
      </c>
      <c r="DE19" s="253" t="str">
        <f t="shared" ca="1" si="24"/>
        <v>D.1.8.</v>
      </c>
      <c r="DF19">
        <f t="shared" ca="1" si="22"/>
        <v>1</v>
      </c>
      <c r="DG19">
        <f t="shared" ca="1" si="23"/>
        <v>21</v>
      </c>
      <c r="DH19">
        <v>0</v>
      </c>
    </row>
    <row r="20" spans="1:112" hidden="1">
      <c r="A20" s="123">
        <v>8</v>
      </c>
      <c r="B20" s="204" t="str">
        <f t="shared" ca="1" si="12"/>
        <v>D.1.9.</v>
      </c>
      <c r="C20" s="128" t="str">
        <f t="shared" ca="1" si="13"/>
        <v>Reinvesticijos (po priemonės įgyvendinimo)</v>
      </c>
      <c r="D20" s="132"/>
      <c r="E20" s="147">
        <f t="shared" ca="1" si="14"/>
        <v>0.21</v>
      </c>
      <c r="F20" s="138">
        <f ca="1">H20+NPV(FD,I20:INDEX(I20:DC20,PAL))</f>
        <v>0</v>
      </c>
      <c r="G20" s="139">
        <f ca="1">SUMIF($H$5:$DC$5,"&lt;="&amp;PAL,$H20:$DC20)</f>
        <v>0</v>
      </c>
      <c r="H20" s="137">
        <f t="shared" ca="1" si="15"/>
        <v>0</v>
      </c>
      <c r="I20" s="137">
        <f t="shared" ca="1" si="15"/>
        <v>0</v>
      </c>
      <c r="J20" s="137">
        <f t="shared" ca="1" si="15"/>
        <v>0</v>
      </c>
      <c r="K20" s="137">
        <f t="shared" ca="1" si="15"/>
        <v>0</v>
      </c>
      <c r="L20" s="137">
        <f t="shared" ca="1" si="15"/>
        <v>0</v>
      </c>
      <c r="M20" s="137">
        <f t="shared" ca="1" si="15"/>
        <v>0</v>
      </c>
      <c r="N20" s="137">
        <f t="shared" ca="1" si="15"/>
        <v>0</v>
      </c>
      <c r="O20" s="137">
        <f t="shared" ca="1" si="15"/>
        <v>0</v>
      </c>
      <c r="P20" s="137">
        <f t="shared" ca="1" si="15"/>
        <v>0</v>
      </c>
      <c r="Q20" s="137">
        <f t="shared" ca="1" si="15"/>
        <v>0</v>
      </c>
      <c r="R20" s="137">
        <f t="shared" ca="1" si="15"/>
        <v>0</v>
      </c>
      <c r="S20" s="137">
        <f t="shared" ca="1" si="15"/>
        <v>0</v>
      </c>
      <c r="T20" s="137">
        <f t="shared" ca="1" si="15"/>
        <v>0</v>
      </c>
      <c r="U20" s="137">
        <f t="shared" ca="1" si="15"/>
        <v>0</v>
      </c>
      <c r="V20" s="137">
        <f t="shared" ca="1" si="15"/>
        <v>0</v>
      </c>
      <c r="W20" s="137">
        <f t="shared" ca="1" si="15"/>
        <v>0</v>
      </c>
      <c r="X20" s="137">
        <f t="shared" ca="1" si="16"/>
        <v>0</v>
      </c>
      <c r="Y20" s="137">
        <f t="shared" ca="1" si="16"/>
        <v>0</v>
      </c>
      <c r="Z20" s="137">
        <f t="shared" ca="1" si="16"/>
        <v>0</v>
      </c>
      <c r="AA20" s="137">
        <f t="shared" ca="1" si="16"/>
        <v>0</v>
      </c>
      <c r="AB20" s="137">
        <f t="shared" ca="1" si="16"/>
        <v>0</v>
      </c>
      <c r="AC20" s="137">
        <f t="shared" ca="1" si="16"/>
        <v>0</v>
      </c>
      <c r="AD20" s="137">
        <f t="shared" ca="1" si="16"/>
        <v>0</v>
      </c>
      <c r="AE20" s="137">
        <f t="shared" ca="1" si="16"/>
        <v>0</v>
      </c>
      <c r="AF20" s="137">
        <f t="shared" ca="1" si="16"/>
        <v>0</v>
      </c>
      <c r="AG20" s="137">
        <f t="shared" ca="1" si="16"/>
        <v>0</v>
      </c>
      <c r="AH20" s="137">
        <f t="shared" ca="1" si="16"/>
        <v>0</v>
      </c>
      <c r="AI20" s="137">
        <f t="shared" ca="1" si="16"/>
        <v>0</v>
      </c>
      <c r="AJ20" s="137">
        <f t="shared" ca="1" si="16"/>
        <v>0</v>
      </c>
      <c r="AK20" s="137">
        <f t="shared" ca="1" si="16"/>
        <v>0</v>
      </c>
      <c r="AL20" s="137">
        <f t="shared" ca="1" si="16"/>
        <v>0</v>
      </c>
      <c r="AM20" s="137">
        <f t="shared" ca="1" si="16"/>
        <v>0</v>
      </c>
      <c r="AN20" s="137">
        <f t="shared" ca="1" si="17"/>
        <v>0</v>
      </c>
      <c r="AO20" s="137">
        <f t="shared" ca="1" si="17"/>
        <v>0</v>
      </c>
      <c r="AP20" s="137">
        <f t="shared" ca="1" si="17"/>
        <v>0</v>
      </c>
      <c r="AQ20" s="137">
        <f t="shared" ca="1" si="17"/>
        <v>0</v>
      </c>
      <c r="AR20" s="137">
        <f t="shared" ca="1" si="17"/>
        <v>0</v>
      </c>
      <c r="AS20" s="137">
        <f t="shared" ca="1" si="17"/>
        <v>0</v>
      </c>
      <c r="AT20" s="137">
        <f t="shared" ca="1" si="17"/>
        <v>0</v>
      </c>
      <c r="AU20" s="137">
        <f t="shared" ca="1" si="17"/>
        <v>0</v>
      </c>
      <c r="AV20" s="137">
        <f t="shared" ca="1" si="17"/>
        <v>0</v>
      </c>
      <c r="AW20" s="137">
        <f t="shared" ca="1" si="17"/>
        <v>0</v>
      </c>
      <c r="AX20" s="137">
        <f t="shared" ca="1" si="17"/>
        <v>0</v>
      </c>
      <c r="AY20" s="137">
        <f t="shared" ca="1" si="17"/>
        <v>0</v>
      </c>
      <c r="AZ20" s="137">
        <f t="shared" ca="1" si="17"/>
        <v>0</v>
      </c>
      <c r="BA20" s="137">
        <f t="shared" ca="1" si="17"/>
        <v>0</v>
      </c>
      <c r="BB20" s="137">
        <f t="shared" ca="1" si="17"/>
        <v>0</v>
      </c>
      <c r="BC20" s="137">
        <f t="shared" ca="1" si="17"/>
        <v>0</v>
      </c>
      <c r="BD20" s="137">
        <f t="shared" ca="1" si="18"/>
        <v>0</v>
      </c>
      <c r="BE20" s="137">
        <f t="shared" ca="1" si="18"/>
        <v>0</v>
      </c>
      <c r="BF20" s="137">
        <f t="shared" ca="1" si="18"/>
        <v>0</v>
      </c>
      <c r="BG20" s="137">
        <f t="shared" ca="1" si="18"/>
        <v>0</v>
      </c>
      <c r="BH20" s="137">
        <f t="shared" ca="1" si="18"/>
        <v>0</v>
      </c>
      <c r="BI20" s="137">
        <f t="shared" ca="1" si="18"/>
        <v>0</v>
      </c>
      <c r="BJ20" s="137">
        <f t="shared" ca="1" si="18"/>
        <v>0</v>
      </c>
      <c r="BK20" s="137">
        <f t="shared" ca="1" si="18"/>
        <v>0</v>
      </c>
      <c r="BL20" s="137">
        <f t="shared" ca="1" si="18"/>
        <v>0</v>
      </c>
      <c r="BM20" s="137">
        <f t="shared" ca="1" si="18"/>
        <v>0</v>
      </c>
      <c r="BN20" s="137">
        <f t="shared" ca="1" si="18"/>
        <v>0</v>
      </c>
      <c r="BO20" s="137">
        <f t="shared" ca="1" si="18"/>
        <v>0</v>
      </c>
      <c r="BP20" s="137">
        <f t="shared" ca="1" si="18"/>
        <v>0</v>
      </c>
      <c r="BQ20" s="137">
        <f t="shared" ca="1" si="18"/>
        <v>0</v>
      </c>
      <c r="BR20" s="137">
        <f t="shared" ca="1" si="18"/>
        <v>0</v>
      </c>
      <c r="BS20" s="137">
        <f t="shared" ca="1" si="18"/>
        <v>0</v>
      </c>
      <c r="BT20" s="137">
        <f t="shared" ca="1" si="19"/>
        <v>0</v>
      </c>
      <c r="BU20" s="137">
        <f t="shared" ca="1" si="19"/>
        <v>0</v>
      </c>
      <c r="BV20" s="137">
        <f t="shared" ca="1" si="19"/>
        <v>0</v>
      </c>
      <c r="BW20" s="137">
        <f t="shared" ca="1" si="19"/>
        <v>0</v>
      </c>
      <c r="BX20" s="137">
        <f t="shared" ca="1" si="19"/>
        <v>0</v>
      </c>
      <c r="BY20" s="137">
        <f t="shared" ca="1" si="19"/>
        <v>0</v>
      </c>
      <c r="BZ20" s="137">
        <f t="shared" ca="1" si="19"/>
        <v>0</v>
      </c>
      <c r="CA20" s="137">
        <f t="shared" ca="1" si="19"/>
        <v>0</v>
      </c>
      <c r="CB20" s="137">
        <f t="shared" ca="1" si="19"/>
        <v>0</v>
      </c>
      <c r="CC20" s="137">
        <f t="shared" ca="1" si="19"/>
        <v>0</v>
      </c>
      <c r="CD20" s="137">
        <f t="shared" ca="1" si="19"/>
        <v>0</v>
      </c>
      <c r="CE20" s="137">
        <f t="shared" ca="1" si="19"/>
        <v>0</v>
      </c>
      <c r="CF20" s="137">
        <f t="shared" ca="1" si="19"/>
        <v>0</v>
      </c>
      <c r="CG20" s="137">
        <f t="shared" ca="1" si="19"/>
        <v>0</v>
      </c>
      <c r="CH20" s="137">
        <f t="shared" ca="1" si="19"/>
        <v>0</v>
      </c>
      <c r="CI20" s="137">
        <f t="shared" ca="1" si="19"/>
        <v>0</v>
      </c>
      <c r="CJ20" s="137">
        <f t="shared" ca="1" si="20"/>
        <v>0</v>
      </c>
      <c r="CK20" s="137">
        <f t="shared" ca="1" si="20"/>
        <v>0</v>
      </c>
      <c r="CL20" s="137">
        <f t="shared" ca="1" si="20"/>
        <v>0</v>
      </c>
      <c r="CM20" s="137">
        <f t="shared" ca="1" si="20"/>
        <v>0</v>
      </c>
      <c r="CN20" s="137">
        <f t="shared" ca="1" si="20"/>
        <v>0</v>
      </c>
      <c r="CO20" s="137">
        <f t="shared" ca="1" si="20"/>
        <v>0</v>
      </c>
      <c r="CP20" s="137">
        <f t="shared" ca="1" si="20"/>
        <v>0</v>
      </c>
      <c r="CQ20" s="137">
        <f t="shared" ca="1" si="20"/>
        <v>0</v>
      </c>
      <c r="CR20" s="137">
        <f t="shared" ca="1" si="20"/>
        <v>0</v>
      </c>
      <c r="CS20" s="137">
        <f t="shared" ca="1" si="20"/>
        <v>0</v>
      </c>
      <c r="CT20" s="137">
        <f t="shared" ca="1" si="21"/>
        <v>0</v>
      </c>
      <c r="CU20" s="137">
        <f t="shared" ca="1" si="21"/>
        <v>0</v>
      </c>
      <c r="CV20" s="137">
        <f t="shared" ca="1" si="21"/>
        <v>0</v>
      </c>
      <c r="CW20" s="137">
        <f t="shared" ca="1" si="21"/>
        <v>0</v>
      </c>
      <c r="CX20" s="137">
        <f t="shared" ca="1" si="21"/>
        <v>0</v>
      </c>
      <c r="CY20" s="137">
        <f t="shared" ca="1" si="21"/>
        <v>0</v>
      </c>
      <c r="CZ20" s="137">
        <f t="shared" ca="1" si="21"/>
        <v>0</v>
      </c>
      <c r="DA20" s="137">
        <f t="shared" ca="1" si="21"/>
        <v>0</v>
      </c>
      <c r="DB20" s="137">
        <f t="shared" ca="1" si="21"/>
        <v>0</v>
      </c>
      <c r="DC20" s="137">
        <f t="shared" ca="1" si="21"/>
        <v>0</v>
      </c>
      <c r="DE20" s="253" t="str">
        <f t="shared" ca="1" si="24"/>
        <v>D.1.9.</v>
      </c>
      <c r="DF20">
        <f t="shared" ca="1" si="22"/>
        <v>1</v>
      </c>
      <c r="DG20">
        <f t="shared" ca="1" si="23"/>
        <v>21</v>
      </c>
      <c r="DH20">
        <v>0</v>
      </c>
    </row>
    <row r="21" spans="1:112" hidden="1">
      <c r="A21" s="123">
        <v>9</v>
      </c>
      <c r="B21" s="204" t="str">
        <f t="shared" ca="1" si="12"/>
        <v>D.1.L.</v>
      </c>
      <c r="C21" s="128" t="str">
        <f t="shared" ca="1" si="13"/>
        <v>Likutinė vertė</v>
      </c>
      <c r="D21" s="132"/>
      <c r="E21" s="147">
        <f t="shared" ca="1" si="14"/>
        <v>0.21</v>
      </c>
      <c r="F21" s="138">
        <f ca="1">H21+NPV(FD,I21:INDEX(I21:DC21,PAL))</f>
        <v>0</v>
      </c>
      <c r="G21" s="139">
        <f ca="1">SUMIF($H$5:$DC$5,"&lt;="&amp;PAL,$H21:$DC21)</f>
        <v>0</v>
      </c>
      <c r="H21" s="137">
        <f t="shared" ca="1" si="15"/>
        <v>0</v>
      </c>
      <c r="I21" s="137">
        <f t="shared" ca="1" si="15"/>
        <v>0</v>
      </c>
      <c r="J21" s="137">
        <f t="shared" ca="1" si="15"/>
        <v>0</v>
      </c>
      <c r="K21" s="137">
        <f t="shared" ca="1" si="15"/>
        <v>0</v>
      </c>
      <c r="L21" s="137">
        <f t="shared" ca="1" si="15"/>
        <v>0</v>
      </c>
      <c r="M21" s="137">
        <f t="shared" ca="1" si="15"/>
        <v>0</v>
      </c>
      <c r="N21" s="137">
        <f t="shared" ca="1" si="15"/>
        <v>0</v>
      </c>
      <c r="O21" s="137">
        <f t="shared" ca="1" si="15"/>
        <v>0</v>
      </c>
      <c r="P21" s="137">
        <f t="shared" ca="1" si="15"/>
        <v>0</v>
      </c>
      <c r="Q21" s="137">
        <f t="shared" ca="1" si="15"/>
        <v>0</v>
      </c>
      <c r="R21" s="137">
        <f t="shared" ca="1" si="15"/>
        <v>0</v>
      </c>
      <c r="S21" s="137">
        <f t="shared" ca="1" si="15"/>
        <v>0</v>
      </c>
      <c r="T21" s="137">
        <f t="shared" ca="1" si="15"/>
        <v>0</v>
      </c>
      <c r="U21" s="137">
        <f t="shared" ca="1" si="15"/>
        <v>0</v>
      </c>
      <c r="V21" s="137">
        <f t="shared" ca="1" si="15"/>
        <v>0</v>
      </c>
      <c r="W21" s="137">
        <f t="shared" ca="1" si="15"/>
        <v>0</v>
      </c>
      <c r="X21" s="137">
        <f t="shared" ca="1" si="16"/>
        <v>0</v>
      </c>
      <c r="Y21" s="137">
        <f t="shared" ca="1" si="16"/>
        <v>0</v>
      </c>
      <c r="Z21" s="137">
        <f t="shared" ca="1" si="16"/>
        <v>0</v>
      </c>
      <c r="AA21" s="137">
        <f t="shared" ca="1" si="16"/>
        <v>0</v>
      </c>
      <c r="AB21" s="137">
        <f t="shared" ca="1" si="16"/>
        <v>0</v>
      </c>
      <c r="AC21" s="137">
        <f t="shared" ca="1" si="16"/>
        <v>0</v>
      </c>
      <c r="AD21" s="137">
        <f t="shared" ca="1" si="16"/>
        <v>0</v>
      </c>
      <c r="AE21" s="137">
        <f t="shared" ca="1" si="16"/>
        <v>0</v>
      </c>
      <c r="AF21" s="137">
        <f t="shared" ca="1" si="16"/>
        <v>0</v>
      </c>
      <c r="AG21" s="137">
        <f t="shared" ca="1" si="16"/>
        <v>0</v>
      </c>
      <c r="AH21" s="137">
        <f t="shared" ca="1" si="16"/>
        <v>0</v>
      </c>
      <c r="AI21" s="137">
        <f t="shared" ca="1" si="16"/>
        <v>0</v>
      </c>
      <c r="AJ21" s="137">
        <f t="shared" ca="1" si="16"/>
        <v>0</v>
      </c>
      <c r="AK21" s="137">
        <f t="shared" ca="1" si="16"/>
        <v>0</v>
      </c>
      <c r="AL21" s="137">
        <f t="shared" ca="1" si="16"/>
        <v>0</v>
      </c>
      <c r="AM21" s="137">
        <f t="shared" ca="1" si="16"/>
        <v>0</v>
      </c>
      <c r="AN21" s="137">
        <f t="shared" ca="1" si="17"/>
        <v>0</v>
      </c>
      <c r="AO21" s="137">
        <f t="shared" ca="1" si="17"/>
        <v>0</v>
      </c>
      <c r="AP21" s="137">
        <f t="shared" ca="1" si="17"/>
        <v>0</v>
      </c>
      <c r="AQ21" s="137">
        <f t="shared" ca="1" si="17"/>
        <v>0</v>
      </c>
      <c r="AR21" s="137">
        <f t="shared" ca="1" si="17"/>
        <v>0</v>
      </c>
      <c r="AS21" s="137">
        <f t="shared" ca="1" si="17"/>
        <v>0</v>
      </c>
      <c r="AT21" s="137">
        <f t="shared" ca="1" si="17"/>
        <v>0</v>
      </c>
      <c r="AU21" s="137">
        <f t="shared" ca="1" si="17"/>
        <v>0</v>
      </c>
      <c r="AV21" s="137">
        <f t="shared" ca="1" si="17"/>
        <v>0</v>
      </c>
      <c r="AW21" s="137">
        <f t="shared" ca="1" si="17"/>
        <v>0</v>
      </c>
      <c r="AX21" s="137">
        <f t="shared" ca="1" si="17"/>
        <v>0</v>
      </c>
      <c r="AY21" s="137">
        <f t="shared" ca="1" si="17"/>
        <v>0</v>
      </c>
      <c r="AZ21" s="137">
        <f t="shared" ca="1" si="17"/>
        <v>0</v>
      </c>
      <c r="BA21" s="137">
        <f t="shared" ca="1" si="17"/>
        <v>0</v>
      </c>
      <c r="BB21" s="137">
        <f t="shared" ca="1" si="17"/>
        <v>0</v>
      </c>
      <c r="BC21" s="137">
        <f t="shared" ca="1" si="17"/>
        <v>0</v>
      </c>
      <c r="BD21" s="137">
        <f t="shared" ca="1" si="18"/>
        <v>0</v>
      </c>
      <c r="BE21" s="137">
        <f t="shared" ca="1" si="18"/>
        <v>0</v>
      </c>
      <c r="BF21" s="137">
        <f t="shared" ca="1" si="18"/>
        <v>0</v>
      </c>
      <c r="BG21" s="137">
        <f t="shared" ca="1" si="18"/>
        <v>0</v>
      </c>
      <c r="BH21" s="137">
        <f t="shared" ca="1" si="18"/>
        <v>0</v>
      </c>
      <c r="BI21" s="137">
        <f t="shared" ca="1" si="18"/>
        <v>0</v>
      </c>
      <c r="BJ21" s="137">
        <f t="shared" ca="1" si="18"/>
        <v>0</v>
      </c>
      <c r="BK21" s="137">
        <f t="shared" ca="1" si="18"/>
        <v>0</v>
      </c>
      <c r="BL21" s="137">
        <f t="shared" ca="1" si="18"/>
        <v>0</v>
      </c>
      <c r="BM21" s="137">
        <f t="shared" ca="1" si="18"/>
        <v>0</v>
      </c>
      <c r="BN21" s="137">
        <f t="shared" ca="1" si="18"/>
        <v>0</v>
      </c>
      <c r="BO21" s="137">
        <f t="shared" ca="1" si="18"/>
        <v>0</v>
      </c>
      <c r="BP21" s="137">
        <f t="shared" ca="1" si="18"/>
        <v>0</v>
      </c>
      <c r="BQ21" s="137">
        <f t="shared" ca="1" si="18"/>
        <v>0</v>
      </c>
      <c r="BR21" s="137">
        <f t="shared" ca="1" si="18"/>
        <v>0</v>
      </c>
      <c r="BS21" s="137">
        <f t="shared" ca="1" si="18"/>
        <v>0</v>
      </c>
      <c r="BT21" s="137">
        <f t="shared" ca="1" si="19"/>
        <v>0</v>
      </c>
      <c r="BU21" s="137">
        <f t="shared" ca="1" si="19"/>
        <v>0</v>
      </c>
      <c r="BV21" s="137">
        <f t="shared" ca="1" si="19"/>
        <v>0</v>
      </c>
      <c r="BW21" s="137">
        <f t="shared" ca="1" si="19"/>
        <v>0</v>
      </c>
      <c r="BX21" s="137">
        <f t="shared" ca="1" si="19"/>
        <v>0</v>
      </c>
      <c r="BY21" s="137">
        <f t="shared" ca="1" si="19"/>
        <v>0</v>
      </c>
      <c r="BZ21" s="137">
        <f t="shared" ca="1" si="19"/>
        <v>0</v>
      </c>
      <c r="CA21" s="137">
        <f t="shared" ca="1" si="19"/>
        <v>0</v>
      </c>
      <c r="CB21" s="137">
        <f t="shared" ca="1" si="19"/>
        <v>0</v>
      </c>
      <c r="CC21" s="137">
        <f t="shared" ca="1" si="19"/>
        <v>0</v>
      </c>
      <c r="CD21" s="137">
        <f t="shared" ca="1" si="19"/>
        <v>0</v>
      </c>
      <c r="CE21" s="137">
        <f t="shared" ca="1" si="19"/>
        <v>0</v>
      </c>
      <c r="CF21" s="137">
        <f t="shared" ca="1" si="19"/>
        <v>0</v>
      </c>
      <c r="CG21" s="137">
        <f t="shared" ca="1" si="19"/>
        <v>0</v>
      </c>
      <c r="CH21" s="137">
        <f t="shared" ca="1" si="19"/>
        <v>0</v>
      </c>
      <c r="CI21" s="137">
        <f t="shared" ca="1" si="19"/>
        <v>0</v>
      </c>
      <c r="CJ21" s="137">
        <f t="shared" ca="1" si="20"/>
        <v>0</v>
      </c>
      <c r="CK21" s="137">
        <f t="shared" ca="1" si="20"/>
        <v>0</v>
      </c>
      <c r="CL21" s="137">
        <f t="shared" ca="1" si="20"/>
        <v>0</v>
      </c>
      <c r="CM21" s="137">
        <f t="shared" ca="1" si="20"/>
        <v>0</v>
      </c>
      <c r="CN21" s="137">
        <f t="shared" ca="1" si="20"/>
        <v>0</v>
      </c>
      <c r="CO21" s="137">
        <f t="shared" ca="1" si="20"/>
        <v>0</v>
      </c>
      <c r="CP21" s="137">
        <f t="shared" ca="1" si="20"/>
        <v>0</v>
      </c>
      <c r="CQ21" s="137">
        <f t="shared" ca="1" si="20"/>
        <v>0</v>
      </c>
      <c r="CR21" s="137">
        <f t="shared" ca="1" si="20"/>
        <v>0</v>
      </c>
      <c r="CS21" s="137">
        <f t="shared" ca="1" si="20"/>
        <v>0</v>
      </c>
      <c r="CT21" s="137">
        <f t="shared" ca="1" si="21"/>
        <v>0</v>
      </c>
      <c r="CU21" s="137">
        <f t="shared" ca="1" si="21"/>
        <v>0</v>
      </c>
      <c r="CV21" s="137">
        <f t="shared" ca="1" si="21"/>
        <v>0</v>
      </c>
      <c r="CW21" s="137">
        <f t="shared" ca="1" si="21"/>
        <v>0</v>
      </c>
      <c r="CX21" s="137">
        <f t="shared" ca="1" si="21"/>
        <v>0</v>
      </c>
      <c r="CY21" s="137">
        <f t="shared" ca="1" si="21"/>
        <v>0</v>
      </c>
      <c r="CZ21" s="137">
        <f t="shared" ca="1" si="21"/>
        <v>0</v>
      </c>
      <c r="DA21" s="137">
        <f t="shared" ca="1" si="21"/>
        <v>0</v>
      </c>
      <c r="DB21" s="137">
        <f t="shared" ca="1" si="21"/>
        <v>0</v>
      </c>
      <c r="DC21" s="137">
        <f t="shared" ca="1" si="21"/>
        <v>0</v>
      </c>
      <c r="DE21" s="253" t="str">
        <f t="shared" ca="1" si="24"/>
        <v>D.1.L.</v>
      </c>
      <c r="DF21">
        <f t="shared" ca="1" si="22"/>
        <v>1</v>
      </c>
      <c r="DG21">
        <f t="shared" ca="1" si="23"/>
        <v>21</v>
      </c>
      <c r="DH21">
        <f ca="1">DG21/(100+DG21)</f>
        <v>0.17355371900826447</v>
      </c>
    </row>
    <row r="22" spans="1:112" hidden="1">
      <c r="A22" s="123">
        <v>10</v>
      </c>
      <c r="B22" s="204" t="str">
        <f t="shared" ca="1" si="12"/>
        <v>D.2.</v>
      </c>
      <c r="C22" s="196" t="str">
        <f t="shared" ca="1" si="13"/>
        <v>Mokestinės</v>
      </c>
      <c r="D22" s="131"/>
      <c r="E22" s="232" t="str">
        <f t="shared" ca="1" si="14"/>
        <v/>
      </c>
      <c r="F22" s="140">
        <f ca="1">SUM(F23:F30)+F31</f>
        <v>0</v>
      </c>
      <c r="G22" s="139">
        <f ca="1">SUMIF($H$5:$DC$5,"&lt;="&amp;PAL,$H22:$DC22)</f>
        <v>0</v>
      </c>
      <c r="H22" s="233">
        <f ca="1">SUM(H23:H31)</f>
        <v>0</v>
      </c>
      <c r="I22" s="233">
        <f t="shared" ref="I22:BT22" ca="1" si="25">SUM(I23:I31)</f>
        <v>0</v>
      </c>
      <c r="J22" s="233">
        <f t="shared" ca="1" si="25"/>
        <v>0</v>
      </c>
      <c r="K22" s="233">
        <f t="shared" ca="1" si="25"/>
        <v>0</v>
      </c>
      <c r="L22" s="233">
        <f t="shared" ca="1" si="25"/>
        <v>0</v>
      </c>
      <c r="M22" s="233">
        <f t="shared" ca="1" si="25"/>
        <v>0</v>
      </c>
      <c r="N22" s="233">
        <f t="shared" ca="1" si="25"/>
        <v>0</v>
      </c>
      <c r="O22" s="233">
        <f t="shared" ca="1" si="25"/>
        <v>0</v>
      </c>
      <c r="P22" s="233">
        <f t="shared" ca="1" si="25"/>
        <v>0</v>
      </c>
      <c r="Q22" s="233">
        <f t="shared" ca="1" si="25"/>
        <v>0</v>
      </c>
      <c r="R22" s="233">
        <f t="shared" ca="1" si="25"/>
        <v>0</v>
      </c>
      <c r="S22" s="233">
        <f t="shared" ca="1" si="25"/>
        <v>0</v>
      </c>
      <c r="T22" s="233">
        <f t="shared" ca="1" si="25"/>
        <v>0</v>
      </c>
      <c r="U22" s="233">
        <f t="shared" ca="1" si="25"/>
        <v>0</v>
      </c>
      <c r="V22" s="233">
        <f t="shared" ca="1" si="25"/>
        <v>0</v>
      </c>
      <c r="W22" s="233">
        <f t="shared" ca="1" si="25"/>
        <v>0</v>
      </c>
      <c r="X22" s="233">
        <f t="shared" ca="1" si="25"/>
        <v>0</v>
      </c>
      <c r="Y22" s="233">
        <f t="shared" ca="1" si="25"/>
        <v>0</v>
      </c>
      <c r="Z22" s="233">
        <f t="shared" ca="1" si="25"/>
        <v>0</v>
      </c>
      <c r="AA22" s="233">
        <f t="shared" ca="1" si="25"/>
        <v>0</v>
      </c>
      <c r="AB22" s="233">
        <f t="shared" ca="1" si="25"/>
        <v>0</v>
      </c>
      <c r="AC22" s="233">
        <f t="shared" ca="1" si="25"/>
        <v>0</v>
      </c>
      <c r="AD22" s="233">
        <f t="shared" ca="1" si="25"/>
        <v>0</v>
      </c>
      <c r="AE22" s="233">
        <f t="shared" ca="1" si="25"/>
        <v>0</v>
      </c>
      <c r="AF22" s="233">
        <f t="shared" ca="1" si="25"/>
        <v>0</v>
      </c>
      <c r="AG22" s="233">
        <f t="shared" ca="1" si="25"/>
        <v>0</v>
      </c>
      <c r="AH22" s="233">
        <f t="shared" ca="1" si="25"/>
        <v>0</v>
      </c>
      <c r="AI22" s="233">
        <f t="shared" ca="1" si="25"/>
        <v>0</v>
      </c>
      <c r="AJ22" s="233">
        <f t="shared" ca="1" si="25"/>
        <v>0</v>
      </c>
      <c r="AK22" s="233">
        <f t="shared" ca="1" si="25"/>
        <v>0</v>
      </c>
      <c r="AL22" s="233">
        <f t="shared" ca="1" si="25"/>
        <v>0</v>
      </c>
      <c r="AM22" s="233">
        <f t="shared" ca="1" si="25"/>
        <v>0</v>
      </c>
      <c r="AN22" s="233">
        <f t="shared" ca="1" si="25"/>
        <v>0</v>
      </c>
      <c r="AO22" s="233">
        <f t="shared" ca="1" si="25"/>
        <v>0</v>
      </c>
      <c r="AP22" s="233">
        <f t="shared" ca="1" si="25"/>
        <v>0</v>
      </c>
      <c r="AQ22" s="233">
        <f t="shared" ca="1" si="25"/>
        <v>0</v>
      </c>
      <c r="AR22" s="233">
        <f t="shared" ca="1" si="25"/>
        <v>0</v>
      </c>
      <c r="AS22" s="233">
        <f t="shared" ca="1" si="25"/>
        <v>0</v>
      </c>
      <c r="AT22" s="233">
        <f t="shared" ca="1" si="25"/>
        <v>0</v>
      </c>
      <c r="AU22" s="233">
        <f t="shared" ca="1" si="25"/>
        <v>0</v>
      </c>
      <c r="AV22" s="233">
        <f t="shared" ca="1" si="25"/>
        <v>0</v>
      </c>
      <c r="AW22" s="233">
        <f t="shared" ca="1" si="25"/>
        <v>0</v>
      </c>
      <c r="AX22" s="233">
        <f t="shared" ca="1" si="25"/>
        <v>0</v>
      </c>
      <c r="AY22" s="233">
        <f t="shared" ca="1" si="25"/>
        <v>0</v>
      </c>
      <c r="AZ22" s="233">
        <f t="shared" ca="1" si="25"/>
        <v>0</v>
      </c>
      <c r="BA22" s="233">
        <f t="shared" ca="1" si="25"/>
        <v>0</v>
      </c>
      <c r="BB22" s="233">
        <f t="shared" ca="1" si="25"/>
        <v>0</v>
      </c>
      <c r="BC22" s="233">
        <f t="shared" ca="1" si="25"/>
        <v>0</v>
      </c>
      <c r="BD22" s="233">
        <f t="shared" ca="1" si="25"/>
        <v>0</v>
      </c>
      <c r="BE22" s="233">
        <f t="shared" ca="1" si="25"/>
        <v>0</v>
      </c>
      <c r="BF22" s="233">
        <f t="shared" ca="1" si="25"/>
        <v>0</v>
      </c>
      <c r="BG22" s="233">
        <f t="shared" ca="1" si="25"/>
        <v>0</v>
      </c>
      <c r="BH22" s="233">
        <f t="shared" ca="1" si="25"/>
        <v>0</v>
      </c>
      <c r="BI22" s="233">
        <f t="shared" ca="1" si="25"/>
        <v>0</v>
      </c>
      <c r="BJ22" s="233">
        <f t="shared" ca="1" si="25"/>
        <v>0</v>
      </c>
      <c r="BK22" s="233">
        <f t="shared" ca="1" si="25"/>
        <v>0</v>
      </c>
      <c r="BL22" s="233">
        <f t="shared" ca="1" si="25"/>
        <v>0</v>
      </c>
      <c r="BM22" s="233">
        <f t="shared" ca="1" si="25"/>
        <v>0</v>
      </c>
      <c r="BN22" s="233">
        <f t="shared" ca="1" si="25"/>
        <v>0</v>
      </c>
      <c r="BO22" s="233">
        <f t="shared" ca="1" si="25"/>
        <v>0</v>
      </c>
      <c r="BP22" s="233">
        <f t="shared" ca="1" si="25"/>
        <v>0</v>
      </c>
      <c r="BQ22" s="233">
        <f t="shared" ca="1" si="25"/>
        <v>0</v>
      </c>
      <c r="BR22" s="233">
        <f t="shared" ca="1" si="25"/>
        <v>0</v>
      </c>
      <c r="BS22" s="233">
        <f t="shared" ca="1" si="25"/>
        <v>0</v>
      </c>
      <c r="BT22" s="233">
        <f t="shared" ca="1" si="25"/>
        <v>0</v>
      </c>
      <c r="BU22" s="233">
        <f t="shared" ref="BU22:DC22" ca="1" si="26">SUM(BU23:BU31)</f>
        <v>0</v>
      </c>
      <c r="BV22" s="233">
        <f t="shared" ca="1" si="26"/>
        <v>0</v>
      </c>
      <c r="BW22" s="233">
        <f t="shared" ca="1" si="26"/>
        <v>0</v>
      </c>
      <c r="BX22" s="233">
        <f t="shared" ca="1" si="26"/>
        <v>0</v>
      </c>
      <c r="BY22" s="233">
        <f t="shared" ca="1" si="26"/>
        <v>0</v>
      </c>
      <c r="BZ22" s="233">
        <f t="shared" ca="1" si="26"/>
        <v>0</v>
      </c>
      <c r="CA22" s="233">
        <f t="shared" ca="1" si="26"/>
        <v>0</v>
      </c>
      <c r="CB22" s="233">
        <f t="shared" ca="1" si="26"/>
        <v>0</v>
      </c>
      <c r="CC22" s="233">
        <f t="shared" ca="1" si="26"/>
        <v>0</v>
      </c>
      <c r="CD22" s="233">
        <f t="shared" ca="1" si="26"/>
        <v>0</v>
      </c>
      <c r="CE22" s="233">
        <f t="shared" ca="1" si="26"/>
        <v>0</v>
      </c>
      <c r="CF22" s="233">
        <f t="shared" ca="1" si="26"/>
        <v>0</v>
      </c>
      <c r="CG22" s="233">
        <f t="shared" ca="1" si="26"/>
        <v>0</v>
      </c>
      <c r="CH22" s="233">
        <f t="shared" ca="1" si="26"/>
        <v>0</v>
      </c>
      <c r="CI22" s="233">
        <f t="shared" ca="1" si="26"/>
        <v>0</v>
      </c>
      <c r="CJ22" s="233">
        <f t="shared" ca="1" si="26"/>
        <v>0</v>
      </c>
      <c r="CK22" s="233">
        <f t="shared" ca="1" si="26"/>
        <v>0</v>
      </c>
      <c r="CL22" s="233">
        <f t="shared" ca="1" si="26"/>
        <v>0</v>
      </c>
      <c r="CM22" s="233">
        <f t="shared" ca="1" si="26"/>
        <v>0</v>
      </c>
      <c r="CN22" s="233">
        <f t="shared" ca="1" si="26"/>
        <v>0</v>
      </c>
      <c r="CO22" s="233">
        <f t="shared" ca="1" si="26"/>
        <v>0</v>
      </c>
      <c r="CP22" s="233">
        <f t="shared" ca="1" si="26"/>
        <v>0</v>
      </c>
      <c r="CQ22" s="233">
        <f t="shared" ca="1" si="26"/>
        <v>0</v>
      </c>
      <c r="CR22" s="233">
        <f t="shared" ca="1" si="26"/>
        <v>0</v>
      </c>
      <c r="CS22" s="233">
        <f t="shared" ca="1" si="26"/>
        <v>0</v>
      </c>
      <c r="CT22" s="233">
        <f t="shared" ca="1" si="26"/>
        <v>0</v>
      </c>
      <c r="CU22" s="233">
        <f t="shared" ca="1" si="26"/>
        <v>0</v>
      </c>
      <c r="CV22" s="233">
        <f t="shared" ca="1" si="26"/>
        <v>0</v>
      </c>
      <c r="CW22" s="233">
        <f t="shared" ca="1" si="26"/>
        <v>0</v>
      </c>
      <c r="CX22" s="233">
        <f t="shared" ca="1" si="26"/>
        <v>0</v>
      </c>
      <c r="CY22" s="233">
        <f t="shared" ca="1" si="26"/>
        <v>0</v>
      </c>
      <c r="CZ22" s="233">
        <f t="shared" ca="1" si="26"/>
        <v>0</v>
      </c>
      <c r="DA22" s="233">
        <f t="shared" ca="1" si="26"/>
        <v>0</v>
      </c>
      <c r="DB22" s="233">
        <f t="shared" ca="1" si="26"/>
        <v>0</v>
      </c>
      <c r="DC22" s="233">
        <f t="shared" ca="1" si="26"/>
        <v>0</v>
      </c>
      <c r="DE22" s="253"/>
    </row>
    <row r="23" spans="1:112" hidden="1">
      <c r="A23" s="123">
        <v>11</v>
      </c>
      <c r="B23" s="204" t="str">
        <f t="shared" ca="1" si="12"/>
        <v>D.2.1.</v>
      </c>
      <c r="C23" s="128" t="str">
        <f t="shared" ca="1" si="13"/>
        <v>Veikla</v>
      </c>
      <c r="D23" s="143"/>
      <c r="E23" s="147">
        <f t="shared" ca="1" si="14"/>
        <v>0.21</v>
      </c>
      <c r="F23" s="138">
        <f ca="1">H23+NPV(FD,I23:INDEX(I23:DC23,PAL))</f>
        <v>0</v>
      </c>
      <c r="G23" s="139">
        <f ca="1">SUMIF($H$5:$DC$5,"&lt;="&amp;PAL,$H23:$DC23)</f>
        <v>0</v>
      </c>
      <c r="H23" s="137">
        <f t="shared" ref="H23:W32" ca="1" si="27">OFFSET(INDIRECT("'"&amp;Opt_alt&amp;"'!H12"),$A23,H$5)*$DF23</f>
        <v>0</v>
      </c>
      <c r="I23" s="137">
        <f t="shared" ca="1" si="27"/>
        <v>0</v>
      </c>
      <c r="J23" s="137">
        <f t="shared" ca="1" si="27"/>
        <v>0</v>
      </c>
      <c r="K23" s="137">
        <f t="shared" ca="1" si="27"/>
        <v>0</v>
      </c>
      <c r="L23" s="137">
        <f t="shared" ca="1" si="27"/>
        <v>0</v>
      </c>
      <c r="M23" s="137">
        <f t="shared" ca="1" si="27"/>
        <v>0</v>
      </c>
      <c r="N23" s="137">
        <f t="shared" ca="1" si="27"/>
        <v>0</v>
      </c>
      <c r="O23" s="137">
        <f t="shared" ca="1" si="27"/>
        <v>0</v>
      </c>
      <c r="P23" s="137">
        <f t="shared" ca="1" si="27"/>
        <v>0</v>
      </c>
      <c r="Q23" s="137">
        <f t="shared" ca="1" si="27"/>
        <v>0</v>
      </c>
      <c r="R23" s="137">
        <f t="shared" ca="1" si="27"/>
        <v>0</v>
      </c>
      <c r="S23" s="137">
        <f t="shared" ca="1" si="27"/>
        <v>0</v>
      </c>
      <c r="T23" s="137">
        <f t="shared" ca="1" si="27"/>
        <v>0</v>
      </c>
      <c r="U23" s="137">
        <f t="shared" ca="1" si="27"/>
        <v>0</v>
      </c>
      <c r="V23" s="137">
        <f t="shared" ca="1" si="27"/>
        <v>0</v>
      </c>
      <c r="W23" s="137">
        <f t="shared" ca="1" si="27"/>
        <v>0</v>
      </c>
      <c r="X23" s="137">
        <f t="shared" ref="X23:AM32" ca="1" si="28">OFFSET(INDIRECT("'"&amp;Opt_alt&amp;"'!H12"),$A23,X$5)*$DF23</f>
        <v>0</v>
      </c>
      <c r="Y23" s="137">
        <f t="shared" ca="1" si="28"/>
        <v>0</v>
      </c>
      <c r="Z23" s="137">
        <f t="shared" ca="1" si="28"/>
        <v>0</v>
      </c>
      <c r="AA23" s="137">
        <f t="shared" ca="1" si="28"/>
        <v>0</v>
      </c>
      <c r="AB23" s="137">
        <f t="shared" ca="1" si="28"/>
        <v>0</v>
      </c>
      <c r="AC23" s="137">
        <f t="shared" ca="1" si="28"/>
        <v>0</v>
      </c>
      <c r="AD23" s="137">
        <f t="shared" ca="1" si="28"/>
        <v>0</v>
      </c>
      <c r="AE23" s="137">
        <f t="shared" ca="1" si="28"/>
        <v>0</v>
      </c>
      <c r="AF23" s="137">
        <f t="shared" ca="1" si="28"/>
        <v>0</v>
      </c>
      <c r="AG23" s="137">
        <f t="shared" ca="1" si="28"/>
        <v>0</v>
      </c>
      <c r="AH23" s="137">
        <f t="shared" ca="1" si="28"/>
        <v>0</v>
      </c>
      <c r="AI23" s="137">
        <f t="shared" ca="1" si="28"/>
        <v>0</v>
      </c>
      <c r="AJ23" s="137">
        <f t="shared" ca="1" si="28"/>
        <v>0</v>
      </c>
      <c r="AK23" s="137">
        <f t="shared" ca="1" si="28"/>
        <v>0</v>
      </c>
      <c r="AL23" s="137">
        <f t="shared" ca="1" si="28"/>
        <v>0</v>
      </c>
      <c r="AM23" s="137">
        <f t="shared" ca="1" si="28"/>
        <v>0</v>
      </c>
      <c r="AN23" s="137">
        <f t="shared" ref="AN23:BC32" ca="1" si="29">OFFSET(INDIRECT("'"&amp;Opt_alt&amp;"'!H12"),$A23,AN$5)*$DF23</f>
        <v>0</v>
      </c>
      <c r="AO23" s="137">
        <f t="shared" ca="1" si="29"/>
        <v>0</v>
      </c>
      <c r="AP23" s="137">
        <f t="shared" ca="1" si="29"/>
        <v>0</v>
      </c>
      <c r="AQ23" s="137">
        <f t="shared" ca="1" si="29"/>
        <v>0</v>
      </c>
      <c r="AR23" s="137">
        <f t="shared" ca="1" si="29"/>
        <v>0</v>
      </c>
      <c r="AS23" s="137">
        <f t="shared" ca="1" si="29"/>
        <v>0</v>
      </c>
      <c r="AT23" s="137">
        <f t="shared" ca="1" si="29"/>
        <v>0</v>
      </c>
      <c r="AU23" s="137">
        <f t="shared" ca="1" si="29"/>
        <v>0</v>
      </c>
      <c r="AV23" s="137">
        <f t="shared" ca="1" si="29"/>
        <v>0</v>
      </c>
      <c r="AW23" s="137">
        <f t="shared" ca="1" si="29"/>
        <v>0</v>
      </c>
      <c r="AX23" s="137">
        <f t="shared" ca="1" si="29"/>
        <v>0</v>
      </c>
      <c r="AY23" s="137">
        <f t="shared" ca="1" si="29"/>
        <v>0</v>
      </c>
      <c r="AZ23" s="137">
        <f t="shared" ca="1" si="29"/>
        <v>0</v>
      </c>
      <c r="BA23" s="137">
        <f t="shared" ca="1" si="29"/>
        <v>0</v>
      </c>
      <c r="BB23" s="137">
        <f t="shared" ca="1" si="29"/>
        <v>0</v>
      </c>
      <c r="BC23" s="137">
        <f t="shared" ca="1" si="29"/>
        <v>0</v>
      </c>
      <c r="BD23" s="137">
        <f t="shared" ref="BD23:BS32" ca="1" si="30">OFFSET(INDIRECT("'"&amp;Opt_alt&amp;"'!H12"),$A23,BD$5)*$DF23</f>
        <v>0</v>
      </c>
      <c r="BE23" s="137">
        <f t="shared" ca="1" si="30"/>
        <v>0</v>
      </c>
      <c r="BF23" s="137">
        <f t="shared" ca="1" si="30"/>
        <v>0</v>
      </c>
      <c r="BG23" s="137">
        <f t="shared" ca="1" si="30"/>
        <v>0</v>
      </c>
      <c r="BH23" s="137">
        <f t="shared" ca="1" si="30"/>
        <v>0</v>
      </c>
      <c r="BI23" s="137">
        <f t="shared" ca="1" si="30"/>
        <v>0</v>
      </c>
      <c r="BJ23" s="137">
        <f t="shared" ca="1" si="30"/>
        <v>0</v>
      </c>
      <c r="BK23" s="137">
        <f t="shared" ca="1" si="30"/>
        <v>0</v>
      </c>
      <c r="BL23" s="137">
        <f t="shared" ca="1" si="30"/>
        <v>0</v>
      </c>
      <c r="BM23" s="137">
        <f t="shared" ca="1" si="30"/>
        <v>0</v>
      </c>
      <c r="BN23" s="137">
        <f t="shared" ca="1" si="30"/>
        <v>0</v>
      </c>
      <c r="BO23" s="137">
        <f t="shared" ca="1" si="30"/>
        <v>0</v>
      </c>
      <c r="BP23" s="137">
        <f t="shared" ca="1" si="30"/>
        <v>0</v>
      </c>
      <c r="BQ23" s="137">
        <f t="shared" ca="1" si="30"/>
        <v>0</v>
      </c>
      <c r="BR23" s="137">
        <f t="shared" ca="1" si="30"/>
        <v>0</v>
      </c>
      <c r="BS23" s="137">
        <f t="shared" ca="1" si="30"/>
        <v>0</v>
      </c>
      <c r="BT23" s="137">
        <f t="shared" ref="BT23:CI32" ca="1" si="31">OFFSET(INDIRECT("'"&amp;Opt_alt&amp;"'!H12"),$A23,BT$5)*$DF23</f>
        <v>0</v>
      </c>
      <c r="BU23" s="137">
        <f t="shared" ca="1" si="31"/>
        <v>0</v>
      </c>
      <c r="BV23" s="137">
        <f t="shared" ca="1" si="31"/>
        <v>0</v>
      </c>
      <c r="BW23" s="137">
        <f t="shared" ca="1" si="31"/>
        <v>0</v>
      </c>
      <c r="BX23" s="137">
        <f t="shared" ca="1" si="31"/>
        <v>0</v>
      </c>
      <c r="BY23" s="137">
        <f t="shared" ca="1" si="31"/>
        <v>0</v>
      </c>
      <c r="BZ23" s="137">
        <f t="shared" ca="1" si="31"/>
        <v>0</v>
      </c>
      <c r="CA23" s="137">
        <f t="shared" ca="1" si="31"/>
        <v>0</v>
      </c>
      <c r="CB23" s="137">
        <f t="shared" ca="1" si="31"/>
        <v>0</v>
      </c>
      <c r="CC23" s="137">
        <f t="shared" ca="1" si="31"/>
        <v>0</v>
      </c>
      <c r="CD23" s="137">
        <f t="shared" ca="1" si="31"/>
        <v>0</v>
      </c>
      <c r="CE23" s="137">
        <f t="shared" ca="1" si="31"/>
        <v>0</v>
      </c>
      <c r="CF23" s="137">
        <f t="shared" ca="1" si="31"/>
        <v>0</v>
      </c>
      <c r="CG23" s="137">
        <f t="shared" ca="1" si="31"/>
        <v>0</v>
      </c>
      <c r="CH23" s="137">
        <f t="shared" ca="1" si="31"/>
        <v>0</v>
      </c>
      <c r="CI23" s="137">
        <f t="shared" ca="1" si="31"/>
        <v>0</v>
      </c>
      <c r="CJ23" s="137">
        <f t="shared" ref="CJ23:CY32" ca="1" si="32">OFFSET(INDIRECT("'"&amp;Opt_alt&amp;"'!H12"),$A23,CJ$5)*$DF23</f>
        <v>0</v>
      </c>
      <c r="CK23" s="137">
        <f t="shared" ca="1" si="32"/>
        <v>0</v>
      </c>
      <c r="CL23" s="137">
        <f t="shared" ca="1" si="32"/>
        <v>0</v>
      </c>
      <c r="CM23" s="137">
        <f t="shared" ca="1" si="32"/>
        <v>0</v>
      </c>
      <c r="CN23" s="137">
        <f t="shared" ca="1" si="32"/>
        <v>0</v>
      </c>
      <c r="CO23" s="137">
        <f t="shared" ca="1" si="32"/>
        <v>0</v>
      </c>
      <c r="CP23" s="137">
        <f t="shared" ca="1" si="32"/>
        <v>0</v>
      </c>
      <c r="CQ23" s="137">
        <f t="shared" ca="1" si="32"/>
        <v>0</v>
      </c>
      <c r="CR23" s="137">
        <f t="shared" ca="1" si="32"/>
        <v>0</v>
      </c>
      <c r="CS23" s="137">
        <f t="shared" ca="1" si="32"/>
        <v>0</v>
      </c>
      <c r="CT23" s="137">
        <f t="shared" ca="1" si="32"/>
        <v>0</v>
      </c>
      <c r="CU23" s="137">
        <f t="shared" ca="1" si="32"/>
        <v>0</v>
      </c>
      <c r="CV23" s="137">
        <f t="shared" ca="1" si="32"/>
        <v>0</v>
      </c>
      <c r="CW23" s="137">
        <f t="shared" ca="1" si="32"/>
        <v>0</v>
      </c>
      <c r="CX23" s="137">
        <f t="shared" ca="1" si="32"/>
        <v>0</v>
      </c>
      <c r="CY23" s="137">
        <f t="shared" ca="1" si="32"/>
        <v>0</v>
      </c>
      <c r="CZ23" s="137">
        <f t="shared" ref="CT23:DC32" ca="1" si="33">OFFSET(INDIRECT("'"&amp;Opt_alt&amp;"'!H12"),$A23,CZ$5)*$DF23</f>
        <v>0</v>
      </c>
      <c r="DA23" s="137">
        <f t="shared" ca="1" si="33"/>
        <v>0</v>
      </c>
      <c r="DB23" s="137">
        <f t="shared" ca="1" si="33"/>
        <v>0</v>
      </c>
      <c r="DC23" s="137">
        <f t="shared" ca="1" si="33"/>
        <v>0</v>
      </c>
      <c r="DE23" s="253" t="str">
        <f t="shared" ca="1" si="24"/>
        <v>D.2.1.</v>
      </c>
      <c r="DF23">
        <f t="shared" ref="DF23:DF32" ca="1" si="34">VLOOKUP(DE23,scenarijai,$DF$6,FALSE)</f>
        <v>1</v>
      </c>
      <c r="DG23">
        <f t="shared" ref="DG23:DG32" ca="1" si="35">OFFSET(INDIRECT("'"&amp;Opt_alt&amp;"'!H12"),$A23,DG$5)</f>
        <v>21</v>
      </c>
      <c r="DH23">
        <v>0</v>
      </c>
    </row>
    <row r="24" spans="1:112" hidden="1">
      <c r="A24" s="123">
        <v>12</v>
      </c>
      <c r="B24" s="204" t="str">
        <f t="shared" ca="1" si="12"/>
        <v>D.2.2.</v>
      </c>
      <c r="C24" s="128" t="str">
        <f t="shared" ca="1" si="13"/>
        <v>Veikla</v>
      </c>
      <c r="D24" s="143"/>
      <c r="E24" s="147">
        <f t="shared" ca="1" si="14"/>
        <v>0.21</v>
      </c>
      <c r="F24" s="138">
        <f ca="1">H24+NPV(FD,I24:INDEX(I24:DC24,PAL))</f>
        <v>0</v>
      </c>
      <c r="G24" s="139">
        <f ca="1">SUMIF($H$5:$DC$5,"&lt;="&amp;PAL,$H24:$DC24)</f>
        <v>0</v>
      </c>
      <c r="H24" s="137">
        <f t="shared" ca="1" si="27"/>
        <v>0</v>
      </c>
      <c r="I24" s="137">
        <f t="shared" ca="1" si="27"/>
        <v>0</v>
      </c>
      <c r="J24" s="137">
        <f t="shared" ca="1" si="27"/>
        <v>0</v>
      </c>
      <c r="K24" s="137">
        <f t="shared" ca="1" si="27"/>
        <v>0</v>
      </c>
      <c r="L24" s="137">
        <f t="shared" ca="1" si="27"/>
        <v>0</v>
      </c>
      <c r="M24" s="137">
        <f t="shared" ca="1" si="27"/>
        <v>0</v>
      </c>
      <c r="N24" s="137">
        <f t="shared" ca="1" si="27"/>
        <v>0</v>
      </c>
      <c r="O24" s="137">
        <f t="shared" ca="1" si="27"/>
        <v>0</v>
      </c>
      <c r="P24" s="137">
        <f t="shared" ca="1" si="27"/>
        <v>0</v>
      </c>
      <c r="Q24" s="137">
        <f t="shared" ca="1" si="27"/>
        <v>0</v>
      </c>
      <c r="R24" s="137">
        <f t="shared" ca="1" si="27"/>
        <v>0</v>
      </c>
      <c r="S24" s="137">
        <f t="shared" ca="1" si="27"/>
        <v>0</v>
      </c>
      <c r="T24" s="137">
        <f t="shared" ca="1" si="27"/>
        <v>0</v>
      </c>
      <c r="U24" s="137">
        <f t="shared" ca="1" si="27"/>
        <v>0</v>
      </c>
      <c r="V24" s="137">
        <f t="shared" ca="1" si="27"/>
        <v>0</v>
      </c>
      <c r="W24" s="137">
        <f t="shared" ca="1" si="27"/>
        <v>0</v>
      </c>
      <c r="X24" s="137">
        <f t="shared" ca="1" si="28"/>
        <v>0</v>
      </c>
      <c r="Y24" s="137">
        <f t="shared" ca="1" si="28"/>
        <v>0</v>
      </c>
      <c r="Z24" s="137">
        <f t="shared" ca="1" si="28"/>
        <v>0</v>
      </c>
      <c r="AA24" s="137">
        <f t="shared" ca="1" si="28"/>
        <v>0</v>
      </c>
      <c r="AB24" s="137">
        <f t="shared" ca="1" si="28"/>
        <v>0</v>
      </c>
      <c r="AC24" s="137">
        <f t="shared" ca="1" si="28"/>
        <v>0</v>
      </c>
      <c r="AD24" s="137">
        <f t="shared" ca="1" si="28"/>
        <v>0</v>
      </c>
      <c r="AE24" s="137">
        <f t="shared" ca="1" si="28"/>
        <v>0</v>
      </c>
      <c r="AF24" s="137">
        <f t="shared" ca="1" si="28"/>
        <v>0</v>
      </c>
      <c r="AG24" s="137">
        <f t="shared" ca="1" si="28"/>
        <v>0</v>
      </c>
      <c r="AH24" s="137">
        <f t="shared" ca="1" si="28"/>
        <v>0</v>
      </c>
      <c r="AI24" s="137">
        <f t="shared" ca="1" si="28"/>
        <v>0</v>
      </c>
      <c r="AJ24" s="137">
        <f t="shared" ca="1" si="28"/>
        <v>0</v>
      </c>
      <c r="AK24" s="137">
        <f t="shared" ca="1" si="28"/>
        <v>0</v>
      </c>
      <c r="AL24" s="137">
        <f t="shared" ca="1" si="28"/>
        <v>0</v>
      </c>
      <c r="AM24" s="137">
        <f t="shared" ca="1" si="28"/>
        <v>0</v>
      </c>
      <c r="AN24" s="137">
        <f t="shared" ca="1" si="29"/>
        <v>0</v>
      </c>
      <c r="AO24" s="137">
        <f t="shared" ca="1" si="29"/>
        <v>0</v>
      </c>
      <c r="AP24" s="137">
        <f t="shared" ca="1" si="29"/>
        <v>0</v>
      </c>
      <c r="AQ24" s="137">
        <f t="shared" ca="1" si="29"/>
        <v>0</v>
      </c>
      <c r="AR24" s="137">
        <f t="shared" ca="1" si="29"/>
        <v>0</v>
      </c>
      <c r="AS24" s="137">
        <f t="shared" ca="1" si="29"/>
        <v>0</v>
      </c>
      <c r="AT24" s="137">
        <f t="shared" ca="1" si="29"/>
        <v>0</v>
      </c>
      <c r="AU24" s="137">
        <f t="shared" ca="1" si="29"/>
        <v>0</v>
      </c>
      <c r="AV24" s="137">
        <f t="shared" ca="1" si="29"/>
        <v>0</v>
      </c>
      <c r="AW24" s="137">
        <f t="shared" ca="1" si="29"/>
        <v>0</v>
      </c>
      <c r="AX24" s="137">
        <f t="shared" ca="1" si="29"/>
        <v>0</v>
      </c>
      <c r="AY24" s="137">
        <f t="shared" ca="1" si="29"/>
        <v>0</v>
      </c>
      <c r="AZ24" s="137">
        <f t="shared" ca="1" si="29"/>
        <v>0</v>
      </c>
      <c r="BA24" s="137">
        <f t="shared" ca="1" si="29"/>
        <v>0</v>
      </c>
      <c r="BB24" s="137">
        <f t="shared" ca="1" si="29"/>
        <v>0</v>
      </c>
      <c r="BC24" s="137">
        <f t="shared" ca="1" si="29"/>
        <v>0</v>
      </c>
      <c r="BD24" s="137">
        <f t="shared" ca="1" si="30"/>
        <v>0</v>
      </c>
      <c r="BE24" s="137">
        <f t="shared" ca="1" si="30"/>
        <v>0</v>
      </c>
      <c r="BF24" s="137">
        <f t="shared" ca="1" si="30"/>
        <v>0</v>
      </c>
      <c r="BG24" s="137">
        <f t="shared" ca="1" si="30"/>
        <v>0</v>
      </c>
      <c r="BH24" s="137">
        <f t="shared" ca="1" si="30"/>
        <v>0</v>
      </c>
      <c r="BI24" s="137">
        <f t="shared" ca="1" si="30"/>
        <v>0</v>
      </c>
      <c r="BJ24" s="137">
        <f t="shared" ca="1" si="30"/>
        <v>0</v>
      </c>
      <c r="BK24" s="137">
        <f t="shared" ca="1" si="30"/>
        <v>0</v>
      </c>
      <c r="BL24" s="137">
        <f t="shared" ca="1" si="30"/>
        <v>0</v>
      </c>
      <c r="BM24" s="137">
        <f t="shared" ca="1" si="30"/>
        <v>0</v>
      </c>
      <c r="BN24" s="137">
        <f t="shared" ca="1" si="30"/>
        <v>0</v>
      </c>
      <c r="BO24" s="137">
        <f t="shared" ca="1" si="30"/>
        <v>0</v>
      </c>
      <c r="BP24" s="137">
        <f t="shared" ca="1" si="30"/>
        <v>0</v>
      </c>
      <c r="BQ24" s="137">
        <f t="shared" ca="1" si="30"/>
        <v>0</v>
      </c>
      <c r="BR24" s="137">
        <f t="shared" ca="1" si="30"/>
        <v>0</v>
      </c>
      <c r="BS24" s="137">
        <f t="shared" ca="1" si="30"/>
        <v>0</v>
      </c>
      <c r="BT24" s="137">
        <f t="shared" ca="1" si="31"/>
        <v>0</v>
      </c>
      <c r="BU24" s="137">
        <f t="shared" ca="1" si="31"/>
        <v>0</v>
      </c>
      <c r="BV24" s="137">
        <f t="shared" ca="1" si="31"/>
        <v>0</v>
      </c>
      <c r="BW24" s="137">
        <f t="shared" ca="1" si="31"/>
        <v>0</v>
      </c>
      <c r="BX24" s="137">
        <f t="shared" ca="1" si="31"/>
        <v>0</v>
      </c>
      <c r="BY24" s="137">
        <f t="shared" ca="1" si="31"/>
        <v>0</v>
      </c>
      <c r="BZ24" s="137">
        <f t="shared" ca="1" si="31"/>
        <v>0</v>
      </c>
      <c r="CA24" s="137">
        <f t="shared" ca="1" si="31"/>
        <v>0</v>
      </c>
      <c r="CB24" s="137">
        <f t="shared" ca="1" si="31"/>
        <v>0</v>
      </c>
      <c r="CC24" s="137">
        <f t="shared" ca="1" si="31"/>
        <v>0</v>
      </c>
      <c r="CD24" s="137">
        <f t="shared" ca="1" si="31"/>
        <v>0</v>
      </c>
      <c r="CE24" s="137">
        <f t="shared" ca="1" si="31"/>
        <v>0</v>
      </c>
      <c r="CF24" s="137">
        <f t="shared" ca="1" si="31"/>
        <v>0</v>
      </c>
      <c r="CG24" s="137">
        <f t="shared" ca="1" si="31"/>
        <v>0</v>
      </c>
      <c r="CH24" s="137">
        <f t="shared" ca="1" si="31"/>
        <v>0</v>
      </c>
      <c r="CI24" s="137">
        <f t="shared" ca="1" si="31"/>
        <v>0</v>
      </c>
      <c r="CJ24" s="137">
        <f t="shared" ca="1" si="32"/>
        <v>0</v>
      </c>
      <c r="CK24" s="137">
        <f t="shared" ca="1" si="32"/>
        <v>0</v>
      </c>
      <c r="CL24" s="137">
        <f t="shared" ca="1" si="32"/>
        <v>0</v>
      </c>
      <c r="CM24" s="137">
        <f t="shared" ca="1" si="32"/>
        <v>0</v>
      </c>
      <c r="CN24" s="137">
        <f t="shared" ca="1" si="32"/>
        <v>0</v>
      </c>
      <c r="CO24" s="137">
        <f t="shared" ca="1" si="32"/>
        <v>0</v>
      </c>
      <c r="CP24" s="137">
        <f t="shared" ca="1" si="32"/>
        <v>0</v>
      </c>
      <c r="CQ24" s="137">
        <f t="shared" ca="1" si="32"/>
        <v>0</v>
      </c>
      <c r="CR24" s="137">
        <f t="shared" ca="1" si="32"/>
        <v>0</v>
      </c>
      <c r="CS24" s="137">
        <f t="shared" ca="1" si="32"/>
        <v>0</v>
      </c>
      <c r="CT24" s="137">
        <f t="shared" ca="1" si="33"/>
        <v>0</v>
      </c>
      <c r="CU24" s="137">
        <f t="shared" ca="1" si="33"/>
        <v>0</v>
      </c>
      <c r="CV24" s="137">
        <f t="shared" ca="1" si="33"/>
        <v>0</v>
      </c>
      <c r="CW24" s="137">
        <f t="shared" ca="1" si="33"/>
        <v>0</v>
      </c>
      <c r="CX24" s="137">
        <f t="shared" ca="1" si="33"/>
        <v>0</v>
      </c>
      <c r="CY24" s="137">
        <f t="shared" ca="1" si="33"/>
        <v>0</v>
      </c>
      <c r="CZ24" s="137">
        <f t="shared" ca="1" si="33"/>
        <v>0</v>
      </c>
      <c r="DA24" s="137">
        <f t="shared" ca="1" si="33"/>
        <v>0</v>
      </c>
      <c r="DB24" s="137">
        <f t="shared" ca="1" si="33"/>
        <v>0</v>
      </c>
      <c r="DC24" s="137">
        <f t="shared" ca="1" si="33"/>
        <v>0</v>
      </c>
      <c r="DE24" s="253" t="str">
        <f t="shared" ca="1" si="24"/>
        <v>D.2.2.</v>
      </c>
      <c r="DF24">
        <f t="shared" ca="1" si="34"/>
        <v>1</v>
      </c>
      <c r="DG24">
        <f t="shared" ca="1" si="35"/>
        <v>21</v>
      </c>
      <c r="DH24">
        <v>0</v>
      </c>
    </row>
    <row r="25" spans="1:112" hidden="1">
      <c r="A25" s="123">
        <v>13</v>
      </c>
      <c r="B25" s="204" t="str">
        <f t="shared" ca="1" si="12"/>
        <v>D.2.3.</v>
      </c>
      <c r="C25" s="128" t="str">
        <f t="shared" ca="1" si="13"/>
        <v>Veikla</v>
      </c>
      <c r="D25" s="143"/>
      <c r="E25" s="147">
        <f t="shared" ca="1" si="14"/>
        <v>0.21</v>
      </c>
      <c r="F25" s="138">
        <f ca="1">H25+NPV(FD,I25:INDEX(I25:DC25,PAL))</f>
        <v>0</v>
      </c>
      <c r="G25" s="139">
        <f ca="1">SUMIF($H$5:$DC$5,"&lt;="&amp;PAL,$H25:$DC25)</f>
        <v>0</v>
      </c>
      <c r="H25" s="137">
        <f t="shared" ca="1" si="27"/>
        <v>0</v>
      </c>
      <c r="I25" s="137">
        <f t="shared" ca="1" si="27"/>
        <v>0</v>
      </c>
      <c r="J25" s="137">
        <f t="shared" ca="1" si="27"/>
        <v>0</v>
      </c>
      <c r="K25" s="137">
        <f t="shared" ca="1" si="27"/>
        <v>0</v>
      </c>
      <c r="L25" s="137">
        <f t="shared" ca="1" si="27"/>
        <v>0</v>
      </c>
      <c r="M25" s="137">
        <f t="shared" ca="1" si="27"/>
        <v>0</v>
      </c>
      <c r="N25" s="137">
        <f t="shared" ca="1" si="27"/>
        <v>0</v>
      </c>
      <c r="O25" s="137">
        <f t="shared" ca="1" si="27"/>
        <v>0</v>
      </c>
      <c r="P25" s="137">
        <f t="shared" ca="1" si="27"/>
        <v>0</v>
      </c>
      <c r="Q25" s="137">
        <f t="shared" ca="1" si="27"/>
        <v>0</v>
      </c>
      <c r="R25" s="137">
        <f t="shared" ca="1" si="27"/>
        <v>0</v>
      </c>
      <c r="S25" s="137">
        <f t="shared" ca="1" si="27"/>
        <v>0</v>
      </c>
      <c r="T25" s="137">
        <f t="shared" ca="1" si="27"/>
        <v>0</v>
      </c>
      <c r="U25" s="137">
        <f t="shared" ca="1" si="27"/>
        <v>0</v>
      </c>
      <c r="V25" s="137">
        <f t="shared" ca="1" si="27"/>
        <v>0</v>
      </c>
      <c r="W25" s="137">
        <f t="shared" ca="1" si="27"/>
        <v>0</v>
      </c>
      <c r="X25" s="137">
        <f t="shared" ca="1" si="28"/>
        <v>0</v>
      </c>
      <c r="Y25" s="137">
        <f t="shared" ca="1" si="28"/>
        <v>0</v>
      </c>
      <c r="Z25" s="137">
        <f t="shared" ca="1" si="28"/>
        <v>0</v>
      </c>
      <c r="AA25" s="137">
        <f t="shared" ca="1" si="28"/>
        <v>0</v>
      </c>
      <c r="AB25" s="137">
        <f t="shared" ca="1" si="28"/>
        <v>0</v>
      </c>
      <c r="AC25" s="137">
        <f t="shared" ca="1" si="28"/>
        <v>0</v>
      </c>
      <c r="AD25" s="137">
        <f t="shared" ca="1" si="28"/>
        <v>0</v>
      </c>
      <c r="AE25" s="137">
        <f t="shared" ca="1" si="28"/>
        <v>0</v>
      </c>
      <c r="AF25" s="137">
        <f t="shared" ca="1" si="28"/>
        <v>0</v>
      </c>
      <c r="AG25" s="137">
        <f t="shared" ca="1" si="28"/>
        <v>0</v>
      </c>
      <c r="AH25" s="137">
        <f t="shared" ca="1" si="28"/>
        <v>0</v>
      </c>
      <c r="AI25" s="137">
        <f t="shared" ca="1" si="28"/>
        <v>0</v>
      </c>
      <c r="AJ25" s="137">
        <f t="shared" ca="1" si="28"/>
        <v>0</v>
      </c>
      <c r="AK25" s="137">
        <f t="shared" ca="1" si="28"/>
        <v>0</v>
      </c>
      <c r="AL25" s="137">
        <f t="shared" ca="1" si="28"/>
        <v>0</v>
      </c>
      <c r="AM25" s="137">
        <f t="shared" ca="1" si="28"/>
        <v>0</v>
      </c>
      <c r="AN25" s="137">
        <f t="shared" ca="1" si="29"/>
        <v>0</v>
      </c>
      <c r="AO25" s="137">
        <f t="shared" ca="1" si="29"/>
        <v>0</v>
      </c>
      <c r="AP25" s="137">
        <f t="shared" ca="1" si="29"/>
        <v>0</v>
      </c>
      <c r="AQ25" s="137">
        <f t="shared" ca="1" si="29"/>
        <v>0</v>
      </c>
      <c r="AR25" s="137">
        <f t="shared" ca="1" si="29"/>
        <v>0</v>
      </c>
      <c r="AS25" s="137">
        <f t="shared" ca="1" si="29"/>
        <v>0</v>
      </c>
      <c r="AT25" s="137">
        <f t="shared" ca="1" si="29"/>
        <v>0</v>
      </c>
      <c r="AU25" s="137">
        <f t="shared" ca="1" si="29"/>
        <v>0</v>
      </c>
      <c r="AV25" s="137">
        <f t="shared" ca="1" si="29"/>
        <v>0</v>
      </c>
      <c r="AW25" s="137">
        <f t="shared" ca="1" si="29"/>
        <v>0</v>
      </c>
      <c r="AX25" s="137">
        <f t="shared" ca="1" si="29"/>
        <v>0</v>
      </c>
      <c r="AY25" s="137">
        <f t="shared" ca="1" si="29"/>
        <v>0</v>
      </c>
      <c r="AZ25" s="137">
        <f t="shared" ca="1" si="29"/>
        <v>0</v>
      </c>
      <c r="BA25" s="137">
        <f t="shared" ca="1" si="29"/>
        <v>0</v>
      </c>
      <c r="BB25" s="137">
        <f t="shared" ca="1" si="29"/>
        <v>0</v>
      </c>
      <c r="BC25" s="137">
        <f t="shared" ca="1" si="29"/>
        <v>0</v>
      </c>
      <c r="BD25" s="137">
        <f t="shared" ca="1" si="30"/>
        <v>0</v>
      </c>
      <c r="BE25" s="137">
        <f t="shared" ca="1" si="30"/>
        <v>0</v>
      </c>
      <c r="BF25" s="137">
        <f t="shared" ca="1" si="30"/>
        <v>0</v>
      </c>
      <c r="BG25" s="137">
        <f t="shared" ca="1" si="30"/>
        <v>0</v>
      </c>
      <c r="BH25" s="137">
        <f t="shared" ca="1" si="30"/>
        <v>0</v>
      </c>
      <c r="BI25" s="137">
        <f t="shared" ca="1" si="30"/>
        <v>0</v>
      </c>
      <c r="BJ25" s="137">
        <f t="shared" ca="1" si="30"/>
        <v>0</v>
      </c>
      <c r="BK25" s="137">
        <f t="shared" ca="1" si="30"/>
        <v>0</v>
      </c>
      <c r="BL25" s="137">
        <f t="shared" ca="1" si="30"/>
        <v>0</v>
      </c>
      <c r="BM25" s="137">
        <f t="shared" ca="1" si="30"/>
        <v>0</v>
      </c>
      <c r="BN25" s="137">
        <f t="shared" ca="1" si="30"/>
        <v>0</v>
      </c>
      <c r="BO25" s="137">
        <f t="shared" ca="1" si="30"/>
        <v>0</v>
      </c>
      <c r="BP25" s="137">
        <f t="shared" ca="1" si="30"/>
        <v>0</v>
      </c>
      <c r="BQ25" s="137">
        <f t="shared" ca="1" si="30"/>
        <v>0</v>
      </c>
      <c r="BR25" s="137">
        <f t="shared" ca="1" si="30"/>
        <v>0</v>
      </c>
      <c r="BS25" s="137">
        <f t="shared" ca="1" si="30"/>
        <v>0</v>
      </c>
      <c r="BT25" s="137">
        <f t="shared" ca="1" si="31"/>
        <v>0</v>
      </c>
      <c r="BU25" s="137">
        <f t="shared" ca="1" si="31"/>
        <v>0</v>
      </c>
      <c r="BV25" s="137">
        <f t="shared" ca="1" si="31"/>
        <v>0</v>
      </c>
      <c r="BW25" s="137">
        <f t="shared" ca="1" si="31"/>
        <v>0</v>
      </c>
      <c r="BX25" s="137">
        <f t="shared" ca="1" si="31"/>
        <v>0</v>
      </c>
      <c r="BY25" s="137">
        <f t="shared" ca="1" si="31"/>
        <v>0</v>
      </c>
      <c r="BZ25" s="137">
        <f t="shared" ca="1" si="31"/>
        <v>0</v>
      </c>
      <c r="CA25" s="137">
        <f t="shared" ca="1" si="31"/>
        <v>0</v>
      </c>
      <c r="CB25" s="137">
        <f t="shared" ca="1" si="31"/>
        <v>0</v>
      </c>
      <c r="CC25" s="137">
        <f t="shared" ca="1" si="31"/>
        <v>0</v>
      </c>
      <c r="CD25" s="137">
        <f t="shared" ca="1" si="31"/>
        <v>0</v>
      </c>
      <c r="CE25" s="137">
        <f t="shared" ca="1" si="31"/>
        <v>0</v>
      </c>
      <c r="CF25" s="137">
        <f t="shared" ca="1" si="31"/>
        <v>0</v>
      </c>
      <c r="CG25" s="137">
        <f t="shared" ca="1" si="31"/>
        <v>0</v>
      </c>
      <c r="CH25" s="137">
        <f t="shared" ca="1" si="31"/>
        <v>0</v>
      </c>
      <c r="CI25" s="137">
        <f t="shared" ca="1" si="31"/>
        <v>0</v>
      </c>
      <c r="CJ25" s="137">
        <f t="shared" ca="1" si="32"/>
        <v>0</v>
      </c>
      <c r="CK25" s="137">
        <f t="shared" ca="1" si="32"/>
        <v>0</v>
      </c>
      <c r="CL25" s="137">
        <f t="shared" ca="1" si="32"/>
        <v>0</v>
      </c>
      <c r="CM25" s="137">
        <f t="shared" ca="1" si="32"/>
        <v>0</v>
      </c>
      <c r="CN25" s="137">
        <f t="shared" ca="1" si="32"/>
        <v>0</v>
      </c>
      <c r="CO25" s="137">
        <f t="shared" ca="1" si="32"/>
        <v>0</v>
      </c>
      <c r="CP25" s="137">
        <f t="shared" ca="1" si="32"/>
        <v>0</v>
      </c>
      <c r="CQ25" s="137">
        <f t="shared" ca="1" si="32"/>
        <v>0</v>
      </c>
      <c r="CR25" s="137">
        <f t="shared" ca="1" si="32"/>
        <v>0</v>
      </c>
      <c r="CS25" s="137">
        <f t="shared" ca="1" si="32"/>
        <v>0</v>
      </c>
      <c r="CT25" s="137">
        <f t="shared" ca="1" si="33"/>
        <v>0</v>
      </c>
      <c r="CU25" s="137">
        <f t="shared" ca="1" si="33"/>
        <v>0</v>
      </c>
      <c r="CV25" s="137">
        <f t="shared" ca="1" si="33"/>
        <v>0</v>
      </c>
      <c r="CW25" s="137">
        <f t="shared" ca="1" si="33"/>
        <v>0</v>
      </c>
      <c r="CX25" s="137">
        <f t="shared" ca="1" si="33"/>
        <v>0</v>
      </c>
      <c r="CY25" s="137">
        <f t="shared" ca="1" si="33"/>
        <v>0</v>
      </c>
      <c r="CZ25" s="137">
        <f t="shared" ca="1" si="33"/>
        <v>0</v>
      </c>
      <c r="DA25" s="137">
        <f t="shared" ca="1" si="33"/>
        <v>0</v>
      </c>
      <c r="DB25" s="137">
        <f t="shared" ca="1" si="33"/>
        <v>0</v>
      </c>
      <c r="DC25" s="137">
        <f t="shared" ca="1" si="33"/>
        <v>0</v>
      </c>
      <c r="DE25" s="253" t="str">
        <f t="shared" ca="1" si="24"/>
        <v>D.2.3.</v>
      </c>
      <c r="DF25">
        <f t="shared" ca="1" si="34"/>
        <v>1</v>
      </c>
      <c r="DG25">
        <f t="shared" ca="1" si="35"/>
        <v>21</v>
      </c>
      <c r="DH25">
        <v>0</v>
      </c>
    </row>
    <row r="26" spans="1:112" hidden="1">
      <c r="A26" s="123">
        <v>14</v>
      </c>
      <c r="B26" s="204" t="str">
        <f t="shared" ca="1" si="12"/>
        <v>D.2.4.</v>
      </c>
      <c r="C26" s="128" t="str">
        <f t="shared" ca="1" si="13"/>
        <v>Veikla</v>
      </c>
      <c r="D26" s="143"/>
      <c r="E26" s="147">
        <f t="shared" ca="1" si="14"/>
        <v>0.21</v>
      </c>
      <c r="F26" s="138">
        <f ca="1">H26+NPV(FD,I26:INDEX(I26:DC26,PAL))</f>
        <v>0</v>
      </c>
      <c r="G26" s="139">
        <f ca="1">SUMIF($H$5:$DC$5,"&lt;="&amp;PAL,$H26:$DC26)</f>
        <v>0</v>
      </c>
      <c r="H26" s="137">
        <f t="shared" ca="1" si="27"/>
        <v>0</v>
      </c>
      <c r="I26" s="137">
        <f t="shared" ca="1" si="27"/>
        <v>0</v>
      </c>
      <c r="J26" s="137">
        <f t="shared" ca="1" si="27"/>
        <v>0</v>
      </c>
      <c r="K26" s="137">
        <f t="shared" ca="1" si="27"/>
        <v>0</v>
      </c>
      <c r="L26" s="137">
        <f t="shared" ca="1" si="27"/>
        <v>0</v>
      </c>
      <c r="M26" s="137">
        <f t="shared" ca="1" si="27"/>
        <v>0</v>
      </c>
      <c r="N26" s="137">
        <f t="shared" ca="1" si="27"/>
        <v>0</v>
      </c>
      <c r="O26" s="137">
        <f t="shared" ca="1" si="27"/>
        <v>0</v>
      </c>
      <c r="P26" s="137">
        <f t="shared" ca="1" si="27"/>
        <v>0</v>
      </c>
      <c r="Q26" s="137">
        <f t="shared" ca="1" si="27"/>
        <v>0</v>
      </c>
      <c r="R26" s="137">
        <f t="shared" ca="1" si="27"/>
        <v>0</v>
      </c>
      <c r="S26" s="137">
        <f t="shared" ca="1" si="27"/>
        <v>0</v>
      </c>
      <c r="T26" s="137">
        <f t="shared" ca="1" si="27"/>
        <v>0</v>
      </c>
      <c r="U26" s="137">
        <f t="shared" ca="1" si="27"/>
        <v>0</v>
      </c>
      <c r="V26" s="137">
        <f t="shared" ca="1" si="27"/>
        <v>0</v>
      </c>
      <c r="W26" s="137">
        <f t="shared" ca="1" si="27"/>
        <v>0</v>
      </c>
      <c r="X26" s="137">
        <f t="shared" ca="1" si="28"/>
        <v>0</v>
      </c>
      <c r="Y26" s="137">
        <f t="shared" ca="1" si="28"/>
        <v>0</v>
      </c>
      <c r="Z26" s="137">
        <f t="shared" ca="1" si="28"/>
        <v>0</v>
      </c>
      <c r="AA26" s="137">
        <f t="shared" ca="1" si="28"/>
        <v>0</v>
      </c>
      <c r="AB26" s="137">
        <f t="shared" ca="1" si="28"/>
        <v>0</v>
      </c>
      <c r="AC26" s="137">
        <f t="shared" ca="1" si="28"/>
        <v>0</v>
      </c>
      <c r="AD26" s="137">
        <f t="shared" ca="1" si="28"/>
        <v>0</v>
      </c>
      <c r="AE26" s="137">
        <f t="shared" ca="1" si="28"/>
        <v>0</v>
      </c>
      <c r="AF26" s="137">
        <f t="shared" ca="1" si="28"/>
        <v>0</v>
      </c>
      <c r="AG26" s="137">
        <f t="shared" ca="1" si="28"/>
        <v>0</v>
      </c>
      <c r="AH26" s="137">
        <f t="shared" ca="1" si="28"/>
        <v>0</v>
      </c>
      <c r="AI26" s="137">
        <f t="shared" ca="1" si="28"/>
        <v>0</v>
      </c>
      <c r="AJ26" s="137">
        <f t="shared" ca="1" si="28"/>
        <v>0</v>
      </c>
      <c r="AK26" s="137">
        <f t="shared" ca="1" si="28"/>
        <v>0</v>
      </c>
      <c r="AL26" s="137">
        <f t="shared" ca="1" si="28"/>
        <v>0</v>
      </c>
      <c r="AM26" s="137">
        <f t="shared" ca="1" si="28"/>
        <v>0</v>
      </c>
      <c r="AN26" s="137">
        <f t="shared" ca="1" si="29"/>
        <v>0</v>
      </c>
      <c r="AO26" s="137">
        <f t="shared" ca="1" si="29"/>
        <v>0</v>
      </c>
      <c r="AP26" s="137">
        <f t="shared" ca="1" si="29"/>
        <v>0</v>
      </c>
      <c r="AQ26" s="137">
        <f t="shared" ca="1" si="29"/>
        <v>0</v>
      </c>
      <c r="AR26" s="137">
        <f t="shared" ca="1" si="29"/>
        <v>0</v>
      </c>
      <c r="AS26" s="137">
        <f t="shared" ca="1" si="29"/>
        <v>0</v>
      </c>
      <c r="AT26" s="137">
        <f t="shared" ca="1" si="29"/>
        <v>0</v>
      </c>
      <c r="AU26" s="137">
        <f t="shared" ca="1" si="29"/>
        <v>0</v>
      </c>
      <c r="AV26" s="137">
        <f t="shared" ca="1" si="29"/>
        <v>0</v>
      </c>
      <c r="AW26" s="137">
        <f t="shared" ca="1" si="29"/>
        <v>0</v>
      </c>
      <c r="AX26" s="137">
        <f t="shared" ca="1" si="29"/>
        <v>0</v>
      </c>
      <c r="AY26" s="137">
        <f t="shared" ca="1" si="29"/>
        <v>0</v>
      </c>
      <c r="AZ26" s="137">
        <f t="shared" ca="1" si="29"/>
        <v>0</v>
      </c>
      <c r="BA26" s="137">
        <f t="shared" ca="1" si="29"/>
        <v>0</v>
      </c>
      <c r="BB26" s="137">
        <f t="shared" ca="1" si="29"/>
        <v>0</v>
      </c>
      <c r="BC26" s="137">
        <f t="shared" ca="1" si="29"/>
        <v>0</v>
      </c>
      <c r="BD26" s="137">
        <f t="shared" ca="1" si="30"/>
        <v>0</v>
      </c>
      <c r="BE26" s="137">
        <f t="shared" ca="1" si="30"/>
        <v>0</v>
      </c>
      <c r="BF26" s="137">
        <f t="shared" ca="1" si="30"/>
        <v>0</v>
      </c>
      <c r="BG26" s="137">
        <f t="shared" ca="1" si="30"/>
        <v>0</v>
      </c>
      <c r="BH26" s="137">
        <f t="shared" ca="1" si="30"/>
        <v>0</v>
      </c>
      <c r="BI26" s="137">
        <f t="shared" ca="1" si="30"/>
        <v>0</v>
      </c>
      <c r="BJ26" s="137">
        <f t="shared" ca="1" si="30"/>
        <v>0</v>
      </c>
      <c r="BK26" s="137">
        <f t="shared" ca="1" si="30"/>
        <v>0</v>
      </c>
      <c r="BL26" s="137">
        <f t="shared" ca="1" si="30"/>
        <v>0</v>
      </c>
      <c r="BM26" s="137">
        <f t="shared" ca="1" si="30"/>
        <v>0</v>
      </c>
      <c r="BN26" s="137">
        <f t="shared" ca="1" si="30"/>
        <v>0</v>
      </c>
      <c r="BO26" s="137">
        <f t="shared" ca="1" si="30"/>
        <v>0</v>
      </c>
      <c r="BP26" s="137">
        <f t="shared" ca="1" si="30"/>
        <v>0</v>
      </c>
      <c r="BQ26" s="137">
        <f t="shared" ca="1" si="30"/>
        <v>0</v>
      </c>
      <c r="BR26" s="137">
        <f t="shared" ca="1" si="30"/>
        <v>0</v>
      </c>
      <c r="BS26" s="137">
        <f t="shared" ca="1" si="30"/>
        <v>0</v>
      </c>
      <c r="BT26" s="137">
        <f t="shared" ca="1" si="31"/>
        <v>0</v>
      </c>
      <c r="BU26" s="137">
        <f t="shared" ca="1" si="31"/>
        <v>0</v>
      </c>
      <c r="BV26" s="137">
        <f t="shared" ca="1" si="31"/>
        <v>0</v>
      </c>
      <c r="BW26" s="137">
        <f t="shared" ca="1" si="31"/>
        <v>0</v>
      </c>
      <c r="BX26" s="137">
        <f t="shared" ca="1" si="31"/>
        <v>0</v>
      </c>
      <c r="BY26" s="137">
        <f t="shared" ca="1" si="31"/>
        <v>0</v>
      </c>
      <c r="BZ26" s="137">
        <f t="shared" ca="1" si="31"/>
        <v>0</v>
      </c>
      <c r="CA26" s="137">
        <f t="shared" ca="1" si="31"/>
        <v>0</v>
      </c>
      <c r="CB26" s="137">
        <f t="shared" ca="1" si="31"/>
        <v>0</v>
      </c>
      <c r="CC26" s="137">
        <f t="shared" ca="1" si="31"/>
        <v>0</v>
      </c>
      <c r="CD26" s="137">
        <f t="shared" ca="1" si="31"/>
        <v>0</v>
      </c>
      <c r="CE26" s="137">
        <f t="shared" ca="1" si="31"/>
        <v>0</v>
      </c>
      <c r="CF26" s="137">
        <f t="shared" ca="1" si="31"/>
        <v>0</v>
      </c>
      <c r="CG26" s="137">
        <f t="shared" ca="1" si="31"/>
        <v>0</v>
      </c>
      <c r="CH26" s="137">
        <f t="shared" ca="1" si="31"/>
        <v>0</v>
      </c>
      <c r="CI26" s="137">
        <f t="shared" ca="1" si="31"/>
        <v>0</v>
      </c>
      <c r="CJ26" s="137">
        <f t="shared" ca="1" si="32"/>
        <v>0</v>
      </c>
      <c r="CK26" s="137">
        <f t="shared" ca="1" si="32"/>
        <v>0</v>
      </c>
      <c r="CL26" s="137">
        <f t="shared" ca="1" si="32"/>
        <v>0</v>
      </c>
      <c r="CM26" s="137">
        <f t="shared" ca="1" si="32"/>
        <v>0</v>
      </c>
      <c r="CN26" s="137">
        <f t="shared" ca="1" si="32"/>
        <v>0</v>
      </c>
      <c r="CO26" s="137">
        <f t="shared" ca="1" si="32"/>
        <v>0</v>
      </c>
      <c r="CP26" s="137">
        <f t="shared" ca="1" si="32"/>
        <v>0</v>
      </c>
      <c r="CQ26" s="137">
        <f t="shared" ca="1" si="32"/>
        <v>0</v>
      </c>
      <c r="CR26" s="137">
        <f t="shared" ca="1" si="32"/>
        <v>0</v>
      </c>
      <c r="CS26" s="137">
        <f t="shared" ca="1" si="32"/>
        <v>0</v>
      </c>
      <c r="CT26" s="137">
        <f t="shared" ca="1" si="33"/>
        <v>0</v>
      </c>
      <c r="CU26" s="137">
        <f t="shared" ca="1" si="33"/>
        <v>0</v>
      </c>
      <c r="CV26" s="137">
        <f t="shared" ca="1" si="33"/>
        <v>0</v>
      </c>
      <c r="CW26" s="137">
        <f t="shared" ca="1" si="33"/>
        <v>0</v>
      </c>
      <c r="CX26" s="137">
        <f t="shared" ca="1" si="33"/>
        <v>0</v>
      </c>
      <c r="CY26" s="137">
        <f t="shared" ca="1" si="33"/>
        <v>0</v>
      </c>
      <c r="CZ26" s="137">
        <f t="shared" ca="1" si="33"/>
        <v>0</v>
      </c>
      <c r="DA26" s="137">
        <f t="shared" ca="1" si="33"/>
        <v>0</v>
      </c>
      <c r="DB26" s="137">
        <f t="shared" ca="1" si="33"/>
        <v>0</v>
      </c>
      <c r="DC26" s="137">
        <f t="shared" ca="1" si="33"/>
        <v>0</v>
      </c>
      <c r="DE26" s="253" t="str">
        <f t="shared" ca="1" si="24"/>
        <v>D.2.4.</v>
      </c>
      <c r="DF26">
        <f t="shared" ca="1" si="34"/>
        <v>1</v>
      </c>
      <c r="DG26">
        <f t="shared" ca="1" si="35"/>
        <v>21</v>
      </c>
      <c r="DH26">
        <v>0</v>
      </c>
    </row>
    <row r="27" spans="1:112" hidden="1">
      <c r="A27" s="123">
        <v>15</v>
      </c>
      <c r="B27" s="204" t="str">
        <f t="shared" ca="1" si="12"/>
        <v>D.2.5.</v>
      </c>
      <c r="C27" s="128" t="str">
        <f t="shared" ca="1" si="13"/>
        <v>Veikla</v>
      </c>
      <c r="D27" s="143"/>
      <c r="E27" s="147">
        <f t="shared" ca="1" si="14"/>
        <v>0.21</v>
      </c>
      <c r="F27" s="138">
        <f ca="1">H27+NPV(FD,I27:INDEX(I27:DC27,PAL))</f>
        <v>0</v>
      </c>
      <c r="G27" s="139">
        <f ca="1">SUMIF($H$5:$DC$5,"&lt;="&amp;PAL,$H27:$DC27)</f>
        <v>0</v>
      </c>
      <c r="H27" s="137">
        <f t="shared" ca="1" si="27"/>
        <v>0</v>
      </c>
      <c r="I27" s="137">
        <f t="shared" ca="1" si="27"/>
        <v>0</v>
      </c>
      <c r="J27" s="137">
        <f t="shared" ca="1" si="27"/>
        <v>0</v>
      </c>
      <c r="K27" s="137">
        <f t="shared" ca="1" si="27"/>
        <v>0</v>
      </c>
      <c r="L27" s="137">
        <f t="shared" ca="1" si="27"/>
        <v>0</v>
      </c>
      <c r="M27" s="137">
        <f t="shared" ca="1" si="27"/>
        <v>0</v>
      </c>
      <c r="N27" s="137">
        <f t="shared" ca="1" si="27"/>
        <v>0</v>
      </c>
      <c r="O27" s="137">
        <f t="shared" ca="1" si="27"/>
        <v>0</v>
      </c>
      <c r="P27" s="137">
        <f t="shared" ca="1" si="27"/>
        <v>0</v>
      </c>
      <c r="Q27" s="137">
        <f t="shared" ca="1" si="27"/>
        <v>0</v>
      </c>
      <c r="R27" s="137">
        <f t="shared" ca="1" si="27"/>
        <v>0</v>
      </c>
      <c r="S27" s="137">
        <f t="shared" ca="1" si="27"/>
        <v>0</v>
      </c>
      <c r="T27" s="137">
        <f t="shared" ca="1" si="27"/>
        <v>0</v>
      </c>
      <c r="U27" s="137">
        <f t="shared" ca="1" si="27"/>
        <v>0</v>
      </c>
      <c r="V27" s="137">
        <f t="shared" ca="1" si="27"/>
        <v>0</v>
      </c>
      <c r="W27" s="137">
        <f t="shared" ca="1" si="27"/>
        <v>0</v>
      </c>
      <c r="X27" s="137">
        <f t="shared" ca="1" si="28"/>
        <v>0</v>
      </c>
      <c r="Y27" s="137">
        <f t="shared" ca="1" si="28"/>
        <v>0</v>
      </c>
      <c r="Z27" s="137">
        <f t="shared" ca="1" si="28"/>
        <v>0</v>
      </c>
      <c r="AA27" s="137">
        <f t="shared" ca="1" si="28"/>
        <v>0</v>
      </c>
      <c r="AB27" s="137">
        <f t="shared" ca="1" si="28"/>
        <v>0</v>
      </c>
      <c r="AC27" s="137">
        <f t="shared" ca="1" si="28"/>
        <v>0</v>
      </c>
      <c r="AD27" s="137">
        <f t="shared" ca="1" si="28"/>
        <v>0</v>
      </c>
      <c r="AE27" s="137">
        <f t="shared" ca="1" si="28"/>
        <v>0</v>
      </c>
      <c r="AF27" s="137">
        <f t="shared" ca="1" si="28"/>
        <v>0</v>
      </c>
      <c r="AG27" s="137">
        <f t="shared" ca="1" si="28"/>
        <v>0</v>
      </c>
      <c r="AH27" s="137">
        <f t="shared" ca="1" si="28"/>
        <v>0</v>
      </c>
      <c r="AI27" s="137">
        <f t="shared" ca="1" si="28"/>
        <v>0</v>
      </c>
      <c r="AJ27" s="137">
        <f t="shared" ca="1" si="28"/>
        <v>0</v>
      </c>
      <c r="AK27" s="137">
        <f t="shared" ca="1" si="28"/>
        <v>0</v>
      </c>
      <c r="AL27" s="137">
        <f t="shared" ca="1" si="28"/>
        <v>0</v>
      </c>
      <c r="AM27" s="137">
        <f t="shared" ca="1" si="28"/>
        <v>0</v>
      </c>
      <c r="AN27" s="137">
        <f t="shared" ca="1" si="29"/>
        <v>0</v>
      </c>
      <c r="AO27" s="137">
        <f t="shared" ca="1" si="29"/>
        <v>0</v>
      </c>
      <c r="AP27" s="137">
        <f t="shared" ca="1" si="29"/>
        <v>0</v>
      </c>
      <c r="AQ27" s="137">
        <f t="shared" ca="1" si="29"/>
        <v>0</v>
      </c>
      <c r="AR27" s="137">
        <f t="shared" ca="1" si="29"/>
        <v>0</v>
      </c>
      <c r="AS27" s="137">
        <f t="shared" ca="1" si="29"/>
        <v>0</v>
      </c>
      <c r="AT27" s="137">
        <f t="shared" ca="1" si="29"/>
        <v>0</v>
      </c>
      <c r="AU27" s="137">
        <f t="shared" ca="1" si="29"/>
        <v>0</v>
      </c>
      <c r="AV27" s="137">
        <f t="shared" ca="1" si="29"/>
        <v>0</v>
      </c>
      <c r="AW27" s="137">
        <f t="shared" ca="1" si="29"/>
        <v>0</v>
      </c>
      <c r="AX27" s="137">
        <f t="shared" ca="1" si="29"/>
        <v>0</v>
      </c>
      <c r="AY27" s="137">
        <f t="shared" ca="1" si="29"/>
        <v>0</v>
      </c>
      <c r="AZ27" s="137">
        <f t="shared" ca="1" si="29"/>
        <v>0</v>
      </c>
      <c r="BA27" s="137">
        <f t="shared" ca="1" si="29"/>
        <v>0</v>
      </c>
      <c r="BB27" s="137">
        <f t="shared" ca="1" si="29"/>
        <v>0</v>
      </c>
      <c r="BC27" s="137">
        <f t="shared" ca="1" si="29"/>
        <v>0</v>
      </c>
      <c r="BD27" s="137">
        <f t="shared" ca="1" si="30"/>
        <v>0</v>
      </c>
      <c r="BE27" s="137">
        <f t="shared" ca="1" si="30"/>
        <v>0</v>
      </c>
      <c r="BF27" s="137">
        <f t="shared" ca="1" si="30"/>
        <v>0</v>
      </c>
      <c r="BG27" s="137">
        <f t="shared" ca="1" si="30"/>
        <v>0</v>
      </c>
      <c r="BH27" s="137">
        <f t="shared" ca="1" si="30"/>
        <v>0</v>
      </c>
      <c r="BI27" s="137">
        <f t="shared" ca="1" si="30"/>
        <v>0</v>
      </c>
      <c r="BJ27" s="137">
        <f t="shared" ca="1" si="30"/>
        <v>0</v>
      </c>
      <c r="BK27" s="137">
        <f t="shared" ca="1" si="30"/>
        <v>0</v>
      </c>
      <c r="BL27" s="137">
        <f t="shared" ca="1" si="30"/>
        <v>0</v>
      </c>
      <c r="BM27" s="137">
        <f t="shared" ca="1" si="30"/>
        <v>0</v>
      </c>
      <c r="BN27" s="137">
        <f t="shared" ca="1" si="30"/>
        <v>0</v>
      </c>
      <c r="BO27" s="137">
        <f t="shared" ca="1" si="30"/>
        <v>0</v>
      </c>
      <c r="BP27" s="137">
        <f t="shared" ca="1" si="30"/>
        <v>0</v>
      </c>
      <c r="BQ27" s="137">
        <f t="shared" ca="1" si="30"/>
        <v>0</v>
      </c>
      <c r="BR27" s="137">
        <f t="shared" ca="1" si="30"/>
        <v>0</v>
      </c>
      <c r="BS27" s="137">
        <f t="shared" ca="1" si="30"/>
        <v>0</v>
      </c>
      <c r="BT27" s="137">
        <f t="shared" ca="1" si="31"/>
        <v>0</v>
      </c>
      <c r="BU27" s="137">
        <f t="shared" ca="1" si="31"/>
        <v>0</v>
      </c>
      <c r="BV27" s="137">
        <f t="shared" ca="1" si="31"/>
        <v>0</v>
      </c>
      <c r="BW27" s="137">
        <f t="shared" ca="1" si="31"/>
        <v>0</v>
      </c>
      <c r="BX27" s="137">
        <f t="shared" ca="1" si="31"/>
        <v>0</v>
      </c>
      <c r="BY27" s="137">
        <f t="shared" ca="1" si="31"/>
        <v>0</v>
      </c>
      <c r="BZ27" s="137">
        <f t="shared" ca="1" si="31"/>
        <v>0</v>
      </c>
      <c r="CA27" s="137">
        <f t="shared" ca="1" si="31"/>
        <v>0</v>
      </c>
      <c r="CB27" s="137">
        <f t="shared" ca="1" si="31"/>
        <v>0</v>
      </c>
      <c r="CC27" s="137">
        <f t="shared" ca="1" si="31"/>
        <v>0</v>
      </c>
      <c r="CD27" s="137">
        <f t="shared" ca="1" si="31"/>
        <v>0</v>
      </c>
      <c r="CE27" s="137">
        <f t="shared" ca="1" si="31"/>
        <v>0</v>
      </c>
      <c r="CF27" s="137">
        <f t="shared" ca="1" si="31"/>
        <v>0</v>
      </c>
      <c r="CG27" s="137">
        <f t="shared" ca="1" si="31"/>
        <v>0</v>
      </c>
      <c r="CH27" s="137">
        <f t="shared" ca="1" si="31"/>
        <v>0</v>
      </c>
      <c r="CI27" s="137">
        <f t="shared" ca="1" si="31"/>
        <v>0</v>
      </c>
      <c r="CJ27" s="137">
        <f t="shared" ca="1" si="32"/>
        <v>0</v>
      </c>
      <c r="CK27" s="137">
        <f t="shared" ca="1" si="32"/>
        <v>0</v>
      </c>
      <c r="CL27" s="137">
        <f t="shared" ca="1" si="32"/>
        <v>0</v>
      </c>
      <c r="CM27" s="137">
        <f t="shared" ca="1" si="32"/>
        <v>0</v>
      </c>
      <c r="CN27" s="137">
        <f t="shared" ca="1" si="32"/>
        <v>0</v>
      </c>
      <c r="CO27" s="137">
        <f t="shared" ca="1" si="32"/>
        <v>0</v>
      </c>
      <c r="CP27" s="137">
        <f t="shared" ca="1" si="32"/>
        <v>0</v>
      </c>
      <c r="CQ27" s="137">
        <f t="shared" ca="1" si="32"/>
        <v>0</v>
      </c>
      <c r="CR27" s="137">
        <f t="shared" ca="1" si="32"/>
        <v>0</v>
      </c>
      <c r="CS27" s="137">
        <f t="shared" ca="1" si="32"/>
        <v>0</v>
      </c>
      <c r="CT27" s="137">
        <f t="shared" ca="1" si="33"/>
        <v>0</v>
      </c>
      <c r="CU27" s="137">
        <f t="shared" ca="1" si="33"/>
        <v>0</v>
      </c>
      <c r="CV27" s="137">
        <f t="shared" ca="1" si="33"/>
        <v>0</v>
      </c>
      <c r="CW27" s="137">
        <f t="shared" ca="1" si="33"/>
        <v>0</v>
      </c>
      <c r="CX27" s="137">
        <f t="shared" ca="1" si="33"/>
        <v>0</v>
      </c>
      <c r="CY27" s="137">
        <f t="shared" ca="1" si="33"/>
        <v>0</v>
      </c>
      <c r="CZ27" s="137">
        <f t="shared" ca="1" si="33"/>
        <v>0</v>
      </c>
      <c r="DA27" s="137">
        <f t="shared" ca="1" si="33"/>
        <v>0</v>
      </c>
      <c r="DB27" s="137">
        <f t="shared" ca="1" si="33"/>
        <v>0</v>
      </c>
      <c r="DC27" s="137">
        <f t="shared" ca="1" si="33"/>
        <v>0</v>
      </c>
      <c r="DE27" s="253" t="str">
        <f t="shared" ca="1" si="24"/>
        <v>D.2.5.</v>
      </c>
      <c r="DF27">
        <f t="shared" ca="1" si="34"/>
        <v>1</v>
      </c>
      <c r="DG27">
        <f t="shared" ca="1" si="35"/>
        <v>21</v>
      </c>
      <c r="DH27">
        <v>0</v>
      </c>
    </row>
    <row r="28" spans="1:112" hidden="1">
      <c r="A28" s="123">
        <v>16</v>
      </c>
      <c r="B28" s="204" t="str">
        <f t="shared" ca="1" si="12"/>
        <v>D.2.6.</v>
      </c>
      <c r="C28" s="128" t="str">
        <f t="shared" ca="1" si="13"/>
        <v>Veikla</v>
      </c>
      <c r="D28" s="143"/>
      <c r="E28" s="147">
        <f t="shared" ca="1" si="14"/>
        <v>0.21</v>
      </c>
      <c r="F28" s="138">
        <f ca="1">H28+NPV(FD,I28:INDEX(I28:DC28,PAL))</f>
        <v>0</v>
      </c>
      <c r="G28" s="139">
        <f ca="1">SUMIF($H$5:$DC$5,"&lt;="&amp;PAL,$H28:$DC28)</f>
        <v>0</v>
      </c>
      <c r="H28" s="137">
        <f t="shared" ca="1" si="27"/>
        <v>0</v>
      </c>
      <c r="I28" s="137">
        <f t="shared" ca="1" si="27"/>
        <v>0</v>
      </c>
      <c r="J28" s="137">
        <f t="shared" ca="1" si="27"/>
        <v>0</v>
      </c>
      <c r="K28" s="137">
        <f t="shared" ca="1" si="27"/>
        <v>0</v>
      </c>
      <c r="L28" s="137">
        <f t="shared" ca="1" si="27"/>
        <v>0</v>
      </c>
      <c r="M28" s="137">
        <f t="shared" ca="1" si="27"/>
        <v>0</v>
      </c>
      <c r="N28" s="137">
        <f t="shared" ca="1" si="27"/>
        <v>0</v>
      </c>
      <c r="O28" s="137">
        <f t="shared" ca="1" si="27"/>
        <v>0</v>
      </c>
      <c r="P28" s="137">
        <f t="shared" ca="1" si="27"/>
        <v>0</v>
      </c>
      <c r="Q28" s="137">
        <f t="shared" ca="1" si="27"/>
        <v>0</v>
      </c>
      <c r="R28" s="137">
        <f t="shared" ca="1" si="27"/>
        <v>0</v>
      </c>
      <c r="S28" s="137">
        <f t="shared" ca="1" si="27"/>
        <v>0</v>
      </c>
      <c r="T28" s="137">
        <f t="shared" ca="1" si="27"/>
        <v>0</v>
      </c>
      <c r="U28" s="137">
        <f t="shared" ca="1" si="27"/>
        <v>0</v>
      </c>
      <c r="V28" s="137">
        <f t="shared" ca="1" si="27"/>
        <v>0</v>
      </c>
      <c r="W28" s="137">
        <f t="shared" ca="1" si="27"/>
        <v>0</v>
      </c>
      <c r="X28" s="137">
        <f t="shared" ca="1" si="28"/>
        <v>0</v>
      </c>
      <c r="Y28" s="137">
        <f t="shared" ca="1" si="28"/>
        <v>0</v>
      </c>
      <c r="Z28" s="137">
        <f t="shared" ca="1" si="28"/>
        <v>0</v>
      </c>
      <c r="AA28" s="137">
        <f t="shared" ca="1" si="28"/>
        <v>0</v>
      </c>
      <c r="AB28" s="137">
        <f t="shared" ca="1" si="28"/>
        <v>0</v>
      </c>
      <c r="AC28" s="137">
        <f t="shared" ca="1" si="28"/>
        <v>0</v>
      </c>
      <c r="AD28" s="137">
        <f t="shared" ca="1" si="28"/>
        <v>0</v>
      </c>
      <c r="AE28" s="137">
        <f t="shared" ca="1" si="28"/>
        <v>0</v>
      </c>
      <c r="AF28" s="137">
        <f t="shared" ca="1" si="28"/>
        <v>0</v>
      </c>
      <c r="AG28" s="137">
        <f t="shared" ca="1" si="28"/>
        <v>0</v>
      </c>
      <c r="AH28" s="137">
        <f t="shared" ca="1" si="28"/>
        <v>0</v>
      </c>
      <c r="AI28" s="137">
        <f t="shared" ca="1" si="28"/>
        <v>0</v>
      </c>
      <c r="AJ28" s="137">
        <f t="shared" ca="1" si="28"/>
        <v>0</v>
      </c>
      <c r="AK28" s="137">
        <f t="shared" ca="1" si="28"/>
        <v>0</v>
      </c>
      <c r="AL28" s="137">
        <f t="shared" ca="1" si="28"/>
        <v>0</v>
      </c>
      <c r="AM28" s="137">
        <f t="shared" ca="1" si="28"/>
        <v>0</v>
      </c>
      <c r="AN28" s="137">
        <f t="shared" ca="1" si="29"/>
        <v>0</v>
      </c>
      <c r="AO28" s="137">
        <f t="shared" ca="1" si="29"/>
        <v>0</v>
      </c>
      <c r="AP28" s="137">
        <f t="shared" ca="1" si="29"/>
        <v>0</v>
      </c>
      <c r="AQ28" s="137">
        <f t="shared" ca="1" si="29"/>
        <v>0</v>
      </c>
      <c r="AR28" s="137">
        <f t="shared" ca="1" si="29"/>
        <v>0</v>
      </c>
      <c r="AS28" s="137">
        <f t="shared" ca="1" si="29"/>
        <v>0</v>
      </c>
      <c r="AT28" s="137">
        <f t="shared" ca="1" si="29"/>
        <v>0</v>
      </c>
      <c r="AU28" s="137">
        <f t="shared" ca="1" si="29"/>
        <v>0</v>
      </c>
      <c r="AV28" s="137">
        <f t="shared" ca="1" si="29"/>
        <v>0</v>
      </c>
      <c r="AW28" s="137">
        <f t="shared" ca="1" si="29"/>
        <v>0</v>
      </c>
      <c r="AX28" s="137">
        <f t="shared" ca="1" si="29"/>
        <v>0</v>
      </c>
      <c r="AY28" s="137">
        <f t="shared" ca="1" si="29"/>
        <v>0</v>
      </c>
      <c r="AZ28" s="137">
        <f t="shared" ca="1" si="29"/>
        <v>0</v>
      </c>
      <c r="BA28" s="137">
        <f t="shared" ca="1" si="29"/>
        <v>0</v>
      </c>
      <c r="BB28" s="137">
        <f t="shared" ca="1" si="29"/>
        <v>0</v>
      </c>
      <c r="BC28" s="137">
        <f t="shared" ca="1" si="29"/>
        <v>0</v>
      </c>
      <c r="BD28" s="137">
        <f t="shared" ca="1" si="30"/>
        <v>0</v>
      </c>
      <c r="BE28" s="137">
        <f t="shared" ca="1" si="30"/>
        <v>0</v>
      </c>
      <c r="BF28" s="137">
        <f t="shared" ca="1" si="30"/>
        <v>0</v>
      </c>
      <c r="BG28" s="137">
        <f t="shared" ca="1" si="30"/>
        <v>0</v>
      </c>
      <c r="BH28" s="137">
        <f t="shared" ca="1" si="30"/>
        <v>0</v>
      </c>
      <c r="BI28" s="137">
        <f t="shared" ca="1" si="30"/>
        <v>0</v>
      </c>
      <c r="BJ28" s="137">
        <f t="shared" ca="1" si="30"/>
        <v>0</v>
      </c>
      <c r="BK28" s="137">
        <f t="shared" ca="1" si="30"/>
        <v>0</v>
      </c>
      <c r="BL28" s="137">
        <f t="shared" ca="1" si="30"/>
        <v>0</v>
      </c>
      <c r="BM28" s="137">
        <f t="shared" ca="1" si="30"/>
        <v>0</v>
      </c>
      <c r="BN28" s="137">
        <f t="shared" ca="1" si="30"/>
        <v>0</v>
      </c>
      <c r="BO28" s="137">
        <f t="shared" ca="1" si="30"/>
        <v>0</v>
      </c>
      <c r="BP28" s="137">
        <f t="shared" ca="1" si="30"/>
        <v>0</v>
      </c>
      <c r="BQ28" s="137">
        <f t="shared" ca="1" si="30"/>
        <v>0</v>
      </c>
      <c r="BR28" s="137">
        <f t="shared" ca="1" si="30"/>
        <v>0</v>
      </c>
      <c r="BS28" s="137">
        <f t="shared" ca="1" si="30"/>
        <v>0</v>
      </c>
      <c r="BT28" s="137">
        <f t="shared" ca="1" si="31"/>
        <v>0</v>
      </c>
      <c r="BU28" s="137">
        <f t="shared" ca="1" si="31"/>
        <v>0</v>
      </c>
      <c r="BV28" s="137">
        <f t="shared" ca="1" si="31"/>
        <v>0</v>
      </c>
      <c r="BW28" s="137">
        <f t="shared" ca="1" si="31"/>
        <v>0</v>
      </c>
      <c r="BX28" s="137">
        <f t="shared" ca="1" si="31"/>
        <v>0</v>
      </c>
      <c r="BY28" s="137">
        <f t="shared" ca="1" si="31"/>
        <v>0</v>
      </c>
      <c r="BZ28" s="137">
        <f t="shared" ca="1" si="31"/>
        <v>0</v>
      </c>
      <c r="CA28" s="137">
        <f t="shared" ca="1" si="31"/>
        <v>0</v>
      </c>
      <c r="CB28" s="137">
        <f t="shared" ca="1" si="31"/>
        <v>0</v>
      </c>
      <c r="CC28" s="137">
        <f t="shared" ca="1" si="31"/>
        <v>0</v>
      </c>
      <c r="CD28" s="137">
        <f t="shared" ca="1" si="31"/>
        <v>0</v>
      </c>
      <c r="CE28" s="137">
        <f t="shared" ca="1" si="31"/>
        <v>0</v>
      </c>
      <c r="CF28" s="137">
        <f t="shared" ca="1" si="31"/>
        <v>0</v>
      </c>
      <c r="CG28" s="137">
        <f t="shared" ca="1" si="31"/>
        <v>0</v>
      </c>
      <c r="CH28" s="137">
        <f t="shared" ca="1" si="31"/>
        <v>0</v>
      </c>
      <c r="CI28" s="137">
        <f t="shared" ca="1" si="31"/>
        <v>0</v>
      </c>
      <c r="CJ28" s="137">
        <f t="shared" ca="1" si="32"/>
        <v>0</v>
      </c>
      <c r="CK28" s="137">
        <f t="shared" ca="1" si="32"/>
        <v>0</v>
      </c>
      <c r="CL28" s="137">
        <f t="shared" ca="1" si="32"/>
        <v>0</v>
      </c>
      <c r="CM28" s="137">
        <f t="shared" ca="1" si="32"/>
        <v>0</v>
      </c>
      <c r="CN28" s="137">
        <f t="shared" ca="1" si="32"/>
        <v>0</v>
      </c>
      <c r="CO28" s="137">
        <f t="shared" ca="1" si="32"/>
        <v>0</v>
      </c>
      <c r="CP28" s="137">
        <f t="shared" ca="1" si="32"/>
        <v>0</v>
      </c>
      <c r="CQ28" s="137">
        <f t="shared" ca="1" si="32"/>
        <v>0</v>
      </c>
      <c r="CR28" s="137">
        <f t="shared" ca="1" si="32"/>
        <v>0</v>
      </c>
      <c r="CS28" s="137">
        <f t="shared" ca="1" si="32"/>
        <v>0</v>
      </c>
      <c r="CT28" s="137">
        <f t="shared" ca="1" si="33"/>
        <v>0</v>
      </c>
      <c r="CU28" s="137">
        <f t="shared" ca="1" si="33"/>
        <v>0</v>
      </c>
      <c r="CV28" s="137">
        <f t="shared" ca="1" si="33"/>
        <v>0</v>
      </c>
      <c r="CW28" s="137">
        <f t="shared" ca="1" si="33"/>
        <v>0</v>
      </c>
      <c r="CX28" s="137">
        <f t="shared" ca="1" si="33"/>
        <v>0</v>
      </c>
      <c r="CY28" s="137">
        <f t="shared" ca="1" si="33"/>
        <v>0</v>
      </c>
      <c r="CZ28" s="137">
        <f t="shared" ca="1" si="33"/>
        <v>0</v>
      </c>
      <c r="DA28" s="137">
        <f t="shared" ca="1" si="33"/>
        <v>0</v>
      </c>
      <c r="DB28" s="137">
        <f t="shared" ca="1" si="33"/>
        <v>0</v>
      </c>
      <c r="DC28" s="137">
        <f t="shared" ca="1" si="33"/>
        <v>0</v>
      </c>
      <c r="DE28" s="253" t="str">
        <f t="shared" ca="1" si="24"/>
        <v>D.2.6.</v>
      </c>
      <c r="DF28">
        <f t="shared" ca="1" si="34"/>
        <v>1</v>
      </c>
      <c r="DG28">
        <f t="shared" ca="1" si="35"/>
        <v>21</v>
      </c>
      <c r="DH28">
        <v>0</v>
      </c>
    </row>
    <row r="29" spans="1:112" hidden="1">
      <c r="A29" s="123">
        <v>17</v>
      </c>
      <c r="B29" s="204" t="str">
        <f t="shared" ca="1" si="12"/>
        <v>D.2.7.</v>
      </c>
      <c r="C29" s="128" t="str">
        <f t="shared" ca="1" si="13"/>
        <v>Veikla</v>
      </c>
      <c r="D29" s="143"/>
      <c r="E29" s="147">
        <f t="shared" ca="1" si="14"/>
        <v>0.21</v>
      </c>
      <c r="F29" s="138">
        <f ca="1">H29+NPV(FD,I29:INDEX(I29:DC29,PAL))</f>
        <v>0</v>
      </c>
      <c r="G29" s="139">
        <f ca="1">SUMIF($H$5:$DC$5,"&lt;="&amp;PAL,$H29:$DC29)</f>
        <v>0</v>
      </c>
      <c r="H29" s="137">
        <f t="shared" ca="1" si="27"/>
        <v>0</v>
      </c>
      <c r="I29" s="137">
        <f t="shared" ca="1" si="27"/>
        <v>0</v>
      </c>
      <c r="J29" s="137">
        <f t="shared" ca="1" si="27"/>
        <v>0</v>
      </c>
      <c r="K29" s="137">
        <f t="shared" ca="1" si="27"/>
        <v>0</v>
      </c>
      <c r="L29" s="137">
        <f t="shared" ca="1" si="27"/>
        <v>0</v>
      </c>
      <c r="M29" s="137">
        <f t="shared" ca="1" si="27"/>
        <v>0</v>
      </c>
      <c r="N29" s="137">
        <f t="shared" ca="1" si="27"/>
        <v>0</v>
      </c>
      <c r="O29" s="137">
        <f t="shared" ca="1" si="27"/>
        <v>0</v>
      </c>
      <c r="P29" s="137">
        <f t="shared" ca="1" si="27"/>
        <v>0</v>
      </c>
      <c r="Q29" s="137">
        <f t="shared" ca="1" si="27"/>
        <v>0</v>
      </c>
      <c r="R29" s="137">
        <f t="shared" ca="1" si="27"/>
        <v>0</v>
      </c>
      <c r="S29" s="137">
        <f t="shared" ca="1" si="27"/>
        <v>0</v>
      </c>
      <c r="T29" s="137">
        <f t="shared" ca="1" si="27"/>
        <v>0</v>
      </c>
      <c r="U29" s="137">
        <f t="shared" ca="1" si="27"/>
        <v>0</v>
      </c>
      <c r="V29" s="137">
        <f t="shared" ca="1" si="27"/>
        <v>0</v>
      </c>
      <c r="W29" s="137">
        <f t="shared" ca="1" si="27"/>
        <v>0</v>
      </c>
      <c r="X29" s="137">
        <f t="shared" ca="1" si="28"/>
        <v>0</v>
      </c>
      <c r="Y29" s="137">
        <f t="shared" ca="1" si="28"/>
        <v>0</v>
      </c>
      <c r="Z29" s="137">
        <f t="shared" ca="1" si="28"/>
        <v>0</v>
      </c>
      <c r="AA29" s="137">
        <f t="shared" ca="1" si="28"/>
        <v>0</v>
      </c>
      <c r="AB29" s="137">
        <f t="shared" ca="1" si="28"/>
        <v>0</v>
      </c>
      <c r="AC29" s="137">
        <f t="shared" ca="1" si="28"/>
        <v>0</v>
      </c>
      <c r="AD29" s="137">
        <f t="shared" ca="1" si="28"/>
        <v>0</v>
      </c>
      <c r="AE29" s="137">
        <f t="shared" ca="1" si="28"/>
        <v>0</v>
      </c>
      <c r="AF29" s="137">
        <f t="shared" ca="1" si="28"/>
        <v>0</v>
      </c>
      <c r="AG29" s="137">
        <f t="shared" ca="1" si="28"/>
        <v>0</v>
      </c>
      <c r="AH29" s="137">
        <f t="shared" ca="1" si="28"/>
        <v>0</v>
      </c>
      <c r="AI29" s="137">
        <f t="shared" ca="1" si="28"/>
        <v>0</v>
      </c>
      <c r="AJ29" s="137">
        <f t="shared" ca="1" si="28"/>
        <v>0</v>
      </c>
      <c r="AK29" s="137">
        <f t="shared" ca="1" si="28"/>
        <v>0</v>
      </c>
      <c r="AL29" s="137">
        <f t="shared" ca="1" si="28"/>
        <v>0</v>
      </c>
      <c r="AM29" s="137">
        <f t="shared" ca="1" si="28"/>
        <v>0</v>
      </c>
      <c r="AN29" s="137">
        <f t="shared" ca="1" si="29"/>
        <v>0</v>
      </c>
      <c r="AO29" s="137">
        <f t="shared" ca="1" si="29"/>
        <v>0</v>
      </c>
      <c r="AP29" s="137">
        <f t="shared" ca="1" si="29"/>
        <v>0</v>
      </c>
      <c r="AQ29" s="137">
        <f t="shared" ca="1" si="29"/>
        <v>0</v>
      </c>
      <c r="AR29" s="137">
        <f t="shared" ca="1" si="29"/>
        <v>0</v>
      </c>
      <c r="AS29" s="137">
        <f t="shared" ca="1" si="29"/>
        <v>0</v>
      </c>
      <c r="AT29" s="137">
        <f t="shared" ca="1" si="29"/>
        <v>0</v>
      </c>
      <c r="AU29" s="137">
        <f t="shared" ca="1" si="29"/>
        <v>0</v>
      </c>
      <c r="AV29" s="137">
        <f t="shared" ca="1" si="29"/>
        <v>0</v>
      </c>
      <c r="AW29" s="137">
        <f t="shared" ca="1" si="29"/>
        <v>0</v>
      </c>
      <c r="AX29" s="137">
        <f t="shared" ca="1" si="29"/>
        <v>0</v>
      </c>
      <c r="AY29" s="137">
        <f t="shared" ca="1" si="29"/>
        <v>0</v>
      </c>
      <c r="AZ29" s="137">
        <f t="shared" ca="1" si="29"/>
        <v>0</v>
      </c>
      <c r="BA29" s="137">
        <f t="shared" ca="1" si="29"/>
        <v>0</v>
      </c>
      <c r="BB29" s="137">
        <f t="shared" ca="1" si="29"/>
        <v>0</v>
      </c>
      <c r="BC29" s="137">
        <f t="shared" ca="1" si="29"/>
        <v>0</v>
      </c>
      <c r="BD29" s="137">
        <f t="shared" ca="1" si="30"/>
        <v>0</v>
      </c>
      <c r="BE29" s="137">
        <f t="shared" ca="1" si="30"/>
        <v>0</v>
      </c>
      <c r="BF29" s="137">
        <f t="shared" ca="1" si="30"/>
        <v>0</v>
      </c>
      <c r="BG29" s="137">
        <f t="shared" ca="1" si="30"/>
        <v>0</v>
      </c>
      <c r="BH29" s="137">
        <f t="shared" ca="1" si="30"/>
        <v>0</v>
      </c>
      <c r="BI29" s="137">
        <f t="shared" ca="1" si="30"/>
        <v>0</v>
      </c>
      <c r="BJ29" s="137">
        <f t="shared" ca="1" si="30"/>
        <v>0</v>
      </c>
      <c r="BK29" s="137">
        <f t="shared" ca="1" si="30"/>
        <v>0</v>
      </c>
      <c r="BL29" s="137">
        <f t="shared" ca="1" si="30"/>
        <v>0</v>
      </c>
      <c r="BM29" s="137">
        <f t="shared" ca="1" si="30"/>
        <v>0</v>
      </c>
      <c r="BN29" s="137">
        <f t="shared" ca="1" si="30"/>
        <v>0</v>
      </c>
      <c r="BO29" s="137">
        <f t="shared" ca="1" si="30"/>
        <v>0</v>
      </c>
      <c r="BP29" s="137">
        <f t="shared" ca="1" si="30"/>
        <v>0</v>
      </c>
      <c r="BQ29" s="137">
        <f t="shared" ca="1" si="30"/>
        <v>0</v>
      </c>
      <c r="BR29" s="137">
        <f t="shared" ca="1" si="30"/>
        <v>0</v>
      </c>
      <c r="BS29" s="137">
        <f t="shared" ca="1" si="30"/>
        <v>0</v>
      </c>
      <c r="BT29" s="137">
        <f t="shared" ca="1" si="31"/>
        <v>0</v>
      </c>
      <c r="BU29" s="137">
        <f t="shared" ca="1" si="31"/>
        <v>0</v>
      </c>
      <c r="BV29" s="137">
        <f t="shared" ca="1" si="31"/>
        <v>0</v>
      </c>
      <c r="BW29" s="137">
        <f t="shared" ca="1" si="31"/>
        <v>0</v>
      </c>
      <c r="BX29" s="137">
        <f t="shared" ca="1" si="31"/>
        <v>0</v>
      </c>
      <c r="BY29" s="137">
        <f t="shared" ca="1" si="31"/>
        <v>0</v>
      </c>
      <c r="BZ29" s="137">
        <f t="shared" ca="1" si="31"/>
        <v>0</v>
      </c>
      <c r="CA29" s="137">
        <f t="shared" ca="1" si="31"/>
        <v>0</v>
      </c>
      <c r="CB29" s="137">
        <f t="shared" ca="1" si="31"/>
        <v>0</v>
      </c>
      <c r="CC29" s="137">
        <f t="shared" ca="1" si="31"/>
        <v>0</v>
      </c>
      <c r="CD29" s="137">
        <f t="shared" ca="1" si="31"/>
        <v>0</v>
      </c>
      <c r="CE29" s="137">
        <f t="shared" ca="1" si="31"/>
        <v>0</v>
      </c>
      <c r="CF29" s="137">
        <f t="shared" ca="1" si="31"/>
        <v>0</v>
      </c>
      <c r="CG29" s="137">
        <f t="shared" ca="1" si="31"/>
        <v>0</v>
      </c>
      <c r="CH29" s="137">
        <f t="shared" ca="1" si="31"/>
        <v>0</v>
      </c>
      <c r="CI29" s="137">
        <f t="shared" ca="1" si="31"/>
        <v>0</v>
      </c>
      <c r="CJ29" s="137">
        <f t="shared" ca="1" si="32"/>
        <v>0</v>
      </c>
      <c r="CK29" s="137">
        <f t="shared" ca="1" si="32"/>
        <v>0</v>
      </c>
      <c r="CL29" s="137">
        <f t="shared" ca="1" si="32"/>
        <v>0</v>
      </c>
      <c r="CM29" s="137">
        <f t="shared" ca="1" si="32"/>
        <v>0</v>
      </c>
      <c r="CN29" s="137">
        <f t="shared" ca="1" si="32"/>
        <v>0</v>
      </c>
      <c r="CO29" s="137">
        <f t="shared" ca="1" si="32"/>
        <v>0</v>
      </c>
      <c r="CP29" s="137">
        <f t="shared" ca="1" si="32"/>
        <v>0</v>
      </c>
      <c r="CQ29" s="137">
        <f t="shared" ca="1" si="32"/>
        <v>0</v>
      </c>
      <c r="CR29" s="137">
        <f t="shared" ca="1" si="32"/>
        <v>0</v>
      </c>
      <c r="CS29" s="137">
        <f t="shared" ca="1" si="32"/>
        <v>0</v>
      </c>
      <c r="CT29" s="137">
        <f t="shared" ca="1" si="33"/>
        <v>0</v>
      </c>
      <c r="CU29" s="137">
        <f t="shared" ca="1" si="33"/>
        <v>0</v>
      </c>
      <c r="CV29" s="137">
        <f t="shared" ca="1" si="33"/>
        <v>0</v>
      </c>
      <c r="CW29" s="137">
        <f t="shared" ca="1" si="33"/>
        <v>0</v>
      </c>
      <c r="CX29" s="137">
        <f t="shared" ca="1" si="33"/>
        <v>0</v>
      </c>
      <c r="CY29" s="137">
        <f t="shared" ca="1" si="33"/>
        <v>0</v>
      </c>
      <c r="CZ29" s="137">
        <f t="shared" ca="1" si="33"/>
        <v>0</v>
      </c>
      <c r="DA29" s="137">
        <f t="shared" ca="1" si="33"/>
        <v>0</v>
      </c>
      <c r="DB29" s="137">
        <f t="shared" ca="1" si="33"/>
        <v>0</v>
      </c>
      <c r="DC29" s="137">
        <f t="shared" ca="1" si="33"/>
        <v>0</v>
      </c>
      <c r="DE29" s="253" t="str">
        <f t="shared" ca="1" si="24"/>
        <v>D.2.7.</v>
      </c>
      <c r="DF29">
        <f t="shared" ca="1" si="34"/>
        <v>1</v>
      </c>
      <c r="DG29">
        <f t="shared" ca="1" si="35"/>
        <v>21</v>
      </c>
      <c r="DH29">
        <v>0</v>
      </c>
    </row>
    <row r="30" spans="1:112" hidden="1">
      <c r="A30" s="123">
        <v>18</v>
      </c>
      <c r="B30" s="204" t="str">
        <f t="shared" ca="1" si="12"/>
        <v>D.2.8.</v>
      </c>
      <c r="C30" s="128" t="str">
        <f t="shared" ca="1" si="13"/>
        <v>Veikla</v>
      </c>
      <c r="D30" s="132"/>
      <c r="E30" s="147">
        <f t="shared" ca="1" si="14"/>
        <v>0.21</v>
      </c>
      <c r="F30" s="138">
        <f ca="1">H30+NPV(FD,I30:INDEX(I30:DC30,PAL))</f>
        <v>0</v>
      </c>
      <c r="G30" s="139">
        <f ca="1">SUMIF($H$5:$DC$5,"&lt;="&amp;PAL,$H30:$DC30)</f>
        <v>0</v>
      </c>
      <c r="H30" s="137">
        <f t="shared" ca="1" si="27"/>
        <v>0</v>
      </c>
      <c r="I30" s="137">
        <f t="shared" ca="1" si="27"/>
        <v>0</v>
      </c>
      <c r="J30" s="137">
        <f t="shared" ca="1" si="27"/>
        <v>0</v>
      </c>
      <c r="K30" s="137">
        <f t="shared" ca="1" si="27"/>
        <v>0</v>
      </c>
      <c r="L30" s="137">
        <f t="shared" ca="1" si="27"/>
        <v>0</v>
      </c>
      <c r="M30" s="137">
        <f t="shared" ca="1" si="27"/>
        <v>0</v>
      </c>
      <c r="N30" s="137">
        <f t="shared" ca="1" si="27"/>
        <v>0</v>
      </c>
      <c r="O30" s="137">
        <f t="shared" ca="1" si="27"/>
        <v>0</v>
      </c>
      <c r="P30" s="137">
        <f t="shared" ca="1" si="27"/>
        <v>0</v>
      </c>
      <c r="Q30" s="137">
        <f t="shared" ca="1" si="27"/>
        <v>0</v>
      </c>
      <c r="R30" s="137">
        <f t="shared" ca="1" si="27"/>
        <v>0</v>
      </c>
      <c r="S30" s="137">
        <f t="shared" ca="1" si="27"/>
        <v>0</v>
      </c>
      <c r="T30" s="137">
        <f t="shared" ca="1" si="27"/>
        <v>0</v>
      </c>
      <c r="U30" s="137">
        <f t="shared" ca="1" si="27"/>
        <v>0</v>
      </c>
      <c r="V30" s="137">
        <f t="shared" ca="1" si="27"/>
        <v>0</v>
      </c>
      <c r="W30" s="137">
        <f t="shared" ca="1" si="27"/>
        <v>0</v>
      </c>
      <c r="X30" s="137">
        <f t="shared" ca="1" si="28"/>
        <v>0</v>
      </c>
      <c r="Y30" s="137">
        <f t="shared" ca="1" si="28"/>
        <v>0</v>
      </c>
      <c r="Z30" s="137">
        <f t="shared" ca="1" si="28"/>
        <v>0</v>
      </c>
      <c r="AA30" s="137">
        <f t="shared" ca="1" si="28"/>
        <v>0</v>
      </c>
      <c r="AB30" s="137">
        <f t="shared" ca="1" si="28"/>
        <v>0</v>
      </c>
      <c r="AC30" s="137">
        <f t="shared" ca="1" si="28"/>
        <v>0</v>
      </c>
      <c r="AD30" s="137">
        <f t="shared" ca="1" si="28"/>
        <v>0</v>
      </c>
      <c r="AE30" s="137">
        <f t="shared" ca="1" si="28"/>
        <v>0</v>
      </c>
      <c r="AF30" s="137">
        <f t="shared" ca="1" si="28"/>
        <v>0</v>
      </c>
      <c r="AG30" s="137">
        <f t="shared" ca="1" si="28"/>
        <v>0</v>
      </c>
      <c r="AH30" s="137">
        <f t="shared" ca="1" si="28"/>
        <v>0</v>
      </c>
      <c r="AI30" s="137">
        <f t="shared" ca="1" si="28"/>
        <v>0</v>
      </c>
      <c r="AJ30" s="137">
        <f t="shared" ca="1" si="28"/>
        <v>0</v>
      </c>
      <c r="AK30" s="137">
        <f t="shared" ca="1" si="28"/>
        <v>0</v>
      </c>
      <c r="AL30" s="137">
        <f t="shared" ca="1" si="28"/>
        <v>0</v>
      </c>
      <c r="AM30" s="137">
        <f t="shared" ca="1" si="28"/>
        <v>0</v>
      </c>
      <c r="AN30" s="137">
        <f t="shared" ca="1" si="29"/>
        <v>0</v>
      </c>
      <c r="AO30" s="137">
        <f t="shared" ca="1" si="29"/>
        <v>0</v>
      </c>
      <c r="AP30" s="137">
        <f t="shared" ca="1" si="29"/>
        <v>0</v>
      </c>
      <c r="AQ30" s="137">
        <f t="shared" ca="1" si="29"/>
        <v>0</v>
      </c>
      <c r="AR30" s="137">
        <f t="shared" ca="1" si="29"/>
        <v>0</v>
      </c>
      <c r="AS30" s="137">
        <f t="shared" ca="1" si="29"/>
        <v>0</v>
      </c>
      <c r="AT30" s="137">
        <f t="shared" ca="1" si="29"/>
        <v>0</v>
      </c>
      <c r="AU30" s="137">
        <f t="shared" ca="1" si="29"/>
        <v>0</v>
      </c>
      <c r="AV30" s="137">
        <f t="shared" ca="1" si="29"/>
        <v>0</v>
      </c>
      <c r="AW30" s="137">
        <f t="shared" ca="1" si="29"/>
        <v>0</v>
      </c>
      <c r="AX30" s="137">
        <f t="shared" ca="1" si="29"/>
        <v>0</v>
      </c>
      <c r="AY30" s="137">
        <f t="shared" ca="1" si="29"/>
        <v>0</v>
      </c>
      <c r="AZ30" s="137">
        <f t="shared" ca="1" si="29"/>
        <v>0</v>
      </c>
      <c r="BA30" s="137">
        <f t="shared" ca="1" si="29"/>
        <v>0</v>
      </c>
      <c r="BB30" s="137">
        <f t="shared" ca="1" si="29"/>
        <v>0</v>
      </c>
      <c r="BC30" s="137">
        <f t="shared" ca="1" si="29"/>
        <v>0</v>
      </c>
      <c r="BD30" s="137">
        <f t="shared" ca="1" si="30"/>
        <v>0</v>
      </c>
      <c r="BE30" s="137">
        <f t="shared" ca="1" si="30"/>
        <v>0</v>
      </c>
      <c r="BF30" s="137">
        <f t="shared" ca="1" si="30"/>
        <v>0</v>
      </c>
      <c r="BG30" s="137">
        <f t="shared" ca="1" si="30"/>
        <v>0</v>
      </c>
      <c r="BH30" s="137">
        <f t="shared" ca="1" si="30"/>
        <v>0</v>
      </c>
      <c r="BI30" s="137">
        <f t="shared" ca="1" si="30"/>
        <v>0</v>
      </c>
      <c r="BJ30" s="137">
        <f t="shared" ca="1" si="30"/>
        <v>0</v>
      </c>
      <c r="BK30" s="137">
        <f t="shared" ca="1" si="30"/>
        <v>0</v>
      </c>
      <c r="BL30" s="137">
        <f t="shared" ca="1" si="30"/>
        <v>0</v>
      </c>
      <c r="BM30" s="137">
        <f t="shared" ca="1" si="30"/>
        <v>0</v>
      </c>
      <c r="BN30" s="137">
        <f t="shared" ca="1" si="30"/>
        <v>0</v>
      </c>
      <c r="BO30" s="137">
        <f t="shared" ca="1" si="30"/>
        <v>0</v>
      </c>
      <c r="BP30" s="137">
        <f t="shared" ca="1" si="30"/>
        <v>0</v>
      </c>
      <c r="BQ30" s="137">
        <f t="shared" ca="1" si="30"/>
        <v>0</v>
      </c>
      <c r="BR30" s="137">
        <f t="shared" ca="1" si="30"/>
        <v>0</v>
      </c>
      <c r="BS30" s="137">
        <f t="shared" ca="1" si="30"/>
        <v>0</v>
      </c>
      <c r="BT30" s="137">
        <f t="shared" ca="1" si="31"/>
        <v>0</v>
      </c>
      <c r="BU30" s="137">
        <f t="shared" ca="1" si="31"/>
        <v>0</v>
      </c>
      <c r="BV30" s="137">
        <f t="shared" ca="1" si="31"/>
        <v>0</v>
      </c>
      <c r="BW30" s="137">
        <f t="shared" ca="1" si="31"/>
        <v>0</v>
      </c>
      <c r="BX30" s="137">
        <f t="shared" ca="1" si="31"/>
        <v>0</v>
      </c>
      <c r="BY30" s="137">
        <f t="shared" ca="1" si="31"/>
        <v>0</v>
      </c>
      <c r="BZ30" s="137">
        <f t="shared" ca="1" si="31"/>
        <v>0</v>
      </c>
      <c r="CA30" s="137">
        <f t="shared" ca="1" si="31"/>
        <v>0</v>
      </c>
      <c r="CB30" s="137">
        <f t="shared" ca="1" si="31"/>
        <v>0</v>
      </c>
      <c r="CC30" s="137">
        <f t="shared" ca="1" si="31"/>
        <v>0</v>
      </c>
      <c r="CD30" s="137">
        <f t="shared" ca="1" si="31"/>
        <v>0</v>
      </c>
      <c r="CE30" s="137">
        <f t="shared" ca="1" si="31"/>
        <v>0</v>
      </c>
      <c r="CF30" s="137">
        <f t="shared" ca="1" si="31"/>
        <v>0</v>
      </c>
      <c r="CG30" s="137">
        <f t="shared" ca="1" si="31"/>
        <v>0</v>
      </c>
      <c r="CH30" s="137">
        <f t="shared" ca="1" si="31"/>
        <v>0</v>
      </c>
      <c r="CI30" s="137">
        <f t="shared" ca="1" si="31"/>
        <v>0</v>
      </c>
      <c r="CJ30" s="137">
        <f t="shared" ca="1" si="32"/>
        <v>0</v>
      </c>
      <c r="CK30" s="137">
        <f t="shared" ca="1" si="32"/>
        <v>0</v>
      </c>
      <c r="CL30" s="137">
        <f t="shared" ca="1" si="32"/>
        <v>0</v>
      </c>
      <c r="CM30" s="137">
        <f t="shared" ca="1" si="32"/>
        <v>0</v>
      </c>
      <c r="CN30" s="137">
        <f t="shared" ca="1" si="32"/>
        <v>0</v>
      </c>
      <c r="CO30" s="137">
        <f t="shared" ca="1" si="32"/>
        <v>0</v>
      </c>
      <c r="CP30" s="137">
        <f t="shared" ca="1" si="32"/>
        <v>0</v>
      </c>
      <c r="CQ30" s="137">
        <f t="shared" ca="1" si="32"/>
        <v>0</v>
      </c>
      <c r="CR30" s="137">
        <f t="shared" ca="1" si="32"/>
        <v>0</v>
      </c>
      <c r="CS30" s="137">
        <f t="shared" ca="1" si="32"/>
        <v>0</v>
      </c>
      <c r="CT30" s="137">
        <f t="shared" ca="1" si="33"/>
        <v>0</v>
      </c>
      <c r="CU30" s="137">
        <f t="shared" ca="1" si="33"/>
        <v>0</v>
      </c>
      <c r="CV30" s="137">
        <f t="shared" ca="1" si="33"/>
        <v>0</v>
      </c>
      <c r="CW30" s="137">
        <f t="shared" ca="1" si="33"/>
        <v>0</v>
      </c>
      <c r="CX30" s="137">
        <f t="shared" ca="1" si="33"/>
        <v>0</v>
      </c>
      <c r="CY30" s="137">
        <f t="shared" ca="1" si="33"/>
        <v>0</v>
      </c>
      <c r="CZ30" s="137">
        <f t="shared" ca="1" si="33"/>
        <v>0</v>
      </c>
      <c r="DA30" s="137">
        <f t="shared" ca="1" si="33"/>
        <v>0</v>
      </c>
      <c r="DB30" s="137">
        <f t="shared" ca="1" si="33"/>
        <v>0</v>
      </c>
      <c r="DC30" s="137">
        <f t="shared" ca="1" si="33"/>
        <v>0</v>
      </c>
      <c r="DE30" s="253" t="str">
        <f t="shared" ca="1" si="24"/>
        <v>D.2.8.</v>
      </c>
      <c r="DF30">
        <f t="shared" ca="1" si="34"/>
        <v>1</v>
      </c>
      <c r="DG30">
        <f t="shared" ca="1" si="35"/>
        <v>21</v>
      </c>
      <c r="DH30">
        <v>0</v>
      </c>
    </row>
    <row r="31" spans="1:112" hidden="1">
      <c r="A31" s="123">
        <v>19</v>
      </c>
      <c r="B31" s="204" t="str">
        <f t="shared" ca="1" si="12"/>
        <v>D.2.9.</v>
      </c>
      <c r="C31" s="128" t="str">
        <f t="shared" ca="1" si="13"/>
        <v>Reinvesticijos (po priemonės įgyvendinimo)</v>
      </c>
      <c r="D31" s="132"/>
      <c r="E31" s="147">
        <f t="shared" ca="1" si="14"/>
        <v>0.21</v>
      </c>
      <c r="F31" s="138">
        <f ca="1">H31+NPV(FD,I31:INDEX(I31:DC31,PAL))</f>
        <v>0</v>
      </c>
      <c r="G31" s="139">
        <f ca="1">SUMIF($H$5:$DC$5,"&lt;="&amp;PAL,$H31:$DC31)</f>
        <v>0</v>
      </c>
      <c r="H31" s="137">
        <f t="shared" ca="1" si="27"/>
        <v>0</v>
      </c>
      <c r="I31" s="137">
        <f t="shared" ca="1" si="27"/>
        <v>0</v>
      </c>
      <c r="J31" s="137">
        <f t="shared" ca="1" si="27"/>
        <v>0</v>
      </c>
      <c r="K31" s="137">
        <f t="shared" ca="1" si="27"/>
        <v>0</v>
      </c>
      <c r="L31" s="137">
        <f t="shared" ca="1" si="27"/>
        <v>0</v>
      </c>
      <c r="M31" s="137">
        <f t="shared" ca="1" si="27"/>
        <v>0</v>
      </c>
      <c r="N31" s="137">
        <f t="shared" ca="1" si="27"/>
        <v>0</v>
      </c>
      <c r="O31" s="137">
        <f t="shared" ca="1" si="27"/>
        <v>0</v>
      </c>
      <c r="P31" s="137">
        <f t="shared" ca="1" si="27"/>
        <v>0</v>
      </c>
      <c r="Q31" s="137">
        <f t="shared" ca="1" si="27"/>
        <v>0</v>
      </c>
      <c r="R31" s="137">
        <f t="shared" ca="1" si="27"/>
        <v>0</v>
      </c>
      <c r="S31" s="137">
        <f t="shared" ca="1" si="27"/>
        <v>0</v>
      </c>
      <c r="T31" s="137">
        <f t="shared" ca="1" si="27"/>
        <v>0</v>
      </c>
      <c r="U31" s="137">
        <f t="shared" ca="1" si="27"/>
        <v>0</v>
      </c>
      <c r="V31" s="137">
        <f t="shared" ca="1" si="27"/>
        <v>0</v>
      </c>
      <c r="W31" s="137">
        <f t="shared" ca="1" si="27"/>
        <v>0</v>
      </c>
      <c r="X31" s="137">
        <f t="shared" ca="1" si="28"/>
        <v>0</v>
      </c>
      <c r="Y31" s="137">
        <f t="shared" ca="1" si="28"/>
        <v>0</v>
      </c>
      <c r="Z31" s="137">
        <f t="shared" ca="1" si="28"/>
        <v>0</v>
      </c>
      <c r="AA31" s="137">
        <f t="shared" ca="1" si="28"/>
        <v>0</v>
      </c>
      <c r="AB31" s="137">
        <f t="shared" ca="1" si="28"/>
        <v>0</v>
      </c>
      <c r="AC31" s="137">
        <f t="shared" ca="1" si="28"/>
        <v>0</v>
      </c>
      <c r="AD31" s="137">
        <f t="shared" ca="1" si="28"/>
        <v>0</v>
      </c>
      <c r="AE31" s="137">
        <f t="shared" ca="1" si="28"/>
        <v>0</v>
      </c>
      <c r="AF31" s="137">
        <f t="shared" ca="1" si="28"/>
        <v>0</v>
      </c>
      <c r="AG31" s="137">
        <f t="shared" ca="1" si="28"/>
        <v>0</v>
      </c>
      <c r="AH31" s="137">
        <f t="shared" ca="1" si="28"/>
        <v>0</v>
      </c>
      <c r="AI31" s="137">
        <f t="shared" ca="1" si="28"/>
        <v>0</v>
      </c>
      <c r="AJ31" s="137">
        <f t="shared" ca="1" si="28"/>
        <v>0</v>
      </c>
      <c r="AK31" s="137">
        <f t="shared" ca="1" si="28"/>
        <v>0</v>
      </c>
      <c r="AL31" s="137">
        <f t="shared" ca="1" si="28"/>
        <v>0</v>
      </c>
      <c r="AM31" s="137">
        <f t="shared" ca="1" si="28"/>
        <v>0</v>
      </c>
      <c r="AN31" s="137">
        <f t="shared" ca="1" si="29"/>
        <v>0</v>
      </c>
      <c r="AO31" s="137">
        <f t="shared" ca="1" si="29"/>
        <v>0</v>
      </c>
      <c r="AP31" s="137">
        <f t="shared" ca="1" si="29"/>
        <v>0</v>
      </c>
      <c r="AQ31" s="137">
        <f t="shared" ca="1" si="29"/>
        <v>0</v>
      </c>
      <c r="AR31" s="137">
        <f t="shared" ca="1" si="29"/>
        <v>0</v>
      </c>
      <c r="AS31" s="137">
        <f t="shared" ca="1" si="29"/>
        <v>0</v>
      </c>
      <c r="AT31" s="137">
        <f t="shared" ca="1" si="29"/>
        <v>0</v>
      </c>
      <c r="AU31" s="137">
        <f t="shared" ca="1" si="29"/>
        <v>0</v>
      </c>
      <c r="AV31" s="137">
        <f t="shared" ca="1" si="29"/>
        <v>0</v>
      </c>
      <c r="AW31" s="137">
        <f t="shared" ca="1" si="29"/>
        <v>0</v>
      </c>
      <c r="AX31" s="137">
        <f t="shared" ca="1" si="29"/>
        <v>0</v>
      </c>
      <c r="AY31" s="137">
        <f t="shared" ca="1" si="29"/>
        <v>0</v>
      </c>
      <c r="AZ31" s="137">
        <f t="shared" ca="1" si="29"/>
        <v>0</v>
      </c>
      <c r="BA31" s="137">
        <f t="shared" ca="1" si="29"/>
        <v>0</v>
      </c>
      <c r="BB31" s="137">
        <f t="shared" ca="1" si="29"/>
        <v>0</v>
      </c>
      <c r="BC31" s="137">
        <f t="shared" ca="1" si="29"/>
        <v>0</v>
      </c>
      <c r="BD31" s="137">
        <f t="shared" ca="1" si="30"/>
        <v>0</v>
      </c>
      <c r="BE31" s="137">
        <f t="shared" ca="1" si="30"/>
        <v>0</v>
      </c>
      <c r="BF31" s="137">
        <f t="shared" ca="1" si="30"/>
        <v>0</v>
      </c>
      <c r="BG31" s="137">
        <f t="shared" ca="1" si="30"/>
        <v>0</v>
      </c>
      <c r="BH31" s="137">
        <f t="shared" ca="1" si="30"/>
        <v>0</v>
      </c>
      <c r="BI31" s="137">
        <f t="shared" ca="1" si="30"/>
        <v>0</v>
      </c>
      <c r="BJ31" s="137">
        <f t="shared" ca="1" si="30"/>
        <v>0</v>
      </c>
      <c r="BK31" s="137">
        <f t="shared" ca="1" si="30"/>
        <v>0</v>
      </c>
      <c r="BL31" s="137">
        <f t="shared" ca="1" si="30"/>
        <v>0</v>
      </c>
      <c r="BM31" s="137">
        <f t="shared" ca="1" si="30"/>
        <v>0</v>
      </c>
      <c r="BN31" s="137">
        <f t="shared" ca="1" si="30"/>
        <v>0</v>
      </c>
      <c r="BO31" s="137">
        <f t="shared" ca="1" si="30"/>
        <v>0</v>
      </c>
      <c r="BP31" s="137">
        <f t="shared" ca="1" si="30"/>
        <v>0</v>
      </c>
      <c r="BQ31" s="137">
        <f t="shared" ca="1" si="30"/>
        <v>0</v>
      </c>
      <c r="BR31" s="137">
        <f t="shared" ca="1" si="30"/>
        <v>0</v>
      </c>
      <c r="BS31" s="137">
        <f t="shared" ca="1" si="30"/>
        <v>0</v>
      </c>
      <c r="BT31" s="137">
        <f t="shared" ca="1" si="31"/>
        <v>0</v>
      </c>
      <c r="BU31" s="137">
        <f t="shared" ca="1" si="31"/>
        <v>0</v>
      </c>
      <c r="BV31" s="137">
        <f t="shared" ca="1" si="31"/>
        <v>0</v>
      </c>
      <c r="BW31" s="137">
        <f t="shared" ca="1" si="31"/>
        <v>0</v>
      </c>
      <c r="BX31" s="137">
        <f t="shared" ca="1" si="31"/>
        <v>0</v>
      </c>
      <c r="BY31" s="137">
        <f t="shared" ca="1" si="31"/>
        <v>0</v>
      </c>
      <c r="BZ31" s="137">
        <f t="shared" ca="1" si="31"/>
        <v>0</v>
      </c>
      <c r="CA31" s="137">
        <f t="shared" ca="1" si="31"/>
        <v>0</v>
      </c>
      <c r="CB31" s="137">
        <f t="shared" ca="1" si="31"/>
        <v>0</v>
      </c>
      <c r="CC31" s="137">
        <f t="shared" ca="1" si="31"/>
        <v>0</v>
      </c>
      <c r="CD31" s="137">
        <f t="shared" ca="1" si="31"/>
        <v>0</v>
      </c>
      <c r="CE31" s="137">
        <f t="shared" ca="1" si="31"/>
        <v>0</v>
      </c>
      <c r="CF31" s="137">
        <f t="shared" ca="1" si="31"/>
        <v>0</v>
      </c>
      <c r="CG31" s="137">
        <f t="shared" ca="1" si="31"/>
        <v>0</v>
      </c>
      <c r="CH31" s="137">
        <f t="shared" ca="1" si="31"/>
        <v>0</v>
      </c>
      <c r="CI31" s="137">
        <f t="shared" ca="1" si="31"/>
        <v>0</v>
      </c>
      <c r="CJ31" s="137">
        <f t="shared" ca="1" si="32"/>
        <v>0</v>
      </c>
      <c r="CK31" s="137">
        <f t="shared" ca="1" si="32"/>
        <v>0</v>
      </c>
      <c r="CL31" s="137">
        <f t="shared" ca="1" si="32"/>
        <v>0</v>
      </c>
      <c r="CM31" s="137">
        <f t="shared" ca="1" si="32"/>
        <v>0</v>
      </c>
      <c r="CN31" s="137">
        <f t="shared" ca="1" si="32"/>
        <v>0</v>
      </c>
      <c r="CO31" s="137">
        <f t="shared" ca="1" si="32"/>
        <v>0</v>
      </c>
      <c r="CP31" s="137">
        <f t="shared" ca="1" si="32"/>
        <v>0</v>
      </c>
      <c r="CQ31" s="137">
        <f t="shared" ca="1" si="32"/>
        <v>0</v>
      </c>
      <c r="CR31" s="137">
        <f t="shared" ca="1" si="32"/>
        <v>0</v>
      </c>
      <c r="CS31" s="137">
        <f t="shared" ca="1" si="32"/>
        <v>0</v>
      </c>
      <c r="CT31" s="137">
        <f t="shared" ca="1" si="33"/>
        <v>0</v>
      </c>
      <c r="CU31" s="137">
        <f t="shared" ca="1" si="33"/>
        <v>0</v>
      </c>
      <c r="CV31" s="137">
        <f t="shared" ca="1" si="33"/>
        <v>0</v>
      </c>
      <c r="CW31" s="137">
        <f t="shared" ca="1" si="33"/>
        <v>0</v>
      </c>
      <c r="CX31" s="137">
        <f t="shared" ca="1" si="33"/>
        <v>0</v>
      </c>
      <c r="CY31" s="137">
        <f t="shared" ca="1" si="33"/>
        <v>0</v>
      </c>
      <c r="CZ31" s="137">
        <f t="shared" ca="1" si="33"/>
        <v>0</v>
      </c>
      <c r="DA31" s="137">
        <f t="shared" ca="1" si="33"/>
        <v>0</v>
      </c>
      <c r="DB31" s="137">
        <f t="shared" ca="1" si="33"/>
        <v>0</v>
      </c>
      <c r="DC31" s="137">
        <f t="shared" ca="1" si="33"/>
        <v>0</v>
      </c>
      <c r="DE31" s="253" t="str">
        <f t="shared" ca="1" si="24"/>
        <v>D.2.9.</v>
      </c>
      <c r="DF31">
        <f t="shared" ca="1" si="34"/>
        <v>1</v>
      </c>
      <c r="DG31">
        <f t="shared" ca="1" si="35"/>
        <v>21</v>
      </c>
      <c r="DH31">
        <v>0</v>
      </c>
    </row>
    <row r="32" spans="1:112" hidden="1">
      <c r="A32" s="123">
        <v>20</v>
      </c>
      <c r="B32" s="204" t="str">
        <f t="shared" ca="1" si="12"/>
        <v>D.2.L.</v>
      </c>
      <c r="C32" s="128" t="str">
        <f t="shared" ca="1" si="13"/>
        <v>Likutinė vertė</v>
      </c>
      <c r="D32" s="132"/>
      <c r="E32" s="147">
        <f t="shared" ca="1" si="14"/>
        <v>0.21</v>
      </c>
      <c r="F32" s="138">
        <f ca="1">H32+NPV(FD,I32:INDEX(I32:DC32,PAL))</f>
        <v>0</v>
      </c>
      <c r="G32" s="139">
        <f ca="1">SUMIF($H$5:$DC$5,"&lt;="&amp;PAL,$H32:$DC32)</f>
        <v>0</v>
      </c>
      <c r="H32" s="137">
        <f t="shared" ca="1" si="27"/>
        <v>0</v>
      </c>
      <c r="I32" s="137">
        <f t="shared" ca="1" si="27"/>
        <v>0</v>
      </c>
      <c r="J32" s="137">
        <f t="shared" ca="1" si="27"/>
        <v>0</v>
      </c>
      <c r="K32" s="137">
        <f t="shared" ca="1" si="27"/>
        <v>0</v>
      </c>
      <c r="L32" s="137">
        <f t="shared" ca="1" si="27"/>
        <v>0</v>
      </c>
      <c r="M32" s="137">
        <f t="shared" ca="1" si="27"/>
        <v>0</v>
      </c>
      <c r="N32" s="137">
        <f t="shared" ca="1" si="27"/>
        <v>0</v>
      </c>
      <c r="O32" s="137">
        <f t="shared" ca="1" si="27"/>
        <v>0</v>
      </c>
      <c r="P32" s="137">
        <f t="shared" ca="1" si="27"/>
        <v>0</v>
      </c>
      <c r="Q32" s="137">
        <f t="shared" ca="1" si="27"/>
        <v>0</v>
      </c>
      <c r="R32" s="137">
        <f t="shared" ca="1" si="27"/>
        <v>0</v>
      </c>
      <c r="S32" s="137">
        <f t="shared" ca="1" si="27"/>
        <v>0</v>
      </c>
      <c r="T32" s="137">
        <f t="shared" ca="1" si="27"/>
        <v>0</v>
      </c>
      <c r="U32" s="137">
        <f t="shared" ca="1" si="27"/>
        <v>0</v>
      </c>
      <c r="V32" s="137">
        <f t="shared" ca="1" si="27"/>
        <v>0</v>
      </c>
      <c r="W32" s="137">
        <f t="shared" ca="1" si="27"/>
        <v>0</v>
      </c>
      <c r="X32" s="137">
        <f t="shared" ca="1" si="28"/>
        <v>0</v>
      </c>
      <c r="Y32" s="137">
        <f t="shared" ca="1" si="28"/>
        <v>0</v>
      </c>
      <c r="Z32" s="137">
        <f t="shared" ca="1" si="28"/>
        <v>0</v>
      </c>
      <c r="AA32" s="137">
        <f t="shared" ca="1" si="28"/>
        <v>0</v>
      </c>
      <c r="AB32" s="137">
        <f t="shared" ca="1" si="28"/>
        <v>0</v>
      </c>
      <c r="AC32" s="137">
        <f t="shared" ca="1" si="28"/>
        <v>0</v>
      </c>
      <c r="AD32" s="137">
        <f t="shared" ca="1" si="28"/>
        <v>0</v>
      </c>
      <c r="AE32" s="137">
        <f t="shared" ca="1" si="28"/>
        <v>0</v>
      </c>
      <c r="AF32" s="137">
        <f t="shared" ca="1" si="28"/>
        <v>0</v>
      </c>
      <c r="AG32" s="137">
        <f t="shared" ca="1" si="28"/>
        <v>0</v>
      </c>
      <c r="AH32" s="137">
        <f t="shared" ca="1" si="28"/>
        <v>0</v>
      </c>
      <c r="AI32" s="137">
        <f t="shared" ca="1" si="28"/>
        <v>0</v>
      </c>
      <c r="AJ32" s="137">
        <f t="shared" ca="1" si="28"/>
        <v>0</v>
      </c>
      <c r="AK32" s="137">
        <f t="shared" ca="1" si="28"/>
        <v>0</v>
      </c>
      <c r="AL32" s="137">
        <f t="shared" ca="1" si="28"/>
        <v>0</v>
      </c>
      <c r="AM32" s="137">
        <f t="shared" ca="1" si="28"/>
        <v>0</v>
      </c>
      <c r="AN32" s="137">
        <f t="shared" ca="1" si="29"/>
        <v>0</v>
      </c>
      <c r="AO32" s="137">
        <f t="shared" ca="1" si="29"/>
        <v>0</v>
      </c>
      <c r="AP32" s="137">
        <f t="shared" ca="1" si="29"/>
        <v>0</v>
      </c>
      <c r="AQ32" s="137">
        <f t="shared" ca="1" si="29"/>
        <v>0</v>
      </c>
      <c r="AR32" s="137">
        <f t="shared" ca="1" si="29"/>
        <v>0</v>
      </c>
      <c r="AS32" s="137">
        <f t="shared" ca="1" si="29"/>
        <v>0</v>
      </c>
      <c r="AT32" s="137">
        <f t="shared" ca="1" si="29"/>
        <v>0</v>
      </c>
      <c r="AU32" s="137">
        <f t="shared" ca="1" si="29"/>
        <v>0</v>
      </c>
      <c r="AV32" s="137">
        <f t="shared" ca="1" si="29"/>
        <v>0</v>
      </c>
      <c r="AW32" s="137">
        <f t="shared" ca="1" si="29"/>
        <v>0</v>
      </c>
      <c r="AX32" s="137">
        <f t="shared" ca="1" si="29"/>
        <v>0</v>
      </c>
      <c r="AY32" s="137">
        <f t="shared" ca="1" si="29"/>
        <v>0</v>
      </c>
      <c r="AZ32" s="137">
        <f t="shared" ca="1" si="29"/>
        <v>0</v>
      </c>
      <c r="BA32" s="137">
        <f t="shared" ca="1" si="29"/>
        <v>0</v>
      </c>
      <c r="BB32" s="137">
        <f t="shared" ca="1" si="29"/>
        <v>0</v>
      </c>
      <c r="BC32" s="137">
        <f t="shared" ca="1" si="29"/>
        <v>0</v>
      </c>
      <c r="BD32" s="137">
        <f t="shared" ca="1" si="30"/>
        <v>0</v>
      </c>
      <c r="BE32" s="137">
        <f t="shared" ca="1" si="30"/>
        <v>0</v>
      </c>
      <c r="BF32" s="137">
        <f t="shared" ca="1" si="30"/>
        <v>0</v>
      </c>
      <c r="BG32" s="137">
        <f t="shared" ca="1" si="30"/>
        <v>0</v>
      </c>
      <c r="BH32" s="137">
        <f t="shared" ca="1" si="30"/>
        <v>0</v>
      </c>
      <c r="BI32" s="137">
        <f t="shared" ca="1" si="30"/>
        <v>0</v>
      </c>
      <c r="BJ32" s="137">
        <f t="shared" ca="1" si="30"/>
        <v>0</v>
      </c>
      <c r="BK32" s="137">
        <f t="shared" ca="1" si="30"/>
        <v>0</v>
      </c>
      <c r="BL32" s="137">
        <f t="shared" ca="1" si="30"/>
        <v>0</v>
      </c>
      <c r="BM32" s="137">
        <f t="shared" ca="1" si="30"/>
        <v>0</v>
      </c>
      <c r="BN32" s="137">
        <f t="shared" ca="1" si="30"/>
        <v>0</v>
      </c>
      <c r="BO32" s="137">
        <f t="shared" ca="1" si="30"/>
        <v>0</v>
      </c>
      <c r="BP32" s="137">
        <f t="shared" ca="1" si="30"/>
        <v>0</v>
      </c>
      <c r="BQ32" s="137">
        <f t="shared" ca="1" si="30"/>
        <v>0</v>
      </c>
      <c r="BR32" s="137">
        <f t="shared" ca="1" si="30"/>
        <v>0</v>
      </c>
      <c r="BS32" s="137">
        <f t="shared" ca="1" si="30"/>
        <v>0</v>
      </c>
      <c r="BT32" s="137">
        <f t="shared" ca="1" si="31"/>
        <v>0</v>
      </c>
      <c r="BU32" s="137">
        <f t="shared" ca="1" si="31"/>
        <v>0</v>
      </c>
      <c r="BV32" s="137">
        <f t="shared" ca="1" si="31"/>
        <v>0</v>
      </c>
      <c r="BW32" s="137">
        <f t="shared" ca="1" si="31"/>
        <v>0</v>
      </c>
      <c r="BX32" s="137">
        <f t="shared" ca="1" si="31"/>
        <v>0</v>
      </c>
      <c r="BY32" s="137">
        <f t="shared" ca="1" si="31"/>
        <v>0</v>
      </c>
      <c r="BZ32" s="137">
        <f t="shared" ca="1" si="31"/>
        <v>0</v>
      </c>
      <c r="CA32" s="137">
        <f t="shared" ca="1" si="31"/>
        <v>0</v>
      </c>
      <c r="CB32" s="137">
        <f t="shared" ca="1" si="31"/>
        <v>0</v>
      </c>
      <c r="CC32" s="137">
        <f t="shared" ca="1" si="31"/>
        <v>0</v>
      </c>
      <c r="CD32" s="137">
        <f t="shared" ca="1" si="31"/>
        <v>0</v>
      </c>
      <c r="CE32" s="137">
        <f t="shared" ca="1" si="31"/>
        <v>0</v>
      </c>
      <c r="CF32" s="137">
        <f t="shared" ca="1" si="31"/>
        <v>0</v>
      </c>
      <c r="CG32" s="137">
        <f t="shared" ca="1" si="31"/>
        <v>0</v>
      </c>
      <c r="CH32" s="137">
        <f t="shared" ca="1" si="31"/>
        <v>0</v>
      </c>
      <c r="CI32" s="137">
        <f t="shared" ca="1" si="31"/>
        <v>0</v>
      </c>
      <c r="CJ32" s="137">
        <f t="shared" ca="1" si="32"/>
        <v>0</v>
      </c>
      <c r="CK32" s="137">
        <f t="shared" ca="1" si="32"/>
        <v>0</v>
      </c>
      <c r="CL32" s="137">
        <f t="shared" ca="1" si="32"/>
        <v>0</v>
      </c>
      <c r="CM32" s="137">
        <f t="shared" ca="1" si="32"/>
        <v>0</v>
      </c>
      <c r="CN32" s="137">
        <f t="shared" ca="1" si="32"/>
        <v>0</v>
      </c>
      <c r="CO32" s="137">
        <f t="shared" ca="1" si="32"/>
        <v>0</v>
      </c>
      <c r="CP32" s="137">
        <f t="shared" ca="1" si="32"/>
        <v>0</v>
      </c>
      <c r="CQ32" s="137">
        <f t="shared" ca="1" si="32"/>
        <v>0</v>
      </c>
      <c r="CR32" s="137">
        <f t="shared" ca="1" si="32"/>
        <v>0</v>
      </c>
      <c r="CS32" s="137">
        <f t="shared" ca="1" si="32"/>
        <v>0</v>
      </c>
      <c r="CT32" s="137">
        <f t="shared" ca="1" si="33"/>
        <v>0</v>
      </c>
      <c r="CU32" s="137">
        <f t="shared" ca="1" si="33"/>
        <v>0</v>
      </c>
      <c r="CV32" s="137">
        <f t="shared" ca="1" si="33"/>
        <v>0</v>
      </c>
      <c r="CW32" s="137">
        <f t="shared" ca="1" si="33"/>
        <v>0</v>
      </c>
      <c r="CX32" s="137">
        <f t="shared" ca="1" si="33"/>
        <v>0</v>
      </c>
      <c r="CY32" s="137">
        <f t="shared" ca="1" si="33"/>
        <v>0</v>
      </c>
      <c r="CZ32" s="137">
        <f t="shared" ca="1" si="33"/>
        <v>0</v>
      </c>
      <c r="DA32" s="137">
        <f t="shared" ca="1" si="33"/>
        <v>0</v>
      </c>
      <c r="DB32" s="137">
        <f t="shared" ca="1" si="33"/>
        <v>0</v>
      </c>
      <c r="DC32" s="137">
        <f t="shared" ca="1" si="33"/>
        <v>0</v>
      </c>
      <c r="DE32" s="253" t="str">
        <f t="shared" ca="1" si="24"/>
        <v>D.2.L.</v>
      </c>
      <c r="DF32">
        <f t="shared" ca="1" si="34"/>
        <v>1</v>
      </c>
      <c r="DG32">
        <f t="shared" ca="1" si="35"/>
        <v>21</v>
      </c>
      <c r="DH32">
        <f ca="1">DG32/(100+DG32)</f>
        <v>0.17355371900826447</v>
      </c>
    </row>
    <row r="33" spans="1:112" hidden="1">
      <c r="A33" s="123">
        <v>21</v>
      </c>
      <c r="B33" s="204" t="str">
        <f t="shared" ca="1" si="12"/>
        <v>D.3.</v>
      </c>
      <c r="C33" s="196" t="str">
        <f t="shared" ca="1" si="13"/>
        <v>Finansinės paskatos ir kitos išmokos</v>
      </c>
      <c r="D33" s="131"/>
      <c r="E33" s="232" t="str">
        <f t="shared" ca="1" si="14"/>
        <v/>
      </c>
      <c r="F33" s="140">
        <f ca="1">SUM(F34:F41)+F42</f>
        <v>0</v>
      </c>
      <c r="G33" s="139">
        <f ca="1">SUMIF($H$5:$DC$5,"&lt;="&amp;PAL,$H33:$DC33)</f>
        <v>0</v>
      </c>
      <c r="H33" s="233">
        <f ca="1">SUM(H34:H42)</f>
        <v>0</v>
      </c>
      <c r="I33" s="233">
        <f t="shared" ref="I33:BT33" ca="1" si="36">SUM(I34:I42)</f>
        <v>0</v>
      </c>
      <c r="J33" s="233">
        <f t="shared" ca="1" si="36"/>
        <v>0</v>
      </c>
      <c r="K33" s="233">
        <f t="shared" ca="1" si="36"/>
        <v>0</v>
      </c>
      <c r="L33" s="233">
        <f t="shared" ca="1" si="36"/>
        <v>0</v>
      </c>
      <c r="M33" s="233">
        <f t="shared" ca="1" si="36"/>
        <v>0</v>
      </c>
      <c r="N33" s="233">
        <f t="shared" ca="1" si="36"/>
        <v>0</v>
      </c>
      <c r="O33" s="233">
        <f t="shared" ca="1" si="36"/>
        <v>0</v>
      </c>
      <c r="P33" s="233">
        <f t="shared" ca="1" si="36"/>
        <v>0</v>
      </c>
      <c r="Q33" s="233">
        <f t="shared" ca="1" si="36"/>
        <v>0</v>
      </c>
      <c r="R33" s="233">
        <f t="shared" ca="1" si="36"/>
        <v>0</v>
      </c>
      <c r="S33" s="233">
        <f t="shared" ca="1" si="36"/>
        <v>0</v>
      </c>
      <c r="T33" s="233">
        <f t="shared" ca="1" si="36"/>
        <v>0</v>
      </c>
      <c r="U33" s="233">
        <f t="shared" ca="1" si="36"/>
        <v>0</v>
      </c>
      <c r="V33" s="233">
        <f t="shared" ca="1" si="36"/>
        <v>0</v>
      </c>
      <c r="W33" s="233">
        <f t="shared" ca="1" si="36"/>
        <v>0</v>
      </c>
      <c r="X33" s="233">
        <f t="shared" ca="1" si="36"/>
        <v>0</v>
      </c>
      <c r="Y33" s="233">
        <f t="shared" ca="1" si="36"/>
        <v>0</v>
      </c>
      <c r="Z33" s="233">
        <f t="shared" ca="1" si="36"/>
        <v>0</v>
      </c>
      <c r="AA33" s="233">
        <f t="shared" ca="1" si="36"/>
        <v>0</v>
      </c>
      <c r="AB33" s="233">
        <f t="shared" ca="1" si="36"/>
        <v>0</v>
      </c>
      <c r="AC33" s="233">
        <f t="shared" ca="1" si="36"/>
        <v>0</v>
      </c>
      <c r="AD33" s="233">
        <f t="shared" ca="1" si="36"/>
        <v>0</v>
      </c>
      <c r="AE33" s="233">
        <f t="shared" ca="1" si="36"/>
        <v>0</v>
      </c>
      <c r="AF33" s="233">
        <f t="shared" ca="1" si="36"/>
        <v>0</v>
      </c>
      <c r="AG33" s="233">
        <f t="shared" ca="1" si="36"/>
        <v>0</v>
      </c>
      <c r="AH33" s="233">
        <f t="shared" ca="1" si="36"/>
        <v>0</v>
      </c>
      <c r="AI33" s="233">
        <f t="shared" ca="1" si="36"/>
        <v>0</v>
      </c>
      <c r="AJ33" s="233">
        <f t="shared" ca="1" si="36"/>
        <v>0</v>
      </c>
      <c r="AK33" s="233">
        <f t="shared" ca="1" si="36"/>
        <v>0</v>
      </c>
      <c r="AL33" s="233">
        <f t="shared" ca="1" si="36"/>
        <v>0</v>
      </c>
      <c r="AM33" s="233">
        <f t="shared" ca="1" si="36"/>
        <v>0</v>
      </c>
      <c r="AN33" s="233">
        <f t="shared" ca="1" si="36"/>
        <v>0</v>
      </c>
      <c r="AO33" s="233">
        <f t="shared" ca="1" si="36"/>
        <v>0</v>
      </c>
      <c r="AP33" s="233">
        <f t="shared" ca="1" si="36"/>
        <v>0</v>
      </c>
      <c r="AQ33" s="233">
        <f t="shared" ca="1" si="36"/>
        <v>0</v>
      </c>
      <c r="AR33" s="233">
        <f t="shared" ca="1" si="36"/>
        <v>0</v>
      </c>
      <c r="AS33" s="233">
        <f t="shared" ca="1" si="36"/>
        <v>0</v>
      </c>
      <c r="AT33" s="233">
        <f t="shared" ca="1" si="36"/>
        <v>0</v>
      </c>
      <c r="AU33" s="233">
        <f t="shared" ca="1" si="36"/>
        <v>0</v>
      </c>
      <c r="AV33" s="233">
        <f t="shared" ca="1" si="36"/>
        <v>0</v>
      </c>
      <c r="AW33" s="233">
        <f t="shared" ca="1" si="36"/>
        <v>0</v>
      </c>
      <c r="AX33" s="233">
        <f t="shared" ca="1" si="36"/>
        <v>0</v>
      </c>
      <c r="AY33" s="233">
        <f t="shared" ca="1" si="36"/>
        <v>0</v>
      </c>
      <c r="AZ33" s="233">
        <f t="shared" ca="1" si="36"/>
        <v>0</v>
      </c>
      <c r="BA33" s="233">
        <f t="shared" ca="1" si="36"/>
        <v>0</v>
      </c>
      <c r="BB33" s="233">
        <f t="shared" ca="1" si="36"/>
        <v>0</v>
      </c>
      <c r="BC33" s="233">
        <f t="shared" ca="1" si="36"/>
        <v>0</v>
      </c>
      <c r="BD33" s="233">
        <f t="shared" ca="1" si="36"/>
        <v>0</v>
      </c>
      <c r="BE33" s="233">
        <f t="shared" ca="1" si="36"/>
        <v>0</v>
      </c>
      <c r="BF33" s="233">
        <f t="shared" ca="1" si="36"/>
        <v>0</v>
      </c>
      <c r="BG33" s="233">
        <f t="shared" ca="1" si="36"/>
        <v>0</v>
      </c>
      <c r="BH33" s="233">
        <f t="shared" ca="1" si="36"/>
        <v>0</v>
      </c>
      <c r="BI33" s="233">
        <f t="shared" ca="1" si="36"/>
        <v>0</v>
      </c>
      <c r="BJ33" s="233">
        <f t="shared" ca="1" si="36"/>
        <v>0</v>
      </c>
      <c r="BK33" s="233">
        <f t="shared" ca="1" si="36"/>
        <v>0</v>
      </c>
      <c r="BL33" s="233">
        <f t="shared" ca="1" si="36"/>
        <v>0</v>
      </c>
      <c r="BM33" s="233">
        <f t="shared" ca="1" si="36"/>
        <v>0</v>
      </c>
      <c r="BN33" s="233">
        <f t="shared" ca="1" si="36"/>
        <v>0</v>
      </c>
      <c r="BO33" s="233">
        <f t="shared" ca="1" si="36"/>
        <v>0</v>
      </c>
      <c r="BP33" s="233">
        <f t="shared" ca="1" si="36"/>
        <v>0</v>
      </c>
      <c r="BQ33" s="233">
        <f t="shared" ca="1" si="36"/>
        <v>0</v>
      </c>
      <c r="BR33" s="233">
        <f t="shared" ca="1" si="36"/>
        <v>0</v>
      </c>
      <c r="BS33" s="233">
        <f t="shared" ca="1" si="36"/>
        <v>0</v>
      </c>
      <c r="BT33" s="233">
        <f t="shared" ca="1" si="36"/>
        <v>0</v>
      </c>
      <c r="BU33" s="233">
        <f t="shared" ref="BU33:DC33" ca="1" si="37">SUM(BU34:BU42)</f>
        <v>0</v>
      </c>
      <c r="BV33" s="233">
        <f t="shared" ca="1" si="37"/>
        <v>0</v>
      </c>
      <c r="BW33" s="233">
        <f t="shared" ca="1" si="37"/>
        <v>0</v>
      </c>
      <c r="BX33" s="233">
        <f t="shared" ca="1" si="37"/>
        <v>0</v>
      </c>
      <c r="BY33" s="233">
        <f t="shared" ca="1" si="37"/>
        <v>0</v>
      </c>
      <c r="BZ33" s="233">
        <f t="shared" ca="1" si="37"/>
        <v>0</v>
      </c>
      <c r="CA33" s="233">
        <f t="shared" ca="1" si="37"/>
        <v>0</v>
      </c>
      <c r="CB33" s="233">
        <f t="shared" ca="1" si="37"/>
        <v>0</v>
      </c>
      <c r="CC33" s="233">
        <f t="shared" ca="1" si="37"/>
        <v>0</v>
      </c>
      <c r="CD33" s="233">
        <f t="shared" ca="1" si="37"/>
        <v>0</v>
      </c>
      <c r="CE33" s="233">
        <f t="shared" ca="1" si="37"/>
        <v>0</v>
      </c>
      <c r="CF33" s="233">
        <f t="shared" ca="1" si="37"/>
        <v>0</v>
      </c>
      <c r="CG33" s="233">
        <f t="shared" ca="1" si="37"/>
        <v>0</v>
      </c>
      <c r="CH33" s="233">
        <f t="shared" ca="1" si="37"/>
        <v>0</v>
      </c>
      <c r="CI33" s="233">
        <f t="shared" ca="1" si="37"/>
        <v>0</v>
      </c>
      <c r="CJ33" s="233">
        <f t="shared" ca="1" si="37"/>
        <v>0</v>
      </c>
      <c r="CK33" s="233">
        <f t="shared" ca="1" si="37"/>
        <v>0</v>
      </c>
      <c r="CL33" s="233">
        <f t="shared" ca="1" si="37"/>
        <v>0</v>
      </c>
      <c r="CM33" s="233">
        <f t="shared" ca="1" si="37"/>
        <v>0</v>
      </c>
      <c r="CN33" s="233">
        <f t="shared" ca="1" si="37"/>
        <v>0</v>
      </c>
      <c r="CO33" s="233">
        <f t="shared" ca="1" si="37"/>
        <v>0</v>
      </c>
      <c r="CP33" s="233">
        <f t="shared" ca="1" si="37"/>
        <v>0</v>
      </c>
      <c r="CQ33" s="233">
        <f t="shared" ca="1" si="37"/>
        <v>0</v>
      </c>
      <c r="CR33" s="233">
        <f t="shared" ca="1" si="37"/>
        <v>0</v>
      </c>
      <c r="CS33" s="233">
        <f t="shared" ca="1" si="37"/>
        <v>0</v>
      </c>
      <c r="CT33" s="233">
        <f t="shared" ca="1" si="37"/>
        <v>0</v>
      </c>
      <c r="CU33" s="233">
        <f t="shared" ca="1" si="37"/>
        <v>0</v>
      </c>
      <c r="CV33" s="233">
        <f t="shared" ca="1" si="37"/>
        <v>0</v>
      </c>
      <c r="CW33" s="233">
        <f t="shared" ca="1" si="37"/>
        <v>0</v>
      </c>
      <c r="CX33" s="233">
        <f t="shared" ca="1" si="37"/>
        <v>0</v>
      </c>
      <c r="CY33" s="233">
        <f t="shared" ca="1" si="37"/>
        <v>0</v>
      </c>
      <c r="CZ33" s="233">
        <f t="shared" ca="1" si="37"/>
        <v>0</v>
      </c>
      <c r="DA33" s="233">
        <f t="shared" ca="1" si="37"/>
        <v>0</v>
      </c>
      <c r="DB33" s="233">
        <f t="shared" ca="1" si="37"/>
        <v>0</v>
      </c>
      <c r="DC33" s="233">
        <f t="shared" ca="1" si="37"/>
        <v>0</v>
      </c>
      <c r="DE33" s="253"/>
    </row>
    <row r="34" spans="1:112" hidden="1">
      <c r="A34" s="123">
        <v>22</v>
      </c>
      <c r="B34" s="204" t="str">
        <f t="shared" ca="1" si="12"/>
        <v>D.3.1.</v>
      </c>
      <c r="C34" s="128" t="str">
        <f t="shared" ca="1" si="13"/>
        <v>Veikla</v>
      </c>
      <c r="D34" s="143"/>
      <c r="E34" s="147">
        <f t="shared" ca="1" si="14"/>
        <v>0.21</v>
      </c>
      <c r="F34" s="138">
        <f ca="1">H34+NPV(FD,I34:INDEX(I34:DC34,PAL))</f>
        <v>0</v>
      </c>
      <c r="G34" s="139">
        <f ca="1">SUMIF($H$5:$DC$5,"&lt;="&amp;PAL,$H34:$DC34)</f>
        <v>0</v>
      </c>
      <c r="H34" s="137">
        <f t="shared" ref="H34:W43" ca="1" si="38">OFFSET(INDIRECT("'"&amp;Opt_alt&amp;"'!H12"),$A34,H$5)*$DF34</f>
        <v>0</v>
      </c>
      <c r="I34" s="137">
        <f t="shared" ca="1" si="38"/>
        <v>0</v>
      </c>
      <c r="J34" s="137">
        <f t="shared" ca="1" si="38"/>
        <v>0</v>
      </c>
      <c r="K34" s="137">
        <f t="shared" ca="1" si="38"/>
        <v>0</v>
      </c>
      <c r="L34" s="137">
        <f t="shared" ca="1" si="38"/>
        <v>0</v>
      </c>
      <c r="M34" s="137">
        <f t="shared" ca="1" si="38"/>
        <v>0</v>
      </c>
      <c r="N34" s="137">
        <f t="shared" ca="1" si="38"/>
        <v>0</v>
      </c>
      <c r="O34" s="137">
        <f t="shared" ca="1" si="38"/>
        <v>0</v>
      </c>
      <c r="P34" s="137">
        <f t="shared" ca="1" si="38"/>
        <v>0</v>
      </c>
      <c r="Q34" s="137">
        <f t="shared" ca="1" si="38"/>
        <v>0</v>
      </c>
      <c r="R34" s="137">
        <f t="shared" ca="1" si="38"/>
        <v>0</v>
      </c>
      <c r="S34" s="137">
        <f t="shared" ca="1" si="38"/>
        <v>0</v>
      </c>
      <c r="T34" s="137">
        <f t="shared" ca="1" si="38"/>
        <v>0</v>
      </c>
      <c r="U34" s="137">
        <f t="shared" ca="1" si="38"/>
        <v>0</v>
      </c>
      <c r="V34" s="137">
        <f t="shared" ca="1" si="38"/>
        <v>0</v>
      </c>
      <c r="W34" s="137">
        <f t="shared" ca="1" si="38"/>
        <v>0</v>
      </c>
      <c r="X34" s="137">
        <f t="shared" ref="X34:AM43" ca="1" si="39">OFFSET(INDIRECT("'"&amp;Opt_alt&amp;"'!H12"),$A34,X$5)*$DF34</f>
        <v>0</v>
      </c>
      <c r="Y34" s="137">
        <f t="shared" ca="1" si="39"/>
        <v>0</v>
      </c>
      <c r="Z34" s="137">
        <f t="shared" ca="1" si="39"/>
        <v>0</v>
      </c>
      <c r="AA34" s="137">
        <f t="shared" ca="1" si="39"/>
        <v>0</v>
      </c>
      <c r="AB34" s="137">
        <f t="shared" ca="1" si="39"/>
        <v>0</v>
      </c>
      <c r="AC34" s="137">
        <f t="shared" ca="1" si="39"/>
        <v>0</v>
      </c>
      <c r="AD34" s="137">
        <f t="shared" ca="1" si="39"/>
        <v>0</v>
      </c>
      <c r="AE34" s="137">
        <f t="shared" ca="1" si="39"/>
        <v>0</v>
      </c>
      <c r="AF34" s="137">
        <f t="shared" ca="1" si="39"/>
        <v>0</v>
      </c>
      <c r="AG34" s="137">
        <f t="shared" ca="1" si="39"/>
        <v>0</v>
      </c>
      <c r="AH34" s="137">
        <f t="shared" ca="1" si="39"/>
        <v>0</v>
      </c>
      <c r="AI34" s="137">
        <f t="shared" ca="1" si="39"/>
        <v>0</v>
      </c>
      <c r="AJ34" s="137">
        <f t="shared" ca="1" si="39"/>
        <v>0</v>
      </c>
      <c r="AK34" s="137">
        <f t="shared" ca="1" si="39"/>
        <v>0</v>
      </c>
      <c r="AL34" s="137">
        <f t="shared" ca="1" si="39"/>
        <v>0</v>
      </c>
      <c r="AM34" s="137">
        <f t="shared" ca="1" si="39"/>
        <v>0</v>
      </c>
      <c r="AN34" s="137">
        <f t="shared" ref="AN34:BC43" ca="1" si="40">OFFSET(INDIRECT("'"&amp;Opt_alt&amp;"'!H12"),$A34,AN$5)*$DF34</f>
        <v>0</v>
      </c>
      <c r="AO34" s="137">
        <f t="shared" ca="1" si="40"/>
        <v>0</v>
      </c>
      <c r="AP34" s="137">
        <f t="shared" ca="1" si="40"/>
        <v>0</v>
      </c>
      <c r="AQ34" s="137">
        <f t="shared" ca="1" si="40"/>
        <v>0</v>
      </c>
      <c r="AR34" s="137">
        <f t="shared" ca="1" si="40"/>
        <v>0</v>
      </c>
      <c r="AS34" s="137">
        <f t="shared" ca="1" si="40"/>
        <v>0</v>
      </c>
      <c r="AT34" s="137">
        <f t="shared" ca="1" si="40"/>
        <v>0</v>
      </c>
      <c r="AU34" s="137">
        <f t="shared" ca="1" si="40"/>
        <v>0</v>
      </c>
      <c r="AV34" s="137">
        <f t="shared" ca="1" si="40"/>
        <v>0</v>
      </c>
      <c r="AW34" s="137">
        <f t="shared" ca="1" si="40"/>
        <v>0</v>
      </c>
      <c r="AX34" s="137">
        <f t="shared" ca="1" si="40"/>
        <v>0</v>
      </c>
      <c r="AY34" s="137">
        <f t="shared" ca="1" si="40"/>
        <v>0</v>
      </c>
      <c r="AZ34" s="137">
        <f t="shared" ca="1" si="40"/>
        <v>0</v>
      </c>
      <c r="BA34" s="137">
        <f t="shared" ca="1" si="40"/>
        <v>0</v>
      </c>
      <c r="BB34" s="137">
        <f t="shared" ca="1" si="40"/>
        <v>0</v>
      </c>
      <c r="BC34" s="137">
        <f t="shared" ca="1" si="40"/>
        <v>0</v>
      </c>
      <c r="BD34" s="137">
        <f t="shared" ref="BD34:BS43" ca="1" si="41">OFFSET(INDIRECT("'"&amp;Opt_alt&amp;"'!H12"),$A34,BD$5)*$DF34</f>
        <v>0</v>
      </c>
      <c r="BE34" s="137">
        <f t="shared" ca="1" si="41"/>
        <v>0</v>
      </c>
      <c r="BF34" s="137">
        <f t="shared" ca="1" si="41"/>
        <v>0</v>
      </c>
      <c r="BG34" s="137">
        <f t="shared" ca="1" si="41"/>
        <v>0</v>
      </c>
      <c r="BH34" s="137">
        <f t="shared" ca="1" si="41"/>
        <v>0</v>
      </c>
      <c r="BI34" s="137">
        <f t="shared" ca="1" si="41"/>
        <v>0</v>
      </c>
      <c r="BJ34" s="137">
        <f t="shared" ca="1" si="41"/>
        <v>0</v>
      </c>
      <c r="BK34" s="137">
        <f t="shared" ca="1" si="41"/>
        <v>0</v>
      </c>
      <c r="BL34" s="137">
        <f t="shared" ca="1" si="41"/>
        <v>0</v>
      </c>
      <c r="BM34" s="137">
        <f t="shared" ca="1" si="41"/>
        <v>0</v>
      </c>
      <c r="BN34" s="137">
        <f t="shared" ca="1" si="41"/>
        <v>0</v>
      </c>
      <c r="BO34" s="137">
        <f t="shared" ca="1" si="41"/>
        <v>0</v>
      </c>
      <c r="BP34" s="137">
        <f t="shared" ca="1" si="41"/>
        <v>0</v>
      </c>
      <c r="BQ34" s="137">
        <f t="shared" ca="1" si="41"/>
        <v>0</v>
      </c>
      <c r="BR34" s="137">
        <f t="shared" ca="1" si="41"/>
        <v>0</v>
      </c>
      <c r="BS34" s="137">
        <f t="shared" ca="1" si="41"/>
        <v>0</v>
      </c>
      <c r="BT34" s="137">
        <f t="shared" ref="BT34:CI43" ca="1" si="42">OFFSET(INDIRECT("'"&amp;Opt_alt&amp;"'!H12"),$A34,BT$5)*$DF34</f>
        <v>0</v>
      </c>
      <c r="BU34" s="137">
        <f t="shared" ca="1" si="42"/>
        <v>0</v>
      </c>
      <c r="BV34" s="137">
        <f t="shared" ca="1" si="42"/>
        <v>0</v>
      </c>
      <c r="BW34" s="137">
        <f t="shared" ca="1" si="42"/>
        <v>0</v>
      </c>
      <c r="BX34" s="137">
        <f t="shared" ca="1" si="42"/>
        <v>0</v>
      </c>
      <c r="BY34" s="137">
        <f t="shared" ca="1" si="42"/>
        <v>0</v>
      </c>
      <c r="BZ34" s="137">
        <f t="shared" ca="1" si="42"/>
        <v>0</v>
      </c>
      <c r="CA34" s="137">
        <f t="shared" ca="1" si="42"/>
        <v>0</v>
      </c>
      <c r="CB34" s="137">
        <f t="shared" ca="1" si="42"/>
        <v>0</v>
      </c>
      <c r="CC34" s="137">
        <f t="shared" ca="1" si="42"/>
        <v>0</v>
      </c>
      <c r="CD34" s="137">
        <f t="shared" ca="1" si="42"/>
        <v>0</v>
      </c>
      <c r="CE34" s="137">
        <f t="shared" ca="1" si="42"/>
        <v>0</v>
      </c>
      <c r="CF34" s="137">
        <f t="shared" ca="1" si="42"/>
        <v>0</v>
      </c>
      <c r="CG34" s="137">
        <f t="shared" ca="1" si="42"/>
        <v>0</v>
      </c>
      <c r="CH34" s="137">
        <f t="shared" ca="1" si="42"/>
        <v>0</v>
      </c>
      <c r="CI34" s="137">
        <f t="shared" ca="1" si="42"/>
        <v>0</v>
      </c>
      <c r="CJ34" s="137">
        <f t="shared" ref="CJ34:CY43" ca="1" si="43">OFFSET(INDIRECT("'"&amp;Opt_alt&amp;"'!H12"),$A34,CJ$5)*$DF34</f>
        <v>0</v>
      </c>
      <c r="CK34" s="137">
        <f t="shared" ca="1" si="43"/>
        <v>0</v>
      </c>
      <c r="CL34" s="137">
        <f t="shared" ca="1" si="43"/>
        <v>0</v>
      </c>
      <c r="CM34" s="137">
        <f t="shared" ca="1" si="43"/>
        <v>0</v>
      </c>
      <c r="CN34" s="137">
        <f t="shared" ca="1" si="43"/>
        <v>0</v>
      </c>
      <c r="CO34" s="137">
        <f t="shared" ca="1" si="43"/>
        <v>0</v>
      </c>
      <c r="CP34" s="137">
        <f t="shared" ca="1" si="43"/>
        <v>0</v>
      </c>
      <c r="CQ34" s="137">
        <f t="shared" ca="1" si="43"/>
        <v>0</v>
      </c>
      <c r="CR34" s="137">
        <f t="shared" ca="1" si="43"/>
        <v>0</v>
      </c>
      <c r="CS34" s="137">
        <f t="shared" ca="1" si="43"/>
        <v>0</v>
      </c>
      <c r="CT34" s="137">
        <f t="shared" ca="1" si="43"/>
        <v>0</v>
      </c>
      <c r="CU34" s="137">
        <f t="shared" ca="1" si="43"/>
        <v>0</v>
      </c>
      <c r="CV34" s="137">
        <f t="shared" ca="1" si="43"/>
        <v>0</v>
      </c>
      <c r="CW34" s="137">
        <f t="shared" ca="1" si="43"/>
        <v>0</v>
      </c>
      <c r="CX34" s="137">
        <f t="shared" ca="1" si="43"/>
        <v>0</v>
      </c>
      <c r="CY34" s="137">
        <f t="shared" ca="1" si="43"/>
        <v>0</v>
      </c>
      <c r="CZ34" s="137">
        <f t="shared" ref="CT34:DC43" ca="1" si="44">OFFSET(INDIRECT("'"&amp;Opt_alt&amp;"'!H12"),$A34,CZ$5)*$DF34</f>
        <v>0</v>
      </c>
      <c r="DA34" s="137">
        <f t="shared" ca="1" si="44"/>
        <v>0</v>
      </c>
      <c r="DB34" s="137">
        <f t="shared" ca="1" si="44"/>
        <v>0</v>
      </c>
      <c r="DC34" s="137">
        <f t="shared" ca="1" si="44"/>
        <v>0</v>
      </c>
      <c r="DE34" s="253" t="str">
        <f t="shared" ca="1" si="24"/>
        <v>D.3.1.</v>
      </c>
      <c r="DF34">
        <f t="shared" ref="DF34:DF43" ca="1" si="45">VLOOKUP(DE34,scenarijai,$DF$6,FALSE)</f>
        <v>1</v>
      </c>
      <c r="DG34">
        <f t="shared" ref="DG34:DG43" ca="1" si="46">OFFSET(INDIRECT("'"&amp;Opt_alt&amp;"'!H12"),$A34,DG$5)</f>
        <v>21</v>
      </c>
      <c r="DH34">
        <v>0</v>
      </c>
    </row>
    <row r="35" spans="1:112" hidden="1">
      <c r="A35" s="123">
        <v>23</v>
      </c>
      <c r="B35" s="204" t="str">
        <f t="shared" ca="1" si="12"/>
        <v>D.3.2.</v>
      </c>
      <c r="C35" s="128" t="str">
        <f t="shared" ca="1" si="13"/>
        <v>Veikla</v>
      </c>
      <c r="D35" s="143"/>
      <c r="E35" s="147">
        <f t="shared" ca="1" si="14"/>
        <v>0.21</v>
      </c>
      <c r="F35" s="138">
        <f ca="1">H35+NPV(FD,I35:INDEX(I35:DC35,PAL))</f>
        <v>0</v>
      </c>
      <c r="G35" s="139">
        <f ca="1">SUMIF($H$5:$DC$5,"&lt;="&amp;PAL,$H35:$DC35)</f>
        <v>0</v>
      </c>
      <c r="H35" s="137">
        <f t="shared" ca="1" si="38"/>
        <v>0</v>
      </c>
      <c r="I35" s="137">
        <f t="shared" ca="1" si="38"/>
        <v>0</v>
      </c>
      <c r="J35" s="137">
        <f t="shared" ca="1" si="38"/>
        <v>0</v>
      </c>
      <c r="K35" s="137">
        <f t="shared" ca="1" si="38"/>
        <v>0</v>
      </c>
      <c r="L35" s="137">
        <f t="shared" ca="1" si="38"/>
        <v>0</v>
      </c>
      <c r="M35" s="137">
        <f t="shared" ca="1" si="38"/>
        <v>0</v>
      </c>
      <c r="N35" s="137">
        <f t="shared" ca="1" si="38"/>
        <v>0</v>
      </c>
      <c r="O35" s="137">
        <f t="shared" ca="1" si="38"/>
        <v>0</v>
      </c>
      <c r="P35" s="137">
        <f t="shared" ca="1" si="38"/>
        <v>0</v>
      </c>
      <c r="Q35" s="137">
        <f t="shared" ca="1" si="38"/>
        <v>0</v>
      </c>
      <c r="R35" s="137">
        <f t="shared" ca="1" si="38"/>
        <v>0</v>
      </c>
      <c r="S35" s="137">
        <f t="shared" ca="1" si="38"/>
        <v>0</v>
      </c>
      <c r="T35" s="137">
        <f t="shared" ca="1" si="38"/>
        <v>0</v>
      </c>
      <c r="U35" s="137">
        <f t="shared" ca="1" si="38"/>
        <v>0</v>
      </c>
      <c r="V35" s="137">
        <f t="shared" ca="1" si="38"/>
        <v>0</v>
      </c>
      <c r="W35" s="137">
        <f t="shared" ca="1" si="38"/>
        <v>0</v>
      </c>
      <c r="X35" s="137">
        <f t="shared" ca="1" si="39"/>
        <v>0</v>
      </c>
      <c r="Y35" s="137">
        <f t="shared" ca="1" si="39"/>
        <v>0</v>
      </c>
      <c r="Z35" s="137">
        <f t="shared" ca="1" si="39"/>
        <v>0</v>
      </c>
      <c r="AA35" s="137">
        <f t="shared" ca="1" si="39"/>
        <v>0</v>
      </c>
      <c r="AB35" s="137">
        <f t="shared" ca="1" si="39"/>
        <v>0</v>
      </c>
      <c r="AC35" s="137">
        <f t="shared" ca="1" si="39"/>
        <v>0</v>
      </c>
      <c r="AD35" s="137">
        <f t="shared" ca="1" si="39"/>
        <v>0</v>
      </c>
      <c r="AE35" s="137">
        <f t="shared" ca="1" si="39"/>
        <v>0</v>
      </c>
      <c r="AF35" s="137">
        <f t="shared" ca="1" si="39"/>
        <v>0</v>
      </c>
      <c r="AG35" s="137">
        <f t="shared" ca="1" si="39"/>
        <v>0</v>
      </c>
      <c r="AH35" s="137">
        <f t="shared" ca="1" si="39"/>
        <v>0</v>
      </c>
      <c r="AI35" s="137">
        <f t="shared" ca="1" si="39"/>
        <v>0</v>
      </c>
      <c r="AJ35" s="137">
        <f t="shared" ca="1" si="39"/>
        <v>0</v>
      </c>
      <c r="AK35" s="137">
        <f t="shared" ca="1" si="39"/>
        <v>0</v>
      </c>
      <c r="AL35" s="137">
        <f t="shared" ca="1" si="39"/>
        <v>0</v>
      </c>
      <c r="AM35" s="137">
        <f t="shared" ca="1" si="39"/>
        <v>0</v>
      </c>
      <c r="AN35" s="137">
        <f t="shared" ca="1" si="40"/>
        <v>0</v>
      </c>
      <c r="AO35" s="137">
        <f t="shared" ca="1" si="40"/>
        <v>0</v>
      </c>
      <c r="AP35" s="137">
        <f t="shared" ca="1" si="40"/>
        <v>0</v>
      </c>
      <c r="AQ35" s="137">
        <f t="shared" ca="1" si="40"/>
        <v>0</v>
      </c>
      <c r="AR35" s="137">
        <f t="shared" ca="1" si="40"/>
        <v>0</v>
      </c>
      <c r="AS35" s="137">
        <f t="shared" ca="1" si="40"/>
        <v>0</v>
      </c>
      <c r="AT35" s="137">
        <f t="shared" ca="1" si="40"/>
        <v>0</v>
      </c>
      <c r="AU35" s="137">
        <f t="shared" ca="1" si="40"/>
        <v>0</v>
      </c>
      <c r="AV35" s="137">
        <f t="shared" ca="1" si="40"/>
        <v>0</v>
      </c>
      <c r="AW35" s="137">
        <f t="shared" ca="1" si="40"/>
        <v>0</v>
      </c>
      <c r="AX35" s="137">
        <f t="shared" ca="1" si="40"/>
        <v>0</v>
      </c>
      <c r="AY35" s="137">
        <f t="shared" ca="1" si="40"/>
        <v>0</v>
      </c>
      <c r="AZ35" s="137">
        <f t="shared" ca="1" si="40"/>
        <v>0</v>
      </c>
      <c r="BA35" s="137">
        <f t="shared" ca="1" si="40"/>
        <v>0</v>
      </c>
      <c r="BB35" s="137">
        <f t="shared" ca="1" si="40"/>
        <v>0</v>
      </c>
      <c r="BC35" s="137">
        <f t="shared" ca="1" si="40"/>
        <v>0</v>
      </c>
      <c r="BD35" s="137">
        <f t="shared" ca="1" si="41"/>
        <v>0</v>
      </c>
      <c r="BE35" s="137">
        <f t="shared" ca="1" si="41"/>
        <v>0</v>
      </c>
      <c r="BF35" s="137">
        <f t="shared" ca="1" si="41"/>
        <v>0</v>
      </c>
      <c r="BG35" s="137">
        <f t="shared" ca="1" si="41"/>
        <v>0</v>
      </c>
      <c r="BH35" s="137">
        <f t="shared" ca="1" si="41"/>
        <v>0</v>
      </c>
      <c r="BI35" s="137">
        <f t="shared" ca="1" si="41"/>
        <v>0</v>
      </c>
      <c r="BJ35" s="137">
        <f t="shared" ca="1" si="41"/>
        <v>0</v>
      </c>
      <c r="BK35" s="137">
        <f t="shared" ca="1" si="41"/>
        <v>0</v>
      </c>
      <c r="BL35" s="137">
        <f t="shared" ca="1" si="41"/>
        <v>0</v>
      </c>
      <c r="BM35" s="137">
        <f t="shared" ca="1" si="41"/>
        <v>0</v>
      </c>
      <c r="BN35" s="137">
        <f t="shared" ca="1" si="41"/>
        <v>0</v>
      </c>
      <c r="BO35" s="137">
        <f t="shared" ca="1" si="41"/>
        <v>0</v>
      </c>
      <c r="BP35" s="137">
        <f t="shared" ca="1" si="41"/>
        <v>0</v>
      </c>
      <c r="BQ35" s="137">
        <f t="shared" ca="1" si="41"/>
        <v>0</v>
      </c>
      <c r="BR35" s="137">
        <f t="shared" ca="1" si="41"/>
        <v>0</v>
      </c>
      <c r="BS35" s="137">
        <f t="shared" ca="1" si="41"/>
        <v>0</v>
      </c>
      <c r="BT35" s="137">
        <f t="shared" ca="1" si="42"/>
        <v>0</v>
      </c>
      <c r="BU35" s="137">
        <f t="shared" ca="1" si="42"/>
        <v>0</v>
      </c>
      <c r="BV35" s="137">
        <f t="shared" ca="1" si="42"/>
        <v>0</v>
      </c>
      <c r="BW35" s="137">
        <f t="shared" ca="1" si="42"/>
        <v>0</v>
      </c>
      <c r="BX35" s="137">
        <f t="shared" ca="1" si="42"/>
        <v>0</v>
      </c>
      <c r="BY35" s="137">
        <f t="shared" ca="1" si="42"/>
        <v>0</v>
      </c>
      <c r="BZ35" s="137">
        <f t="shared" ca="1" si="42"/>
        <v>0</v>
      </c>
      <c r="CA35" s="137">
        <f t="shared" ca="1" si="42"/>
        <v>0</v>
      </c>
      <c r="CB35" s="137">
        <f t="shared" ca="1" si="42"/>
        <v>0</v>
      </c>
      <c r="CC35" s="137">
        <f t="shared" ca="1" si="42"/>
        <v>0</v>
      </c>
      <c r="CD35" s="137">
        <f t="shared" ca="1" si="42"/>
        <v>0</v>
      </c>
      <c r="CE35" s="137">
        <f t="shared" ca="1" si="42"/>
        <v>0</v>
      </c>
      <c r="CF35" s="137">
        <f t="shared" ca="1" si="42"/>
        <v>0</v>
      </c>
      <c r="CG35" s="137">
        <f t="shared" ca="1" si="42"/>
        <v>0</v>
      </c>
      <c r="CH35" s="137">
        <f t="shared" ca="1" si="42"/>
        <v>0</v>
      </c>
      <c r="CI35" s="137">
        <f t="shared" ca="1" si="42"/>
        <v>0</v>
      </c>
      <c r="CJ35" s="137">
        <f t="shared" ca="1" si="43"/>
        <v>0</v>
      </c>
      <c r="CK35" s="137">
        <f t="shared" ca="1" si="43"/>
        <v>0</v>
      </c>
      <c r="CL35" s="137">
        <f t="shared" ca="1" si="43"/>
        <v>0</v>
      </c>
      <c r="CM35" s="137">
        <f t="shared" ca="1" si="43"/>
        <v>0</v>
      </c>
      <c r="CN35" s="137">
        <f t="shared" ca="1" si="43"/>
        <v>0</v>
      </c>
      <c r="CO35" s="137">
        <f t="shared" ca="1" si="43"/>
        <v>0</v>
      </c>
      <c r="CP35" s="137">
        <f t="shared" ca="1" si="43"/>
        <v>0</v>
      </c>
      <c r="CQ35" s="137">
        <f t="shared" ca="1" si="43"/>
        <v>0</v>
      </c>
      <c r="CR35" s="137">
        <f t="shared" ca="1" si="43"/>
        <v>0</v>
      </c>
      <c r="CS35" s="137">
        <f t="shared" ca="1" si="43"/>
        <v>0</v>
      </c>
      <c r="CT35" s="137">
        <f t="shared" ca="1" si="44"/>
        <v>0</v>
      </c>
      <c r="CU35" s="137">
        <f t="shared" ca="1" si="44"/>
        <v>0</v>
      </c>
      <c r="CV35" s="137">
        <f t="shared" ca="1" si="44"/>
        <v>0</v>
      </c>
      <c r="CW35" s="137">
        <f t="shared" ca="1" si="44"/>
        <v>0</v>
      </c>
      <c r="CX35" s="137">
        <f t="shared" ca="1" si="44"/>
        <v>0</v>
      </c>
      <c r="CY35" s="137">
        <f t="shared" ca="1" si="44"/>
        <v>0</v>
      </c>
      <c r="CZ35" s="137">
        <f t="shared" ca="1" si="44"/>
        <v>0</v>
      </c>
      <c r="DA35" s="137">
        <f t="shared" ca="1" si="44"/>
        <v>0</v>
      </c>
      <c r="DB35" s="137">
        <f t="shared" ca="1" si="44"/>
        <v>0</v>
      </c>
      <c r="DC35" s="137">
        <f t="shared" ca="1" si="44"/>
        <v>0</v>
      </c>
      <c r="DE35" s="253" t="str">
        <f t="shared" ca="1" si="24"/>
        <v>D.3.2.</v>
      </c>
      <c r="DF35">
        <f t="shared" ca="1" si="45"/>
        <v>1</v>
      </c>
      <c r="DG35">
        <f t="shared" ca="1" si="46"/>
        <v>21</v>
      </c>
      <c r="DH35">
        <v>0</v>
      </c>
    </row>
    <row r="36" spans="1:112" hidden="1">
      <c r="A36" s="123">
        <v>24</v>
      </c>
      <c r="B36" s="204" t="str">
        <f t="shared" ca="1" si="12"/>
        <v>D.3.3.</v>
      </c>
      <c r="C36" s="128" t="str">
        <f t="shared" ca="1" si="13"/>
        <v>Veikla</v>
      </c>
      <c r="D36" s="143"/>
      <c r="E36" s="147">
        <f t="shared" ca="1" si="14"/>
        <v>0.21</v>
      </c>
      <c r="F36" s="138">
        <f ca="1">H36+NPV(FD,I36:INDEX(I36:DC36,PAL))</f>
        <v>0</v>
      </c>
      <c r="G36" s="139">
        <f ca="1">SUMIF($H$5:$DC$5,"&lt;="&amp;PAL,$H36:$DC36)</f>
        <v>0</v>
      </c>
      <c r="H36" s="137">
        <f t="shared" ca="1" si="38"/>
        <v>0</v>
      </c>
      <c r="I36" s="137">
        <f t="shared" ca="1" si="38"/>
        <v>0</v>
      </c>
      <c r="J36" s="137">
        <f t="shared" ca="1" si="38"/>
        <v>0</v>
      </c>
      <c r="K36" s="137">
        <f t="shared" ca="1" si="38"/>
        <v>0</v>
      </c>
      <c r="L36" s="137">
        <f t="shared" ca="1" si="38"/>
        <v>0</v>
      </c>
      <c r="M36" s="137">
        <f t="shared" ca="1" si="38"/>
        <v>0</v>
      </c>
      <c r="N36" s="137">
        <f t="shared" ca="1" si="38"/>
        <v>0</v>
      </c>
      <c r="O36" s="137">
        <f t="shared" ca="1" si="38"/>
        <v>0</v>
      </c>
      <c r="P36" s="137">
        <f t="shared" ca="1" si="38"/>
        <v>0</v>
      </c>
      <c r="Q36" s="137">
        <f t="shared" ca="1" si="38"/>
        <v>0</v>
      </c>
      <c r="R36" s="137">
        <f t="shared" ca="1" si="38"/>
        <v>0</v>
      </c>
      <c r="S36" s="137">
        <f t="shared" ca="1" si="38"/>
        <v>0</v>
      </c>
      <c r="T36" s="137">
        <f t="shared" ca="1" si="38"/>
        <v>0</v>
      </c>
      <c r="U36" s="137">
        <f t="shared" ca="1" si="38"/>
        <v>0</v>
      </c>
      <c r="V36" s="137">
        <f t="shared" ca="1" si="38"/>
        <v>0</v>
      </c>
      <c r="W36" s="137">
        <f t="shared" ca="1" si="38"/>
        <v>0</v>
      </c>
      <c r="X36" s="137">
        <f t="shared" ca="1" si="39"/>
        <v>0</v>
      </c>
      <c r="Y36" s="137">
        <f t="shared" ca="1" si="39"/>
        <v>0</v>
      </c>
      <c r="Z36" s="137">
        <f t="shared" ca="1" si="39"/>
        <v>0</v>
      </c>
      <c r="AA36" s="137">
        <f t="shared" ca="1" si="39"/>
        <v>0</v>
      </c>
      <c r="AB36" s="137">
        <f t="shared" ca="1" si="39"/>
        <v>0</v>
      </c>
      <c r="AC36" s="137">
        <f t="shared" ca="1" si="39"/>
        <v>0</v>
      </c>
      <c r="AD36" s="137">
        <f t="shared" ca="1" si="39"/>
        <v>0</v>
      </c>
      <c r="AE36" s="137">
        <f t="shared" ca="1" si="39"/>
        <v>0</v>
      </c>
      <c r="AF36" s="137">
        <f t="shared" ca="1" si="39"/>
        <v>0</v>
      </c>
      <c r="AG36" s="137">
        <f t="shared" ca="1" si="39"/>
        <v>0</v>
      </c>
      <c r="AH36" s="137">
        <f t="shared" ca="1" si="39"/>
        <v>0</v>
      </c>
      <c r="AI36" s="137">
        <f t="shared" ca="1" si="39"/>
        <v>0</v>
      </c>
      <c r="AJ36" s="137">
        <f t="shared" ca="1" si="39"/>
        <v>0</v>
      </c>
      <c r="AK36" s="137">
        <f t="shared" ca="1" si="39"/>
        <v>0</v>
      </c>
      <c r="AL36" s="137">
        <f t="shared" ca="1" si="39"/>
        <v>0</v>
      </c>
      <c r="AM36" s="137">
        <f t="shared" ca="1" si="39"/>
        <v>0</v>
      </c>
      <c r="AN36" s="137">
        <f t="shared" ca="1" si="40"/>
        <v>0</v>
      </c>
      <c r="AO36" s="137">
        <f t="shared" ca="1" si="40"/>
        <v>0</v>
      </c>
      <c r="AP36" s="137">
        <f t="shared" ca="1" si="40"/>
        <v>0</v>
      </c>
      <c r="AQ36" s="137">
        <f t="shared" ca="1" si="40"/>
        <v>0</v>
      </c>
      <c r="AR36" s="137">
        <f t="shared" ca="1" si="40"/>
        <v>0</v>
      </c>
      <c r="AS36" s="137">
        <f t="shared" ca="1" si="40"/>
        <v>0</v>
      </c>
      <c r="AT36" s="137">
        <f t="shared" ca="1" si="40"/>
        <v>0</v>
      </c>
      <c r="AU36" s="137">
        <f t="shared" ca="1" si="40"/>
        <v>0</v>
      </c>
      <c r="AV36" s="137">
        <f t="shared" ca="1" si="40"/>
        <v>0</v>
      </c>
      <c r="AW36" s="137">
        <f t="shared" ca="1" si="40"/>
        <v>0</v>
      </c>
      <c r="AX36" s="137">
        <f t="shared" ca="1" si="40"/>
        <v>0</v>
      </c>
      <c r="AY36" s="137">
        <f t="shared" ca="1" si="40"/>
        <v>0</v>
      </c>
      <c r="AZ36" s="137">
        <f t="shared" ca="1" si="40"/>
        <v>0</v>
      </c>
      <c r="BA36" s="137">
        <f t="shared" ca="1" si="40"/>
        <v>0</v>
      </c>
      <c r="BB36" s="137">
        <f t="shared" ca="1" si="40"/>
        <v>0</v>
      </c>
      <c r="BC36" s="137">
        <f t="shared" ca="1" si="40"/>
        <v>0</v>
      </c>
      <c r="BD36" s="137">
        <f t="shared" ca="1" si="41"/>
        <v>0</v>
      </c>
      <c r="BE36" s="137">
        <f t="shared" ca="1" si="41"/>
        <v>0</v>
      </c>
      <c r="BF36" s="137">
        <f t="shared" ca="1" si="41"/>
        <v>0</v>
      </c>
      <c r="BG36" s="137">
        <f t="shared" ca="1" si="41"/>
        <v>0</v>
      </c>
      <c r="BH36" s="137">
        <f t="shared" ca="1" si="41"/>
        <v>0</v>
      </c>
      <c r="BI36" s="137">
        <f t="shared" ca="1" si="41"/>
        <v>0</v>
      </c>
      <c r="BJ36" s="137">
        <f t="shared" ca="1" si="41"/>
        <v>0</v>
      </c>
      <c r="BK36" s="137">
        <f t="shared" ca="1" si="41"/>
        <v>0</v>
      </c>
      <c r="BL36" s="137">
        <f t="shared" ca="1" si="41"/>
        <v>0</v>
      </c>
      <c r="BM36" s="137">
        <f t="shared" ca="1" si="41"/>
        <v>0</v>
      </c>
      <c r="BN36" s="137">
        <f t="shared" ca="1" si="41"/>
        <v>0</v>
      </c>
      <c r="BO36" s="137">
        <f t="shared" ca="1" si="41"/>
        <v>0</v>
      </c>
      <c r="BP36" s="137">
        <f t="shared" ca="1" si="41"/>
        <v>0</v>
      </c>
      <c r="BQ36" s="137">
        <f t="shared" ca="1" si="41"/>
        <v>0</v>
      </c>
      <c r="BR36" s="137">
        <f t="shared" ca="1" si="41"/>
        <v>0</v>
      </c>
      <c r="BS36" s="137">
        <f t="shared" ca="1" si="41"/>
        <v>0</v>
      </c>
      <c r="BT36" s="137">
        <f t="shared" ca="1" si="42"/>
        <v>0</v>
      </c>
      <c r="BU36" s="137">
        <f t="shared" ca="1" si="42"/>
        <v>0</v>
      </c>
      <c r="BV36" s="137">
        <f t="shared" ca="1" si="42"/>
        <v>0</v>
      </c>
      <c r="BW36" s="137">
        <f t="shared" ca="1" si="42"/>
        <v>0</v>
      </c>
      <c r="BX36" s="137">
        <f t="shared" ca="1" si="42"/>
        <v>0</v>
      </c>
      <c r="BY36" s="137">
        <f t="shared" ca="1" si="42"/>
        <v>0</v>
      </c>
      <c r="BZ36" s="137">
        <f t="shared" ca="1" si="42"/>
        <v>0</v>
      </c>
      <c r="CA36" s="137">
        <f t="shared" ca="1" si="42"/>
        <v>0</v>
      </c>
      <c r="CB36" s="137">
        <f t="shared" ca="1" si="42"/>
        <v>0</v>
      </c>
      <c r="CC36" s="137">
        <f t="shared" ca="1" si="42"/>
        <v>0</v>
      </c>
      <c r="CD36" s="137">
        <f t="shared" ca="1" si="42"/>
        <v>0</v>
      </c>
      <c r="CE36" s="137">
        <f t="shared" ca="1" si="42"/>
        <v>0</v>
      </c>
      <c r="CF36" s="137">
        <f t="shared" ca="1" si="42"/>
        <v>0</v>
      </c>
      <c r="CG36" s="137">
        <f t="shared" ca="1" si="42"/>
        <v>0</v>
      </c>
      <c r="CH36" s="137">
        <f t="shared" ca="1" si="42"/>
        <v>0</v>
      </c>
      <c r="CI36" s="137">
        <f t="shared" ca="1" si="42"/>
        <v>0</v>
      </c>
      <c r="CJ36" s="137">
        <f t="shared" ca="1" si="43"/>
        <v>0</v>
      </c>
      <c r="CK36" s="137">
        <f t="shared" ca="1" si="43"/>
        <v>0</v>
      </c>
      <c r="CL36" s="137">
        <f t="shared" ca="1" si="43"/>
        <v>0</v>
      </c>
      <c r="CM36" s="137">
        <f t="shared" ca="1" si="43"/>
        <v>0</v>
      </c>
      <c r="CN36" s="137">
        <f t="shared" ca="1" si="43"/>
        <v>0</v>
      </c>
      <c r="CO36" s="137">
        <f t="shared" ca="1" si="43"/>
        <v>0</v>
      </c>
      <c r="CP36" s="137">
        <f t="shared" ca="1" si="43"/>
        <v>0</v>
      </c>
      <c r="CQ36" s="137">
        <f t="shared" ca="1" si="43"/>
        <v>0</v>
      </c>
      <c r="CR36" s="137">
        <f t="shared" ca="1" si="43"/>
        <v>0</v>
      </c>
      <c r="CS36" s="137">
        <f t="shared" ca="1" si="43"/>
        <v>0</v>
      </c>
      <c r="CT36" s="137">
        <f t="shared" ca="1" si="44"/>
        <v>0</v>
      </c>
      <c r="CU36" s="137">
        <f t="shared" ca="1" si="44"/>
        <v>0</v>
      </c>
      <c r="CV36" s="137">
        <f t="shared" ca="1" si="44"/>
        <v>0</v>
      </c>
      <c r="CW36" s="137">
        <f t="shared" ca="1" si="44"/>
        <v>0</v>
      </c>
      <c r="CX36" s="137">
        <f t="shared" ca="1" si="44"/>
        <v>0</v>
      </c>
      <c r="CY36" s="137">
        <f t="shared" ca="1" si="44"/>
        <v>0</v>
      </c>
      <c r="CZ36" s="137">
        <f t="shared" ca="1" si="44"/>
        <v>0</v>
      </c>
      <c r="DA36" s="137">
        <f t="shared" ca="1" si="44"/>
        <v>0</v>
      </c>
      <c r="DB36" s="137">
        <f t="shared" ca="1" si="44"/>
        <v>0</v>
      </c>
      <c r="DC36" s="137">
        <f t="shared" ca="1" si="44"/>
        <v>0</v>
      </c>
      <c r="DE36" s="253" t="str">
        <f t="shared" ca="1" si="24"/>
        <v>D.3.3.</v>
      </c>
      <c r="DF36">
        <f t="shared" ca="1" si="45"/>
        <v>1</v>
      </c>
      <c r="DG36">
        <f t="shared" ca="1" si="46"/>
        <v>21</v>
      </c>
      <c r="DH36">
        <v>0</v>
      </c>
    </row>
    <row r="37" spans="1:112" hidden="1">
      <c r="A37" s="123">
        <v>25</v>
      </c>
      <c r="B37" s="204" t="str">
        <f t="shared" ca="1" si="12"/>
        <v>D.3.4.</v>
      </c>
      <c r="C37" s="128" t="str">
        <f t="shared" ca="1" si="13"/>
        <v>Veikla</v>
      </c>
      <c r="D37" s="143"/>
      <c r="E37" s="147">
        <f t="shared" ca="1" si="14"/>
        <v>0.21</v>
      </c>
      <c r="F37" s="138">
        <f ca="1">H37+NPV(FD,I37:INDEX(I37:DC37,PAL))</f>
        <v>0</v>
      </c>
      <c r="G37" s="139">
        <f ca="1">SUMIF($H$5:$DC$5,"&lt;="&amp;PAL,$H37:$DC37)</f>
        <v>0</v>
      </c>
      <c r="H37" s="137">
        <f t="shared" ca="1" si="38"/>
        <v>0</v>
      </c>
      <c r="I37" s="137">
        <f t="shared" ca="1" si="38"/>
        <v>0</v>
      </c>
      <c r="J37" s="137">
        <f t="shared" ca="1" si="38"/>
        <v>0</v>
      </c>
      <c r="K37" s="137">
        <f t="shared" ca="1" si="38"/>
        <v>0</v>
      </c>
      <c r="L37" s="137">
        <f t="shared" ca="1" si="38"/>
        <v>0</v>
      </c>
      <c r="M37" s="137">
        <f t="shared" ca="1" si="38"/>
        <v>0</v>
      </c>
      <c r="N37" s="137">
        <f t="shared" ca="1" si="38"/>
        <v>0</v>
      </c>
      <c r="O37" s="137">
        <f t="shared" ca="1" si="38"/>
        <v>0</v>
      </c>
      <c r="P37" s="137">
        <f t="shared" ca="1" si="38"/>
        <v>0</v>
      </c>
      <c r="Q37" s="137">
        <f t="shared" ca="1" si="38"/>
        <v>0</v>
      </c>
      <c r="R37" s="137">
        <f t="shared" ca="1" si="38"/>
        <v>0</v>
      </c>
      <c r="S37" s="137">
        <f t="shared" ca="1" si="38"/>
        <v>0</v>
      </c>
      <c r="T37" s="137">
        <f t="shared" ca="1" si="38"/>
        <v>0</v>
      </c>
      <c r="U37" s="137">
        <f t="shared" ca="1" si="38"/>
        <v>0</v>
      </c>
      <c r="V37" s="137">
        <f t="shared" ca="1" si="38"/>
        <v>0</v>
      </c>
      <c r="W37" s="137">
        <f t="shared" ca="1" si="38"/>
        <v>0</v>
      </c>
      <c r="X37" s="137">
        <f t="shared" ca="1" si="39"/>
        <v>0</v>
      </c>
      <c r="Y37" s="137">
        <f t="shared" ca="1" si="39"/>
        <v>0</v>
      </c>
      <c r="Z37" s="137">
        <f t="shared" ca="1" si="39"/>
        <v>0</v>
      </c>
      <c r="AA37" s="137">
        <f t="shared" ca="1" si="39"/>
        <v>0</v>
      </c>
      <c r="AB37" s="137">
        <f t="shared" ca="1" si="39"/>
        <v>0</v>
      </c>
      <c r="AC37" s="137">
        <f t="shared" ca="1" si="39"/>
        <v>0</v>
      </c>
      <c r="AD37" s="137">
        <f t="shared" ca="1" si="39"/>
        <v>0</v>
      </c>
      <c r="AE37" s="137">
        <f t="shared" ca="1" si="39"/>
        <v>0</v>
      </c>
      <c r="AF37" s="137">
        <f t="shared" ca="1" si="39"/>
        <v>0</v>
      </c>
      <c r="AG37" s="137">
        <f t="shared" ca="1" si="39"/>
        <v>0</v>
      </c>
      <c r="AH37" s="137">
        <f t="shared" ca="1" si="39"/>
        <v>0</v>
      </c>
      <c r="AI37" s="137">
        <f t="shared" ca="1" si="39"/>
        <v>0</v>
      </c>
      <c r="AJ37" s="137">
        <f t="shared" ca="1" si="39"/>
        <v>0</v>
      </c>
      <c r="AK37" s="137">
        <f t="shared" ca="1" si="39"/>
        <v>0</v>
      </c>
      <c r="AL37" s="137">
        <f t="shared" ca="1" si="39"/>
        <v>0</v>
      </c>
      <c r="AM37" s="137">
        <f t="shared" ca="1" si="39"/>
        <v>0</v>
      </c>
      <c r="AN37" s="137">
        <f t="shared" ca="1" si="40"/>
        <v>0</v>
      </c>
      <c r="AO37" s="137">
        <f t="shared" ca="1" si="40"/>
        <v>0</v>
      </c>
      <c r="AP37" s="137">
        <f t="shared" ca="1" si="40"/>
        <v>0</v>
      </c>
      <c r="AQ37" s="137">
        <f t="shared" ca="1" si="40"/>
        <v>0</v>
      </c>
      <c r="AR37" s="137">
        <f t="shared" ca="1" si="40"/>
        <v>0</v>
      </c>
      <c r="AS37" s="137">
        <f t="shared" ca="1" si="40"/>
        <v>0</v>
      </c>
      <c r="AT37" s="137">
        <f t="shared" ca="1" si="40"/>
        <v>0</v>
      </c>
      <c r="AU37" s="137">
        <f t="shared" ca="1" si="40"/>
        <v>0</v>
      </c>
      <c r="AV37" s="137">
        <f t="shared" ca="1" si="40"/>
        <v>0</v>
      </c>
      <c r="AW37" s="137">
        <f t="shared" ca="1" si="40"/>
        <v>0</v>
      </c>
      <c r="AX37" s="137">
        <f t="shared" ca="1" si="40"/>
        <v>0</v>
      </c>
      <c r="AY37" s="137">
        <f t="shared" ca="1" si="40"/>
        <v>0</v>
      </c>
      <c r="AZ37" s="137">
        <f t="shared" ca="1" si="40"/>
        <v>0</v>
      </c>
      <c r="BA37" s="137">
        <f t="shared" ca="1" si="40"/>
        <v>0</v>
      </c>
      <c r="BB37" s="137">
        <f t="shared" ca="1" si="40"/>
        <v>0</v>
      </c>
      <c r="BC37" s="137">
        <f t="shared" ca="1" si="40"/>
        <v>0</v>
      </c>
      <c r="BD37" s="137">
        <f t="shared" ca="1" si="41"/>
        <v>0</v>
      </c>
      <c r="BE37" s="137">
        <f t="shared" ca="1" si="41"/>
        <v>0</v>
      </c>
      <c r="BF37" s="137">
        <f t="shared" ca="1" si="41"/>
        <v>0</v>
      </c>
      <c r="BG37" s="137">
        <f t="shared" ca="1" si="41"/>
        <v>0</v>
      </c>
      <c r="BH37" s="137">
        <f t="shared" ca="1" si="41"/>
        <v>0</v>
      </c>
      <c r="BI37" s="137">
        <f t="shared" ca="1" si="41"/>
        <v>0</v>
      </c>
      <c r="BJ37" s="137">
        <f t="shared" ca="1" si="41"/>
        <v>0</v>
      </c>
      <c r="BK37" s="137">
        <f t="shared" ca="1" si="41"/>
        <v>0</v>
      </c>
      <c r="BL37" s="137">
        <f t="shared" ca="1" si="41"/>
        <v>0</v>
      </c>
      <c r="BM37" s="137">
        <f t="shared" ca="1" si="41"/>
        <v>0</v>
      </c>
      <c r="BN37" s="137">
        <f t="shared" ca="1" si="41"/>
        <v>0</v>
      </c>
      <c r="BO37" s="137">
        <f t="shared" ca="1" si="41"/>
        <v>0</v>
      </c>
      <c r="BP37" s="137">
        <f t="shared" ca="1" si="41"/>
        <v>0</v>
      </c>
      <c r="BQ37" s="137">
        <f t="shared" ca="1" si="41"/>
        <v>0</v>
      </c>
      <c r="BR37" s="137">
        <f t="shared" ca="1" si="41"/>
        <v>0</v>
      </c>
      <c r="BS37" s="137">
        <f t="shared" ca="1" si="41"/>
        <v>0</v>
      </c>
      <c r="BT37" s="137">
        <f t="shared" ca="1" si="42"/>
        <v>0</v>
      </c>
      <c r="BU37" s="137">
        <f t="shared" ca="1" si="42"/>
        <v>0</v>
      </c>
      <c r="BV37" s="137">
        <f t="shared" ca="1" si="42"/>
        <v>0</v>
      </c>
      <c r="BW37" s="137">
        <f t="shared" ca="1" si="42"/>
        <v>0</v>
      </c>
      <c r="BX37" s="137">
        <f t="shared" ca="1" si="42"/>
        <v>0</v>
      </c>
      <c r="BY37" s="137">
        <f t="shared" ca="1" si="42"/>
        <v>0</v>
      </c>
      <c r="BZ37" s="137">
        <f t="shared" ca="1" si="42"/>
        <v>0</v>
      </c>
      <c r="CA37" s="137">
        <f t="shared" ca="1" si="42"/>
        <v>0</v>
      </c>
      <c r="CB37" s="137">
        <f t="shared" ca="1" si="42"/>
        <v>0</v>
      </c>
      <c r="CC37" s="137">
        <f t="shared" ca="1" si="42"/>
        <v>0</v>
      </c>
      <c r="CD37" s="137">
        <f t="shared" ca="1" si="42"/>
        <v>0</v>
      </c>
      <c r="CE37" s="137">
        <f t="shared" ca="1" si="42"/>
        <v>0</v>
      </c>
      <c r="CF37" s="137">
        <f t="shared" ca="1" si="42"/>
        <v>0</v>
      </c>
      <c r="CG37" s="137">
        <f t="shared" ca="1" si="42"/>
        <v>0</v>
      </c>
      <c r="CH37" s="137">
        <f t="shared" ca="1" si="42"/>
        <v>0</v>
      </c>
      <c r="CI37" s="137">
        <f t="shared" ca="1" si="42"/>
        <v>0</v>
      </c>
      <c r="CJ37" s="137">
        <f t="shared" ca="1" si="43"/>
        <v>0</v>
      </c>
      <c r="CK37" s="137">
        <f t="shared" ca="1" si="43"/>
        <v>0</v>
      </c>
      <c r="CL37" s="137">
        <f t="shared" ca="1" si="43"/>
        <v>0</v>
      </c>
      <c r="CM37" s="137">
        <f t="shared" ca="1" si="43"/>
        <v>0</v>
      </c>
      <c r="CN37" s="137">
        <f t="shared" ca="1" si="43"/>
        <v>0</v>
      </c>
      <c r="CO37" s="137">
        <f t="shared" ca="1" si="43"/>
        <v>0</v>
      </c>
      <c r="CP37" s="137">
        <f t="shared" ca="1" si="43"/>
        <v>0</v>
      </c>
      <c r="CQ37" s="137">
        <f t="shared" ca="1" si="43"/>
        <v>0</v>
      </c>
      <c r="CR37" s="137">
        <f t="shared" ca="1" si="43"/>
        <v>0</v>
      </c>
      <c r="CS37" s="137">
        <f t="shared" ca="1" si="43"/>
        <v>0</v>
      </c>
      <c r="CT37" s="137">
        <f t="shared" ca="1" si="44"/>
        <v>0</v>
      </c>
      <c r="CU37" s="137">
        <f t="shared" ca="1" si="44"/>
        <v>0</v>
      </c>
      <c r="CV37" s="137">
        <f t="shared" ca="1" si="44"/>
        <v>0</v>
      </c>
      <c r="CW37" s="137">
        <f t="shared" ca="1" si="44"/>
        <v>0</v>
      </c>
      <c r="CX37" s="137">
        <f t="shared" ca="1" si="44"/>
        <v>0</v>
      </c>
      <c r="CY37" s="137">
        <f t="shared" ca="1" si="44"/>
        <v>0</v>
      </c>
      <c r="CZ37" s="137">
        <f t="shared" ca="1" si="44"/>
        <v>0</v>
      </c>
      <c r="DA37" s="137">
        <f t="shared" ca="1" si="44"/>
        <v>0</v>
      </c>
      <c r="DB37" s="137">
        <f t="shared" ca="1" si="44"/>
        <v>0</v>
      </c>
      <c r="DC37" s="137">
        <f t="shared" ca="1" si="44"/>
        <v>0</v>
      </c>
      <c r="DE37" s="253" t="str">
        <f t="shared" ca="1" si="24"/>
        <v>D.3.4.</v>
      </c>
      <c r="DF37">
        <f t="shared" ca="1" si="45"/>
        <v>1</v>
      </c>
      <c r="DG37">
        <f t="shared" ca="1" si="46"/>
        <v>21</v>
      </c>
      <c r="DH37">
        <v>0</v>
      </c>
    </row>
    <row r="38" spans="1:112" hidden="1">
      <c r="A38" s="123">
        <v>26</v>
      </c>
      <c r="B38" s="204" t="str">
        <f t="shared" ca="1" si="12"/>
        <v>D.3.5.</v>
      </c>
      <c r="C38" s="128" t="str">
        <f t="shared" ca="1" si="13"/>
        <v>Veikla</v>
      </c>
      <c r="D38" s="143"/>
      <c r="E38" s="147">
        <f t="shared" ca="1" si="14"/>
        <v>0.21</v>
      </c>
      <c r="F38" s="138">
        <f ca="1">H38+NPV(FD,I38:INDEX(I38:DC38,PAL))</f>
        <v>0</v>
      </c>
      <c r="G38" s="139">
        <f ca="1">SUMIF($H$5:$DC$5,"&lt;="&amp;PAL,$H38:$DC38)</f>
        <v>0</v>
      </c>
      <c r="H38" s="137">
        <f t="shared" ca="1" si="38"/>
        <v>0</v>
      </c>
      <c r="I38" s="137">
        <f t="shared" ca="1" si="38"/>
        <v>0</v>
      </c>
      <c r="J38" s="137">
        <f t="shared" ca="1" si="38"/>
        <v>0</v>
      </c>
      <c r="K38" s="137">
        <f t="shared" ca="1" si="38"/>
        <v>0</v>
      </c>
      <c r="L38" s="137">
        <f t="shared" ca="1" si="38"/>
        <v>0</v>
      </c>
      <c r="M38" s="137">
        <f t="shared" ca="1" si="38"/>
        <v>0</v>
      </c>
      <c r="N38" s="137">
        <f t="shared" ca="1" si="38"/>
        <v>0</v>
      </c>
      <c r="O38" s="137">
        <f t="shared" ca="1" si="38"/>
        <v>0</v>
      </c>
      <c r="P38" s="137">
        <f t="shared" ca="1" si="38"/>
        <v>0</v>
      </c>
      <c r="Q38" s="137">
        <f t="shared" ca="1" si="38"/>
        <v>0</v>
      </c>
      <c r="R38" s="137">
        <f t="shared" ca="1" si="38"/>
        <v>0</v>
      </c>
      <c r="S38" s="137">
        <f t="shared" ca="1" si="38"/>
        <v>0</v>
      </c>
      <c r="T38" s="137">
        <f t="shared" ca="1" si="38"/>
        <v>0</v>
      </c>
      <c r="U38" s="137">
        <f t="shared" ca="1" si="38"/>
        <v>0</v>
      </c>
      <c r="V38" s="137">
        <f t="shared" ca="1" si="38"/>
        <v>0</v>
      </c>
      <c r="W38" s="137">
        <f t="shared" ca="1" si="38"/>
        <v>0</v>
      </c>
      <c r="X38" s="137">
        <f t="shared" ca="1" si="39"/>
        <v>0</v>
      </c>
      <c r="Y38" s="137">
        <f t="shared" ca="1" si="39"/>
        <v>0</v>
      </c>
      <c r="Z38" s="137">
        <f t="shared" ca="1" si="39"/>
        <v>0</v>
      </c>
      <c r="AA38" s="137">
        <f t="shared" ca="1" si="39"/>
        <v>0</v>
      </c>
      <c r="AB38" s="137">
        <f t="shared" ca="1" si="39"/>
        <v>0</v>
      </c>
      <c r="AC38" s="137">
        <f t="shared" ca="1" si="39"/>
        <v>0</v>
      </c>
      <c r="AD38" s="137">
        <f t="shared" ca="1" si="39"/>
        <v>0</v>
      </c>
      <c r="AE38" s="137">
        <f t="shared" ca="1" si="39"/>
        <v>0</v>
      </c>
      <c r="AF38" s="137">
        <f t="shared" ca="1" si="39"/>
        <v>0</v>
      </c>
      <c r="AG38" s="137">
        <f t="shared" ca="1" si="39"/>
        <v>0</v>
      </c>
      <c r="AH38" s="137">
        <f t="shared" ca="1" si="39"/>
        <v>0</v>
      </c>
      <c r="AI38" s="137">
        <f t="shared" ca="1" si="39"/>
        <v>0</v>
      </c>
      <c r="AJ38" s="137">
        <f t="shared" ca="1" si="39"/>
        <v>0</v>
      </c>
      <c r="AK38" s="137">
        <f t="shared" ca="1" si="39"/>
        <v>0</v>
      </c>
      <c r="AL38" s="137">
        <f t="shared" ca="1" si="39"/>
        <v>0</v>
      </c>
      <c r="AM38" s="137">
        <f t="shared" ca="1" si="39"/>
        <v>0</v>
      </c>
      <c r="AN38" s="137">
        <f t="shared" ca="1" si="40"/>
        <v>0</v>
      </c>
      <c r="AO38" s="137">
        <f t="shared" ca="1" si="40"/>
        <v>0</v>
      </c>
      <c r="AP38" s="137">
        <f t="shared" ca="1" si="40"/>
        <v>0</v>
      </c>
      <c r="AQ38" s="137">
        <f t="shared" ca="1" si="40"/>
        <v>0</v>
      </c>
      <c r="AR38" s="137">
        <f t="shared" ca="1" si="40"/>
        <v>0</v>
      </c>
      <c r="AS38" s="137">
        <f t="shared" ca="1" si="40"/>
        <v>0</v>
      </c>
      <c r="AT38" s="137">
        <f t="shared" ca="1" si="40"/>
        <v>0</v>
      </c>
      <c r="AU38" s="137">
        <f t="shared" ca="1" si="40"/>
        <v>0</v>
      </c>
      <c r="AV38" s="137">
        <f t="shared" ca="1" si="40"/>
        <v>0</v>
      </c>
      <c r="AW38" s="137">
        <f t="shared" ca="1" si="40"/>
        <v>0</v>
      </c>
      <c r="AX38" s="137">
        <f t="shared" ca="1" si="40"/>
        <v>0</v>
      </c>
      <c r="AY38" s="137">
        <f t="shared" ca="1" si="40"/>
        <v>0</v>
      </c>
      <c r="AZ38" s="137">
        <f t="shared" ca="1" si="40"/>
        <v>0</v>
      </c>
      <c r="BA38" s="137">
        <f t="shared" ca="1" si="40"/>
        <v>0</v>
      </c>
      <c r="BB38" s="137">
        <f t="shared" ca="1" si="40"/>
        <v>0</v>
      </c>
      <c r="BC38" s="137">
        <f t="shared" ca="1" si="40"/>
        <v>0</v>
      </c>
      <c r="BD38" s="137">
        <f t="shared" ca="1" si="41"/>
        <v>0</v>
      </c>
      <c r="BE38" s="137">
        <f t="shared" ca="1" si="41"/>
        <v>0</v>
      </c>
      <c r="BF38" s="137">
        <f t="shared" ca="1" si="41"/>
        <v>0</v>
      </c>
      <c r="BG38" s="137">
        <f t="shared" ca="1" si="41"/>
        <v>0</v>
      </c>
      <c r="BH38" s="137">
        <f t="shared" ca="1" si="41"/>
        <v>0</v>
      </c>
      <c r="BI38" s="137">
        <f t="shared" ca="1" si="41"/>
        <v>0</v>
      </c>
      <c r="BJ38" s="137">
        <f t="shared" ca="1" si="41"/>
        <v>0</v>
      </c>
      <c r="BK38" s="137">
        <f t="shared" ca="1" si="41"/>
        <v>0</v>
      </c>
      <c r="BL38" s="137">
        <f t="shared" ca="1" si="41"/>
        <v>0</v>
      </c>
      <c r="BM38" s="137">
        <f t="shared" ca="1" si="41"/>
        <v>0</v>
      </c>
      <c r="BN38" s="137">
        <f t="shared" ca="1" si="41"/>
        <v>0</v>
      </c>
      <c r="BO38" s="137">
        <f t="shared" ca="1" si="41"/>
        <v>0</v>
      </c>
      <c r="BP38" s="137">
        <f t="shared" ca="1" si="41"/>
        <v>0</v>
      </c>
      <c r="BQ38" s="137">
        <f t="shared" ca="1" si="41"/>
        <v>0</v>
      </c>
      <c r="BR38" s="137">
        <f t="shared" ca="1" si="41"/>
        <v>0</v>
      </c>
      <c r="BS38" s="137">
        <f t="shared" ca="1" si="41"/>
        <v>0</v>
      </c>
      <c r="BT38" s="137">
        <f t="shared" ca="1" si="42"/>
        <v>0</v>
      </c>
      <c r="BU38" s="137">
        <f t="shared" ca="1" si="42"/>
        <v>0</v>
      </c>
      <c r="BV38" s="137">
        <f t="shared" ca="1" si="42"/>
        <v>0</v>
      </c>
      <c r="BW38" s="137">
        <f t="shared" ca="1" si="42"/>
        <v>0</v>
      </c>
      <c r="BX38" s="137">
        <f t="shared" ca="1" si="42"/>
        <v>0</v>
      </c>
      <c r="BY38" s="137">
        <f t="shared" ca="1" si="42"/>
        <v>0</v>
      </c>
      <c r="BZ38" s="137">
        <f t="shared" ca="1" si="42"/>
        <v>0</v>
      </c>
      <c r="CA38" s="137">
        <f t="shared" ca="1" si="42"/>
        <v>0</v>
      </c>
      <c r="CB38" s="137">
        <f t="shared" ca="1" si="42"/>
        <v>0</v>
      </c>
      <c r="CC38" s="137">
        <f t="shared" ca="1" si="42"/>
        <v>0</v>
      </c>
      <c r="CD38" s="137">
        <f t="shared" ca="1" si="42"/>
        <v>0</v>
      </c>
      <c r="CE38" s="137">
        <f t="shared" ca="1" si="42"/>
        <v>0</v>
      </c>
      <c r="CF38" s="137">
        <f t="shared" ca="1" si="42"/>
        <v>0</v>
      </c>
      <c r="CG38" s="137">
        <f t="shared" ca="1" si="42"/>
        <v>0</v>
      </c>
      <c r="CH38" s="137">
        <f t="shared" ca="1" si="42"/>
        <v>0</v>
      </c>
      <c r="CI38" s="137">
        <f t="shared" ca="1" si="42"/>
        <v>0</v>
      </c>
      <c r="CJ38" s="137">
        <f t="shared" ca="1" si="43"/>
        <v>0</v>
      </c>
      <c r="CK38" s="137">
        <f t="shared" ca="1" si="43"/>
        <v>0</v>
      </c>
      <c r="CL38" s="137">
        <f t="shared" ca="1" si="43"/>
        <v>0</v>
      </c>
      <c r="CM38" s="137">
        <f t="shared" ca="1" si="43"/>
        <v>0</v>
      </c>
      <c r="CN38" s="137">
        <f t="shared" ca="1" si="43"/>
        <v>0</v>
      </c>
      <c r="CO38" s="137">
        <f t="shared" ca="1" si="43"/>
        <v>0</v>
      </c>
      <c r="CP38" s="137">
        <f t="shared" ca="1" si="43"/>
        <v>0</v>
      </c>
      <c r="CQ38" s="137">
        <f t="shared" ca="1" si="43"/>
        <v>0</v>
      </c>
      <c r="CR38" s="137">
        <f t="shared" ca="1" si="43"/>
        <v>0</v>
      </c>
      <c r="CS38" s="137">
        <f t="shared" ca="1" si="43"/>
        <v>0</v>
      </c>
      <c r="CT38" s="137">
        <f t="shared" ca="1" si="44"/>
        <v>0</v>
      </c>
      <c r="CU38" s="137">
        <f t="shared" ca="1" si="44"/>
        <v>0</v>
      </c>
      <c r="CV38" s="137">
        <f t="shared" ca="1" si="44"/>
        <v>0</v>
      </c>
      <c r="CW38" s="137">
        <f t="shared" ca="1" si="44"/>
        <v>0</v>
      </c>
      <c r="CX38" s="137">
        <f t="shared" ca="1" si="44"/>
        <v>0</v>
      </c>
      <c r="CY38" s="137">
        <f t="shared" ca="1" si="44"/>
        <v>0</v>
      </c>
      <c r="CZ38" s="137">
        <f t="shared" ca="1" si="44"/>
        <v>0</v>
      </c>
      <c r="DA38" s="137">
        <f t="shared" ca="1" si="44"/>
        <v>0</v>
      </c>
      <c r="DB38" s="137">
        <f t="shared" ca="1" si="44"/>
        <v>0</v>
      </c>
      <c r="DC38" s="137">
        <f t="shared" ca="1" si="44"/>
        <v>0</v>
      </c>
      <c r="DE38" s="253" t="str">
        <f t="shared" ca="1" si="24"/>
        <v>D.3.5.</v>
      </c>
      <c r="DF38">
        <f t="shared" ca="1" si="45"/>
        <v>1</v>
      </c>
      <c r="DG38">
        <f t="shared" ca="1" si="46"/>
        <v>21</v>
      </c>
      <c r="DH38">
        <v>0</v>
      </c>
    </row>
    <row r="39" spans="1:112" hidden="1">
      <c r="A39" s="123">
        <v>27</v>
      </c>
      <c r="B39" s="204" t="str">
        <f t="shared" ca="1" si="12"/>
        <v>D.3.6.</v>
      </c>
      <c r="C39" s="128" t="str">
        <f t="shared" ca="1" si="13"/>
        <v>Veikla</v>
      </c>
      <c r="D39" s="143"/>
      <c r="E39" s="147">
        <f t="shared" ca="1" si="14"/>
        <v>0.21</v>
      </c>
      <c r="F39" s="138">
        <f ca="1">H39+NPV(FD,I39:INDEX(I39:DC39,PAL))</f>
        <v>0</v>
      </c>
      <c r="G39" s="139">
        <f ca="1">SUMIF($H$5:$DC$5,"&lt;="&amp;PAL,$H39:$DC39)</f>
        <v>0</v>
      </c>
      <c r="H39" s="137">
        <f t="shared" ca="1" si="38"/>
        <v>0</v>
      </c>
      <c r="I39" s="137">
        <f t="shared" ca="1" si="38"/>
        <v>0</v>
      </c>
      <c r="J39" s="137">
        <f t="shared" ca="1" si="38"/>
        <v>0</v>
      </c>
      <c r="K39" s="137">
        <f t="shared" ca="1" si="38"/>
        <v>0</v>
      </c>
      <c r="L39" s="137">
        <f t="shared" ca="1" si="38"/>
        <v>0</v>
      </c>
      <c r="M39" s="137">
        <f t="shared" ca="1" si="38"/>
        <v>0</v>
      </c>
      <c r="N39" s="137">
        <f t="shared" ca="1" si="38"/>
        <v>0</v>
      </c>
      <c r="O39" s="137">
        <f t="shared" ca="1" si="38"/>
        <v>0</v>
      </c>
      <c r="P39" s="137">
        <f t="shared" ca="1" si="38"/>
        <v>0</v>
      </c>
      <c r="Q39" s="137">
        <f t="shared" ca="1" si="38"/>
        <v>0</v>
      </c>
      <c r="R39" s="137">
        <f t="shared" ca="1" si="38"/>
        <v>0</v>
      </c>
      <c r="S39" s="137">
        <f t="shared" ca="1" si="38"/>
        <v>0</v>
      </c>
      <c r="T39" s="137">
        <f t="shared" ca="1" si="38"/>
        <v>0</v>
      </c>
      <c r="U39" s="137">
        <f t="shared" ca="1" si="38"/>
        <v>0</v>
      </c>
      <c r="V39" s="137">
        <f t="shared" ca="1" si="38"/>
        <v>0</v>
      </c>
      <c r="W39" s="137">
        <f t="shared" ca="1" si="38"/>
        <v>0</v>
      </c>
      <c r="X39" s="137">
        <f t="shared" ca="1" si="39"/>
        <v>0</v>
      </c>
      <c r="Y39" s="137">
        <f t="shared" ca="1" si="39"/>
        <v>0</v>
      </c>
      <c r="Z39" s="137">
        <f t="shared" ca="1" si="39"/>
        <v>0</v>
      </c>
      <c r="AA39" s="137">
        <f t="shared" ca="1" si="39"/>
        <v>0</v>
      </c>
      <c r="AB39" s="137">
        <f t="shared" ca="1" si="39"/>
        <v>0</v>
      </c>
      <c r="AC39" s="137">
        <f t="shared" ca="1" si="39"/>
        <v>0</v>
      </c>
      <c r="AD39" s="137">
        <f t="shared" ca="1" si="39"/>
        <v>0</v>
      </c>
      <c r="AE39" s="137">
        <f t="shared" ca="1" si="39"/>
        <v>0</v>
      </c>
      <c r="AF39" s="137">
        <f t="shared" ca="1" si="39"/>
        <v>0</v>
      </c>
      <c r="AG39" s="137">
        <f t="shared" ca="1" si="39"/>
        <v>0</v>
      </c>
      <c r="AH39" s="137">
        <f t="shared" ca="1" si="39"/>
        <v>0</v>
      </c>
      <c r="AI39" s="137">
        <f t="shared" ca="1" si="39"/>
        <v>0</v>
      </c>
      <c r="AJ39" s="137">
        <f t="shared" ca="1" si="39"/>
        <v>0</v>
      </c>
      <c r="AK39" s="137">
        <f t="shared" ca="1" si="39"/>
        <v>0</v>
      </c>
      <c r="AL39" s="137">
        <f t="shared" ca="1" si="39"/>
        <v>0</v>
      </c>
      <c r="AM39" s="137">
        <f t="shared" ca="1" si="39"/>
        <v>0</v>
      </c>
      <c r="AN39" s="137">
        <f t="shared" ca="1" si="40"/>
        <v>0</v>
      </c>
      <c r="AO39" s="137">
        <f t="shared" ca="1" si="40"/>
        <v>0</v>
      </c>
      <c r="AP39" s="137">
        <f t="shared" ca="1" si="40"/>
        <v>0</v>
      </c>
      <c r="AQ39" s="137">
        <f t="shared" ca="1" si="40"/>
        <v>0</v>
      </c>
      <c r="AR39" s="137">
        <f t="shared" ca="1" si="40"/>
        <v>0</v>
      </c>
      <c r="AS39" s="137">
        <f t="shared" ca="1" si="40"/>
        <v>0</v>
      </c>
      <c r="AT39" s="137">
        <f t="shared" ca="1" si="40"/>
        <v>0</v>
      </c>
      <c r="AU39" s="137">
        <f t="shared" ca="1" si="40"/>
        <v>0</v>
      </c>
      <c r="AV39" s="137">
        <f t="shared" ca="1" si="40"/>
        <v>0</v>
      </c>
      <c r="AW39" s="137">
        <f t="shared" ca="1" si="40"/>
        <v>0</v>
      </c>
      <c r="AX39" s="137">
        <f t="shared" ca="1" si="40"/>
        <v>0</v>
      </c>
      <c r="AY39" s="137">
        <f t="shared" ca="1" si="40"/>
        <v>0</v>
      </c>
      <c r="AZ39" s="137">
        <f t="shared" ca="1" si="40"/>
        <v>0</v>
      </c>
      <c r="BA39" s="137">
        <f t="shared" ca="1" si="40"/>
        <v>0</v>
      </c>
      <c r="BB39" s="137">
        <f t="shared" ca="1" si="40"/>
        <v>0</v>
      </c>
      <c r="BC39" s="137">
        <f t="shared" ca="1" si="40"/>
        <v>0</v>
      </c>
      <c r="BD39" s="137">
        <f t="shared" ca="1" si="41"/>
        <v>0</v>
      </c>
      <c r="BE39" s="137">
        <f t="shared" ca="1" si="41"/>
        <v>0</v>
      </c>
      <c r="BF39" s="137">
        <f t="shared" ca="1" si="41"/>
        <v>0</v>
      </c>
      <c r="BG39" s="137">
        <f t="shared" ca="1" si="41"/>
        <v>0</v>
      </c>
      <c r="BH39" s="137">
        <f t="shared" ca="1" si="41"/>
        <v>0</v>
      </c>
      <c r="BI39" s="137">
        <f t="shared" ca="1" si="41"/>
        <v>0</v>
      </c>
      <c r="BJ39" s="137">
        <f t="shared" ca="1" si="41"/>
        <v>0</v>
      </c>
      <c r="BK39" s="137">
        <f t="shared" ca="1" si="41"/>
        <v>0</v>
      </c>
      <c r="BL39" s="137">
        <f t="shared" ca="1" si="41"/>
        <v>0</v>
      </c>
      <c r="BM39" s="137">
        <f t="shared" ca="1" si="41"/>
        <v>0</v>
      </c>
      <c r="BN39" s="137">
        <f t="shared" ca="1" si="41"/>
        <v>0</v>
      </c>
      <c r="BO39" s="137">
        <f t="shared" ca="1" si="41"/>
        <v>0</v>
      </c>
      <c r="BP39" s="137">
        <f t="shared" ca="1" si="41"/>
        <v>0</v>
      </c>
      <c r="BQ39" s="137">
        <f t="shared" ca="1" si="41"/>
        <v>0</v>
      </c>
      <c r="BR39" s="137">
        <f t="shared" ca="1" si="41"/>
        <v>0</v>
      </c>
      <c r="BS39" s="137">
        <f t="shared" ca="1" si="41"/>
        <v>0</v>
      </c>
      <c r="BT39" s="137">
        <f t="shared" ca="1" si="42"/>
        <v>0</v>
      </c>
      <c r="BU39" s="137">
        <f t="shared" ca="1" si="42"/>
        <v>0</v>
      </c>
      <c r="BV39" s="137">
        <f t="shared" ca="1" si="42"/>
        <v>0</v>
      </c>
      <c r="BW39" s="137">
        <f t="shared" ca="1" si="42"/>
        <v>0</v>
      </c>
      <c r="BX39" s="137">
        <f t="shared" ca="1" si="42"/>
        <v>0</v>
      </c>
      <c r="BY39" s="137">
        <f t="shared" ca="1" si="42"/>
        <v>0</v>
      </c>
      <c r="BZ39" s="137">
        <f t="shared" ca="1" si="42"/>
        <v>0</v>
      </c>
      <c r="CA39" s="137">
        <f t="shared" ca="1" si="42"/>
        <v>0</v>
      </c>
      <c r="CB39" s="137">
        <f t="shared" ca="1" si="42"/>
        <v>0</v>
      </c>
      <c r="CC39" s="137">
        <f t="shared" ca="1" si="42"/>
        <v>0</v>
      </c>
      <c r="CD39" s="137">
        <f t="shared" ca="1" si="42"/>
        <v>0</v>
      </c>
      <c r="CE39" s="137">
        <f t="shared" ca="1" si="42"/>
        <v>0</v>
      </c>
      <c r="CF39" s="137">
        <f t="shared" ca="1" si="42"/>
        <v>0</v>
      </c>
      <c r="CG39" s="137">
        <f t="shared" ca="1" si="42"/>
        <v>0</v>
      </c>
      <c r="CH39" s="137">
        <f t="shared" ca="1" si="42"/>
        <v>0</v>
      </c>
      <c r="CI39" s="137">
        <f t="shared" ca="1" si="42"/>
        <v>0</v>
      </c>
      <c r="CJ39" s="137">
        <f t="shared" ca="1" si="43"/>
        <v>0</v>
      </c>
      <c r="CK39" s="137">
        <f t="shared" ca="1" si="43"/>
        <v>0</v>
      </c>
      <c r="CL39" s="137">
        <f t="shared" ca="1" si="43"/>
        <v>0</v>
      </c>
      <c r="CM39" s="137">
        <f t="shared" ca="1" si="43"/>
        <v>0</v>
      </c>
      <c r="CN39" s="137">
        <f t="shared" ca="1" si="43"/>
        <v>0</v>
      </c>
      <c r="CO39" s="137">
        <f t="shared" ca="1" si="43"/>
        <v>0</v>
      </c>
      <c r="CP39" s="137">
        <f t="shared" ca="1" si="43"/>
        <v>0</v>
      </c>
      <c r="CQ39" s="137">
        <f t="shared" ca="1" si="43"/>
        <v>0</v>
      </c>
      <c r="CR39" s="137">
        <f t="shared" ca="1" si="43"/>
        <v>0</v>
      </c>
      <c r="CS39" s="137">
        <f t="shared" ca="1" si="43"/>
        <v>0</v>
      </c>
      <c r="CT39" s="137">
        <f t="shared" ca="1" si="44"/>
        <v>0</v>
      </c>
      <c r="CU39" s="137">
        <f t="shared" ca="1" si="44"/>
        <v>0</v>
      </c>
      <c r="CV39" s="137">
        <f t="shared" ca="1" si="44"/>
        <v>0</v>
      </c>
      <c r="CW39" s="137">
        <f t="shared" ca="1" si="44"/>
        <v>0</v>
      </c>
      <c r="CX39" s="137">
        <f t="shared" ca="1" si="44"/>
        <v>0</v>
      </c>
      <c r="CY39" s="137">
        <f t="shared" ca="1" si="44"/>
        <v>0</v>
      </c>
      <c r="CZ39" s="137">
        <f t="shared" ca="1" si="44"/>
        <v>0</v>
      </c>
      <c r="DA39" s="137">
        <f t="shared" ca="1" si="44"/>
        <v>0</v>
      </c>
      <c r="DB39" s="137">
        <f t="shared" ca="1" si="44"/>
        <v>0</v>
      </c>
      <c r="DC39" s="137">
        <f t="shared" ca="1" si="44"/>
        <v>0</v>
      </c>
      <c r="DE39" s="253" t="str">
        <f t="shared" ca="1" si="24"/>
        <v>D.3.6.</v>
      </c>
      <c r="DF39">
        <f t="shared" ca="1" si="45"/>
        <v>1</v>
      </c>
      <c r="DG39">
        <f t="shared" ca="1" si="46"/>
        <v>21</v>
      </c>
      <c r="DH39">
        <v>0</v>
      </c>
    </row>
    <row r="40" spans="1:112" hidden="1">
      <c r="A40" s="123">
        <v>28</v>
      </c>
      <c r="B40" s="204" t="str">
        <f t="shared" ca="1" si="12"/>
        <v>D.3.7.</v>
      </c>
      <c r="C40" s="128" t="str">
        <f t="shared" ca="1" si="13"/>
        <v>Veikla</v>
      </c>
      <c r="D40" s="143"/>
      <c r="E40" s="147">
        <f t="shared" ca="1" si="14"/>
        <v>0.21</v>
      </c>
      <c r="F40" s="138">
        <f ca="1">H40+NPV(FD,I40:INDEX(I40:DC40,PAL))</f>
        <v>0</v>
      </c>
      <c r="G40" s="139">
        <f ca="1">SUMIF($H$5:$DC$5,"&lt;="&amp;PAL,$H40:$DC40)</f>
        <v>0</v>
      </c>
      <c r="H40" s="137">
        <f t="shared" ca="1" si="38"/>
        <v>0</v>
      </c>
      <c r="I40" s="137">
        <f t="shared" ca="1" si="38"/>
        <v>0</v>
      </c>
      <c r="J40" s="137">
        <f t="shared" ca="1" si="38"/>
        <v>0</v>
      </c>
      <c r="K40" s="137">
        <f t="shared" ca="1" si="38"/>
        <v>0</v>
      </c>
      <c r="L40" s="137">
        <f t="shared" ca="1" si="38"/>
        <v>0</v>
      </c>
      <c r="M40" s="137">
        <f t="shared" ca="1" si="38"/>
        <v>0</v>
      </c>
      <c r="N40" s="137">
        <f t="shared" ca="1" si="38"/>
        <v>0</v>
      </c>
      <c r="O40" s="137">
        <f t="shared" ca="1" si="38"/>
        <v>0</v>
      </c>
      <c r="P40" s="137">
        <f t="shared" ca="1" si="38"/>
        <v>0</v>
      </c>
      <c r="Q40" s="137">
        <f t="shared" ca="1" si="38"/>
        <v>0</v>
      </c>
      <c r="R40" s="137">
        <f t="shared" ca="1" si="38"/>
        <v>0</v>
      </c>
      <c r="S40" s="137">
        <f t="shared" ca="1" si="38"/>
        <v>0</v>
      </c>
      <c r="T40" s="137">
        <f t="shared" ca="1" si="38"/>
        <v>0</v>
      </c>
      <c r="U40" s="137">
        <f t="shared" ca="1" si="38"/>
        <v>0</v>
      </c>
      <c r="V40" s="137">
        <f t="shared" ca="1" si="38"/>
        <v>0</v>
      </c>
      <c r="W40" s="137">
        <f t="shared" ca="1" si="38"/>
        <v>0</v>
      </c>
      <c r="X40" s="137">
        <f t="shared" ca="1" si="39"/>
        <v>0</v>
      </c>
      <c r="Y40" s="137">
        <f t="shared" ca="1" si="39"/>
        <v>0</v>
      </c>
      <c r="Z40" s="137">
        <f t="shared" ca="1" si="39"/>
        <v>0</v>
      </c>
      <c r="AA40" s="137">
        <f t="shared" ca="1" si="39"/>
        <v>0</v>
      </c>
      <c r="AB40" s="137">
        <f t="shared" ca="1" si="39"/>
        <v>0</v>
      </c>
      <c r="AC40" s="137">
        <f t="shared" ca="1" si="39"/>
        <v>0</v>
      </c>
      <c r="AD40" s="137">
        <f t="shared" ca="1" si="39"/>
        <v>0</v>
      </c>
      <c r="AE40" s="137">
        <f t="shared" ca="1" si="39"/>
        <v>0</v>
      </c>
      <c r="AF40" s="137">
        <f t="shared" ca="1" si="39"/>
        <v>0</v>
      </c>
      <c r="AG40" s="137">
        <f t="shared" ca="1" si="39"/>
        <v>0</v>
      </c>
      <c r="AH40" s="137">
        <f t="shared" ca="1" si="39"/>
        <v>0</v>
      </c>
      <c r="AI40" s="137">
        <f t="shared" ca="1" si="39"/>
        <v>0</v>
      </c>
      <c r="AJ40" s="137">
        <f t="shared" ca="1" si="39"/>
        <v>0</v>
      </c>
      <c r="AK40" s="137">
        <f t="shared" ca="1" si="39"/>
        <v>0</v>
      </c>
      <c r="AL40" s="137">
        <f t="shared" ca="1" si="39"/>
        <v>0</v>
      </c>
      <c r="AM40" s="137">
        <f t="shared" ca="1" si="39"/>
        <v>0</v>
      </c>
      <c r="AN40" s="137">
        <f t="shared" ca="1" si="40"/>
        <v>0</v>
      </c>
      <c r="AO40" s="137">
        <f t="shared" ca="1" si="40"/>
        <v>0</v>
      </c>
      <c r="AP40" s="137">
        <f t="shared" ca="1" si="40"/>
        <v>0</v>
      </c>
      <c r="AQ40" s="137">
        <f t="shared" ca="1" si="40"/>
        <v>0</v>
      </c>
      <c r="AR40" s="137">
        <f t="shared" ca="1" si="40"/>
        <v>0</v>
      </c>
      <c r="AS40" s="137">
        <f t="shared" ca="1" si="40"/>
        <v>0</v>
      </c>
      <c r="AT40" s="137">
        <f t="shared" ca="1" si="40"/>
        <v>0</v>
      </c>
      <c r="AU40" s="137">
        <f t="shared" ca="1" si="40"/>
        <v>0</v>
      </c>
      <c r="AV40" s="137">
        <f t="shared" ca="1" si="40"/>
        <v>0</v>
      </c>
      <c r="AW40" s="137">
        <f t="shared" ca="1" si="40"/>
        <v>0</v>
      </c>
      <c r="AX40" s="137">
        <f t="shared" ca="1" si="40"/>
        <v>0</v>
      </c>
      <c r="AY40" s="137">
        <f t="shared" ca="1" si="40"/>
        <v>0</v>
      </c>
      <c r="AZ40" s="137">
        <f t="shared" ca="1" si="40"/>
        <v>0</v>
      </c>
      <c r="BA40" s="137">
        <f t="shared" ca="1" si="40"/>
        <v>0</v>
      </c>
      <c r="BB40" s="137">
        <f t="shared" ca="1" si="40"/>
        <v>0</v>
      </c>
      <c r="BC40" s="137">
        <f t="shared" ca="1" si="40"/>
        <v>0</v>
      </c>
      <c r="BD40" s="137">
        <f t="shared" ca="1" si="41"/>
        <v>0</v>
      </c>
      <c r="BE40" s="137">
        <f t="shared" ca="1" si="41"/>
        <v>0</v>
      </c>
      <c r="BF40" s="137">
        <f t="shared" ca="1" si="41"/>
        <v>0</v>
      </c>
      <c r="BG40" s="137">
        <f t="shared" ca="1" si="41"/>
        <v>0</v>
      </c>
      <c r="BH40" s="137">
        <f t="shared" ca="1" si="41"/>
        <v>0</v>
      </c>
      <c r="BI40" s="137">
        <f t="shared" ca="1" si="41"/>
        <v>0</v>
      </c>
      <c r="BJ40" s="137">
        <f t="shared" ca="1" si="41"/>
        <v>0</v>
      </c>
      <c r="BK40" s="137">
        <f t="shared" ca="1" si="41"/>
        <v>0</v>
      </c>
      <c r="BL40" s="137">
        <f t="shared" ca="1" si="41"/>
        <v>0</v>
      </c>
      <c r="BM40" s="137">
        <f t="shared" ca="1" si="41"/>
        <v>0</v>
      </c>
      <c r="BN40" s="137">
        <f t="shared" ca="1" si="41"/>
        <v>0</v>
      </c>
      <c r="BO40" s="137">
        <f t="shared" ca="1" si="41"/>
        <v>0</v>
      </c>
      <c r="BP40" s="137">
        <f t="shared" ca="1" si="41"/>
        <v>0</v>
      </c>
      <c r="BQ40" s="137">
        <f t="shared" ca="1" si="41"/>
        <v>0</v>
      </c>
      <c r="BR40" s="137">
        <f t="shared" ca="1" si="41"/>
        <v>0</v>
      </c>
      <c r="BS40" s="137">
        <f t="shared" ca="1" si="41"/>
        <v>0</v>
      </c>
      <c r="BT40" s="137">
        <f t="shared" ca="1" si="42"/>
        <v>0</v>
      </c>
      <c r="BU40" s="137">
        <f t="shared" ca="1" si="42"/>
        <v>0</v>
      </c>
      <c r="BV40" s="137">
        <f t="shared" ca="1" si="42"/>
        <v>0</v>
      </c>
      <c r="BW40" s="137">
        <f t="shared" ca="1" si="42"/>
        <v>0</v>
      </c>
      <c r="BX40" s="137">
        <f t="shared" ca="1" si="42"/>
        <v>0</v>
      </c>
      <c r="BY40" s="137">
        <f t="shared" ca="1" si="42"/>
        <v>0</v>
      </c>
      <c r="BZ40" s="137">
        <f t="shared" ca="1" si="42"/>
        <v>0</v>
      </c>
      <c r="CA40" s="137">
        <f t="shared" ca="1" si="42"/>
        <v>0</v>
      </c>
      <c r="CB40" s="137">
        <f t="shared" ca="1" si="42"/>
        <v>0</v>
      </c>
      <c r="CC40" s="137">
        <f t="shared" ca="1" si="42"/>
        <v>0</v>
      </c>
      <c r="CD40" s="137">
        <f t="shared" ca="1" si="42"/>
        <v>0</v>
      </c>
      <c r="CE40" s="137">
        <f t="shared" ca="1" si="42"/>
        <v>0</v>
      </c>
      <c r="CF40" s="137">
        <f t="shared" ca="1" si="42"/>
        <v>0</v>
      </c>
      <c r="CG40" s="137">
        <f t="shared" ca="1" si="42"/>
        <v>0</v>
      </c>
      <c r="CH40" s="137">
        <f t="shared" ca="1" si="42"/>
        <v>0</v>
      </c>
      <c r="CI40" s="137">
        <f t="shared" ca="1" si="42"/>
        <v>0</v>
      </c>
      <c r="CJ40" s="137">
        <f t="shared" ca="1" si="43"/>
        <v>0</v>
      </c>
      <c r="CK40" s="137">
        <f t="shared" ca="1" si="43"/>
        <v>0</v>
      </c>
      <c r="CL40" s="137">
        <f t="shared" ca="1" si="43"/>
        <v>0</v>
      </c>
      <c r="CM40" s="137">
        <f t="shared" ca="1" si="43"/>
        <v>0</v>
      </c>
      <c r="CN40" s="137">
        <f t="shared" ca="1" si="43"/>
        <v>0</v>
      </c>
      <c r="CO40" s="137">
        <f t="shared" ca="1" si="43"/>
        <v>0</v>
      </c>
      <c r="CP40" s="137">
        <f t="shared" ca="1" si="43"/>
        <v>0</v>
      </c>
      <c r="CQ40" s="137">
        <f t="shared" ca="1" si="43"/>
        <v>0</v>
      </c>
      <c r="CR40" s="137">
        <f t="shared" ca="1" si="43"/>
        <v>0</v>
      </c>
      <c r="CS40" s="137">
        <f t="shared" ca="1" si="43"/>
        <v>0</v>
      </c>
      <c r="CT40" s="137">
        <f t="shared" ca="1" si="44"/>
        <v>0</v>
      </c>
      <c r="CU40" s="137">
        <f t="shared" ca="1" si="44"/>
        <v>0</v>
      </c>
      <c r="CV40" s="137">
        <f t="shared" ca="1" si="44"/>
        <v>0</v>
      </c>
      <c r="CW40" s="137">
        <f t="shared" ca="1" si="44"/>
        <v>0</v>
      </c>
      <c r="CX40" s="137">
        <f t="shared" ca="1" si="44"/>
        <v>0</v>
      </c>
      <c r="CY40" s="137">
        <f t="shared" ca="1" si="44"/>
        <v>0</v>
      </c>
      <c r="CZ40" s="137">
        <f t="shared" ca="1" si="44"/>
        <v>0</v>
      </c>
      <c r="DA40" s="137">
        <f t="shared" ca="1" si="44"/>
        <v>0</v>
      </c>
      <c r="DB40" s="137">
        <f t="shared" ca="1" si="44"/>
        <v>0</v>
      </c>
      <c r="DC40" s="137">
        <f t="shared" ca="1" si="44"/>
        <v>0</v>
      </c>
      <c r="DE40" s="253" t="str">
        <f t="shared" ca="1" si="24"/>
        <v>D.3.7.</v>
      </c>
      <c r="DF40">
        <f t="shared" ca="1" si="45"/>
        <v>1</v>
      </c>
      <c r="DG40">
        <f t="shared" ca="1" si="46"/>
        <v>21</v>
      </c>
      <c r="DH40">
        <v>0</v>
      </c>
    </row>
    <row r="41" spans="1:112" hidden="1">
      <c r="A41" s="123">
        <v>29</v>
      </c>
      <c r="B41" s="204" t="str">
        <f t="shared" ca="1" si="12"/>
        <v>D.3.8.</v>
      </c>
      <c r="C41" s="128" t="str">
        <f t="shared" ca="1" si="13"/>
        <v>Veikla</v>
      </c>
      <c r="D41" s="132"/>
      <c r="E41" s="147">
        <f t="shared" ca="1" si="14"/>
        <v>0.21</v>
      </c>
      <c r="F41" s="138">
        <f ca="1">H41+NPV(FD,I41:INDEX(I41:DC41,PAL))</f>
        <v>0</v>
      </c>
      <c r="G41" s="139">
        <f ca="1">SUMIF($H$5:$DC$5,"&lt;="&amp;PAL,$H41:$DC41)</f>
        <v>0</v>
      </c>
      <c r="H41" s="137">
        <f t="shared" ca="1" si="38"/>
        <v>0</v>
      </c>
      <c r="I41" s="137">
        <f t="shared" ca="1" si="38"/>
        <v>0</v>
      </c>
      <c r="J41" s="137">
        <f t="shared" ca="1" si="38"/>
        <v>0</v>
      </c>
      <c r="K41" s="137">
        <f t="shared" ca="1" si="38"/>
        <v>0</v>
      </c>
      <c r="L41" s="137">
        <f t="shared" ca="1" si="38"/>
        <v>0</v>
      </c>
      <c r="M41" s="137">
        <f t="shared" ca="1" si="38"/>
        <v>0</v>
      </c>
      <c r="N41" s="137">
        <f t="shared" ca="1" si="38"/>
        <v>0</v>
      </c>
      <c r="O41" s="137">
        <f t="shared" ca="1" si="38"/>
        <v>0</v>
      </c>
      <c r="P41" s="137">
        <f t="shared" ca="1" si="38"/>
        <v>0</v>
      </c>
      <c r="Q41" s="137">
        <f t="shared" ca="1" si="38"/>
        <v>0</v>
      </c>
      <c r="R41" s="137">
        <f t="shared" ca="1" si="38"/>
        <v>0</v>
      </c>
      <c r="S41" s="137">
        <f t="shared" ca="1" si="38"/>
        <v>0</v>
      </c>
      <c r="T41" s="137">
        <f t="shared" ca="1" si="38"/>
        <v>0</v>
      </c>
      <c r="U41" s="137">
        <f t="shared" ca="1" si="38"/>
        <v>0</v>
      </c>
      <c r="V41" s="137">
        <f t="shared" ca="1" si="38"/>
        <v>0</v>
      </c>
      <c r="W41" s="137">
        <f t="shared" ca="1" si="38"/>
        <v>0</v>
      </c>
      <c r="X41" s="137">
        <f t="shared" ca="1" si="39"/>
        <v>0</v>
      </c>
      <c r="Y41" s="137">
        <f t="shared" ca="1" si="39"/>
        <v>0</v>
      </c>
      <c r="Z41" s="137">
        <f t="shared" ca="1" si="39"/>
        <v>0</v>
      </c>
      <c r="AA41" s="137">
        <f t="shared" ca="1" si="39"/>
        <v>0</v>
      </c>
      <c r="AB41" s="137">
        <f t="shared" ca="1" si="39"/>
        <v>0</v>
      </c>
      <c r="AC41" s="137">
        <f t="shared" ca="1" si="39"/>
        <v>0</v>
      </c>
      <c r="AD41" s="137">
        <f t="shared" ca="1" si="39"/>
        <v>0</v>
      </c>
      <c r="AE41" s="137">
        <f t="shared" ca="1" si="39"/>
        <v>0</v>
      </c>
      <c r="AF41" s="137">
        <f t="shared" ca="1" si="39"/>
        <v>0</v>
      </c>
      <c r="AG41" s="137">
        <f t="shared" ca="1" si="39"/>
        <v>0</v>
      </c>
      <c r="AH41" s="137">
        <f t="shared" ca="1" si="39"/>
        <v>0</v>
      </c>
      <c r="AI41" s="137">
        <f t="shared" ca="1" si="39"/>
        <v>0</v>
      </c>
      <c r="AJ41" s="137">
        <f t="shared" ca="1" si="39"/>
        <v>0</v>
      </c>
      <c r="AK41" s="137">
        <f t="shared" ca="1" si="39"/>
        <v>0</v>
      </c>
      <c r="AL41" s="137">
        <f t="shared" ca="1" si="39"/>
        <v>0</v>
      </c>
      <c r="AM41" s="137">
        <f t="shared" ca="1" si="39"/>
        <v>0</v>
      </c>
      <c r="AN41" s="137">
        <f t="shared" ca="1" si="40"/>
        <v>0</v>
      </c>
      <c r="AO41" s="137">
        <f t="shared" ca="1" si="40"/>
        <v>0</v>
      </c>
      <c r="AP41" s="137">
        <f t="shared" ca="1" si="40"/>
        <v>0</v>
      </c>
      <c r="AQ41" s="137">
        <f t="shared" ca="1" si="40"/>
        <v>0</v>
      </c>
      <c r="AR41" s="137">
        <f t="shared" ca="1" si="40"/>
        <v>0</v>
      </c>
      <c r="AS41" s="137">
        <f t="shared" ca="1" si="40"/>
        <v>0</v>
      </c>
      <c r="AT41" s="137">
        <f t="shared" ca="1" si="40"/>
        <v>0</v>
      </c>
      <c r="AU41" s="137">
        <f t="shared" ca="1" si="40"/>
        <v>0</v>
      </c>
      <c r="AV41" s="137">
        <f t="shared" ca="1" si="40"/>
        <v>0</v>
      </c>
      <c r="AW41" s="137">
        <f t="shared" ca="1" si="40"/>
        <v>0</v>
      </c>
      <c r="AX41" s="137">
        <f t="shared" ca="1" si="40"/>
        <v>0</v>
      </c>
      <c r="AY41" s="137">
        <f t="shared" ca="1" si="40"/>
        <v>0</v>
      </c>
      <c r="AZ41" s="137">
        <f t="shared" ca="1" si="40"/>
        <v>0</v>
      </c>
      <c r="BA41" s="137">
        <f t="shared" ca="1" si="40"/>
        <v>0</v>
      </c>
      <c r="BB41" s="137">
        <f t="shared" ca="1" si="40"/>
        <v>0</v>
      </c>
      <c r="BC41" s="137">
        <f t="shared" ca="1" si="40"/>
        <v>0</v>
      </c>
      <c r="BD41" s="137">
        <f t="shared" ca="1" si="41"/>
        <v>0</v>
      </c>
      <c r="BE41" s="137">
        <f t="shared" ca="1" si="41"/>
        <v>0</v>
      </c>
      <c r="BF41" s="137">
        <f t="shared" ca="1" si="41"/>
        <v>0</v>
      </c>
      <c r="BG41" s="137">
        <f t="shared" ca="1" si="41"/>
        <v>0</v>
      </c>
      <c r="BH41" s="137">
        <f t="shared" ca="1" si="41"/>
        <v>0</v>
      </c>
      <c r="BI41" s="137">
        <f t="shared" ca="1" si="41"/>
        <v>0</v>
      </c>
      <c r="BJ41" s="137">
        <f t="shared" ca="1" si="41"/>
        <v>0</v>
      </c>
      <c r="BK41" s="137">
        <f t="shared" ca="1" si="41"/>
        <v>0</v>
      </c>
      <c r="BL41" s="137">
        <f t="shared" ca="1" si="41"/>
        <v>0</v>
      </c>
      <c r="BM41" s="137">
        <f t="shared" ca="1" si="41"/>
        <v>0</v>
      </c>
      <c r="BN41" s="137">
        <f t="shared" ca="1" si="41"/>
        <v>0</v>
      </c>
      <c r="BO41" s="137">
        <f t="shared" ca="1" si="41"/>
        <v>0</v>
      </c>
      <c r="BP41" s="137">
        <f t="shared" ca="1" si="41"/>
        <v>0</v>
      </c>
      <c r="BQ41" s="137">
        <f t="shared" ca="1" si="41"/>
        <v>0</v>
      </c>
      <c r="BR41" s="137">
        <f t="shared" ca="1" si="41"/>
        <v>0</v>
      </c>
      <c r="BS41" s="137">
        <f t="shared" ca="1" si="41"/>
        <v>0</v>
      </c>
      <c r="BT41" s="137">
        <f t="shared" ca="1" si="42"/>
        <v>0</v>
      </c>
      <c r="BU41" s="137">
        <f t="shared" ca="1" si="42"/>
        <v>0</v>
      </c>
      <c r="BV41" s="137">
        <f t="shared" ca="1" si="42"/>
        <v>0</v>
      </c>
      <c r="BW41" s="137">
        <f t="shared" ca="1" si="42"/>
        <v>0</v>
      </c>
      <c r="BX41" s="137">
        <f t="shared" ca="1" si="42"/>
        <v>0</v>
      </c>
      <c r="BY41" s="137">
        <f t="shared" ca="1" si="42"/>
        <v>0</v>
      </c>
      <c r="BZ41" s="137">
        <f t="shared" ca="1" si="42"/>
        <v>0</v>
      </c>
      <c r="CA41" s="137">
        <f t="shared" ca="1" si="42"/>
        <v>0</v>
      </c>
      <c r="CB41" s="137">
        <f t="shared" ca="1" si="42"/>
        <v>0</v>
      </c>
      <c r="CC41" s="137">
        <f t="shared" ca="1" si="42"/>
        <v>0</v>
      </c>
      <c r="CD41" s="137">
        <f t="shared" ca="1" si="42"/>
        <v>0</v>
      </c>
      <c r="CE41" s="137">
        <f t="shared" ca="1" si="42"/>
        <v>0</v>
      </c>
      <c r="CF41" s="137">
        <f t="shared" ca="1" si="42"/>
        <v>0</v>
      </c>
      <c r="CG41" s="137">
        <f t="shared" ca="1" si="42"/>
        <v>0</v>
      </c>
      <c r="CH41" s="137">
        <f t="shared" ca="1" si="42"/>
        <v>0</v>
      </c>
      <c r="CI41" s="137">
        <f t="shared" ca="1" si="42"/>
        <v>0</v>
      </c>
      <c r="CJ41" s="137">
        <f t="shared" ca="1" si="43"/>
        <v>0</v>
      </c>
      <c r="CK41" s="137">
        <f t="shared" ca="1" si="43"/>
        <v>0</v>
      </c>
      <c r="CL41" s="137">
        <f t="shared" ca="1" si="43"/>
        <v>0</v>
      </c>
      <c r="CM41" s="137">
        <f t="shared" ca="1" si="43"/>
        <v>0</v>
      </c>
      <c r="CN41" s="137">
        <f t="shared" ca="1" si="43"/>
        <v>0</v>
      </c>
      <c r="CO41" s="137">
        <f t="shared" ca="1" si="43"/>
        <v>0</v>
      </c>
      <c r="CP41" s="137">
        <f t="shared" ca="1" si="43"/>
        <v>0</v>
      </c>
      <c r="CQ41" s="137">
        <f t="shared" ca="1" si="43"/>
        <v>0</v>
      </c>
      <c r="CR41" s="137">
        <f t="shared" ca="1" si="43"/>
        <v>0</v>
      </c>
      <c r="CS41" s="137">
        <f t="shared" ca="1" si="43"/>
        <v>0</v>
      </c>
      <c r="CT41" s="137">
        <f t="shared" ca="1" si="44"/>
        <v>0</v>
      </c>
      <c r="CU41" s="137">
        <f t="shared" ca="1" si="44"/>
        <v>0</v>
      </c>
      <c r="CV41" s="137">
        <f t="shared" ca="1" si="44"/>
        <v>0</v>
      </c>
      <c r="CW41" s="137">
        <f t="shared" ca="1" si="44"/>
        <v>0</v>
      </c>
      <c r="CX41" s="137">
        <f t="shared" ca="1" si="44"/>
        <v>0</v>
      </c>
      <c r="CY41" s="137">
        <f t="shared" ca="1" si="44"/>
        <v>0</v>
      </c>
      <c r="CZ41" s="137">
        <f t="shared" ca="1" si="44"/>
        <v>0</v>
      </c>
      <c r="DA41" s="137">
        <f t="shared" ca="1" si="44"/>
        <v>0</v>
      </c>
      <c r="DB41" s="137">
        <f t="shared" ca="1" si="44"/>
        <v>0</v>
      </c>
      <c r="DC41" s="137">
        <f t="shared" ca="1" si="44"/>
        <v>0</v>
      </c>
      <c r="DE41" s="253" t="str">
        <f t="shared" ca="1" si="24"/>
        <v>D.3.8.</v>
      </c>
      <c r="DF41">
        <f t="shared" ca="1" si="45"/>
        <v>1</v>
      </c>
      <c r="DG41">
        <f t="shared" ca="1" si="46"/>
        <v>21</v>
      </c>
      <c r="DH41">
        <v>0</v>
      </c>
    </row>
    <row r="42" spans="1:112" hidden="1">
      <c r="A42" s="123">
        <v>30</v>
      </c>
      <c r="B42" s="204" t="str">
        <f t="shared" ca="1" si="12"/>
        <v>D.3.9.</v>
      </c>
      <c r="C42" s="128" t="str">
        <f t="shared" ca="1" si="13"/>
        <v>Reinvesticijos (po priemonės įgyvendinimo)</v>
      </c>
      <c r="D42" s="132"/>
      <c r="E42" s="147">
        <f t="shared" ca="1" si="14"/>
        <v>0.21</v>
      </c>
      <c r="F42" s="138">
        <f ca="1">H42+NPV(FD,I42:INDEX(I42:DC42,PAL))</f>
        <v>0</v>
      </c>
      <c r="G42" s="139">
        <f ca="1">SUMIF($H$5:$DC$5,"&lt;="&amp;PAL,$H42:$DC42)</f>
        <v>0</v>
      </c>
      <c r="H42" s="137">
        <f t="shared" ca="1" si="38"/>
        <v>0</v>
      </c>
      <c r="I42" s="137">
        <f t="shared" ca="1" si="38"/>
        <v>0</v>
      </c>
      <c r="J42" s="137">
        <f t="shared" ca="1" si="38"/>
        <v>0</v>
      </c>
      <c r="K42" s="137">
        <f t="shared" ca="1" si="38"/>
        <v>0</v>
      </c>
      <c r="L42" s="137">
        <f t="shared" ca="1" si="38"/>
        <v>0</v>
      </c>
      <c r="M42" s="137">
        <f t="shared" ca="1" si="38"/>
        <v>0</v>
      </c>
      <c r="N42" s="137">
        <f t="shared" ca="1" si="38"/>
        <v>0</v>
      </c>
      <c r="O42" s="137">
        <f t="shared" ca="1" si="38"/>
        <v>0</v>
      </c>
      <c r="P42" s="137">
        <f t="shared" ca="1" si="38"/>
        <v>0</v>
      </c>
      <c r="Q42" s="137">
        <f t="shared" ca="1" si="38"/>
        <v>0</v>
      </c>
      <c r="R42" s="137">
        <f t="shared" ca="1" si="38"/>
        <v>0</v>
      </c>
      <c r="S42" s="137">
        <f t="shared" ca="1" si="38"/>
        <v>0</v>
      </c>
      <c r="T42" s="137">
        <f t="shared" ca="1" si="38"/>
        <v>0</v>
      </c>
      <c r="U42" s="137">
        <f t="shared" ca="1" si="38"/>
        <v>0</v>
      </c>
      <c r="V42" s="137">
        <f t="shared" ca="1" si="38"/>
        <v>0</v>
      </c>
      <c r="W42" s="137">
        <f t="shared" ca="1" si="38"/>
        <v>0</v>
      </c>
      <c r="X42" s="137">
        <f t="shared" ca="1" si="39"/>
        <v>0</v>
      </c>
      <c r="Y42" s="137">
        <f t="shared" ca="1" si="39"/>
        <v>0</v>
      </c>
      <c r="Z42" s="137">
        <f t="shared" ca="1" si="39"/>
        <v>0</v>
      </c>
      <c r="AA42" s="137">
        <f t="shared" ca="1" si="39"/>
        <v>0</v>
      </c>
      <c r="AB42" s="137">
        <f t="shared" ca="1" si="39"/>
        <v>0</v>
      </c>
      <c r="AC42" s="137">
        <f t="shared" ca="1" si="39"/>
        <v>0</v>
      </c>
      <c r="AD42" s="137">
        <f t="shared" ca="1" si="39"/>
        <v>0</v>
      </c>
      <c r="AE42" s="137">
        <f t="shared" ca="1" si="39"/>
        <v>0</v>
      </c>
      <c r="AF42" s="137">
        <f t="shared" ca="1" si="39"/>
        <v>0</v>
      </c>
      <c r="AG42" s="137">
        <f t="shared" ca="1" si="39"/>
        <v>0</v>
      </c>
      <c r="AH42" s="137">
        <f t="shared" ca="1" si="39"/>
        <v>0</v>
      </c>
      <c r="AI42" s="137">
        <f t="shared" ca="1" si="39"/>
        <v>0</v>
      </c>
      <c r="AJ42" s="137">
        <f t="shared" ca="1" si="39"/>
        <v>0</v>
      </c>
      <c r="AK42" s="137">
        <f t="shared" ca="1" si="39"/>
        <v>0</v>
      </c>
      <c r="AL42" s="137">
        <f t="shared" ca="1" si="39"/>
        <v>0</v>
      </c>
      <c r="AM42" s="137">
        <f t="shared" ca="1" si="39"/>
        <v>0</v>
      </c>
      <c r="AN42" s="137">
        <f t="shared" ca="1" si="40"/>
        <v>0</v>
      </c>
      <c r="AO42" s="137">
        <f t="shared" ca="1" si="40"/>
        <v>0</v>
      </c>
      <c r="AP42" s="137">
        <f t="shared" ca="1" si="40"/>
        <v>0</v>
      </c>
      <c r="AQ42" s="137">
        <f t="shared" ca="1" si="40"/>
        <v>0</v>
      </c>
      <c r="AR42" s="137">
        <f t="shared" ca="1" si="40"/>
        <v>0</v>
      </c>
      <c r="AS42" s="137">
        <f t="shared" ca="1" si="40"/>
        <v>0</v>
      </c>
      <c r="AT42" s="137">
        <f t="shared" ca="1" si="40"/>
        <v>0</v>
      </c>
      <c r="AU42" s="137">
        <f t="shared" ca="1" si="40"/>
        <v>0</v>
      </c>
      <c r="AV42" s="137">
        <f t="shared" ca="1" si="40"/>
        <v>0</v>
      </c>
      <c r="AW42" s="137">
        <f t="shared" ca="1" si="40"/>
        <v>0</v>
      </c>
      <c r="AX42" s="137">
        <f t="shared" ca="1" si="40"/>
        <v>0</v>
      </c>
      <c r="AY42" s="137">
        <f t="shared" ca="1" si="40"/>
        <v>0</v>
      </c>
      <c r="AZ42" s="137">
        <f t="shared" ca="1" si="40"/>
        <v>0</v>
      </c>
      <c r="BA42" s="137">
        <f t="shared" ca="1" si="40"/>
        <v>0</v>
      </c>
      <c r="BB42" s="137">
        <f t="shared" ca="1" si="40"/>
        <v>0</v>
      </c>
      <c r="BC42" s="137">
        <f t="shared" ca="1" si="40"/>
        <v>0</v>
      </c>
      <c r="BD42" s="137">
        <f t="shared" ca="1" si="41"/>
        <v>0</v>
      </c>
      <c r="BE42" s="137">
        <f t="shared" ca="1" si="41"/>
        <v>0</v>
      </c>
      <c r="BF42" s="137">
        <f t="shared" ca="1" si="41"/>
        <v>0</v>
      </c>
      <c r="BG42" s="137">
        <f t="shared" ca="1" si="41"/>
        <v>0</v>
      </c>
      <c r="BH42" s="137">
        <f t="shared" ca="1" si="41"/>
        <v>0</v>
      </c>
      <c r="BI42" s="137">
        <f t="shared" ca="1" si="41"/>
        <v>0</v>
      </c>
      <c r="BJ42" s="137">
        <f t="shared" ca="1" si="41"/>
        <v>0</v>
      </c>
      <c r="BK42" s="137">
        <f t="shared" ca="1" si="41"/>
        <v>0</v>
      </c>
      <c r="BL42" s="137">
        <f t="shared" ca="1" si="41"/>
        <v>0</v>
      </c>
      <c r="BM42" s="137">
        <f t="shared" ca="1" si="41"/>
        <v>0</v>
      </c>
      <c r="BN42" s="137">
        <f t="shared" ca="1" si="41"/>
        <v>0</v>
      </c>
      <c r="BO42" s="137">
        <f t="shared" ca="1" si="41"/>
        <v>0</v>
      </c>
      <c r="BP42" s="137">
        <f t="shared" ca="1" si="41"/>
        <v>0</v>
      </c>
      <c r="BQ42" s="137">
        <f t="shared" ca="1" si="41"/>
        <v>0</v>
      </c>
      <c r="BR42" s="137">
        <f t="shared" ca="1" si="41"/>
        <v>0</v>
      </c>
      <c r="BS42" s="137">
        <f t="shared" ca="1" si="41"/>
        <v>0</v>
      </c>
      <c r="BT42" s="137">
        <f t="shared" ca="1" si="42"/>
        <v>0</v>
      </c>
      <c r="BU42" s="137">
        <f t="shared" ca="1" si="42"/>
        <v>0</v>
      </c>
      <c r="BV42" s="137">
        <f t="shared" ca="1" si="42"/>
        <v>0</v>
      </c>
      <c r="BW42" s="137">
        <f t="shared" ca="1" si="42"/>
        <v>0</v>
      </c>
      <c r="BX42" s="137">
        <f t="shared" ca="1" si="42"/>
        <v>0</v>
      </c>
      <c r="BY42" s="137">
        <f t="shared" ca="1" si="42"/>
        <v>0</v>
      </c>
      <c r="BZ42" s="137">
        <f t="shared" ca="1" si="42"/>
        <v>0</v>
      </c>
      <c r="CA42" s="137">
        <f t="shared" ca="1" si="42"/>
        <v>0</v>
      </c>
      <c r="CB42" s="137">
        <f t="shared" ca="1" si="42"/>
        <v>0</v>
      </c>
      <c r="CC42" s="137">
        <f t="shared" ca="1" si="42"/>
        <v>0</v>
      </c>
      <c r="CD42" s="137">
        <f t="shared" ca="1" si="42"/>
        <v>0</v>
      </c>
      <c r="CE42" s="137">
        <f t="shared" ca="1" si="42"/>
        <v>0</v>
      </c>
      <c r="CF42" s="137">
        <f t="shared" ca="1" si="42"/>
        <v>0</v>
      </c>
      <c r="CG42" s="137">
        <f t="shared" ca="1" si="42"/>
        <v>0</v>
      </c>
      <c r="CH42" s="137">
        <f t="shared" ca="1" si="42"/>
        <v>0</v>
      </c>
      <c r="CI42" s="137">
        <f t="shared" ca="1" si="42"/>
        <v>0</v>
      </c>
      <c r="CJ42" s="137">
        <f t="shared" ca="1" si="43"/>
        <v>0</v>
      </c>
      <c r="CK42" s="137">
        <f t="shared" ca="1" si="43"/>
        <v>0</v>
      </c>
      <c r="CL42" s="137">
        <f t="shared" ca="1" si="43"/>
        <v>0</v>
      </c>
      <c r="CM42" s="137">
        <f t="shared" ca="1" si="43"/>
        <v>0</v>
      </c>
      <c r="CN42" s="137">
        <f t="shared" ca="1" si="43"/>
        <v>0</v>
      </c>
      <c r="CO42" s="137">
        <f t="shared" ca="1" si="43"/>
        <v>0</v>
      </c>
      <c r="CP42" s="137">
        <f t="shared" ca="1" si="43"/>
        <v>0</v>
      </c>
      <c r="CQ42" s="137">
        <f t="shared" ca="1" si="43"/>
        <v>0</v>
      </c>
      <c r="CR42" s="137">
        <f t="shared" ca="1" si="43"/>
        <v>0</v>
      </c>
      <c r="CS42" s="137">
        <f t="shared" ca="1" si="43"/>
        <v>0</v>
      </c>
      <c r="CT42" s="137">
        <f t="shared" ca="1" si="44"/>
        <v>0</v>
      </c>
      <c r="CU42" s="137">
        <f t="shared" ca="1" si="44"/>
        <v>0</v>
      </c>
      <c r="CV42" s="137">
        <f t="shared" ca="1" si="44"/>
        <v>0</v>
      </c>
      <c r="CW42" s="137">
        <f t="shared" ca="1" si="44"/>
        <v>0</v>
      </c>
      <c r="CX42" s="137">
        <f t="shared" ca="1" si="44"/>
        <v>0</v>
      </c>
      <c r="CY42" s="137">
        <f t="shared" ca="1" si="44"/>
        <v>0</v>
      </c>
      <c r="CZ42" s="137">
        <f t="shared" ca="1" si="44"/>
        <v>0</v>
      </c>
      <c r="DA42" s="137">
        <f t="shared" ca="1" si="44"/>
        <v>0</v>
      </c>
      <c r="DB42" s="137">
        <f t="shared" ca="1" si="44"/>
        <v>0</v>
      </c>
      <c r="DC42" s="137">
        <f t="shared" ca="1" si="44"/>
        <v>0</v>
      </c>
      <c r="DE42" s="253" t="str">
        <f t="shared" ca="1" si="24"/>
        <v>D.3.9.</v>
      </c>
      <c r="DF42">
        <f t="shared" ca="1" si="45"/>
        <v>1</v>
      </c>
      <c r="DG42">
        <f t="shared" ca="1" si="46"/>
        <v>21</v>
      </c>
      <c r="DH42">
        <v>0</v>
      </c>
    </row>
    <row r="43" spans="1:112" hidden="1">
      <c r="A43" s="123">
        <v>31</v>
      </c>
      <c r="B43" s="204" t="str">
        <f t="shared" ca="1" si="12"/>
        <v>D.3.L.</v>
      </c>
      <c r="C43" s="128" t="str">
        <f t="shared" ca="1" si="13"/>
        <v>Likutinė vertė</v>
      </c>
      <c r="D43" s="132"/>
      <c r="E43" s="147">
        <f t="shared" ca="1" si="14"/>
        <v>0.21</v>
      </c>
      <c r="F43" s="138">
        <f ca="1">H43+NPV(FD,I43:INDEX(I43:DC43,PAL))</f>
        <v>0</v>
      </c>
      <c r="G43" s="139">
        <f ca="1">SUMIF($H$5:$DC$5,"&lt;="&amp;PAL,$H43:$DC43)</f>
        <v>0</v>
      </c>
      <c r="H43" s="137">
        <f t="shared" ca="1" si="38"/>
        <v>0</v>
      </c>
      <c r="I43" s="137">
        <f t="shared" ca="1" si="38"/>
        <v>0</v>
      </c>
      <c r="J43" s="137">
        <f t="shared" ca="1" si="38"/>
        <v>0</v>
      </c>
      <c r="K43" s="137">
        <f t="shared" ca="1" si="38"/>
        <v>0</v>
      </c>
      <c r="L43" s="137">
        <f t="shared" ca="1" si="38"/>
        <v>0</v>
      </c>
      <c r="M43" s="137">
        <f t="shared" ca="1" si="38"/>
        <v>0</v>
      </c>
      <c r="N43" s="137">
        <f t="shared" ca="1" si="38"/>
        <v>0</v>
      </c>
      <c r="O43" s="137">
        <f t="shared" ca="1" si="38"/>
        <v>0</v>
      </c>
      <c r="P43" s="137">
        <f t="shared" ca="1" si="38"/>
        <v>0</v>
      </c>
      <c r="Q43" s="137">
        <f t="shared" ca="1" si="38"/>
        <v>0</v>
      </c>
      <c r="R43" s="137">
        <f t="shared" ca="1" si="38"/>
        <v>0</v>
      </c>
      <c r="S43" s="137">
        <f t="shared" ca="1" si="38"/>
        <v>0</v>
      </c>
      <c r="T43" s="137">
        <f t="shared" ca="1" si="38"/>
        <v>0</v>
      </c>
      <c r="U43" s="137">
        <f t="shared" ca="1" si="38"/>
        <v>0</v>
      </c>
      <c r="V43" s="137">
        <f t="shared" ca="1" si="38"/>
        <v>0</v>
      </c>
      <c r="W43" s="137">
        <f t="shared" ca="1" si="38"/>
        <v>0</v>
      </c>
      <c r="X43" s="137">
        <f t="shared" ca="1" si="39"/>
        <v>0</v>
      </c>
      <c r="Y43" s="137">
        <f t="shared" ca="1" si="39"/>
        <v>0</v>
      </c>
      <c r="Z43" s="137">
        <f t="shared" ca="1" si="39"/>
        <v>0</v>
      </c>
      <c r="AA43" s="137">
        <f t="shared" ca="1" si="39"/>
        <v>0</v>
      </c>
      <c r="AB43" s="137">
        <f t="shared" ca="1" si="39"/>
        <v>0</v>
      </c>
      <c r="AC43" s="137">
        <f t="shared" ca="1" si="39"/>
        <v>0</v>
      </c>
      <c r="AD43" s="137">
        <f t="shared" ca="1" si="39"/>
        <v>0</v>
      </c>
      <c r="AE43" s="137">
        <f t="shared" ca="1" si="39"/>
        <v>0</v>
      </c>
      <c r="AF43" s="137">
        <f t="shared" ca="1" si="39"/>
        <v>0</v>
      </c>
      <c r="AG43" s="137">
        <f t="shared" ca="1" si="39"/>
        <v>0</v>
      </c>
      <c r="AH43" s="137">
        <f t="shared" ca="1" si="39"/>
        <v>0</v>
      </c>
      <c r="AI43" s="137">
        <f t="shared" ca="1" si="39"/>
        <v>0</v>
      </c>
      <c r="AJ43" s="137">
        <f t="shared" ca="1" si="39"/>
        <v>0</v>
      </c>
      <c r="AK43" s="137">
        <f t="shared" ca="1" si="39"/>
        <v>0</v>
      </c>
      <c r="AL43" s="137">
        <f t="shared" ca="1" si="39"/>
        <v>0</v>
      </c>
      <c r="AM43" s="137">
        <f t="shared" ca="1" si="39"/>
        <v>0</v>
      </c>
      <c r="AN43" s="137">
        <f t="shared" ca="1" si="40"/>
        <v>0</v>
      </c>
      <c r="AO43" s="137">
        <f t="shared" ca="1" si="40"/>
        <v>0</v>
      </c>
      <c r="AP43" s="137">
        <f t="shared" ca="1" si="40"/>
        <v>0</v>
      </c>
      <c r="AQ43" s="137">
        <f t="shared" ca="1" si="40"/>
        <v>0</v>
      </c>
      <c r="AR43" s="137">
        <f t="shared" ca="1" si="40"/>
        <v>0</v>
      </c>
      <c r="AS43" s="137">
        <f t="shared" ca="1" si="40"/>
        <v>0</v>
      </c>
      <c r="AT43" s="137">
        <f t="shared" ca="1" si="40"/>
        <v>0</v>
      </c>
      <c r="AU43" s="137">
        <f t="shared" ca="1" si="40"/>
        <v>0</v>
      </c>
      <c r="AV43" s="137">
        <f t="shared" ca="1" si="40"/>
        <v>0</v>
      </c>
      <c r="AW43" s="137">
        <f t="shared" ca="1" si="40"/>
        <v>0</v>
      </c>
      <c r="AX43" s="137">
        <f t="shared" ca="1" si="40"/>
        <v>0</v>
      </c>
      <c r="AY43" s="137">
        <f t="shared" ca="1" si="40"/>
        <v>0</v>
      </c>
      <c r="AZ43" s="137">
        <f t="shared" ca="1" si="40"/>
        <v>0</v>
      </c>
      <c r="BA43" s="137">
        <f t="shared" ca="1" si="40"/>
        <v>0</v>
      </c>
      <c r="BB43" s="137">
        <f t="shared" ca="1" si="40"/>
        <v>0</v>
      </c>
      <c r="BC43" s="137">
        <f t="shared" ca="1" si="40"/>
        <v>0</v>
      </c>
      <c r="BD43" s="137">
        <f t="shared" ca="1" si="41"/>
        <v>0</v>
      </c>
      <c r="BE43" s="137">
        <f t="shared" ca="1" si="41"/>
        <v>0</v>
      </c>
      <c r="BF43" s="137">
        <f t="shared" ca="1" si="41"/>
        <v>0</v>
      </c>
      <c r="BG43" s="137">
        <f t="shared" ca="1" si="41"/>
        <v>0</v>
      </c>
      <c r="BH43" s="137">
        <f t="shared" ca="1" si="41"/>
        <v>0</v>
      </c>
      <c r="BI43" s="137">
        <f t="shared" ca="1" si="41"/>
        <v>0</v>
      </c>
      <c r="BJ43" s="137">
        <f t="shared" ca="1" si="41"/>
        <v>0</v>
      </c>
      <c r="BK43" s="137">
        <f t="shared" ca="1" si="41"/>
        <v>0</v>
      </c>
      <c r="BL43" s="137">
        <f t="shared" ca="1" si="41"/>
        <v>0</v>
      </c>
      <c r="BM43" s="137">
        <f t="shared" ca="1" si="41"/>
        <v>0</v>
      </c>
      <c r="BN43" s="137">
        <f t="shared" ca="1" si="41"/>
        <v>0</v>
      </c>
      <c r="BO43" s="137">
        <f t="shared" ca="1" si="41"/>
        <v>0</v>
      </c>
      <c r="BP43" s="137">
        <f t="shared" ca="1" si="41"/>
        <v>0</v>
      </c>
      <c r="BQ43" s="137">
        <f t="shared" ca="1" si="41"/>
        <v>0</v>
      </c>
      <c r="BR43" s="137">
        <f t="shared" ca="1" si="41"/>
        <v>0</v>
      </c>
      <c r="BS43" s="137">
        <f t="shared" ca="1" si="41"/>
        <v>0</v>
      </c>
      <c r="BT43" s="137">
        <f t="shared" ca="1" si="42"/>
        <v>0</v>
      </c>
      <c r="BU43" s="137">
        <f t="shared" ca="1" si="42"/>
        <v>0</v>
      </c>
      <c r="BV43" s="137">
        <f t="shared" ca="1" si="42"/>
        <v>0</v>
      </c>
      <c r="BW43" s="137">
        <f t="shared" ca="1" si="42"/>
        <v>0</v>
      </c>
      <c r="BX43" s="137">
        <f t="shared" ca="1" si="42"/>
        <v>0</v>
      </c>
      <c r="BY43" s="137">
        <f t="shared" ca="1" si="42"/>
        <v>0</v>
      </c>
      <c r="BZ43" s="137">
        <f t="shared" ca="1" si="42"/>
        <v>0</v>
      </c>
      <c r="CA43" s="137">
        <f t="shared" ca="1" si="42"/>
        <v>0</v>
      </c>
      <c r="CB43" s="137">
        <f t="shared" ca="1" si="42"/>
        <v>0</v>
      </c>
      <c r="CC43" s="137">
        <f t="shared" ca="1" si="42"/>
        <v>0</v>
      </c>
      <c r="CD43" s="137">
        <f t="shared" ca="1" si="42"/>
        <v>0</v>
      </c>
      <c r="CE43" s="137">
        <f t="shared" ca="1" si="42"/>
        <v>0</v>
      </c>
      <c r="CF43" s="137">
        <f t="shared" ca="1" si="42"/>
        <v>0</v>
      </c>
      <c r="CG43" s="137">
        <f t="shared" ca="1" si="42"/>
        <v>0</v>
      </c>
      <c r="CH43" s="137">
        <f t="shared" ca="1" si="42"/>
        <v>0</v>
      </c>
      <c r="CI43" s="137">
        <f t="shared" ca="1" si="42"/>
        <v>0</v>
      </c>
      <c r="CJ43" s="137">
        <f t="shared" ca="1" si="43"/>
        <v>0</v>
      </c>
      <c r="CK43" s="137">
        <f t="shared" ca="1" si="43"/>
        <v>0</v>
      </c>
      <c r="CL43" s="137">
        <f t="shared" ca="1" si="43"/>
        <v>0</v>
      </c>
      <c r="CM43" s="137">
        <f t="shared" ca="1" si="43"/>
        <v>0</v>
      </c>
      <c r="CN43" s="137">
        <f t="shared" ca="1" si="43"/>
        <v>0</v>
      </c>
      <c r="CO43" s="137">
        <f t="shared" ca="1" si="43"/>
        <v>0</v>
      </c>
      <c r="CP43" s="137">
        <f t="shared" ca="1" si="43"/>
        <v>0</v>
      </c>
      <c r="CQ43" s="137">
        <f t="shared" ca="1" si="43"/>
        <v>0</v>
      </c>
      <c r="CR43" s="137">
        <f t="shared" ca="1" si="43"/>
        <v>0</v>
      </c>
      <c r="CS43" s="137">
        <f t="shared" ca="1" si="43"/>
        <v>0</v>
      </c>
      <c r="CT43" s="137">
        <f t="shared" ca="1" si="44"/>
        <v>0</v>
      </c>
      <c r="CU43" s="137">
        <f t="shared" ca="1" si="44"/>
        <v>0</v>
      </c>
      <c r="CV43" s="137">
        <f t="shared" ca="1" si="44"/>
        <v>0</v>
      </c>
      <c r="CW43" s="137">
        <f t="shared" ca="1" si="44"/>
        <v>0</v>
      </c>
      <c r="CX43" s="137">
        <f t="shared" ca="1" si="44"/>
        <v>0</v>
      </c>
      <c r="CY43" s="137">
        <f t="shared" ca="1" si="44"/>
        <v>0</v>
      </c>
      <c r="CZ43" s="137">
        <f t="shared" ca="1" si="44"/>
        <v>0</v>
      </c>
      <c r="DA43" s="137">
        <f t="shared" ca="1" si="44"/>
        <v>0</v>
      </c>
      <c r="DB43" s="137">
        <f t="shared" ca="1" si="44"/>
        <v>0</v>
      </c>
      <c r="DC43" s="137">
        <f t="shared" ca="1" si="44"/>
        <v>0</v>
      </c>
      <c r="DE43" s="253" t="str">
        <f t="shared" ca="1" si="24"/>
        <v>D.3.L.</v>
      </c>
      <c r="DF43">
        <f t="shared" ca="1" si="45"/>
        <v>1</v>
      </c>
      <c r="DG43">
        <f t="shared" ca="1" si="46"/>
        <v>21</v>
      </c>
      <c r="DH43">
        <f ca="1">DG43/(100+DG43)</f>
        <v>0.17355371900826447</v>
      </c>
    </row>
    <row r="44" spans="1:112" hidden="1">
      <c r="A44" s="123">
        <v>32</v>
      </c>
      <c r="B44" s="204" t="str">
        <f t="shared" ca="1" si="12"/>
        <v>E.</v>
      </c>
      <c r="C44" s="196" t="str">
        <f t="shared" ca="1" si="13"/>
        <v>INVESTICINĖS VEIKLOS</v>
      </c>
      <c r="D44" s="131"/>
      <c r="E44" s="232" t="str">
        <f t="shared" ca="1" si="14"/>
        <v/>
      </c>
      <c r="F44" s="140">
        <f ca="1">F45+F56+F67</f>
        <v>74485755.969120488</v>
      </c>
      <c r="G44" s="139">
        <f ca="1">SUMIF($H$5:$DC$5,"&lt;="&amp;PAL,$H44:$DC44)</f>
        <v>137181722.88357502</v>
      </c>
      <c r="H44" s="233">
        <f ca="1">H45+H56+H67</f>
        <v>0</v>
      </c>
      <c r="I44" s="233">
        <f t="shared" ref="I44:BT44" ca="1" si="47">I45+I56+I67</f>
        <v>5244384.9000000004</v>
      </c>
      <c r="J44" s="233">
        <f t="shared" ca="1" si="47"/>
        <v>1883482</v>
      </c>
      <c r="K44" s="233">
        <f t="shared" ca="1" si="47"/>
        <v>7428561.2165000001</v>
      </c>
      <c r="L44" s="233">
        <f t="shared" ca="1" si="47"/>
        <v>5742151.9300000006</v>
      </c>
      <c r="M44" s="233">
        <f t="shared" ca="1" si="47"/>
        <v>15398255</v>
      </c>
      <c r="N44" s="233">
        <f t="shared" ca="1" si="47"/>
        <v>16406185</v>
      </c>
      <c r="O44" s="233">
        <f t="shared" ca="1" si="47"/>
        <v>9258800</v>
      </c>
      <c r="P44" s="233">
        <f t="shared" ca="1" si="47"/>
        <v>0</v>
      </c>
      <c r="Q44" s="233">
        <f t="shared" ca="1" si="47"/>
        <v>0</v>
      </c>
      <c r="R44" s="233">
        <f t="shared" ca="1" si="47"/>
        <v>0</v>
      </c>
      <c r="S44" s="233">
        <f t="shared" ca="1" si="47"/>
        <v>0</v>
      </c>
      <c r="T44" s="233">
        <f t="shared" ca="1" si="47"/>
        <v>16715.900000000001</v>
      </c>
      <c r="U44" s="233">
        <f t="shared" ca="1" si="47"/>
        <v>0</v>
      </c>
      <c r="V44" s="233">
        <f t="shared" ca="1" si="47"/>
        <v>0</v>
      </c>
      <c r="W44" s="233">
        <f t="shared" ca="1" si="47"/>
        <v>0</v>
      </c>
      <c r="X44" s="233">
        <f t="shared" ca="1" si="47"/>
        <v>0</v>
      </c>
      <c r="Y44" s="233">
        <f t="shared" ca="1" si="47"/>
        <v>0</v>
      </c>
      <c r="Z44" s="233">
        <f t="shared" ca="1" si="47"/>
        <v>0</v>
      </c>
      <c r="AA44" s="233">
        <f t="shared" ca="1" si="47"/>
        <v>0</v>
      </c>
      <c r="AB44" s="233">
        <f t="shared" ca="1" si="47"/>
        <v>0</v>
      </c>
      <c r="AC44" s="233">
        <f t="shared" ca="1" si="47"/>
        <v>0</v>
      </c>
      <c r="AD44" s="233">
        <f t="shared" ca="1" si="47"/>
        <v>4187857</v>
      </c>
      <c r="AE44" s="233">
        <f t="shared" ca="1" si="47"/>
        <v>16715.900000000001</v>
      </c>
      <c r="AF44" s="233">
        <f t="shared" ca="1" si="47"/>
        <v>0</v>
      </c>
      <c r="AG44" s="233">
        <f t="shared" ca="1" si="47"/>
        <v>0</v>
      </c>
      <c r="AH44" s="233">
        <f t="shared" ca="1" si="47"/>
        <v>27030583.146499999</v>
      </c>
      <c r="AI44" s="233">
        <f t="shared" ca="1" si="47"/>
        <v>0</v>
      </c>
      <c r="AJ44" s="233">
        <f t="shared" ca="1" si="47"/>
        <v>0</v>
      </c>
      <c r="AK44" s="233">
        <f t="shared" ca="1" si="47"/>
        <v>1206330</v>
      </c>
      <c r="AL44" s="233">
        <f t="shared" ca="1" si="47"/>
        <v>0</v>
      </c>
      <c r="AM44" s="233">
        <f t="shared" ca="1" si="47"/>
        <v>0</v>
      </c>
      <c r="AN44" s="233">
        <f t="shared" ca="1" si="47"/>
        <v>5779770</v>
      </c>
      <c r="AO44" s="233">
        <f t="shared" ca="1" si="47"/>
        <v>21217600</v>
      </c>
      <c r="AP44" s="233">
        <f t="shared" ca="1" si="47"/>
        <v>16715.900000000001</v>
      </c>
      <c r="AQ44" s="233">
        <f t="shared" ca="1" si="47"/>
        <v>16347614.990575001</v>
      </c>
      <c r="AR44" s="233">
        <f t="shared" ca="1" si="47"/>
        <v>0</v>
      </c>
      <c r="AS44" s="233">
        <f t="shared" ca="1" si="47"/>
        <v>0</v>
      </c>
      <c r="AT44" s="233">
        <f t="shared" ca="1" si="47"/>
        <v>0</v>
      </c>
      <c r="AU44" s="233">
        <f t="shared" ca="1" si="47"/>
        <v>0</v>
      </c>
      <c r="AV44" s="233">
        <f t="shared" ca="1" si="47"/>
        <v>0</v>
      </c>
      <c r="AW44" s="233">
        <f t="shared" ca="1" si="47"/>
        <v>0</v>
      </c>
      <c r="AX44" s="233">
        <f t="shared" ca="1" si="47"/>
        <v>0</v>
      </c>
      <c r="AY44" s="233">
        <f t="shared" ca="1" si="47"/>
        <v>0</v>
      </c>
      <c r="AZ44" s="233">
        <f t="shared" ca="1" si="47"/>
        <v>0</v>
      </c>
      <c r="BA44" s="233">
        <f t="shared" ca="1" si="47"/>
        <v>0</v>
      </c>
      <c r="BB44" s="233">
        <f t="shared" ca="1" si="47"/>
        <v>0</v>
      </c>
      <c r="BC44" s="233">
        <f t="shared" ca="1" si="47"/>
        <v>0</v>
      </c>
      <c r="BD44" s="233">
        <f t="shared" ca="1" si="47"/>
        <v>0</v>
      </c>
      <c r="BE44" s="233">
        <f t="shared" ca="1" si="47"/>
        <v>0</v>
      </c>
      <c r="BF44" s="233">
        <f t="shared" ca="1" si="47"/>
        <v>0</v>
      </c>
      <c r="BG44" s="233">
        <f t="shared" ca="1" si="47"/>
        <v>0</v>
      </c>
      <c r="BH44" s="233">
        <f t="shared" ca="1" si="47"/>
        <v>0</v>
      </c>
      <c r="BI44" s="233">
        <f t="shared" ca="1" si="47"/>
        <v>0</v>
      </c>
      <c r="BJ44" s="233">
        <f t="shared" ca="1" si="47"/>
        <v>0</v>
      </c>
      <c r="BK44" s="233">
        <f t="shared" ca="1" si="47"/>
        <v>0</v>
      </c>
      <c r="BL44" s="233">
        <f t="shared" ca="1" si="47"/>
        <v>0</v>
      </c>
      <c r="BM44" s="233">
        <f t="shared" ca="1" si="47"/>
        <v>0</v>
      </c>
      <c r="BN44" s="233">
        <f t="shared" ca="1" si="47"/>
        <v>0</v>
      </c>
      <c r="BO44" s="233">
        <f t="shared" ca="1" si="47"/>
        <v>0</v>
      </c>
      <c r="BP44" s="233">
        <f t="shared" ca="1" si="47"/>
        <v>0</v>
      </c>
      <c r="BQ44" s="233">
        <f t="shared" ca="1" si="47"/>
        <v>0</v>
      </c>
      <c r="BR44" s="233">
        <f t="shared" ca="1" si="47"/>
        <v>0</v>
      </c>
      <c r="BS44" s="233">
        <f t="shared" ca="1" si="47"/>
        <v>0</v>
      </c>
      <c r="BT44" s="233">
        <f t="shared" ca="1" si="47"/>
        <v>0</v>
      </c>
      <c r="BU44" s="233">
        <f t="shared" ref="BU44:DC44" ca="1" si="48">BU45+BU56+BU67</f>
        <v>0</v>
      </c>
      <c r="BV44" s="233">
        <f t="shared" ca="1" si="48"/>
        <v>0</v>
      </c>
      <c r="BW44" s="233">
        <f t="shared" ca="1" si="48"/>
        <v>0</v>
      </c>
      <c r="BX44" s="233">
        <f t="shared" ca="1" si="48"/>
        <v>0</v>
      </c>
      <c r="BY44" s="233">
        <f t="shared" ca="1" si="48"/>
        <v>0</v>
      </c>
      <c r="BZ44" s="233">
        <f t="shared" ca="1" si="48"/>
        <v>0</v>
      </c>
      <c r="CA44" s="233">
        <f t="shared" ca="1" si="48"/>
        <v>0</v>
      </c>
      <c r="CB44" s="233">
        <f t="shared" ca="1" si="48"/>
        <v>0</v>
      </c>
      <c r="CC44" s="233">
        <f t="shared" ca="1" si="48"/>
        <v>0</v>
      </c>
      <c r="CD44" s="233">
        <f t="shared" ca="1" si="48"/>
        <v>0</v>
      </c>
      <c r="CE44" s="233">
        <f t="shared" ca="1" si="48"/>
        <v>0</v>
      </c>
      <c r="CF44" s="233">
        <f t="shared" ca="1" si="48"/>
        <v>0</v>
      </c>
      <c r="CG44" s="233">
        <f t="shared" ca="1" si="48"/>
        <v>0</v>
      </c>
      <c r="CH44" s="233">
        <f t="shared" ca="1" si="48"/>
        <v>0</v>
      </c>
      <c r="CI44" s="233">
        <f t="shared" ca="1" si="48"/>
        <v>0</v>
      </c>
      <c r="CJ44" s="233">
        <f t="shared" ca="1" si="48"/>
        <v>0</v>
      </c>
      <c r="CK44" s="233">
        <f t="shared" ca="1" si="48"/>
        <v>0</v>
      </c>
      <c r="CL44" s="233">
        <f t="shared" ca="1" si="48"/>
        <v>0</v>
      </c>
      <c r="CM44" s="233">
        <f t="shared" ca="1" si="48"/>
        <v>0</v>
      </c>
      <c r="CN44" s="233">
        <f t="shared" ca="1" si="48"/>
        <v>0</v>
      </c>
      <c r="CO44" s="233">
        <f t="shared" ca="1" si="48"/>
        <v>0</v>
      </c>
      <c r="CP44" s="233">
        <f t="shared" ca="1" si="48"/>
        <v>0</v>
      </c>
      <c r="CQ44" s="233">
        <f t="shared" ca="1" si="48"/>
        <v>0</v>
      </c>
      <c r="CR44" s="233">
        <f t="shared" ca="1" si="48"/>
        <v>0</v>
      </c>
      <c r="CS44" s="233">
        <f t="shared" ca="1" si="48"/>
        <v>0</v>
      </c>
      <c r="CT44" s="233">
        <f t="shared" ca="1" si="48"/>
        <v>0</v>
      </c>
      <c r="CU44" s="233">
        <f t="shared" ca="1" si="48"/>
        <v>0</v>
      </c>
      <c r="CV44" s="233">
        <f t="shared" ca="1" si="48"/>
        <v>0</v>
      </c>
      <c r="CW44" s="233">
        <f t="shared" ca="1" si="48"/>
        <v>0</v>
      </c>
      <c r="CX44" s="233">
        <f t="shared" ca="1" si="48"/>
        <v>0</v>
      </c>
      <c r="CY44" s="233">
        <f t="shared" ca="1" si="48"/>
        <v>0</v>
      </c>
      <c r="CZ44" s="233">
        <f t="shared" ca="1" si="48"/>
        <v>0</v>
      </c>
      <c r="DA44" s="233">
        <f t="shared" ca="1" si="48"/>
        <v>0</v>
      </c>
      <c r="DB44" s="233">
        <f t="shared" ca="1" si="48"/>
        <v>0</v>
      </c>
      <c r="DC44" s="233">
        <f t="shared" ca="1" si="48"/>
        <v>0</v>
      </c>
      <c r="DE44" s="253"/>
    </row>
    <row r="45" spans="1:112" hidden="1">
      <c r="A45" s="123">
        <v>33</v>
      </c>
      <c r="B45" s="204" t="str">
        <f t="shared" ca="1" si="12"/>
        <v>E.1.</v>
      </c>
      <c r="C45" s="196" t="str">
        <f t="shared" ca="1" si="13"/>
        <v>Infrastruktūros vystymas</v>
      </c>
      <c r="D45" s="131"/>
      <c r="E45" s="232" t="str">
        <f t="shared" ca="1" si="14"/>
        <v/>
      </c>
      <c r="F45" s="140">
        <f ca="1">SUM(F46:F53)+F54</f>
        <v>74485755.969120488</v>
      </c>
      <c r="G45" s="139">
        <f ca="1">SUMIF($H$5:$DC$5,"&lt;="&amp;PAL,$H45:$DC45)</f>
        <v>137181722.88357502</v>
      </c>
      <c r="H45" s="233">
        <f ca="1">SUM(H46:H54)</f>
        <v>0</v>
      </c>
      <c r="I45" s="233">
        <f t="shared" ref="I45:BT45" ca="1" si="49">SUM(I46:I54)</f>
        <v>5244384.9000000004</v>
      </c>
      <c r="J45" s="233">
        <f t="shared" ca="1" si="49"/>
        <v>1883482</v>
      </c>
      <c r="K45" s="233">
        <f t="shared" ca="1" si="49"/>
        <v>7428561.2165000001</v>
      </c>
      <c r="L45" s="233">
        <f t="shared" ca="1" si="49"/>
        <v>5742151.9300000006</v>
      </c>
      <c r="M45" s="233">
        <f t="shared" ca="1" si="49"/>
        <v>15398255</v>
      </c>
      <c r="N45" s="233">
        <f t="shared" ca="1" si="49"/>
        <v>16406185</v>
      </c>
      <c r="O45" s="233">
        <f t="shared" ca="1" si="49"/>
        <v>9258800</v>
      </c>
      <c r="P45" s="233">
        <f t="shared" ca="1" si="49"/>
        <v>0</v>
      </c>
      <c r="Q45" s="233">
        <f t="shared" ca="1" si="49"/>
        <v>0</v>
      </c>
      <c r="R45" s="233">
        <f t="shared" ca="1" si="49"/>
        <v>0</v>
      </c>
      <c r="S45" s="233">
        <f t="shared" ca="1" si="49"/>
        <v>0</v>
      </c>
      <c r="T45" s="233">
        <f t="shared" ca="1" si="49"/>
        <v>16715.900000000001</v>
      </c>
      <c r="U45" s="233">
        <f t="shared" ca="1" si="49"/>
        <v>0</v>
      </c>
      <c r="V45" s="233">
        <f t="shared" ca="1" si="49"/>
        <v>0</v>
      </c>
      <c r="W45" s="233">
        <f t="shared" ca="1" si="49"/>
        <v>0</v>
      </c>
      <c r="X45" s="233">
        <f t="shared" ca="1" si="49"/>
        <v>0</v>
      </c>
      <c r="Y45" s="233">
        <f t="shared" ca="1" si="49"/>
        <v>0</v>
      </c>
      <c r="Z45" s="233">
        <f t="shared" ca="1" si="49"/>
        <v>0</v>
      </c>
      <c r="AA45" s="233">
        <f t="shared" ca="1" si="49"/>
        <v>0</v>
      </c>
      <c r="AB45" s="233">
        <f t="shared" ca="1" si="49"/>
        <v>0</v>
      </c>
      <c r="AC45" s="233">
        <f t="shared" ca="1" si="49"/>
        <v>0</v>
      </c>
      <c r="AD45" s="233">
        <f t="shared" ca="1" si="49"/>
        <v>4187857</v>
      </c>
      <c r="AE45" s="233">
        <f t="shared" ca="1" si="49"/>
        <v>16715.900000000001</v>
      </c>
      <c r="AF45" s="233">
        <f t="shared" ca="1" si="49"/>
        <v>0</v>
      </c>
      <c r="AG45" s="233">
        <f t="shared" ca="1" si="49"/>
        <v>0</v>
      </c>
      <c r="AH45" s="233">
        <f t="shared" ca="1" si="49"/>
        <v>27030583.146499999</v>
      </c>
      <c r="AI45" s="233">
        <f t="shared" ca="1" si="49"/>
        <v>0</v>
      </c>
      <c r="AJ45" s="233">
        <f t="shared" ca="1" si="49"/>
        <v>0</v>
      </c>
      <c r="AK45" s="233">
        <f t="shared" ca="1" si="49"/>
        <v>1206330</v>
      </c>
      <c r="AL45" s="233">
        <f t="shared" ca="1" si="49"/>
        <v>0</v>
      </c>
      <c r="AM45" s="233">
        <f t="shared" ca="1" si="49"/>
        <v>0</v>
      </c>
      <c r="AN45" s="233">
        <f t="shared" ca="1" si="49"/>
        <v>5779770</v>
      </c>
      <c r="AO45" s="233">
        <f t="shared" ca="1" si="49"/>
        <v>21217600</v>
      </c>
      <c r="AP45" s="233">
        <f t="shared" ca="1" si="49"/>
        <v>16715.900000000001</v>
      </c>
      <c r="AQ45" s="233">
        <f t="shared" ca="1" si="49"/>
        <v>16347614.990575001</v>
      </c>
      <c r="AR45" s="233">
        <f t="shared" ca="1" si="49"/>
        <v>0</v>
      </c>
      <c r="AS45" s="233">
        <f t="shared" ca="1" si="49"/>
        <v>0</v>
      </c>
      <c r="AT45" s="233">
        <f t="shared" ca="1" si="49"/>
        <v>0</v>
      </c>
      <c r="AU45" s="233">
        <f t="shared" ca="1" si="49"/>
        <v>0</v>
      </c>
      <c r="AV45" s="233">
        <f t="shared" ca="1" si="49"/>
        <v>0</v>
      </c>
      <c r="AW45" s="233">
        <f t="shared" ca="1" si="49"/>
        <v>0</v>
      </c>
      <c r="AX45" s="233">
        <f t="shared" ca="1" si="49"/>
        <v>0</v>
      </c>
      <c r="AY45" s="233">
        <f t="shared" ca="1" si="49"/>
        <v>0</v>
      </c>
      <c r="AZ45" s="233">
        <f t="shared" ca="1" si="49"/>
        <v>0</v>
      </c>
      <c r="BA45" s="233">
        <f t="shared" ca="1" si="49"/>
        <v>0</v>
      </c>
      <c r="BB45" s="233">
        <f t="shared" ca="1" si="49"/>
        <v>0</v>
      </c>
      <c r="BC45" s="233">
        <f t="shared" ca="1" si="49"/>
        <v>0</v>
      </c>
      <c r="BD45" s="233">
        <f t="shared" ca="1" si="49"/>
        <v>0</v>
      </c>
      <c r="BE45" s="233">
        <f t="shared" ca="1" si="49"/>
        <v>0</v>
      </c>
      <c r="BF45" s="233">
        <f t="shared" ca="1" si="49"/>
        <v>0</v>
      </c>
      <c r="BG45" s="233">
        <f t="shared" ca="1" si="49"/>
        <v>0</v>
      </c>
      <c r="BH45" s="233">
        <f t="shared" ca="1" si="49"/>
        <v>0</v>
      </c>
      <c r="BI45" s="233">
        <f t="shared" ca="1" si="49"/>
        <v>0</v>
      </c>
      <c r="BJ45" s="233">
        <f t="shared" ca="1" si="49"/>
        <v>0</v>
      </c>
      <c r="BK45" s="233">
        <f t="shared" ca="1" si="49"/>
        <v>0</v>
      </c>
      <c r="BL45" s="233">
        <f t="shared" ca="1" si="49"/>
        <v>0</v>
      </c>
      <c r="BM45" s="233">
        <f t="shared" ca="1" si="49"/>
        <v>0</v>
      </c>
      <c r="BN45" s="233">
        <f t="shared" ca="1" si="49"/>
        <v>0</v>
      </c>
      <c r="BO45" s="233">
        <f t="shared" ca="1" si="49"/>
        <v>0</v>
      </c>
      <c r="BP45" s="233">
        <f t="shared" ca="1" si="49"/>
        <v>0</v>
      </c>
      <c r="BQ45" s="233">
        <f t="shared" ca="1" si="49"/>
        <v>0</v>
      </c>
      <c r="BR45" s="233">
        <f t="shared" ca="1" si="49"/>
        <v>0</v>
      </c>
      <c r="BS45" s="233">
        <f t="shared" ca="1" si="49"/>
        <v>0</v>
      </c>
      <c r="BT45" s="233">
        <f t="shared" ca="1" si="49"/>
        <v>0</v>
      </c>
      <c r="BU45" s="233">
        <f t="shared" ref="BU45:DC45" ca="1" si="50">SUM(BU46:BU54)</f>
        <v>0</v>
      </c>
      <c r="BV45" s="233">
        <f t="shared" ca="1" si="50"/>
        <v>0</v>
      </c>
      <c r="BW45" s="233">
        <f t="shared" ca="1" si="50"/>
        <v>0</v>
      </c>
      <c r="BX45" s="233">
        <f t="shared" ca="1" si="50"/>
        <v>0</v>
      </c>
      <c r="BY45" s="233">
        <f t="shared" ca="1" si="50"/>
        <v>0</v>
      </c>
      <c r="BZ45" s="233">
        <f t="shared" ca="1" si="50"/>
        <v>0</v>
      </c>
      <c r="CA45" s="233">
        <f t="shared" ca="1" si="50"/>
        <v>0</v>
      </c>
      <c r="CB45" s="233">
        <f t="shared" ca="1" si="50"/>
        <v>0</v>
      </c>
      <c r="CC45" s="233">
        <f t="shared" ca="1" si="50"/>
        <v>0</v>
      </c>
      <c r="CD45" s="233">
        <f t="shared" ca="1" si="50"/>
        <v>0</v>
      </c>
      <c r="CE45" s="233">
        <f t="shared" ca="1" si="50"/>
        <v>0</v>
      </c>
      <c r="CF45" s="233">
        <f t="shared" ca="1" si="50"/>
        <v>0</v>
      </c>
      <c r="CG45" s="233">
        <f t="shared" ca="1" si="50"/>
        <v>0</v>
      </c>
      <c r="CH45" s="233">
        <f t="shared" ca="1" si="50"/>
        <v>0</v>
      </c>
      <c r="CI45" s="233">
        <f t="shared" ca="1" si="50"/>
        <v>0</v>
      </c>
      <c r="CJ45" s="233">
        <f t="shared" ca="1" si="50"/>
        <v>0</v>
      </c>
      <c r="CK45" s="233">
        <f t="shared" ca="1" si="50"/>
        <v>0</v>
      </c>
      <c r="CL45" s="233">
        <f t="shared" ca="1" si="50"/>
        <v>0</v>
      </c>
      <c r="CM45" s="233">
        <f t="shared" ca="1" si="50"/>
        <v>0</v>
      </c>
      <c r="CN45" s="233">
        <f t="shared" ca="1" si="50"/>
        <v>0</v>
      </c>
      <c r="CO45" s="233">
        <f t="shared" ca="1" si="50"/>
        <v>0</v>
      </c>
      <c r="CP45" s="233">
        <f t="shared" ca="1" si="50"/>
        <v>0</v>
      </c>
      <c r="CQ45" s="233">
        <f t="shared" ca="1" si="50"/>
        <v>0</v>
      </c>
      <c r="CR45" s="233">
        <f t="shared" ca="1" si="50"/>
        <v>0</v>
      </c>
      <c r="CS45" s="233">
        <f t="shared" ca="1" si="50"/>
        <v>0</v>
      </c>
      <c r="CT45" s="233">
        <f t="shared" ca="1" si="50"/>
        <v>0</v>
      </c>
      <c r="CU45" s="233">
        <f t="shared" ca="1" si="50"/>
        <v>0</v>
      </c>
      <c r="CV45" s="233">
        <f t="shared" ca="1" si="50"/>
        <v>0</v>
      </c>
      <c r="CW45" s="233">
        <f t="shared" ca="1" si="50"/>
        <v>0</v>
      </c>
      <c r="CX45" s="233">
        <f t="shared" ca="1" si="50"/>
        <v>0</v>
      </c>
      <c r="CY45" s="233">
        <f t="shared" ca="1" si="50"/>
        <v>0</v>
      </c>
      <c r="CZ45" s="233">
        <f t="shared" ca="1" si="50"/>
        <v>0</v>
      </c>
      <c r="DA45" s="233">
        <f t="shared" ca="1" si="50"/>
        <v>0</v>
      </c>
      <c r="DB45" s="233">
        <f t="shared" ca="1" si="50"/>
        <v>0</v>
      </c>
      <c r="DC45" s="233">
        <f t="shared" ca="1" si="50"/>
        <v>0</v>
      </c>
      <c r="DE45" s="253"/>
    </row>
    <row r="46" spans="1:112" hidden="1">
      <c r="A46" s="123">
        <v>34</v>
      </c>
      <c r="B46" s="204" t="str">
        <f t="shared" ca="1" si="12"/>
        <v>E.1.1.</v>
      </c>
      <c r="C46" s="128" t="str">
        <f t="shared" ca="1" si="13"/>
        <v>Eismo kontrolės sistemų diegimas (VL)</v>
      </c>
      <c r="D46" s="143"/>
      <c r="E46" s="147">
        <f t="shared" ca="1" si="14"/>
        <v>0.21</v>
      </c>
      <c r="F46" s="138">
        <f ca="1">H46+NPV(FD,I46:INDEX(I46:DC46,PAL))</f>
        <v>1845484.9112426036</v>
      </c>
      <c r="G46" s="139">
        <f ca="1">SUMIF($H$5:$DC$5,"&lt;="&amp;PAL,$H46:$DC46)</f>
        <v>1922964</v>
      </c>
      <c r="H46" s="137">
        <f ca="1">OFFSET(INDIRECT("'"&amp;Opt_alt&amp;"'!H12"),$A46,H$5)*$DF46</f>
        <v>0</v>
      </c>
      <c r="I46" s="137">
        <f t="shared" ref="I46:X55" ca="1" si="51">OFFSET(INDIRECT("'"&amp;Opt_alt&amp;"'!H12"),$A46,I$5)*$DF46</f>
        <v>1827812</v>
      </c>
      <c r="J46" s="137">
        <f t="shared" ca="1" si="51"/>
        <v>95152</v>
      </c>
      <c r="K46" s="137">
        <f t="shared" ca="1" si="51"/>
        <v>0</v>
      </c>
      <c r="L46" s="137">
        <f t="shared" ca="1" si="51"/>
        <v>0</v>
      </c>
      <c r="M46" s="137">
        <f t="shared" ca="1" si="51"/>
        <v>0</v>
      </c>
      <c r="N46" s="137">
        <f t="shared" ca="1" si="51"/>
        <v>0</v>
      </c>
      <c r="O46" s="137">
        <f t="shared" ca="1" si="51"/>
        <v>0</v>
      </c>
      <c r="P46" s="137">
        <f t="shared" ca="1" si="51"/>
        <v>0</v>
      </c>
      <c r="Q46" s="137">
        <f t="shared" ca="1" si="51"/>
        <v>0</v>
      </c>
      <c r="R46" s="137">
        <f t="shared" ca="1" si="51"/>
        <v>0</v>
      </c>
      <c r="S46" s="137">
        <f t="shared" ca="1" si="51"/>
        <v>0</v>
      </c>
      <c r="T46" s="137">
        <f t="shared" ca="1" si="51"/>
        <v>0</v>
      </c>
      <c r="U46" s="137">
        <f t="shared" ca="1" si="51"/>
        <v>0</v>
      </c>
      <c r="V46" s="137">
        <f t="shared" ca="1" si="51"/>
        <v>0</v>
      </c>
      <c r="W46" s="137">
        <f t="shared" ca="1" si="51"/>
        <v>0</v>
      </c>
      <c r="X46" s="137">
        <f t="shared" ca="1" si="51"/>
        <v>0</v>
      </c>
      <c r="Y46" s="137">
        <f t="shared" ref="Y46:AN55" ca="1" si="52">OFFSET(INDIRECT("'"&amp;Opt_alt&amp;"'!H12"),$A46,Y$5)*$DF46</f>
        <v>0</v>
      </c>
      <c r="Z46" s="137">
        <f t="shared" ca="1" si="52"/>
        <v>0</v>
      </c>
      <c r="AA46" s="137">
        <f t="shared" ca="1" si="52"/>
        <v>0</v>
      </c>
      <c r="AB46" s="137">
        <f t="shared" ca="1" si="52"/>
        <v>0</v>
      </c>
      <c r="AC46" s="137">
        <f t="shared" ca="1" si="52"/>
        <v>0</v>
      </c>
      <c r="AD46" s="137">
        <f t="shared" ca="1" si="52"/>
        <v>0</v>
      </c>
      <c r="AE46" s="137">
        <f t="shared" ca="1" si="52"/>
        <v>0</v>
      </c>
      <c r="AF46" s="137">
        <f t="shared" ca="1" si="52"/>
        <v>0</v>
      </c>
      <c r="AG46" s="137">
        <f t="shared" ca="1" si="52"/>
        <v>0</v>
      </c>
      <c r="AH46" s="137">
        <f t="shared" ca="1" si="52"/>
        <v>0</v>
      </c>
      <c r="AI46" s="137">
        <f t="shared" ca="1" si="52"/>
        <v>0</v>
      </c>
      <c r="AJ46" s="137">
        <f t="shared" ca="1" si="52"/>
        <v>0</v>
      </c>
      <c r="AK46" s="137">
        <f t="shared" ca="1" si="52"/>
        <v>0</v>
      </c>
      <c r="AL46" s="137">
        <f t="shared" ca="1" si="52"/>
        <v>0</v>
      </c>
      <c r="AM46" s="137">
        <f t="shared" ca="1" si="52"/>
        <v>0</v>
      </c>
      <c r="AN46" s="137">
        <f t="shared" ca="1" si="52"/>
        <v>0</v>
      </c>
      <c r="AO46" s="137">
        <f t="shared" ref="AO46:BD55" ca="1" si="53">OFFSET(INDIRECT("'"&amp;Opt_alt&amp;"'!H12"),$A46,AO$5)*$DF46</f>
        <v>0</v>
      </c>
      <c r="AP46" s="137">
        <f t="shared" ca="1" si="53"/>
        <v>0</v>
      </c>
      <c r="AQ46" s="137">
        <f t="shared" ca="1" si="53"/>
        <v>0</v>
      </c>
      <c r="AR46" s="137">
        <f t="shared" ca="1" si="53"/>
        <v>0</v>
      </c>
      <c r="AS46" s="137">
        <f t="shared" ca="1" si="53"/>
        <v>0</v>
      </c>
      <c r="AT46" s="137">
        <f t="shared" ca="1" si="53"/>
        <v>0</v>
      </c>
      <c r="AU46" s="137">
        <f t="shared" ca="1" si="53"/>
        <v>0</v>
      </c>
      <c r="AV46" s="137">
        <f t="shared" ca="1" si="53"/>
        <v>0</v>
      </c>
      <c r="AW46" s="137">
        <f t="shared" ca="1" si="53"/>
        <v>0</v>
      </c>
      <c r="AX46" s="137">
        <f t="shared" ca="1" si="53"/>
        <v>0</v>
      </c>
      <c r="AY46" s="137">
        <f t="shared" ca="1" si="53"/>
        <v>0</v>
      </c>
      <c r="AZ46" s="137">
        <f t="shared" ca="1" si="53"/>
        <v>0</v>
      </c>
      <c r="BA46" s="137">
        <f t="shared" ca="1" si="53"/>
        <v>0</v>
      </c>
      <c r="BB46" s="137">
        <f t="shared" ca="1" si="53"/>
        <v>0</v>
      </c>
      <c r="BC46" s="137">
        <f t="shared" ca="1" si="53"/>
        <v>0</v>
      </c>
      <c r="BD46" s="137">
        <f t="shared" ca="1" si="53"/>
        <v>0</v>
      </c>
      <c r="BE46" s="137">
        <f t="shared" ref="BE46:BT55" ca="1" si="54">OFFSET(INDIRECT("'"&amp;Opt_alt&amp;"'!H12"),$A46,BE$5)*$DF46</f>
        <v>0</v>
      </c>
      <c r="BF46" s="137">
        <f t="shared" ca="1" si="54"/>
        <v>0</v>
      </c>
      <c r="BG46" s="137">
        <f t="shared" ca="1" si="54"/>
        <v>0</v>
      </c>
      <c r="BH46" s="137">
        <f t="shared" ca="1" si="54"/>
        <v>0</v>
      </c>
      <c r="BI46" s="137">
        <f t="shared" ca="1" si="54"/>
        <v>0</v>
      </c>
      <c r="BJ46" s="137">
        <f t="shared" ca="1" si="54"/>
        <v>0</v>
      </c>
      <c r="BK46" s="137">
        <f t="shared" ca="1" si="54"/>
        <v>0</v>
      </c>
      <c r="BL46" s="137">
        <f t="shared" ca="1" si="54"/>
        <v>0</v>
      </c>
      <c r="BM46" s="137">
        <f t="shared" ca="1" si="54"/>
        <v>0</v>
      </c>
      <c r="BN46" s="137">
        <f t="shared" ca="1" si="54"/>
        <v>0</v>
      </c>
      <c r="BO46" s="137">
        <f t="shared" ca="1" si="54"/>
        <v>0</v>
      </c>
      <c r="BP46" s="137">
        <f t="shared" ca="1" si="54"/>
        <v>0</v>
      </c>
      <c r="BQ46" s="137">
        <f t="shared" ca="1" si="54"/>
        <v>0</v>
      </c>
      <c r="BR46" s="137">
        <f t="shared" ca="1" si="54"/>
        <v>0</v>
      </c>
      <c r="BS46" s="137">
        <f t="shared" ca="1" si="54"/>
        <v>0</v>
      </c>
      <c r="BT46" s="137">
        <f t="shared" ca="1" si="54"/>
        <v>0</v>
      </c>
      <c r="BU46" s="137">
        <f t="shared" ref="BU46:CJ55" ca="1" si="55">OFFSET(INDIRECT("'"&amp;Opt_alt&amp;"'!H12"),$A46,BU$5)*$DF46</f>
        <v>0</v>
      </c>
      <c r="BV46" s="137">
        <f t="shared" ca="1" si="55"/>
        <v>0</v>
      </c>
      <c r="BW46" s="137">
        <f t="shared" ca="1" si="55"/>
        <v>0</v>
      </c>
      <c r="BX46" s="137">
        <f t="shared" ca="1" si="55"/>
        <v>0</v>
      </c>
      <c r="BY46" s="137">
        <f t="shared" ca="1" si="55"/>
        <v>0</v>
      </c>
      <c r="BZ46" s="137">
        <f t="shared" ca="1" si="55"/>
        <v>0</v>
      </c>
      <c r="CA46" s="137">
        <f t="shared" ca="1" si="55"/>
        <v>0</v>
      </c>
      <c r="CB46" s="137">
        <f t="shared" ca="1" si="55"/>
        <v>0</v>
      </c>
      <c r="CC46" s="137">
        <f t="shared" ca="1" si="55"/>
        <v>0</v>
      </c>
      <c r="CD46" s="137">
        <f t="shared" ca="1" si="55"/>
        <v>0</v>
      </c>
      <c r="CE46" s="137">
        <f t="shared" ca="1" si="55"/>
        <v>0</v>
      </c>
      <c r="CF46" s="137">
        <f t="shared" ca="1" si="55"/>
        <v>0</v>
      </c>
      <c r="CG46" s="137">
        <f t="shared" ca="1" si="55"/>
        <v>0</v>
      </c>
      <c r="CH46" s="137">
        <f t="shared" ca="1" si="55"/>
        <v>0</v>
      </c>
      <c r="CI46" s="137">
        <f t="shared" ca="1" si="55"/>
        <v>0</v>
      </c>
      <c r="CJ46" s="137">
        <f t="shared" ca="1" si="55"/>
        <v>0</v>
      </c>
      <c r="CK46" s="137">
        <f t="shared" ref="CK46:CZ55" ca="1" si="56">OFFSET(INDIRECT("'"&amp;Opt_alt&amp;"'!H12"),$A46,CK$5)*$DF46</f>
        <v>0</v>
      </c>
      <c r="CL46" s="137">
        <f t="shared" ca="1" si="56"/>
        <v>0</v>
      </c>
      <c r="CM46" s="137">
        <f t="shared" ca="1" si="56"/>
        <v>0</v>
      </c>
      <c r="CN46" s="137">
        <f t="shared" ca="1" si="56"/>
        <v>0</v>
      </c>
      <c r="CO46" s="137">
        <f t="shared" ca="1" si="56"/>
        <v>0</v>
      </c>
      <c r="CP46" s="137">
        <f t="shared" ca="1" si="56"/>
        <v>0</v>
      </c>
      <c r="CQ46" s="137">
        <f t="shared" ca="1" si="56"/>
        <v>0</v>
      </c>
      <c r="CR46" s="137">
        <f t="shared" ca="1" si="56"/>
        <v>0</v>
      </c>
      <c r="CS46" s="137">
        <f t="shared" ca="1" si="56"/>
        <v>0</v>
      </c>
      <c r="CT46" s="137">
        <f t="shared" ca="1" si="56"/>
        <v>0</v>
      </c>
      <c r="CU46" s="137">
        <f t="shared" ca="1" si="56"/>
        <v>0</v>
      </c>
      <c r="CV46" s="137">
        <f t="shared" ca="1" si="56"/>
        <v>0</v>
      </c>
      <c r="CW46" s="137">
        <f t="shared" ca="1" si="56"/>
        <v>0</v>
      </c>
      <c r="CX46" s="137">
        <f t="shared" ca="1" si="56"/>
        <v>0</v>
      </c>
      <c r="CY46" s="137">
        <f t="shared" ca="1" si="56"/>
        <v>0</v>
      </c>
      <c r="CZ46" s="137">
        <f t="shared" ca="1" si="56"/>
        <v>0</v>
      </c>
      <c r="DA46" s="137">
        <f t="shared" ref="DA46:DC55" ca="1" si="57">OFFSET(INDIRECT("'"&amp;Opt_alt&amp;"'!H12"),$A46,DA$5)*$DF46</f>
        <v>0</v>
      </c>
      <c r="DB46" s="137">
        <f t="shared" ca="1" si="57"/>
        <v>0</v>
      </c>
      <c r="DC46" s="137">
        <f t="shared" ca="1" si="57"/>
        <v>0</v>
      </c>
      <c r="DE46" s="253" t="str">
        <f t="shared" ca="1" si="24"/>
        <v>E.1.1.</v>
      </c>
      <c r="DF46">
        <f t="shared" ref="DF46:DF55" ca="1" si="58">VLOOKUP(DE46,scenarijai,$DF$6,FALSE)</f>
        <v>1</v>
      </c>
      <c r="DG46">
        <f t="shared" ref="DG46:DG55" ca="1" si="59">OFFSET(INDIRECT("'"&amp;Opt_alt&amp;"'!H12"),$A46,DG$5)</f>
        <v>21</v>
      </c>
      <c r="DH46">
        <v>0</v>
      </c>
    </row>
    <row r="47" spans="1:112" ht="57.6" hidden="1">
      <c r="A47" s="123">
        <v>35</v>
      </c>
      <c r="B47" s="204" t="str">
        <f t="shared" ca="1" si="12"/>
        <v>E.1.2.</v>
      </c>
      <c r="C47" s="128" t="str">
        <f t="shared" ca="1" si="13"/>
        <v>Eismo saugumo priemonių diegimas susikirtimo su geležinkeliu vietose: a). vieno lygio geležinkelio pervažų modernizavimas, diegiant eismo saugumo priemones (25 pervažos); b). dviejų lygių pėsčiųjų perėjų įrengimas panaikinant vieno lygio susikirtimus (2 tuneliai); c). dviejų lygių pėsčiųjų perėjų (viadukų) modernizavimas (3 viadukai) (LTGI)</v>
      </c>
      <c r="D47" s="143"/>
      <c r="E47" s="147">
        <f t="shared" ca="1" si="14"/>
        <v>0.21</v>
      </c>
      <c r="F47" s="138">
        <f ca="1">H47+NPV(FD,I47:INDEX(I47:DC47,PAL))</f>
        <v>26732497.798268232</v>
      </c>
      <c r="G47" s="139">
        <f ca="1">SUMIF($H$5:$DC$5,"&lt;="&amp;PAL,$H47:$DC47)</f>
        <v>31235156.046500001</v>
      </c>
      <c r="H47" s="137">
        <f t="shared" ref="H47:Q55" ca="1" si="60">OFFSET(INDIRECT("'"&amp;Opt_alt&amp;"'!H12"),$A47,H$5)*$DF47</f>
        <v>0</v>
      </c>
      <c r="I47" s="137">
        <f t="shared" ca="1" si="60"/>
        <v>3416572.9</v>
      </c>
      <c r="J47" s="137">
        <f t="shared" ca="1" si="60"/>
        <v>788000</v>
      </c>
      <c r="K47" s="137">
        <f t="shared" ca="1" si="60"/>
        <v>7222561.2165000001</v>
      </c>
      <c r="L47" s="137">
        <f t="shared" ca="1" si="60"/>
        <v>4649381.9300000006</v>
      </c>
      <c r="M47" s="137">
        <f t="shared" ca="1" si="60"/>
        <v>10867385</v>
      </c>
      <c r="N47" s="137">
        <f t="shared" ca="1" si="60"/>
        <v>4291255</v>
      </c>
      <c r="O47" s="137">
        <f t="shared" ca="1" si="60"/>
        <v>0</v>
      </c>
      <c r="P47" s="137">
        <f t="shared" ca="1" si="60"/>
        <v>0</v>
      </c>
      <c r="Q47" s="137">
        <f t="shared" ca="1" si="60"/>
        <v>0</v>
      </c>
      <c r="R47" s="137">
        <f t="shared" ca="1" si="51"/>
        <v>0</v>
      </c>
      <c r="S47" s="137">
        <f t="shared" ca="1" si="51"/>
        <v>0</v>
      </c>
      <c r="T47" s="137">
        <f t="shared" ca="1" si="51"/>
        <v>0</v>
      </c>
      <c r="U47" s="137">
        <f t="shared" ca="1" si="51"/>
        <v>0</v>
      </c>
      <c r="V47" s="137">
        <f t="shared" ca="1" si="51"/>
        <v>0</v>
      </c>
      <c r="W47" s="137">
        <f t="shared" ca="1" si="51"/>
        <v>0</v>
      </c>
      <c r="X47" s="137">
        <f t="shared" ca="1" si="51"/>
        <v>0</v>
      </c>
      <c r="Y47" s="137">
        <f t="shared" ca="1" si="52"/>
        <v>0</v>
      </c>
      <c r="Z47" s="137">
        <f t="shared" ca="1" si="52"/>
        <v>0</v>
      </c>
      <c r="AA47" s="137">
        <f t="shared" ca="1" si="52"/>
        <v>0</v>
      </c>
      <c r="AB47" s="137">
        <f t="shared" ca="1" si="52"/>
        <v>0</v>
      </c>
      <c r="AC47" s="137">
        <f t="shared" ca="1" si="52"/>
        <v>0</v>
      </c>
      <c r="AD47" s="137">
        <f t="shared" ca="1" si="52"/>
        <v>0</v>
      </c>
      <c r="AE47" s="137">
        <f t="shared" ca="1" si="52"/>
        <v>0</v>
      </c>
      <c r="AF47" s="137">
        <f t="shared" ca="1" si="52"/>
        <v>0</v>
      </c>
      <c r="AG47" s="137">
        <f t="shared" ca="1" si="52"/>
        <v>0</v>
      </c>
      <c r="AH47" s="137">
        <f t="shared" ca="1" si="52"/>
        <v>0</v>
      </c>
      <c r="AI47" s="137">
        <f t="shared" ca="1" si="52"/>
        <v>0</v>
      </c>
      <c r="AJ47" s="137">
        <f t="shared" ca="1" si="52"/>
        <v>0</v>
      </c>
      <c r="AK47" s="137">
        <f t="shared" ca="1" si="52"/>
        <v>0</v>
      </c>
      <c r="AL47" s="137">
        <f t="shared" ca="1" si="52"/>
        <v>0</v>
      </c>
      <c r="AM47" s="137">
        <f t="shared" ca="1" si="52"/>
        <v>0</v>
      </c>
      <c r="AN47" s="137">
        <f t="shared" ca="1" si="52"/>
        <v>0</v>
      </c>
      <c r="AO47" s="137">
        <f t="shared" ca="1" si="53"/>
        <v>0</v>
      </c>
      <c r="AP47" s="137">
        <f t="shared" ca="1" si="53"/>
        <v>0</v>
      </c>
      <c r="AQ47" s="137">
        <f t="shared" ca="1" si="53"/>
        <v>0</v>
      </c>
      <c r="AR47" s="137">
        <f t="shared" ca="1" si="53"/>
        <v>0</v>
      </c>
      <c r="AS47" s="137">
        <f t="shared" ca="1" si="53"/>
        <v>0</v>
      </c>
      <c r="AT47" s="137">
        <f t="shared" ca="1" si="53"/>
        <v>0</v>
      </c>
      <c r="AU47" s="137">
        <f t="shared" ca="1" si="53"/>
        <v>0</v>
      </c>
      <c r="AV47" s="137">
        <f t="shared" ca="1" si="53"/>
        <v>0</v>
      </c>
      <c r="AW47" s="137">
        <f t="shared" ca="1" si="53"/>
        <v>0</v>
      </c>
      <c r="AX47" s="137">
        <f t="shared" ca="1" si="53"/>
        <v>0</v>
      </c>
      <c r="AY47" s="137">
        <f t="shared" ca="1" si="53"/>
        <v>0</v>
      </c>
      <c r="AZ47" s="137">
        <f t="shared" ca="1" si="53"/>
        <v>0</v>
      </c>
      <c r="BA47" s="137">
        <f t="shared" ca="1" si="53"/>
        <v>0</v>
      </c>
      <c r="BB47" s="137">
        <f t="shared" ca="1" si="53"/>
        <v>0</v>
      </c>
      <c r="BC47" s="137">
        <f t="shared" ca="1" si="53"/>
        <v>0</v>
      </c>
      <c r="BD47" s="137">
        <f t="shared" ca="1" si="53"/>
        <v>0</v>
      </c>
      <c r="BE47" s="137">
        <f t="shared" ca="1" si="54"/>
        <v>0</v>
      </c>
      <c r="BF47" s="137">
        <f t="shared" ca="1" si="54"/>
        <v>0</v>
      </c>
      <c r="BG47" s="137">
        <f t="shared" ca="1" si="54"/>
        <v>0</v>
      </c>
      <c r="BH47" s="137">
        <f t="shared" ca="1" si="54"/>
        <v>0</v>
      </c>
      <c r="BI47" s="137">
        <f t="shared" ca="1" si="54"/>
        <v>0</v>
      </c>
      <c r="BJ47" s="137">
        <f t="shared" ca="1" si="54"/>
        <v>0</v>
      </c>
      <c r="BK47" s="137">
        <f t="shared" ca="1" si="54"/>
        <v>0</v>
      </c>
      <c r="BL47" s="137">
        <f t="shared" ca="1" si="54"/>
        <v>0</v>
      </c>
      <c r="BM47" s="137">
        <f t="shared" ca="1" si="54"/>
        <v>0</v>
      </c>
      <c r="BN47" s="137">
        <f t="shared" ca="1" si="54"/>
        <v>0</v>
      </c>
      <c r="BO47" s="137">
        <f t="shared" ca="1" si="54"/>
        <v>0</v>
      </c>
      <c r="BP47" s="137">
        <f t="shared" ca="1" si="54"/>
        <v>0</v>
      </c>
      <c r="BQ47" s="137">
        <f t="shared" ca="1" si="54"/>
        <v>0</v>
      </c>
      <c r="BR47" s="137">
        <f t="shared" ca="1" si="54"/>
        <v>0</v>
      </c>
      <c r="BS47" s="137">
        <f t="shared" ca="1" si="54"/>
        <v>0</v>
      </c>
      <c r="BT47" s="137">
        <f t="shared" ca="1" si="54"/>
        <v>0</v>
      </c>
      <c r="BU47" s="137">
        <f t="shared" ca="1" si="55"/>
        <v>0</v>
      </c>
      <c r="BV47" s="137">
        <f t="shared" ca="1" si="55"/>
        <v>0</v>
      </c>
      <c r="BW47" s="137">
        <f t="shared" ca="1" si="55"/>
        <v>0</v>
      </c>
      <c r="BX47" s="137">
        <f t="shared" ca="1" si="55"/>
        <v>0</v>
      </c>
      <c r="BY47" s="137">
        <f t="shared" ca="1" si="55"/>
        <v>0</v>
      </c>
      <c r="BZ47" s="137">
        <f t="shared" ca="1" si="55"/>
        <v>0</v>
      </c>
      <c r="CA47" s="137">
        <f t="shared" ca="1" si="55"/>
        <v>0</v>
      </c>
      <c r="CB47" s="137">
        <f t="shared" ca="1" si="55"/>
        <v>0</v>
      </c>
      <c r="CC47" s="137">
        <f t="shared" ca="1" si="55"/>
        <v>0</v>
      </c>
      <c r="CD47" s="137">
        <f t="shared" ca="1" si="55"/>
        <v>0</v>
      </c>
      <c r="CE47" s="137">
        <f t="shared" ca="1" si="55"/>
        <v>0</v>
      </c>
      <c r="CF47" s="137">
        <f t="shared" ca="1" si="55"/>
        <v>0</v>
      </c>
      <c r="CG47" s="137">
        <f t="shared" ca="1" si="55"/>
        <v>0</v>
      </c>
      <c r="CH47" s="137">
        <f t="shared" ca="1" si="55"/>
        <v>0</v>
      </c>
      <c r="CI47" s="137">
        <f t="shared" ca="1" si="55"/>
        <v>0</v>
      </c>
      <c r="CJ47" s="137">
        <f t="shared" ca="1" si="55"/>
        <v>0</v>
      </c>
      <c r="CK47" s="137">
        <f t="shared" ca="1" si="56"/>
        <v>0</v>
      </c>
      <c r="CL47" s="137">
        <f t="shared" ca="1" si="56"/>
        <v>0</v>
      </c>
      <c r="CM47" s="137">
        <f t="shared" ca="1" si="56"/>
        <v>0</v>
      </c>
      <c r="CN47" s="137">
        <f t="shared" ca="1" si="56"/>
        <v>0</v>
      </c>
      <c r="CO47" s="137">
        <f t="shared" ca="1" si="56"/>
        <v>0</v>
      </c>
      <c r="CP47" s="137">
        <f t="shared" ca="1" si="56"/>
        <v>0</v>
      </c>
      <c r="CQ47" s="137">
        <f t="shared" ca="1" si="56"/>
        <v>0</v>
      </c>
      <c r="CR47" s="137">
        <f t="shared" ca="1" si="56"/>
        <v>0</v>
      </c>
      <c r="CS47" s="137">
        <f t="shared" ca="1" si="56"/>
        <v>0</v>
      </c>
      <c r="CT47" s="137">
        <f t="shared" ca="1" si="56"/>
        <v>0</v>
      </c>
      <c r="CU47" s="137">
        <f t="shared" ca="1" si="56"/>
        <v>0</v>
      </c>
      <c r="CV47" s="137">
        <f t="shared" ca="1" si="56"/>
        <v>0</v>
      </c>
      <c r="CW47" s="137">
        <f t="shared" ca="1" si="56"/>
        <v>0</v>
      </c>
      <c r="CX47" s="137">
        <f t="shared" ca="1" si="56"/>
        <v>0</v>
      </c>
      <c r="CY47" s="137">
        <f t="shared" ca="1" si="56"/>
        <v>0</v>
      </c>
      <c r="CZ47" s="137">
        <f t="shared" ca="1" si="56"/>
        <v>0</v>
      </c>
      <c r="DA47" s="137">
        <f t="shared" ca="1" si="57"/>
        <v>0</v>
      </c>
      <c r="DB47" s="137">
        <f t="shared" ca="1" si="57"/>
        <v>0</v>
      </c>
      <c r="DC47" s="137">
        <f t="shared" ca="1" si="57"/>
        <v>0</v>
      </c>
      <c r="DE47" s="253" t="str">
        <f t="shared" ca="1" si="24"/>
        <v>E.1.2.</v>
      </c>
      <c r="DF47">
        <f t="shared" ca="1" si="58"/>
        <v>1</v>
      </c>
      <c r="DG47">
        <f t="shared" ca="1" si="59"/>
        <v>21</v>
      </c>
      <c r="DH47">
        <v>0</v>
      </c>
    </row>
    <row r="48" spans="1:112" hidden="1">
      <c r="A48" s="123">
        <v>36</v>
      </c>
      <c r="B48" s="204" t="str">
        <f t="shared" ca="1" si="12"/>
        <v>E.1.3.</v>
      </c>
      <c r="C48" s="128" t="str">
        <f t="shared" ca="1" si="13"/>
        <v>Sankryžų rekonstravimas (VL)</v>
      </c>
      <c r="D48" s="143"/>
      <c r="E48" s="147">
        <f t="shared" ca="1" si="14"/>
        <v>0.21</v>
      </c>
      <c r="F48" s="138">
        <f ca="1">H48+NPV(FD,I48:INDEX(I48:DC48,PAL))</f>
        <v>1107994.5664542557</v>
      </c>
      <c r="G48" s="139">
        <f ca="1">SUMIF($H$5:$DC$5,"&lt;="&amp;PAL,$H48:$DC48)</f>
        <v>1206330</v>
      </c>
      <c r="H48" s="137">
        <f t="shared" ca="1" si="60"/>
        <v>0</v>
      </c>
      <c r="I48" s="137">
        <f t="shared" ca="1" si="60"/>
        <v>0</v>
      </c>
      <c r="J48" s="137">
        <f t="shared" ca="1" si="60"/>
        <v>1000330</v>
      </c>
      <c r="K48" s="137">
        <f t="shared" ca="1" si="60"/>
        <v>206000</v>
      </c>
      <c r="L48" s="137">
        <f t="shared" ca="1" si="60"/>
        <v>0</v>
      </c>
      <c r="M48" s="137">
        <f t="shared" ca="1" si="60"/>
        <v>0</v>
      </c>
      <c r="N48" s="137">
        <f t="shared" ca="1" si="60"/>
        <v>0</v>
      </c>
      <c r="O48" s="137">
        <f t="shared" ca="1" si="60"/>
        <v>0</v>
      </c>
      <c r="P48" s="137">
        <f t="shared" ca="1" si="60"/>
        <v>0</v>
      </c>
      <c r="Q48" s="137">
        <f t="shared" ca="1" si="60"/>
        <v>0</v>
      </c>
      <c r="R48" s="137">
        <f t="shared" ca="1" si="51"/>
        <v>0</v>
      </c>
      <c r="S48" s="137">
        <f t="shared" ca="1" si="51"/>
        <v>0</v>
      </c>
      <c r="T48" s="137">
        <f t="shared" ca="1" si="51"/>
        <v>0</v>
      </c>
      <c r="U48" s="137">
        <f t="shared" ca="1" si="51"/>
        <v>0</v>
      </c>
      <c r="V48" s="137">
        <f t="shared" ca="1" si="51"/>
        <v>0</v>
      </c>
      <c r="W48" s="137">
        <f t="shared" ca="1" si="51"/>
        <v>0</v>
      </c>
      <c r="X48" s="137">
        <f t="shared" ca="1" si="51"/>
        <v>0</v>
      </c>
      <c r="Y48" s="137">
        <f t="shared" ca="1" si="52"/>
        <v>0</v>
      </c>
      <c r="Z48" s="137">
        <f t="shared" ca="1" si="52"/>
        <v>0</v>
      </c>
      <c r="AA48" s="137">
        <f t="shared" ca="1" si="52"/>
        <v>0</v>
      </c>
      <c r="AB48" s="137">
        <f t="shared" ca="1" si="52"/>
        <v>0</v>
      </c>
      <c r="AC48" s="137">
        <f t="shared" ca="1" si="52"/>
        <v>0</v>
      </c>
      <c r="AD48" s="137">
        <f t="shared" ca="1" si="52"/>
        <v>0</v>
      </c>
      <c r="AE48" s="137">
        <f t="shared" ca="1" si="52"/>
        <v>0</v>
      </c>
      <c r="AF48" s="137">
        <f t="shared" ca="1" si="52"/>
        <v>0</v>
      </c>
      <c r="AG48" s="137">
        <f t="shared" ca="1" si="52"/>
        <v>0</v>
      </c>
      <c r="AH48" s="137">
        <f t="shared" ca="1" si="52"/>
        <v>0</v>
      </c>
      <c r="AI48" s="137">
        <f t="shared" ca="1" si="52"/>
        <v>0</v>
      </c>
      <c r="AJ48" s="137">
        <f t="shared" ca="1" si="52"/>
        <v>0</v>
      </c>
      <c r="AK48" s="137">
        <f t="shared" ca="1" si="52"/>
        <v>0</v>
      </c>
      <c r="AL48" s="137">
        <f t="shared" ca="1" si="52"/>
        <v>0</v>
      </c>
      <c r="AM48" s="137">
        <f t="shared" ca="1" si="52"/>
        <v>0</v>
      </c>
      <c r="AN48" s="137">
        <f t="shared" ca="1" si="52"/>
        <v>0</v>
      </c>
      <c r="AO48" s="137">
        <f t="shared" ca="1" si="53"/>
        <v>0</v>
      </c>
      <c r="AP48" s="137">
        <f t="shared" ca="1" si="53"/>
        <v>0</v>
      </c>
      <c r="AQ48" s="137">
        <f t="shared" ca="1" si="53"/>
        <v>0</v>
      </c>
      <c r="AR48" s="137">
        <f t="shared" ca="1" si="53"/>
        <v>0</v>
      </c>
      <c r="AS48" s="137">
        <f t="shared" ca="1" si="53"/>
        <v>0</v>
      </c>
      <c r="AT48" s="137">
        <f t="shared" ca="1" si="53"/>
        <v>0</v>
      </c>
      <c r="AU48" s="137">
        <f t="shared" ca="1" si="53"/>
        <v>0</v>
      </c>
      <c r="AV48" s="137">
        <f t="shared" ca="1" si="53"/>
        <v>0</v>
      </c>
      <c r="AW48" s="137">
        <f t="shared" ca="1" si="53"/>
        <v>0</v>
      </c>
      <c r="AX48" s="137">
        <f t="shared" ca="1" si="53"/>
        <v>0</v>
      </c>
      <c r="AY48" s="137">
        <f t="shared" ca="1" si="53"/>
        <v>0</v>
      </c>
      <c r="AZ48" s="137">
        <f t="shared" ca="1" si="53"/>
        <v>0</v>
      </c>
      <c r="BA48" s="137">
        <f t="shared" ca="1" si="53"/>
        <v>0</v>
      </c>
      <c r="BB48" s="137">
        <f t="shared" ca="1" si="53"/>
        <v>0</v>
      </c>
      <c r="BC48" s="137">
        <f t="shared" ca="1" si="53"/>
        <v>0</v>
      </c>
      <c r="BD48" s="137">
        <f t="shared" ca="1" si="53"/>
        <v>0</v>
      </c>
      <c r="BE48" s="137">
        <f t="shared" ca="1" si="54"/>
        <v>0</v>
      </c>
      <c r="BF48" s="137">
        <f t="shared" ca="1" si="54"/>
        <v>0</v>
      </c>
      <c r="BG48" s="137">
        <f t="shared" ca="1" si="54"/>
        <v>0</v>
      </c>
      <c r="BH48" s="137">
        <f t="shared" ca="1" si="54"/>
        <v>0</v>
      </c>
      <c r="BI48" s="137">
        <f t="shared" ca="1" si="54"/>
        <v>0</v>
      </c>
      <c r="BJ48" s="137">
        <f t="shared" ca="1" si="54"/>
        <v>0</v>
      </c>
      <c r="BK48" s="137">
        <f t="shared" ca="1" si="54"/>
        <v>0</v>
      </c>
      <c r="BL48" s="137">
        <f t="shared" ca="1" si="54"/>
        <v>0</v>
      </c>
      <c r="BM48" s="137">
        <f t="shared" ca="1" si="54"/>
        <v>0</v>
      </c>
      <c r="BN48" s="137">
        <f t="shared" ca="1" si="54"/>
        <v>0</v>
      </c>
      <c r="BO48" s="137">
        <f t="shared" ca="1" si="54"/>
        <v>0</v>
      </c>
      <c r="BP48" s="137">
        <f t="shared" ca="1" si="54"/>
        <v>0</v>
      </c>
      <c r="BQ48" s="137">
        <f t="shared" ca="1" si="54"/>
        <v>0</v>
      </c>
      <c r="BR48" s="137">
        <f t="shared" ca="1" si="54"/>
        <v>0</v>
      </c>
      <c r="BS48" s="137">
        <f t="shared" ca="1" si="54"/>
        <v>0</v>
      </c>
      <c r="BT48" s="137">
        <f t="shared" ca="1" si="54"/>
        <v>0</v>
      </c>
      <c r="BU48" s="137">
        <f t="shared" ca="1" si="55"/>
        <v>0</v>
      </c>
      <c r="BV48" s="137">
        <f t="shared" ca="1" si="55"/>
        <v>0</v>
      </c>
      <c r="BW48" s="137">
        <f t="shared" ca="1" si="55"/>
        <v>0</v>
      </c>
      <c r="BX48" s="137">
        <f t="shared" ca="1" si="55"/>
        <v>0</v>
      </c>
      <c r="BY48" s="137">
        <f t="shared" ca="1" si="55"/>
        <v>0</v>
      </c>
      <c r="BZ48" s="137">
        <f t="shared" ca="1" si="55"/>
        <v>0</v>
      </c>
      <c r="CA48" s="137">
        <f t="shared" ca="1" si="55"/>
        <v>0</v>
      </c>
      <c r="CB48" s="137">
        <f t="shared" ca="1" si="55"/>
        <v>0</v>
      </c>
      <c r="CC48" s="137">
        <f t="shared" ca="1" si="55"/>
        <v>0</v>
      </c>
      <c r="CD48" s="137">
        <f t="shared" ca="1" si="55"/>
        <v>0</v>
      </c>
      <c r="CE48" s="137">
        <f t="shared" ca="1" si="55"/>
        <v>0</v>
      </c>
      <c r="CF48" s="137">
        <f t="shared" ca="1" si="55"/>
        <v>0</v>
      </c>
      <c r="CG48" s="137">
        <f t="shared" ca="1" si="55"/>
        <v>0</v>
      </c>
      <c r="CH48" s="137">
        <f t="shared" ca="1" si="55"/>
        <v>0</v>
      </c>
      <c r="CI48" s="137">
        <f t="shared" ca="1" si="55"/>
        <v>0</v>
      </c>
      <c r="CJ48" s="137">
        <f t="shared" ca="1" si="55"/>
        <v>0</v>
      </c>
      <c r="CK48" s="137">
        <f t="shared" ca="1" si="56"/>
        <v>0</v>
      </c>
      <c r="CL48" s="137">
        <f t="shared" ca="1" si="56"/>
        <v>0</v>
      </c>
      <c r="CM48" s="137">
        <f t="shared" ca="1" si="56"/>
        <v>0</v>
      </c>
      <c r="CN48" s="137">
        <f t="shared" ca="1" si="56"/>
        <v>0</v>
      </c>
      <c r="CO48" s="137">
        <f t="shared" ca="1" si="56"/>
        <v>0</v>
      </c>
      <c r="CP48" s="137">
        <f t="shared" ca="1" si="56"/>
        <v>0</v>
      </c>
      <c r="CQ48" s="137">
        <f t="shared" ca="1" si="56"/>
        <v>0</v>
      </c>
      <c r="CR48" s="137">
        <f t="shared" ca="1" si="56"/>
        <v>0</v>
      </c>
      <c r="CS48" s="137">
        <f t="shared" ca="1" si="56"/>
        <v>0</v>
      </c>
      <c r="CT48" s="137">
        <f t="shared" ca="1" si="56"/>
        <v>0</v>
      </c>
      <c r="CU48" s="137">
        <f t="shared" ca="1" si="56"/>
        <v>0</v>
      </c>
      <c r="CV48" s="137">
        <f t="shared" ca="1" si="56"/>
        <v>0</v>
      </c>
      <c r="CW48" s="137">
        <f t="shared" ca="1" si="56"/>
        <v>0</v>
      </c>
      <c r="CX48" s="137">
        <f t="shared" ca="1" si="56"/>
        <v>0</v>
      </c>
      <c r="CY48" s="137">
        <f t="shared" ca="1" si="56"/>
        <v>0</v>
      </c>
      <c r="CZ48" s="137">
        <f t="shared" ca="1" si="56"/>
        <v>0</v>
      </c>
      <c r="DA48" s="137">
        <f t="shared" ca="1" si="57"/>
        <v>0</v>
      </c>
      <c r="DB48" s="137">
        <f t="shared" ca="1" si="57"/>
        <v>0</v>
      </c>
      <c r="DC48" s="137">
        <f t="shared" ca="1" si="57"/>
        <v>0</v>
      </c>
      <c r="DE48" s="253" t="str">
        <f t="shared" ca="1" si="24"/>
        <v>E.1.3.</v>
      </c>
      <c r="DF48">
        <f t="shared" ca="1" si="58"/>
        <v>1</v>
      </c>
      <c r="DG48">
        <f t="shared" ca="1" si="59"/>
        <v>21</v>
      </c>
      <c r="DH48">
        <v>0</v>
      </c>
    </row>
    <row r="49" spans="1:112" ht="28.8" hidden="1">
      <c r="A49" s="123">
        <v>37</v>
      </c>
      <c r="B49" s="204" t="str">
        <f t="shared" ca="1" si="12"/>
        <v>E.1.5.</v>
      </c>
      <c r="C49" s="128" t="str">
        <f t="shared" ca="1" si="13"/>
        <v>Saugaus eismo priemonių, mažinančių arba visiškai šalinančių juodųjų dėmių riziką, įdiegimas (VL)</v>
      </c>
      <c r="D49" s="143"/>
      <c r="E49" s="147">
        <f t="shared" ca="1" si="14"/>
        <v>0.21</v>
      </c>
      <c r="F49" s="138">
        <f ca="1">H49+NPV(FD,I49:INDEX(I49:DC49,PAL))</f>
        <v>16516871.348803146</v>
      </c>
      <c r="G49" s="139">
        <f ca="1">SUMIF($H$5:$DC$5,"&lt;="&amp;PAL,$H49:$DC49)</f>
        <v>21217600</v>
      </c>
      <c r="H49" s="137">
        <f t="shared" ca="1" si="60"/>
        <v>0</v>
      </c>
      <c r="I49" s="137">
        <f t="shared" ca="1" si="60"/>
        <v>0</v>
      </c>
      <c r="J49" s="137">
        <f t="shared" ca="1" si="60"/>
        <v>0</v>
      </c>
      <c r="K49" s="137">
        <f t="shared" ca="1" si="60"/>
        <v>0</v>
      </c>
      <c r="L49" s="137">
        <f t="shared" ca="1" si="60"/>
        <v>66960</v>
      </c>
      <c r="M49" s="137">
        <f t="shared" ca="1" si="60"/>
        <v>803880</v>
      </c>
      <c r="N49" s="137">
        <f t="shared" ca="1" si="60"/>
        <v>11087960</v>
      </c>
      <c r="O49" s="137">
        <f t="shared" ca="1" si="60"/>
        <v>9258800</v>
      </c>
      <c r="P49" s="137">
        <f t="shared" ca="1" si="60"/>
        <v>0</v>
      </c>
      <c r="Q49" s="137">
        <f t="shared" ca="1" si="60"/>
        <v>0</v>
      </c>
      <c r="R49" s="137">
        <f t="shared" ca="1" si="51"/>
        <v>0</v>
      </c>
      <c r="S49" s="137">
        <f t="shared" ca="1" si="51"/>
        <v>0</v>
      </c>
      <c r="T49" s="137">
        <f t="shared" ca="1" si="51"/>
        <v>0</v>
      </c>
      <c r="U49" s="137">
        <f t="shared" ca="1" si="51"/>
        <v>0</v>
      </c>
      <c r="V49" s="137">
        <f t="shared" ca="1" si="51"/>
        <v>0</v>
      </c>
      <c r="W49" s="137">
        <f t="shared" ca="1" si="51"/>
        <v>0</v>
      </c>
      <c r="X49" s="137">
        <f t="shared" ca="1" si="51"/>
        <v>0</v>
      </c>
      <c r="Y49" s="137">
        <f t="shared" ca="1" si="52"/>
        <v>0</v>
      </c>
      <c r="Z49" s="137">
        <f t="shared" ca="1" si="52"/>
        <v>0</v>
      </c>
      <c r="AA49" s="137">
        <f t="shared" ca="1" si="52"/>
        <v>0</v>
      </c>
      <c r="AB49" s="137">
        <f t="shared" ca="1" si="52"/>
        <v>0</v>
      </c>
      <c r="AC49" s="137">
        <f t="shared" ca="1" si="52"/>
        <v>0</v>
      </c>
      <c r="AD49" s="137">
        <f t="shared" ca="1" si="52"/>
        <v>0</v>
      </c>
      <c r="AE49" s="137">
        <f t="shared" ca="1" si="52"/>
        <v>0</v>
      </c>
      <c r="AF49" s="137">
        <f t="shared" ca="1" si="52"/>
        <v>0</v>
      </c>
      <c r="AG49" s="137">
        <f t="shared" ca="1" si="52"/>
        <v>0</v>
      </c>
      <c r="AH49" s="137">
        <f t="shared" ca="1" si="52"/>
        <v>0</v>
      </c>
      <c r="AI49" s="137">
        <f t="shared" ca="1" si="52"/>
        <v>0</v>
      </c>
      <c r="AJ49" s="137">
        <f t="shared" ca="1" si="52"/>
        <v>0</v>
      </c>
      <c r="AK49" s="137">
        <f t="shared" ca="1" si="52"/>
        <v>0</v>
      </c>
      <c r="AL49" s="137">
        <f t="shared" ca="1" si="52"/>
        <v>0</v>
      </c>
      <c r="AM49" s="137">
        <f t="shared" ca="1" si="52"/>
        <v>0</v>
      </c>
      <c r="AN49" s="137">
        <f t="shared" ca="1" si="52"/>
        <v>0</v>
      </c>
      <c r="AO49" s="137">
        <f t="shared" ca="1" si="53"/>
        <v>0</v>
      </c>
      <c r="AP49" s="137">
        <f t="shared" ca="1" si="53"/>
        <v>0</v>
      </c>
      <c r="AQ49" s="137">
        <f t="shared" ca="1" si="53"/>
        <v>0</v>
      </c>
      <c r="AR49" s="137">
        <f t="shared" ca="1" si="53"/>
        <v>0</v>
      </c>
      <c r="AS49" s="137">
        <f t="shared" ca="1" si="53"/>
        <v>0</v>
      </c>
      <c r="AT49" s="137">
        <f t="shared" ca="1" si="53"/>
        <v>0</v>
      </c>
      <c r="AU49" s="137">
        <f t="shared" ca="1" si="53"/>
        <v>0</v>
      </c>
      <c r="AV49" s="137">
        <f t="shared" ca="1" si="53"/>
        <v>0</v>
      </c>
      <c r="AW49" s="137">
        <f t="shared" ca="1" si="53"/>
        <v>0</v>
      </c>
      <c r="AX49" s="137">
        <f t="shared" ca="1" si="53"/>
        <v>0</v>
      </c>
      <c r="AY49" s="137">
        <f t="shared" ca="1" si="53"/>
        <v>0</v>
      </c>
      <c r="AZ49" s="137">
        <f t="shared" ca="1" si="53"/>
        <v>0</v>
      </c>
      <c r="BA49" s="137">
        <f t="shared" ca="1" si="53"/>
        <v>0</v>
      </c>
      <c r="BB49" s="137">
        <f t="shared" ca="1" si="53"/>
        <v>0</v>
      </c>
      <c r="BC49" s="137">
        <f t="shared" ca="1" si="53"/>
        <v>0</v>
      </c>
      <c r="BD49" s="137">
        <f t="shared" ca="1" si="53"/>
        <v>0</v>
      </c>
      <c r="BE49" s="137">
        <f t="shared" ca="1" si="54"/>
        <v>0</v>
      </c>
      <c r="BF49" s="137">
        <f t="shared" ca="1" si="54"/>
        <v>0</v>
      </c>
      <c r="BG49" s="137">
        <f t="shared" ca="1" si="54"/>
        <v>0</v>
      </c>
      <c r="BH49" s="137">
        <f t="shared" ca="1" si="54"/>
        <v>0</v>
      </c>
      <c r="BI49" s="137">
        <f t="shared" ca="1" si="54"/>
        <v>0</v>
      </c>
      <c r="BJ49" s="137">
        <f t="shared" ca="1" si="54"/>
        <v>0</v>
      </c>
      <c r="BK49" s="137">
        <f t="shared" ca="1" si="54"/>
        <v>0</v>
      </c>
      <c r="BL49" s="137">
        <f t="shared" ca="1" si="54"/>
        <v>0</v>
      </c>
      <c r="BM49" s="137">
        <f t="shared" ca="1" si="54"/>
        <v>0</v>
      </c>
      <c r="BN49" s="137">
        <f t="shared" ca="1" si="54"/>
        <v>0</v>
      </c>
      <c r="BO49" s="137">
        <f t="shared" ca="1" si="54"/>
        <v>0</v>
      </c>
      <c r="BP49" s="137">
        <f t="shared" ca="1" si="54"/>
        <v>0</v>
      </c>
      <c r="BQ49" s="137">
        <f t="shared" ca="1" si="54"/>
        <v>0</v>
      </c>
      <c r="BR49" s="137">
        <f t="shared" ca="1" si="54"/>
        <v>0</v>
      </c>
      <c r="BS49" s="137">
        <f t="shared" ca="1" si="54"/>
        <v>0</v>
      </c>
      <c r="BT49" s="137">
        <f t="shared" ca="1" si="54"/>
        <v>0</v>
      </c>
      <c r="BU49" s="137">
        <f t="shared" ca="1" si="55"/>
        <v>0</v>
      </c>
      <c r="BV49" s="137">
        <f t="shared" ca="1" si="55"/>
        <v>0</v>
      </c>
      <c r="BW49" s="137">
        <f t="shared" ca="1" si="55"/>
        <v>0</v>
      </c>
      <c r="BX49" s="137">
        <f t="shared" ca="1" si="55"/>
        <v>0</v>
      </c>
      <c r="BY49" s="137">
        <f t="shared" ca="1" si="55"/>
        <v>0</v>
      </c>
      <c r="BZ49" s="137">
        <f t="shared" ca="1" si="55"/>
        <v>0</v>
      </c>
      <c r="CA49" s="137">
        <f t="shared" ca="1" si="55"/>
        <v>0</v>
      </c>
      <c r="CB49" s="137">
        <f t="shared" ca="1" si="55"/>
        <v>0</v>
      </c>
      <c r="CC49" s="137">
        <f t="shared" ca="1" si="55"/>
        <v>0</v>
      </c>
      <c r="CD49" s="137">
        <f t="shared" ca="1" si="55"/>
        <v>0</v>
      </c>
      <c r="CE49" s="137">
        <f t="shared" ca="1" si="55"/>
        <v>0</v>
      </c>
      <c r="CF49" s="137">
        <f t="shared" ca="1" si="55"/>
        <v>0</v>
      </c>
      <c r="CG49" s="137">
        <f t="shared" ca="1" si="55"/>
        <v>0</v>
      </c>
      <c r="CH49" s="137">
        <f t="shared" ca="1" si="55"/>
        <v>0</v>
      </c>
      <c r="CI49" s="137">
        <f t="shared" ca="1" si="55"/>
        <v>0</v>
      </c>
      <c r="CJ49" s="137">
        <f t="shared" ca="1" si="55"/>
        <v>0</v>
      </c>
      <c r="CK49" s="137">
        <f t="shared" ca="1" si="56"/>
        <v>0</v>
      </c>
      <c r="CL49" s="137">
        <f t="shared" ca="1" si="56"/>
        <v>0</v>
      </c>
      <c r="CM49" s="137">
        <f t="shared" ca="1" si="56"/>
        <v>0</v>
      </c>
      <c r="CN49" s="137">
        <f t="shared" ca="1" si="56"/>
        <v>0</v>
      </c>
      <c r="CO49" s="137">
        <f t="shared" ca="1" si="56"/>
        <v>0</v>
      </c>
      <c r="CP49" s="137">
        <f t="shared" ca="1" si="56"/>
        <v>0</v>
      </c>
      <c r="CQ49" s="137">
        <f t="shared" ca="1" si="56"/>
        <v>0</v>
      </c>
      <c r="CR49" s="137">
        <f t="shared" ca="1" si="56"/>
        <v>0</v>
      </c>
      <c r="CS49" s="137">
        <f t="shared" ca="1" si="56"/>
        <v>0</v>
      </c>
      <c r="CT49" s="137">
        <f t="shared" ca="1" si="56"/>
        <v>0</v>
      </c>
      <c r="CU49" s="137">
        <f t="shared" ca="1" si="56"/>
        <v>0</v>
      </c>
      <c r="CV49" s="137">
        <f t="shared" ca="1" si="56"/>
        <v>0</v>
      </c>
      <c r="CW49" s="137">
        <f t="shared" ca="1" si="56"/>
        <v>0</v>
      </c>
      <c r="CX49" s="137">
        <f t="shared" ca="1" si="56"/>
        <v>0</v>
      </c>
      <c r="CY49" s="137">
        <f t="shared" ca="1" si="56"/>
        <v>0</v>
      </c>
      <c r="CZ49" s="137">
        <f t="shared" ca="1" si="56"/>
        <v>0</v>
      </c>
      <c r="DA49" s="137">
        <f t="shared" ca="1" si="57"/>
        <v>0</v>
      </c>
      <c r="DB49" s="137">
        <f t="shared" ca="1" si="57"/>
        <v>0</v>
      </c>
      <c r="DC49" s="137">
        <f t="shared" ca="1" si="57"/>
        <v>0</v>
      </c>
      <c r="DE49" s="253" t="str">
        <f t="shared" ca="1" si="24"/>
        <v>E.1.5.</v>
      </c>
      <c r="DF49">
        <f t="shared" ca="1" si="58"/>
        <v>1</v>
      </c>
      <c r="DG49">
        <f t="shared" ca="1" si="59"/>
        <v>21</v>
      </c>
      <c r="DH49">
        <v>0</v>
      </c>
    </row>
    <row r="50" spans="1:112" hidden="1">
      <c r="A50" s="123">
        <v>38</v>
      </c>
      <c r="B50" s="204" t="str">
        <f t="shared" ca="1" si="12"/>
        <v>E.1.6.</v>
      </c>
      <c r="C50" s="128" t="str">
        <f t="shared" ca="1" si="13"/>
        <v>Veikla</v>
      </c>
      <c r="D50" s="143"/>
      <c r="E50" s="147">
        <f t="shared" ca="1" si="14"/>
        <v>0.21</v>
      </c>
      <c r="F50" s="138">
        <f ca="1">H50+NPV(FD,I50:INDEX(I50:DC50,PAL))</f>
        <v>0</v>
      </c>
      <c r="G50" s="139">
        <f ca="1">SUMIF($H$5:$DC$5,"&lt;="&amp;PAL,$H50:$DC50)</f>
        <v>0</v>
      </c>
      <c r="H50" s="137">
        <f t="shared" ca="1" si="60"/>
        <v>0</v>
      </c>
      <c r="I50" s="137">
        <f t="shared" ca="1" si="60"/>
        <v>0</v>
      </c>
      <c r="J50" s="137">
        <f t="shared" ca="1" si="60"/>
        <v>0</v>
      </c>
      <c r="K50" s="137">
        <f t="shared" ca="1" si="60"/>
        <v>0</v>
      </c>
      <c r="L50" s="137">
        <f t="shared" ca="1" si="60"/>
        <v>0</v>
      </c>
      <c r="M50" s="137">
        <f t="shared" ca="1" si="60"/>
        <v>0</v>
      </c>
      <c r="N50" s="137">
        <f t="shared" ca="1" si="60"/>
        <v>0</v>
      </c>
      <c r="O50" s="137">
        <f t="shared" ca="1" si="60"/>
        <v>0</v>
      </c>
      <c r="P50" s="137">
        <f t="shared" ca="1" si="60"/>
        <v>0</v>
      </c>
      <c r="Q50" s="137">
        <f t="shared" ca="1" si="60"/>
        <v>0</v>
      </c>
      <c r="R50" s="137">
        <f t="shared" ca="1" si="51"/>
        <v>0</v>
      </c>
      <c r="S50" s="137">
        <f t="shared" ca="1" si="51"/>
        <v>0</v>
      </c>
      <c r="T50" s="137">
        <f t="shared" ca="1" si="51"/>
        <v>0</v>
      </c>
      <c r="U50" s="137">
        <f t="shared" ca="1" si="51"/>
        <v>0</v>
      </c>
      <c r="V50" s="137">
        <f t="shared" ca="1" si="51"/>
        <v>0</v>
      </c>
      <c r="W50" s="137">
        <f t="shared" ca="1" si="51"/>
        <v>0</v>
      </c>
      <c r="X50" s="137">
        <f t="shared" ca="1" si="51"/>
        <v>0</v>
      </c>
      <c r="Y50" s="137">
        <f t="shared" ca="1" si="52"/>
        <v>0</v>
      </c>
      <c r="Z50" s="137">
        <f t="shared" ca="1" si="52"/>
        <v>0</v>
      </c>
      <c r="AA50" s="137">
        <f t="shared" ca="1" si="52"/>
        <v>0</v>
      </c>
      <c r="AB50" s="137">
        <f t="shared" ca="1" si="52"/>
        <v>0</v>
      </c>
      <c r="AC50" s="137">
        <f t="shared" ca="1" si="52"/>
        <v>0</v>
      </c>
      <c r="AD50" s="137">
        <f t="shared" ca="1" si="52"/>
        <v>0</v>
      </c>
      <c r="AE50" s="137">
        <f t="shared" ca="1" si="52"/>
        <v>0</v>
      </c>
      <c r="AF50" s="137">
        <f t="shared" ca="1" si="52"/>
        <v>0</v>
      </c>
      <c r="AG50" s="137">
        <f t="shared" ca="1" si="52"/>
        <v>0</v>
      </c>
      <c r="AH50" s="137">
        <f t="shared" ca="1" si="52"/>
        <v>0</v>
      </c>
      <c r="AI50" s="137">
        <f t="shared" ca="1" si="52"/>
        <v>0</v>
      </c>
      <c r="AJ50" s="137">
        <f t="shared" ca="1" si="52"/>
        <v>0</v>
      </c>
      <c r="AK50" s="137">
        <f t="shared" ca="1" si="52"/>
        <v>0</v>
      </c>
      <c r="AL50" s="137">
        <f t="shared" ca="1" si="52"/>
        <v>0</v>
      </c>
      <c r="AM50" s="137">
        <f t="shared" ca="1" si="52"/>
        <v>0</v>
      </c>
      <c r="AN50" s="137">
        <f t="shared" ca="1" si="52"/>
        <v>0</v>
      </c>
      <c r="AO50" s="137">
        <f t="shared" ca="1" si="53"/>
        <v>0</v>
      </c>
      <c r="AP50" s="137">
        <f t="shared" ca="1" si="53"/>
        <v>0</v>
      </c>
      <c r="AQ50" s="137">
        <f t="shared" ca="1" si="53"/>
        <v>0</v>
      </c>
      <c r="AR50" s="137">
        <f t="shared" ca="1" si="53"/>
        <v>0</v>
      </c>
      <c r="AS50" s="137">
        <f t="shared" ca="1" si="53"/>
        <v>0</v>
      </c>
      <c r="AT50" s="137">
        <f t="shared" ca="1" si="53"/>
        <v>0</v>
      </c>
      <c r="AU50" s="137">
        <f t="shared" ca="1" si="53"/>
        <v>0</v>
      </c>
      <c r="AV50" s="137">
        <f t="shared" ca="1" si="53"/>
        <v>0</v>
      </c>
      <c r="AW50" s="137">
        <f t="shared" ca="1" si="53"/>
        <v>0</v>
      </c>
      <c r="AX50" s="137">
        <f t="shared" ca="1" si="53"/>
        <v>0</v>
      </c>
      <c r="AY50" s="137">
        <f t="shared" ca="1" si="53"/>
        <v>0</v>
      </c>
      <c r="AZ50" s="137">
        <f t="shared" ca="1" si="53"/>
        <v>0</v>
      </c>
      <c r="BA50" s="137">
        <f t="shared" ca="1" si="53"/>
        <v>0</v>
      </c>
      <c r="BB50" s="137">
        <f t="shared" ca="1" si="53"/>
        <v>0</v>
      </c>
      <c r="BC50" s="137">
        <f t="shared" ca="1" si="53"/>
        <v>0</v>
      </c>
      <c r="BD50" s="137">
        <f t="shared" ca="1" si="53"/>
        <v>0</v>
      </c>
      <c r="BE50" s="137">
        <f t="shared" ca="1" si="54"/>
        <v>0</v>
      </c>
      <c r="BF50" s="137">
        <f t="shared" ca="1" si="54"/>
        <v>0</v>
      </c>
      <c r="BG50" s="137">
        <f t="shared" ca="1" si="54"/>
        <v>0</v>
      </c>
      <c r="BH50" s="137">
        <f t="shared" ca="1" si="54"/>
        <v>0</v>
      </c>
      <c r="BI50" s="137">
        <f t="shared" ca="1" si="54"/>
        <v>0</v>
      </c>
      <c r="BJ50" s="137">
        <f t="shared" ca="1" si="54"/>
        <v>0</v>
      </c>
      <c r="BK50" s="137">
        <f t="shared" ca="1" si="54"/>
        <v>0</v>
      </c>
      <c r="BL50" s="137">
        <f t="shared" ca="1" si="54"/>
        <v>0</v>
      </c>
      <c r="BM50" s="137">
        <f t="shared" ca="1" si="54"/>
        <v>0</v>
      </c>
      <c r="BN50" s="137">
        <f t="shared" ca="1" si="54"/>
        <v>0</v>
      </c>
      <c r="BO50" s="137">
        <f t="shared" ca="1" si="54"/>
        <v>0</v>
      </c>
      <c r="BP50" s="137">
        <f t="shared" ca="1" si="54"/>
        <v>0</v>
      </c>
      <c r="BQ50" s="137">
        <f t="shared" ca="1" si="54"/>
        <v>0</v>
      </c>
      <c r="BR50" s="137">
        <f t="shared" ca="1" si="54"/>
        <v>0</v>
      </c>
      <c r="BS50" s="137">
        <f t="shared" ca="1" si="54"/>
        <v>0</v>
      </c>
      <c r="BT50" s="137">
        <f t="shared" ca="1" si="54"/>
        <v>0</v>
      </c>
      <c r="BU50" s="137">
        <f t="shared" ca="1" si="55"/>
        <v>0</v>
      </c>
      <c r="BV50" s="137">
        <f t="shared" ca="1" si="55"/>
        <v>0</v>
      </c>
      <c r="BW50" s="137">
        <f t="shared" ca="1" si="55"/>
        <v>0</v>
      </c>
      <c r="BX50" s="137">
        <f t="shared" ca="1" si="55"/>
        <v>0</v>
      </c>
      <c r="BY50" s="137">
        <f t="shared" ca="1" si="55"/>
        <v>0</v>
      </c>
      <c r="BZ50" s="137">
        <f t="shared" ca="1" si="55"/>
        <v>0</v>
      </c>
      <c r="CA50" s="137">
        <f t="shared" ca="1" si="55"/>
        <v>0</v>
      </c>
      <c r="CB50" s="137">
        <f t="shared" ca="1" si="55"/>
        <v>0</v>
      </c>
      <c r="CC50" s="137">
        <f t="shared" ca="1" si="55"/>
        <v>0</v>
      </c>
      <c r="CD50" s="137">
        <f t="shared" ca="1" si="55"/>
        <v>0</v>
      </c>
      <c r="CE50" s="137">
        <f t="shared" ca="1" si="55"/>
        <v>0</v>
      </c>
      <c r="CF50" s="137">
        <f t="shared" ca="1" si="55"/>
        <v>0</v>
      </c>
      <c r="CG50" s="137">
        <f t="shared" ca="1" si="55"/>
        <v>0</v>
      </c>
      <c r="CH50" s="137">
        <f t="shared" ca="1" si="55"/>
        <v>0</v>
      </c>
      <c r="CI50" s="137">
        <f t="shared" ca="1" si="55"/>
        <v>0</v>
      </c>
      <c r="CJ50" s="137">
        <f t="shared" ca="1" si="55"/>
        <v>0</v>
      </c>
      <c r="CK50" s="137">
        <f t="shared" ca="1" si="56"/>
        <v>0</v>
      </c>
      <c r="CL50" s="137">
        <f t="shared" ca="1" si="56"/>
        <v>0</v>
      </c>
      <c r="CM50" s="137">
        <f t="shared" ca="1" si="56"/>
        <v>0</v>
      </c>
      <c r="CN50" s="137">
        <f t="shared" ca="1" si="56"/>
        <v>0</v>
      </c>
      <c r="CO50" s="137">
        <f t="shared" ca="1" si="56"/>
        <v>0</v>
      </c>
      <c r="CP50" s="137">
        <f t="shared" ca="1" si="56"/>
        <v>0</v>
      </c>
      <c r="CQ50" s="137">
        <f t="shared" ca="1" si="56"/>
        <v>0</v>
      </c>
      <c r="CR50" s="137">
        <f t="shared" ca="1" si="56"/>
        <v>0</v>
      </c>
      <c r="CS50" s="137">
        <f t="shared" ca="1" si="56"/>
        <v>0</v>
      </c>
      <c r="CT50" s="137">
        <f t="shared" ca="1" si="56"/>
        <v>0</v>
      </c>
      <c r="CU50" s="137">
        <f t="shared" ca="1" si="56"/>
        <v>0</v>
      </c>
      <c r="CV50" s="137">
        <f t="shared" ca="1" si="56"/>
        <v>0</v>
      </c>
      <c r="CW50" s="137">
        <f t="shared" ca="1" si="56"/>
        <v>0</v>
      </c>
      <c r="CX50" s="137">
        <f t="shared" ca="1" si="56"/>
        <v>0</v>
      </c>
      <c r="CY50" s="137">
        <f t="shared" ca="1" si="56"/>
        <v>0</v>
      </c>
      <c r="CZ50" s="137">
        <f t="shared" ca="1" si="56"/>
        <v>0</v>
      </c>
      <c r="DA50" s="137">
        <f t="shared" ca="1" si="57"/>
        <v>0</v>
      </c>
      <c r="DB50" s="137">
        <f t="shared" ca="1" si="57"/>
        <v>0</v>
      </c>
      <c r="DC50" s="137">
        <f t="shared" ca="1" si="57"/>
        <v>0</v>
      </c>
      <c r="DE50" s="253" t="str">
        <f t="shared" ca="1" si="24"/>
        <v>E.1.6.</v>
      </c>
      <c r="DF50">
        <f t="shared" ca="1" si="58"/>
        <v>1</v>
      </c>
      <c r="DG50">
        <f t="shared" ca="1" si="59"/>
        <v>21</v>
      </c>
      <c r="DH50">
        <v>0</v>
      </c>
    </row>
    <row r="51" spans="1:112" hidden="1">
      <c r="A51" s="123">
        <v>39</v>
      </c>
      <c r="B51" s="204" t="str">
        <f t="shared" ca="1" si="12"/>
        <v>E.1.7.</v>
      </c>
      <c r="C51" s="128" t="str">
        <f t="shared" ca="1" si="13"/>
        <v>Saugų eismą gerinančių priemonių diegimas TEN-T keliuose (SaF, 3.1.2 veikla) (VL)</v>
      </c>
      <c r="D51" s="143"/>
      <c r="E51" s="147">
        <f t="shared" ca="1" si="14"/>
        <v>0.21</v>
      </c>
      <c r="F51" s="138">
        <f ca="1">H51+NPV(FD,I51:INDEX(I51:DC51,PAL))</f>
        <v>4751810.1033103261</v>
      </c>
      <c r="G51" s="139">
        <f ca="1">SUMIF($H$5:$DC$5,"&lt;="&amp;PAL,$H51:$DC51)</f>
        <v>5779770</v>
      </c>
      <c r="H51" s="137">
        <f t="shared" ca="1" si="60"/>
        <v>0</v>
      </c>
      <c r="I51" s="137">
        <f t="shared" ca="1" si="60"/>
        <v>0</v>
      </c>
      <c r="J51" s="137">
        <f t="shared" ca="1" si="60"/>
        <v>0</v>
      </c>
      <c r="K51" s="137">
        <f t="shared" ca="1" si="60"/>
        <v>0</v>
      </c>
      <c r="L51" s="137">
        <f t="shared" ca="1" si="60"/>
        <v>1025810</v>
      </c>
      <c r="M51" s="137">
        <f t="shared" ca="1" si="60"/>
        <v>3726990</v>
      </c>
      <c r="N51" s="137">
        <f t="shared" ca="1" si="60"/>
        <v>1026970</v>
      </c>
      <c r="O51" s="137">
        <f t="shared" ca="1" si="60"/>
        <v>0</v>
      </c>
      <c r="P51" s="137">
        <f t="shared" ca="1" si="60"/>
        <v>0</v>
      </c>
      <c r="Q51" s="137">
        <f t="shared" ca="1" si="60"/>
        <v>0</v>
      </c>
      <c r="R51" s="137">
        <f t="shared" ca="1" si="51"/>
        <v>0</v>
      </c>
      <c r="S51" s="137">
        <f t="shared" ca="1" si="51"/>
        <v>0</v>
      </c>
      <c r="T51" s="137">
        <f t="shared" ca="1" si="51"/>
        <v>0</v>
      </c>
      <c r="U51" s="137">
        <f t="shared" ca="1" si="51"/>
        <v>0</v>
      </c>
      <c r="V51" s="137">
        <f t="shared" ca="1" si="51"/>
        <v>0</v>
      </c>
      <c r="W51" s="137">
        <f t="shared" ca="1" si="51"/>
        <v>0</v>
      </c>
      <c r="X51" s="137">
        <f t="shared" ca="1" si="51"/>
        <v>0</v>
      </c>
      <c r="Y51" s="137">
        <f t="shared" ca="1" si="52"/>
        <v>0</v>
      </c>
      <c r="Z51" s="137">
        <f t="shared" ca="1" si="52"/>
        <v>0</v>
      </c>
      <c r="AA51" s="137">
        <f t="shared" ca="1" si="52"/>
        <v>0</v>
      </c>
      <c r="AB51" s="137">
        <f t="shared" ca="1" si="52"/>
        <v>0</v>
      </c>
      <c r="AC51" s="137">
        <f t="shared" ca="1" si="52"/>
        <v>0</v>
      </c>
      <c r="AD51" s="137">
        <f t="shared" ca="1" si="52"/>
        <v>0</v>
      </c>
      <c r="AE51" s="137">
        <f t="shared" ca="1" si="52"/>
        <v>0</v>
      </c>
      <c r="AF51" s="137">
        <f t="shared" ca="1" si="52"/>
        <v>0</v>
      </c>
      <c r="AG51" s="137">
        <f t="shared" ca="1" si="52"/>
        <v>0</v>
      </c>
      <c r="AH51" s="137">
        <f t="shared" ca="1" si="52"/>
        <v>0</v>
      </c>
      <c r="AI51" s="137">
        <f t="shared" ca="1" si="52"/>
        <v>0</v>
      </c>
      <c r="AJ51" s="137">
        <f t="shared" ca="1" si="52"/>
        <v>0</v>
      </c>
      <c r="AK51" s="137">
        <f t="shared" ca="1" si="52"/>
        <v>0</v>
      </c>
      <c r="AL51" s="137">
        <f t="shared" ca="1" si="52"/>
        <v>0</v>
      </c>
      <c r="AM51" s="137">
        <f t="shared" ca="1" si="52"/>
        <v>0</v>
      </c>
      <c r="AN51" s="137">
        <f t="shared" ca="1" si="52"/>
        <v>0</v>
      </c>
      <c r="AO51" s="137">
        <f t="shared" ca="1" si="53"/>
        <v>0</v>
      </c>
      <c r="AP51" s="137">
        <f t="shared" ca="1" si="53"/>
        <v>0</v>
      </c>
      <c r="AQ51" s="137">
        <f t="shared" ca="1" si="53"/>
        <v>0</v>
      </c>
      <c r="AR51" s="137">
        <f t="shared" ca="1" si="53"/>
        <v>0</v>
      </c>
      <c r="AS51" s="137">
        <f t="shared" ca="1" si="53"/>
        <v>0</v>
      </c>
      <c r="AT51" s="137">
        <f t="shared" ca="1" si="53"/>
        <v>0</v>
      </c>
      <c r="AU51" s="137">
        <f t="shared" ca="1" si="53"/>
        <v>0</v>
      </c>
      <c r="AV51" s="137">
        <f t="shared" ca="1" si="53"/>
        <v>0</v>
      </c>
      <c r="AW51" s="137">
        <f t="shared" ca="1" si="53"/>
        <v>0</v>
      </c>
      <c r="AX51" s="137">
        <f t="shared" ca="1" si="53"/>
        <v>0</v>
      </c>
      <c r="AY51" s="137">
        <f t="shared" ca="1" si="53"/>
        <v>0</v>
      </c>
      <c r="AZ51" s="137">
        <f t="shared" ca="1" si="53"/>
        <v>0</v>
      </c>
      <c r="BA51" s="137">
        <f t="shared" ca="1" si="53"/>
        <v>0</v>
      </c>
      <c r="BB51" s="137">
        <f t="shared" ca="1" si="53"/>
        <v>0</v>
      </c>
      <c r="BC51" s="137">
        <f t="shared" ca="1" si="53"/>
        <v>0</v>
      </c>
      <c r="BD51" s="137">
        <f t="shared" ca="1" si="53"/>
        <v>0</v>
      </c>
      <c r="BE51" s="137">
        <f t="shared" ca="1" si="54"/>
        <v>0</v>
      </c>
      <c r="BF51" s="137">
        <f t="shared" ca="1" si="54"/>
        <v>0</v>
      </c>
      <c r="BG51" s="137">
        <f t="shared" ca="1" si="54"/>
        <v>0</v>
      </c>
      <c r="BH51" s="137">
        <f t="shared" ca="1" si="54"/>
        <v>0</v>
      </c>
      <c r="BI51" s="137">
        <f t="shared" ca="1" si="54"/>
        <v>0</v>
      </c>
      <c r="BJ51" s="137">
        <f t="shared" ca="1" si="54"/>
        <v>0</v>
      </c>
      <c r="BK51" s="137">
        <f t="shared" ca="1" si="54"/>
        <v>0</v>
      </c>
      <c r="BL51" s="137">
        <f t="shared" ca="1" si="54"/>
        <v>0</v>
      </c>
      <c r="BM51" s="137">
        <f t="shared" ca="1" si="54"/>
        <v>0</v>
      </c>
      <c r="BN51" s="137">
        <f t="shared" ca="1" si="54"/>
        <v>0</v>
      </c>
      <c r="BO51" s="137">
        <f t="shared" ca="1" si="54"/>
        <v>0</v>
      </c>
      <c r="BP51" s="137">
        <f t="shared" ca="1" si="54"/>
        <v>0</v>
      </c>
      <c r="BQ51" s="137">
        <f t="shared" ca="1" si="54"/>
        <v>0</v>
      </c>
      <c r="BR51" s="137">
        <f t="shared" ca="1" si="54"/>
        <v>0</v>
      </c>
      <c r="BS51" s="137">
        <f t="shared" ca="1" si="54"/>
        <v>0</v>
      </c>
      <c r="BT51" s="137">
        <f t="shared" ca="1" si="54"/>
        <v>0</v>
      </c>
      <c r="BU51" s="137">
        <f t="shared" ca="1" si="55"/>
        <v>0</v>
      </c>
      <c r="BV51" s="137">
        <f t="shared" ca="1" si="55"/>
        <v>0</v>
      </c>
      <c r="BW51" s="137">
        <f t="shared" ca="1" si="55"/>
        <v>0</v>
      </c>
      <c r="BX51" s="137">
        <f t="shared" ca="1" si="55"/>
        <v>0</v>
      </c>
      <c r="BY51" s="137">
        <f t="shared" ca="1" si="55"/>
        <v>0</v>
      </c>
      <c r="BZ51" s="137">
        <f t="shared" ca="1" si="55"/>
        <v>0</v>
      </c>
      <c r="CA51" s="137">
        <f t="shared" ca="1" si="55"/>
        <v>0</v>
      </c>
      <c r="CB51" s="137">
        <f t="shared" ca="1" si="55"/>
        <v>0</v>
      </c>
      <c r="CC51" s="137">
        <f t="shared" ca="1" si="55"/>
        <v>0</v>
      </c>
      <c r="CD51" s="137">
        <f t="shared" ca="1" si="55"/>
        <v>0</v>
      </c>
      <c r="CE51" s="137">
        <f t="shared" ca="1" si="55"/>
        <v>0</v>
      </c>
      <c r="CF51" s="137">
        <f t="shared" ca="1" si="55"/>
        <v>0</v>
      </c>
      <c r="CG51" s="137">
        <f t="shared" ca="1" si="55"/>
        <v>0</v>
      </c>
      <c r="CH51" s="137">
        <f t="shared" ca="1" si="55"/>
        <v>0</v>
      </c>
      <c r="CI51" s="137">
        <f t="shared" ca="1" si="55"/>
        <v>0</v>
      </c>
      <c r="CJ51" s="137">
        <f t="shared" ca="1" si="55"/>
        <v>0</v>
      </c>
      <c r="CK51" s="137">
        <f t="shared" ca="1" si="56"/>
        <v>0</v>
      </c>
      <c r="CL51" s="137">
        <f t="shared" ca="1" si="56"/>
        <v>0</v>
      </c>
      <c r="CM51" s="137">
        <f t="shared" ca="1" si="56"/>
        <v>0</v>
      </c>
      <c r="CN51" s="137">
        <f t="shared" ca="1" si="56"/>
        <v>0</v>
      </c>
      <c r="CO51" s="137">
        <f t="shared" ca="1" si="56"/>
        <v>0</v>
      </c>
      <c r="CP51" s="137">
        <f t="shared" ca="1" si="56"/>
        <v>0</v>
      </c>
      <c r="CQ51" s="137">
        <f t="shared" ca="1" si="56"/>
        <v>0</v>
      </c>
      <c r="CR51" s="137">
        <f t="shared" ca="1" si="56"/>
        <v>0</v>
      </c>
      <c r="CS51" s="137">
        <f t="shared" ca="1" si="56"/>
        <v>0</v>
      </c>
      <c r="CT51" s="137">
        <f t="shared" ca="1" si="56"/>
        <v>0</v>
      </c>
      <c r="CU51" s="137">
        <f t="shared" ca="1" si="56"/>
        <v>0</v>
      </c>
      <c r="CV51" s="137">
        <f t="shared" ca="1" si="56"/>
        <v>0</v>
      </c>
      <c r="CW51" s="137">
        <f t="shared" ca="1" si="56"/>
        <v>0</v>
      </c>
      <c r="CX51" s="137">
        <f t="shared" ca="1" si="56"/>
        <v>0</v>
      </c>
      <c r="CY51" s="137">
        <f t="shared" ca="1" si="56"/>
        <v>0</v>
      </c>
      <c r="CZ51" s="137">
        <f t="shared" ca="1" si="56"/>
        <v>0</v>
      </c>
      <c r="DA51" s="137">
        <f t="shared" ca="1" si="57"/>
        <v>0</v>
      </c>
      <c r="DB51" s="137">
        <f t="shared" ca="1" si="57"/>
        <v>0</v>
      </c>
      <c r="DC51" s="137">
        <f t="shared" ca="1" si="57"/>
        <v>0</v>
      </c>
      <c r="DE51" s="253" t="str">
        <f t="shared" ca="1" si="24"/>
        <v>E.1.7.</v>
      </c>
      <c r="DF51">
        <f t="shared" ca="1" si="58"/>
        <v>1</v>
      </c>
      <c r="DG51">
        <f t="shared" ca="1" si="59"/>
        <v>21</v>
      </c>
      <c r="DH51">
        <v>0</v>
      </c>
    </row>
    <row r="52" spans="1:112" hidden="1">
      <c r="A52" s="123">
        <v>40</v>
      </c>
      <c r="B52" s="204" t="str">
        <f t="shared" ca="1" si="12"/>
        <v>E.1.8.</v>
      </c>
      <c r="C52" s="128" t="str">
        <f t="shared" ca="1" si="13"/>
        <v>Veikla</v>
      </c>
      <c r="D52" s="143"/>
      <c r="E52" s="147">
        <f t="shared" ca="1" si="14"/>
        <v>0.21</v>
      </c>
      <c r="F52" s="138">
        <f ca="1">H52+NPV(FD,I52:INDEX(I52:DC52,PAL))</f>
        <v>0</v>
      </c>
      <c r="G52" s="139">
        <f ca="1">SUMIF($H$5:$DC$5,"&lt;="&amp;PAL,$H52:$DC52)</f>
        <v>0</v>
      </c>
      <c r="H52" s="137">
        <f t="shared" ca="1" si="60"/>
        <v>0</v>
      </c>
      <c r="I52" s="137">
        <f t="shared" ca="1" si="60"/>
        <v>0</v>
      </c>
      <c r="J52" s="137">
        <f t="shared" ca="1" si="60"/>
        <v>0</v>
      </c>
      <c r="K52" s="137">
        <f t="shared" ca="1" si="60"/>
        <v>0</v>
      </c>
      <c r="L52" s="137">
        <f t="shared" ca="1" si="60"/>
        <v>0</v>
      </c>
      <c r="M52" s="137">
        <f t="shared" ca="1" si="60"/>
        <v>0</v>
      </c>
      <c r="N52" s="137">
        <f t="shared" ca="1" si="60"/>
        <v>0</v>
      </c>
      <c r="O52" s="137">
        <f t="shared" ca="1" si="60"/>
        <v>0</v>
      </c>
      <c r="P52" s="137">
        <f t="shared" ca="1" si="60"/>
        <v>0</v>
      </c>
      <c r="Q52" s="137">
        <f t="shared" ca="1" si="60"/>
        <v>0</v>
      </c>
      <c r="R52" s="137">
        <f t="shared" ca="1" si="51"/>
        <v>0</v>
      </c>
      <c r="S52" s="137">
        <f t="shared" ca="1" si="51"/>
        <v>0</v>
      </c>
      <c r="T52" s="137">
        <f t="shared" ca="1" si="51"/>
        <v>0</v>
      </c>
      <c r="U52" s="137">
        <f t="shared" ca="1" si="51"/>
        <v>0</v>
      </c>
      <c r="V52" s="137">
        <f t="shared" ca="1" si="51"/>
        <v>0</v>
      </c>
      <c r="W52" s="137">
        <f t="shared" ca="1" si="51"/>
        <v>0</v>
      </c>
      <c r="X52" s="137">
        <f t="shared" ca="1" si="51"/>
        <v>0</v>
      </c>
      <c r="Y52" s="137">
        <f t="shared" ca="1" si="52"/>
        <v>0</v>
      </c>
      <c r="Z52" s="137">
        <f t="shared" ca="1" si="52"/>
        <v>0</v>
      </c>
      <c r="AA52" s="137">
        <f t="shared" ca="1" si="52"/>
        <v>0</v>
      </c>
      <c r="AB52" s="137">
        <f t="shared" ca="1" si="52"/>
        <v>0</v>
      </c>
      <c r="AC52" s="137">
        <f t="shared" ca="1" si="52"/>
        <v>0</v>
      </c>
      <c r="AD52" s="137">
        <f t="shared" ca="1" si="52"/>
        <v>0</v>
      </c>
      <c r="AE52" s="137">
        <f t="shared" ca="1" si="52"/>
        <v>0</v>
      </c>
      <c r="AF52" s="137">
        <f t="shared" ca="1" si="52"/>
        <v>0</v>
      </c>
      <c r="AG52" s="137">
        <f t="shared" ca="1" si="52"/>
        <v>0</v>
      </c>
      <c r="AH52" s="137">
        <f t="shared" ca="1" si="52"/>
        <v>0</v>
      </c>
      <c r="AI52" s="137">
        <f t="shared" ca="1" si="52"/>
        <v>0</v>
      </c>
      <c r="AJ52" s="137">
        <f t="shared" ca="1" si="52"/>
        <v>0</v>
      </c>
      <c r="AK52" s="137">
        <f t="shared" ca="1" si="52"/>
        <v>0</v>
      </c>
      <c r="AL52" s="137">
        <f t="shared" ca="1" si="52"/>
        <v>0</v>
      </c>
      <c r="AM52" s="137">
        <f t="shared" ca="1" si="52"/>
        <v>0</v>
      </c>
      <c r="AN52" s="137">
        <f t="shared" ca="1" si="52"/>
        <v>0</v>
      </c>
      <c r="AO52" s="137">
        <f t="shared" ca="1" si="53"/>
        <v>0</v>
      </c>
      <c r="AP52" s="137">
        <f t="shared" ca="1" si="53"/>
        <v>0</v>
      </c>
      <c r="AQ52" s="137">
        <f t="shared" ca="1" si="53"/>
        <v>0</v>
      </c>
      <c r="AR52" s="137">
        <f t="shared" ca="1" si="53"/>
        <v>0</v>
      </c>
      <c r="AS52" s="137">
        <f t="shared" ca="1" si="53"/>
        <v>0</v>
      </c>
      <c r="AT52" s="137">
        <f t="shared" ca="1" si="53"/>
        <v>0</v>
      </c>
      <c r="AU52" s="137">
        <f t="shared" ca="1" si="53"/>
        <v>0</v>
      </c>
      <c r="AV52" s="137">
        <f t="shared" ca="1" si="53"/>
        <v>0</v>
      </c>
      <c r="AW52" s="137">
        <f t="shared" ca="1" si="53"/>
        <v>0</v>
      </c>
      <c r="AX52" s="137">
        <f t="shared" ca="1" si="53"/>
        <v>0</v>
      </c>
      <c r="AY52" s="137">
        <f t="shared" ca="1" si="53"/>
        <v>0</v>
      </c>
      <c r="AZ52" s="137">
        <f t="shared" ca="1" si="53"/>
        <v>0</v>
      </c>
      <c r="BA52" s="137">
        <f t="shared" ca="1" si="53"/>
        <v>0</v>
      </c>
      <c r="BB52" s="137">
        <f t="shared" ca="1" si="53"/>
        <v>0</v>
      </c>
      <c r="BC52" s="137">
        <f t="shared" ca="1" si="53"/>
        <v>0</v>
      </c>
      <c r="BD52" s="137">
        <f t="shared" ca="1" si="53"/>
        <v>0</v>
      </c>
      <c r="BE52" s="137">
        <f t="shared" ca="1" si="54"/>
        <v>0</v>
      </c>
      <c r="BF52" s="137">
        <f t="shared" ca="1" si="54"/>
        <v>0</v>
      </c>
      <c r="BG52" s="137">
        <f t="shared" ca="1" si="54"/>
        <v>0</v>
      </c>
      <c r="BH52" s="137">
        <f t="shared" ca="1" si="54"/>
        <v>0</v>
      </c>
      <c r="BI52" s="137">
        <f t="shared" ca="1" si="54"/>
        <v>0</v>
      </c>
      <c r="BJ52" s="137">
        <f t="shared" ca="1" si="54"/>
        <v>0</v>
      </c>
      <c r="BK52" s="137">
        <f t="shared" ca="1" si="54"/>
        <v>0</v>
      </c>
      <c r="BL52" s="137">
        <f t="shared" ca="1" si="54"/>
        <v>0</v>
      </c>
      <c r="BM52" s="137">
        <f t="shared" ca="1" si="54"/>
        <v>0</v>
      </c>
      <c r="BN52" s="137">
        <f t="shared" ca="1" si="54"/>
        <v>0</v>
      </c>
      <c r="BO52" s="137">
        <f t="shared" ca="1" si="54"/>
        <v>0</v>
      </c>
      <c r="BP52" s="137">
        <f t="shared" ca="1" si="54"/>
        <v>0</v>
      </c>
      <c r="BQ52" s="137">
        <f t="shared" ca="1" si="54"/>
        <v>0</v>
      </c>
      <c r="BR52" s="137">
        <f t="shared" ca="1" si="54"/>
        <v>0</v>
      </c>
      <c r="BS52" s="137">
        <f t="shared" ca="1" si="54"/>
        <v>0</v>
      </c>
      <c r="BT52" s="137">
        <f t="shared" ca="1" si="54"/>
        <v>0</v>
      </c>
      <c r="BU52" s="137">
        <f t="shared" ca="1" si="55"/>
        <v>0</v>
      </c>
      <c r="BV52" s="137">
        <f t="shared" ca="1" si="55"/>
        <v>0</v>
      </c>
      <c r="BW52" s="137">
        <f t="shared" ca="1" si="55"/>
        <v>0</v>
      </c>
      <c r="BX52" s="137">
        <f t="shared" ca="1" si="55"/>
        <v>0</v>
      </c>
      <c r="BY52" s="137">
        <f t="shared" ca="1" si="55"/>
        <v>0</v>
      </c>
      <c r="BZ52" s="137">
        <f t="shared" ca="1" si="55"/>
        <v>0</v>
      </c>
      <c r="CA52" s="137">
        <f t="shared" ca="1" si="55"/>
        <v>0</v>
      </c>
      <c r="CB52" s="137">
        <f t="shared" ca="1" si="55"/>
        <v>0</v>
      </c>
      <c r="CC52" s="137">
        <f t="shared" ca="1" si="55"/>
        <v>0</v>
      </c>
      <c r="CD52" s="137">
        <f t="shared" ca="1" si="55"/>
        <v>0</v>
      </c>
      <c r="CE52" s="137">
        <f t="shared" ca="1" si="55"/>
        <v>0</v>
      </c>
      <c r="CF52" s="137">
        <f t="shared" ca="1" si="55"/>
        <v>0</v>
      </c>
      <c r="CG52" s="137">
        <f t="shared" ca="1" si="55"/>
        <v>0</v>
      </c>
      <c r="CH52" s="137">
        <f t="shared" ca="1" si="55"/>
        <v>0</v>
      </c>
      <c r="CI52" s="137">
        <f t="shared" ca="1" si="55"/>
        <v>0</v>
      </c>
      <c r="CJ52" s="137">
        <f t="shared" ca="1" si="55"/>
        <v>0</v>
      </c>
      <c r="CK52" s="137">
        <f t="shared" ca="1" si="56"/>
        <v>0</v>
      </c>
      <c r="CL52" s="137">
        <f t="shared" ca="1" si="56"/>
        <v>0</v>
      </c>
      <c r="CM52" s="137">
        <f t="shared" ca="1" si="56"/>
        <v>0</v>
      </c>
      <c r="CN52" s="137">
        <f t="shared" ca="1" si="56"/>
        <v>0</v>
      </c>
      <c r="CO52" s="137">
        <f t="shared" ca="1" si="56"/>
        <v>0</v>
      </c>
      <c r="CP52" s="137">
        <f t="shared" ca="1" si="56"/>
        <v>0</v>
      </c>
      <c r="CQ52" s="137">
        <f t="shared" ca="1" si="56"/>
        <v>0</v>
      </c>
      <c r="CR52" s="137">
        <f t="shared" ca="1" si="56"/>
        <v>0</v>
      </c>
      <c r="CS52" s="137">
        <f t="shared" ca="1" si="56"/>
        <v>0</v>
      </c>
      <c r="CT52" s="137">
        <f t="shared" ca="1" si="56"/>
        <v>0</v>
      </c>
      <c r="CU52" s="137">
        <f t="shared" ca="1" si="56"/>
        <v>0</v>
      </c>
      <c r="CV52" s="137">
        <f t="shared" ca="1" si="56"/>
        <v>0</v>
      </c>
      <c r="CW52" s="137">
        <f t="shared" ca="1" si="56"/>
        <v>0</v>
      </c>
      <c r="CX52" s="137">
        <f t="shared" ca="1" si="56"/>
        <v>0</v>
      </c>
      <c r="CY52" s="137">
        <f t="shared" ca="1" si="56"/>
        <v>0</v>
      </c>
      <c r="CZ52" s="137">
        <f t="shared" ca="1" si="56"/>
        <v>0</v>
      </c>
      <c r="DA52" s="137">
        <f t="shared" ca="1" si="57"/>
        <v>0</v>
      </c>
      <c r="DB52" s="137">
        <f t="shared" ca="1" si="57"/>
        <v>0</v>
      </c>
      <c r="DC52" s="137">
        <f t="shared" ca="1" si="57"/>
        <v>0</v>
      </c>
      <c r="DE52" s="253" t="str">
        <f t="shared" ca="1" si="24"/>
        <v>E.1.8.</v>
      </c>
      <c r="DF52">
        <f t="shared" ca="1" si="58"/>
        <v>1</v>
      </c>
      <c r="DG52">
        <f t="shared" ca="1" si="59"/>
        <v>21</v>
      </c>
      <c r="DH52">
        <v>0</v>
      </c>
    </row>
    <row r="53" spans="1:112" hidden="1">
      <c r="A53" s="123">
        <v>41</v>
      </c>
      <c r="B53" s="204" t="str">
        <f t="shared" ca="1" si="12"/>
        <v>E.1.9.</v>
      </c>
      <c r="C53" s="128" t="str">
        <f t="shared" ca="1" si="13"/>
        <v>Reinvesticijos (po priemonės įgyvendinimo)</v>
      </c>
      <c r="D53" s="143"/>
      <c r="E53" s="147">
        <f t="shared" ca="1" si="14"/>
        <v>0.21</v>
      </c>
      <c r="F53" s="138">
        <f ca="1">H53+NPV(FD,I53:INDEX(I53:DC53,PAL))</f>
        <v>19388358.692936849</v>
      </c>
      <c r="G53" s="139">
        <f ca="1">SUMIF($H$5:$DC$5,"&lt;="&amp;PAL,$H53:$DC53)</f>
        <v>59472287.846500002</v>
      </c>
      <c r="H53" s="137">
        <f t="shared" ca="1" si="60"/>
        <v>0</v>
      </c>
      <c r="I53" s="137">
        <f t="shared" ca="1" si="60"/>
        <v>0</v>
      </c>
      <c r="J53" s="137">
        <f t="shared" ca="1" si="60"/>
        <v>0</v>
      </c>
      <c r="K53" s="137">
        <f t="shared" ca="1" si="60"/>
        <v>0</v>
      </c>
      <c r="L53" s="137">
        <f t="shared" ca="1" si="60"/>
        <v>0</v>
      </c>
      <c r="M53" s="137">
        <f t="shared" ca="1" si="60"/>
        <v>0</v>
      </c>
      <c r="N53" s="137">
        <f t="shared" ca="1" si="60"/>
        <v>0</v>
      </c>
      <c r="O53" s="137">
        <f t="shared" ca="1" si="60"/>
        <v>0</v>
      </c>
      <c r="P53" s="137">
        <f t="shared" ca="1" si="60"/>
        <v>0</v>
      </c>
      <c r="Q53" s="137">
        <f t="shared" ca="1" si="60"/>
        <v>0</v>
      </c>
      <c r="R53" s="137">
        <f t="shared" ca="1" si="51"/>
        <v>0</v>
      </c>
      <c r="S53" s="137">
        <f t="shared" ca="1" si="51"/>
        <v>0</v>
      </c>
      <c r="T53" s="137">
        <f t="shared" ca="1" si="51"/>
        <v>16715.900000000001</v>
      </c>
      <c r="U53" s="137">
        <f t="shared" ca="1" si="51"/>
        <v>0</v>
      </c>
      <c r="V53" s="137">
        <f t="shared" ca="1" si="51"/>
        <v>0</v>
      </c>
      <c r="W53" s="137">
        <f t="shared" ca="1" si="51"/>
        <v>0</v>
      </c>
      <c r="X53" s="137">
        <f t="shared" ca="1" si="51"/>
        <v>0</v>
      </c>
      <c r="Y53" s="137">
        <f t="shared" ca="1" si="52"/>
        <v>0</v>
      </c>
      <c r="Z53" s="137">
        <f t="shared" ca="1" si="52"/>
        <v>0</v>
      </c>
      <c r="AA53" s="137">
        <f t="shared" ca="1" si="52"/>
        <v>0</v>
      </c>
      <c r="AB53" s="137">
        <f t="shared" ca="1" si="52"/>
        <v>0</v>
      </c>
      <c r="AC53" s="137">
        <f t="shared" ca="1" si="52"/>
        <v>0</v>
      </c>
      <c r="AD53" s="137">
        <f t="shared" ca="1" si="52"/>
        <v>4187857</v>
      </c>
      <c r="AE53" s="137">
        <f t="shared" ca="1" si="52"/>
        <v>16715.900000000001</v>
      </c>
      <c r="AF53" s="137">
        <f t="shared" ca="1" si="52"/>
        <v>0</v>
      </c>
      <c r="AG53" s="137">
        <f t="shared" ca="1" si="52"/>
        <v>0</v>
      </c>
      <c r="AH53" s="137">
        <f t="shared" ca="1" si="52"/>
        <v>27030583.146499999</v>
      </c>
      <c r="AI53" s="137">
        <f t="shared" ca="1" si="52"/>
        <v>0</v>
      </c>
      <c r="AJ53" s="137">
        <f t="shared" ca="1" si="52"/>
        <v>0</v>
      </c>
      <c r="AK53" s="137">
        <f t="shared" ca="1" si="52"/>
        <v>1206330</v>
      </c>
      <c r="AL53" s="137">
        <f t="shared" ca="1" si="52"/>
        <v>0</v>
      </c>
      <c r="AM53" s="137">
        <f t="shared" ca="1" si="52"/>
        <v>0</v>
      </c>
      <c r="AN53" s="137">
        <f t="shared" ca="1" si="52"/>
        <v>5779770</v>
      </c>
      <c r="AO53" s="137">
        <f t="shared" ca="1" si="53"/>
        <v>21217600</v>
      </c>
      <c r="AP53" s="137">
        <f t="shared" ca="1" si="53"/>
        <v>16715.900000000001</v>
      </c>
      <c r="AQ53" s="137">
        <f t="shared" ca="1" si="53"/>
        <v>0</v>
      </c>
      <c r="AR53" s="137">
        <f t="shared" ca="1" si="53"/>
        <v>0</v>
      </c>
      <c r="AS53" s="137">
        <f t="shared" ca="1" si="53"/>
        <v>0</v>
      </c>
      <c r="AT53" s="137">
        <f t="shared" ca="1" si="53"/>
        <v>0</v>
      </c>
      <c r="AU53" s="137">
        <f t="shared" ca="1" si="53"/>
        <v>0</v>
      </c>
      <c r="AV53" s="137">
        <f t="shared" ca="1" si="53"/>
        <v>0</v>
      </c>
      <c r="AW53" s="137">
        <f t="shared" ca="1" si="53"/>
        <v>0</v>
      </c>
      <c r="AX53" s="137">
        <f t="shared" ca="1" si="53"/>
        <v>0</v>
      </c>
      <c r="AY53" s="137">
        <f t="shared" ca="1" si="53"/>
        <v>0</v>
      </c>
      <c r="AZ53" s="137">
        <f t="shared" ca="1" si="53"/>
        <v>0</v>
      </c>
      <c r="BA53" s="137">
        <f t="shared" ca="1" si="53"/>
        <v>0</v>
      </c>
      <c r="BB53" s="137">
        <f t="shared" ca="1" si="53"/>
        <v>0</v>
      </c>
      <c r="BC53" s="137">
        <f t="shared" ca="1" si="53"/>
        <v>0</v>
      </c>
      <c r="BD53" s="137">
        <f t="shared" ca="1" si="53"/>
        <v>0</v>
      </c>
      <c r="BE53" s="137">
        <f t="shared" ca="1" si="54"/>
        <v>0</v>
      </c>
      <c r="BF53" s="137">
        <f t="shared" ca="1" si="54"/>
        <v>0</v>
      </c>
      <c r="BG53" s="137">
        <f t="shared" ca="1" si="54"/>
        <v>0</v>
      </c>
      <c r="BH53" s="137">
        <f t="shared" ca="1" si="54"/>
        <v>0</v>
      </c>
      <c r="BI53" s="137">
        <f t="shared" ca="1" si="54"/>
        <v>0</v>
      </c>
      <c r="BJ53" s="137">
        <f t="shared" ca="1" si="54"/>
        <v>0</v>
      </c>
      <c r="BK53" s="137">
        <f t="shared" ca="1" si="54"/>
        <v>0</v>
      </c>
      <c r="BL53" s="137">
        <f t="shared" ca="1" si="54"/>
        <v>0</v>
      </c>
      <c r="BM53" s="137">
        <f t="shared" ca="1" si="54"/>
        <v>0</v>
      </c>
      <c r="BN53" s="137">
        <f t="shared" ca="1" si="54"/>
        <v>0</v>
      </c>
      <c r="BO53" s="137">
        <f t="shared" ca="1" si="54"/>
        <v>0</v>
      </c>
      <c r="BP53" s="137">
        <f t="shared" ca="1" si="54"/>
        <v>0</v>
      </c>
      <c r="BQ53" s="137">
        <f t="shared" ca="1" si="54"/>
        <v>0</v>
      </c>
      <c r="BR53" s="137">
        <f t="shared" ca="1" si="54"/>
        <v>0</v>
      </c>
      <c r="BS53" s="137">
        <f t="shared" ca="1" si="54"/>
        <v>0</v>
      </c>
      <c r="BT53" s="137">
        <f t="shared" ca="1" si="54"/>
        <v>0</v>
      </c>
      <c r="BU53" s="137">
        <f t="shared" ca="1" si="55"/>
        <v>0</v>
      </c>
      <c r="BV53" s="137">
        <f t="shared" ca="1" si="55"/>
        <v>0</v>
      </c>
      <c r="BW53" s="137">
        <f t="shared" ca="1" si="55"/>
        <v>0</v>
      </c>
      <c r="BX53" s="137">
        <f t="shared" ca="1" si="55"/>
        <v>0</v>
      </c>
      <c r="BY53" s="137">
        <f t="shared" ca="1" si="55"/>
        <v>0</v>
      </c>
      <c r="BZ53" s="137">
        <f t="shared" ca="1" si="55"/>
        <v>0</v>
      </c>
      <c r="CA53" s="137">
        <f t="shared" ca="1" si="55"/>
        <v>0</v>
      </c>
      <c r="CB53" s="137">
        <f t="shared" ca="1" si="55"/>
        <v>0</v>
      </c>
      <c r="CC53" s="137">
        <f t="shared" ca="1" si="55"/>
        <v>0</v>
      </c>
      <c r="CD53" s="137">
        <f t="shared" ca="1" si="55"/>
        <v>0</v>
      </c>
      <c r="CE53" s="137">
        <f t="shared" ca="1" si="55"/>
        <v>0</v>
      </c>
      <c r="CF53" s="137">
        <f t="shared" ca="1" si="55"/>
        <v>0</v>
      </c>
      <c r="CG53" s="137">
        <f t="shared" ca="1" si="55"/>
        <v>0</v>
      </c>
      <c r="CH53" s="137">
        <f t="shared" ca="1" si="55"/>
        <v>0</v>
      </c>
      <c r="CI53" s="137">
        <f t="shared" ca="1" si="55"/>
        <v>0</v>
      </c>
      <c r="CJ53" s="137">
        <f t="shared" ca="1" si="55"/>
        <v>0</v>
      </c>
      <c r="CK53" s="137">
        <f t="shared" ca="1" si="56"/>
        <v>0</v>
      </c>
      <c r="CL53" s="137">
        <f t="shared" ca="1" si="56"/>
        <v>0</v>
      </c>
      <c r="CM53" s="137">
        <f t="shared" ca="1" si="56"/>
        <v>0</v>
      </c>
      <c r="CN53" s="137">
        <f t="shared" ca="1" si="56"/>
        <v>0</v>
      </c>
      <c r="CO53" s="137">
        <f t="shared" ca="1" si="56"/>
        <v>0</v>
      </c>
      <c r="CP53" s="137">
        <f t="shared" ca="1" si="56"/>
        <v>0</v>
      </c>
      <c r="CQ53" s="137">
        <f t="shared" ca="1" si="56"/>
        <v>0</v>
      </c>
      <c r="CR53" s="137">
        <f t="shared" ca="1" si="56"/>
        <v>0</v>
      </c>
      <c r="CS53" s="137">
        <f t="shared" ca="1" si="56"/>
        <v>0</v>
      </c>
      <c r="CT53" s="137">
        <f t="shared" ca="1" si="56"/>
        <v>0</v>
      </c>
      <c r="CU53" s="137">
        <f t="shared" ca="1" si="56"/>
        <v>0</v>
      </c>
      <c r="CV53" s="137">
        <f t="shared" ca="1" si="56"/>
        <v>0</v>
      </c>
      <c r="CW53" s="137">
        <f t="shared" ca="1" si="56"/>
        <v>0</v>
      </c>
      <c r="CX53" s="137">
        <f t="shared" ca="1" si="56"/>
        <v>0</v>
      </c>
      <c r="CY53" s="137">
        <f t="shared" ca="1" si="56"/>
        <v>0</v>
      </c>
      <c r="CZ53" s="137">
        <f t="shared" ca="1" si="56"/>
        <v>0</v>
      </c>
      <c r="DA53" s="137">
        <f t="shared" ca="1" si="57"/>
        <v>0</v>
      </c>
      <c r="DB53" s="137">
        <f t="shared" ca="1" si="57"/>
        <v>0</v>
      </c>
      <c r="DC53" s="137">
        <f t="shared" ca="1" si="57"/>
        <v>0</v>
      </c>
      <c r="DE53" s="253" t="str">
        <f t="shared" ca="1" si="24"/>
        <v>E.1.9.</v>
      </c>
      <c r="DF53">
        <f t="shared" ca="1" si="58"/>
        <v>1</v>
      </c>
      <c r="DG53">
        <f t="shared" ca="1" si="59"/>
        <v>21</v>
      </c>
      <c r="DH53">
        <v>0</v>
      </c>
    </row>
    <row r="54" spans="1:112" hidden="1">
      <c r="A54" s="123">
        <v>42</v>
      </c>
      <c r="B54" s="204" t="str">
        <f t="shared" ca="1" si="12"/>
        <v>E.1.L.</v>
      </c>
      <c r="C54" s="128" t="str">
        <f t="shared" ca="1" si="13"/>
        <v>Likutinė vertė</v>
      </c>
      <c r="D54" s="113"/>
      <c r="E54" s="147">
        <f t="shared" ca="1" si="14"/>
        <v>0.21</v>
      </c>
      <c r="F54" s="138">
        <f ca="1">H54+NPV(FD,I54:INDEX(I54:DC54,PAL))</f>
        <v>4142738.5481050755</v>
      </c>
      <c r="G54" s="139">
        <f ca="1">SUMIF($H$5:$DC$5,"&lt;="&amp;PAL,$H54:$DC54)</f>
        <v>16347614.990575001</v>
      </c>
      <c r="H54" s="137">
        <f t="shared" ca="1" si="60"/>
        <v>0</v>
      </c>
      <c r="I54" s="137">
        <f t="shared" ca="1" si="60"/>
        <v>0</v>
      </c>
      <c r="J54" s="137">
        <f t="shared" ca="1" si="60"/>
        <v>0</v>
      </c>
      <c r="K54" s="137">
        <f t="shared" ca="1" si="60"/>
        <v>0</v>
      </c>
      <c r="L54" s="137">
        <f t="shared" ca="1" si="60"/>
        <v>0</v>
      </c>
      <c r="M54" s="137">
        <f t="shared" ca="1" si="60"/>
        <v>0</v>
      </c>
      <c r="N54" s="137">
        <f t="shared" ca="1" si="60"/>
        <v>0</v>
      </c>
      <c r="O54" s="137">
        <f t="shared" ca="1" si="60"/>
        <v>0</v>
      </c>
      <c r="P54" s="137">
        <f t="shared" ca="1" si="60"/>
        <v>0</v>
      </c>
      <c r="Q54" s="137">
        <f t="shared" ca="1" si="60"/>
        <v>0</v>
      </c>
      <c r="R54" s="137">
        <f t="shared" ca="1" si="51"/>
        <v>0</v>
      </c>
      <c r="S54" s="137">
        <f t="shared" ca="1" si="51"/>
        <v>0</v>
      </c>
      <c r="T54" s="137">
        <f t="shared" ca="1" si="51"/>
        <v>0</v>
      </c>
      <c r="U54" s="137">
        <f t="shared" ca="1" si="51"/>
        <v>0</v>
      </c>
      <c r="V54" s="137">
        <f t="shared" ca="1" si="51"/>
        <v>0</v>
      </c>
      <c r="W54" s="137">
        <f t="shared" ca="1" si="51"/>
        <v>0</v>
      </c>
      <c r="X54" s="137">
        <f t="shared" ca="1" si="51"/>
        <v>0</v>
      </c>
      <c r="Y54" s="137">
        <f t="shared" ca="1" si="52"/>
        <v>0</v>
      </c>
      <c r="Z54" s="137">
        <f t="shared" ca="1" si="52"/>
        <v>0</v>
      </c>
      <c r="AA54" s="137">
        <f t="shared" ca="1" si="52"/>
        <v>0</v>
      </c>
      <c r="AB54" s="137">
        <f t="shared" ca="1" si="52"/>
        <v>0</v>
      </c>
      <c r="AC54" s="137">
        <f t="shared" ca="1" si="52"/>
        <v>0</v>
      </c>
      <c r="AD54" s="137">
        <f t="shared" ca="1" si="52"/>
        <v>0</v>
      </c>
      <c r="AE54" s="137">
        <f t="shared" ca="1" si="52"/>
        <v>0</v>
      </c>
      <c r="AF54" s="137">
        <f t="shared" ca="1" si="52"/>
        <v>0</v>
      </c>
      <c r="AG54" s="137">
        <f t="shared" ca="1" si="52"/>
        <v>0</v>
      </c>
      <c r="AH54" s="137">
        <f t="shared" ca="1" si="52"/>
        <v>0</v>
      </c>
      <c r="AI54" s="137">
        <f t="shared" ca="1" si="52"/>
        <v>0</v>
      </c>
      <c r="AJ54" s="137">
        <f t="shared" ca="1" si="52"/>
        <v>0</v>
      </c>
      <c r="AK54" s="137">
        <f t="shared" ca="1" si="52"/>
        <v>0</v>
      </c>
      <c r="AL54" s="137">
        <f t="shared" ca="1" si="52"/>
        <v>0</v>
      </c>
      <c r="AM54" s="137">
        <f t="shared" ca="1" si="52"/>
        <v>0</v>
      </c>
      <c r="AN54" s="137">
        <f t="shared" ca="1" si="52"/>
        <v>0</v>
      </c>
      <c r="AO54" s="137">
        <f t="shared" ca="1" si="53"/>
        <v>0</v>
      </c>
      <c r="AP54" s="137">
        <f t="shared" ca="1" si="53"/>
        <v>0</v>
      </c>
      <c r="AQ54" s="137">
        <f t="shared" ca="1" si="53"/>
        <v>16347614.990575001</v>
      </c>
      <c r="AR54" s="137">
        <f t="shared" ca="1" si="53"/>
        <v>0</v>
      </c>
      <c r="AS54" s="137">
        <f t="shared" ca="1" si="53"/>
        <v>0</v>
      </c>
      <c r="AT54" s="137">
        <f t="shared" ca="1" si="53"/>
        <v>0</v>
      </c>
      <c r="AU54" s="137">
        <f t="shared" ca="1" si="53"/>
        <v>0</v>
      </c>
      <c r="AV54" s="137">
        <f t="shared" ca="1" si="53"/>
        <v>0</v>
      </c>
      <c r="AW54" s="137">
        <f t="shared" ca="1" si="53"/>
        <v>0</v>
      </c>
      <c r="AX54" s="137">
        <f t="shared" ca="1" si="53"/>
        <v>0</v>
      </c>
      <c r="AY54" s="137">
        <f t="shared" ca="1" si="53"/>
        <v>0</v>
      </c>
      <c r="AZ54" s="137">
        <f t="shared" ca="1" si="53"/>
        <v>0</v>
      </c>
      <c r="BA54" s="137">
        <f t="shared" ca="1" si="53"/>
        <v>0</v>
      </c>
      <c r="BB54" s="137">
        <f t="shared" ca="1" si="53"/>
        <v>0</v>
      </c>
      <c r="BC54" s="137">
        <f t="shared" ca="1" si="53"/>
        <v>0</v>
      </c>
      <c r="BD54" s="137">
        <f t="shared" ca="1" si="53"/>
        <v>0</v>
      </c>
      <c r="BE54" s="137">
        <f t="shared" ca="1" si="54"/>
        <v>0</v>
      </c>
      <c r="BF54" s="137">
        <f t="shared" ca="1" si="54"/>
        <v>0</v>
      </c>
      <c r="BG54" s="137">
        <f t="shared" ca="1" si="54"/>
        <v>0</v>
      </c>
      <c r="BH54" s="137">
        <f t="shared" ca="1" si="54"/>
        <v>0</v>
      </c>
      <c r="BI54" s="137">
        <f t="shared" ca="1" si="54"/>
        <v>0</v>
      </c>
      <c r="BJ54" s="137">
        <f t="shared" ca="1" si="54"/>
        <v>0</v>
      </c>
      <c r="BK54" s="137">
        <f t="shared" ca="1" si="54"/>
        <v>0</v>
      </c>
      <c r="BL54" s="137">
        <f t="shared" ca="1" si="54"/>
        <v>0</v>
      </c>
      <c r="BM54" s="137">
        <f t="shared" ca="1" si="54"/>
        <v>0</v>
      </c>
      <c r="BN54" s="137">
        <f t="shared" ca="1" si="54"/>
        <v>0</v>
      </c>
      <c r="BO54" s="137">
        <f t="shared" ca="1" si="54"/>
        <v>0</v>
      </c>
      <c r="BP54" s="137">
        <f t="shared" ca="1" si="54"/>
        <v>0</v>
      </c>
      <c r="BQ54" s="137">
        <f t="shared" ca="1" si="54"/>
        <v>0</v>
      </c>
      <c r="BR54" s="137">
        <f t="shared" ca="1" si="54"/>
        <v>0</v>
      </c>
      <c r="BS54" s="137">
        <f t="shared" ca="1" si="54"/>
        <v>0</v>
      </c>
      <c r="BT54" s="137">
        <f t="shared" ca="1" si="54"/>
        <v>0</v>
      </c>
      <c r="BU54" s="137">
        <f t="shared" ca="1" si="55"/>
        <v>0</v>
      </c>
      <c r="BV54" s="137">
        <f t="shared" ca="1" si="55"/>
        <v>0</v>
      </c>
      <c r="BW54" s="137">
        <f t="shared" ca="1" si="55"/>
        <v>0</v>
      </c>
      <c r="BX54" s="137">
        <f t="shared" ca="1" si="55"/>
        <v>0</v>
      </c>
      <c r="BY54" s="137">
        <f t="shared" ca="1" si="55"/>
        <v>0</v>
      </c>
      <c r="BZ54" s="137">
        <f t="shared" ca="1" si="55"/>
        <v>0</v>
      </c>
      <c r="CA54" s="137">
        <f t="shared" ca="1" si="55"/>
        <v>0</v>
      </c>
      <c r="CB54" s="137">
        <f t="shared" ca="1" si="55"/>
        <v>0</v>
      </c>
      <c r="CC54" s="137">
        <f t="shared" ca="1" si="55"/>
        <v>0</v>
      </c>
      <c r="CD54" s="137">
        <f t="shared" ca="1" si="55"/>
        <v>0</v>
      </c>
      <c r="CE54" s="137">
        <f t="shared" ca="1" si="55"/>
        <v>0</v>
      </c>
      <c r="CF54" s="137">
        <f t="shared" ca="1" si="55"/>
        <v>0</v>
      </c>
      <c r="CG54" s="137">
        <f t="shared" ca="1" si="55"/>
        <v>0</v>
      </c>
      <c r="CH54" s="137">
        <f t="shared" ca="1" si="55"/>
        <v>0</v>
      </c>
      <c r="CI54" s="137">
        <f t="shared" ca="1" si="55"/>
        <v>0</v>
      </c>
      <c r="CJ54" s="137">
        <f t="shared" ca="1" si="55"/>
        <v>0</v>
      </c>
      <c r="CK54" s="137">
        <f t="shared" ca="1" si="56"/>
        <v>0</v>
      </c>
      <c r="CL54" s="137">
        <f t="shared" ca="1" si="56"/>
        <v>0</v>
      </c>
      <c r="CM54" s="137">
        <f t="shared" ca="1" si="56"/>
        <v>0</v>
      </c>
      <c r="CN54" s="137">
        <f t="shared" ca="1" si="56"/>
        <v>0</v>
      </c>
      <c r="CO54" s="137">
        <f t="shared" ca="1" si="56"/>
        <v>0</v>
      </c>
      <c r="CP54" s="137">
        <f t="shared" ca="1" si="56"/>
        <v>0</v>
      </c>
      <c r="CQ54" s="137">
        <f t="shared" ca="1" si="56"/>
        <v>0</v>
      </c>
      <c r="CR54" s="137">
        <f t="shared" ca="1" si="56"/>
        <v>0</v>
      </c>
      <c r="CS54" s="137">
        <f t="shared" ca="1" si="56"/>
        <v>0</v>
      </c>
      <c r="CT54" s="137">
        <f t="shared" ca="1" si="56"/>
        <v>0</v>
      </c>
      <c r="CU54" s="137">
        <f t="shared" ca="1" si="56"/>
        <v>0</v>
      </c>
      <c r="CV54" s="137">
        <f t="shared" ca="1" si="56"/>
        <v>0</v>
      </c>
      <c r="CW54" s="137">
        <f t="shared" ca="1" si="56"/>
        <v>0</v>
      </c>
      <c r="CX54" s="137">
        <f t="shared" ca="1" si="56"/>
        <v>0</v>
      </c>
      <c r="CY54" s="137">
        <f t="shared" ca="1" si="56"/>
        <v>0</v>
      </c>
      <c r="CZ54" s="137">
        <f t="shared" ca="1" si="56"/>
        <v>0</v>
      </c>
      <c r="DA54" s="137">
        <f t="shared" ca="1" si="57"/>
        <v>0</v>
      </c>
      <c r="DB54" s="137">
        <f t="shared" ca="1" si="57"/>
        <v>0</v>
      </c>
      <c r="DC54" s="137">
        <f t="shared" ca="1" si="57"/>
        <v>0</v>
      </c>
      <c r="DE54" s="253" t="str">
        <f t="shared" ca="1" si="24"/>
        <v>E.1.L.</v>
      </c>
      <c r="DF54">
        <f t="shared" ca="1" si="58"/>
        <v>1</v>
      </c>
      <c r="DG54">
        <f t="shared" ca="1" si="59"/>
        <v>21</v>
      </c>
      <c r="DH54">
        <v>0</v>
      </c>
    </row>
    <row r="55" spans="1:112" hidden="1">
      <c r="A55" s="123">
        <v>43</v>
      </c>
      <c r="B55" s="204" t="str">
        <f t="shared" ca="1" si="12"/>
        <v>E.2.</v>
      </c>
      <c r="C55" s="128" t="str">
        <f t="shared" ca="1" si="13"/>
        <v>Paslaugų teikimas</v>
      </c>
      <c r="D55" s="113"/>
      <c r="E55" s="147" t="str">
        <f t="shared" ca="1" si="14"/>
        <v/>
      </c>
      <c r="F55" s="138" t="e">
        <f ca="1">H55+NPV(FD,I55:INDEX(I55:DC55,PAL))</f>
        <v>#N/A</v>
      </c>
      <c r="G55" s="139" t="e">
        <f ca="1">SUMIF($H$5:$DC$5,"&lt;="&amp;PAL,$H55:$DC55)</f>
        <v>#N/A</v>
      </c>
      <c r="H55" s="137" t="e">
        <f t="shared" ca="1" si="60"/>
        <v>#N/A</v>
      </c>
      <c r="I55" s="137" t="e">
        <f t="shared" ca="1" si="60"/>
        <v>#N/A</v>
      </c>
      <c r="J55" s="137" t="e">
        <f t="shared" ca="1" si="60"/>
        <v>#N/A</v>
      </c>
      <c r="K55" s="137" t="e">
        <f t="shared" ca="1" si="60"/>
        <v>#N/A</v>
      </c>
      <c r="L55" s="137" t="e">
        <f t="shared" ca="1" si="60"/>
        <v>#N/A</v>
      </c>
      <c r="M55" s="137" t="e">
        <f t="shared" ca="1" si="60"/>
        <v>#N/A</v>
      </c>
      <c r="N55" s="137" t="e">
        <f t="shared" ca="1" si="60"/>
        <v>#N/A</v>
      </c>
      <c r="O55" s="137" t="e">
        <f t="shared" ca="1" si="60"/>
        <v>#N/A</v>
      </c>
      <c r="P55" s="137" t="e">
        <f t="shared" ca="1" si="60"/>
        <v>#N/A</v>
      </c>
      <c r="Q55" s="137" t="e">
        <f t="shared" ca="1" si="60"/>
        <v>#N/A</v>
      </c>
      <c r="R55" s="137" t="e">
        <f t="shared" ca="1" si="51"/>
        <v>#N/A</v>
      </c>
      <c r="S55" s="137" t="e">
        <f t="shared" ca="1" si="51"/>
        <v>#N/A</v>
      </c>
      <c r="T55" s="137" t="e">
        <f t="shared" ca="1" si="51"/>
        <v>#N/A</v>
      </c>
      <c r="U55" s="137" t="e">
        <f t="shared" ca="1" si="51"/>
        <v>#N/A</v>
      </c>
      <c r="V55" s="137" t="e">
        <f t="shared" ca="1" si="51"/>
        <v>#N/A</v>
      </c>
      <c r="W55" s="137" t="e">
        <f t="shared" ca="1" si="51"/>
        <v>#N/A</v>
      </c>
      <c r="X55" s="137" t="e">
        <f t="shared" ca="1" si="51"/>
        <v>#N/A</v>
      </c>
      <c r="Y55" s="137" t="e">
        <f t="shared" ca="1" si="52"/>
        <v>#N/A</v>
      </c>
      <c r="Z55" s="137" t="e">
        <f t="shared" ca="1" si="52"/>
        <v>#N/A</v>
      </c>
      <c r="AA55" s="137" t="e">
        <f t="shared" ca="1" si="52"/>
        <v>#N/A</v>
      </c>
      <c r="AB55" s="137" t="e">
        <f t="shared" ca="1" si="52"/>
        <v>#N/A</v>
      </c>
      <c r="AC55" s="137" t="e">
        <f t="shared" ca="1" si="52"/>
        <v>#N/A</v>
      </c>
      <c r="AD55" s="137" t="e">
        <f t="shared" ca="1" si="52"/>
        <v>#N/A</v>
      </c>
      <c r="AE55" s="137" t="e">
        <f t="shared" ca="1" si="52"/>
        <v>#N/A</v>
      </c>
      <c r="AF55" s="137" t="e">
        <f t="shared" ca="1" si="52"/>
        <v>#N/A</v>
      </c>
      <c r="AG55" s="137" t="e">
        <f t="shared" ca="1" si="52"/>
        <v>#N/A</v>
      </c>
      <c r="AH55" s="137" t="e">
        <f t="shared" ca="1" si="52"/>
        <v>#N/A</v>
      </c>
      <c r="AI55" s="137" t="e">
        <f t="shared" ca="1" si="52"/>
        <v>#N/A</v>
      </c>
      <c r="AJ55" s="137" t="e">
        <f t="shared" ca="1" si="52"/>
        <v>#N/A</v>
      </c>
      <c r="AK55" s="137" t="e">
        <f t="shared" ca="1" si="52"/>
        <v>#N/A</v>
      </c>
      <c r="AL55" s="137" t="e">
        <f t="shared" ca="1" si="52"/>
        <v>#N/A</v>
      </c>
      <c r="AM55" s="137" t="e">
        <f t="shared" ca="1" si="52"/>
        <v>#N/A</v>
      </c>
      <c r="AN55" s="137" t="e">
        <f t="shared" ca="1" si="52"/>
        <v>#N/A</v>
      </c>
      <c r="AO55" s="137" t="e">
        <f t="shared" ca="1" si="53"/>
        <v>#N/A</v>
      </c>
      <c r="AP55" s="137" t="e">
        <f t="shared" ca="1" si="53"/>
        <v>#N/A</v>
      </c>
      <c r="AQ55" s="137" t="e">
        <f t="shared" ca="1" si="53"/>
        <v>#N/A</v>
      </c>
      <c r="AR55" s="137" t="e">
        <f t="shared" ca="1" si="53"/>
        <v>#N/A</v>
      </c>
      <c r="AS55" s="137" t="e">
        <f t="shared" ca="1" si="53"/>
        <v>#N/A</v>
      </c>
      <c r="AT55" s="137" t="e">
        <f t="shared" ca="1" si="53"/>
        <v>#N/A</v>
      </c>
      <c r="AU55" s="137" t="e">
        <f t="shared" ca="1" si="53"/>
        <v>#N/A</v>
      </c>
      <c r="AV55" s="137" t="e">
        <f t="shared" ca="1" si="53"/>
        <v>#N/A</v>
      </c>
      <c r="AW55" s="137" t="e">
        <f t="shared" ca="1" si="53"/>
        <v>#N/A</v>
      </c>
      <c r="AX55" s="137" t="e">
        <f t="shared" ca="1" si="53"/>
        <v>#N/A</v>
      </c>
      <c r="AY55" s="137" t="e">
        <f t="shared" ca="1" si="53"/>
        <v>#N/A</v>
      </c>
      <c r="AZ55" s="137" t="e">
        <f t="shared" ca="1" si="53"/>
        <v>#N/A</v>
      </c>
      <c r="BA55" s="137" t="e">
        <f t="shared" ca="1" si="53"/>
        <v>#N/A</v>
      </c>
      <c r="BB55" s="137" t="e">
        <f t="shared" ca="1" si="53"/>
        <v>#N/A</v>
      </c>
      <c r="BC55" s="137" t="e">
        <f t="shared" ca="1" si="53"/>
        <v>#N/A</v>
      </c>
      <c r="BD55" s="137" t="e">
        <f t="shared" ca="1" si="53"/>
        <v>#N/A</v>
      </c>
      <c r="BE55" s="137" t="e">
        <f t="shared" ca="1" si="54"/>
        <v>#N/A</v>
      </c>
      <c r="BF55" s="137" t="e">
        <f t="shared" ca="1" si="54"/>
        <v>#N/A</v>
      </c>
      <c r="BG55" s="137" t="e">
        <f t="shared" ca="1" si="54"/>
        <v>#N/A</v>
      </c>
      <c r="BH55" s="137" t="e">
        <f t="shared" ca="1" si="54"/>
        <v>#N/A</v>
      </c>
      <c r="BI55" s="137" t="e">
        <f t="shared" ca="1" si="54"/>
        <v>#N/A</v>
      </c>
      <c r="BJ55" s="137" t="e">
        <f t="shared" ca="1" si="54"/>
        <v>#N/A</v>
      </c>
      <c r="BK55" s="137" t="e">
        <f t="shared" ca="1" si="54"/>
        <v>#N/A</v>
      </c>
      <c r="BL55" s="137" t="e">
        <f t="shared" ca="1" si="54"/>
        <v>#N/A</v>
      </c>
      <c r="BM55" s="137" t="e">
        <f t="shared" ca="1" si="54"/>
        <v>#N/A</v>
      </c>
      <c r="BN55" s="137" t="e">
        <f t="shared" ca="1" si="54"/>
        <v>#N/A</v>
      </c>
      <c r="BO55" s="137" t="e">
        <f t="shared" ca="1" si="54"/>
        <v>#N/A</v>
      </c>
      <c r="BP55" s="137" t="e">
        <f t="shared" ca="1" si="54"/>
        <v>#N/A</v>
      </c>
      <c r="BQ55" s="137" t="e">
        <f t="shared" ca="1" si="54"/>
        <v>#N/A</v>
      </c>
      <c r="BR55" s="137" t="e">
        <f t="shared" ca="1" si="54"/>
        <v>#N/A</v>
      </c>
      <c r="BS55" s="137" t="e">
        <f t="shared" ca="1" si="54"/>
        <v>#N/A</v>
      </c>
      <c r="BT55" s="137" t="e">
        <f t="shared" ca="1" si="54"/>
        <v>#N/A</v>
      </c>
      <c r="BU55" s="137" t="e">
        <f t="shared" ca="1" si="55"/>
        <v>#N/A</v>
      </c>
      <c r="BV55" s="137" t="e">
        <f t="shared" ca="1" si="55"/>
        <v>#N/A</v>
      </c>
      <c r="BW55" s="137" t="e">
        <f t="shared" ca="1" si="55"/>
        <v>#N/A</v>
      </c>
      <c r="BX55" s="137" t="e">
        <f t="shared" ca="1" si="55"/>
        <v>#N/A</v>
      </c>
      <c r="BY55" s="137" t="e">
        <f t="shared" ca="1" si="55"/>
        <v>#N/A</v>
      </c>
      <c r="BZ55" s="137" t="e">
        <f t="shared" ca="1" si="55"/>
        <v>#N/A</v>
      </c>
      <c r="CA55" s="137" t="e">
        <f t="shared" ca="1" si="55"/>
        <v>#N/A</v>
      </c>
      <c r="CB55" s="137" t="e">
        <f t="shared" ca="1" si="55"/>
        <v>#N/A</v>
      </c>
      <c r="CC55" s="137" t="e">
        <f t="shared" ca="1" si="55"/>
        <v>#N/A</v>
      </c>
      <c r="CD55" s="137" t="e">
        <f t="shared" ca="1" si="55"/>
        <v>#N/A</v>
      </c>
      <c r="CE55" s="137" t="e">
        <f t="shared" ca="1" si="55"/>
        <v>#N/A</v>
      </c>
      <c r="CF55" s="137" t="e">
        <f t="shared" ca="1" si="55"/>
        <v>#N/A</v>
      </c>
      <c r="CG55" s="137" t="e">
        <f t="shared" ca="1" si="55"/>
        <v>#N/A</v>
      </c>
      <c r="CH55" s="137" t="e">
        <f t="shared" ca="1" si="55"/>
        <v>#N/A</v>
      </c>
      <c r="CI55" s="137" t="e">
        <f t="shared" ca="1" si="55"/>
        <v>#N/A</v>
      </c>
      <c r="CJ55" s="137" t="e">
        <f t="shared" ca="1" si="55"/>
        <v>#N/A</v>
      </c>
      <c r="CK55" s="137" t="e">
        <f t="shared" ca="1" si="56"/>
        <v>#N/A</v>
      </c>
      <c r="CL55" s="137" t="e">
        <f t="shared" ca="1" si="56"/>
        <v>#N/A</v>
      </c>
      <c r="CM55" s="137" t="e">
        <f t="shared" ca="1" si="56"/>
        <v>#N/A</v>
      </c>
      <c r="CN55" s="137" t="e">
        <f t="shared" ca="1" si="56"/>
        <v>#N/A</v>
      </c>
      <c r="CO55" s="137" t="e">
        <f t="shared" ca="1" si="56"/>
        <v>#N/A</v>
      </c>
      <c r="CP55" s="137" t="e">
        <f t="shared" ca="1" si="56"/>
        <v>#N/A</v>
      </c>
      <c r="CQ55" s="137" t="e">
        <f t="shared" ca="1" si="56"/>
        <v>#N/A</v>
      </c>
      <c r="CR55" s="137" t="e">
        <f t="shared" ca="1" si="56"/>
        <v>#N/A</v>
      </c>
      <c r="CS55" s="137" t="e">
        <f t="shared" ca="1" si="56"/>
        <v>#N/A</v>
      </c>
      <c r="CT55" s="137" t="e">
        <f t="shared" ca="1" si="56"/>
        <v>#N/A</v>
      </c>
      <c r="CU55" s="137" t="e">
        <f t="shared" ca="1" si="56"/>
        <v>#N/A</v>
      </c>
      <c r="CV55" s="137" t="e">
        <f t="shared" ca="1" si="56"/>
        <v>#N/A</v>
      </c>
      <c r="CW55" s="137" t="e">
        <f t="shared" ca="1" si="56"/>
        <v>#N/A</v>
      </c>
      <c r="CX55" s="137" t="e">
        <f t="shared" ca="1" si="56"/>
        <v>#N/A</v>
      </c>
      <c r="CY55" s="137" t="e">
        <f t="shared" ca="1" si="56"/>
        <v>#N/A</v>
      </c>
      <c r="CZ55" s="137" t="e">
        <f t="shared" ca="1" si="56"/>
        <v>#N/A</v>
      </c>
      <c r="DA55" s="137" t="e">
        <f t="shared" ca="1" si="57"/>
        <v>#N/A</v>
      </c>
      <c r="DB55" s="137" t="e">
        <f t="shared" ca="1" si="57"/>
        <v>#N/A</v>
      </c>
      <c r="DC55" s="137" t="e">
        <f t="shared" ca="1" si="57"/>
        <v>#N/A</v>
      </c>
      <c r="DE55" s="253" t="str">
        <f t="shared" ca="1" si="24"/>
        <v>E.2.</v>
      </c>
      <c r="DF55" t="e">
        <f t="shared" ca="1" si="58"/>
        <v>#N/A</v>
      </c>
      <c r="DG55">
        <f t="shared" ca="1" si="59"/>
        <v>0</v>
      </c>
      <c r="DH55">
        <f ca="1">DG55/(100+DG55)</f>
        <v>0</v>
      </c>
    </row>
    <row r="56" spans="1:112" hidden="1">
      <c r="A56" s="123">
        <v>44</v>
      </c>
      <c r="B56" s="204" t="str">
        <f t="shared" ca="1" si="12"/>
        <v>E.2.1.</v>
      </c>
      <c r="C56" s="196" t="str">
        <f t="shared" ca="1" si="13"/>
        <v>Veikla</v>
      </c>
      <c r="D56" s="131"/>
      <c r="E56" s="232">
        <f t="shared" ca="1" si="14"/>
        <v>0.21</v>
      </c>
      <c r="F56" s="140">
        <f ca="1">SUM(F57:F64)+F65</f>
        <v>0</v>
      </c>
      <c r="G56" s="139">
        <f ca="1">SUMIF($H$5:$DC$5,"&lt;="&amp;PAL,$H56:$DC56)</f>
        <v>0</v>
      </c>
      <c r="H56" s="233">
        <f ca="1">SUM(H57:H65)</f>
        <v>0</v>
      </c>
      <c r="I56" s="233">
        <f t="shared" ref="I56:BT56" ca="1" si="61">SUM(I57:I65)</f>
        <v>0</v>
      </c>
      <c r="J56" s="233">
        <f t="shared" ca="1" si="61"/>
        <v>0</v>
      </c>
      <c r="K56" s="233">
        <f t="shared" ca="1" si="61"/>
        <v>0</v>
      </c>
      <c r="L56" s="233">
        <f t="shared" ca="1" si="61"/>
        <v>0</v>
      </c>
      <c r="M56" s="233">
        <f t="shared" ca="1" si="61"/>
        <v>0</v>
      </c>
      <c r="N56" s="233">
        <f t="shared" ca="1" si="61"/>
        <v>0</v>
      </c>
      <c r="O56" s="233">
        <f t="shared" ca="1" si="61"/>
        <v>0</v>
      </c>
      <c r="P56" s="233">
        <f t="shared" ca="1" si="61"/>
        <v>0</v>
      </c>
      <c r="Q56" s="233">
        <f t="shared" ca="1" si="61"/>
        <v>0</v>
      </c>
      <c r="R56" s="233">
        <f t="shared" ca="1" si="61"/>
        <v>0</v>
      </c>
      <c r="S56" s="233">
        <f t="shared" ca="1" si="61"/>
        <v>0</v>
      </c>
      <c r="T56" s="233">
        <f t="shared" ca="1" si="61"/>
        <v>0</v>
      </c>
      <c r="U56" s="233">
        <f t="shared" ca="1" si="61"/>
        <v>0</v>
      </c>
      <c r="V56" s="233">
        <f t="shared" ca="1" si="61"/>
        <v>0</v>
      </c>
      <c r="W56" s="233">
        <f t="shared" ca="1" si="61"/>
        <v>0</v>
      </c>
      <c r="X56" s="233">
        <f t="shared" ca="1" si="61"/>
        <v>0</v>
      </c>
      <c r="Y56" s="233">
        <f t="shared" ca="1" si="61"/>
        <v>0</v>
      </c>
      <c r="Z56" s="233">
        <f t="shared" ca="1" si="61"/>
        <v>0</v>
      </c>
      <c r="AA56" s="233">
        <f t="shared" ca="1" si="61"/>
        <v>0</v>
      </c>
      <c r="AB56" s="233">
        <f t="shared" ca="1" si="61"/>
        <v>0</v>
      </c>
      <c r="AC56" s="233">
        <f t="shared" ca="1" si="61"/>
        <v>0</v>
      </c>
      <c r="AD56" s="233">
        <f t="shared" ca="1" si="61"/>
        <v>0</v>
      </c>
      <c r="AE56" s="233">
        <f t="shared" ca="1" si="61"/>
        <v>0</v>
      </c>
      <c r="AF56" s="233">
        <f t="shared" ca="1" si="61"/>
        <v>0</v>
      </c>
      <c r="AG56" s="233">
        <f t="shared" ca="1" si="61"/>
        <v>0</v>
      </c>
      <c r="AH56" s="233">
        <f t="shared" ca="1" si="61"/>
        <v>0</v>
      </c>
      <c r="AI56" s="233">
        <f t="shared" ca="1" si="61"/>
        <v>0</v>
      </c>
      <c r="AJ56" s="233">
        <f t="shared" ca="1" si="61"/>
        <v>0</v>
      </c>
      <c r="AK56" s="233">
        <f t="shared" ca="1" si="61"/>
        <v>0</v>
      </c>
      <c r="AL56" s="233">
        <f t="shared" ca="1" si="61"/>
        <v>0</v>
      </c>
      <c r="AM56" s="233">
        <f t="shared" ca="1" si="61"/>
        <v>0</v>
      </c>
      <c r="AN56" s="233">
        <f t="shared" ca="1" si="61"/>
        <v>0</v>
      </c>
      <c r="AO56" s="233">
        <f t="shared" ca="1" si="61"/>
        <v>0</v>
      </c>
      <c r="AP56" s="233">
        <f t="shared" ca="1" si="61"/>
        <v>0</v>
      </c>
      <c r="AQ56" s="233">
        <f t="shared" ca="1" si="61"/>
        <v>0</v>
      </c>
      <c r="AR56" s="233">
        <f t="shared" ca="1" si="61"/>
        <v>0</v>
      </c>
      <c r="AS56" s="233">
        <f t="shared" ca="1" si="61"/>
        <v>0</v>
      </c>
      <c r="AT56" s="233">
        <f t="shared" ca="1" si="61"/>
        <v>0</v>
      </c>
      <c r="AU56" s="233">
        <f t="shared" ca="1" si="61"/>
        <v>0</v>
      </c>
      <c r="AV56" s="233">
        <f t="shared" ca="1" si="61"/>
        <v>0</v>
      </c>
      <c r="AW56" s="233">
        <f t="shared" ca="1" si="61"/>
        <v>0</v>
      </c>
      <c r="AX56" s="233">
        <f t="shared" ca="1" si="61"/>
        <v>0</v>
      </c>
      <c r="AY56" s="233">
        <f t="shared" ca="1" si="61"/>
        <v>0</v>
      </c>
      <c r="AZ56" s="233">
        <f t="shared" ca="1" si="61"/>
        <v>0</v>
      </c>
      <c r="BA56" s="233">
        <f t="shared" ca="1" si="61"/>
        <v>0</v>
      </c>
      <c r="BB56" s="233">
        <f t="shared" ca="1" si="61"/>
        <v>0</v>
      </c>
      <c r="BC56" s="233">
        <f t="shared" ca="1" si="61"/>
        <v>0</v>
      </c>
      <c r="BD56" s="233">
        <f t="shared" ca="1" si="61"/>
        <v>0</v>
      </c>
      <c r="BE56" s="233">
        <f t="shared" ca="1" si="61"/>
        <v>0</v>
      </c>
      <c r="BF56" s="233">
        <f t="shared" ca="1" si="61"/>
        <v>0</v>
      </c>
      <c r="BG56" s="233">
        <f t="shared" ca="1" si="61"/>
        <v>0</v>
      </c>
      <c r="BH56" s="233">
        <f t="shared" ca="1" si="61"/>
        <v>0</v>
      </c>
      <c r="BI56" s="233">
        <f t="shared" ca="1" si="61"/>
        <v>0</v>
      </c>
      <c r="BJ56" s="233">
        <f t="shared" ca="1" si="61"/>
        <v>0</v>
      </c>
      <c r="BK56" s="233">
        <f t="shared" ca="1" si="61"/>
        <v>0</v>
      </c>
      <c r="BL56" s="233">
        <f t="shared" ca="1" si="61"/>
        <v>0</v>
      </c>
      <c r="BM56" s="233">
        <f t="shared" ca="1" si="61"/>
        <v>0</v>
      </c>
      <c r="BN56" s="233">
        <f t="shared" ca="1" si="61"/>
        <v>0</v>
      </c>
      <c r="BO56" s="233">
        <f t="shared" ca="1" si="61"/>
        <v>0</v>
      </c>
      <c r="BP56" s="233">
        <f t="shared" ca="1" si="61"/>
        <v>0</v>
      </c>
      <c r="BQ56" s="233">
        <f t="shared" ca="1" si="61"/>
        <v>0</v>
      </c>
      <c r="BR56" s="233">
        <f t="shared" ca="1" si="61"/>
        <v>0</v>
      </c>
      <c r="BS56" s="233">
        <f t="shared" ca="1" si="61"/>
        <v>0</v>
      </c>
      <c r="BT56" s="233">
        <f t="shared" ca="1" si="61"/>
        <v>0</v>
      </c>
      <c r="BU56" s="233">
        <f t="shared" ref="BU56:DC56" ca="1" si="62">SUM(BU57:BU65)</f>
        <v>0</v>
      </c>
      <c r="BV56" s="233">
        <f t="shared" ca="1" si="62"/>
        <v>0</v>
      </c>
      <c r="BW56" s="233">
        <f t="shared" ca="1" si="62"/>
        <v>0</v>
      </c>
      <c r="BX56" s="233">
        <f t="shared" ca="1" si="62"/>
        <v>0</v>
      </c>
      <c r="BY56" s="233">
        <f t="shared" ca="1" si="62"/>
        <v>0</v>
      </c>
      <c r="BZ56" s="233">
        <f t="shared" ca="1" si="62"/>
        <v>0</v>
      </c>
      <c r="CA56" s="233">
        <f t="shared" ca="1" si="62"/>
        <v>0</v>
      </c>
      <c r="CB56" s="233">
        <f t="shared" ca="1" si="62"/>
        <v>0</v>
      </c>
      <c r="CC56" s="233">
        <f t="shared" ca="1" si="62"/>
        <v>0</v>
      </c>
      <c r="CD56" s="233">
        <f t="shared" ca="1" si="62"/>
        <v>0</v>
      </c>
      <c r="CE56" s="233">
        <f t="shared" ca="1" si="62"/>
        <v>0</v>
      </c>
      <c r="CF56" s="233">
        <f t="shared" ca="1" si="62"/>
        <v>0</v>
      </c>
      <c r="CG56" s="233">
        <f t="shared" ca="1" si="62"/>
        <v>0</v>
      </c>
      <c r="CH56" s="233">
        <f t="shared" ca="1" si="62"/>
        <v>0</v>
      </c>
      <c r="CI56" s="233">
        <f t="shared" ca="1" si="62"/>
        <v>0</v>
      </c>
      <c r="CJ56" s="233">
        <f t="shared" ca="1" si="62"/>
        <v>0</v>
      </c>
      <c r="CK56" s="233">
        <f t="shared" ca="1" si="62"/>
        <v>0</v>
      </c>
      <c r="CL56" s="233">
        <f t="shared" ca="1" si="62"/>
        <v>0</v>
      </c>
      <c r="CM56" s="233">
        <f t="shared" ca="1" si="62"/>
        <v>0</v>
      </c>
      <c r="CN56" s="233">
        <f t="shared" ca="1" si="62"/>
        <v>0</v>
      </c>
      <c r="CO56" s="233">
        <f t="shared" ca="1" si="62"/>
        <v>0</v>
      </c>
      <c r="CP56" s="233">
        <f t="shared" ca="1" si="62"/>
        <v>0</v>
      </c>
      <c r="CQ56" s="233">
        <f t="shared" ca="1" si="62"/>
        <v>0</v>
      </c>
      <c r="CR56" s="233">
        <f t="shared" ca="1" si="62"/>
        <v>0</v>
      </c>
      <c r="CS56" s="233">
        <f t="shared" ca="1" si="62"/>
        <v>0</v>
      </c>
      <c r="CT56" s="233">
        <f t="shared" ca="1" si="62"/>
        <v>0</v>
      </c>
      <c r="CU56" s="233">
        <f t="shared" ca="1" si="62"/>
        <v>0</v>
      </c>
      <c r="CV56" s="233">
        <f t="shared" ca="1" si="62"/>
        <v>0</v>
      </c>
      <c r="CW56" s="233">
        <f t="shared" ca="1" si="62"/>
        <v>0</v>
      </c>
      <c r="CX56" s="233">
        <f t="shared" ca="1" si="62"/>
        <v>0</v>
      </c>
      <c r="CY56" s="233">
        <f t="shared" ca="1" si="62"/>
        <v>0</v>
      </c>
      <c r="CZ56" s="233">
        <f t="shared" ca="1" si="62"/>
        <v>0</v>
      </c>
      <c r="DA56" s="233">
        <f t="shared" ca="1" si="62"/>
        <v>0</v>
      </c>
      <c r="DB56" s="233">
        <f t="shared" ca="1" si="62"/>
        <v>0</v>
      </c>
      <c r="DC56" s="233">
        <f t="shared" ca="1" si="62"/>
        <v>0</v>
      </c>
      <c r="DE56" s="253"/>
    </row>
    <row r="57" spans="1:112" hidden="1">
      <c r="A57" s="123">
        <v>45</v>
      </c>
      <c r="B57" s="204" t="str">
        <f t="shared" ca="1" si="12"/>
        <v>E.2.2.</v>
      </c>
      <c r="C57" s="128" t="str">
        <f t="shared" ca="1" si="13"/>
        <v>Veikla</v>
      </c>
      <c r="D57" s="143"/>
      <c r="E57" s="147">
        <f t="shared" ca="1" si="14"/>
        <v>0.21</v>
      </c>
      <c r="F57" s="138">
        <f ca="1">H57+NPV(FD,I57:INDEX(I57:DC57,PAL))</f>
        <v>0</v>
      </c>
      <c r="G57" s="139">
        <f ca="1">SUMIF($H$5:$DC$5,"&lt;="&amp;PAL,$H57:$DC57)</f>
        <v>0</v>
      </c>
      <c r="H57" s="137">
        <f t="shared" ref="H57:W66" ca="1" si="63">OFFSET(INDIRECT("'"&amp;Opt_alt&amp;"'!H12"),$A57,H$5)*$DF57</f>
        <v>0</v>
      </c>
      <c r="I57" s="137">
        <f t="shared" ca="1" si="63"/>
        <v>0</v>
      </c>
      <c r="J57" s="137">
        <f t="shared" ca="1" si="63"/>
        <v>0</v>
      </c>
      <c r="K57" s="137">
        <f t="shared" ca="1" si="63"/>
        <v>0</v>
      </c>
      <c r="L57" s="137">
        <f t="shared" ca="1" si="63"/>
        <v>0</v>
      </c>
      <c r="M57" s="137">
        <f t="shared" ca="1" si="63"/>
        <v>0</v>
      </c>
      <c r="N57" s="137">
        <f t="shared" ca="1" si="63"/>
        <v>0</v>
      </c>
      <c r="O57" s="137">
        <f t="shared" ca="1" si="63"/>
        <v>0</v>
      </c>
      <c r="P57" s="137">
        <f t="shared" ca="1" si="63"/>
        <v>0</v>
      </c>
      <c r="Q57" s="137">
        <f t="shared" ca="1" si="63"/>
        <v>0</v>
      </c>
      <c r="R57" s="137">
        <f t="shared" ca="1" si="63"/>
        <v>0</v>
      </c>
      <c r="S57" s="137">
        <f t="shared" ca="1" si="63"/>
        <v>0</v>
      </c>
      <c r="T57" s="137">
        <f t="shared" ca="1" si="63"/>
        <v>0</v>
      </c>
      <c r="U57" s="137">
        <f t="shared" ca="1" si="63"/>
        <v>0</v>
      </c>
      <c r="V57" s="137">
        <f t="shared" ca="1" si="63"/>
        <v>0</v>
      </c>
      <c r="W57" s="137">
        <f t="shared" ca="1" si="63"/>
        <v>0</v>
      </c>
      <c r="X57" s="137">
        <f t="shared" ref="X57:AM66" ca="1" si="64">OFFSET(INDIRECT("'"&amp;Opt_alt&amp;"'!H12"),$A57,X$5)*$DF57</f>
        <v>0</v>
      </c>
      <c r="Y57" s="137">
        <f t="shared" ca="1" si="64"/>
        <v>0</v>
      </c>
      <c r="Z57" s="137">
        <f t="shared" ca="1" si="64"/>
        <v>0</v>
      </c>
      <c r="AA57" s="137">
        <f t="shared" ca="1" si="64"/>
        <v>0</v>
      </c>
      <c r="AB57" s="137">
        <f t="shared" ca="1" si="64"/>
        <v>0</v>
      </c>
      <c r="AC57" s="137">
        <f t="shared" ca="1" si="64"/>
        <v>0</v>
      </c>
      <c r="AD57" s="137">
        <f t="shared" ca="1" si="64"/>
        <v>0</v>
      </c>
      <c r="AE57" s="137">
        <f t="shared" ca="1" si="64"/>
        <v>0</v>
      </c>
      <c r="AF57" s="137">
        <f t="shared" ca="1" si="64"/>
        <v>0</v>
      </c>
      <c r="AG57" s="137">
        <f t="shared" ca="1" si="64"/>
        <v>0</v>
      </c>
      <c r="AH57" s="137">
        <f t="shared" ca="1" si="64"/>
        <v>0</v>
      </c>
      <c r="AI57" s="137">
        <f t="shared" ca="1" si="64"/>
        <v>0</v>
      </c>
      <c r="AJ57" s="137">
        <f t="shared" ca="1" si="64"/>
        <v>0</v>
      </c>
      <c r="AK57" s="137">
        <f t="shared" ca="1" si="64"/>
        <v>0</v>
      </c>
      <c r="AL57" s="137">
        <f t="shared" ca="1" si="64"/>
        <v>0</v>
      </c>
      <c r="AM57" s="137">
        <f t="shared" ca="1" si="64"/>
        <v>0</v>
      </c>
      <c r="AN57" s="137">
        <f t="shared" ref="AN57:BC66" ca="1" si="65">OFFSET(INDIRECT("'"&amp;Opt_alt&amp;"'!H12"),$A57,AN$5)*$DF57</f>
        <v>0</v>
      </c>
      <c r="AO57" s="137">
        <f t="shared" ca="1" si="65"/>
        <v>0</v>
      </c>
      <c r="AP57" s="137">
        <f t="shared" ca="1" si="65"/>
        <v>0</v>
      </c>
      <c r="AQ57" s="137">
        <f t="shared" ca="1" si="65"/>
        <v>0</v>
      </c>
      <c r="AR57" s="137">
        <f t="shared" ca="1" si="65"/>
        <v>0</v>
      </c>
      <c r="AS57" s="137">
        <f t="shared" ca="1" si="65"/>
        <v>0</v>
      </c>
      <c r="AT57" s="137">
        <f t="shared" ca="1" si="65"/>
        <v>0</v>
      </c>
      <c r="AU57" s="137">
        <f t="shared" ca="1" si="65"/>
        <v>0</v>
      </c>
      <c r="AV57" s="137">
        <f t="shared" ca="1" si="65"/>
        <v>0</v>
      </c>
      <c r="AW57" s="137">
        <f t="shared" ca="1" si="65"/>
        <v>0</v>
      </c>
      <c r="AX57" s="137">
        <f t="shared" ca="1" si="65"/>
        <v>0</v>
      </c>
      <c r="AY57" s="137">
        <f t="shared" ca="1" si="65"/>
        <v>0</v>
      </c>
      <c r="AZ57" s="137">
        <f t="shared" ca="1" si="65"/>
        <v>0</v>
      </c>
      <c r="BA57" s="137">
        <f t="shared" ca="1" si="65"/>
        <v>0</v>
      </c>
      <c r="BB57" s="137">
        <f t="shared" ca="1" si="65"/>
        <v>0</v>
      </c>
      <c r="BC57" s="137">
        <f t="shared" ca="1" si="65"/>
        <v>0</v>
      </c>
      <c r="BD57" s="137">
        <f t="shared" ref="BD57:BS66" ca="1" si="66">OFFSET(INDIRECT("'"&amp;Opt_alt&amp;"'!H12"),$A57,BD$5)*$DF57</f>
        <v>0</v>
      </c>
      <c r="BE57" s="137">
        <f t="shared" ca="1" si="66"/>
        <v>0</v>
      </c>
      <c r="BF57" s="137">
        <f t="shared" ca="1" si="66"/>
        <v>0</v>
      </c>
      <c r="BG57" s="137">
        <f t="shared" ca="1" si="66"/>
        <v>0</v>
      </c>
      <c r="BH57" s="137">
        <f t="shared" ca="1" si="66"/>
        <v>0</v>
      </c>
      <c r="BI57" s="137">
        <f t="shared" ca="1" si="66"/>
        <v>0</v>
      </c>
      <c r="BJ57" s="137">
        <f t="shared" ca="1" si="66"/>
        <v>0</v>
      </c>
      <c r="BK57" s="137">
        <f t="shared" ca="1" si="66"/>
        <v>0</v>
      </c>
      <c r="BL57" s="137">
        <f t="shared" ca="1" si="66"/>
        <v>0</v>
      </c>
      <c r="BM57" s="137">
        <f t="shared" ca="1" si="66"/>
        <v>0</v>
      </c>
      <c r="BN57" s="137">
        <f t="shared" ca="1" si="66"/>
        <v>0</v>
      </c>
      <c r="BO57" s="137">
        <f t="shared" ca="1" si="66"/>
        <v>0</v>
      </c>
      <c r="BP57" s="137">
        <f t="shared" ca="1" si="66"/>
        <v>0</v>
      </c>
      <c r="BQ57" s="137">
        <f t="shared" ca="1" si="66"/>
        <v>0</v>
      </c>
      <c r="BR57" s="137">
        <f t="shared" ca="1" si="66"/>
        <v>0</v>
      </c>
      <c r="BS57" s="137">
        <f t="shared" ca="1" si="66"/>
        <v>0</v>
      </c>
      <c r="BT57" s="137">
        <f t="shared" ref="BT57:CI66" ca="1" si="67">OFFSET(INDIRECT("'"&amp;Opt_alt&amp;"'!H12"),$A57,BT$5)*$DF57</f>
        <v>0</v>
      </c>
      <c r="BU57" s="137">
        <f t="shared" ca="1" si="67"/>
        <v>0</v>
      </c>
      <c r="BV57" s="137">
        <f t="shared" ca="1" si="67"/>
        <v>0</v>
      </c>
      <c r="BW57" s="137">
        <f t="shared" ca="1" si="67"/>
        <v>0</v>
      </c>
      <c r="BX57" s="137">
        <f t="shared" ca="1" si="67"/>
        <v>0</v>
      </c>
      <c r="BY57" s="137">
        <f t="shared" ca="1" si="67"/>
        <v>0</v>
      </c>
      <c r="BZ57" s="137">
        <f t="shared" ca="1" si="67"/>
        <v>0</v>
      </c>
      <c r="CA57" s="137">
        <f t="shared" ca="1" si="67"/>
        <v>0</v>
      </c>
      <c r="CB57" s="137">
        <f t="shared" ca="1" si="67"/>
        <v>0</v>
      </c>
      <c r="CC57" s="137">
        <f t="shared" ca="1" si="67"/>
        <v>0</v>
      </c>
      <c r="CD57" s="137">
        <f t="shared" ca="1" si="67"/>
        <v>0</v>
      </c>
      <c r="CE57" s="137">
        <f t="shared" ca="1" si="67"/>
        <v>0</v>
      </c>
      <c r="CF57" s="137">
        <f t="shared" ca="1" si="67"/>
        <v>0</v>
      </c>
      <c r="CG57" s="137">
        <f t="shared" ca="1" si="67"/>
        <v>0</v>
      </c>
      <c r="CH57" s="137">
        <f t="shared" ca="1" si="67"/>
        <v>0</v>
      </c>
      <c r="CI57" s="137">
        <f t="shared" ca="1" si="67"/>
        <v>0</v>
      </c>
      <c r="CJ57" s="137">
        <f t="shared" ref="CJ57:CY66" ca="1" si="68">OFFSET(INDIRECT("'"&amp;Opt_alt&amp;"'!H12"),$A57,CJ$5)*$DF57</f>
        <v>0</v>
      </c>
      <c r="CK57" s="137">
        <f t="shared" ca="1" si="68"/>
        <v>0</v>
      </c>
      <c r="CL57" s="137">
        <f t="shared" ca="1" si="68"/>
        <v>0</v>
      </c>
      <c r="CM57" s="137">
        <f t="shared" ca="1" si="68"/>
        <v>0</v>
      </c>
      <c r="CN57" s="137">
        <f t="shared" ca="1" si="68"/>
        <v>0</v>
      </c>
      <c r="CO57" s="137">
        <f t="shared" ca="1" si="68"/>
        <v>0</v>
      </c>
      <c r="CP57" s="137">
        <f t="shared" ca="1" si="68"/>
        <v>0</v>
      </c>
      <c r="CQ57" s="137">
        <f t="shared" ca="1" si="68"/>
        <v>0</v>
      </c>
      <c r="CR57" s="137">
        <f t="shared" ca="1" si="68"/>
        <v>0</v>
      </c>
      <c r="CS57" s="137">
        <f t="shared" ca="1" si="68"/>
        <v>0</v>
      </c>
      <c r="CT57" s="137">
        <f t="shared" ca="1" si="68"/>
        <v>0</v>
      </c>
      <c r="CU57" s="137">
        <f t="shared" ca="1" si="68"/>
        <v>0</v>
      </c>
      <c r="CV57" s="137">
        <f t="shared" ca="1" si="68"/>
        <v>0</v>
      </c>
      <c r="CW57" s="137">
        <f t="shared" ca="1" si="68"/>
        <v>0</v>
      </c>
      <c r="CX57" s="137">
        <f t="shared" ca="1" si="68"/>
        <v>0</v>
      </c>
      <c r="CY57" s="137">
        <f t="shared" ca="1" si="68"/>
        <v>0</v>
      </c>
      <c r="CZ57" s="137">
        <f t="shared" ref="CT57:DC66" ca="1" si="69">OFFSET(INDIRECT("'"&amp;Opt_alt&amp;"'!H12"),$A57,CZ$5)*$DF57</f>
        <v>0</v>
      </c>
      <c r="DA57" s="137">
        <f t="shared" ca="1" si="69"/>
        <v>0</v>
      </c>
      <c r="DB57" s="137">
        <f t="shared" ca="1" si="69"/>
        <v>0</v>
      </c>
      <c r="DC57" s="137">
        <f t="shared" ca="1" si="69"/>
        <v>0</v>
      </c>
      <c r="DE57" s="253" t="str">
        <f t="shared" ca="1" si="24"/>
        <v>E.2.2.</v>
      </c>
      <c r="DF57">
        <f t="shared" ref="DF57:DF66" ca="1" si="70">VLOOKUP(DE57,scenarijai,$DF$6,FALSE)</f>
        <v>1</v>
      </c>
      <c r="DG57">
        <f t="shared" ref="DG57:DG66" ca="1" si="71">OFFSET(INDIRECT("'"&amp;Opt_alt&amp;"'!H12"),$A57,DG$5)</f>
        <v>21</v>
      </c>
      <c r="DH57">
        <v>0</v>
      </c>
    </row>
    <row r="58" spans="1:112" hidden="1">
      <c r="A58" s="123">
        <v>46</v>
      </c>
      <c r="B58" s="204" t="str">
        <f t="shared" ca="1" si="12"/>
        <v>E.2.3.</v>
      </c>
      <c r="C58" s="128" t="str">
        <f t="shared" ca="1" si="13"/>
        <v>Veikla</v>
      </c>
      <c r="D58" s="143"/>
      <c r="E58" s="147">
        <f t="shared" ca="1" si="14"/>
        <v>0.21</v>
      </c>
      <c r="F58" s="138">
        <f ca="1">H58+NPV(FD,I58:INDEX(I58:DC58,PAL))</f>
        <v>0</v>
      </c>
      <c r="G58" s="139">
        <f ca="1">SUMIF($H$5:$DC$5,"&lt;="&amp;PAL,$H58:$DC58)</f>
        <v>0</v>
      </c>
      <c r="H58" s="137">
        <f t="shared" ca="1" si="63"/>
        <v>0</v>
      </c>
      <c r="I58" s="137">
        <f t="shared" ca="1" si="63"/>
        <v>0</v>
      </c>
      <c r="J58" s="137">
        <f t="shared" ca="1" si="63"/>
        <v>0</v>
      </c>
      <c r="K58" s="137">
        <f t="shared" ca="1" si="63"/>
        <v>0</v>
      </c>
      <c r="L58" s="137">
        <f t="shared" ca="1" si="63"/>
        <v>0</v>
      </c>
      <c r="M58" s="137">
        <f t="shared" ca="1" si="63"/>
        <v>0</v>
      </c>
      <c r="N58" s="137">
        <f t="shared" ca="1" si="63"/>
        <v>0</v>
      </c>
      <c r="O58" s="137">
        <f t="shared" ca="1" si="63"/>
        <v>0</v>
      </c>
      <c r="P58" s="137">
        <f t="shared" ca="1" si="63"/>
        <v>0</v>
      </c>
      <c r="Q58" s="137">
        <f t="shared" ca="1" si="63"/>
        <v>0</v>
      </c>
      <c r="R58" s="137">
        <f t="shared" ca="1" si="63"/>
        <v>0</v>
      </c>
      <c r="S58" s="137">
        <f t="shared" ca="1" si="63"/>
        <v>0</v>
      </c>
      <c r="T58" s="137">
        <f t="shared" ca="1" si="63"/>
        <v>0</v>
      </c>
      <c r="U58" s="137">
        <f t="shared" ca="1" si="63"/>
        <v>0</v>
      </c>
      <c r="V58" s="137">
        <f t="shared" ca="1" si="63"/>
        <v>0</v>
      </c>
      <c r="W58" s="137">
        <f t="shared" ca="1" si="63"/>
        <v>0</v>
      </c>
      <c r="X58" s="137">
        <f t="shared" ca="1" si="64"/>
        <v>0</v>
      </c>
      <c r="Y58" s="137">
        <f t="shared" ca="1" si="64"/>
        <v>0</v>
      </c>
      <c r="Z58" s="137">
        <f t="shared" ca="1" si="64"/>
        <v>0</v>
      </c>
      <c r="AA58" s="137">
        <f t="shared" ca="1" si="64"/>
        <v>0</v>
      </c>
      <c r="AB58" s="137">
        <f t="shared" ca="1" si="64"/>
        <v>0</v>
      </c>
      <c r="AC58" s="137">
        <f t="shared" ca="1" si="64"/>
        <v>0</v>
      </c>
      <c r="AD58" s="137">
        <f t="shared" ca="1" si="64"/>
        <v>0</v>
      </c>
      <c r="AE58" s="137">
        <f t="shared" ca="1" si="64"/>
        <v>0</v>
      </c>
      <c r="AF58" s="137">
        <f t="shared" ca="1" si="64"/>
        <v>0</v>
      </c>
      <c r="AG58" s="137">
        <f t="shared" ca="1" si="64"/>
        <v>0</v>
      </c>
      <c r="AH58" s="137">
        <f t="shared" ca="1" si="64"/>
        <v>0</v>
      </c>
      <c r="AI58" s="137">
        <f t="shared" ca="1" si="64"/>
        <v>0</v>
      </c>
      <c r="AJ58" s="137">
        <f t="shared" ca="1" si="64"/>
        <v>0</v>
      </c>
      <c r="AK58" s="137">
        <f t="shared" ca="1" si="64"/>
        <v>0</v>
      </c>
      <c r="AL58" s="137">
        <f t="shared" ca="1" si="64"/>
        <v>0</v>
      </c>
      <c r="AM58" s="137">
        <f t="shared" ca="1" si="64"/>
        <v>0</v>
      </c>
      <c r="AN58" s="137">
        <f t="shared" ca="1" si="65"/>
        <v>0</v>
      </c>
      <c r="AO58" s="137">
        <f t="shared" ca="1" si="65"/>
        <v>0</v>
      </c>
      <c r="AP58" s="137">
        <f t="shared" ca="1" si="65"/>
        <v>0</v>
      </c>
      <c r="AQ58" s="137">
        <f t="shared" ca="1" si="65"/>
        <v>0</v>
      </c>
      <c r="AR58" s="137">
        <f t="shared" ca="1" si="65"/>
        <v>0</v>
      </c>
      <c r="AS58" s="137">
        <f t="shared" ca="1" si="65"/>
        <v>0</v>
      </c>
      <c r="AT58" s="137">
        <f t="shared" ca="1" si="65"/>
        <v>0</v>
      </c>
      <c r="AU58" s="137">
        <f t="shared" ca="1" si="65"/>
        <v>0</v>
      </c>
      <c r="AV58" s="137">
        <f t="shared" ca="1" si="65"/>
        <v>0</v>
      </c>
      <c r="AW58" s="137">
        <f t="shared" ca="1" si="65"/>
        <v>0</v>
      </c>
      <c r="AX58" s="137">
        <f t="shared" ca="1" si="65"/>
        <v>0</v>
      </c>
      <c r="AY58" s="137">
        <f t="shared" ca="1" si="65"/>
        <v>0</v>
      </c>
      <c r="AZ58" s="137">
        <f t="shared" ca="1" si="65"/>
        <v>0</v>
      </c>
      <c r="BA58" s="137">
        <f t="shared" ca="1" si="65"/>
        <v>0</v>
      </c>
      <c r="BB58" s="137">
        <f t="shared" ca="1" si="65"/>
        <v>0</v>
      </c>
      <c r="BC58" s="137">
        <f t="shared" ca="1" si="65"/>
        <v>0</v>
      </c>
      <c r="BD58" s="137">
        <f t="shared" ca="1" si="66"/>
        <v>0</v>
      </c>
      <c r="BE58" s="137">
        <f t="shared" ca="1" si="66"/>
        <v>0</v>
      </c>
      <c r="BF58" s="137">
        <f t="shared" ca="1" si="66"/>
        <v>0</v>
      </c>
      <c r="BG58" s="137">
        <f t="shared" ca="1" si="66"/>
        <v>0</v>
      </c>
      <c r="BH58" s="137">
        <f t="shared" ca="1" si="66"/>
        <v>0</v>
      </c>
      <c r="BI58" s="137">
        <f t="shared" ca="1" si="66"/>
        <v>0</v>
      </c>
      <c r="BJ58" s="137">
        <f t="shared" ca="1" si="66"/>
        <v>0</v>
      </c>
      <c r="BK58" s="137">
        <f t="shared" ca="1" si="66"/>
        <v>0</v>
      </c>
      <c r="BL58" s="137">
        <f t="shared" ca="1" si="66"/>
        <v>0</v>
      </c>
      <c r="BM58" s="137">
        <f t="shared" ca="1" si="66"/>
        <v>0</v>
      </c>
      <c r="BN58" s="137">
        <f t="shared" ca="1" si="66"/>
        <v>0</v>
      </c>
      <c r="BO58" s="137">
        <f t="shared" ca="1" si="66"/>
        <v>0</v>
      </c>
      <c r="BP58" s="137">
        <f t="shared" ca="1" si="66"/>
        <v>0</v>
      </c>
      <c r="BQ58" s="137">
        <f t="shared" ca="1" si="66"/>
        <v>0</v>
      </c>
      <c r="BR58" s="137">
        <f t="shared" ca="1" si="66"/>
        <v>0</v>
      </c>
      <c r="BS58" s="137">
        <f t="shared" ca="1" si="66"/>
        <v>0</v>
      </c>
      <c r="BT58" s="137">
        <f t="shared" ca="1" si="67"/>
        <v>0</v>
      </c>
      <c r="BU58" s="137">
        <f t="shared" ca="1" si="67"/>
        <v>0</v>
      </c>
      <c r="BV58" s="137">
        <f t="shared" ca="1" si="67"/>
        <v>0</v>
      </c>
      <c r="BW58" s="137">
        <f t="shared" ca="1" si="67"/>
        <v>0</v>
      </c>
      <c r="BX58" s="137">
        <f t="shared" ca="1" si="67"/>
        <v>0</v>
      </c>
      <c r="BY58" s="137">
        <f t="shared" ca="1" si="67"/>
        <v>0</v>
      </c>
      <c r="BZ58" s="137">
        <f t="shared" ca="1" si="67"/>
        <v>0</v>
      </c>
      <c r="CA58" s="137">
        <f t="shared" ca="1" si="67"/>
        <v>0</v>
      </c>
      <c r="CB58" s="137">
        <f t="shared" ca="1" si="67"/>
        <v>0</v>
      </c>
      <c r="CC58" s="137">
        <f t="shared" ca="1" si="67"/>
        <v>0</v>
      </c>
      <c r="CD58" s="137">
        <f t="shared" ca="1" si="67"/>
        <v>0</v>
      </c>
      <c r="CE58" s="137">
        <f t="shared" ca="1" si="67"/>
        <v>0</v>
      </c>
      <c r="CF58" s="137">
        <f t="shared" ca="1" si="67"/>
        <v>0</v>
      </c>
      <c r="CG58" s="137">
        <f t="shared" ca="1" si="67"/>
        <v>0</v>
      </c>
      <c r="CH58" s="137">
        <f t="shared" ca="1" si="67"/>
        <v>0</v>
      </c>
      <c r="CI58" s="137">
        <f t="shared" ca="1" si="67"/>
        <v>0</v>
      </c>
      <c r="CJ58" s="137">
        <f t="shared" ca="1" si="68"/>
        <v>0</v>
      </c>
      <c r="CK58" s="137">
        <f t="shared" ca="1" si="68"/>
        <v>0</v>
      </c>
      <c r="CL58" s="137">
        <f t="shared" ca="1" si="68"/>
        <v>0</v>
      </c>
      <c r="CM58" s="137">
        <f t="shared" ca="1" si="68"/>
        <v>0</v>
      </c>
      <c r="CN58" s="137">
        <f t="shared" ca="1" si="68"/>
        <v>0</v>
      </c>
      <c r="CO58" s="137">
        <f t="shared" ca="1" si="68"/>
        <v>0</v>
      </c>
      <c r="CP58" s="137">
        <f t="shared" ca="1" si="68"/>
        <v>0</v>
      </c>
      <c r="CQ58" s="137">
        <f t="shared" ca="1" si="68"/>
        <v>0</v>
      </c>
      <c r="CR58" s="137">
        <f t="shared" ca="1" si="68"/>
        <v>0</v>
      </c>
      <c r="CS58" s="137">
        <f t="shared" ca="1" si="68"/>
        <v>0</v>
      </c>
      <c r="CT58" s="137">
        <f t="shared" ca="1" si="69"/>
        <v>0</v>
      </c>
      <c r="CU58" s="137">
        <f t="shared" ca="1" si="69"/>
        <v>0</v>
      </c>
      <c r="CV58" s="137">
        <f t="shared" ca="1" si="69"/>
        <v>0</v>
      </c>
      <c r="CW58" s="137">
        <f t="shared" ca="1" si="69"/>
        <v>0</v>
      </c>
      <c r="CX58" s="137">
        <f t="shared" ca="1" si="69"/>
        <v>0</v>
      </c>
      <c r="CY58" s="137">
        <f t="shared" ca="1" si="69"/>
        <v>0</v>
      </c>
      <c r="CZ58" s="137">
        <f t="shared" ca="1" si="69"/>
        <v>0</v>
      </c>
      <c r="DA58" s="137">
        <f t="shared" ca="1" si="69"/>
        <v>0</v>
      </c>
      <c r="DB58" s="137">
        <f t="shared" ca="1" si="69"/>
        <v>0</v>
      </c>
      <c r="DC58" s="137">
        <f t="shared" ca="1" si="69"/>
        <v>0</v>
      </c>
      <c r="DE58" s="253" t="str">
        <f t="shared" ca="1" si="24"/>
        <v>E.2.3.</v>
      </c>
      <c r="DF58">
        <f t="shared" ca="1" si="70"/>
        <v>1</v>
      </c>
      <c r="DG58">
        <f t="shared" ca="1" si="71"/>
        <v>21</v>
      </c>
      <c r="DH58">
        <v>0</v>
      </c>
    </row>
    <row r="59" spans="1:112" hidden="1">
      <c r="A59" s="123">
        <v>47</v>
      </c>
      <c r="B59" s="204" t="str">
        <f t="shared" ca="1" si="12"/>
        <v>E.2.4.</v>
      </c>
      <c r="C59" s="128" t="str">
        <f t="shared" ca="1" si="13"/>
        <v>Veikla</v>
      </c>
      <c r="D59" s="143"/>
      <c r="E59" s="147">
        <f t="shared" ca="1" si="14"/>
        <v>0.21</v>
      </c>
      <c r="F59" s="138">
        <f ca="1">H59+NPV(FD,I59:INDEX(I59:DC59,PAL))</f>
        <v>0</v>
      </c>
      <c r="G59" s="139">
        <f ca="1">SUMIF($H$5:$DC$5,"&lt;="&amp;PAL,$H59:$DC59)</f>
        <v>0</v>
      </c>
      <c r="H59" s="137">
        <f t="shared" ca="1" si="63"/>
        <v>0</v>
      </c>
      <c r="I59" s="137">
        <f t="shared" ca="1" si="63"/>
        <v>0</v>
      </c>
      <c r="J59" s="137">
        <f t="shared" ca="1" si="63"/>
        <v>0</v>
      </c>
      <c r="K59" s="137">
        <f t="shared" ca="1" si="63"/>
        <v>0</v>
      </c>
      <c r="L59" s="137">
        <f t="shared" ca="1" si="63"/>
        <v>0</v>
      </c>
      <c r="M59" s="137">
        <f t="shared" ca="1" si="63"/>
        <v>0</v>
      </c>
      <c r="N59" s="137">
        <f t="shared" ca="1" si="63"/>
        <v>0</v>
      </c>
      <c r="O59" s="137">
        <f t="shared" ca="1" si="63"/>
        <v>0</v>
      </c>
      <c r="P59" s="137">
        <f t="shared" ca="1" si="63"/>
        <v>0</v>
      </c>
      <c r="Q59" s="137">
        <f t="shared" ca="1" si="63"/>
        <v>0</v>
      </c>
      <c r="R59" s="137">
        <f t="shared" ca="1" si="63"/>
        <v>0</v>
      </c>
      <c r="S59" s="137">
        <f t="shared" ca="1" si="63"/>
        <v>0</v>
      </c>
      <c r="T59" s="137">
        <f t="shared" ca="1" si="63"/>
        <v>0</v>
      </c>
      <c r="U59" s="137">
        <f t="shared" ca="1" si="63"/>
        <v>0</v>
      </c>
      <c r="V59" s="137">
        <f t="shared" ca="1" si="63"/>
        <v>0</v>
      </c>
      <c r="W59" s="137">
        <f t="shared" ca="1" si="63"/>
        <v>0</v>
      </c>
      <c r="X59" s="137">
        <f t="shared" ca="1" si="64"/>
        <v>0</v>
      </c>
      <c r="Y59" s="137">
        <f t="shared" ca="1" si="64"/>
        <v>0</v>
      </c>
      <c r="Z59" s="137">
        <f t="shared" ca="1" si="64"/>
        <v>0</v>
      </c>
      <c r="AA59" s="137">
        <f t="shared" ca="1" si="64"/>
        <v>0</v>
      </c>
      <c r="AB59" s="137">
        <f t="shared" ca="1" si="64"/>
        <v>0</v>
      </c>
      <c r="AC59" s="137">
        <f t="shared" ca="1" si="64"/>
        <v>0</v>
      </c>
      <c r="AD59" s="137">
        <f t="shared" ca="1" si="64"/>
        <v>0</v>
      </c>
      <c r="AE59" s="137">
        <f t="shared" ca="1" si="64"/>
        <v>0</v>
      </c>
      <c r="AF59" s="137">
        <f t="shared" ca="1" si="64"/>
        <v>0</v>
      </c>
      <c r="AG59" s="137">
        <f t="shared" ca="1" si="64"/>
        <v>0</v>
      </c>
      <c r="AH59" s="137">
        <f t="shared" ca="1" si="64"/>
        <v>0</v>
      </c>
      <c r="AI59" s="137">
        <f t="shared" ca="1" si="64"/>
        <v>0</v>
      </c>
      <c r="AJ59" s="137">
        <f t="shared" ca="1" si="64"/>
        <v>0</v>
      </c>
      <c r="AK59" s="137">
        <f t="shared" ca="1" si="64"/>
        <v>0</v>
      </c>
      <c r="AL59" s="137">
        <f t="shared" ca="1" si="64"/>
        <v>0</v>
      </c>
      <c r="AM59" s="137">
        <f t="shared" ca="1" si="64"/>
        <v>0</v>
      </c>
      <c r="AN59" s="137">
        <f t="shared" ca="1" si="65"/>
        <v>0</v>
      </c>
      <c r="AO59" s="137">
        <f t="shared" ca="1" si="65"/>
        <v>0</v>
      </c>
      <c r="AP59" s="137">
        <f t="shared" ca="1" si="65"/>
        <v>0</v>
      </c>
      <c r="AQ59" s="137">
        <f t="shared" ca="1" si="65"/>
        <v>0</v>
      </c>
      <c r="AR59" s="137">
        <f t="shared" ca="1" si="65"/>
        <v>0</v>
      </c>
      <c r="AS59" s="137">
        <f t="shared" ca="1" si="65"/>
        <v>0</v>
      </c>
      <c r="AT59" s="137">
        <f t="shared" ca="1" si="65"/>
        <v>0</v>
      </c>
      <c r="AU59" s="137">
        <f t="shared" ca="1" si="65"/>
        <v>0</v>
      </c>
      <c r="AV59" s="137">
        <f t="shared" ca="1" si="65"/>
        <v>0</v>
      </c>
      <c r="AW59" s="137">
        <f t="shared" ca="1" si="65"/>
        <v>0</v>
      </c>
      <c r="AX59" s="137">
        <f t="shared" ca="1" si="65"/>
        <v>0</v>
      </c>
      <c r="AY59" s="137">
        <f t="shared" ca="1" si="65"/>
        <v>0</v>
      </c>
      <c r="AZ59" s="137">
        <f t="shared" ca="1" si="65"/>
        <v>0</v>
      </c>
      <c r="BA59" s="137">
        <f t="shared" ca="1" si="65"/>
        <v>0</v>
      </c>
      <c r="BB59" s="137">
        <f t="shared" ca="1" si="65"/>
        <v>0</v>
      </c>
      <c r="BC59" s="137">
        <f t="shared" ca="1" si="65"/>
        <v>0</v>
      </c>
      <c r="BD59" s="137">
        <f t="shared" ca="1" si="66"/>
        <v>0</v>
      </c>
      <c r="BE59" s="137">
        <f t="shared" ca="1" si="66"/>
        <v>0</v>
      </c>
      <c r="BF59" s="137">
        <f t="shared" ca="1" si="66"/>
        <v>0</v>
      </c>
      <c r="BG59" s="137">
        <f t="shared" ca="1" si="66"/>
        <v>0</v>
      </c>
      <c r="BH59" s="137">
        <f t="shared" ca="1" si="66"/>
        <v>0</v>
      </c>
      <c r="BI59" s="137">
        <f t="shared" ca="1" si="66"/>
        <v>0</v>
      </c>
      <c r="BJ59" s="137">
        <f t="shared" ca="1" si="66"/>
        <v>0</v>
      </c>
      <c r="BK59" s="137">
        <f t="shared" ca="1" si="66"/>
        <v>0</v>
      </c>
      <c r="BL59" s="137">
        <f t="shared" ca="1" si="66"/>
        <v>0</v>
      </c>
      <c r="BM59" s="137">
        <f t="shared" ca="1" si="66"/>
        <v>0</v>
      </c>
      <c r="BN59" s="137">
        <f t="shared" ca="1" si="66"/>
        <v>0</v>
      </c>
      <c r="BO59" s="137">
        <f t="shared" ca="1" si="66"/>
        <v>0</v>
      </c>
      <c r="BP59" s="137">
        <f t="shared" ca="1" si="66"/>
        <v>0</v>
      </c>
      <c r="BQ59" s="137">
        <f t="shared" ca="1" si="66"/>
        <v>0</v>
      </c>
      <c r="BR59" s="137">
        <f t="shared" ca="1" si="66"/>
        <v>0</v>
      </c>
      <c r="BS59" s="137">
        <f t="shared" ca="1" si="66"/>
        <v>0</v>
      </c>
      <c r="BT59" s="137">
        <f t="shared" ca="1" si="67"/>
        <v>0</v>
      </c>
      <c r="BU59" s="137">
        <f t="shared" ca="1" si="67"/>
        <v>0</v>
      </c>
      <c r="BV59" s="137">
        <f t="shared" ca="1" si="67"/>
        <v>0</v>
      </c>
      <c r="BW59" s="137">
        <f t="shared" ca="1" si="67"/>
        <v>0</v>
      </c>
      <c r="BX59" s="137">
        <f t="shared" ca="1" si="67"/>
        <v>0</v>
      </c>
      <c r="BY59" s="137">
        <f t="shared" ca="1" si="67"/>
        <v>0</v>
      </c>
      <c r="BZ59" s="137">
        <f t="shared" ca="1" si="67"/>
        <v>0</v>
      </c>
      <c r="CA59" s="137">
        <f t="shared" ca="1" si="67"/>
        <v>0</v>
      </c>
      <c r="CB59" s="137">
        <f t="shared" ca="1" si="67"/>
        <v>0</v>
      </c>
      <c r="CC59" s="137">
        <f t="shared" ca="1" si="67"/>
        <v>0</v>
      </c>
      <c r="CD59" s="137">
        <f t="shared" ca="1" si="67"/>
        <v>0</v>
      </c>
      <c r="CE59" s="137">
        <f t="shared" ca="1" si="67"/>
        <v>0</v>
      </c>
      <c r="CF59" s="137">
        <f t="shared" ca="1" si="67"/>
        <v>0</v>
      </c>
      <c r="CG59" s="137">
        <f t="shared" ca="1" si="67"/>
        <v>0</v>
      </c>
      <c r="CH59" s="137">
        <f t="shared" ca="1" si="67"/>
        <v>0</v>
      </c>
      <c r="CI59" s="137">
        <f t="shared" ca="1" si="67"/>
        <v>0</v>
      </c>
      <c r="CJ59" s="137">
        <f t="shared" ca="1" si="68"/>
        <v>0</v>
      </c>
      <c r="CK59" s="137">
        <f t="shared" ca="1" si="68"/>
        <v>0</v>
      </c>
      <c r="CL59" s="137">
        <f t="shared" ca="1" si="68"/>
        <v>0</v>
      </c>
      <c r="CM59" s="137">
        <f t="shared" ca="1" si="68"/>
        <v>0</v>
      </c>
      <c r="CN59" s="137">
        <f t="shared" ca="1" si="68"/>
        <v>0</v>
      </c>
      <c r="CO59" s="137">
        <f t="shared" ca="1" si="68"/>
        <v>0</v>
      </c>
      <c r="CP59" s="137">
        <f t="shared" ca="1" si="68"/>
        <v>0</v>
      </c>
      <c r="CQ59" s="137">
        <f t="shared" ca="1" si="68"/>
        <v>0</v>
      </c>
      <c r="CR59" s="137">
        <f t="shared" ca="1" si="68"/>
        <v>0</v>
      </c>
      <c r="CS59" s="137">
        <f t="shared" ca="1" si="68"/>
        <v>0</v>
      </c>
      <c r="CT59" s="137">
        <f t="shared" ca="1" si="69"/>
        <v>0</v>
      </c>
      <c r="CU59" s="137">
        <f t="shared" ca="1" si="69"/>
        <v>0</v>
      </c>
      <c r="CV59" s="137">
        <f t="shared" ca="1" si="69"/>
        <v>0</v>
      </c>
      <c r="CW59" s="137">
        <f t="shared" ca="1" si="69"/>
        <v>0</v>
      </c>
      <c r="CX59" s="137">
        <f t="shared" ca="1" si="69"/>
        <v>0</v>
      </c>
      <c r="CY59" s="137">
        <f t="shared" ca="1" si="69"/>
        <v>0</v>
      </c>
      <c r="CZ59" s="137">
        <f t="shared" ca="1" si="69"/>
        <v>0</v>
      </c>
      <c r="DA59" s="137">
        <f t="shared" ca="1" si="69"/>
        <v>0</v>
      </c>
      <c r="DB59" s="137">
        <f t="shared" ca="1" si="69"/>
        <v>0</v>
      </c>
      <c r="DC59" s="137">
        <f t="shared" ca="1" si="69"/>
        <v>0</v>
      </c>
      <c r="DE59" s="253" t="str">
        <f t="shared" ca="1" si="24"/>
        <v>E.2.4.</v>
      </c>
      <c r="DF59">
        <f t="shared" ca="1" si="70"/>
        <v>1</v>
      </c>
      <c r="DG59">
        <f t="shared" ca="1" si="71"/>
        <v>21</v>
      </c>
      <c r="DH59">
        <v>0</v>
      </c>
    </row>
    <row r="60" spans="1:112" hidden="1">
      <c r="A60" s="123">
        <v>48</v>
      </c>
      <c r="B60" s="204" t="str">
        <f t="shared" ca="1" si="12"/>
        <v>E.2.5.</v>
      </c>
      <c r="C60" s="128" t="str">
        <f t="shared" ca="1" si="13"/>
        <v>Veikla</v>
      </c>
      <c r="D60" s="143"/>
      <c r="E60" s="147">
        <f t="shared" ca="1" si="14"/>
        <v>0.21</v>
      </c>
      <c r="F60" s="138">
        <f ca="1">H60+NPV(FD,I60:INDEX(I60:DC60,PAL))</f>
        <v>0</v>
      </c>
      <c r="G60" s="139">
        <f ca="1">SUMIF($H$5:$DC$5,"&lt;="&amp;PAL,$H60:$DC60)</f>
        <v>0</v>
      </c>
      <c r="H60" s="137">
        <f t="shared" ca="1" si="63"/>
        <v>0</v>
      </c>
      <c r="I60" s="137">
        <f t="shared" ca="1" si="63"/>
        <v>0</v>
      </c>
      <c r="J60" s="137">
        <f t="shared" ca="1" si="63"/>
        <v>0</v>
      </c>
      <c r="K60" s="137">
        <f t="shared" ca="1" si="63"/>
        <v>0</v>
      </c>
      <c r="L60" s="137">
        <f t="shared" ca="1" si="63"/>
        <v>0</v>
      </c>
      <c r="M60" s="137">
        <f t="shared" ca="1" si="63"/>
        <v>0</v>
      </c>
      <c r="N60" s="137">
        <f t="shared" ca="1" si="63"/>
        <v>0</v>
      </c>
      <c r="O60" s="137">
        <f t="shared" ca="1" si="63"/>
        <v>0</v>
      </c>
      <c r="P60" s="137">
        <f t="shared" ca="1" si="63"/>
        <v>0</v>
      </c>
      <c r="Q60" s="137">
        <f t="shared" ca="1" si="63"/>
        <v>0</v>
      </c>
      <c r="R60" s="137">
        <f t="shared" ca="1" si="63"/>
        <v>0</v>
      </c>
      <c r="S60" s="137">
        <f t="shared" ca="1" si="63"/>
        <v>0</v>
      </c>
      <c r="T60" s="137">
        <f t="shared" ca="1" si="63"/>
        <v>0</v>
      </c>
      <c r="U60" s="137">
        <f t="shared" ca="1" si="63"/>
        <v>0</v>
      </c>
      <c r="V60" s="137">
        <f t="shared" ca="1" si="63"/>
        <v>0</v>
      </c>
      <c r="W60" s="137">
        <f t="shared" ca="1" si="63"/>
        <v>0</v>
      </c>
      <c r="X60" s="137">
        <f t="shared" ca="1" si="64"/>
        <v>0</v>
      </c>
      <c r="Y60" s="137">
        <f t="shared" ca="1" si="64"/>
        <v>0</v>
      </c>
      <c r="Z60" s="137">
        <f t="shared" ca="1" si="64"/>
        <v>0</v>
      </c>
      <c r="AA60" s="137">
        <f t="shared" ca="1" si="64"/>
        <v>0</v>
      </c>
      <c r="AB60" s="137">
        <f t="shared" ca="1" si="64"/>
        <v>0</v>
      </c>
      <c r="AC60" s="137">
        <f t="shared" ca="1" si="64"/>
        <v>0</v>
      </c>
      <c r="AD60" s="137">
        <f t="shared" ca="1" si="64"/>
        <v>0</v>
      </c>
      <c r="AE60" s="137">
        <f t="shared" ca="1" si="64"/>
        <v>0</v>
      </c>
      <c r="AF60" s="137">
        <f t="shared" ca="1" si="64"/>
        <v>0</v>
      </c>
      <c r="AG60" s="137">
        <f t="shared" ca="1" si="64"/>
        <v>0</v>
      </c>
      <c r="AH60" s="137">
        <f t="shared" ca="1" si="64"/>
        <v>0</v>
      </c>
      <c r="AI60" s="137">
        <f t="shared" ca="1" si="64"/>
        <v>0</v>
      </c>
      <c r="AJ60" s="137">
        <f t="shared" ca="1" si="64"/>
        <v>0</v>
      </c>
      <c r="AK60" s="137">
        <f t="shared" ca="1" si="64"/>
        <v>0</v>
      </c>
      <c r="AL60" s="137">
        <f t="shared" ca="1" si="64"/>
        <v>0</v>
      </c>
      <c r="AM60" s="137">
        <f t="shared" ca="1" si="64"/>
        <v>0</v>
      </c>
      <c r="AN60" s="137">
        <f t="shared" ca="1" si="65"/>
        <v>0</v>
      </c>
      <c r="AO60" s="137">
        <f t="shared" ca="1" si="65"/>
        <v>0</v>
      </c>
      <c r="AP60" s="137">
        <f t="shared" ca="1" si="65"/>
        <v>0</v>
      </c>
      <c r="AQ60" s="137">
        <f t="shared" ca="1" si="65"/>
        <v>0</v>
      </c>
      <c r="AR60" s="137">
        <f t="shared" ca="1" si="65"/>
        <v>0</v>
      </c>
      <c r="AS60" s="137">
        <f t="shared" ca="1" si="65"/>
        <v>0</v>
      </c>
      <c r="AT60" s="137">
        <f t="shared" ca="1" si="65"/>
        <v>0</v>
      </c>
      <c r="AU60" s="137">
        <f t="shared" ca="1" si="65"/>
        <v>0</v>
      </c>
      <c r="AV60" s="137">
        <f t="shared" ca="1" si="65"/>
        <v>0</v>
      </c>
      <c r="AW60" s="137">
        <f t="shared" ca="1" si="65"/>
        <v>0</v>
      </c>
      <c r="AX60" s="137">
        <f t="shared" ca="1" si="65"/>
        <v>0</v>
      </c>
      <c r="AY60" s="137">
        <f t="shared" ca="1" si="65"/>
        <v>0</v>
      </c>
      <c r="AZ60" s="137">
        <f t="shared" ca="1" si="65"/>
        <v>0</v>
      </c>
      <c r="BA60" s="137">
        <f t="shared" ca="1" si="65"/>
        <v>0</v>
      </c>
      <c r="BB60" s="137">
        <f t="shared" ca="1" si="65"/>
        <v>0</v>
      </c>
      <c r="BC60" s="137">
        <f t="shared" ca="1" si="65"/>
        <v>0</v>
      </c>
      <c r="BD60" s="137">
        <f t="shared" ca="1" si="66"/>
        <v>0</v>
      </c>
      <c r="BE60" s="137">
        <f t="shared" ca="1" si="66"/>
        <v>0</v>
      </c>
      <c r="BF60" s="137">
        <f t="shared" ca="1" si="66"/>
        <v>0</v>
      </c>
      <c r="BG60" s="137">
        <f t="shared" ca="1" si="66"/>
        <v>0</v>
      </c>
      <c r="BH60" s="137">
        <f t="shared" ca="1" si="66"/>
        <v>0</v>
      </c>
      <c r="BI60" s="137">
        <f t="shared" ca="1" si="66"/>
        <v>0</v>
      </c>
      <c r="BJ60" s="137">
        <f t="shared" ca="1" si="66"/>
        <v>0</v>
      </c>
      <c r="BK60" s="137">
        <f t="shared" ca="1" si="66"/>
        <v>0</v>
      </c>
      <c r="BL60" s="137">
        <f t="shared" ca="1" si="66"/>
        <v>0</v>
      </c>
      <c r="BM60" s="137">
        <f t="shared" ca="1" si="66"/>
        <v>0</v>
      </c>
      <c r="BN60" s="137">
        <f t="shared" ca="1" si="66"/>
        <v>0</v>
      </c>
      <c r="BO60" s="137">
        <f t="shared" ca="1" si="66"/>
        <v>0</v>
      </c>
      <c r="BP60" s="137">
        <f t="shared" ca="1" si="66"/>
        <v>0</v>
      </c>
      <c r="BQ60" s="137">
        <f t="shared" ca="1" si="66"/>
        <v>0</v>
      </c>
      <c r="BR60" s="137">
        <f t="shared" ca="1" si="66"/>
        <v>0</v>
      </c>
      <c r="BS60" s="137">
        <f t="shared" ca="1" si="66"/>
        <v>0</v>
      </c>
      <c r="BT60" s="137">
        <f t="shared" ca="1" si="67"/>
        <v>0</v>
      </c>
      <c r="BU60" s="137">
        <f t="shared" ca="1" si="67"/>
        <v>0</v>
      </c>
      <c r="BV60" s="137">
        <f t="shared" ca="1" si="67"/>
        <v>0</v>
      </c>
      <c r="BW60" s="137">
        <f t="shared" ca="1" si="67"/>
        <v>0</v>
      </c>
      <c r="BX60" s="137">
        <f t="shared" ca="1" si="67"/>
        <v>0</v>
      </c>
      <c r="BY60" s="137">
        <f t="shared" ca="1" si="67"/>
        <v>0</v>
      </c>
      <c r="BZ60" s="137">
        <f t="shared" ca="1" si="67"/>
        <v>0</v>
      </c>
      <c r="CA60" s="137">
        <f t="shared" ca="1" si="67"/>
        <v>0</v>
      </c>
      <c r="CB60" s="137">
        <f t="shared" ca="1" si="67"/>
        <v>0</v>
      </c>
      <c r="CC60" s="137">
        <f t="shared" ca="1" si="67"/>
        <v>0</v>
      </c>
      <c r="CD60" s="137">
        <f t="shared" ca="1" si="67"/>
        <v>0</v>
      </c>
      <c r="CE60" s="137">
        <f t="shared" ca="1" si="67"/>
        <v>0</v>
      </c>
      <c r="CF60" s="137">
        <f t="shared" ca="1" si="67"/>
        <v>0</v>
      </c>
      <c r="CG60" s="137">
        <f t="shared" ca="1" si="67"/>
        <v>0</v>
      </c>
      <c r="CH60" s="137">
        <f t="shared" ca="1" si="67"/>
        <v>0</v>
      </c>
      <c r="CI60" s="137">
        <f t="shared" ca="1" si="67"/>
        <v>0</v>
      </c>
      <c r="CJ60" s="137">
        <f t="shared" ca="1" si="68"/>
        <v>0</v>
      </c>
      <c r="CK60" s="137">
        <f t="shared" ca="1" si="68"/>
        <v>0</v>
      </c>
      <c r="CL60" s="137">
        <f t="shared" ca="1" si="68"/>
        <v>0</v>
      </c>
      <c r="CM60" s="137">
        <f t="shared" ca="1" si="68"/>
        <v>0</v>
      </c>
      <c r="CN60" s="137">
        <f t="shared" ca="1" si="68"/>
        <v>0</v>
      </c>
      <c r="CO60" s="137">
        <f t="shared" ca="1" si="68"/>
        <v>0</v>
      </c>
      <c r="CP60" s="137">
        <f t="shared" ca="1" si="68"/>
        <v>0</v>
      </c>
      <c r="CQ60" s="137">
        <f t="shared" ca="1" si="68"/>
        <v>0</v>
      </c>
      <c r="CR60" s="137">
        <f t="shared" ca="1" si="68"/>
        <v>0</v>
      </c>
      <c r="CS60" s="137">
        <f t="shared" ca="1" si="68"/>
        <v>0</v>
      </c>
      <c r="CT60" s="137">
        <f t="shared" ca="1" si="69"/>
        <v>0</v>
      </c>
      <c r="CU60" s="137">
        <f t="shared" ca="1" si="69"/>
        <v>0</v>
      </c>
      <c r="CV60" s="137">
        <f t="shared" ca="1" si="69"/>
        <v>0</v>
      </c>
      <c r="CW60" s="137">
        <f t="shared" ca="1" si="69"/>
        <v>0</v>
      </c>
      <c r="CX60" s="137">
        <f t="shared" ca="1" si="69"/>
        <v>0</v>
      </c>
      <c r="CY60" s="137">
        <f t="shared" ca="1" si="69"/>
        <v>0</v>
      </c>
      <c r="CZ60" s="137">
        <f t="shared" ca="1" si="69"/>
        <v>0</v>
      </c>
      <c r="DA60" s="137">
        <f t="shared" ca="1" si="69"/>
        <v>0</v>
      </c>
      <c r="DB60" s="137">
        <f t="shared" ca="1" si="69"/>
        <v>0</v>
      </c>
      <c r="DC60" s="137">
        <f t="shared" ca="1" si="69"/>
        <v>0</v>
      </c>
      <c r="DE60" s="253" t="str">
        <f t="shared" ca="1" si="24"/>
        <v>E.2.5.</v>
      </c>
      <c r="DF60">
        <f t="shared" ca="1" si="70"/>
        <v>1</v>
      </c>
      <c r="DG60">
        <f t="shared" ca="1" si="71"/>
        <v>21</v>
      </c>
      <c r="DH60">
        <v>0</v>
      </c>
    </row>
    <row r="61" spans="1:112" hidden="1">
      <c r="A61" s="123">
        <v>49</v>
      </c>
      <c r="B61" s="204" t="str">
        <f t="shared" ca="1" si="12"/>
        <v>E.2.6.</v>
      </c>
      <c r="C61" s="128" t="str">
        <f t="shared" ca="1" si="13"/>
        <v>Veikla</v>
      </c>
      <c r="D61" s="143"/>
      <c r="E61" s="147">
        <f t="shared" ca="1" si="14"/>
        <v>0.21</v>
      </c>
      <c r="F61" s="138">
        <f ca="1">H61+NPV(FD,I61:INDEX(I61:DC61,PAL))</f>
        <v>0</v>
      </c>
      <c r="G61" s="139">
        <f ca="1">SUMIF($H$5:$DC$5,"&lt;="&amp;PAL,$H61:$DC61)</f>
        <v>0</v>
      </c>
      <c r="H61" s="137">
        <f t="shared" ca="1" si="63"/>
        <v>0</v>
      </c>
      <c r="I61" s="137">
        <f t="shared" ca="1" si="63"/>
        <v>0</v>
      </c>
      <c r="J61" s="137">
        <f t="shared" ca="1" si="63"/>
        <v>0</v>
      </c>
      <c r="K61" s="137">
        <f t="shared" ca="1" si="63"/>
        <v>0</v>
      </c>
      <c r="L61" s="137">
        <f t="shared" ca="1" si="63"/>
        <v>0</v>
      </c>
      <c r="M61" s="137">
        <f t="shared" ca="1" si="63"/>
        <v>0</v>
      </c>
      <c r="N61" s="137">
        <f t="shared" ca="1" si="63"/>
        <v>0</v>
      </c>
      <c r="O61" s="137">
        <f t="shared" ca="1" si="63"/>
        <v>0</v>
      </c>
      <c r="P61" s="137">
        <f t="shared" ca="1" si="63"/>
        <v>0</v>
      </c>
      <c r="Q61" s="137">
        <f t="shared" ca="1" si="63"/>
        <v>0</v>
      </c>
      <c r="R61" s="137">
        <f t="shared" ca="1" si="63"/>
        <v>0</v>
      </c>
      <c r="S61" s="137">
        <f t="shared" ca="1" si="63"/>
        <v>0</v>
      </c>
      <c r="T61" s="137">
        <f t="shared" ca="1" si="63"/>
        <v>0</v>
      </c>
      <c r="U61" s="137">
        <f t="shared" ca="1" si="63"/>
        <v>0</v>
      </c>
      <c r="V61" s="137">
        <f t="shared" ca="1" si="63"/>
        <v>0</v>
      </c>
      <c r="W61" s="137">
        <f t="shared" ca="1" si="63"/>
        <v>0</v>
      </c>
      <c r="X61" s="137">
        <f t="shared" ca="1" si="64"/>
        <v>0</v>
      </c>
      <c r="Y61" s="137">
        <f t="shared" ca="1" si="64"/>
        <v>0</v>
      </c>
      <c r="Z61" s="137">
        <f t="shared" ca="1" si="64"/>
        <v>0</v>
      </c>
      <c r="AA61" s="137">
        <f t="shared" ca="1" si="64"/>
        <v>0</v>
      </c>
      <c r="AB61" s="137">
        <f t="shared" ca="1" si="64"/>
        <v>0</v>
      </c>
      <c r="AC61" s="137">
        <f t="shared" ca="1" si="64"/>
        <v>0</v>
      </c>
      <c r="AD61" s="137">
        <f t="shared" ca="1" si="64"/>
        <v>0</v>
      </c>
      <c r="AE61" s="137">
        <f t="shared" ca="1" si="64"/>
        <v>0</v>
      </c>
      <c r="AF61" s="137">
        <f t="shared" ca="1" si="64"/>
        <v>0</v>
      </c>
      <c r="AG61" s="137">
        <f t="shared" ca="1" si="64"/>
        <v>0</v>
      </c>
      <c r="AH61" s="137">
        <f t="shared" ca="1" si="64"/>
        <v>0</v>
      </c>
      <c r="AI61" s="137">
        <f t="shared" ca="1" si="64"/>
        <v>0</v>
      </c>
      <c r="AJ61" s="137">
        <f t="shared" ca="1" si="64"/>
        <v>0</v>
      </c>
      <c r="AK61" s="137">
        <f t="shared" ca="1" si="64"/>
        <v>0</v>
      </c>
      <c r="AL61" s="137">
        <f t="shared" ca="1" si="64"/>
        <v>0</v>
      </c>
      <c r="AM61" s="137">
        <f t="shared" ca="1" si="64"/>
        <v>0</v>
      </c>
      <c r="AN61" s="137">
        <f t="shared" ca="1" si="65"/>
        <v>0</v>
      </c>
      <c r="AO61" s="137">
        <f t="shared" ca="1" si="65"/>
        <v>0</v>
      </c>
      <c r="AP61" s="137">
        <f t="shared" ca="1" si="65"/>
        <v>0</v>
      </c>
      <c r="AQ61" s="137">
        <f t="shared" ca="1" si="65"/>
        <v>0</v>
      </c>
      <c r="AR61" s="137">
        <f t="shared" ca="1" si="65"/>
        <v>0</v>
      </c>
      <c r="AS61" s="137">
        <f t="shared" ca="1" si="65"/>
        <v>0</v>
      </c>
      <c r="AT61" s="137">
        <f t="shared" ca="1" si="65"/>
        <v>0</v>
      </c>
      <c r="AU61" s="137">
        <f t="shared" ca="1" si="65"/>
        <v>0</v>
      </c>
      <c r="AV61" s="137">
        <f t="shared" ca="1" si="65"/>
        <v>0</v>
      </c>
      <c r="AW61" s="137">
        <f t="shared" ca="1" si="65"/>
        <v>0</v>
      </c>
      <c r="AX61" s="137">
        <f t="shared" ca="1" si="65"/>
        <v>0</v>
      </c>
      <c r="AY61" s="137">
        <f t="shared" ca="1" si="65"/>
        <v>0</v>
      </c>
      <c r="AZ61" s="137">
        <f t="shared" ca="1" si="65"/>
        <v>0</v>
      </c>
      <c r="BA61" s="137">
        <f t="shared" ca="1" si="65"/>
        <v>0</v>
      </c>
      <c r="BB61" s="137">
        <f t="shared" ca="1" si="65"/>
        <v>0</v>
      </c>
      <c r="BC61" s="137">
        <f t="shared" ca="1" si="65"/>
        <v>0</v>
      </c>
      <c r="BD61" s="137">
        <f t="shared" ca="1" si="66"/>
        <v>0</v>
      </c>
      <c r="BE61" s="137">
        <f t="shared" ca="1" si="66"/>
        <v>0</v>
      </c>
      <c r="BF61" s="137">
        <f t="shared" ca="1" si="66"/>
        <v>0</v>
      </c>
      <c r="BG61" s="137">
        <f t="shared" ca="1" si="66"/>
        <v>0</v>
      </c>
      <c r="BH61" s="137">
        <f t="shared" ca="1" si="66"/>
        <v>0</v>
      </c>
      <c r="BI61" s="137">
        <f t="shared" ca="1" si="66"/>
        <v>0</v>
      </c>
      <c r="BJ61" s="137">
        <f t="shared" ca="1" si="66"/>
        <v>0</v>
      </c>
      <c r="BK61" s="137">
        <f t="shared" ca="1" si="66"/>
        <v>0</v>
      </c>
      <c r="BL61" s="137">
        <f t="shared" ca="1" si="66"/>
        <v>0</v>
      </c>
      <c r="BM61" s="137">
        <f t="shared" ca="1" si="66"/>
        <v>0</v>
      </c>
      <c r="BN61" s="137">
        <f t="shared" ca="1" si="66"/>
        <v>0</v>
      </c>
      <c r="BO61" s="137">
        <f t="shared" ca="1" si="66"/>
        <v>0</v>
      </c>
      <c r="BP61" s="137">
        <f t="shared" ca="1" si="66"/>
        <v>0</v>
      </c>
      <c r="BQ61" s="137">
        <f t="shared" ca="1" si="66"/>
        <v>0</v>
      </c>
      <c r="BR61" s="137">
        <f t="shared" ca="1" si="66"/>
        <v>0</v>
      </c>
      <c r="BS61" s="137">
        <f t="shared" ca="1" si="66"/>
        <v>0</v>
      </c>
      <c r="BT61" s="137">
        <f t="shared" ca="1" si="67"/>
        <v>0</v>
      </c>
      <c r="BU61" s="137">
        <f t="shared" ca="1" si="67"/>
        <v>0</v>
      </c>
      <c r="BV61" s="137">
        <f t="shared" ca="1" si="67"/>
        <v>0</v>
      </c>
      <c r="BW61" s="137">
        <f t="shared" ca="1" si="67"/>
        <v>0</v>
      </c>
      <c r="BX61" s="137">
        <f t="shared" ca="1" si="67"/>
        <v>0</v>
      </c>
      <c r="BY61" s="137">
        <f t="shared" ca="1" si="67"/>
        <v>0</v>
      </c>
      <c r="BZ61" s="137">
        <f t="shared" ca="1" si="67"/>
        <v>0</v>
      </c>
      <c r="CA61" s="137">
        <f t="shared" ca="1" si="67"/>
        <v>0</v>
      </c>
      <c r="CB61" s="137">
        <f t="shared" ca="1" si="67"/>
        <v>0</v>
      </c>
      <c r="CC61" s="137">
        <f t="shared" ca="1" si="67"/>
        <v>0</v>
      </c>
      <c r="CD61" s="137">
        <f t="shared" ca="1" si="67"/>
        <v>0</v>
      </c>
      <c r="CE61" s="137">
        <f t="shared" ca="1" si="67"/>
        <v>0</v>
      </c>
      <c r="CF61" s="137">
        <f t="shared" ca="1" si="67"/>
        <v>0</v>
      </c>
      <c r="CG61" s="137">
        <f t="shared" ca="1" si="67"/>
        <v>0</v>
      </c>
      <c r="CH61" s="137">
        <f t="shared" ca="1" si="67"/>
        <v>0</v>
      </c>
      <c r="CI61" s="137">
        <f t="shared" ca="1" si="67"/>
        <v>0</v>
      </c>
      <c r="CJ61" s="137">
        <f t="shared" ca="1" si="68"/>
        <v>0</v>
      </c>
      <c r="CK61" s="137">
        <f t="shared" ca="1" si="68"/>
        <v>0</v>
      </c>
      <c r="CL61" s="137">
        <f t="shared" ca="1" si="68"/>
        <v>0</v>
      </c>
      <c r="CM61" s="137">
        <f t="shared" ca="1" si="68"/>
        <v>0</v>
      </c>
      <c r="CN61" s="137">
        <f t="shared" ca="1" si="68"/>
        <v>0</v>
      </c>
      <c r="CO61" s="137">
        <f t="shared" ca="1" si="68"/>
        <v>0</v>
      </c>
      <c r="CP61" s="137">
        <f t="shared" ca="1" si="68"/>
        <v>0</v>
      </c>
      <c r="CQ61" s="137">
        <f t="shared" ca="1" si="68"/>
        <v>0</v>
      </c>
      <c r="CR61" s="137">
        <f t="shared" ca="1" si="68"/>
        <v>0</v>
      </c>
      <c r="CS61" s="137">
        <f t="shared" ca="1" si="68"/>
        <v>0</v>
      </c>
      <c r="CT61" s="137">
        <f t="shared" ca="1" si="69"/>
        <v>0</v>
      </c>
      <c r="CU61" s="137">
        <f t="shared" ca="1" si="69"/>
        <v>0</v>
      </c>
      <c r="CV61" s="137">
        <f t="shared" ca="1" si="69"/>
        <v>0</v>
      </c>
      <c r="CW61" s="137">
        <f t="shared" ca="1" si="69"/>
        <v>0</v>
      </c>
      <c r="CX61" s="137">
        <f t="shared" ca="1" si="69"/>
        <v>0</v>
      </c>
      <c r="CY61" s="137">
        <f t="shared" ca="1" si="69"/>
        <v>0</v>
      </c>
      <c r="CZ61" s="137">
        <f t="shared" ca="1" si="69"/>
        <v>0</v>
      </c>
      <c r="DA61" s="137">
        <f t="shared" ca="1" si="69"/>
        <v>0</v>
      </c>
      <c r="DB61" s="137">
        <f t="shared" ca="1" si="69"/>
        <v>0</v>
      </c>
      <c r="DC61" s="137">
        <f t="shared" ca="1" si="69"/>
        <v>0</v>
      </c>
      <c r="DE61" s="253" t="str">
        <f t="shared" ca="1" si="24"/>
        <v>E.2.6.</v>
      </c>
      <c r="DF61">
        <f t="shared" ca="1" si="70"/>
        <v>1</v>
      </c>
      <c r="DG61">
        <f t="shared" ca="1" si="71"/>
        <v>21</v>
      </c>
      <c r="DH61">
        <v>0</v>
      </c>
    </row>
    <row r="62" spans="1:112" hidden="1">
      <c r="A62" s="123">
        <v>50</v>
      </c>
      <c r="B62" s="204" t="str">
        <f t="shared" ca="1" si="12"/>
        <v>E.2.7.</v>
      </c>
      <c r="C62" s="128" t="str">
        <f t="shared" ca="1" si="13"/>
        <v>Veikla</v>
      </c>
      <c r="D62" s="143"/>
      <c r="E62" s="147">
        <f t="shared" ca="1" si="14"/>
        <v>0.21</v>
      </c>
      <c r="F62" s="138">
        <f ca="1">H62+NPV(FD,I62:INDEX(I62:DC62,PAL))</f>
        <v>0</v>
      </c>
      <c r="G62" s="139">
        <f ca="1">SUMIF($H$5:$DC$5,"&lt;="&amp;PAL,$H62:$DC62)</f>
        <v>0</v>
      </c>
      <c r="H62" s="137">
        <f t="shared" ca="1" si="63"/>
        <v>0</v>
      </c>
      <c r="I62" s="137">
        <f t="shared" ca="1" si="63"/>
        <v>0</v>
      </c>
      <c r="J62" s="137">
        <f t="shared" ca="1" si="63"/>
        <v>0</v>
      </c>
      <c r="K62" s="137">
        <f t="shared" ca="1" si="63"/>
        <v>0</v>
      </c>
      <c r="L62" s="137">
        <f t="shared" ca="1" si="63"/>
        <v>0</v>
      </c>
      <c r="M62" s="137">
        <f t="shared" ca="1" si="63"/>
        <v>0</v>
      </c>
      <c r="N62" s="137">
        <f t="shared" ca="1" si="63"/>
        <v>0</v>
      </c>
      <c r="O62" s="137">
        <f t="shared" ca="1" si="63"/>
        <v>0</v>
      </c>
      <c r="P62" s="137">
        <f t="shared" ca="1" si="63"/>
        <v>0</v>
      </c>
      <c r="Q62" s="137">
        <f t="shared" ca="1" si="63"/>
        <v>0</v>
      </c>
      <c r="R62" s="137">
        <f t="shared" ca="1" si="63"/>
        <v>0</v>
      </c>
      <c r="S62" s="137">
        <f t="shared" ca="1" si="63"/>
        <v>0</v>
      </c>
      <c r="T62" s="137">
        <f t="shared" ca="1" si="63"/>
        <v>0</v>
      </c>
      <c r="U62" s="137">
        <f t="shared" ca="1" si="63"/>
        <v>0</v>
      </c>
      <c r="V62" s="137">
        <f t="shared" ca="1" si="63"/>
        <v>0</v>
      </c>
      <c r="W62" s="137">
        <f t="shared" ca="1" si="63"/>
        <v>0</v>
      </c>
      <c r="X62" s="137">
        <f t="shared" ca="1" si="64"/>
        <v>0</v>
      </c>
      <c r="Y62" s="137">
        <f t="shared" ca="1" si="64"/>
        <v>0</v>
      </c>
      <c r="Z62" s="137">
        <f t="shared" ca="1" si="64"/>
        <v>0</v>
      </c>
      <c r="AA62" s="137">
        <f t="shared" ca="1" si="64"/>
        <v>0</v>
      </c>
      <c r="AB62" s="137">
        <f t="shared" ca="1" si="64"/>
        <v>0</v>
      </c>
      <c r="AC62" s="137">
        <f t="shared" ca="1" si="64"/>
        <v>0</v>
      </c>
      <c r="AD62" s="137">
        <f t="shared" ca="1" si="64"/>
        <v>0</v>
      </c>
      <c r="AE62" s="137">
        <f t="shared" ca="1" si="64"/>
        <v>0</v>
      </c>
      <c r="AF62" s="137">
        <f t="shared" ca="1" si="64"/>
        <v>0</v>
      </c>
      <c r="AG62" s="137">
        <f t="shared" ca="1" si="64"/>
        <v>0</v>
      </c>
      <c r="AH62" s="137">
        <f t="shared" ca="1" si="64"/>
        <v>0</v>
      </c>
      <c r="AI62" s="137">
        <f t="shared" ca="1" si="64"/>
        <v>0</v>
      </c>
      <c r="AJ62" s="137">
        <f t="shared" ca="1" si="64"/>
        <v>0</v>
      </c>
      <c r="AK62" s="137">
        <f t="shared" ca="1" si="64"/>
        <v>0</v>
      </c>
      <c r="AL62" s="137">
        <f t="shared" ca="1" si="64"/>
        <v>0</v>
      </c>
      <c r="AM62" s="137">
        <f t="shared" ca="1" si="64"/>
        <v>0</v>
      </c>
      <c r="AN62" s="137">
        <f t="shared" ca="1" si="65"/>
        <v>0</v>
      </c>
      <c r="AO62" s="137">
        <f t="shared" ca="1" si="65"/>
        <v>0</v>
      </c>
      <c r="AP62" s="137">
        <f t="shared" ca="1" si="65"/>
        <v>0</v>
      </c>
      <c r="AQ62" s="137">
        <f t="shared" ca="1" si="65"/>
        <v>0</v>
      </c>
      <c r="AR62" s="137">
        <f t="shared" ca="1" si="65"/>
        <v>0</v>
      </c>
      <c r="AS62" s="137">
        <f t="shared" ca="1" si="65"/>
        <v>0</v>
      </c>
      <c r="AT62" s="137">
        <f t="shared" ca="1" si="65"/>
        <v>0</v>
      </c>
      <c r="AU62" s="137">
        <f t="shared" ca="1" si="65"/>
        <v>0</v>
      </c>
      <c r="AV62" s="137">
        <f t="shared" ca="1" si="65"/>
        <v>0</v>
      </c>
      <c r="AW62" s="137">
        <f t="shared" ca="1" si="65"/>
        <v>0</v>
      </c>
      <c r="AX62" s="137">
        <f t="shared" ca="1" si="65"/>
        <v>0</v>
      </c>
      <c r="AY62" s="137">
        <f t="shared" ca="1" si="65"/>
        <v>0</v>
      </c>
      <c r="AZ62" s="137">
        <f t="shared" ca="1" si="65"/>
        <v>0</v>
      </c>
      <c r="BA62" s="137">
        <f t="shared" ca="1" si="65"/>
        <v>0</v>
      </c>
      <c r="BB62" s="137">
        <f t="shared" ca="1" si="65"/>
        <v>0</v>
      </c>
      <c r="BC62" s="137">
        <f t="shared" ca="1" si="65"/>
        <v>0</v>
      </c>
      <c r="BD62" s="137">
        <f t="shared" ca="1" si="66"/>
        <v>0</v>
      </c>
      <c r="BE62" s="137">
        <f t="shared" ca="1" si="66"/>
        <v>0</v>
      </c>
      <c r="BF62" s="137">
        <f t="shared" ca="1" si="66"/>
        <v>0</v>
      </c>
      <c r="BG62" s="137">
        <f t="shared" ca="1" si="66"/>
        <v>0</v>
      </c>
      <c r="BH62" s="137">
        <f t="shared" ca="1" si="66"/>
        <v>0</v>
      </c>
      <c r="BI62" s="137">
        <f t="shared" ca="1" si="66"/>
        <v>0</v>
      </c>
      <c r="BJ62" s="137">
        <f t="shared" ca="1" si="66"/>
        <v>0</v>
      </c>
      <c r="BK62" s="137">
        <f t="shared" ca="1" si="66"/>
        <v>0</v>
      </c>
      <c r="BL62" s="137">
        <f t="shared" ca="1" si="66"/>
        <v>0</v>
      </c>
      <c r="BM62" s="137">
        <f t="shared" ca="1" si="66"/>
        <v>0</v>
      </c>
      <c r="BN62" s="137">
        <f t="shared" ca="1" si="66"/>
        <v>0</v>
      </c>
      <c r="BO62" s="137">
        <f t="shared" ca="1" si="66"/>
        <v>0</v>
      </c>
      <c r="BP62" s="137">
        <f t="shared" ca="1" si="66"/>
        <v>0</v>
      </c>
      <c r="BQ62" s="137">
        <f t="shared" ca="1" si="66"/>
        <v>0</v>
      </c>
      <c r="BR62" s="137">
        <f t="shared" ca="1" si="66"/>
        <v>0</v>
      </c>
      <c r="BS62" s="137">
        <f t="shared" ca="1" si="66"/>
        <v>0</v>
      </c>
      <c r="BT62" s="137">
        <f t="shared" ca="1" si="67"/>
        <v>0</v>
      </c>
      <c r="BU62" s="137">
        <f t="shared" ca="1" si="67"/>
        <v>0</v>
      </c>
      <c r="BV62" s="137">
        <f t="shared" ca="1" si="67"/>
        <v>0</v>
      </c>
      <c r="BW62" s="137">
        <f t="shared" ca="1" si="67"/>
        <v>0</v>
      </c>
      <c r="BX62" s="137">
        <f t="shared" ca="1" si="67"/>
        <v>0</v>
      </c>
      <c r="BY62" s="137">
        <f t="shared" ca="1" si="67"/>
        <v>0</v>
      </c>
      <c r="BZ62" s="137">
        <f t="shared" ca="1" si="67"/>
        <v>0</v>
      </c>
      <c r="CA62" s="137">
        <f t="shared" ca="1" si="67"/>
        <v>0</v>
      </c>
      <c r="CB62" s="137">
        <f t="shared" ca="1" si="67"/>
        <v>0</v>
      </c>
      <c r="CC62" s="137">
        <f t="shared" ca="1" si="67"/>
        <v>0</v>
      </c>
      <c r="CD62" s="137">
        <f t="shared" ca="1" si="67"/>
        <v>0</v>
      </c>
      <c r="CE62" s="137">
        <f t="shared" ca="1" si="67"/>
        <v>0</v>
      </c>
      <c r="CF62" s="137">
        <f t="shared" ca="1" si="67"/>
        <v>0</v>
      </c>
      <c r="CG62" s="137">
        <f t="shared" ca="1" si="67"/>
        <v>0</v>
      </c>
      <c r="CH62" s="137">
        <f t="shared" ca="1" si="67"/>
        <v>0</v>
      </c>
      <c r="CI62" s="137">
        <f t="shared" ca="1" si="67"/>
        <v>0</v>
      </c>
      <c r="CJ62" s="137">
        <f t="shared" ca="1" si="68"/>
        <v>0</v>
      </c>
      <c r="CK62" s="137">
        <f t="shared" ca="1" si="68"/>
        <v>0</v>
      </c>
      <c r="CL62" s="137">
        <f t="shared" ca="1" si="68"/>
        <v>0</v>
      </c>
      <c r="CM62" s="137">
        <f t="shared" ca="1" si="68"/>
        <v>0</v>
      </c>
      <c r="CN62" s="137">
        <f t="shared" ca="1" si="68"/>
        <v>0</v>
      </c>
      <c r="CO62" s="137">
        <f t="shared" ca="1" si="68"/>
        <v>0</v>
      </c>
      <c r="CP62" s="137">
        <f t="shared" ca="1" si="68"/>
        <v>0</v>
      </c>
      <c r="CQ62" s="137">
        <f t="shared" ca="1" si="68"/>
        <v>0</v>
      </c>
      <c r="CR62" s="137">
        <f t="shared" ca="1" si="68"/>
        <v>0</v>
      </c>
      <c r="CS62" s="137">
        <f t="shared" ca="1" si="68"/>
        <v>0</v>
      </c>
      <c r="CT62" s="137">
        <f t="shared" ca="1" si="69"/>
        <v>0</v>
      </c>
      <c r="CU62" s="137">
        <f t="shared" ca="1" si="69"/>
        <v>0</v>
      </c>
      <c r="CV62" s="137">
        <f t="shared" ca="1" si="69"/>
        <v>0</v>
      </c>
      <c r="CW62" s="137">
        <f t="shared" ca="1" si="69"/>
        <v>0</v>
      </c>
      <c r="CX62" s="137">
        <f t="shared" ca="1" si="69"/>
        <v>0</v>
      </c>
      <c r="CY62" s="137">
        <f t="shared" ca="1" si="69"/>
        <v>0</v>
      </c>
      <c r="CZ62" s="137">
        <f t="shared" ca="1" si="69"/>
        <v>0</v>
      </c>
      <c r="DA62" s="137">
        <f t="shared" ca="1" si="69"/>
        <v>0</v>
      </c>
      <c r="DB62" s="137">
        <f t="shared" ca="1" si="69"/>
        <v>0</v>
      </c>
      <c r="DC62" s="137">
        <f t="shared" ca="1" si="69"/>
        <v>0</v>
      </c>
      <c r="DE62" s="253" t="str">
        <f t="shared" ca="1" si="24"/>
        <v>E.2.7.</v>
      </c>
      <c r="DF62">
        <f t="shared" ca="1" si="70"/>
        <v>1</v>
      </c>
      <c r="DG62">
        <f t="shared" ca="1" si="71"/>
        <v>21</v>
      </c>
      <c r="DH62">
        <v>0</v>
      </c>
    </row>
    <row r="63" spans="1:112" hidden="1">
      <c r="A63" s="123">
        <v>51</v>
      </c>
      <c r="B63" s="204" t="str">
        <f t="shared" ca="1" si="12"/>
        <v>E.2.8.</v>
      </c>
      <c r="C63" s="128" t="str">
        <f t="shared" ca="1" si="13"/>
        <v>Veikla</v>
      </c>
      <c r="D63" s="143"/>
      <c r="E63" s="147">
        <f t="shared" ca="1" si="14"/>
        <v>0.21</v>
      </c>
      <c r="F63" s="138">
        <f ca="1">H63+NPV(FD,I63:INDEX(I63:DC63,PAL))</f>
        <v>0</v>
      </c>
      <c r="G63" s="139">
        <f ca="1">SUMIF($H$5:$DC$5,"&lt;="&amp;PAL,$H63:$DC63)</f>
        <v>0</v>
      </c>
      <c r="H63" s="137">
        <f t="shared" ca="1" si="63"/>
        <v>0</v>
      </c>
      <c r="I63" s="137">
        <f t="shared" ca="1" si="63"/>
        <v>0</v>
      </c>
      <c r="J63" s="137">
        <f t="shared" ca="1" si="63"/>
        <v>0</v>
      </c>
      <c r="K63" s="137">
        <f t="shared" ca="1" si="63"/>
        <v>0</v>
      </c>
      <c r="L63" s="137">
        <f t="shared" ca="1" si="63"/>
        <v>0</v>
      </c>
      <c r="M63" s="137">
        <f t="shared" ca="1" si="63"/>
        <v>0</v>
      </c>
      <c r="N63" s="137">
        <f t="shared" ca="1" si="63"/>
        <v>0</v>
      </c>
      <c r="O63" s="137">
        <f t="shared" ca="1" si="63"/>
        <v>0</v>
      </c>
      <c r="P63" s="137">
        <f t="shared" ca="1" si="63"/>
        <v>0</v>
      </c>
      <c r="Q63" s="137">
        <f t="shared" ca="1" si="63"/>
        <v>0</v>
      </c>
      <c r="R63" s="137">
        <f t="shared" ca="1" si="63"/>
        <v>0</v>
      </c>
      <c r="S63" s="137">
        <f t="shared" ca="1" si="63"/>
        <v>0</v>
      </c>
      <c r="T63" s="137">
        <f t="shared" ca="1" si="63"/>
        <v>0</v>
      </c>
      <c r="U63" s="137">
        <f t="shared" ca="1" si="63"/>
        <v>0</v>
      </c>
      <c r="V63" s="137">
        <f t="shared" ca="1" si="63"/>
        <v>0</v>
      </c>
      <c r="W63" s="137">
        <f t="shared" ca="1" si="63"/>
        <v>0</v>
      </c>
      <c r="X63" s="137">
        <f t="shared" ca="1" si="64"/>
        <v>0</v>
      </c>
      <c r="Y63" s="137">
        <f t="shared" ca="1" si="64"/>
        <v>0</v>
      </c>
      <c r="Z63" s="137">
        <f t="shared" ca="1" si="64"/>
        <v>0</v>
      </c>
      <c r="AA63" s="137">
        <f t="shared" ca="1" si="64"/>
        <v>0</v>
      </c>
      <c r="AB63" s="137">
        <f t="shared" ca="1" si="64"/>
        <v>0</v>
      </c>
      <c r="AC63" s="137">
        <f t="shared" ca="1" si="64"/>
        <v>0</v>
      </c>
      <c r="AD63" s="137">
        <f t="shared" ca="1" si="64"/>
        <v>0</v>
      </c>
      <c r="AE63" s="137">
        <f t="shared" ca="1" si="64"/>
        <v>0</v>
      </c>
      <c r="AF63" s="137">
        <f t="shared" ca="1" si="64"/>
        <v>0</v>
      </c>
      <c r="AG63" s="137">
        <f t="shared" ca="1" si="64"/>
        <v>0</v>
      </c>
      <c r="AH63" s="137">
        <f t="shared" ca="1" si="64"/>
        <v>0</v>
      </c>
      <c r="AI63" s="137">
        <f t="shared" ca="1" si="64"/>
        <v>0</v>
      </c>
      <c r="AJ63" s="137">
        <f t="shared" ca="1" si="64"/>
        <v>0</v>
      </c>
      <c r="AK63" s="137">
        <f t="shared" ca="1" si="64"/>
        <v>0</v>
      </c>
      <c r="AL63" s="137">
        <f t="shared" ca="1" si="64"/>
        <v>0</v>
      </c>
      <c r="AM63" s="137">
        <f t="shared" ca="1" si="64"/>
        <v>0</v>
      </c>
      <c r="AN63" s="137">
        <f t="shared" ca="1" si="65"/>
        <v>0</v>
      </c>
      <c r="AO63" s="137">
        <f t="shared" ca="1" si="65"/>
        <v>0</v>
      </c>
      <c r="AP63" s="137">
        <f t="shared" ca="1" si="65"/>
        <v>0</v>
      </c>
      <c r="AQ63" s="137">
        <f t="shared" ca="1" si="65"/>
        <v>0</v>
      </c>
      <c r="AR63" s="137">
        <f t="shared" ca="1" si="65"/>
        <v>0</v>
      </c>
      <c r="AS63" s="137">
        <f t="shared" ca="1" si="65"/>
        <v>0</v>
      </c>
      <c r="AT63" s="137">
        <f t="shared" ca="1" si="65"/>
        <v>0</v>
      </c>
      <c r="AU63" s="137">
        <f t="shared" ca="1" si="65"/>
        <v>0</v>
      </c>
      <c r="AV63" s="137">
        <f t="shared" ca="1" si="65"/>
        <v>0</v>
      </c>
      <c r="AW63" s="137">
        <f t="shared" ca="1" si="65"/>
        <v>0</v>
      </c>
      <c r="AX63" s="137">
        <f t="shared" ca="1" si="65"/>
        <v>0</v>
      </c>
      <c r="AY63" s="137">
        <f t="shared" ca="1" si="65"/>
        <v>0</v>
      </c>
      <c r="AZ63" s="137">
        <f t="shared" ca="1" si="65"/>
        <v>0</v>
      </c>
      <c r="BA63" s="137">
        <f t="shared" ca="1" si="65"/>
        <v>0</v>
      </c>
      <c r="BB63" s="137">
        <f t="shared" ca="1" si="65"/>
        <v>0</v>
      </c>
      <c r="BC63" s="137">
        <f t="shared" ca="1" si="65"/>
        <v>0</v>
      </c>
      <c r="BD63" s="137">
        <f t="shared" ca="1" si="66"/>
        <v>0</v>
      </c>
      <c r="BE63" s="137">
        <f t="shared" ca="1" si="66"/>
        <v>0</v>
      </c>
      <c r="BF63" s="137">
        <f t="shared" ca="1" si="66"/>
        <v>0</v>
      </c>
      <c r="BG63" s="137">
        <f t="shared" ca="1" si="66"/>
        <v>0</v>
      </c>
      <c r="BH63" s="137">
        <f t="shared" ca="1" si="66"/>
        <v>0</v>
      </c>
      <c r="BI63" s="137">
        <f t="shared" ca="1" si="66"/>
        <v>0</v>
      </c>
      <c r="BJ63" s="137">
        <f t="shared" ca="1" si="66"/>
        <v>0</v>
      </c>
      <c r="BK63" s="137">
        <f t="shared" ca="1" si="66"/>
        <v>0</v>
      </c>
      <c r="BL63" s="137">
        <f t="shared" ca="1" si="66"/>
        <v>0</v>
      </c>
      <c r="BM63" s="137">
        <f t="shared" ca="1" si="66"/>
        <v>0</v>
      </c>
      <c r="BN63" s="137">
        <f t="shared" ca="1" si="66"/>
        <v>0</v>
      </c>
      <c r="BO63" s="137">
        <f t="shared" ca="1" si="66"/>
        <v>0</v>
      </c>
      <c r="BP63" s="137">
        <f t="shared" ca="1" si="66"/>
        <v>0</v>
      </c>
      <c r="BQ63" s="137">
        <f t="shared" ca="1" si="66"/>
        <v>0</v>
      </c>
      <c r="BR63" s="137">
        <f t="shared" ca="1" si="66"/>
        <v>0</v>
      </c>
      <c r="BS63" s="137">
        <f t="shared" ca="1" si="66"/>
        <v>0</v>
      </c>
      <c r="BT63" s="137">
        <f t="shared" ca="1" si="67"/>
        <v>0</v>
      </c>
      <c r="BU63" s="137">
        <f t="shared" ca="1" si="67"/>
        <v>0</v>
      </c>
      <c r="BV63" s="137">
        <f t="shared" ca="1" si="67"/>
        <v>0</v>
      </c>
      <c r="BW63" s="137">
        <f t="shared" ca="1" si="67"/>
        <v>0</v>
      </c>
      <c r="BX63" s="137">
        <f t="shared" ca="1" si="67"/>
        <v>0</v>
      </c>
      <c r="BY63" s="137">
        <f t="shared" ca="1" si="67"/>
        <v>0</v>
      </c>
      <c r="BZ63" s="137">
        <f t="shared" ca="1" si="67"/>
        <v>0</v>
      </c>
      <c r="CA63" s="137">
        <f t="shared" ca="1" si="67"/>
        <v>0</v>
      </c>
      <c r="CB63" s="137">
        <f t="shared" ca="1" si="67"/>
        <v>0</v>
      </c>
      <c r="CC63" s="137">
        <f t="shared" ca="1" si="67"/>
        <v>0</v>
      </c>
      <c r="CD63" s="137">
        <f t="shared" ca="1" si="67"/>
        <v>0</v>
      </c>
      <c r="CE63" s="137">
        <f t="shared" ca="1" si="67"/>
        <v>0</v>
      </c>
      <c r="CF63" s="137">
        <f t="shared" ca="1" si="67"/>
        <v>0</v>
      </c>
      <c r="CG63" s="137">
        <f t="shared" ca="1" si="67"/>
        <v>0</v>
      </c>
      <c r="CH63" s="137">
        <f t="shared" ca="1" si="67"/>
        <v>0</v>
      </c>
      <c r="CI63" s="137">
        <f t="shared" ca="1" si="67"/>
        <v>0</v>
      </c>
      <c r="CJ63" s="137">
        <f t="shared" ca="1" si="68"/>
        <v>0</v>
      </c>
      <c r="CK63" s="137">
        <f t="shared" ca="1" si="68"/>
        <v>0</v>
      </c>
      <c r="CL63" s="137">
        <f t="shared" ca="1" si="68"/>
        <v>0</v>
      </c>
      <c r="CM63" s="137">
        <f t="shared" ca="1" si="68"/>
        <v>0</v>
      </c>
      <c r="CN63" s="137">
        <f t="shared" ca="1" si="68"/>
        <v>0</v>
      </c>
      <c r="CO63" s="137">
        <f t="shared" ca="1" si="68"/>
        <v>0</v>
      </c>
      <c r="CP63" s="137">
        <f t="shared" ca="1" si="68"/>
        <v>0</v>
      </c>
      <c r="CQ63" s="137">
        <f t="shared" ca="1" si="68"/>
        <v>0</v>
      </c>
      <c r="CR63" s="137">
        <f t="shared" ca="1" si="68"/>
        <v>0</v>
      </c>
      <c r="CS63" s="137">
        <f t="shared" ca="1" si="68"/>
        <v>0</v>
      </c>
      <c r="CT63" s="137">
        <f t="shared" ca="1" si="69"/>
        <v>0</v>
      </c>
      <c r="CU63" s="137">
        <f t="shared" ca="1" si="69"/>
        <v>0</v>
      </c>
      <c r="CV63" s="137">
        <f t="shared" ca="1" si="69"/>
        <v>0</v>
      </c>
      <c r="CW63" s="137">
        <f t="shared" ca="1" si="69"/>
        <v>0</v>
      </c>
      <c r="CX63" s="137">
        <f t="shared" ca="1" si="69"/>
        <v>0</v>
      </c>
      <c r="CY63" s="137">
        <f t="shared" ca="1" si="69"/>
        <v>0</v>
      </c>
      <c r="CZ63" s="137">
        <f t="shared" ca="1" si="69"/>
        <v>0</v>
      </c>
      <c r="DA63" s="137">
        <f t="shared" ca="1" si="69"/>
        <v>0</v>
      </c>
      <c r="DB63" s="137">
        <f t="shared" ca="1" si="69"/>
        <v>0</v>
      </c>
      <c r="DC63" s="137">
        <f t="shared" ca="1" si="69"/>
        <v>0</v>
      </c>
      <c r="DE63" s="253" t="str">
        <f t="shared" ca="1" si="24"/>
        <v>E.2.8.</v>
      </c>
      <c r="DF63">
        <f t="shared" ca="1" si="70"/>
        <v>1</v>
      </c>
      <c r="DG63">
        <f t="shared" ca="1" si="71"/>
        <v>21</v>
      </c>
      <c r="DH63">
        <v>0</v>
      </c>
    </row>
    <row r="64" spans="1:112" hidden="1">
      <c r="A64" s="123">
        <v>52</v>
      </c>
      <c r="B64" s="204" t="str">
        <f t="shared" ca="1" si="12"/>
        <v>E.2.9.</v>
      </c>
      <c r="C64" s="128" t="str">
        <f t="shared" ca="1" si="13"/>
        <v>Reinvesticijos (po priemonės įgyvendinimo)</v>
      </c>
      <c r="D64" s="143"/>
      <c r="E64" s="147">
        <f t="shared" ca="1" si="14"/>
        <v>0.21</v>
      </c>
      <c r="F64" s="138">
        <f ca="1">H64+NPV(FD,I64:INDEX(I64:DC64,PAL))</f>
        <v>0</v>
      </c>
      <c r="G64" s="139">
        <f ca="1">SUMIF($H$5:$DC$5,"&lt;="&amp;PAL,$H64:$DC64)</f>
        <v>0</v>
      </c>
      <c r="H64" s="137">
        <f t="shared" ca="1" si="63"/>
        <v>0</v>
      </c>
      <c r="I64" s="137">
        <f t="shared" ca="1" si="63"/>
        <v>0</v>
      </c>
      <c r="J64" s="137">
        <f t="shared" ca="1" si="63"/>
        <v>0</v>
      </c>
      <c r="K64" s="137">
        <f t="shared" ca="1" si="63"/>
        <v>0</v>
      </c>
      <c r="L64" s="137">
        <f t="shared" ca="1" si="63"/>
        <v>0</v>
      </c>
      <c r="M64" s="137">
        <f t="shared" ca="1" si="63"/>
        <v>0</v>
      </c>
      <c r="N64" s="137">
        <f t="shared" ca="1" si="63"/>
        <v>0</v>
      </c>
      <c r="O64" s="137">
        <f t="shared" ca="1" si="63"/>
        <v>0</v>
      </c>
      <c r="P64" s="137">
        <f t="shared" ca="1" si="63"/>
        <v>0</v>
      </c>
      <c r="Q64" s="137">
        <f t="shared" ca="1" si="63"/>
        <v>0</v>
      </c>
      <c r="R64" s="137">
        <f t="shared" ca="1" si="63"/>
        <v>0</v>
      </c>
      <c r="S64" s="137">
        <f t="shared" ca="1" si="63"/>
        <v>0</v>
      </c>
      <c r="T64" s="137">
        <f t="shared" ca="1" si="63"/>
        <v>0</v>
      </c>
      <c r="U64" s="137">
        <f t="shared" ca="1" si="63"/>
        <v>0</v>
      </c>
      <c r="V64" s="137">
        <f t="shared" ca="1" si="63"/>
        <v>0</v>
      </c>
      <c r="W64" s="137">
        <f t="shared" ca="1" si="63"/>
        <v>0</v>
      </c>
      <c r="X64" s="137">
        <f t="shared" ca="1" si="64"/>
        <v>0</v>
      </c>
      <c r="Y64" s="137">
        <f t="shared" ca="1" si="64"/>
        <v>0</v>
      </c>
      <c r="Z64" s="137">
        <f t="shared" ca="1" si="64"/>
        <v>0</v>
      </c>
      <c r="AA64" s="137">
        <f t="shared" ca="1" si="64"/>
        <v>0</v>
      </c>
      <c r="AB64" s="137">
        <f t="shared" ca="1" si="64"/>
        <v>0</v>
      </c>
      <c r="AC64" s="137">
        <f t="shared" ca="1" si="64"/>
        <v>0</v>
      </c>
      <c r="AD64" s="137">
        <f t="shared" ca="1" si="64"/>
        <v>0</v>
      </c>
      <c r="AE64" s="137">
        <f t="shared" ca="1" si="64"/>
        <v>0</v>
      </c>
      <c r="AF64" s="137">
        <f t="shared" ca="1" si="64"/>
        <v>0</v>
      </c>
      <c r="AG64" s="137">
        <f t="shared" ca="1" si="64"/>
        <v>0</v>
      </c>
      <c r="AH64" s="137">
        <f t="shared" ca="1" si="64"/>
        <v>0</v>
      </c>
      <c r="AI64" s="137">
        <f t="shared" ca="1" si="64"/>
        <v>0</v>
      </c>
      <c r="AJ64" s="137">
        <f t="shared" ca="1" si="64"/>
        <v>0</v>
      </c>
      <c r="AK64" s="137">
        <f t="shared" ca="1" si="64"/>
        <v>0</v>
      </c>
      <c r="AL64" s="137">
        <f t="shared" ca="1" si="64"/>
        <v>0</v>
      </c>
      <c r="AM64" s="137">
        <f t="shared" ca="1" si="64"/>
        <v>0</v>
      </c>
      <c r="AN64" s="137">
        <f t="shared" ca="1" si="65"/>
        <v>0</v>
      </c>
      <c r="AO64" s="137">
        <f t="shared" ca="1" si="65"/>
        <v>0</v>
      </c>
      <c r="AP64" s="137">
        <f t="shared" ca="1" si="65"/>
        <v>0</v>
      </c>
      <c r="AQ64" s="137">
        <f t="shared" ca="1" si="65"/>
        <v>0</v>
      </c>
      <c r="AR64" s="137">
        <f t="shared" ca="1" si="65"/>
        <v>0</v>
      </c>
      <c r="AS64" s="137">
        <f t="shared" ca="1" si="65"/>
        <v>0</v>
      </c>
      <c r="AT64" s="137">
        <f t="shared" ca="1" si="65"/>
        <v>0</v>
      </c>
      <c r="AU64" s="137">
        <f t="shared" ca="1" si="65"/>
        <v>0</v>
      </c>
      <c r="AV64" s="137">
        <f t="shared" ca="1" si="65"/>
        <v>0</v>
      </c>
      <c r="AW64" s="137">
        <f t="shared" ca="1" si="65"/>
        <v>0</v>
      </c>
      <c r="AX64" s="137">
        <f t="shared" ca="1" si="65"/>
        <v>0</v>
      </c>
      <c r="AY64" s="137">
        <f t="shared" ca="1" si="65"/>
        <v>0</v>
      </c>
      <c r="AZ64" s="137">
        <f t="shared" ca="1" si="65"/>
        <v>0</v>
      </c>
      <c r="BA64" s="137">
        <f t="shared" ca="1" si="65"/>
        <v>0</v>
      </c>
      <c r="BB64" s="137">
        <f t="shared" ca="1" si="65"/>
        <v>0</v>
      </c>
      <c r="BC64" s="137">
        <f t="shared" ca="1" si="65"/>
        <v>0</v>
      </c>
      <c r="BD64" s="137">
        <f t="shared" ca="1" si="66"/>
        <v>0</v>
      </c>
      <c r="BE64" s="137">
        <f t="shared" ca="1" si="66"/>
        <v>0</v>
      </c>
      <c r="BF64" s="137">
        <f t="shared" ca="1" si="66"/>
        <v>0</v>
      </c>
      <c r="BG64" s="137">
        <f t="shared" ca="1" si="66"/>
        <v>0</v>
      </c>
      <c r="BH64" s="137">
        <f t="shared" ca="1" si="66"/>
        <v>0</v>
      </c>
      <c r="BI64" s="137">
        <f t="shared" ca="1" si="66"/>
        <v>0</v>
      </c>
      <c r="BJ64" s="137">
        <f t="shared" ca="1" si="66"/>
        <v>0</v>
      </c>
      <c r="BK64" s="137">
        <f t="shared" ca="1" si="66"/>
        <v>0</v>
      </c>
      <c r="BL64" s="137">
        <f t="shared" ca="1" si="66"/>
        <v>0</v>
      </c>
      <c r="BM64" s="137">
        <f t="shared" ca="1" si="66"/>
        <v>0</v>
      </c>
      <c r="BN64" s="137">
        <f t="shared" ca="1" si="66"/>
        <v>0</v>
      </c>
      <c r="BO64" s="137">
        <f t="shared" ca="1" si="66"/>
        <v>0</v>
      </c>
      <c r="BP64" s="137">
        <f t="shared" ca="1" si="66"/>
        <v>0</v>
      </c>
      <c r="BQ64" s="137">
        <f t="shared" ca="1" si="66"/>
        <v>0</v>
      </c>
      <c r="BR64" s="137">
        <f t="shared" ca="1" si="66"/>
        <v>0</v>
      </c>
      <c r="BS64" s="137">
        <f t="shared" ca="1" si="66"/>
        <v>0</v>
      </c>
      <c r="BT64" s="137">
        <f t="shared" ca="1" si="67"/>
        <v>0</v>
      </c>
      <c r="BU64" s="137">
        <f t="shared" ca="1" si="67"/>
        <v>0</v>
      </c>
      <c r="BV64" s="137">
        <f t="shared" ca="1" si="67"/>
        <v>0</v>
      </c>
      <c r="BW64" s="137">
        <f t="shared" ca="1" si="67"/>
        <v>0</v>
      </c>
      <c r="BX64" s="137">
        <f t="shared" ca="1" si="67"/>
        <v>0</v>
      </c>
      <c r="BY64" s="137">
        <f t="shared" ca="1" si="67"/>
        <v>0</v>
      </c>
      <c r="BZ64" s="137">
        <f t="shared" ca="1" si="67"/>
        <v>0</v>
      </c>
      <c r="CA64" s="137">
        <f t="shared" ca="1" si="67"/>
        <v>0</v>
      </c>
      <c r="CB64" s="137">
        <f t="shared" ca="1" si="67"/>
        <v>0</v>
      </c>
      <c r="CC64" s="137">
        <f t="shared" ca="1" si="67"/>
        <v>0</v>
      </c>
      <c r="CD64" s="137">
        <f t="shared" ca="1" si="67"/>
        <v>0</v>
      </c>
      <c r="CE64" s="137">
        <f t="shared" ca="1" si="67"/>
        <v>0</v>
      </c>
      <c r="CF64" s="137">
        <f t="shared" ca="1" si="67"/>
        <v>0</v>
      </c>
      <c r="CG64" s="137">
        <f t="shared" ca="1" si="67"/>
        <v>0</v>
      </c>
      <c r="CH64" s="137">
        <f t="shared" ca="1" si="67"/>
        <v>0</v>
      </c>
      <c r="CI64" s="137">
        <f t="shared" ca="1" si="67"/>
        <v>0</v>
      </c>
      <c r="CJ64" s="137">
        <f t="shared" ca="1" si="68"/>
        <v>0</v>
      </c>
      <c r="CK64" s="137">
        <f t="shared" ca="1" si="68"/>
        <v>0</v>
      </c>
      <c r="CL64" s="137">
        <f t="shared" ca="1" si="68"/>
        <v>0</v>
      </c>
      <c r="CM64" s="137">
        <f t="shared" ca="1" si="68"/>
        <v>0</v>
      </c>
      <c r="CN64" s="137">
        <f t="shared" ca="1" si="68"/>
        <v>0</v>
      </c>
      <c r="CO64" s="137">
        <f t="shared" ca="1" si="68"/>
        <v>0</v>
      </c>
      <c r="CP64" s="137">
        <f t="shared" ca="1" si="68"/>
        <v>0</v>
      </c>
      <c r="CQ64" s="137">
        <f t="shared" ca="1" si="68"/>
        <v>0</v>
      </c>
      <c r="CR64" s="137">
        <f t="shared" ca="1" si="68"/>
        <v>0</v>
      </c>
      <c r="CS64" s="137">
        <f t="shared" ca="1" si="68"/>
        <v>0</v>
      </c>
      <c r="CT64" s="137">
        <f t="shared" ca="1" si="69"/>
        <v>0</v>
      </c>
      <c r="CU64" s="137">
        <f t="shared" ca="1" si="69"/>
        <v>0</v>
      </c>
      <c r="CV64" s="137">
        <f t="shared" ca="1" si="69"/>
        <v>0</v>
      </c>
      <c r="CW64" s="137">
        <f t="shared" ca="1" si="69"/>
        <v>0</v>
      </c>
      <c r="CX64" s="137">
        <f t="shared" ca="1" si="69"/>
        <v>0</v>
      </c>
      <c r="CY64" s="137">
        <f t="shared" ca="1" si="69"/>
        <v>0</v>
      </c>
      <c r="CZ64" s="137">
        <f t="shared" ca="1" si="69"/>
        <v>0</v>
      </c>
      <c r="DA64" s="137">
        <f t="shared" ca="1" si="69"/>
        <v>0</v>
      </c>
      <c r="DB64" s="137">
        <f t="shared" ca="1" si="69"/>
        <v>0</v>
      </c>
      <c r="DC64" s="137">
        <f t="shared" ca="1" si="69"/>
        <v>0</v>
      </c>
      <c r="DE64" s="253" t="str">
        <f t="shared" ca="1" si="24"/>
        <v>E.2.9.</v>
      </c>
      <c r="DF64">
        <f t="shared" ca="1" si="70"/>
        <v>1</v>
      </c>
      <c r="DG64">
        <f t="shared" ca="1" si="71"/>
        <v>21</v>
      </c>
      <c r="DH64">
        <v>0</v>
      </c>
    </row>
    <row r="65" spans="1:112" hidden="1">
      <c r="A65" s="123">
        <v>53</v>
      </c>
      <c r="B65" s="204" t="str">
        <f t="shared" ca="1" si="12"/>
        <v>E.2.L.</v>
      </c>
      <c r="C65" s="128" t="str">
        <f t="shared" ca="1" si="13"/>
        <v>Likutinė vertė</v>
      </c>
      <c r="D65" s="113"/>
      <c r="E65" s="147">
        <f t="shared" ca="1" si="14"/>
        <v>0.21</v>
      </c>
      <c r="F65" s="138">
        <f ca="1">H65+NPV(FD,I65:INDEX(I65:DC65,PAL))</f>
        <v>0</v>
      </c>
      <c r="G65" s="139">
        <f ca="1">SUMIF($H$5:$DC$5,"&lt;="&amp;PAL,$H65:$DC65)</f>
        <v>0</v>
      </c>
      <c r="H65" s="137">
        <f t="shared" ca="1" si="63"/>
        <v>0</v>
      </c>
      <c r="I65" s="137">
        <f t="shared" ca="1" si="63"/>
        <v>0</v>
      </c>
      <c r="J65" s="137">
        <f t="shared" ca="1" si="63"/>
        <v>0</v>
      </c>
      <c r="K65" s="137">
        <f t="shared" ca="1" si="63"/>
        <v>0</v>
      </c>
      <c r="L65" s="137">
        <f t="shared" ca="1" si="63"/>
        <v>0</v>
      </c>
      <c r="M65" s="137">
        <f t="shared" ca="1" si="63"/>
        <v>0</v>
      </c>
      <c r="N65" s="137">
        <f t="shared" ca="1" si="63"/>
        <v>0</v>
      </c>
      <c r="O65" s="137">
        <f t="shared" ca="1" si="63"/>
        <v>0</v>
      </c>
      <c r="P65" s="137">
        <f t="shared" ca="1" si="63"/>
        <v>0</v>
      </c>
      <c r="Q65" s="137">
        <f t="shared" ca="1" si="63"/>
        <v>0</v>
      </c>
      <c r="R65" s="137">
        <f t="shared" ca="1" si="63"/>
        <v>0</v>
      </c>
      <c r="S65" s="137">
        <f t="shared" ca="1" si="63"/>
        <v>0</v>
      </c>
      <c r="T65" s="137">
        <f t="shared" ca="1" si="63"/>
        <v>0</v>
      </c>
      <c r="U65" s="137">
        <f t="shared" ca="1" si="63"/>
        <v>0</v>
      </c>
      <c r="V65" s="137">
        <f t="shared" ca="1" si="63"/>
        <v>0</v>
      </c>
      <c r="W65" s="137">
        <f t="shared" ca="1" si="63"/>
        <v>0</v>
      </c>
      <c r="X65" s="137">
        <f t="shared" ca="1" si="64"/>
        <v>0</v>
      </c>
      <c r="Y65" s="137">
        <f t="shared" ca="1" si="64"/>
        <v>0</v>
      </c>
      <c r="Z65" s="137">
        <f t="shared" ca="1" si="64"/>
        <v>0</v>
      </c>
      <c r="AA65" s="137">
        <f t="shared" ca="1" si="64"/>
        <v>0</v>
      </c>
      <c r="AB65" s="137">
        <f t="shared" ca="1" si="64"/>
        <v>0</v>
      </c>
      <c r="AC65" s="137">
        <f t="shared" ca="1" si="64"/>
        <v>0</v>
      </c>
      <c r="AD65" s="137">
        <f t="shared" ca="1" si="64"/>
        <v>0</v>
      </c>
      <c r="AE65" s="137">
        <f t="shared" ca="1" si="64"/>
        <v>0</v>
      </c>
      <c r="AF65" s="137">
        <f t="shared" ca="1" si="64"/>
        <v>0</v>
      </c>
      <c r="AG65" s="137">
        <f t="shared" ca="1" si="64"/>
        <v>0</v>
      </c>
      <c r="AH65" s="137">
        <f t="shared" ca="1" si="64"/>
        <v>0</v>
      </c>
      <c r="AI65" s="137">
        <f t="shared" ca="1" si="64"/>
        <v>0</v>
      </c>
      <c r="AJ65" s="137">
        <f t="shared" ca="1" si="64"/>
        <v>0</v>
      </c>
      <c r="AK65" s="137">
        <f t="shared" ca="1" si="64"/>
        <v>0</v>
      </c>
      <c r="AL65" s="137">
        <f t="shared" ca="1" si="64"/>
        <v>0</v>
      </c>
      <c r="AM65" s="137">
        <f t="shared" ca="1" si="64"/>
        <v>0</v>
      </c>
      <c r="AN65" s="137">
        <f t="shared" ca="1" si="65"/>
        <v>0</v>
      </c>
      <c r="AO65" s="137">
        <f t="shared" ca="1" si="65"/>
        <v>0</v>
      </c>
      <c r="AP65" s="137">
        <f t="shared" ca="1" si="65"/>
        <v>0</v>
      </c>
      <c r="AQ65" s="137">
        <f t="shared" ca="1" si="65"/>
        <v>0</v>
      </c>
      <c r="AR65" s="137">
        <f t="shared" ca="1" si="65"/>
        <v>0</v>
      </c>
      <c r="AS65" s="137">
        <f t="shared" ca="1" si="65"/>
        <v>0</v>
      </c>
      <c r="AT65" s="137">
        <f t="shared" ca="1" si="65"/>
        <v>0</v>
      </c>
      <c r="AU65" s="137">
        <f t="shared" ca="1" si="65"/>
        <v>0</v>
      </c>
      <c r="AV65" s="137">
        <f t="shared" ca="1" si="65"/>
        <v>0</v>
      </c>
      <c r="AW65" s="137">
        <f t="shared" ca="1" si="65"/>
        <v>0</v>
      </c>
      <c r="AX65" s="137">
        <f t="shared" ca="1" si="65"/>
        <v>0</v>
      </c>
      <c r="AY65" s="137">
        <f t="shared" ca="1" si="65"/>
        <v>0</v>
      </c>
      <c r="AZ65" s="137">
        <f t="shared" ca="1" si="65"/>
        <v>0</v>
      </c>
      <c r="BA65" s="137">
        <f t="shared" ca="1" si="65"/>
        <v>0</v>
      </c>
      <c r="BB65" s="137">
        <f t="shared" ca="1" si="65"/>
        <v>0</v>
      </c>
      <c r="BC65" s="137">
        <f t="shared" ca="1" si="65"/>
        <v>0</v>
      </c>
      <c r="BD65" s="137">
        <f t="shared" ca="1" si="66"/>
        <v>0</v>
      </c>
      <c r="BE65" s="137">
        <f t="shared" ca="1" si="66"/>
        <v>0</v>
      </c>
      <c r="BF65" s="137">
        <f t="shared" ca="1" si="66"/>
        <v>0</v>
      </c>
      <c r="BG65" s="137">
        <f t="shared" ca="1" si="66"/>
        <v>0</v>
      </c>
      <c r="BH65" s="137">
        <f t="shared" ca="1" si="66"/>
        <v>0</v>
      </c>
      <c r="BI65" s="137">
        <f t="shared" ca="1" si="66"/>
        <v>0</v>
      </c>
      <c r="BJ65" s="137">
        <f t="shared" ca="1" si="66"/>
        <v>0</v>
      </c>
      <c r="BK65" s="137">
        <f t="shared" ca="1" si="66"/>
        <v>0</v>
      </c>
      <c r="BL65" s="137">
        <f t="shared" ca="1" si="66"/>
        <v>0</v>
      </c>
      <c r="BM65" s="137">
        <f t="shared" ca="1" si="66"/>
        <v>0</v>
      </c>
      <c r="BN65" s="137">
        <f t="shared" ca="1" si="66"/>
        <v>0</v>
      </c>
      <c r="BO65" s="137">
        <f t="shared" ca="1" si="66"/>
        <v>0</v>
      </c>
      <c r="BP65" s="137">
        <f t="shared" ca="1" si="66"/>
        <v>0</v>
      </c>
      <c r="BQ65" s="137">
        <f t="shared" ca="1" si="66"/>
        <v>0</v>
      </c>
      <c r="BR65" s="137">
        <f t="shared" ca="1" si="66"/>
        <v>0</v>
      </c>
      <c r="BS65" s="137">
        <f t="shared" ca="1" si="66"/>
        <v>0</v>
      </c>
      <c r="BT65" s="137">
        <f t="shared" ca="1" si="67"/>
        <v>0</v>
      </c>
      <c r="BU65" s="137">
        <f t="shared" ca="1" si="67"/>
        <v>0</v>
      </c>
      <c r="BV65" s="137">
        <f t="shared" ca="1" si="67"/>
        <v>0</v>
      </c>
      <c r="BW65" s="137">
        <f t="shared" ca="1" si="67"/>
        <v>0</v>
      </c>
      <c r="BX65" s="137">
        <f t="shared" ca="1" si="67"/>
        <v>0</v>
      </c>
      <c r="BY65" s="137">
        <f t="shared" ca="1" si="67"/>
        <v>0</v>
      </c>
      <c r="BZ65" s="137">
        <f t="shared" ca="1" si="67"/>
        <v>0</v>
      </c>
      <c r="CA65" s="137">
        <f t="shared" ca="1" si="67"/>
        <v>0</v>
      </c>
      <c r="CB65" s="137">
        <f t="shared" ca="1" si="67"/>
        <v>0</v>
      </c>
      <c r="CC65" s="137">
        <f t="shared" ca="1" si="67"/>
        <v>0</v>
      </c>
      <c r="CD65" s="137">
        <f t="shared" ca="1" si="67"/>
        <v>0</v>
      </c>
      <c r="CE65" s="137">
        <f t="shared" ca="1" si="67"/>
        <v>0</v>
      </c>
      <c r="CF65" s="137">
        <f t="shared" ca="1" si="67"/>
        <v>0</v>
      </c>
      <c r="CG65" s="137">
        <f t="shared" ca="1" si="67"/>
        <v>0</v>
      </c>
      <c r="CH65" s="137">
        <f t="shared" ca="1" si="67"/>
        <v>0</v>
      </c>
      <c r="CI65" s="137">
        <f t="shared" ca="1" si="67"/>
        <v>0</v>
      </c>
      <c r="CJ65" s="137">
        <f t="shared" ca="1" si="68"/>
        <v>0</v>
      </c>
      <c r="CK65" s="137">
        <f t="shared" ca="1" si="68"/>
        <v>0</v>
      </c>
      <c r="CL65" s="137">
        <f t="shared" ca="1" si="68"/>
        <v>0</v>
      </c>
      <c r="CM65" s="137">
        <f t="shared" ca="1" si="68"/>
        <v>0</v>
      </c>
      <c r="CN65" s="137">
        <f t="shared" ca="1" si="68"/>
        <v>0</v>
      </c>
      <c r="CO65" s="137">
        <f t="shared" ca="1" si="68"/>
        <v>0</v>
      </c>
      <c r="CP65" s="137">
        <f t="shared" ca="1" si="68"/>
        <v>0</v>
      </c>
      <c r="CQ65" s="137">
        <f t="shared" ca="1" si="68"/>
        <v>0</v>
      </c>
      <c r="CR65" s="137">
        <f t="shared" ca="1" si="68"/>
        <v>0</v>
      </c>
      <c r="CS65" s="137">
        <f t="shared" ca="1" si="68"/>
        <v>0</v>
      </c>
      <c r="CT65" s="137">
        <f t="shared" ca="1" si="69"/>
        <v>0</v>
      </c>
      <c r="CU65" s="137">
        <f t="shared" ca="1" si="69"/>
        <v>0</v>
      </c>
      <c r="CV65" s="137">
        <f t="shared" ca="1" si="69"/>
        <v>0</v>
      </c>
      <c r="CW65" s="137">
        <f t="shared" ca="1" si="69"/>
        <v>0</v>
      </c>
      <c r="CX65" s="137">
        <f t="shared" ca="1" si="69"/>
        <v>0</v>
      </c>
      <c r="CY65" s="137">
        <f t="shared" ca="1" si="69"/>
        <v>0</v>
      </c>
      <c r="CZ65" s="137">
        <f t="shared" ca="1" si="69"/>
        <v>0</v>
      </c>
      <c r="DA65" s="137">
        <f t="shared" ca="1" si="69"/>
        <v>0</v>
      </c>
      <c r="DB65" s="137">
        <f t="shared" ca="1" si="69"/>
        <v>0</v>
      </c>
      <c r="DC65" s="137">
        <f t="shared" ca="1" si="69"/>
        <v>0</v>
      </c>
      <c r="DE65" s="253" t="str">
        <f t="shared" ca="1" si="24"/>
        <v>E.2.L.</v>
      </c>
      <c r="DF65">
        <f t="shared" ca="1" si="70"/>
        <v>1</v>
      </c>
      <c r="DG65">
        <f t="shared" ca="1" si="71"/>
        <v>21</v>
      </c>
      <c r="DH65">
        <v>0</v>
      </c>
    </row>
    <row r="66" spans="1:112" hidden="1">
      <c r="A66" s="123">
        <v>54</v>
      </c>
      <c r="B66" s="204" t="str">
        <f t="shared" ca="1" si="12"/>
        <v>E.3.</v>
      </c>
      <c r="C66" s="128" t="str">
        <f t="shared" ca="1" si="13"/>
        <v>Investicijos į žinias ir žmogiškuosius išteklius</v>
      </c>
      <c r="D66" s="113"/>
      <c r="E66" s="147" t="str">
        <f t="shared" ca="1" si="14"/>
        <v/>
      </c>
      <c r="F66" s="138" t="e">
        <f ca="1">H66+NPV(FD,I66:INDEX(I66:DC66,PAL))</f>
        <v>#N/A</v>
      </c>
      <c r="G66" s="139" t="e">
        <f ca="1">SUMIF($H$5:$DC$5,"&lt;="&amp;PAL,$H66:$DC66)</f>
        <v>#N/A</v>
      </c>
      <c r="H66" s="137" t="e">
        <f t="shared" ca="1" si="63"/>
        <v>#N/A</v>
      </c>
      <c r="I66" s="137" t="e">
        <f t="shared" ca="1" si="63"/>
        <v>#N/A</v>
      </c>
      <c r="J66" s="137" t="e">
        <f t="shared" ca="1" si="63"/>
        <v>#N/A</v>
      </c>
      <c r="K66" s="137" t="e">
        <f t="shared" ca="1" si="63"/>
        <v>#N/A</v>
      </c>
      <c r="L66" s="137" t="e">
        <f t="shared" ca="1" si="63"/>
        <v>#N/A</v>
      </c>
      <c r="M66" s="137" t="e">
        <f t="shared" ca="1" si="63"/>
        <v>#N/A</v>
      </c>
      <c r="N66" s="137" t="e">
        <f t="shared" ca="1" si="63"/>
        <v>#N/A</v>
      </c>
      <c r="O66" s="137" t="e">
        <f t="shared" ca="1" si="63"/>
        <v>#N/A</v>
      </c>
      <c r="P66" s="137" t="e">
        <f t="shared" ca="1" si="63"/>
        <v>#N/A</v>
      </c>
      <c r="Q66" s="137" t="e">
        <f t="shared" ca="1" si="63"/>
        <v>#N/A</v>
      </c>
      <c r="R66" s="137" t="e">
        <f t="shared" ca="1" si="63"/>
        <v>#N/A</v>
      </c>
      <c r="S66" s="137" t="e">
        <f t="shared" ca="1" si="63"/>
        <v>#N/A</v>
      </c>
      <c r="T66" s="137" t="e">
        <f t="shared" ca="1" si="63"/>
        <v>#N/A</v>
      </c>
      <c r="U66" s="137" t="e">
        <f t="shared" ca="1" si="63"/>
        <v>#N/A</v>
      </c>
      <c r="V66" s="137" t="e">
        <f t="shared" ca="1" si="63"/>
        <v>#N/A</v>
      </c>
      <c r="W66" s="137" t="e">
        <f t="shared" ca="1" si="63"/>
        <v>#N/A</v>
      </c>
      <c r="X66" s="137" t="e">
        <f t="shared" ca="1" si="64"/>
        <v>#N/A</v>
      </c>
      <c r="Y66" s="137" t="e">
        <f t="shared" ca="1" si="64"/>
        <v>#N/A</v>
      </c>
      <c r="Z66" s="137" t="e">
        <f t="shared" ca="1" si="64"/>
        <v>#N/A</v>
      </c>
      <c r="AA66" s="137" t="e">
        <f t="shared" ca="1" si="64"/>
        <v>#N/A</v>
      </c>
      <c r="AB66" s="137" t="e">
        <f t="shared" ca="1" si="64"/>
        <v>#N/A</v>
      </c>
      <c r="AC66" s="137" t="e">
        <f t="shared" ca="1" si="64"/>
        <v>#N/A</v>
      </c>
      <c r="AD66" s="137" t="e">
        <f t="shared" ca="1" si="64"/>
        <v>#N/A</v>
      </c>
      <c r="AE66" s="137" t="e">
        <f t="shared" ca="1" si="64"/>
        <v>#N/A</v>
      </c>
      <c r="AF66" s="137" t="e">
        <f t="shared" ca="1" si="64"/>
        <v>#N/A</v>
      </c>
      <c r="AG66" s="137" t="e">
        <f t="shared" ca="1" si="64"/>
        <v>#N/A</v>
      </c>
      <c r="AH66" s="137" t="e">
        <f t="shared" ca="1" si="64"/>
        <v>#N/A</v>
      </c>
      <c r="AI66" s="137" t="e">
        <f t="shared" ca="1" si="64"/>
        <v>#N/A</v>
      </c>
      <c r="AJ66" s="137" t="e">
        <f t="shared" ca="1" si="64"/>
        <v>#N/A</v>
      </c>
      <c r="AK66" s="137" t="e">
        <f t="shared" ca="1" si="64"/>
        <v>#N/A</v>
      </c>
      <c r="AL66" s="137" t="e">
        <f t="shared" ca="1" si="64"/>
        <v>#N/A</v>
      </c>
      <c r="AM66" s="137" t="e">
        <f t="shared" ca="1" si="64"/>
        <v>#N/A</v>
      </c>
      <c r="AN66" s="137" t="e">
        <f t="shared" ca="1" si="65"/>
        <v>#N/A</v>
      </c>
      <c r="AO66" s="137" t="e">
        <f t="shared" ca="1" si="65"/>
        <v>#N/A</v>
      </c>
      <c r="AP66" s="137" t="e">
        <f t="shared" ca="1" si="65"/>
        <v>#N/A</v>
      </c>
      <c r="AQ66" s="137" t="e">
        <f t="shared" ca="1" si="65"/>
        <v>#N/A</v>
      </c>
      <c r="AR66" s="137" t="e">
        <f t="shared" ca="1" si="65"/>
        <v>#N/A</v>
      </c>
      <c r="AS66" s="137" t="e">
        <f t="shared" ca="1" si="65"/>
        <v>#N/A</v>
      </c>
      <c r="AT66" s="137" t="e">
        <f t="shared" ca="1" si="65"/>
        <v>#N/A</v>
      </c>
      <c r="AU66" s="137" t="e">
        <f t="shared" ca="1" si="65"/>
        <v>#N/A</v>
      </c>
      <c r="AV66" s="137" t="e">
        <f t="shared" ca="1" si="65"/>
        <v>#N/A</v>
      </c>
      <c r="AW66" s="137" t="e">
        <f t="shared" ca="1" si="65"/>
        <v>#N/A</v>
      </c>
      <c r="AX66" s="137" t="e">
        <f t="shared" ca="1" si="65"/>
        <v>#N/A</v>
      </c>
      <c r="AY66" s="137" t="e">
        <f t="shared" ca="1" si="65"/>
        <v>#N/A</v>
      </c>
      <c r="AZ66" s="137" t="e">
        <f t="shared" ca="1" si="65"/>
        <v>#N/A</v>
      </c>
      <c r="BA66" s="137" t="e">
        <f t="shared" ca="1" si="65"/>
        <v>#N/A</v>
      </c>
      <c r="BB66" s="137" t="e">
        <f t="shared" ca="1" si="65"/>
        <v>#N/A</v>
      </c>
      <c r="BC66" s="137" t="e">
        <f t="shared" ca="1" si="65"/>
        <v>#N/A</v>
      </c>
      <c r="BD66" s="137" t="e">
        <f t="shared" ca="1" si="66"/>
        <v>#N/A</v>
      </c>
      <c r="BE66" s="137" t="e">
        <f t="shared" ca="1" si="66"/>
        <v>#N/A</v>
      </c>
      <c r="BF66" s="137" t="e">
        <f t="shared" ca="1" si="66"/>
        <v>#N/A</v>
      </c>
      <c r="BG66" s="137" t="e">
        <f t="shared" ca="1" si="66"/>
        <v>#N/A</v>
      </c>
      <c r="BH66" s="137" t="e">
        <f t="shared" ca="1" si="66"/>
        <v>#N/A</v>
      </c>
      <c r="BI66" s="137" t="e">
        <f t="shared" ca="1" si="66"/>
        <v>#N/A</v>
      </c>
      <c r="BJ66" s="137" t="e">
        <f t="shared" ca="1" si="66"/>
        <v>#N/A</v>
      </c>
      <c r="BK66" s="137" t="e">
        <f t="shared" ca="1" si="66"/>
        <v>#N/A</v>
      </c>
      <c r="BL66" s="137" t="e">
        <f t="shared" ca="1" si="66"/>
        <v>#N/A</v>
      </c>
      <c r="BM66" s="137" t="e">
        <f t="shared" ca="1" si="66"/>
        <v>#N/A</v>
      </c>
      <c r="BN66" s="137" t="e">
        <f t="shared" ca="1" si="66"/>
        <v>#N/A</v>
      </c>
      <c r="BO66" s="137" t="e">
        <f t="shared" ca="1" si="66"/>
        <v>#N/A</v>
      </c>
      <c r="BP66" s="137" t="e">
        <f t="shared" ca="1" si="66"/>
        <v>#N/A</v>
      </c>
      <c r="BQ66" s="137" t="e">
        <f t="shared" ca="1" si="66"/>
        <v>#N/A</v>
      </c>
      <c r="BR66" s="137" t="e">
        <f t="shared" ca="1" si="66"/>
        <v>#N/A</v>
      </c>
      <c r="BS66" s="137" t="e">
        <f t="shared" ca="1" si="66"/>
        <v>#N/A</v>
      </c>
      <c r="BT66" s="137" t="e">
        <f t="shared" ca="1" si="67"/>
        <v>#N/A</v>
      </c>
      <c r="BU66" s="137" t="e">
        <f t="shared" ca="1" si="67"/>
        <v>#N/A</v>
      </c>
      <c r="BV66" s="137" t="e">
        <f t="shared" ca="1" si="67"/>
        <v>#N/A</v>
      </c>
      <c r="BW66" s="137" t="e">
        <f t="shared" ca="1" si="67"/>
        <v>#N/A</v>
      </c>
      <c r="BX66" s="137" t="e">
        <f t="shared" ca="1" si="67"/>
        <v>#N/A</v>
      </c>
      <c r="BY66" s="137" t="e">
        <f t="shared" ca="1" si="67"/>
        <v>#N/A</v>
      </c>
      <c r="BZ66" s="137" t="e">
        <f t="shared" ca="1" si="67"/>
        <v>#N/A</v>
      </c>
      <c r="CA66" s="137" t="e">
        <f t="shared" ca="1" si="67"/>
        <v>#N/A</v>
      </c>
      <c r="CB66" s="137" t="e">
        <f t="shared" ca="1" si="67"/>
        <v>#N/A</v>
      </c>
      <c r="CC66" s="137" t="e">
        <f t="shared" ca="1" si="67"/>
        <v>#N/A</v>
      </c>
      <c r="CD66" s="137" t="e">
        <f t="shared" ca="1" si="67"/>
        <v>#N/A</v>
      </c>
      <c r="CE66" s="137" t="e">
        <f t="shared" ca="1" si="67"/>
        <v>#N/A</v>
      </c>
      <c r="CF66" s="137" t="e">
        <f t="shared" ca="1" si="67"/>
        <v>#N/A</v>
      </c>
      <c r="CG66" s="137" t="e">
        <f t="shared" ca="1" si="67"/>
        <v>#N/A</v>
      </c>
      <c r="CH66" s="137" t="e">
        <f t="shared" ca="1" si="67"/>
        <v>#N/A</v>
      </c>
      <c r="CI66" s="137" t="e">
        <f t="shared" ca="1" si="67"/>
        <v>#N/A</v>
      </c>
      <c r="CJ66" s="137" t="e">
        <f t="shared" ca="1" si="68"/>
        <v>#N/A</v>
      </c>
      <c r="CK66" s="137" t="e">
        <f t="shared" ca="1" si="68"/>
        <v>#N/A</v>
      </c>
      <c r="CL66" s="137" t="e">
        <f t="shared" ca="1" si="68"/>
        <v>#N/A</v>
      </c>
      <c r="CM66" s="137" t="e">
        <f t="shared" ca="1" si="68"/>
        <v>#N/A</v>
      </c>
      <c r="CN66" s="137" t="e">
        <f t="shared" ca="1" si="68"/>
        <v>#N/A</v>
      </c>
      <c r="CO66" s="137" t="e">
        <f t="shared" ca="1" si="68"/>
        <v>#N/A</v>
      </c>
      <c r="CP66" s="137" t="e">
        <f t="shared" ca="1" si="68"/>
        <v>#N/A</v>
      </c>
      <c r="CQ66" s="137" t="e">
        <f t="shared" ca="1" si="68"/>
        <v>#N/A</v>
      </c>
      <c r="CR66" s="137" t="e">
        <f t="shared" ca="1" si="68"/>
        <v>#N/A</v>
      </c>
      <c r="CS66" s="137" t="e">
        <f t="shared" ca="1" si="68"/>
        <v>#N/A</v>
      </c>
      <c r="CT66" s="137" t="e">
        <f t="shared" ca="1" si="69"/>
        <v>#N/A</v>
      </c>
      <c r="CU66" s="137" t="e">
        <f t="shared" ca="1" si="69"/>
        <v>#N/A</v>
      </c>
      <c r="CV66" s="137" t="e">
        <f t="shared" ca="1" si="69"/>
        <v>#N/A</v>
      </c>
      <c r="CW66" s="137" t="e">
        <f t="shared" ca="1" si="69"/>
        <v>#N/A</v>
      </c>
      <c r="CX66" s="137" t="e">
        <f t="shared" ca="1" si="69"/>
        <v>#N/A</v>
      </c>
      <c r="CY66" s="137" t="e">
        <f t="shared" ca="1" si="69"/>
        <v>#N/A</v>
      </c>
      <c r="CZ66" s="137" t="e">
        <f t="shared" ca="1" si="69"/>
        <v>#N/A</v>
      </c>
      <c r="DA66" s="137" t="e">
        <f t="shared" ca="1" si="69"/>
        <v>#N/A</v>
      </c>
      <c r="DB66" s="137" t="e">
        <f t="shared" ca="1" si="69"/>
        <v>#N/A</v>
      </c>
      <c r="DC66" s="137" t="e">
        <f t="shared" ca="1" si="69"/>
        <v>#N/A</v>
      </c>
      <c r="DE66" s="253" t="str">
        <f t="shared" ca="1" si="24"/>
        <v>E.3.</v>
      </c>
      <c r="DF66" t="e">
        <f t="shared" ca="1" si="70"/>
        <v>#N/A</v>
      </c>
      <c r="DG66">
        <f t="shared" ca="1" si="71"/>
        <v>0</v>
      </c>
      <c r="DH66">
        <f ca="1">DG66/(100+DG66)</f>
        <v>0</v>
      </c>
    </row>
    <row r="67" spans="1:112" hidden="1">
      <c r="A67" s="123">
        <v>55</v>
      </c>
      <c r="B67" s="204" t="str">
        <f t="shared" ca="1" si="12"/>
        <v>E.3.1.</v>
      </c>
      <c r="C67" s="196" t="str">
        <f t="shared" ca="1" si="13"/>
        <v>Veikla</v>
      </c>
      <c r="D67" s="131"/>
      <c r="E67" s="232">
        <f t="shared" ca="1" si="14"/>
        <v>0.21</v>
      </c>
      <c r="F67" s="140">
        <f ca="1">SUM(F68:F75)+F76</f>
        <v>0</v>
      </c>
      <c r="G67" s="139">
        <f ca="1">SUMIF($H$5:$DC$5,"&lt;="&amp;PAL,$H67:$DC67)</f>
        <v>0</v>
      </c>
      <c r="H67" s="233">
        <f ca="1">SUM(H68:H76)</f>
        <v>0</v>
      </c>
      <c r="I67" s="233">
        <f t="shared" ref="I67:BT67" ca="1" si="72">SUM(I68:I76)</f>
        <v>0</v>
      </c>
      <c r="J67" s="233">
        <f t="shared" ca="1" si="72"/>
        <v>0</v>
      </c>
      <c r="K67" s="233">
        <f t="shared" ca="1" si="72"/>
        <v>0</v>
      </c>
      <c r="L67" s="233">
        <f t="shared" ca="1" si="72"/>
        <v>0</v>
      </c>
      <c r="M67" s="233">
        <f t="shared" ca="1" si="72"/>
        <v>0</v>
      </c>
      <c r="N67" s="233">
        <f t="shared" ca="1" si="72"/>
        <v>0</v>
      </c>
      <c r="O67" s="233">
        <f t="shared" ca="1" si="72"/>
        <v>0</v>
      </c>
      <c r="P67" s="233">
        <f t="shared" ca="1" si="72"/>
        <v>0</v>
      </c>
      <c r="Q67" s="233">
        <f t="shared" ca="1" si="72"/>
        <v>0</v>
      </c>
      <c r="R67" s="233">
        <f t="shared" ca="1" si="72"/>
        <v>0</v>
      </c>
      <c r="S67" s="233">
        <f t="shared" ca="1" si="72"/>
        <v>0</v>
      </c>
      <c r="T67" s="233">
        <f t="shared" ca="1" si="72"/>
        <v>0</v>
      </c>
      <c r="U67" s="233">
        <f t="shared" ca="1" si="72"/>
        <v>0</v>
      </c>
      <c r="V67" s="233">
        <f t="shared" ca="1" si="72"/>
        <v>0</v>
      </c>
      <c r="W67" s="233">
        <f t="shared" ca="1" si="72"/>
        <v>0</v>
      </c>
      <c r="X67" s="233">
        <f t="shared" ca="1" si="72"/>
        <v>0</v>
      </c>
      <c r="Y67" s="233">
        <f t="shared" ca="1" si="72"/>
        <v>0</v>
      </c>
      <c r="Z67" s="233">
        <f t="shared" ca="1" si="72"/>
        <v>0</v>
      </c>
      <c r="AA67" s="233">
        <f t="shared" ca="1" si="72"/>
        <v>0</v>
      </c>
      <c r="AB67" s="233">
        <f t="shared" ca="1" si="72"/>
        <v>0</v>
      </c>
      <c r="AC67" s="233">
        <f t="shared" ca="1" si="72"/>
        <v>0</v>
      </c>
      <c r="AD67" s="233">
        <f t="shared" ca="1" si="72"/>
        <v>0</v>
      </c>
      <c r="AE67" s="233">
        <f t="shared" ca="1" si="72"/>
        <v>0</v>
      </c>
      <c r="AF67" s="233">
        <f t="shared" ca="1" si="72"/>
        <v>0</v>
      </c>
      <c r="AG67" s="233">
        <f t="shared" ca="1" si="72"/>
        <v>0</v>
      </c>
      <c r="AH67" s="233">
        <f t="shared" ca="1" si="72"/>
        <v>0</v>
      </c>
      <c r="AI67" s="233">
        <f t="shared" ca="1" si="72"/>
        <v>0</v>
      </c>
      <c r="AJ67" s="233">
        <f t="shared" ca="1" si="72"/>
        <v>0</v>
      </c>
      <c r="AK67" s="233">
        <f t="shared" ca="1" si="72"/>
        <v>0</v>
      </c>
      <c r="AL67" s="233">
        <f t="shared" ca="1" si="72"/>
        <v>0</v>
      </c>
      <c r="AM67" s="233">
        <f t="shared" ca="1" si="72"/>
        <v>0</v>
      </c>
      <c r="AN67" s="233">
        <f t="shared" ca="1" si="72"/>
        <v>0</v>
      </c>
      <c r="AO67" s="233">
        <f t="shared" ca="1" si="72"/>
        <v>0</v>
      </c>
      <c r="AP67" s="233">
        <f t="shared" ca="1" si="72"/>
        <v>0</v>
      </c>
      <c r="AQ67" s="233">
        <f t="shared" ca="1" si="72"/>
        <v>0</v>
      </c>
      <c r="AR67" s="233">
        <f t="shared" ca="1" si="72"/>
        <v>0</v>
      </c>
      <c r="AS67" s="233">
        <f t="shared" ca="1" si="72"/>
        <v>0</v>
      </c>
      <c r="AT67" s="233">
        <f t="shared" ca="1" si="72"/>
        <v>0</v>
      </c>
      <c r="AU67" s="233">
        <f t="shared" ca="1" si="72"/>
        <v>0</v>
      </c>
      <c r="AV67" s="233">
        <f t="shared" ca="1" si="72"/>
        <v>0</v>
      </c>
      <c r="AW67" s="233">
        <f t="shared" ca="1" si="72"/>
        <v>0</v>
      </c>
      <c r="AX67" s="233">
        <f t="shared" ca="1" si="72"/>
        <v>0</v>
      </c>
      <c r="AY67" s="233">
        <f t="shared" ca="1" si="72"/>
        <v>0</v>
      </c>
      <c r="AZ67" s="233">
        <f t="shared" ca="1" si="72"/>
        <v>0</v>
      </c>
      <c r="BA67" s="233">
        <f t="shared" ca="1" si="72"/>
        <v>0</v>
      </c>
      <c r="BB67" s="233">
        <f t="shared" ca="1" si="72"/>
        <v>0</v>
      </c>
      <c r="BC67" s="233">
        <f t="shared" ca="1" si="72"/>
        <v>0</v>
      </c>
      <c r="BD67" s="233">
        <f t="shared" ca="1" si="72"/>
        <v>0</v>
      </c>
      <c r="BE67" s="233">
        <f t="shared" ca="1" si="72"/>
        <v>0</v>
      </c>
      <c r="BF67" s="233">
        <f t="shared" ca="1" si="72"/>
        <v>0</v>
      </c>
      <c r="BG67" s="233">
        <f t="shared" ca="1" si="72"/>
        <v>0</v>
      </c>
      <c r="BH67" s="233">
        <f t="shared" ca="1" si="72"/>
        <v>0</v>
      </c>
      <c r="BI67" s="233">
        <f t="shared" ca="1" si="72"/>
        <v>0</v>
      </c>
      <c r="BJ67" s="233">
        <f t="shared" ca="1" si="72"/>
        <v>0</v>
      </c>
      <c r="BK67" s="233">
        <f t="shared" ca="1" si="72"/>
        <v>0</v>
      </c>
      <c r="BL67" s="233">
        <f t="shared" ca="1" si="72"/>
        <v>0</v>
      </c>
      <c r="BM67" s="233">
        <f t="shared" ca="1" si="72"/>
        <v>0</v>
      </c>
      <c r="BN67" s="233">
        <f t="shared" ca="1" si="72"/>
        <v>0</v>
      </c>
      <c r="BO67" s="233">
        <f t="shared" ca="1" si="72"/>
        <v>0</v>
      </c>
      <c r="BP67" s="233">
        <f t="shared" ca="1" si="72"/>
        <v>0</v>
      </c>
      <c r="BQ67" s="233">
        <f t="shared" ca="1" si="72"/>
        <v>0</v>
      </c>
      <c r="BR67" s="233">
        <f t="shared" ca="1" si="72"/>
        <v>0</v>
      </c>
      <c r="BS67" s="233">
        <f t="shared" ca="1" si="72"/>
        <v>0</v>
      </c>
      <c r="BT67" s="233">
        <f t="shared" ca="1" si="72"/>
        <v>0</v>
      </c>
      <c r="BU67" s="233">
        <f t="shared" ref="BU67:DC67" ca="1" si="73">SUM(BU68:BU76)</f>
        <v>0</v>
      </c>
      <c r="BV67" s="233">
        <f t="shared" ca="1" si="73"/>
        <v>0</v>
      </c>
      <c r="BW67" s="233">
        <f t="shared" ca="1" si="73"/>
        <v>0</v>
      </c>
      <c r="BX67" s="233">
        <f t="shared" ca="1" si="73"/>
        <v>0</v>
      </c>
      <c r="BY67" s="233">
        <f t="shared" ca="1" si="73"/>
        <v>0</v>
      </c>
      <c r="BZ67" s="233">
        <f t="shared" ca="1" si="73"/>
        <v>0</v>
      </c>
      <c r="CA67" s="233">
        <f t="shared" ca="1" si="73"/>
        <v>0</v>
      </c>
      <c r="CB67" s="233">
        <f t="shared" ca="1" si="73"/>
        <v>0</v>
      </c>
      <c r="CC67" s="233">
        <f t="shared" ca="1" si="73"/>
        <v>0</v>
      </c>
      <c r="CD67" s="233">
        <f t="shared" ca="1" si="73"/>
        <v>0</v>
      </c>
      <c r="CE67" s="233">
        <f t="shared" ca="1" si="73"/>
        <v>0</v>
      </c>
      <c r="CF67" s="233">
        <f t="shared" ca="1" si="73"/>
        <v>0</v>
      </c>
      <c r="CG67" s="233">
        <f t="shared" ca="1" si="73"/>
        <v>0</v>
      </c>
      <c r="CH67" s="233">
        <f t="shared" ca="1" si="73"/>
        <v>0</v>
      </c>
      <c r="CI67" s="233">
        <f t="shared" ca="1" si="73"/>
        <v>0</v>
      </c>
      <c r="CJ67" s="233">
        <f t="shared" ca="1" si="73"/>
        <v>0</v>
      </c>
      <c r="CK67" s="233">
        <f t="shared" ca="1" si="73"/>
        <v>0</v>
      </c>
      <c r="CL67" s="233">
        <f t="shared" ca="1" si="73"/>
        <v>0</v>
      </c>
      <c r="CM67" s="233">
        <f t="shared" ca="1" si="73"/>
        <v>0</v>
      </c>
      <c r="CN67" s="233">
        <f t="shared" ca="1" si="73"/>
        <v>0</v>
      </c>
      <c r="CO67" s="233">
        <f t="shared" ca="1" si="73"/>
        <v>0</v>
      </c>
      <c r="CP67" s="233">
        <f t="shared" ca="1" si="73"/>
        <v>0</v>
      </c>
      <c r="CQ67" s="233">
        <f t="shared" ca="1" si="73"/>
        <v>0</v>
      </c>
      <c r="CR67" s="233">
        <f t="shared" ca="1" si="73"/>
        <v>0</v>
      </c>
      <c r="CS67" s="233">
        <f t="shared" ca="1" si="73"/>
        <v>0</v>
      </c>
      <c r="CT67" s="233">
        <f t="shared" ca="1" si="73"/>
        <v>0</v>
      </c>
      <c r="CU67" s="233">
        <f t="shared" ca="1" si="73"/>
        <v>0</v>
      </c>
      <c r="CV67" s="233">
        <f t="shared" ca="1" si="73"/>
        <v>0</v>
      </c>
      <c r="CW67" s="233">
        <f t="shared" ca="1" si="73"/>
        <v>0</v>
      </c>
      <c r="CX67" s="233">
        <f t="shared" ca="1" si="73"/>
        <v>0</v>
      </c>
      <c r="CY67" s="233">
        <f t="shared" ca="1" si="73"/>
        <v>0</v>
      </c>
      <c r="CZ67" s="233">
        <f t="shared" ca="1" si="73"/>
        <v>0</v>
      </c>
      <c r="DA67" s="233">
        <f t="shared" ca="1" si="73"/>
        <v>0</v>
      </c>
      <c r="DB67" s="233">
        <f t="shared" ca="1" si="73"/>
        <v>0</v>
      </c>
      <c r="DC67" s="233">
        <f t="shared" ca="1" si="73"/>
        <v>0</v>
      </c>
      <c r="DE67" s="253"/>
    </row>
    <row r="68" spans="1:112" hidden="1">
      <c r="A68" s="123">
        <v>56</v>
      </c>
      <c r="B68" s="204" t="str">
        <f t="shared" ca="1" si="12"/>
        <v>E.3.2.</v>
      </c>
      <c r="C68" s="128" t="str">
        <f t="shared" ca="1" si="13"/>
        <v>Veikla</v>
      </c>
      <c r="D68" s="143"/>
      <c r="E68" s="147">
        <f t="shared" ca="1" si="14"/>
        <v>0.21</v>
      </c>
      <c r="F68" s="138">
        <f ca="1">H68+NPV(FD,I68:INDEX(I68:DC68,PAL))</f>
        <v>0</v>
      </c>
      <c r="G68" s="139">
        <f ca="1">SUMIF($H$5:$DC$5,"&lt;="&amp;PAL,$H68:$DC68)</f>
        <v>0</v>
      </c>
      <c r="H68" s="137">
        <f t="shared" ref="H68:W77" ca="1" si="74">OFFSET(INDIRECT("'"&amp;Opt_alt&amp;"'!H12"),$A68,H$5)*$DF68</f>
        <v>0</v>
      </c>
      <c r="I68" s="137">
        <f t="shared" ca="1" si="74"/>
        <v>0</v>
      </c>
      <c r="J68" s="137">
        <f t="shared" ca="1" si="74"/>
        <v>0</v>
      </c>
      <c r="K68" s="137">
        <f t="shared" ca="1" si="74"/>
        <v>0</v>
      </c>
      <c r="L68" s="137">
        <f t="shared" ca="1" si="74"/>
        <v>0</v>
      </c>
      <c r="M68" s="137">
        <f t="shared" ca="1" si="74"/>
        <v>0</v>
      </c>
      <c r="N68" s="137">
        <f t="shared" ca="1" si="74"/>
        <v>0</v>
      </c>
      <c r="O68" s="137">
        <f t="shared" ca="1" si="74"/>
        <v>0</v>
      </c>
      <c r="P68" s="137">
        <f t="shared" ca="1" si="74"/>
        <v>0</v>
      </c>
      <c r="Q68" s="137">
        <f t="shared" ca="1" si="74"/>
        <v>0</v>
      </c>
      <c r="R68" s="137">
        <f t="shared" ca="1" si="74"/>
        <v>0</v>
      </c>
      <c r="S68" s="137">
        <f t="shared" ca="1" si="74"/>
        <v>0</v>
      </c>
      <c r="T68" s="137">
        <f t="shared" ca="1" si="74"/>
        <v>0</v>
      </c>
      <c r="U68" s="137">
        <f t="shared" ca="1" si="74"/>
        <v>0</v>
      </c>
      <c r="V68" s="137">
        <f t="shared" ca="1" si="74"/>
        <v>0</v>
      </c>
      <c r="W68" s="137">
        <f t="shared" ca="1" si="74"/>
        <v>0</v>
      </c>
      <c r="X68" s="137">
        <f t="shared" ref="X68:AM77" ca="1" si="75">OFFSET(INDIRECT("'"&amp;Opt_alt&amp;"'!H12"),$A68,X$5)*$DF68</f>
        <v>0</v>
      </c>
      <c r="Y68" s="137">
        <f t="shared" ca="1" si="75"/>
        <v>0</v>
      </c>
      <c r="Z68" s="137">
        <f t="shared" ca="1" si="75"/>
        <v>0</v>
      </c>
      <c r="AA68" s="137">
        <f t="shared" ca="1" si="75"/>
        <v>0</v>
      </c>
      <c r="AB68" s="137">
        <f t="shared" ca="1" si="75"/>
        <v>0</v>
      </c>
      <c r="AC68" s="137">
        <f t="shared" ca="1" si="75"/>
        <v>0</v>
      </c>
      <c r="AD68" s="137">
        <f t="shared" ca="1" si="75"/>
        <v>0</v>
      </c>
      <c r="AE68" s="137">
        <f t="shared" ca="1" si="75"/>
        <v>0</v>
      </c>
      <c r="AF68" s="137">
        <f t="shared" ca="1" si="75"/>
        <v>0</v>
      </c>
      <c r="AG68" s="137">
        <f t="shared" ca="1" si="75"/>
        <v>0</v>
      </c>
      <c r="AH68" s="137">
        <f t="shared" ca="1" si="75"/>
        <v>0</v>
      </c>
      <c r="AI68" s="137">
        <f t="shared" ca="1" si="75"/>
        <v>0</v>
      </c>
      <c r="AJ68" s="137">
        <f t="shared" ca="1" si="75"/>
        <v>0</v>
      </c>
      <c r="AK68" s="137">
        <f t="shared" ca="1" si="75"/>
        <v>0</v>
      </c>
      <c r="AL68" s="137">
        <f t="shared" ca="1" si="75"/>
        <v>0</v>
      </c>
      <c r="AM68" s="137">
        <f t="shared" ca="1" si="75"/>
        <v>0</v>
      </c>
      <c r="AN68" s="137">
        <f t="shared" ref="AN68:BC77" ca="1" si="76">OFFSET(INDIRECT("'"&amp;Opt_alt&amp;"'!H12"),$A68,AN$5)*$DF68</f>
        <v>0</v>
      </c>
      <c r="AO68" s="137">
        <f t="shared" ca="1" si="76"/>
        <v>0</v>
      </c>
      <c r="AP68" s="137">
        <f t="shared" ca="1" si="76"/>
        <v>0</v>
      </c>
      <c r="AQ68" s="137">
        <f t="shared" ca="1" si="76"/>
        <v>0</v>
      </c>
      <c r="AR68" s="137">
        <f t="shared" ca="1" si="76"/>
        <v>0</v>
      </c>
      <c r="AS68" s="137">
        <f t="shared" ca="1" si="76"/>
        <v>0</v>
      </c>
      <c r="AT68" s="137">
        <f t="shared" ca="1" si="76"/>
        <v>0</v>
      </c>
      <c r="AU68" s="137">
        <f t="shared" ca="1" si="76"/>
        <v>0</v>
      </c>
      <c r="AV68" s="137">
        <f t="shared" ca="1" si="76"/>
        <v>0</v>
      </c>
      <c r="AW68" s="137">
        <f t="shared" ca="1" si="76"/>
        <v>0</v>
      </c>
      <c r="AX68" s="137">
        <f t="shared" ca="1" si="76"/>
        <v>0</v>
      </c>
      <c r="AY68" s="137">
        <f t="shared" ca="1" si="76"/>
        <v>0</v>
      </c>
      <c r="AZ68" s="137">
        <f t="shared" ca="1" si="76"/>
        <v>0</v>
      </c>
      <c r="BA68" s="137">
        <f t="shared" ca="1" si="76"/>
        <v>0</v>
      </c>
      <c r="BB68" s="137">
        <f t="shared" ca="1" si="76"/>
        <v>0</v>
      </c>
      <c r="BC68" s="137">
        <f t="shared" ca="1" si="76"/>
        <v>0</v>
      </c>
      <c r="BD68" s="137">
        <f t="shared" ref="BD68:BS77" ca="1" si="77">OFFSET(INDIRECT("'"&amp;Opt_alt&amp;"'!H12"),$A68,BD$5)*$DF68</f>
        <v>0</v>
      </c>
      <c r="BE68" s="137">
        <f t="shared" ca="1" si="77"/>
        <v>0</v>
      </c>
      <c r="BF68" s="137">
        <f t="shared" ca="1" si="77"/>
        <v>0</v>
      </c>
      <c r="BG68" s="137">
        <f t="shared" ca="1" si="77"/>
        <v>0</v>
      </c>
      <c r="BH68" s="137">
        <f t="shared" ca="1" si="77"/>
        <v>0</v>
      </c>
      <c r="BI68" s="137">
        <f t="shared" ca="1" si="77"/>
        <v>0</v>
      </c>
      <c r="BJ68" s="137">
        <f t="shared" ca="1" si="77"/>
        <v>0</v>
      </c>
      <c r="BK68" s="137">
        <f t="shared" ca="1" si="77"/>
        <v>0</v>
      </c>
      <c r="BL68" s="137">
        <f t="shared" ca="1" si="77"/>
        <v>0</v>
      </c>
      <c r="BM68" s="137">
        <f t="shared" ca="1" si="77"/>
        <v>0</v>
      </c>
      <c r="BN68" s="137">
        <f t="shared" ca="1" si="77"/>
        <v>0</v>
      </c>
      <c r="BO68" s="137">
        <f t="shared" ca="1" si="77"/>
        <v>0</v>
      </c>
      <c r="BP68" s="137">
        <f t="shared" ca="1" si="77"/>
        <v>0</v>
      </c>
      <c r="BQ68" s="137">
        <f t="shared" ca="1" si="77"/>
        <v>0</v>
      </c>
      <c r="BR68" s="137">
        <f t="shared" ca="1" si="77"/>
        <v>0</v>
      </c>
      <c r="BS68" s="137">
        <f t="shared" ca="1" si="77"/>
        <v>0</v>
      </c>
      <c r="BT68" s="137">
        <f t="shared" ref="BT68:CI77" ca="1" si="78">OFFSET(INDIRECT("'"&amp;Opt_alt&amp;"'!H12"),$A68,BT$5)*$DF68</f>
        <v>0</v>
      </c>
      <c r="BU68" s="137">
        <f t="shared" ca="1" si="78"/>
        <v>0</v>
      </c>
      <c r="BV68" s="137">
        <f t="shared" ca="1" si="78"/>
        <v>0</v>
      </c>
      <c r="BW68" s="137">
        <f t="shared" ca="1" si="78"/>
        <v>0</v>
      </c>
      <c r="BX68" s="137">
        <f t="shared" ca="1" si="78"/>
        <v>0</v>
      </c>
      <c r="BY68" s="137">
        <f t="shared" ca="1" si="78"/>
        <v>0</v>
      </c>
      <c r="BZ68" s="137">
        <f t="shared" ca="1" si="78"/>
        <v>0</v>
      </c>
      <c r="CA68" s="137">
        <f t="shared" ca="1" si="78"/>
        <v>0</v>
      </c>
      <c r="CB68" s="137">
        <f t="shared" ca="1" si="78"/>
        <v>0</v>
      </c>
      <c r="CC68" s="137">
        <f t="shared" ca="1" si="78"/>
        <v>0</v>
      </c>
      <c r="CD68" s="137">
        <f t="shared" ca="1" si="78"/>
        <v>0</v>
      </c>
      <c r="CE68" s="137">
        <f t="shared" ca="1" si="78"/>
        <v>0</v>
      </c>
      <c r="CF68" s="137">
        <f t="shared" ca="1" si="78"/>
        <v>0</v>
      </c>
      <c r="CG68" s="137">
        <f t="shared" ca="1" si="78"/>
        <v>0</v>
      </c>
      <c r="CH68" s="137">
        <f t="shared" ca="1" si="78"/>
        <v>0</v>
      </c>
      <c r="CI68" s="137">
        <f t="shared" ca="1" si="78"/>
        <v>0</v>
      </c>
      <c r="CJ68" s="137">
        <f t="shared" ref="CJ68:CY77" ca="1" si="79">OFFSET(INDIRECT("'"&amp;Opt_alt&amp;"'!H12"),$A68,CJ$5)*$DF68</f>
        <v>0</v>
      </c>
      <c r="CK68" s="137">
        <f t="shared" ca="1" si="79"/>
        <v>0</v>
      </c>
      <c r="CL68" s="137">
        <f t="shared" ca="1" si="79"/>
        <v>0</v>
      </c>
      <c r="CM68" s="137">
        <f t="shared" ca="1" si="79"/>
        <v>0</v>
      </c>
      <c r="CN68" s="137">
        <f t="shared" ca="1" si="79"/>
        <v>0</v>
      </c>
      <c r="CO68" s="137">
        <f t="shared" ca="1" si="79"/>
        <v>0</v>
      </c>
      <c r="CP68" s="137">
        <f t="shared" ca="1" si="79"/>
        <v>0</v>
      </c>
      <c r="CQ68" s="137">
        <f t="shared" ca="1" si="79"/>
        <v>0</v>
      </c>
      <c r="CR68" s="137">
        <f t="shared" ca="1" si="79"/>
        <v>0</v>
      </c>
      <c r="CS68" s="137">
        <f t="shared" ca="1" si="79"/>
        <v>0</v>
      </c>
      <c r="CT68" s="137">
        <f t="shared" ca="1" si="79"/>
        <v>0</v>
      </c>
      <c r="CU68" s="137">
        <f t="shared" ca="1" si="79"/>
        <v>0</v>
      </c>
      <c r="CV68" s="137">
        <f t="shared" ca="1" si="79"/>
        <v>0</v>
      </c>
      <c r="CW68" s="137">
        <f t="shared" ca="1" si="79"/>
        <v>0</v>
      </c>
      <c r="CX68" s="137">
        <f t="shared" ca="1" si="79"/>
        <v>0</v>
      </c>
      <c r="CY68" s="137">
        <f t="shared" ca="1" si="79"/>
        <v>0</v>
      </c>
      <c r="CZ68" s="137">
        <f t="shared" ref="CT68:DC77" ca="1" si="80">OFFSET(INDIRECT("'"&amp;Opt_alt&amp;"'!H12"),$A68,CZ$5)*$DF68</f>
        <v>0</v>
      </c>
      <c r="DA68" s="137">
        <f t="shared" ca="1" si="80"/>
        <v>0</v>
      </c>
      <c r="DB68" s="137">
        <f t="shared" ca="1" si="80"/>
        <v>0</v>
      </c>
      <c r="DC68" s="137">
        <f t="shared" ca="1" si="80"/>
        <v>0</v>
      </c>
      <c r="DE68" s="253" t="str">
        <f t="shared" ca="1" si="24"/>
        <v>E.3.2.</v>
      </c>
      <c r="DF68">
        <f t="shared" ref="DF68:DF77" ca="1" si="81">VLOOKUP(DE68,scenarijai,$DF$6,FALSE)</f>
        <v>1</v>
      </c>
      <c r="DG68">
        <f t="shared" ref="DG68:DG77" ca="1" si="82">OFFSET(INDIRECT("'"&amp;Opt_alt&amp;"'!H12"),$A68,DG$5)</f>
        <v>21</v>
      </c>
      <c r="DH68">
        <v>0</v>
      </c>
    </row>
    <row r="69" spans="1:112" hidden="1">
      <c r="A69" s="123">
        <v>57</v>
      </c>
      <c r="B69" s="204" t="str">
        <f t="shared" ca="1" si="12"/>
        <v>E.3.3.</v>
      </c>
      <c r="C69" s="128" t="str">
        <f t="shared" ca="1" si="13"/>
        <v>Veikla</v>
      </c>
      <c r="D69" s="143"/>
      <c r="E69" s="147">
        <f t="shared" ca="1" si="14"/>
        <v>0.21</v>
      </c>
      <c r="F69" s="138">
        <f ca="1">H69+NPV(FD,I69:INDEX(I69:DC69,PAL))</f>
        <v>0</v>
      </c>
      <c r="G69" s="139">
        <f ca="1">SUMIF($H$5:$DC$5,"&lt;="&amp;PAL,$H69:$DC69)</f>
        <v>0</v>
      </c>
      <c r="H69" s="137">
        <f t="shared" ca="1" si="74"/>
        <v>0</v>
      </c>
      <c r="I69" s="137">
        <f t="shared" ca="1" si="74"/>
        <v>0</v>
      </c>
      <c r="J69" s="137">
        <f t="shared" ca="1" si="74"/>
        <v>0</v>
      </c>
      <c r="K69" s="137">
        <f t="shared" ca="1" si="74"/>
        <v>0</v>
      </c>
      <c r="L69" s="137">
        <f t="shared" ca="1" si="74"/>
        <v>0</v>
      </c>
      <c r="M69" s="137">
        <f t="shared" ca="1" si="74"/>
        <v>0</v>
      </c>
      <c r="N69" s="137">
        <f t="shared" ca="1" si="74"/>
        <v>0</v>
      </c>
      <c r="O69" s="137">
        <f t="shared" ca="1" si="74"/>
        <v>0</v>
      </c>
      <c r="P69" s="137">
        <f t="shared" ca="1" si="74"/>
        <v>0</v>
      </c>
      <c r="Q69" s="137">
        <f t="shared" ca="1" si="74"/>
        <v>0</v>
      </c>
      <c r="R69" s="137">
        <f t="shared" ca="1" si="74"/>
        <v>0</v>
      </c>
      <c r="S69" s="137">
        <f t="shared" ca="1" si="74"/>
        <v>0</v>
      </c>
      <c r="T69" s="137">
        <f t="shared" ca="1" si="74"/>
        <v>0</v>
      </c>
      <c r="U69" s="137">
        <f t="shared" ca="1" si="74"/>
        <v>0</v>
      </c>
      <c r="V69" s="137">
        <f t="shared" ca="1" si="74"/>
        <v>0</v>
      </c>
      <c r="W69" s="137">
        <f t="shared" ca="1" si="74"/>
        <v>0</v>
      </c>
      <c r="X69" s="137">
        <f t="shared" ca="1" si="75"/>
        <v>0</v>
      </c>
      <c r="Y69" s="137">
        <f t="shared" ca="1" si="75"/>
        <v>0</v>
      </c>
      <c r="Z69" s="137">
        <f t="shared" ca="1" si="75"/>
        <v>0</v>
      </c>
      <c r="AA69" s="137">
        <f t="shared" ca="1" si="75"/>
        <v>0</v>
      </c>
      <c r="AB69" s="137">
        <f t="shared" ca="1" si="75"/>
        <v>0</v>
      </c>
      <c r="AC69" s="137">
        <f t="shared" ca="1" si="75"/>
        <v>0</v>
      </c>
      <c r="AD69" s="137">
        <f t="shared" ca="1" si="75"/>
        <v>0</v>
      </c>
      <c r="AE69" s="137">
        <f t="shared" ca="1" si="75"/>
        <v>0</v>
      </c>
      <c r="AF69" s="137">
        <f t="shared" ca="1" si="75"/>
        <v>0</v>
      </c>
      <c r="AG69" s="137">
        <f t="shared" ca="1" si="75"/>
        <v>0</v>
      </c>
      <c r="AH69" s="137">
        <f t="shared" ca="1" si="75"/>
        <v>0</v>
      </c>
      <c r="AI69" s="137">
        <f t="shared" ca="1" si="75"/>
        <v>0</v>
      </c>
      <c r="AJ69" s="137">
        <f t="shared" ca="1" si="75"/>
        <v>0</v>
      </c>
      <c r="AK69" s="137">
        <f t="shared" ca="1" si="75"/>
        <v>0</v>
      </c>
      <c r="AL69" s="137">
        <f t="shared" ca="1" si="75"/>
        <v>0</v>
      </c>
      <c r="AM69" s="137">
        <f t="shared" ca="1" si="75"/>
        <v>0</v>
      </c>
      <c r="AN69" s="137">
        <f t="shared" ca="1" si="76"/>
        <v>0</v>
      </c>
      <c r="AO69" s="137">
        <f t="shared" ca="1" si="76"/>
        <v>0</v>
      </c>
      <c r="AP69" s="137">
        <f t="shared" ca="1" si="76"/>
        <v>0</v>
      </c>
      <c r="AQ69" s="137">
        <f t="shared" ca="1" si="76"/>
        <v>0</v>
      </c>
      <c r="AR69" s="137">
        <f t="shared" ca="1" si="76"/>
        <v>0</v>
      </c>
      <c r="AS69" s="137">
        <f t="shared" ca="1" si="76"/>
        <v>0</v>
      </c>
      <c r="AT69" s="137">
        <f t="shared" ca="1" si="76"/>
        <v>0</v>
      </c>
      <c r="AU69" s="137">
        <f t="shared" ca="1" si="76"/>
        <v>0</v>
      </c>
      <c r="AV69" s="137">
        <f t="shared" ca="1" si="76"/>
        <v>0</v>
      </c>
      <c r="AW69" s="137">
        <f t="shared" ca="1" si="76"/>
        <v>0</v>
      </c>
      <c r="AX69" s="137">
        <f t="shared" ca="1" si="76"/>
        <v>0</v>
      </c>
      <c r="AY69" s="137">
        <f t="shared" ca="1" si="76"/>
        <v>0</v>
      </c>
      <c r="AZ69" s="137">
        <f t="shared" ca="1" si="76"/>
        <v>0</v>
      </c>
      <c r="BA69" s="137">
        <f t="shared" ca="1" si="76"/>
        <v>0</v>
      </c>
      <c r="BB69" s="137">
        <f t="shared" ca="1" si="76"/>
        <v>0</v>
      </c>
      <c r="BC69" s="137">
        <f t="shared" ca="1" si="76"/>
        <v>0</v>
      </c>
      <c r="BD69" s="137">
        <f t="shared" ca="1" si="77"/>
        <v>0</v>
      </c>
      <c r="BE69" s="137">
        <f t="shared" ca="1" si="77"/>
        <v>0</v>
      </c>
      <c r="BF69" s="137">
        <f t="shared" ca="1" si="77"/>
        <v>0</v>
      </c>
      <c r="BG69" s="137">
        <f t="shared" ca="1" si="77"/>
        <v>0</v>
      </c>
      <c r="BH69" s="137">
        <f t="shared" ca="1" si="77"/>
        <v>0</v>
      </c>
      <c r="BI69" s="137">
        <f t="shared" ca="1" si="77"/>
        <v>0</v>
      </c>
      <c r="BJ69" s="137">
        <f t="shared" ca="1" si="77"/>
        <v>0</v>
      </c>
      <c r="BK69" s="137">
        <f t="shared" ca="1" si="77"/>
        <v>0</v>
      </c>
      <c r="BL69" s="137">
        <f t="shared" ca="1" si="77"/>
        <v>0</v>
      </c>
      <c r="BM69" s="137">
        <f t="shared" ca="1" si="77"/>
        <v>0</v>
      </c>
      <c r="BN69" s="137">
        <f t="shared" ca="1" si="77"/>
        <v>0</v>
      </c>
      <c r="BO69" s="137">
        <f t="shared" ca="1" si="77"/>
        <v>0</v>
      </c>
      <c r="BP69" s="137">
        <f t="shared" ca="1" si="77"/>
        <v>0</v>
      </c>
      <c r="BQ69" s="137">
        <f t="shared" ca="1" si="77"/>
        <v>0</v>
      </c>
      <c r="BR69" s="137">
        <f t="shared" ca="1" si="77"/>
        <v>0</v>
      </c>
      <c r="BS69" s="137">
        <f t="shared" ca="1" si="77"/>
        <v>0</v>
      </c>
      <c r="BT69" s="137">
        <f t="shared" ca="1" si="78"/>
        <v>0</v>
      </c>
      <c r="BU69" s="137">
        <f t="shared" ca="1" si="78"/>
        <v>0</v>
      </c>
      <c r="BV69" s="137">
        <f t="shared" ca="1" si="78"/>
        <v>0</v>
      </c>
      <c r="BW69" s="137">
        <f t="shared" ca="1" si="78"/>
        <v>0</v>
      </c>
      <c r="BX69" s="137">
        <f t="shared" ca="1" si="78"/>
        <v>0</v>
      </c>
      <c r="BY69" s="137">
        <f t="shared" ca="1" si="78"/>
        <v>0</v>
      </c>
      <c r="BZ69" s="137">
        <f t="shared" ca="1" si="78"/>
        <v>0</v>
      </c>
      <c r="CA69" s="137">
        <f t="shared" ca="1" si="78"/>
        <v>0</v>
      </c>
      <c r="CB69" s="137">
        <f t="shared" ca="1" si="78"/>
        <v>0</v>
      </c>
      <c r="CC69" s="137">
        <f t="shared" ca="1" si="78"/>
        <v>0</v>
      </c>
      <c r="CD69" s="137">
        <f t="shared" ca="1" si="78"/>
        <v>0</v>
      </c>
      <c r="CE69" s="137">
        <f t="shared" ca="1" si="78"/>
        <v>0</v>
      </c>
      <c r="CF69" s="137">
        <f t="shared" ca="1" si="78"/>
        <v>0</v>
      </c>
      <c r="CG69" s="137">
        <f t="shared" ca="1" si="78"/>
        <v>0</v>
      </c>
      <c r="CH69" s="137">
        <f t="shared" ca="1" si="78"/>
        <v>0</v>
      </c>
      <c r="CI69" s="137">
        <f t="shared" ca="1" si="78"/>
        <v>0</v>
      </c>
      <c r="CJ69" s="137">
        <f t="shared" ca="1" si="79"/>
        <v>0</v>
      </c>
      <c r="CK69" s="137">
        <f t="shared" ca="1" si="79"/>
        <v>0</v>
      </c>
      <c r="CL69" s="137">
        <f t="shared" ca="1" si="79"/>
        <v>0</v>
      </c>
      <c r="CM69" s="137">
        <f t="shared" ca="1" si="79"/>
        <v>0</v>
      </c>
      <c r="CN69" s="137">
        <f t="shared" ca="1" si="79"/>
        <v>0</v>
      </c>
      <c r="CO69" s="137">
        <f t="shared" ca="1" si="79"/>
        <v>0</v>
      </c>
      <c r="CP69" s="137">
        <f t="shared" ca="1" si="79"/>
        <v>0</v>
      </c>
      <c r="CQ69" s="137">
        <f t="shared" ca="1" si="79"/>
        <v>0</v>
      </c>
      <c r="CR69" s="137">
        <f t="shared" ca="1" si="79"/>
        <v>0</v>
      </c>
      <c r="CS69" s="137">
        <f t="shared" ca="1" si="79"/>
        <v>0</v>
      </c>
      <c r="CT69" s="137">
        <f t="shared" ca="1" si="80"/>
        <v>0</v>
      </c>
      <c r="CU69" s="137">
        <f t="shared" ca="1" si="80"/>
        <v>0</v>
      </c>
      <c r="CV69" s="137">
        <f t="shared" ca="1" si="80"/>
        <v>0</v>
      </c>
      <c r="CW69" s="137">
        <f t="shared" ca="1" si="80"/>
        <v>0</v>
      </c>
      <c r="CX69" s="137">
        <f t="shared" ca="1" si="80"/>
        <v>0</v>
      </c>
      <c r="CY69" s="137">
        <f t="shared" ca="1" si="80"/>
        <v>0</v>
      </c>
      <c r="CZ69" s="137">
        <f t="shared" ca="1" si="80"/>
        <v>0</v>
      </c>
      <c r="DA69" s="137">
        <f t="shared" ca="1" si="80"/>
        <v>0</v>
      </c>
      <c r="DB69" s="137">
        <f t="shared" ca="1" si="80"/>
        <v>0</v>
      </c>
      <c r="DC69" s="137">
        <f t="shared" ca="1" si="80"/>
        <v>0</v>
      </c>
      <c r="DE69" s="253" t="str">
        <f t="shared" ca="1" si="24"/>
        <v>E.3.3.</v>
      </c>
      <c r="DF69">
        <f t="shared" ca="1" si="81"/>
        <v>1</v>
      </c>
      <c r="DG69">
        <f t="shared" ca="1" si="82"/>
        <v>21</v>
      </c>
      <c r="DH69">
        <v>0</v>
      </c>
    </row>
    <row r="70" spans="1:112" hidden="1">
      <c r="A70" s="123">
        <v>58</v>
      </c>
      <c r="B70" s="204" t="str">
        <f t="shared" ca="1" si="12"/>
        <v>E.3.4.</v>
      </c>
      <c r="C70" s="128" t="str">
        <f t="shared" ca="1" si="13"/>
        <v>Veikla</v>
      </c>
      <c r="D70" s="143"/>
      <c r="E70" s="147">
        <f t="shared" ca="1" si="14"/>
        <v>0.21</v>
      </c>
      <c r="F70" s="138">
        <f ca="1">H70+NPV(FD,I70:INDEX(I70:DC70,PAL))</f>
        <v>0</v>
      </c>
      <c r="G70" s="139">
        <f ca="1">SUMIF($H$5:$DC$5,"&lt;="&amp;PAL,$H70:$DC70)</f>
        <v>0</v>
      </c>
      <c r="H70" s="137">
        <f t="shared" ca="1" si="74"/>
        <v>0</v>
      </c>
      <c r="I70" s="137">
        <f t="shared" ca="1" si="74"/>
        <v>0</v>
      </c>
      <c r="J70" s="137">
        <f t="shared" ca="1" si="74"/>
        <v>0</v>
      </c>
      <c r="K70" s="137">
        <f t="shared" ca="1" si="74"/>
        <v>0</v>
      </c>
      <c r="L70" s="137">
        <f t="shared" ca="1" si="74"/>
        <v>0</v>
      </c>
      <c r="M70" s="137">
        <f t="shared" ca="1" si="74"/>
        <v>0</v>
      </c>
      <c r="N70" s="137">
        <f t="shared" ca="1" si="74"/>
        <v>0</v>
      </c>
      <c r="O70" s="137">
        <f t="shared" ca="1" si="74"/>
        <v>0</v>
      </c>
      <c r="P70" s="137">
        <f t="shared" ca="1" si="74"/>
        <v>0</v>
      </c>
      <c r="Q70" s="137">
        <f t="shared" ca="1" si="74"/>
        <v>0</v>
      </c>
      <c r="R70" s="137">
        <f t="shared" ca="1" si="74"/>
        <v>0</v>
      </c>
      <c r="S70" s="137">
        <f t="shared" ca="1" si="74"/>
        <v>0</v>
      </c>
      <c r="T70" s="137">
        <f t="shared" ca="1" si="74"/>
        <v>0</v>
      </c>
      <c r="U70" s="137">
        <f t="shared" ca="1" si="74"/>
        <v>0</v>
      </c>
      <c r="V70" s="137">
        <f t="shared" ca="1" si="74"/>
        <v>0</v>
      </c>
      <c r="W70" s="137">
        <f t="shared" ca="1" si="74"/>
        <v>0</v>
      </c>
      <c r="X70" s="137">
        <f t="shared" ca="1" si="75"/>
        <v>0</v>
      </c>
      <c r="Y70" s="137">
        <f t="shared" ca="1" si="75"/>
        <v>0</v>
      </c>
      <c r="Z70" s="137">
        <f t="shared" ca="1" si="75"/>
        <v>0</v>
      </c>
      <c r="AA70" s="137">
        <f t="shared" ca="1" si="75"/>
        <v>0</v>
      </c>
      <c r="AB70" s="137">
        <f t="shared" ca="1" si="75"/>
        <v>0</v>
      </c>
      <c r="AC70" s="137">
        <f t="shared" ca="1" si="75"/>
        <v>0</v>
      </c>
      <c r="AD70" s="137">
        <f t="shared" ca="1" si="75"/>
        <v>0</v>
      </c>
      <c r="AE70" s="137">
        <f t="shared" ca="1" si="75"/>
        <v>0</v>
      </c>
      <c r="AF70" s="137">
        <f t="shared" ca="1" si="75"/>
        <v>0</v>
      </c>
      <c r="AG70" s="137">
        <f t="shared" ca="1" si="75"/>
        <v>0</v>
      </c>
      <c r="AH70" s="137">
        <f t="shared" ca="1" si="75"/>
        <v>0</v>
      </c>
      <c r="AI70" s="137">
        <f t="shared" ca="1" si="75"/>
        <v>0</v>
      </c>
      <c r="AJ70" s="137">
        <f t="shared" ca="1" si="75"/>
        <v>0</v>
      </c>
      <c r="AK70" s="137">
        <f t="shared" ca="1" si="75"/>
        <v>0</v>
      </c>
      <c r="AL70" s="137">
        <f t="shared" ca="1" si="75"/>
        <v>0</v>
      </c>
      <c r="AM70" s="137">
        <f t="shared" ca="1" si="75"/>
        <v>0</v>
      </c>
      <c r="AN70" s="137">
        <f t="shared" ca="1" si="76"/>
        <v>0</v>
      </c>
      <c r="AO70" s="137">
        <f t="shared" ca="1" si="76"/>
        <v>0</v>
      </c>
      <c r="AP70" s="137">
        <f t="shared" ca="1" si="76"/>
        <v>0</v>
      </c>
      <c r="AQ70" s="137">
        <f t="shared" ca="1" si="76"/>
        <v>0</v>
      </c>
      <c r="AR70" s="137">
        <f t="shared" ca="1" si="76"/>
        <v>0</v>
      </c>
      <c r="AS70" s="137">
        <f t="shared" ca="1" si="76"/>
        <v>0</v>
      </c>
      <c r="AT70" s="137">
        <f t="shared" ca="1" si="76"/>
        <v>0</v>
      </c>
      <c r="AU70" s="137">
        <f t="shared" ca="1" si="76"/>
        <v>0</v>
      </c>
      <c r="AV70" s="137">
        <f t="shared" ca="1" si="76"/>
        <v>0</v>
      </c>
      <c r="AW70" s="137">
        <f t="shared" ca="1" si="76"/>
        <v>0</v>
      </c>
      <c r="AX70" s="137">
        <f t="shared" ca="1" si="76"/>
        <v>0</v>
      </c>
      <c r="AY70" s="137">
        <f t="shared" ca="1" si="76"/>
        <v>0</v>
      </c>
      <c r="AZ70" s="137">
        <f t="shared" ca="1" si="76"/>
        <v>0</v>
      </c>
      <c r="BA70" s="137">
        <f t="shared" ca="1" si="76"/>
        <v>0</v>
      </c>
      <c r="BB70" s="137">
        <f t="shared" ca="1" si="76"/>
        <v>0</v>
      </c>
      <c r="BC70" s="137">
        <f t="shared" ca="1" si="76"/>
        <v>0</v>
      </c>
      <c r="BD70" s="137">
        <f t="shared" ca="1" si="77"/>
        <v>0</v>
      </c>
      <c r="BE70" s="137">
        <f t="shared" ca="1" si="77"/>
        <v>0</v>
      </c>
      <c r="BF70" s="137">
        <f t="shared" ca="1" si="77"/>
        <v>0</v>
      </c>
      <c r="BG70" s="137">
        <f t="shared" ca="1" si="77"/>
        <v>0</v>
      </c>
      <c r="BH70" s="137">
        <f t="shared" ca="1" si="77"/>
        <v>0</v>
      </c>
      <c r="BI70" s="137">
        <f t="shared" ca="1" si="77"/>
        <v>0</v>
      </c>
      <c r="BJ70" s="137">
        <f t="shared" ca="1" si="77"/>
        <v>0</v>
      </c>
      <c r="BK70" s="137">
        <f t="shared" ca="1" si="77"/>
        <v>0</v>
      </c>
      <c r="BL70" s="137">
        <f t="shared" ca="1" si="77"/>
        <v>0</v>
      </c>
      <c r="BM70" s="137">
        <f t="shared" ca="1" si="77"/>
        <v>0</v>
      </c>
      <c r="BN70" s="137">
        <f t="shared" ca="1" si="77"/>
        <v>0</v>
      </c>
      <c r="BO70" s="137">
        <f t="shared" ca="1" si="77"/>
        <v>0</v>
      </c>
      <c r="BP70" s="137">
        <f t="shared" ca="1" si="77"/>
        <v>0</v>
      </c>
      <c r="BQ70" s="137">
        <f t="shared" ca="1" si="77"/>
        <v>0</v>
      </c>
      <c r="BR70" s="137">
        <f t="shared" ca="1" si="77"/>
        <v>0</v>
      </c>
      <c r="BS70" s="137">
        <f t="shared" ca="1" si="77"/>
        <v>0</v>
      </c>
      <c r="BT70" s="137">
        <f t="shared" ca="1" si="78"/>
        <v>0</v>
      </c>
      <c r="BU70" s="137">
        <f t="shared" ca="1" si="78"/>
        <v>0</v>
      </c>
      <c r="BV70" s="137">
        <f t="shared" ca="1" si="78"/>
        <v>0</v>
      </c>
      <c r="BW70" s="137">
        <f t="shared" ca="1" si="78"/>
        <v>0</v>
      </c>
      <c r="BX70" s="137">
        <f t="shared" ca="1" si="78"/>
        <v>0</v>
      </c>
      <c r="BY70" s="137">
        <f t="shared" ca="1" si="78"/>
        <v>0</v>
      </c>
      <c r="BZ70" s="137">
        <f t="shared" ca="1" si="78"/>
        <v>0</v>
      </c>
      <c r="CA70" s="137">
        <f t="shared" ca="1" si="78"/>
        <v>0</v>
      </c>
      <c r="CB70" s="137">
        <f t="shared" ca="1" si="78"/>
        <v>0</v>
      </c>
      <c r="CC70" s="137">
        <f t="shared" ca="1" si="78"/>
        <v>0</v>
      </c>
      <c r="CD70" s="137">
        <f t="shared" ca="1" si="78"/>
        <v>0</v>
      </c>
      <c r="CE70" s="137">
        <f t="shared" ca="1" si="78"/>
        <v>0</v>
      </c>
      <c r="CF70" s="137">
        <f t="shared" ca="1" si="78"/>
        <v>0</v>
      </c>
      <c r="CG70" s="137">
        <f t="shared" ca="1" si="78"/>
        <v>0</v>
      </c>
      <c r="CH70" s="137">
        <f t="shared" ca="1" si="78"/>
        <v>0</v>
      </c>
      <c r="CI70" s="137">
        <f t="shared" ca="1" si="78"/>
        <v>0</v>
      </c>
      <c r="CJ70" s="137">
        <f t="shared" ca="1" si="79"/>
        <v>0</v>
      </c>
      <c r="CK70" s="137">
        <f t="shared" ca="1" si="79"/>
        <v>0</v>
      </c>
      <c r="CL70" s="137">
        <f t="shared" ca="1" si="79"/>
        <v>0</v>
      </c>
      <c r="CM70" s="137">
        <f t="shared" ca="1" si="79"/>
        <v>0</v>
      </c>
      <c r="CN70" s="137">
        <f t="shared" ca="1" si="79"/>
        <v>0</v>
      </c>
      <c r="CO70" s="137">
        <f t="shared" ca="1" si="79"/>
        <v>0</v>
      </c>
      <c r="CP70" s="137">
        <f t="shared" ca="1" si="79"/>
        <v>0</v>
      </c>
      <c r="CQ70" s="137">
        <f t="shared" ca="1" si="79"/>
        <v>0</v>
      </c>
      <c r="CR70" s="137">
        <f t="shared" ca="1" si="79"/>
        <v>0</v>
      </c>
      <c r="CS70" s="137">
        <f t="shared" ca="1" si="79"/>
        <v>0</v>
      </c>
      <c r="CT70" s="137">
        <f t="shared" ca="1" si="80"/>
        <v>0</v>
      </c>
      <c r="CU70" s="137">
        <f t="shared" ca="1" si="80"/>
        <v>0</v>
      </c>
      <c r="CV70" s="137">
        <f t="shared" ca="1" si="80"/>
        <v>0</v>
      </c>
      <c r="CW70" s="137">
        <f t="shared" ca="1" si="80"/>
        <v>0</v>
      </c>
      <c r="CX70" s="137">
        <f t="shared" ca="1" si="80"/>
        <v>0</v>
      </c>
      <c r="CY70" s="137">
        <f t="shared" ca="1" si="80"/>
        <v>0</v>
      </c>
      <c r="CZ70" s="137">
        <f t="shared" ca="1" si="80"/>
        <v>0</v>
      </c>
      <c r="DA70" s="137">
        <f t="shared" ca="1" si="80"/>
        <v>0</v>
      </c>
      <c r="DB70" s="137">
        <f t="shared" ca="1" si="80"/>
        <v>0</v>
      </c>
      <c r="DC70" s="137">
        <f t="shared" ca="1" si="80"/>
        <v>0</v>
      </c>
      <c r="DE70" s="253" t="str">
        <f t="shared" ca="1" si="24"/>
        <v>E.3.4.</v>
      </c>
      <c r="DF70">
        <f t="shared" ca="1" si="81"/>
        <v>1</v>
      </c>
      <c r="DG70">
        <f t="shared" ca="1" si="82"/>
        <v>21</v>
      </c>
      <c r="DH70">
        <v>0</v>
      </c>
    </row>
    <row r="71" spans="1:112" hidden="1">
      <c r="A71" s="123">
        <v>59</v>
      </c>
      <c r="B71" s="204" t="str">
        <f t="shared" ca="1" si="12"/>
        <v>E.3.5.</v>
      </c>
      <c r="C71" s="128" t="str">
        <f t="shared" ca="1" si="13"/>
        <v>Veikla</v>
      </c>
      <c r="D71" s="143"/>
      <c r="E71" s="147">
        <f t="shared" ca="1" si="14"/>
        <v>0.21</v>
      </c>
      <c r="F71" s="138">
        <f ca="1">H71+NPV(FD,I71:INDEX(I71:DC71,PAL))</f>
        <v>0</v>
      </c>
      <c r="G71" s="139">
        <f ca="1">SUMIF($H$5:$DC$5,"&lt;="&amp;PAL,$H71:$DC71)</f>
        <v>0</v>
      </c>
      <c r="H71" s="137">
        <f t="shared" ca="1" si="74"/>
        <v>0</v>
      </c>
      <c r="I71" s="137">
        <f t="shared" ca="1" si="74"/>
        <v>0</v>
      </c>
      <c r="J71" s="137">
        <f t="shared" ca="1" si="74"/>
        <v>0</v>
      </c>
      <c r="K71" s="137">
        <f t="shared" ca="1" si="74"/>
        <v>0</v>
      </c>
      <c r="L71" s="137">
        <f t="shared" ca="1" si="74"/>
        <v>0</v>
      </c>
      <c r="M71" s="137">
        <f t="shared" ca="1" si="74"/>
        <v>0</v>
      </c>
      <c r="N71" s="137">
        <f t="shared" ca="1" si="74"/>
        <v>0</v>
      </c>
      <c r="O71" s="137">
        <f t="shared" ca="1" si="74"/>
        <v>0</v>
      </c>
      <c r="P71" s="137">
        <f t="shared" ca="1" si="74"/>
        <v>0</v>
      </c>
      <c r="Q71" s="137">
        <f t="shared" ca="1" si="74"/>
        <v>0</v>
      </c>
      <c r="R71" s="137">
        <f t="shared" ca="1" si="74"/>
        <v>0</v>
      </c>
      <c r="S71" s="137">
        <f t="shared" ca="1" si="74"/>
        <v>0</v>
      </c>
      <c r="T71" s="137">
        <f t="shared" ca="1" si="74"/>
        <v>0</v>
      </c>
      <c r="U71" s="137">
        <f t="shared" ca="1" si="74"/>
        <v>0</v>
      </c>
      <c r="V71" s="137">
        <f t="shared" ca="1" si="74"/>
        <v>0</v>
      </c>
      <c r="W71" s="137">
        <f t="shared" ca="1" si="74"/>
        <v>0</v>
      </c>
      <c r="X71" s="137">
        <f t="shared" ca="1" si="75"/>
        <v>0</v>
      </c>
      <c r="Y71" s="137">
        <f t="shared" ca="1" si="75"/>
        <v>0</v>
      </c>
      <c r="Z71" s="137">
        <f t="shared" ca="1" si="75"/>
        <v>0</v>
      </c>
      <c r="AA71" s="137">
        <f t="shared" ca="1" si="75"/>
        <v>0</v>
      </c>
      <c r="AB71" s="137">
        <f t="shared" ca="1" si="75"/>
        <v>0</v>
      </c>
      <c r="AC71" s="137">
        <f t="shared" ca="1" si="75"/>
        <v>0</v>
      </c>
      <c r="AD71" s="137">
        <f t="shared" ca="1" si="75"/>
        <v>0</v>
      </c>
      <c r="AE71" s="137">
        <f t="shared" ca="1" si="75"/>
        <v>0</v>
      </c>
      <c r="AF71" s="137">
        <f t="shared" ca="1" si="75"/>
        <v>0</v>
      </c>
      <c r="AG71" s="137">
        <f t="shared" ca="1" si="75"/>
        <v>0</v>
      </c>
      <c r="AH71" s="137">
        <f t="shared" ca="1" si="75"/>
        <v>0</v>
      </c>
      <c r="AI71" s="137">
        <f t="shared" ca="1" si="75"/>
        <v>0</v>
      </c>
      <c r="AJ71" s="137">
        <f t="shared" ca="1" si="75"/>
        <v>0</v>
      </c>
      <c r="AK71" s="137">
        <f t="shared" ca="1" si="75"/>
        <v>0</v>
      </c>
      <c r="AL71" s="137">
        <f t="shared" ca="1" si="75"/>
        <v>0</v>
      </c>
      <c r="AM71" s="137">
        <f t="shared" ca="1" si="75"/>
        <v>0</v>
      </c>
      <c r="AN71" s="137">
        <f t="shared" ca="1" si="76"/>
        <v>0</v>
      </c>
      <c r="AO71" s="137">
        <f t="shared" ca="1" si="76"/>
        <v>0</v>
      </c>
      <c r="AP71" s="137">
        <f t="shared" ca="1" si="76"/>
        <v>0</v>
      </c>
      <c r="AQ71" s="137">
        <f t="shared" ca="1" si="76"/>
        <v>0</v>
      </c>
      <c r="AR71" s="137">
        <f t="shared" ca="1" si="76"/>
        <v>0</v>
      </c>
      <c r="AS71" s="137">
        <f t="shared" ca="1" si="76"/>
        <v>0</v>
      </c>
      <c r="AT71" s="137">
        <f t="shared" ca="1" si="76"/>
        <v>0</v>
      </c>
      <c r="AU71" s="137">
        <f t="shared" ca="1" si="76"/>
        <v>0</v>
      </c>
      <c r="AV71" s="137">
        <f t="shared" ca="1" si="76"/>
        <v>0</v>
      </c>
      <c r="AW71" s="137">
        <f t="shared" ca="1" si="76"/>
        <v>0</v>
      </c>
      <c r="AX71" s="137">
        <f t="shared" ca="1" si="76"/>
        <v>0</v>
      </c>
      <c r="AY71" s="137">
        <f t="shared" ca="1" si="76"/>
        <v>0</v>
      </c>
      <c r="AZ71" s="137">
        <f t="shared" ca="1" si="76"/>
        <v>0</v>
      </c>
      <c r="BA71" s="137">
        <f t="shared" ca="1" si="76"/>
        <v>0</v>
      </c>
      <c r="BB71" s="137">
        <f t="shared" ca="1" si="76"/>
        <v>0</v>
      </c>
      <c r="BC71" s="137">
        <f t="shared" ca="1" si="76"/>
        <v>0</v>
      </c>
      <c r="BD71" s="137">
        <f t="shared" ca="1" si="77"/>
        <v>0</v>
      </c>
      <c r="BE71" s="137">
        <f t="shared" ca="1" si="77"/>
        <v>0</v>
      </c>
      <c r="BF71" s="137">
        <f t="shared" ca="1" si="77"/>
        <v>0</v>
      </c>
      <c r="BG71" s="137">
        <f t="shared" ca="1" si="77"/>
        <v>0</v>
      </c>
      <c r="BH71" s="137">
        <f t="shared" ca="1" si="77"/>
        <v>0</v>
      </c>
      <c r="BI71" s="137">
        <f t="shared" ca="1" si="77"/>
        <v>0</v>
      </c>
      <c r="BJ71" s="137">
        <f t="shared" ca="1" si="77"/>
        <v>0</v>
      </c>
      <c r="BK71" s="137">
        <f t="shared" ca="1" si="77"/>
        <v>0</v>
      </c>
      <c r="BL71" s="137">
        <f t="shared" ca="1" si="77"/>
        <v>0</v>
      </c>
      <c r="BM71" s="137">
        <f t="shared" ca="1" si="77"/>
        <v>0</v>
      </c>
      <c r="BN71" s="137">
        <f t="shared" ca="1" si="77"/>
        <v>0</v>
      </c>
      <c r="BO71" s="137">
        <f t="shared" ca="1" si="77"/>
        <v>0</v>
      </c>
      <c r="BP71" s="137">
        <f t="shared" ca="1" si="77"/>
        <v>0</v>
      </c>
      <c r="BQ71" s="137">
        <f t="shared" ca="1" si="77"/>
        <v>0</v>
      </c>
      <c r="BR71" s="137">
        <f t="shared" ca="1" si="77"/>
        <v>0</v>
      </c>
      <c r="BS71" s="137">
        <f t="shared" ca="1" si="77"/>
        <v>0</v>
      </c>
      <c r="BT71" s="137">
        <f t="shared" ca="1" si="78"/>
        <v>0</v>
      </c>
      <c r="BU71" s="137">
        <f t="shared" ca="1" si="78"/>
        <v>0</v>
      </c>
      <c r="BV71" s="137">
        <f t="shared" ca="1" si="78"/>
        <v>0</v>
      </c>
      <c r="BW71" s="137">
        <f t="shared" ca="1" si="78"/>
        <v>0</v>
      </c>
      <c r="BX71" s="137">
        <f t="shared" ca="1" si="78"/>
        <v>0</v>
      </c>
      <c r="BY71" s="137">
        <f t="shared" ca="1" si="78"/>
        <v>0</v>
      </c>
      <c r="BZ71" s="137">
        <f t="shared" ca="1" si="78"/>
        <v>0</v>
      </c>
      <c r="CA71" s="137">
        <f t="shared" ca="1" si="78"/>
        <v>0</v>
      </c>
      <c r="CB71" s="137">
        <f t="shared" ca="1" si="78"/>
        <v>0</v>
      </c>
      <c r="CC71" s="137">
        <f t="shared" ca="1" si="78"/>
        <v>0</v>
      </c>
      <c r="CD71" s="137">
        <f t="shared" ca="1" si="78"/>
        <v>0</v>
      </c>
      <c r="CE71" s="137">
        <f t="shared" ca="1" si="78"/>
        <v>0</v>
      </c>
      <c r="CF71" s="137">
        <f t="shared" ca="1" si="78"/>
        <v>0</v>
      </c>
      <c r="CG71" s="137">
        <f t="shared" ca="1" si="78"/>
        <v>0</v>
      </c>
      <c r="CH71" s="137">
        <f t="shared" ca="1" si="78"/>
        <v>0</v>
      </c>
      <c r="CI71" s="137">
        <f t="shared" ca="1" si="78"/>
        <v>0</v>
      </c>
      <c r="CJ71" s="137">
        <f t="shared" ca="1" si="79"/>
        <v>0</v>
      </c>
      <c r="CK71" s="137">
        <f t="shared" ca="1" si="79"/>
        <v>0</v>
      </c>
      <c r="CL71" s="137">
        <f t="shared" ca="1" si="79"/>
        <v>0</v>
      </c>
      <c r="CM71" s="137">
        <f t="shared" ca="1" si="79"/>
        <v>0</v>
      </c>
      <c r="CN71" s="137">
        <f t="shared" ca="1" si="79"/>
        <v>0</v>
      </c>
      <c r="CO71" s="137">
        <f t="shared" ca="1" si="79"/>
        <v>0</v>
      </c>
      <c r="CP71" s="137">
        <f t="shared" ca="1" si="79"/>
        <v>0</v>
      </c>
      <c r="CQ71" s="137">
        <f t="shared" ca="1" si="79"/>
        <v>0</v>
      </c>
      <c r="CR71" s="137">
        <f t="shared" ca="1" si="79"/>
        <v>0</v>
      </c>
      <c r="CS71" s="137">
        <f t="shared" ca="1" si="79"/>
        <v>0</v>
      </c>
      <c r="CT71" s="137">
        <f t="shared" ca="1" si="80"/>
        <v>0</v>
      </c>
      <c r="CU71" s="137">
        <f t="shared" ca="1" si="80"/>
        <v>0</v>
      </c>
      <c r="CV71" s="137">
        <f t="shared" ca="1" si="80"/>
        <v>0</v>
      </c>
      <c r="CW71" s="137">
        <f t="shared" ca="1" si="80"/>
        <v>0</v>
      </c>
      <c r="CX71" s="137">
        <f t="shared" ca="1" si="80"/>
        <v>0</v>
      </c>
      <c r="CY71" s="137">
        <f t="shared" ca="1" si="80"/>
        <v>0</v>
      </c>
      <c r="CZ71" s="137">
        <f t="shared" ca="1" si="80"/>
        <v>0</v>
      </c>
      <c r="DA71" s="137">
        <f t="shared" ca="1" si="80"/>
        <v>0</v>
      </c>
      <c r="DB71" s="137">
        <f t="shared" ca="1" si="80"/>
        <v>0</v>
      </c>
      <c r="DC71" s="137">
        <f t="shared" ca="1" si="80"/>
        <v>0</v>
      </c>
      <c r="DE71" s="253" t="str">
        <f t="shared" ca="1" si="24"/>
        <v>E.3.5.</v>
      </c>
      <c r="DF71">
        <f t="shared" ca="1" si="81"/>
        <v>1</v>
      </c>
      <c r="DG71">
        <f t="shared" ca="1" si="82"/>
        <v>21</v>
      </c>
      <c r="DH71">
        <v>0</v>
      </c>
    </row>
    <row r="72" spans="1:112" hidden="1">
      <c r="A72" s="123">
        <v>60</v>
      </c>
      <c r="B72" s="204" t="str">
        <f t="shared" ca="1" si="12"/>
        <v>E.3.6.</v>
      </c>
      <c r="C72" s="128" t="str">
        <f t="shared" ca="1" si="13"/>
        <v>Veikla</v>
      </c>
      <c r="D72" s="143"/>
      <c r="E72" s="147">
        <f t="shared" ca="1" si="14"/>
        <v>0.21</v>
      </c>
      <c r="F72" s="138">
        <f ca="1">H72+NPV(FD,I72:INDEX(I72:DC72,PAL))</f>
        <v>0</v>
      </c>
      <c r="G72" s="139">
        <f ca="1">SUMIF($H$5:$DC$5,"&lt;="&amp;PAL,$H72:$DC72)</f>
        <v>0</v>
      </c>
      <c r="H72" s="137">
        <f t="shared" ca="1" si="74"/>
        <v>0</v>
      </c>
      <c r="I72" s="137">
        <f t="shared" ca="1" si="74"/>
        <v>0</v>
      </c>
      <c r="J72" s="137">
        <f t="shared" ca="1" si="74"/>
        <v>0</v>
      </c>
      <c r="K72" s="137">
        <f t="shared" ca="1" si="74"/>
        <v>0</v>
      </c>
      <c r="L72" s="137">
        <f t="shared" ca="1" si="74"/>
        <v>0</v>
      </c>
      <c r="M72" s="137">
        <f t="shared" ca="1" si="74"/>
        <v>0</v>
      </c>
      <c r="N72" s="137">
        <f t="shared" ca="1" si="74"/>
        <v>0</v>
      </c>
      <c r="O72" s="137">
        <f t="shared" ca="1" si="74"/>
        <v>0</v>
      </c>
      <c r="P72" s="137">
        <f t="shared" ca="1" si="74"/>
        <v>0</v>
      </c>
      <c r="Q72" s="137">
        <f t="shared" ca="1" si="74"/>
        <v>0</v>
      </c>
      <c r="R72" s="137">
        <f t="shared" ca="1" si="74"/>
        <v>0</v>
      </c>
      <c r="S72" s="137">
        <f t="shared" ca="1" si="74"/>
        <v>0</v>
      </c>
      <c r="T72" s="137">
        <f t="shared" ca="1" si="74"/>
        <v>0</v>
      </c>
      <c r="U72" s="137">
        <f t="shared" ca="1" si="74"/>
        <v>0</v>
      </c>
      <c r="V72" s="137">
        <f t="shared" ca="1" si="74"/>
        <v>0</v>
      </c>
      <c r="W72" s="137">
        <f t="shared" ca="1" si="74"/>
        <v>0</v>
      </c>
      <c r="X72" s="137">
        <f t="shared" ca="1" si="75"/>
        <v>0</v>
      </c>
      <c r="Y72" s="137">
        <f t="shared" ca="1" si="75"/>
        <v>0</v>
      </c>
      <c r="Z72" s="137">
        <f t="shared" ca="1" si="75"/>
        <v>0</v>
      </c>
      <c r="AA72" s="137">
        <f t="shared" ca="1" si="75"/>
        <v>0</v>
      </c>
      <c r="AB72" s="137">
        <f t="shared" ca="1" si="75"/>
        <v>0</v>
      </c>
      <c r="AC72" s="137">
        <f t="shared" ca="1" si="75"/>
        <v>0</v>
      </c>
      <c r="AD72" s="137">
        <f t="shared" ca="1" si="75"/>
        <v>0</v>
      </c>
      <c r="AE72" s="137">
        <f t="shared" ca="1" si="75"/>
        <v>0</v>
      </c>
      <c r="AF72" s="137">
        <f t="shared" ca="1" si="75"/>
        <v>0</v>
      </c>
      <c r="AG72" s="137">
        <f t="shared" ca="1" si="75"/>
        <v>0</v>
      </c>
      <c r="AH72" s="137">
        <f t="shared" ca="1" si="75"/>
        <v>0</v>
      </c>
      <c r="AI72" s="137">
        <f t="shared" ca="1" si="75"/>
        <v>0</v>
      </c>
      <c r="AJ72" s="137">
        <f t="shared" ca="1" si="75"/>
        <v>0</v>
      </c>
      <c r="AK72" s="137">
        <f t="shared" ca="1" si="75"/>
        <v>0</v>
      </c>
      <c r="AL72" s="137">
        <f t="shared" ca="1" si="75"/>
        <v>0</v>
      </c>
      <c r="AM72" s="137">
        <f t="shared" ca="1" si="75"/>
        <v>0</v>
      </c>
      <c r="AN72" s="137">
        <f t="shared" ca="1" si="76"/>
        <v>0</v>
      </c>
      <c r="AO72" s="137">
        <f t="shared" ca="1" si="76"/>
        <v>0</v>
      </c>
      <c r="AP72" s="137">
        <f t="shared" ca="1" si="76"/>
        <v>0</v>
      </c>
      <c r="AQ72" s="137">
        <f t="shared" ca="1" si="76"/>
        <v>0</v>
      </c>
      <c r="AR72" s="137">
        <f t="shared" ca="1" si="76"/>
        <v>0</v>
      </c>
      <c r="AS72" s="137">
        <f t="shared" ca="1" si="76"/>
        <v>0</v>
      </c>
      <c r="AT72" s="137">
        <f t="shared" ca="1" si="76"/>
        <v>0</v>
      </c>
      <c r="AU72" s="137">
        <f t="shared" ca="1" si="76"/>
        <v>0</v>
      </c>
      <c r="AV72" s="137">
        <f t="shared" ca="1" si="76"/>
        <v>0</v>
      </c>
      <c r="AW72" s="137">
        <f t="shared" ca="1" si="76"/>
        <v>0</v>
      </c>
      <c r="AX72" s="137">
        <f t="shared" ca="1" si="76"/>
        <v>0</v>
      </c>
      <c r="AY72" s="137">
        <f t="shared" ca="1" si="76"/>
        <v>0</v>
      </c>
      <c r="AZ72" s="137">
        <f t="shared" ca="1" si="76"/>
        <v>0</v>
      </c>
      <c r="BA72" s="137">
        <f t="shared" ca="1" si="76"/>
        <v>0</v>
      </c>
      <c r="BB72" s="137">
        <f t="shared" ca="1" si="76"/>
        <v>0</v>
      </c>
      <c r="BC72" s="137">
        <f t="shared" ca="1" si="76"/>
        <v>0</v>
      </c>
      <c r="BD72" s="137">
        <f t="shared" ca="1" si="77"/>
        <v>0</v>
      </c>
      <c r="BE72" s="137">
        <f t="shared" ca="1" si="77"/>
        <v>0</v>
      </c>
      <c r="BF72" s="137">
        <f t="shared" ca="1" si="77"/>
        <v>0</v>
      </c>
      <c r="BG72" s="137">
        <f t="shared" ca="1" si="77"/>
        <v>0</v>
      </c>
      <c r="BH72" s="137">
        <f t="shared" ca="1" si="77"/>
        <v>0</v>
      </c>
      <c r="BI72" s="137">
        <f t="shared" ca="1" si="77"/>
        <v>0</v>
      </c>
      <c r="BJ72" s="137">
        <f t="shared" ca="1" si="77"/>
        <v>0</v>
      </c>
      <c r="BK72" s="137">
        <f t="shared" ca="1" si="77"/>
        <v>0</v>
      </c>
      <c r="BL72" s="137">
        <f t="shared" ca="1" si="77"/>
        <v>0</v>
      </c>
      <c r="BM72" s="137">
        <f t="shared" ca="1" si="77"/>
        <v>0</v>
      </c>
      <c r="BN72" s="137">
        <f t="shared" ca="1" si="77"/>
        <v>0</v>
      </c>
      <c r="BO72" s="137">
        <f t="shared" ca="1" si="77"/>
        <v>0</v>
      </c>
      <c r="BP72" s="137">
        <f t="shared" ca="1" si="77"/>
        <v>0</v>
      </c>
      <c r="BQ72" s="137">
        <f t="shared" ca="1" si="77"/>
        <v>0</v>
      </c>
      <c r="BR72" s="137">
        <f t="shared" ca="1" si="77"/>
        <v>0</v>
      </c>
      <c r="BS72" s="137">
        <f t="shared" ca="1" si="77"/>
        <v>0</v>
      </c>
      <c r="BT72" s="137">
        <f t="shared" ca="1" si="78"/>
        <v>0</v>
      </c>
      <c r="BU72" s="137">
        <f t="shared" ca="1" si="78"/>
        <v>0</v>
      </c>
      <c r="BV72" s="137">
        <f t="shared" ca="1" si="78"/>
        <v>0</v>
      </c>
      <c r="BW72" s="137">
        <f t="shared" ca="1" si="78"/>
        <v>0</v>
      </c>
      <c r="BX72" s="137">
        <f t="shared" ca="1" si="78"/>
        <v>0</v>
      </c>
      <c r="BY72" s="137">
        <f t="shared" ca="1" si="78"/>
        <v>0</v>
      </c>
      <c r="BZ72" s="137">
        <f t="shared" ca="1" si="78"/>
        <v>0</v>
      </c>
      <c r="CA72" s="137">
        <f t="shared" ca="1" si="78"/>
        <v>0</v>
      </c>
      <c r="CB72" s="137">
        <f t="shared" ca="1" si="78"/>
        <v>0</v>
      </c>
      <c r="CC72" s="137">
        <f t="shared" ca="1" si="78"/>
        <v>0</v>
      </c>
      <c r="CD72" s="137">
        <f t="shared" ca="1" si="78"/>
        <v>0</v>
      </c>
      <c r="CE72" s="137">
        <f t="shared" ca="1" si="78"/>
        <v>0</v>
      </c>
      <c r="CF72" s="137">
        <f t="shared" ca="1" si="78"/>
        <v>0</v>
      </c>
      <c r="CG72" s="137">
        <f t="shared" ca="1" si="78"/>
        <v>0</v>
      </c>
      <c r="CH72" s="137">
        <f t="shared" ca="1" si="78"/>
        <v>0</v>
      </c>
      <c r="CI72" s="137">
        <f t="shared" ca="1" si="78"/>
        <v>0</v>
      </c>
      <c r="CJ72" s="137">
        <f t="shared" ca="1" si="79"/>
        <v>0</v>
      </c>
      <c r="CK72" s="137">
        <f t="shared" ca="1" si="79"/>
        <v>0</v>
      </c>
      <c r="CL72" s="137">
        <f t="shared" ca="1" si="79"/>
        <v>0</v>
      </c>
      <c r="CM72" s="137">
        <f t="shared" ca="1" si="79"/>
        <v>0</v>
      </c>
      <c r="CN72" s="137">
        <f t="shared" ca="1" si="79"/>
        <v>0</v>
      </c>
      <c r="CO72" s="137">
        <f t="shared" ca="1" si="79"/>
        <v>0</v>
      </c>
      <c r="CP72" s="137">
        <f t="shared" ca="1" si="79"/>
        <v>0</v>
      </c>
      <c r="CQ72" s="137">
        <f t="shared" ca="1" si="79"/>
        <v>0</v>
      </c>
      <c r="CR72" s="137">
        <f t="shared" ca="1" si="79"/>
        <v>0</v>
      </c>
      <c r="CS72" s="137">
        <f t="shared" ca="1" si="79"/>
        <v>0</v>
      </c>
      <c r="CT72" s="137">
        <f t="shared" ca="1" si="80"/>
        <v>0</v>
      </c>
      <c r="CU72" s="137">
        <f t="shared" ca="1" si="80"/>
        <v>0</v>
      </c>
      <c r="CV72" s="137">
        <f t="shared" ca="1" si="80"/>
        <v>0</v>
      </c>
      <c r="CW72" s="137">
        <f t="shared" ca="1" si="80"/>
        <v>0</v>
      </c>
      <c r="CX72" s="137">
        <f t="shared" ca="1" si="80"/>
        <v>0</v>
      </c>
      <c r="CY72" s="137">
        <f t="shared" ca="1" si="80"/>
        <v>0</v>
      </c>
      <c r="CZ72" s="137">
        <f t="shared" ca="1" si="80"/>
        <v>0</v>
      </c>
      <c r="DA72" s="137">
        <f t="shared" ca="1" si="80"/>
        <v>0</v>
      </c>
      <c r="DB72" s="137">
        <f t="shared" ca="1" si="80"/>
        <v>0</v>
      </c>
      <c r="DC72" s="137">
        <f t="shared" ca="1" si="80"/>
        <v>0</v>
      </c>
      <c r="DE72" s="253" t="str">
        <f t="shared" ca="1" si="24"/>
        <v>E.3.6.</v>
      </c>
      <c r="DF72">
        <f t="shared" ca="1" si="81"/>
        <v>1</v>
      </c>
      <c r="DG72">
        <f t="shared" ca="1" si="82"/>
        <v>21</v>
      </c>
      <c r="DH72">
        <v>0</v>
      </c>
    </row>
    <row r="73" spans="1:112" hidden="1">
      <c r="A73" s="123">
        <v>61</v>
      </c>
      <c r="B73" s="204" t="str">
        <f t="shared" ca="1" si="12"/>
        <v>E.3.7.</v>
      </c>
      <c r="C73" s="128" t="str">
        <f t="shared" ca="1" si="13"/>
        <v>Veikla</v>
      </c>
      <c r="D73" s="143"/>
      <c r="E73" s="147">
        <f t="shared" ca="1" si="14"/>
        <v>0.21</v>
      </c>
      <c r="F73" s="138">
        <f ca="1">H73+NPV(FD,I73:INDEX(I73:DC73,PAL))</f>
        <v>0</v>
      </c>
      <c r="G73" s="139">
        <f ca="1">SUMIF($H$5:$DC$5,"&lt;="&amp;PAL,$H73:$DC73)</f>
        <v>0</v>
      </c>
      <c r="H73" s="137">
        <f t="shared" ca="1" si="74"/>
        <v>0</v>
      </c>
      <c r="I73" s="137">
        <f t="shared" ca="1" si="74"/>
        <v>0</v>
      </c>
      <c r="J73" s="137">
        <f t="shared" ca="1" si="74"/>
        <v>0</v>
      </c>
      <c r="K73" s="137">
        <f t="shared" ca="1" si="74"/>
        <v>0</v>
      </c>
      <c r="L73" s="137">
        <f t="shared" ca="1" si="74"/>
        <v>0</v>
      </c>
      <c r="M73" s="137">
        <f t="shared" ca="1" si="74"/>
        <v>0</v>
      </c>
      <c r="N73" s="137">
        <f t="shared" ca="1" si="74"/>
        <v>0</v>
      </c>
      <c r="O73" s="137">
        <f t="shared" ca="1" si="74"/>
        <v>0</v>
      </c>
      <c r="P73" s="137">
        <f t="shared" ca="1" si="74"/>
        <v>0</v>
      </c>
      <c r="Q73" s="137">
        <f t="shared" ca="1" si="74"/>
        <v>0</v>
      </c>
      <c r="R73" s="137">
        <f t="shared" ca="1" si="74"/>
        <v>0</v>
      </c>
      <c r="S73" s="137">
        <f t="shared" ca="1" si="74"/>
        <v>0</v>
      </c>
      <c r="T73" s="137">
        <f t="shared" ca="1" si="74"/>
        <v>0</v>
      </c>
      <c r="U73" s="137">
        <f t="shared" ca="1" si="74"/>
        <v>0</v>
      </c>
      <c r="V73" s="137">
        <f t="shared" ca="1" si="74"/>
        <v>0</v>
      </c>
      <c r="W73" s="137">
        <f t="shared" ca="1" si="74"/>
        <v>0</v>
      </c>
      <c r="X73" s="137">
        <f t="shared" ca="1" si="75"/>
        <v>0</v>
      </c>
      <c r="Y73" s="137">
        <f t="shared" ca="1" si="75"/>
        <v>0</v>
      </c>
      <c r="Z73" s="137">
        <f t="shared" ca="1" si="75"/>
        <v>0</v>
      </c>
      <c r="AA73" s="137">
        <f t="shared" ca="1" si="75"/>
        <v>0</v>
      </c>
      <c r="AB73" s="137">
        <f t="shared" ca="1" si="75"/>
        <v>0</v>
      </c>
      <c r="AC73" s="137">
        <f t="shared" ca="1" si="75"/>
        <v>0</v>
      </c>
      <c r="AD73" s="137">
        <f t="shared" ca="1" si="75"/>
        <v>0</v>
      </c>
      <c r="AE73" s="137">
        <f t="shared" ca="1" si="75"/>
        <v>0</v>
      </c>
      <c r="AF73" s="137">
        <f t="shared" ca="1" si="75"/>
        <v>0</v>
      </c>
      <c r="AG73" s="137">
        <f t="shared" ca="1" si="75"/>
        <v>0</v>
      </c>
      <c r="AH73" s="137">
        <f t="shared" ca="1" si="75"/>
        <v>0</v>
      </c>
      <c r="AI73" s="137">
        <f t="shared" ca="1" si="75"/>
        <v>0</v>
      </c>
      <c r="AJ73" s="137">
        <f t="shared" ca="1" si="75"/>
        <v>0</v>
      </c>
      <c r="AK73" s="137">
        <f t="shared" ca="1" si="75"/>
        <v>0</v>
      </c>
      <c r="AL73" s="137">
        <f t="shared" ca="1" si="75"/>
        <v>0</v>
      </c>
      <c r="AM73" s="137">
        <f t="shared" ca="1" si="75"/>
        <v>0</v>
      </c>
      <c r="AN73" s="137">
        <f t="shared" ca="1" si="76"/>
        <v>0</v>
      </c>
      <c r="AO73" s="137">
        <f t="shared" ca="1" si="76"/>
        <v>0</v>
      </c>
      <c r="AP73" s="137">
        <f t="shared" ca="1" si="76"/>
        <v>0</v>
      </c>
      <c r="AQ73" s="137">
        <f t="shared" ca="1" si="76"/>
        <v>0</v>
      </c>
      <c r="AR73" s="137">
        <f t="shared" ca="1" si="76"/>
        <v>0</v>
      </c>
      <c r="AS73" s="137">
        <f t="shared" ca="1" si="76"/>
        <v>0</v>
      </c>
      <c r="AT73" s="137">
        <f t="shared" ca="1" si="76"/>
        <v>0</v>
      </c>
      <c r="AU73" s="137">
        <f t="shared" ca="1" si="76"/>
        <v>0</v>
      </c>
      <c r="AV73" s="137">
        <f t="shared" ca="1" si="76"/>
        <v>0</v>
      </c>
      <c r="AW73" s="137">
        <f t="shared" ca="1" si="76"/>
        <v>0</v>
      </c>
      <c r="AX73" s="137">
        <f t="shared" ca="1" si="76"/>
        <v>0</v>
      </c>
      <c r="AY73" s="137">
        <f t="shared" ca="1" si="76"/>
        <v>0</v>
      </c>
      <c r="AZ73" s="137">
        <f t="shared" ca="1" si="76"/>
        <v>0</v>
      </c>
      <c r="BA73" s="137">
        <f t="shared" ca="1" si="76"/>
        <v>0</v>
      </c>
      <c r="BB73" s="137">
        <f t="shared" ca="1" si="76"/>
        <v>0</v>
      </c>
      <c r="BC73" s="137">
        <f t="shared" ca="1" si="76"/>
        <v>0</v>
      </c>
      <c r="BD73" s="137">
        <f t="shared" ca="1" si="77"/>
        <v>0</v>
      </c>
      <c r="BE73" s="137">
        <f t="shared" ca="1" si="77"/>
        <v>0</v>
      </c>
      <c r="BF73" s="137">
        <f t="shared" ca="1" si="77"/>
        <v>0</v>
      </c>
      <c r="BG73" s="137">
        <f t="shared" ca="1" si="77"/>
        <v>0</v>
      </c>
      <c r="BH73" s="137">
        <f t="shared" ca="1" si="77"/>
        <v>0</v>
      </c>
      <c r="BI73" s="137">
        <f t="shared" ca="1" si="77"/>
        <v>0</v>
      </c>
      <c r="BJ73" s="137">
        <f t="shared" ca="1" si="77"/>
        <v>0</v>
      </c>
      <c r="BK73" s="137">
        <f t="shared" ca="1" si="77"/>
        <v>0</v>
      </c>
      <c r="BL73" s="137">
        <f t="shared" ca="1" si="77"/>
        <v>0</v>
      </c>
      <c r="BM73" s="137">
        <f t="shared" ca="1" si="77"/>
        <v>0</v>
      </c>
      <c r="BN73" s="137">
        <f t="shared" ca="1" si="77"/>
        <v>0</v>
      </c>
      <c r="BO73" s="137">
        <f t="shared" ca="1" si="77"/>
        <v>0</v>
      </c>
      <c r="BP73" s="137">
        <f t="shared" ca="1" si="77"/>
        <v>0</v>
      </c>
      <c r="BQ73" s="137">
        <f t="shared" ca="1" si="77"/>
        <v>0</v>
      </c>
      <c r="BR73" s="137">
        <f t="shared" ca="1" si="77"/>
        <v>0</v>
      </c>
      <c r="BS73" s="137">
        <f t="shared" ca="1" si="77"/>
        <v>0</v>
      </c>
      <c r="BT73" s="137">
        <f t="shared" ca="1" si="78"/>
        <v>0</v>
      </c>
      <c r="BU73" s="137">
        <f t="shared" ca="1" si="78"/>
        <v>0</v>
      </c>
      <c r="BV73" s="137">
        <f t="shared" ca="1" si="78"/>
        <v>0</v>
      </c>
      <c r="BW73" s="137">
        <f t="shared" ca="1" si="78"/>
        <v>0</v>
      </c>
      <c r="BX73" s="137">
        <f t="shared" ca="1" si="78"/>
        <v>0</v>
      </c>
      <c r="BY73" s="137">
        <f t="shared" ca="1" si="78"/>
        <v>0</v>
      </c>
      <c r="BZ73" s="137">
        <f t="shared" ca="1" si="78"/>
        <v>0</v>
      </c>
      <c r="CA73" s="137">
        <f t="shared" ca="1" si="78"/>
        <v>0</v>
      </c>
      <c r="CB73" s="137">
        <f t="shared" ca="1" si="78"/>
        <v>0</v>
      </c>
      <c r="CC73" s="137">
        <f t="shared" ca="1" si="78"/>
        <v>0</v>
      </c>
      <c r="CD73" s="137">
        <f t="shared" ca="1" si="78"/>
        <v>0</v>
      </c>
      <c r="CE73" s="137">
        <f t="shared" ca="1" si="78"/>
        <v>0</v>
      </c>
      <c r="CF73" s="137">
        <f t="shared" ca="1" si="78"/>
        <v>0</v>
      </c>
      <c r="CG73" s="137">
        <f t="shared" ca="1" si="78"/>
        <v>0</v>
      </c>
      <c r="CH73" s="137">
        <f t="shared" ca="1" si="78"/>
        <v>0</v>
      </c>
      <c r="CI73" s="137">
        <f t="shared" ca="1" si="78"/>
        <v>0</v>
      </c>
      <c r="CJ73" s="137">
        <f t="shared" ca="1" si="79"/>
        <v>0</v>
      </c>
      <c r="CK73" s="137">
        <f t="shared" ca="1" si="79"/>
        <v>0</v>
      </c>
      <c r="CL73" s="137">
        <f t="shared" ca="1" si="79"/>
        <v>0</v>
      </c>
      <c r="CM73" s="137">
        <f t="shared" ca="1" si="79"/>
        <v>0</v>
      </c>
      <c r="CN73" s="137">
        <f t="shared" ca="1" si="79"/>
        <v>0</v>
      </c>
      <c r="CO73" s="137">
        <f t="shared" ca="1" si="79"/>
        <v>0</v>
      </c>
      <c r="CP73" s="137">
        <f t="shared" ca="1" si="79"/>
        <v>0</v>
      </c>
      <c r="CQ73" s="137">
        <f t="shared" ca="1" si="79"/>
        <v>0</v>
      </c>
      <c r="CR73" s="137">
        <f t="shared" ca="1" si="79"/>
        <v>0</v>
      </c>
      <c r="CS73" s="137">
        <f t="shared" ca="1" si="79"/>
        <v>0</v>
      </c>
      <c r="CT73" s="137">
        <f t="shared" ca="1" si="80"/>
        <v>0</v>
      </c>
      <c r="CU73" s="137">
        <f t="shared" ca="1" si="80"/>
        <v>0</v>
      </c>
      <c r="CV73" s="137">
        <f t="shared" ca="1" si="80"/>
        <v>0</v>
      </c>
      <c r="CW73" s="137">
        <f t="shared" ca="1" si="80"/>
        <v>0</v>
      </c>
      <c r="CX73" s="137">
        <f t="shared" ca="1" si="80"/>
        <v>0</v>
      </c>
      <c r="CY73" s="137">
        <f t="shared" ca="1" si="80"/>
        <v>0</v>
      </c>
      <c r="CZ73" s="137">
        <f t="shared" ca="1" si="80"/>
        <v>0</v>
      </c>
      <c r="DA73" s="137">
        <f t="shared" ca="1" si="80"/>
        <v>0</v>
      </c>
      <c r="DB73" s="137">
        <f t="shared" ca="1" si="80"/>
        <v>0</v>
      </c>
      <c r="DC73" s="137">
        <f t="shared" ca="1" si="80"/>
        <v>0</v>
      </c>
      <c r="DE73" s="253" t="str">
        <f t="shared" ca="1" si="24"/>
        <v>E.3.7.</v>
      </c>
      <c r="DF73">
        <f t="shared" ca="1" si="81"/>
        <v>1</v>
      </c>
      <c r="DG73">
        <f t="shared" ca="1" si="82"/>
        <v>21</v>
      </c>
      <c r="DH73">
        <v>0</v>
      </c>
    </row>
    <row r="74" spans="1:112" hidden="1">
      <c r="A74" s="123">
        <v>62</v>
      </c>
      <c r="B74" s="204" t="str">
        <f t="shared" ca="1" si="12"/>
        <v>E.3.8.</v>
      </c>
      <c r="C74" s="128" t="str">
        <f t="shared" ca="1" si="13"/>
        <v>Veikla</v>
      </c>
      <c r="D74" s="143"/>
      <c r="E74" s="147">
        <f t="shared" ca="1" si="14"/>
        <v>0.21</v>
      </c>
      <c r="F74" s="138">
        <f ca="1">H74+NPV(FD,I74:INDEX(I74:DC74,PAL))</f>
        <v>0</v>
      </c>
      <c r="G74" s="139">
        <f ca="1">SUMIF($H$5:$DC$5,"&lt;="&amp;PAL,$H74:$DC74)</f>
        <v>0</v>
      </c>
      <c r="H74" s="137">
        <f t="shared" ca="1" si="74"/>
        <v>0</v>
      </c>
      <c r="I74" s="137">
        <f t="shared" ca="1" si="74"/>
        <v>0</v>
      </c>
      <c r="J74" s="137">
        <f t="shared" ca="1" si="74"/>
        <v>0</v>
      </c>
      <c r="K74" s="137">
        <f t="shared" ca="1" si="74"/>
        <v>0</v>
      </c>
      <c r="L74" s="137">
        <f t="shared" ca="1" si="74"/>
        <v>0</v>
      </c>
      <c r="M74" s="137">
        <f t="shared" ca="1" si="74"/>
        <v>0</v>
      </c>
      <c r="N74" s="137">
        <f t="shared" ca="1" si="74"/>
        <v>0</v>
      </c>
      <c r="O74" s="137">
        <f t="shared" ca="1" si="74"/>
        <v>0</v>
      </c>
      <c r="P74" s="137">
        <f t="shared" ca="1" si="74"/>
        <v>0</v>
      </c>
      <c r="Q74" s="137">
        <f t="shared" ca="1" si="74"/>
        <v>0</v>
      </c>
      <c r="R74" s="137">
        <f t="shared" ca="1" si="74"/>
        <v>0</v>
      </c>
      <c r="S74" s="137">
        <f t="shared" ca="1" si="74"/>
        <v>0</v>
      </c>
      <c r="T74" s="137">
        <f t="shared" ca="1" si="74"/>
        <v>0</v>
      </c>
      <c r="U74" s="137">
        <f t="shared" ca="1" si="74"/>
        <v>0</v>
      </c>
      <c r="V74" s="137">
        <f t="shared" ca="1" si="74"/>
        <v>0</v>
      </c>
      <c r="W74" s="137">
        <f t="shared" ca="1" si="74"/>
        <v>0</v>
      </c>
      <c r="X74" s="137">
        <f t="shared" ca="1" si="75"/>
        <v>0</v>
      </c>
      <c r="Y74" s="137">
        <f t="shared" ca="1" si="75"/>
        <v>0</v>
      </c>
      <c r="Z74" s="137">
        <f t="shared" ca="1" si="75"/>
        <v>0</v>
      </c>
      <c r="AA74" s="137">
        <f t="shared" ca="1" si="75"/>
        <v>0</v>
      </c>
      <c r="AB74" s="137">
        <f t="shared" ca="1" si="75"/>
        <v>0</v>
      </c>
      <c r="AC74" s="137">
        <f t="shared" ca="1" si="75"/>
        <v>0</v>
      </c>
      <c r="AD74" s="137">
        <f t="shared" ca="1" si="75"/>
        <v>0</v>
      </c>
      <c r="AE74" s="137">
        <f t="shared" ca="1" si="75"/>
        <v>0</v>
      </c>
      <c r="AF74" s="137">
        <f t="shared" ca="1" si="75"/>
        <v>0</v>
      </c>
      <c r="AG74" s="137">
        <f t="shared" ca="1" si="75"/>
        <v>0</v>
      </c>
      <c r="AH74" s="137">
        <f t="shared" ca="1" si="75"/>
        <v>0</v>
      </c>
      <c r="AI74" s="137">
        <f t="shared" ca="1" si="75"/>
        <v>0</v>
      </c>
      <c r="AJ74" s="137">
        <f t="shared" ca="1" si="75"/>
        <v>0</v>
      </c>
      <c r="AK74" s="137">
        <f t="shared" ca="1" si="75"/>
        <v>0</v>
      </c>
      <c r="AL74" s="137">
        <f t="shared" ca="1" si="75"/>
        <v>0</v>
      </c>
      <c r="AM74" s="137">
        <f t="shared" ca="1" si="75"/>
        <v>0</v>
      </c>
      <c r="AN74" s="137">
        <f t="shared" ca="1" si="76"/>
        <v>0</v>
      </c>
      <c r="AO74" s="137">
        <f t="shared" ca="1" si="76"/>
        <v>0</v>
      </c>
      <c r="AP74" s="137">
        <f t="shared" ca="1" si="76"/>
        <v>0</v>
      </c>
      <c r="AQ74" s="137">
        <f t="shared" ca="1" si="76"/>
        <v>0</v>
      </c>
      <c r="AR74" s="137">
        <f t="shared" ca="1" si="76"/>
        <v>0</v>
      </c>
      <c r="AS74" s="137">
        <f t="shared" ca="1" si="76"/>
        <v>0</v>
      </c>
      <c r="AT74" s="137">
        <f t="shared" ca="1" si="76"/>
        <v>0</v>
      </c>
      <c r="AU74" s="137">
        <f t="shared" ca="1" si="76"/>
        <v>0</v>
      </c>
      <c r="AV74" s="137">
        <f t="shared" ca="1" si="76"/>
        <v>0</v>
      </c>
      <c r="AW74" s="137">
        <f t="shared" ca="1" si="76"/>
        <v>0</v>
      </c>
      <c r="AX74" s="137">
        <f t="shared" ca="1" si="76"/>
        <v>0</v>
      </c>
      <c r="AY74" s="137">
        <f t="shared" ca="1" si="76"/>
        <v>0</v>
      </c>
      <c r="AZ74" s="137">
        <f t="shared" ca="1" si="76"/>
        <v>0</v>
      </c>
      <c r="BA74" s="137">
        <f t="shared" ca="1" si="76"/>
        <v>0</v>
      </c>
      <c r="BB74" s="137">
        <f t="shared" ca="1" si="76"/>
        <v>0</v>
      </c>
      <c r="BC74" s="137">
        <f t="shared" ca="1" si="76"/>
        <v>0</v>
      </c>
      <c r="BD74" s="137">
        <f t="shared" ca="1" si="77"/>
        <v>0</v>
      </c>
      <c r="BE74" s="137">
        <f t="shared" ca="1" si="77"/>
        <v>0</v>
      </c>
      <c r="BF74" s="137">
        <f t="shared" ca="1" si="77"/>
        <v>0</v>
      </c>
      <c r="BG74" s="137">
        <f t="shared" ca="1" si="77"/>
        <v>0</v>
      </c>
      <c r="BH74" s="137">
        <f t="shared" ca="1" si="77"/>
        <v>0</v>
      </c>
      <c r="BI74" s="137">
        <f t="shared" ca="1" si="77"/>
        <v>0</v>
      </c>
      <c r="BJ74" s="137">
        <f t="shared" ca="1" si="77"/>
        <v>0</v>
      </c>
      <c r="BK74" s="137">
        <f t="shared" ca="1" si="77"/>
        <v>0</v>
      </c>
      <c r="BL74" s="137">
        <f t="shared" ca="1" si="77"/>
        <v>0</v>
      </c>
      <c r="BM74" s="137">
        <f t="shared" ca="1" si="77"/>
        <v>0</v>
      </c>
      <c r="BN74" s="137">
        <f t="shared" ca="1" si="77"/>
        <v>0</v>
      </c>
      <c r="BO74" s="137">
        <f t="shared" ca="1" si="77"/>
        <v>0</v>
      </c>
      <c r="BP74" s="137">
        <f t="shared" ca="1" si="77"/>
        <v>0</v>
      </c>
      <c r="BQ74" s="137">
        <f t="shared" ca="1" si="77"/>
        <v>0</v>
      </c>
      <c r="BR74" s="137">
        <f t="shared" ca="1" si="77"/>
        <v>0</v>
      </c>
      <c r="BS74" s="137">
        <f t="shared" ca="1" si="77"/>
        <v>0</v>
      </c>
      <c r="BT74" s="137">
        <f t="shared" ca="1" si="78"/>
        <v>0</v>
      </c>
      <c r="BU74" s="137">
        <f t="shared" ca="1" si="78"/>
        <v>0</v>
      </c>
      <c r="BV74" s="137">
        <f t="shared" ca="1" si="78"/>
        <v>0</v>
      </c>
      <c r="BW74" s="137">
        <f t="shared" ca="1" si="78"/>
        <v>0</v>
      </c>
      <c r="BX74" s="137">
        <f t="shared" ca="1" si="78"/>
        <v>0</v>
      </c>
      <c r="BY74" s="137">
        <f t="shared" ca="1" si="78"/>
        <v>0</v>
      </c>
      <c r="BZ74" s="137">
        <f t="shared" ca="1" si="78"/>
        <v>0</v>
      </c>
      <c r="CA74" s="137">
        <f t="shared" ca="1" si="78"/>
        <v>0</v>
      </c>
      <c r="CB74" s="137">
        <f t="shared" ca="1" si="78"/>
        <v>0</v>
      </c>
      <c r="CC74" s="137">
        <f t="shared" ca="1" si="78"/>
        <v>0</v>
      </c>
      <c r="CD74" s="137">
        <f t="shared" ca="1" si="78"/>
        <v>0</v>
      </c>
      <c r="CE74" s="137">
        <f t="shared" ca="1" si="78"/>
        <v>0</v>
      </c>
      <c r="CF74" s="137">
        <f t="shared" ca="1" si="78"/>
        <v>0</v>
      </c>
      <c r="CG74" s="137">
        <f t="shared" ca="1" si="78"/>
        <v>0</v>
      </c>
      <c r="CH74" s="137">
        <f t="shared" ca="1" si="78"/>
        <v>0</v>
      </c>
      <c r="CI74" s="137">
        <f t="shared" ca="1" si="78"/>
        <v>0</v>
      </c>
      <c r="CJ74" s="137">
        <f t="shared" ca="1" si="79"/>
        <v>0</v>
      </c>
      <c r="CK74" s="137">
        <f t="shared" ca="1" si="79"/>
        <v>0</v>
      </c>
      <c r="CL74" s="137">
        <f t="shared" ca="1" si="79"/>
        <v>0</v>
      </c>
      <c r="CM74" s="137">
        <f t="shared" ca="1" si="79"/>
        <v>0</v>
      </c>
      <c r="CN74" s="137">
        <f t="shared" ca="1" si="79"/>
        <v>0</v>
      </c>
      <c r="CO74" s="137">
        <f t="shared" ca="1" si="79"/>
        <v>0</v>
      </c>
      <c r="CP74" s="137">
        <f t="shared" ca="1" si="79"/>
        <v>0</v>
      </c>
      <c r="CQ74" s="137">
        <f t="shared" ca="1" si="79"/>
        <v>0</v>
      </c>
      <c r="CR74" s="137">
        <f t="shared" ca="1" si="79"/>
        <v>0</v>
      </c>
      <c r="CS74" s="137">
        <f t="shared" ca="1" si="79"/>
        <v>0</v>
      </c>
      <c r="CT74" s="137">
        <f t="shared" ca="1" si="80"/>
        <v>0</v>
      </c>
      <c r="CU74" s="137">
        <f t="shared" ca="1" si="80"/>
        <v>0</v>
      </c>
      <c r="CV74" s="137">
        <f t="shared" ca="1" si="80"/>
        <v>0</v>
      </c>
      <c r="CW74" s="137">
        <f t="shared" ca="1" si="80"/>
        <v>0</v>
      </c>
      <c r="CX74" s="137">
        <f t="shared" ca="1" si="80"/>
        <v>0</v>
      </c>
      <c r="CY74" s="137">
        <f t="shared" ca="1" si="80"/>
        <v>0</v>
      </c>
      <c r="CZ74" s="137">
        <f t="shared" ca="1" si="80"/>
        <v>0</v>
      </c>
      <c r="DA74" s="137">
        <f t="shared" ca="1" si="80"/>
        <v>0</v>
      </c>
      <c r="DB74" s="137">
        <f t="shared" ca="1" si="80"/>
        <v>0</v>
      </c>
      <c r="DC74" s="137">
        <f t="shared" ca="1" si="80"/>
        <v>0</v>
      </c>
      <c r="DE74" s="253" t="str">
        <f t="shared" ca="1" si="24"/>
        <v>E.3.8.</v>
      </c>
      <c r="DF74">
        <f t="shared" ca="1" si="81"/>
        <v>1</v>
      </c>
      <c r="DG74">
        <f t="shared" ca="1" si="82"/>
        <v>21</v>
      </c>
      <c r="DH74">
        <v>0</v>
      </c>
    </row>
    <row r="75" spans="1:112" hidden="1">
      <c r="A75" s="123">
        <v>63</v>
      </c>
      <c r="B75" s="204" t="str">
        <f t="shared" ca="1" si="12"/>
        <v>E.3.9.</v>
      </c>
      <c r="C75" s="128" t="str">
        <f t="shared" ca="1" si="13"/>
        <v>Reinvesticijos (po priemonės įgyvendinimo)</v>
      </c>
      <c r="D75" s="143"/>
      <c r="E75" s="147">
        <f t="shared" ca="1" si="14"/>
        <v>0.21</v>
      </c>
      <c r="F75" s="138">
        <f ca="1">H75+NPV(FD,I75:INDEX(I75:DC75,PAL))</f>
        <v>0</v>
      </c>
      <c r="G75" s="139">
        <f ca="1">SUMIF($H$5:$DC$5,"&lt;="&amp;PAL,$H75:$DC75)</f>
        <v>0</v>
      </c>
      <c r="H75" s="137">
        <f t="shared" ca="1" si="74"/>
        <v>0</v>
      </c>
      <c r="I75" s="137">
        <f t="shared" ca="1" si="74"/>
        <v>0</v>
      </c>
      <c r="J75" s="137">
        <f t="shared" ca="1" si="74"/>
        <v>0</v>
      </c>
      <c r="K75" s="137">
        <f t="shared" ca="1" si="74"/>
        <v>0</v>
      </c>
      <c r="L75" s="137">
        <f t="shared" ca="1" si="74"/>
        <v>0</v>
      </c>
      <c r="M75" s="137">
        <f t="shared" ca="1" si="74"/>
        <v>0</v>
      </c>
      <c r="N75" s="137">
        <f t="shared" ca="1" si="74"/>
        <v>0</v>
      </c>
      <c r="O75" s="137">
        <f t="shared" ca="1" si="74"/>
        <v>0</v>
      </c>
      <c r="P75" s="137">
        <f t="shared" ca="1" si="74"/>
        <v>0</v>
      </c>
      <c r="Q75" s="137">
        <f t="shared" ca="1" si="74"/>
        <v>0</v>
      </c>
      <c r="R75" s="137">
        <f t="shared" ca="1" si="74"/>
        <v>0</v>
      </c>
      <c r="S75" s="137">
        <f t="shared" ca="1" si="74"/>
        <v>0</v>
      </c>
      <c r="T75" s="137">
        <f t="shared" ca="1" si="74"/>
        <v>0</v>
      </c>
      <c r="U75" s="137">
        <f t="shared" ca="1" si="74"/>
        <v>0</v>
      </c>
      <c r="V75" s="137">
        <f t="shared" ca="1" si="74"/>
        <v>0</v>
      </c>
      <c r="W75" s="137">
        <f t="shared" ca="1" si="74"/>
        <v>0</v>
      </c>
      <c r="X75" s="137">
        <f t="shared" ca="1" si="75"/>
        <v>0</v>
      </c>
      <c r="Y75" s="137">
        <f t="shared" ca="1" si="75"/>
        <v>0</v>
      </c>
      <c r="Z75" s="137">
        <f t="shared" ca="1" si="75"/>
        <v>0</v>
      </c>
      <c r="AA75" s="137">
        <f t="shared" ca="1" si="75"/>
        <v>0</v>
      </c>
      <c r="AB75" s="137">
        <f t="shared" ca="1" si="75"/>
        <v>0</v>
      </c>
      <c r="AC75" s="137">
        <f t="shared" ca="1" si="75"/>
        <v>0</v>
      </c>
      <c r="AD75" s="137">
        <f t="shared" ca="1" si="75"/>
        <v>0</v>
      </c>
      <c r="AE75" s="137">
        <f t="shared" ca="1" si="75"/>
        <v>0</v>
      </c>
      <c r="AF75" s="137">
        <f t="shared" ca="1" si="75"/>
        <v>0</v>
      </c>
      <c r="AG75" s="137">
        <f t="shared" ca="1" si="75"/>
        <v>0</v>
      </c>
      <c r="AH75" s="137">
        <f t="shared" ca="1" si="75"/>
        <v>0</v>
      </c>
      <c r="AI75" s="137">
        <f t="shared" ca="1" si="75"/>
        <v>0</v>
      </c>
      <c r="AJ75" s="137">
        <f t="shared" ca="1" si="75"/>
        <v>0</v>
      </c>
      <c r="AK75" s="137">
        <f t="shared" ca="1" si="75"/>
        <v>0</v>
      </c>
      <c r="AL75" s="137">
        <f t="shared" ca="1" si="75"/>
        <v>0</v>
      </c>
      <c r="AM75" s="137">
        <f t="shared" ca="1" si="75"/>
        <v>0</v>
      </c>
      <c r="AN75" s="137">
        <f t="shared" ca="1" si="76"/>
        <v>0</v>
      </c>
      <c r="AO75" s="137">
        <f t="shared" ca="1" si="76"/>
        <v>0</v>
      </c>
      <c r="AP75" s="137">
        <f t="shared" ca="1" si="76"/>
        <v>0</v>
      </c>
      <c r="AQ75" s="137">
        <f t="shared" ca="1" si="76"/>
        <v>0</v>
      </c>
      <c r="AR75" s="137">
        <f t="shared" ca="1" si="76"/>
        <v>0</v>
      </c>
      <c r="AS75" s="137">
        <f t="shared" ca="1" si="76"/>
        <v>0</v>
      </c>
      <c r="AT75" s="137">
        <f t="shared" ca="1" si="76"/>
        <v>0</v>
      </c>
      <c r="AU75" s="137">
        <f t="shared" ca="1" si="76"/>
        <v>0</v>
      </c>
      <c r="AV75" s="137">
        <f t="shared" ca="1" si="76"/>
        <v>0</v>
      </c>
      <c r="AW75" s="137">
        <f t="shared" ca="1" si="76"/>
        <v>0</v>
      </c>
      <c r="AX75" s="137">
        <f t="shared" ca="1" si="76"/>
        <v>0</v>
      </c>
      <c r="AY75" s="137">
        <f t="shared" ca="1" si="76"/>
        <v>0</v>
      </c>
      <c r="AZ75" s="137">
        <f t="shared" ca="1" si="76"/>
        <v>0</v>
      </c>
      <c r="BA75" s="137">
        <f t="shared" ca="1" si="76"/>
        <v>0</v>
      </c>
      <c r="BB75" s="137">
        <f t="shared" ca="1" si="76"/>
        <v>0</v>
      </c>
      <c r="BC75" s="137">
        <f t="shared" ca="1" si="76"/>
        <v>0</v>
      </c>
      <c r="BD75" s="137">
        <f t="shared" ca="1" si="77"/>
        <v>0</v>
      </c>
      <c r="BE75" s="137">
        <f t="shared" ca="1" si="77"/>
        <v>0</v>
      </c>
      <c r="BF75" s="137">
        <f t="shared" ca="1" si="77"/>
        <v>0</v>
      </c>
      <c r="BG75" s="137">
        <f t="shared" ca="1" si="77"/>
        <v>0</v>
      </c>
      <c r="BH75" s="137">
        <f t="shared" ca="1" si="77"/>
        <v>0</v>
      </c>
      <c r="BI75" s="137">
        <f t="shared" ca="1" si="77"/>
        <v>0</v>
      </c>
      <c r="BJ75" s="137">
        <f t="shared" ca="1" si="77"/>
        <v>0</v>
      </c>
      <c r="BK75" s="137">
        <f t="shared" ca="1" si="77"/>
        <v>0</v>
      </c>
      <c r="BL75" s="137">
        <f t="shared" ca="1" si="77"/>
        <v>0</v>
      </c>
      <c r="BM75" s="137">
        <f t="shared" ca="1" si="77"/>
        <v>0</v>
      </c>
      <c r="BN75" s="137">
        <f t="shared" ca="1" si="77"/>
        <v>0</v>
      </c>
      <c r="BO75" s="137">
        <f t="shared" ca="1" si="77"/>
        <v>0</v>
      </c>
      <c r="BP75" s="137">
        <f t="shared" ca="1" si="77"/>
        <v>0</v>
      </c>
      <c r="BQ75" s="137">
        <f t="shared" ca="1" si="77"/>
        <v>0</v>
      </c>
      <c r="BR75" s="137">
        <f t="shared" ca="1" si="77"/>
        <v>0</v>
      </c>
      <c r="BS75" s="137">
        <f t="shared" ca="1" si="77"/>
        <v>0</v>
      </c>
      <c r="BT75" s="137">
        <f t="shared" ca="1" si="78"/>
        <v>0</v>
      </c>
      <c r="BU75" s="137">
        <f t="shared" ca="1" si="78"/>
        <v>0</v>
      </c>
      <c r="BV75" s="137">
        <f t="shared" ca="1" si="78"/>
        <v>0</v>
      </c>
      <c r="BW75" s="137">
        <f t="shared" ca="1" si="78"/>
        <v>0</v>
      </c>
      <c r="BX75" s="137">
        <f t="shared" ca="1" si="78"/>
        <v>0</v>
      </c>
      <c r="BY75" s="137">
        <f t="shared" ca="1" si="78"/>
        <v>0</v>
      </c>
      <c r="BZ75" s="137">
        <f t="shared" ca="1" si="78"/>
        <v>0</v>
      </c>
      <c r="CA75" s="137">
        <f t="shared" ca="1" si="78"/>
        <v>0</v>
      </c>
      <c r="CB75" s="137">
        <f t="shared" ca="1" si="78"/>
        <v>0</v>
      </c>
      <c r="CC75" s="137">
        <f t="shared" ca="1" si="78"/>
        <v>0</v>
      </c>
      <c r="CD75" s="137">
        <f t="shared" ca="1" si="78"/>
        <v>0</v>
      </c>
      <c r="CE75" s="137">
        <f t="shared" ca="1" si="78"/>
        <v>0</v>
      </c>
      <c r="CF75" s="137">
        <f t="shared" ca="1" si="78"/>
        <v>0</v>
      </c>
      <c r="CG75" s="137">
        <f t="shared" ca="1" si="78"/>
        <v>0</v>
      </c>
      <c r="CH75" s="137">
        <f t="shared" ca="1" si="78"/>
        <v>0</v>
      </c>
      <c r="CI75" s="137">
        <f t="shared" ca="1" si="78"/>
        <v>0</v>
      </c>
      <c r="CJ75" s="137">
        <f t="shared" ca="1" si="79"/>
        <v>0</v>
      </c>
      <c r="CK75" s="137">
        <f t="shared" ca="1" si="79"/>
        <v>0</v>
      </c>
      <c r="CL75" s="137">
        <f t="shared" ca="1" si="79"/>
        <v>0</v>
      </c>
      <c r="CM75" s="137">
        <f t="shared" ca="1" si="79"/>
        <v>0</v>
      </c>
      <c r="CN75" s="137">
        <f t="shared" ca="1" si="79"/>
        <v>0</v>
      </c>
      <c r="CO75" s="137">
        <f t="shared" ca="1" si="79"/>
        <v>0</v>
      </c>
      <c r="CP75" s="137">
        <f t="shared" ca="1" si="79"/>
        <v>0</v>
      </c>
      <c r="CQ75" s="137">
        <f t="shared" ca="1" si="79"/>
        <v>0</v>
      </c>
      <c r="CR75" s="137">
        <f t="shared" ca="1" si="79"/>
        <v>0</v>
      </c>
      <c r="CS75" s="137">
        <f t="shared" ca="1" si="79"/>
        <v>0</v>
      </c>
      <c r="CT75" s="137">
        <f t="shared" ca="1" si="80"/>
        <v>0</v>
      </c>
      <c r="CU75" s="137">
        <f t="shared" ca="1" si="80"/>
        <v>0</v>
      </c>
      <c r="CV75" s="137">
        <f t="shared" ca="1" si="80"/>
        <v>0</v>
      </c>
      <c r="CW75" s="137">
        <f t="shared" ca="1" si="80"/>
        <v>0</v>
      </c>
      <c r="CX75" s="137">
        <f t="shared" ca="1" si="80"/>
        <v>0</v>
      </c>
      <c r="CY75" s="137">
        <f t="shared" ca="1" si="80"/>
        <v>0</v>
      </c>
      <c r="CZ75" s="137">
        <f t="shared" ca="1" si="80"/>
        <v>0</v>
      </c>
      <c r="DA75" s="137">
        <f t="shared" ca="1" si="80"/>
        <v>0</v>
      </c>
      <c r="DB75" s="137">
        <f t="shared" ca="1" si="80"/>
        <v>0</v>
      </c>
      <c r="DC75" s="137">
        <f t="shared" ca="1" si="80"/>
        <v>0</v>
      </c>
      <c r="DE75" s="253" t="str">
        <f t="shared" ca="1" si="24"/>
        <v>E.3.9.</v>
      </c>
      <c r="DF75">
        <f t="shared" ca="1" si="81"/>
        <v>1</v>
      </c>
      <c r="DG75">
        <f t="shared" ca="1" si="82"/>
        <v>21</v>
      </c>
      <c r="DH75">
        <v>0</v>
      </c>
    </row>
    <row r="76" spans="1:112" hidden="1">
      <c r="A76" s="123">
        <v>64</v>
      </c>
      <c r="B76" s="204" t="str">
        <f t="shared" ref="B76:B129" ca="1" si="83">OFFSET(INDIRECT("'"&amp;Opt_alt&amp;"'!B12"),$A76,0)</f>
        <v>E.3.L.</v>
      </c>
      <c r="C76" s="128" t="str">
        <f t="shared" ref="C76:C129" ca="1" si="84">IF(OFFSET(INDIRECT("'"&amp;Opt_alt&amp;"'!C12"),$A76,0)="","",OFFSET(INDIRECT("'"&amp;Opt_alt&amp;"'!C12"),$A76,0))</f>
        <v>Likutinė vertė</v>
      </c>
      <c r="D76" s="113"/>
      <c r="E76" s="147">
        <f t="shared" ref="E76:E129" ca="1" si="85">IF(OFFSET(INDIRECT("'"&amp;Opt_alt&amp;"'!E12"),$A76,0)="","",OFFSET(INDIRECT("'"&amp;Opt_alt&amp;"'!E12"),$A76,0))</f>
        <v>0.21</v>
      </c>
      <c r="F76" s="138">
        <f ca="1">H76+NPV(FD,I76:INDEX(I76:DC76,PAL))</f>
        <v>0</v>
      </c>
      <c r="G76" s="139">
        <f ca="1">SUMIF($H$5:$DC$5,"&lt;="&amp;PAL,$H76:$DC76)</f>
        <v>0</v>
      </c>
      <c r="H76" s="137">
        <f t="shared" ca="1" si="74"/>
        <v>0</v>
      </c>
      <c r="I76" s="137">
        <f t="shared" ca="1" si="74"/>
        <v>0</v>
      </c>
      <c r="J76" s="137">
        <f t="shared" ca="1" si="74"/>
        <v>0</v>
      </c>
      <c r="K76" s="137">
        <f t="shared" ca="1" si="74"/>
        <v>0</v>
      </c>
      <c r="L76" s="137">
        <f t="shared" ca="1" si="74"/>
        <v>0</v>
      </c>
      <c r="M76" s="137">
        <f t="shared" ca="1" si="74"/>
        <v>0</v>
      </c>
      <c r="N76" s="137">
        <f t="shared" ca="1" si="74"/>
        <v>0</v>
      </c>
      <c r="O76" s="137">
        <f t="shared" ca="1" si="74"/>
        <v>0</v>
      </c>
      <c r="P76" s="137">
        <f t="shared" ca="1" si="74"/>
        <v>0</v>
      </c>
      <c r="Q76" s="137">
        <f t="shared" ca="1" si="74"/>
        <v>0</v>
      </c>
      <c r="R76" s="137">
        <f t="shared" ca="1" si="74"/>
        <v>0</v>
      </c>
      <c r="S76" s="137">
        <f t="shared" ca="1" si="74"/>
        <v>0</v>
      </c>
      <c r="T76" s="137">
        <f t="shared" ca="1" si="74"/>
        <v>0</v>
      </c>
      <c r="U76" s="137">
        <f t="shared" ca="1" si="74"/>
        <v>0</v>
      </c>
      <c r="V76" s="137">
        <f t="shared" ca="1" si="74"/>
        <v>0</v>
      </c>
      <c r="W76" s="137">
        <f t="shared" ca="1" si="74"/>
        <v>0</v>
      </c>
      <c r="X76" s="137">
        <f t="shared" ca="1" si="75"/>
        <v>0</v>
      </c>
      <c r="Y76" s="137">
        <f t="shared" ca="1" si="75"/>
        <v>0</v>
      </c>
      <c r="Z76" s="137">
        <f t="shared" ca="1" si="75"/>
        <v>0</v>
      </c>
      <c r="AA76" s="137">
        <f t="shared" ca="1" si="75"/>
        <v>0</v>
      </c>
      <c r="AB76" s="137">
        <f t="shared" ca="1" si="75"/>
        <v>0</v>
      </c>
      <c r="AC76" s="137">
        <f t="shared" ca="1" si="75"/>
        <v>0</v>
      </c>
      <c r="AD76" s="137">
        <f t="shared" ca="1" si="75"/>
        <v>0</v>
      </c>
      <c r="AE76" s="137">
        <f t="shared" ca="1" si="75"/>
        <v>0</v>
      </c>
      <c r="AF76" s="137">
        <f t="shared" ca="1" si="75"/>
        <v>0</v>
      </c>
      <c r="AG76" s="137">
        <f t="shared" ca="1" si="75"/>
        <v>0</v>
      </c>
      <c r="AH76" s="137">
        <f t="shared" ca="1" si="75"/>
        <v>0</v>
      </c>
      <c r="AI76" s="137">
        <f t="shared" ca="1" si="75"/>
        <v>0</v>
      </c>
      <c r="AJ76" s="137">
        <f t="shared" ca="1" si="75"/>
        <v>0</v>
      </c>
      <c r="AK76" s="137">
        <f t="shared" ca="1" si="75"/>
        <v>0</v>
      </c>
      <c r="AL76" s="137">
        <f t="shared" ca="1" si="75"/>
        <v>0</v>
      </c>
      <c r="AM76" s="137">
        <f t="shared" ca="1" si="75"/>
        <v>0</v>
      </c>
      <c r="AN76" s="137">
        <f t="shared" ca="1" si="76"/>
        <v>0</v>
      </c>
      <c r="AO76" s="137">
        <f t="shared" ca="1" si="76"/>
        <v>0</v>
      </c>
      <c r="AP76" s="137">
        <f t="shared" ca="1" si="76"/>
        <v>0</v>
      </c>
      <c r="AQ76" s="137">
        <f t="shared" ca="1" si="76"/>
        <v>0</v>
      </c>
      <c r="AR76" s="137">
        <f t="shared" ca="1" si="76"/>
        <v>0</v>
      </c>
      <c r="AS76" s="137">
        <f t="shared" ca="1" si="76"/>
        <v>0</v>
      </c>
      <c r="AT76" s="137">
        <f t="shared" ca="1" si="76"/>
        <v>0</v>
      </c>
      <c r="AU76" s="137">
        <f t="shared" ca="1" si="76"/>
        <v>0</v>
      </c>
      <c r="AV76" s="137">
        <f t="shared" ca="1" si="76"/>
        <v>0</v>
      </c>
      <c r="AW76" s="137">
        <f t="shared" ca="1" si="76"/>
        <v>0</v>
      </c>
      <c r="AX76" s="137">
        <f t="shared" ca="1" si="76"/>
        <v>0</v>
      </c>
      <c r="AY76" s="137">
        <f t="shared" ca="1" si="76"/>
        <v>0</v>
      </c>
      <c r="AZ76" s="137">
        <f t="shared" ca="1" si="76"/>
        <v>0</v>
      </c>
      <c r="BA76" s="137">
        <f t="shared" ca="1" si="76"/>
        <v>0</v>
      </c>
      <c r="BB76" s="137">
        <f t="shared" ca="1" si="76"/>
        <v>0</v>
      </c>
      <c r="BC76" s="137">
        <f t="shared" ca="1" si="76"/>
        <v>0</v>
      </c>
      <c r="BD76" s="137">
        <f t="shared" ca="1" si="77"/>
        <v>0</v>
      </c>
      <c r="BE76" s="137">
        <f t="shared" ca="1" si="77"/>
        <v>0</v>
      </c>
      <c r="BF76" s="137">
        <f t="shared" ca="1" si="77"/>
        <v>0</v>
      </c>
      <c r="BG76" s="137">
        <f t="shared" ca="1" si="77"/>
        <v>0</v>
      </c>
      <c r="BH76" s="137">
        <f t="shared" ca="1" si="77"/>
        <v>0</v>
      </c>
      <c r="BI76" s="137">
        <f t="shared" ca="1" si="77"/>
        <v>0</v>
      </c>
      <c r="BJ76" s="137">
        <f t="shared" ca="1" si="77"/>
        <v>0</v>
      </c>
      <c r="BK76" s="137">
        <f t="shared" ca="1" si="77"/>
        <v>0</v>
      </c>
      <c r="BL76" s="137">
        <f t="shared" ca="1" si="77"/>
        <v>0</v>
      </c>
      <c r="BM76" s="137">
        <f t="shared" ca="1" si="77"/>
        <v>0</v>
      </c>
      <c r="BN76" s="137">
        <f t="shared" ca="1" si="77"/>
        <v>0</v>
      </c>
      <c r="BO76" s="137">
        <f t="shared" ca="1" si="77"/>
        <v>0</v>
      </c>
      <c r="BP76" s="137">
        <f t="shared" ca="1" si="77"/>
        <v>0</v>
      </c>
      <c r="BQ76" s="137">
        <f t="shared" ca="1" si="77"/>
        <v>0</v>
      </c>
      <c r="BR76" s="137">
        <f t="shared" ca="1" si="77"/>
        <v>0</v>
      </c>
      <c r="BS76" s="137">
        <f t="shared" ca="1" si="77"/>
        <v>0</v>
      </c>
      <c r="BT76" s="137">
        <f t="shared" ca="1" si="78"/>
        <v>0</v>
      </c>
      <c r="BU76" s="137">
        <f t="shared" ca="1" si="78"/>
        <v>0</v>
      </c>
      <c r="BV76" s="137">
        <f t="shared" ca="1" si="78"/>
        <v>0</v>
      </c>
      <c r="BW76" s="137">
        <f t="shared" ca="1" si="78"/>
        <v>0</v>
      </c>
      <c r="BX76" s="137">
        <f t="shared" ca="1" si="78"/>
        <v>0</v>
      </c>
      <c r="BY76" s="137">
        <f t="shared" ca="1" si="78"/>
        <v>0</v>
      </c>
      <c r="BZ76" s="137">
        <f t="shared" ca="1" si="78"/>
        <v>0</v>
      </c>
      <c r="CA76" s="137">
        <f t="shared" ca="1" si="78"/>
        <v>0</v>
      </c>
      <c r="CB76" s="137">
        <f t="shared" ca="1" si="78"/>
        <v>0</v>
      </c>
      <c r="CC76" s="137">
        <f t="shared" ca="1" si="78"/>
        <v>0</v>
      </c>
      <c r="CD76" s="137">
        <f t="shared" ca="1" si="78"/>
        <v>0</v>
      </c>
      <c r="CE76" s="137">
        <f t="shared" ca="1" si="78"/>
        <v>0</v>
      </c>
      <c r="CF76" s="137">
        <f t="shared" ca="1" si="78"/>
        <v>0</v>
      </c>
      <c r="CG76" s="137">
        <f t="shared" ca="1" si="78"/>
        <v>0</v>
      </c>
      <c r="CH76" s="137">
        <f t="shared" ca="1" si="78"/>
        <v>0</v>
      </c>
      <c r="CI76" s="137">
        <f t="shared" ca="1" si="78"/>
        <v>0</v>
      </c>
      <c r="CJ76" s="137">
        <f t="shared" ca="1" si="79"/>
        <v>0</v>
      </c>
      <c r="CK76" s="137">
        <f t="shared" ca="1" si="79"/>
        <v>0</v>
      </c>
      <c r="CL76" s="137">
        <f t="shared" ca="1" si="79"/>
        <v>0</v>
      </c>
      <c r="CM76" s="137">
        <f t="shared" ca="1" si="79"/>
        <v>0</v>
      </c>
      <c r="CN76" s="137">
        <f t="shared" ca="1" si="79"/>
        <v>0</v>
      </c>
      <c r="CO76" s="137">
        <f t="shared" ca="1" si="79"/>
        <v>0</v>
      </c>
      <c r="CP76" s="137">
        <f t="shared" ca="1" si="79"/>
        <v>0</v>
      </c>
      <c r="CQ76" s="137">
        <f t="shared" ca="1" si="79"/>
        <v>0</v>
      </c>
      <c r="CR76" s="137">
        <f t="shared" ca="1" si="79"/>
        <v>0</v>
      </c>
      <c r="CS76" s="137">
        <f t="shared" ca="1" si="79"/>
        <v>0</v>
      </c>
      <c r="CT76" s="137">
        <f t="shared" ca="1" si="80"/>
        <v>0</v>
      </c>
      <c r="CU76" s="137">
        <f t="shared" ca="1" si="80"/>
        <v>0</v>
      </c>
      <c r="CV76" s="137">
        <f t="shared" ca="1" si="80"/>
        <v>0</v>
      </c>
      <c r="CW76" s="137">
        <f t="shared" ca="1" si="80"/>
        <v>0</v>
      </c>
      <c r="CX76" s="137">
        <f t="shared" ca="1" si="80"/>
        <v>0</v>
      </c>
      <c r="CY76" s="137">
        <f t="shared" ca="1" si="80"/>
        <v>0</v>
      </c>
      <c r="CZ76" s="137">
        <f t="shared" ca="1" si="80"/>
        <v>0</v>
      </c>
      <c r="DA76" s="137">
        <f t="shared" ca="1" si="80"/>
        <v>0</v>
      </c>
      <c r="DB76" s="137">
        <f t="shared" ca="1" si="80"/>
        <v>0</v>
      </c>
      <c r="DC76" s="137">
        <f t="shared" ca="1" si="80"/>
        <v>0</v>
      </c>
      <c r="DE76" s="253" t="str">
        <f t="shared" ref="DE76:DE129" ca="1" si="86">OFFSET(INDIRECT("'"&amp;Opt_alt&amp;"'!B12"),$A76,0)</f>
        <v>E.3.L.</v>
      </c>
      <c r="DF76">
        <f t="shared" ca="1" si="81"/>
        <v>1</v>
      </c>
      <c r="DG76">
        <f t="shared" ca="1" si="82"/>
        <v>21</v>
      </c>
      <c r="DH76">
        <v>0</v>
      </c>
    </row>
    <row r="77" spans="1:112" hidden="1">
      <c r="A77" s="123">
        <v>65</v>
      </c>
      <c r="B77" s="204" t="str">
        <f t="shared" ca="1" si="83"/>
        <v>F.</v>
      </c>
      <c r="C77" s="128" t="str">
        <f t="shared" ca="1" si="84"/>
        <v>KOMUNIKACINĖS VEIKLOS</v>
      </c>
      <c r="D77" s="113"/>
      <c r="E77" s="147" t="str">
        <f t="shared" ca="1" si="85"/>
        <v/>
      </c>
      <c r="F77" s="138" t="e">
        <f ca="1">H77+NPV(FD,I77:INDEX(I77:DC77,PAL))</f>
        <v>#N/A</v>
      </c>
      <c r="G77" s="139" t="e">
        <f ca="1">SUMIF($H$5:$DC$5,"&lt;="&amp;PAL,$H77:$DC77)</f>
        <v>#N/A</v>
      </c>
      <c r="H77" s="137" t="e">
        <f t="shared" ca="1" si="74"/>
        <v>#N/A</v>
      </c>
      <c r="I77" s="137" t="e">
        <f t="shared" ca="1" si="74"/>
        <v>#N/A</v>
      </c>
      <c r="J77" s="137" t="e">
        <f t="shared" ca="1" si="74"/>
        <v>#N/A</v>
      </c>
      <c r="K77" s="137" t="e">
        <f t="shared" ca="1" si="74"/>
        <v>#N/A</v>
      </c>
      <c r="L77" s="137" t="e">
        <f t="shared" ca="1" si="74"/>
        <v>#N/A</v>
      </c>
      <c r="M77" s="137" t="e">
        <f t="shared" ca="1" si="74"/>
        <v>#N/A</v>
      </c>
      <c r="N77" s="137" t="e">
        <f t="shared" ca="1" si="74"/>
        <v>#N/A</v>
      </c>
      <c r="O77" s="137" t="e">
        <f t="shared" ca="1" si="74"/>
        <v>#N/A</v>
      </c>
      <c r="P77" s="137" t="e">
        <f t="shared" ca="1" si="74"/>
        <v>#N/A</v>
      </c>
      <c r="Q77" s="137" t="e">
        <f t="shared" ca="1" si="74"/>
        <v>#N/A</v>
      </c>
      <c r="R77" s="137" t="e">
        <f t="shared" ca="1" si="74"/>
        <v>#N/A</v>
      </c>
      <c r="S77" s="137" t="e">
        <f t="shared" ca="1" si="74"/>
        <v>#N/A</v>
      </c>
      <c r="T77" s="137" t="e">
        <f t="shared" ca="1" si="74"/>
        <v>#N/A</v>
      </c>
      <c r="U77" s="137" t="e">
        <f t="shared" ca="1" si="74"/>
        <v>#N/A</v>
      </c>
      <c r="V77" s="137" t="e">
        <f t="shared" ca="1" si="74"/>
        <v>#N/A</v>
      </c>
      <c r="W77" s="137" t="e">
        <f t="shared" ca="1" si="74"/>
        <v>#N/A</v>
      </c>
      <c r="X77" s="137" t="e">
        <f t="shared" ca="1" si="75"/>
        <v>#N/A</v>
      </c>
      <c r="Y77" s="137" t="e">
        <f t="shared" ca="1" si="75"/>
        <v>#N/A</v>
      </c>
      <c r="Z77" s="137" t="e">
        <f t="shared" ca="1" si="75"/>
        <v>#N/A</v>
      </c>
      <c r="AA77" s="137" t="e">
        <f t="shared" ca="1" si="75"/>
        <v>#N/A</v>
      </c>
      <c r="AB77" s="137" t="e">
        <f t="shared" ca="1" si="75"/>
        <v>#N/A</v>
      </c>
      <c r="AC77" s="137" t="e">
        <f t="shared" ca="1" si="75"/>
        <v>#N/A</v>
      </c>
      <c r="AD77" s="137" t="e">
        <f t="shared" ca="1" si="75"/>
        <v>#N/A</v>
      </c>
      <c r="AE77" s="137" t="e">
        <f t="shared" ca="1" si="75"/>
        <v>#N/A</v>
      </c>
      <c r="AF77" s="137" t="e">
        <f t="shared" ca="1" si="75"/>
        <v>#N/A</v>
      </c>
      <c r="AG77" s="137" t="e">
        <f t="shared" ca="1" si="75"/>
        <v>#N/A</v>
      </c>
      <c r="AH77" s="137" t="e">
        <f t="shared" ca="1" si="75"/>
        <v>#N/A</v>
      </c>
      <c r="AI77" s="137" t="e">
        <f t="shared" ca="1" si="75"/>
        <v>#N/A</v>
      </c>
      <c r="AJ77" s="137" t="e">
        <f t="shared" ca="1" si="75"/>
        <v>#N/A</v>
      </c>
      <c r="AK77" s="137" t="e">
        <f t="shared" ca="1" si="75"/>
        <v>#N/A</v>
      </c>
      <c r="AL77" s="137" t="e">
        <f t="shared" ca="1" si="75"/>
        <v>#N/A</v>
      </c>
      <c r="AM77" s="137" t="e">
        <f t="shared" ca="1" si="75"/>
        <v>#N/A</v>
      </c>
      <c r="AN77" s="137" t="e">
        <f t="shared" ca="1" si="76"/>
        <v>#N/A</v>
      </c>
      <c r="AO77" s="137" t="e">
        <f t="shared" ca="1" si="76"/>
        <v>#N/A</v>
      </c>
      <c r="AP77" s="137" t="e">
        <f t="shared" ca="1" si="76"/>
        <v>#N/A</v>
      </c>
      <c r="AQ77" s="137" t="e">
        <f t="shared" ca="1" si="76"/>
        <v>#N/A</v>
      </c>
      <c r="AR77" s="137" t="e">
        <f t="shared" ca="1" si="76"/>
        <v>#N/A</v>
      </c>
      <c r="AS77" s="137" t="e">
        <f t="shared" ca="1" si="76"/>
        <v>#N/A</v>
      </c>
      <c r="AT77" s="137" t="e">
        <f t="shared" ca="1" si="76"/>
        <v>#N/A</v>
      </c>
      <c r="AU77" s="137" t="e">
        <f t="shared" ca="1" si="76"/>
        <v>#N/A</v>
      </c>
      <c r="AV77" s="137" t="e">
        <f t="shared" ca="1" si="76"/>
        <v>#N/A</v>
      </c>
      <c r="AW77" s="137" t="e">
        <f t="shared" ca="1" si="76"/>
        <v>#N/A</v>
      </c>
      <c r="AX77" s="137" t="e">
        <f t="shared" ca="1" si="76"/>
        <v>#N/A</v>
      </c>
      <c r="AY77" s="137" t="e">
        <f t="shared" ca="1" si="76"/>
        <v>#N/A</v>
      </c>
      <c r="AZ77" s="137" t="e">
        <f t="shared" ca="1" si="76"/>
        <v>#N/A</v>
      </c>
      <c r="BA77" s="137" t="e">
        <f t="shared" ca="1" si="76"/>
        <v>#N/A</v>
      </c>
      <c r="BB77" s="137" t="e">
        <f t="shared" ca="1" si="76"/>
        <v>#N/A</v>
      </c>
      <c r="BC77" s="137" t="e">
        <f t="shared" ca="1" si="76"/>
        <v>#N/A</v>
      </c>
      <c r="BD77" s="137" t="e">
        <f t="shared" ca="1" si="77"/>
        <v>#N/A</v>
      </c>
      <c r="BE77" s="137" t="e">
        <f t="shared" ca="1" si="77"/>
        <v>#N/A</v>
      </c>
      <c r="BF77" s="137" t="e">
        <f t="shared" ca="1" si="77"/>
        <v>#N/A</v>
      </c>
      <c r="BG77" s="137" t="e">
        <f t="shared" ca="1" si="77"/>
        <v>#N/A</v>
      </c>
      <c r="BH77" s="137" t="e">
        <f t="shared" ca="1" si="77"/>
        <v>#N/A</v>
      </c>
      <c r="BI77" s="137" t="e">
        <f t="shared" ca="1" si="77"/>
        <v>#N/A</v>
      </c>
      <c r="BJ77" s="137" t="e">
        <f t="shared" ca="1" si="77"/>
        <v>#N/A</v>
      </c>
      <c r="BK77" s="137" t="e">
        <f t="shared" ca="1" si="77"/>
        <v>#N/A</v>
      </c>
      <c r="BL77" s="137" t="e">
        <f t="shared" ca="1" si="77"/>
        <v>#N/A</v>
      </c>
      <c r="BM77" s="137" t="e">
        <f t="shared" ca="1" si="77"/>
        <v>#N/A</v>
      </c>
      <c r="BN77" s="137" t="e">
        <f t="shared" ca="1" si="77"/>
        <v>#N/A</v>
      </c>
      <c r="BO77" s="137" t="e">
        <f t="shared" ca="1" si="77"/>
        <v>#N/A</v>
      </c>
      <c r="BP77" s="137" t="e">
        <f t="shared" ca="1" si="77"/>
        <v>#N/A</v>
      </c>
      <c r="BQ77" s="137" t="e">
        <f t="shared" ca="1" si="77"/>
        <v>#N/A</v>
      </c>
      <c r="BR77" s="137" t="e">
        <f t="shared" ca="1" si="77"/>
        <v>#N/A</v>
      </c>
      <c r="BS77" s="137" t="e">
        <f t="shared" ca="1" si="77"/>
        <v>#N/A</v>
      </c>
      <c r="BT77" s="137" t="e">
        <f t="shared" ca="1" si="78"/>
        <v>#N/A</v>
      </c>
      <c r="BU77" s="137" t="e">
        <f t="shared" ca="1" si="78"/>
        <v>#N/A</v>
      </c>
      <c r="BV77" s="137" t="e">
        <f t="shared" ca="1" si="78"/>
        <v>#N/A</v>
      </c>
      <c r="BW77" s="137" t="e">
        <f t="shared" ca="1" si="78"/>
        <v>#N/A</v>
      </c>
      <c r="BX77" s="137" t="e">
        <f t="shared" ca="1" si="78"/>
        <v>#N/A</v>
      </c>
      <c r="BY77" s="137" t="e">
        <f t="shared" ca="1" si="78"/>
        <v>#N/A</v>
      </c>
      <c r="BZ77" s="137" t="e">
        <f t="shared" ca="1" si="78"/>
        <v>#N/A</v>
      </c>
      <c r="CA77" s="137" t="e">
        <f t="shared" ca="1" si="78"/>
        <v>#N/A</v>
      </c>
      <c r="CB77" s="137" t="e">
        <f t="shared" ca="1" si="78"/>
        <v>#N/A</v>
      </c>
      <c r="CC77" s="137" t="e">
        <f t="shared" ca="1" si="78"/>
        <v>#N/A</v>
      </c>
      <c r="CD77" s="137" t="e">
        <f t="shared" ca="1" si="78"/>
        <v>#N/A</v>
      </c>
      <c r="CE77" s="137" t="e">
        <f t="shared" ca="1" si="78"/>
        <v>#N/A</v>
      </c>
      <c r="CF77" s="137" t="e">
        <f t="shared" ca="1" si="78"/>
        <v>#N/A</v>
      </c>
      <c r="CG77" s="137" t="e">
        <f t="shared" ca="1" si="78"/>
        <v>#N/A</v>
      </c>
      <c r="CH77" s="137" t="e">
        <f t="shared" ca="1" si="78"/>
        <v>#N/A</v>
      </c>
      <c r="CI77" s="137" t="e">
        <f t="shared" ca="1" si="78"/>
        <v>#N/A</v>
      </c>
      <c r="CJ77" s="137" t="e">
        <f t="shared" ca="1" si="79"/>
        <v>#N/A</v>
      </c>
      <c r="CK77" s="137" t="e">
        <f t="shared" ca="1" si="79"/>
        <v>#N/A</v>
      </c>
      <c r="CL77" s="137" t="e">
        <f t="shared" ca="1" si="79"/>
        <v>#N/A</v>
      </c>
      <c r="CM77" s="137" t="e">
        <f t="shared" ca="1" si="79"/>
        <v>#N/A</v>
      </c>
      <c r="CN77" s="137" t="e">
        <f t="shared" ca="1" si="79"/>
        <v>#N/A</v>
      </c>
      <c r="CO77" s="137" t="e">
        <f t="shared" ca="1" si="79"/>
        <v>#N/A</v>
      </c>
      <c r="CP77" s="137" t="e">
        <f t="shared" ca="1" si="79"/>
        <v>#N/A</v>
      </c>
      <c r="CQ77" s="137" t="e">
        <f t="shared" ca="1" si="79"/>
        <v>#N/A</v>
      </c>
      <c r="CR77" s="137" t="e">
        <f t="shared" ca="1" si="79"/>
        <v>#N/A</v>
      </c>
      <c r="CS77" s="137" t="e">
        <f t="shared" ca="1" si="79"/>
        <v>#N/A</v>
      </c>
      <c r="CT77" s="137" t="e">
        <f t="shared" ca="1" si="80"/>
        <v>#N/A</v>
      </c>
      <c r="CU77" s="137" t="e">
        <f t="shared" ca="1" si="80"/>
        <v>#N/A</v>
      </c>
      <c r="CV77" s="137" t="e">
        <f t="shared" ca="1" si="80"/>
        <v>#N/A</v>
      </c>
      <c r="CW77" s="137" t="e">
        <f t="shared" ca="1" si="80"/>
        <v>#N/A</v>
      </c>
      <c r="CX77" s="137" t="e">
        <f t="shared" ca="1" si="80"/>
        <v>#N/A</v>
      </c>
      <c r="CY77" s="137" t="e">
        <f t="shared" ca="1" si="80"/>
        <v>#N/A</v>
      </c>
      <c r="CZ77" s="137" t="e">
        <f t="shared" ca="1" si="80"/>
        <v>#N/A</v>
      </c>
      <c r="DA77" s="137" t="e">
        <f t="shared" ca="1" si="80"/>
        <v>#N/A</v>
      </c>
      <c r="DB77" s="137" t="e">
        <f t="shared" ca="1" si="80"/>
        <v>#N/A</v>
      </c>
      <c r="DC77" s="137" t="e">
        <f t="shared" ca="1" si="80"/>
        <v>#N/A</v>
      </c>
      <c r="DE77" s="253" t="str">
        <f t="shared" ca="1" si="86"/>
        <v>F.</v>
      </c>
      <c r="DF77" t="e">
        <f t="shared" ca="1" si="81"/>
        <v>#N/A</v>
      </c>
      <c r="DG77">
        <f t="shared" ca="1" si="82"/>
        <v>0</v>
      </c>
      <c r="DH77">
        <f ca="1">DG77/(100+DG77)</f>
        <v>0</v>
      </c>
    </row>
    <row r="78" spans="1:112" hidden="1">
      <c r="A78" s="123">
        <v>66</v>
      </c>
      <c r="B78" s="204" t="str">
        <f t="shared" ca="1" si="83"/>
        <v>F.1.</v>
      </c>
      <c r="C78" s="196" t="str">
        <f t="shared" ca="1" si="84"/>
        <v>Veikla</v>
      </c>
      <c r="D78" s="133"/>
      <c r="E78" s="232">
        <f t="shared" ca="1" si="85"/>
        <v>0.21</v>
      </c>
      <c r="F78" s="138">
        <f ca="1">SUM(F79:F87)</f>
        <v>0</v>
      </c>
      <c r="G78" s="139">
        <f ca="1">SUMIF($H$5:$DC$5,"&lt;="&amp;PAL,$H78:$DC78)</f>
        <v>0</v>
      </c>
      <c r="H78" s="233">
        <f ca="1">SUM(H79:H87)</f>
        <v>0</v>
      </c>
      <c r="I78" s="233">
        <f t="shared" ref="I78:BT78" ca="1" si="87">SUM(I79:I87)</f>
        <v>0</v>
      </c>
      <c r="J78" s="233">
        <f t="shared" ca="1" si="87"/>
        <v>0</v>
      </c>
      <c r="K78" s="233">
        <f t="shared" ca="1" si="87"/>
        <v>0</v>
      </c>
      <c r="L78" s="233">
        <f t="shared" ca="1" si="87"/>
        <v>0</v>
      </c>
      <c r="M78" s="233">
        <f t="shared" ca="1" si="87"/>
        <v>0</v>
      </c>
      <c r="N78" s="233">
        <f t="shared" ca="1" si="87"/>
        <v>0</v>
      </c>
      <c r="O78" s="233">
        <f t="shared" ca="1" si="87"/>
        <v>0</v>
      </c>
      <c r="P78" s="233">
        <f t="shared" ca="1" si="87"/>
        <v>0</v>
      </c>
      <c r="Q78" s="233">
        <f t="shared" ca="1" si="87"/>
        <v>0</v>
      </c>
      <c r="R78" s="233">
        <f t="shared" ca="1" si="87"/>
        <v>0</v>
      </c>
      <c r="S78" s="233">
        <f t="shared" ca="1" si="87"/>
        <v>0</v>
      </c>
      <c r="T78" s="233">
        <f t="shared" ca="1" si="87"/>
        <v>0</v>
      </c>
      <c r="U78" s="233">
        <f t="shared" ca="1" si="87"/>
        <v>0</v>
      </c>
      <c r="V78" s="233">
        <f t="shared" ca="1" si="87"/>
        <v>0</v>
      </c>
      <c r="W78" s="233">
        <f t="shared" ca="1" si="87"/>
        <v>0</v>
      </c>
      <c r="X78" s="233">
        <f t="shared" ca="1" si="87"/>
        <v>0</v>
      </c>
      <c r="Y78" s="233">
        <f t="shared" ca="1" si="87"/>
        <v>0</v>
      </c>
      <c r="Z78" s="233">
        <f t="shared" ca="1" si="87"/>
        <v>0</v>
      </c>
      <c r="AA78" s="233">
        <f t="shared" ca="1" si="87"/>
        <v>0</v>
      </c>
      <c r="AB78" s="233">
        <f t="shared" ca="1" si="87"/>
        <v>0</v>
      </c>
      <c r="AC78" s="233">
        <f t="shared" ca="1" si="87"/>
        <v>0</v>
      </c>
      <c r="AD78" s="233">
        <f t="shared" ca="1" si="87"/>
        <v>0</v>
      </c>
      <c r="AE78" s="233">
        <f t="shared" ca="1" si="87"/>
        <v>0</v>
      </c>
      <c r="AF78" s="233">
        <f t="shared" ca="1" si="87"/>
        <v>0</v>
      </c>
      <c r="AG78" s="233">
        <f t="shared" ca="1" si="87"/>
        <v>0</v>
      </c>
      <c r="AH78" s="233">
        <f t="shared" ca="1" si="87"/>
        <v>0</v>
      </c>
      <c r="AI78" s="233">
        <f t="shared" ca="1" si="87"/>
        <v>0</v>
      </c>
      <c r="AJ78" s="233">
        <f t="shared" ca="1" si="87"/>
        <v>0</v>
      </c>
      <c r="AK78" s="233">
        <f t="shared" ca="1" si="87"/>
        <v>0</v>
      </c>
      <c r="AL78" s="233">
        <f t="shared" ca="1" si="87"/>
        <v>0</v>
      </c>
      <c r="AM78" s="233">
        <f t="shared" ca="1" si="87"/>
        <v>0</v>
      </c>
      <c r="AN78" s="233">
        <f t="shared" ca="1" si="87"/>
        <v>0</v>
      </c>
      <c r="AO78" s="233">
        <f t="shared" ca="1" si="87"/>
        <v>0</v>
      </c>
      <c r="AP78" s="233">
        <f t="shared" ca="1" si="87"/>
        <v>0</v>
      </c>
      <c r="AQ78" s="233">
        <f t="shared" ca="1" si="87"/>
        <v>0</v>
      </c>
      <c r="AR78" s="233">
        <f t="shared" ca="1" si="87"/>
        <v>0</v>
      </c>
      <c r="AS78" s="233">
        <f t="shared" ca="1" si="87"/>
        <v>0</v>
      </c>
      <c r="AT78" s="233">
        <f t="shared" ca="1" si="87"/>
        <v>0</v>
      </c>
      <c r="AU78" s="233">
        <f t="shared" ca="1" si="87"/>
        <v>0</v>
      </c>
      <c r="AV78" s="233">
        <f t="shared" ca="1" si="87"/>
        <v>0</v>
      </c>
      <c r="AW78" s="233">
        <f t="shared" ca="1" si="87"/>
        <v>0</v>
      </c>
      <c r="AX78" s="233">
        <f t="shared" ca="1" si="87"/>
        <v>0</v>
      </c>
      <c r="AY78" s="233">
        <f t="shared" ca="1" si="87"/>
        <v>0</v>
      </c>
      <c r="AZ78" s="233">
        <f t="shared" ca="1" si="87"/>
        <v>0</v>
      </c>
      <c r="BA78" s="233">
        <f t="shared" ca="1" si="87"/>
        <v>0</v>
      </c>
      <c r="BB78" s="233">
        <f t="shared" ca="1" si="87"/>
        <v>0</v>
      </c>
      <c r="BC78" s="233">
        <f t="shared" ca="1" si="87"/>
        <v>0</v>
      </c>
      <c r="BD78" s="233">
        <f t="shared" ca="1" si="87"/>
        <v>0</v>
      </c>
      <c r="BE78" s="233">
        <f t="shared" ca="1" si="87"/>
        <v>0</v>
      </c>
      <c r="BF78" s="233">
        <f t="shared" ca="1" si="87"/>
        <v>0</v>
      </c>
      <c r="BG78" s="233">
        <f t="shared" ca="1" si="87"/>
        <v>0</v>
      </c>
      <c r="BH78" s="233">
        <f t="shared" ca="1" si="87"/>
        <v>0</v>
      </c>
      <c r="BI78" s="233">
        <f t="shared" ca="1" si="87"/>
        <v>0</v>
      </c>
      <c r="BJ78" s="233">
        <f t="shared" ca="1" si="87"/>
        <v>0</v>
      </c>
      <c r="BK78" s="233">
        <f t="shared" ca="1" si="87"/>
        <v>0</v>
      </c>
      <c r="BL78" s="233">
        <f t="shared" ca="1" si="87"/>
        <v>0</v>
      </c>
      <c r="BM78" s="233">
        <f t="shared" ca="1" si="87"/>
        <v>0</v>
      </c>
      <c r="BN78" s="233">
        <f t="shared" ca="1" si="87"/>
        <v>0</v>
      </c>
      <c r="BO78" s="233">
        <f t="shared" ca="1" si="87"/>
        <v>0</v>
      </c>
      <c r="BP78" s="233">
        <f t="shared" ca="1" si="87"/>
        <v>0</v>
      </c>
      <c r="BQ78" s="233">
        <f t="shared" ca="1" si="87"/>
        <v>0</v>
      </c>
      <c r="BR78" s="233">
        <f t="shared" ca="1" si="87"/>
        <v>0</v>
      </c>
      <c r="BS78" s="233">
        <f t="shared" ca="1" si="87"/>
        <v>0</v>
      </c>
      <c r="BT78" s="233">
        <f t="shared" ca="1" si="87"/>
        <v>0</v>
      </c>
      <c r="BU78" s="233">
        <f t="shared" ref="BU78:DC78" ca="1" si="88">SUM(BU79:BU87)</f>
        <v>0</v>
      </c>
      <c r="BV78" s="233">
        <f t="shared" ca="1" si="88"/>
        <v>0</v>
      </c>
      <c r="BW78" s="233">
        <f t="shared" ca="1" si="88"/>
        <v>0</v>
      </c>
      <c r="BX78" s="233">
        <f t="shared" ca="1" si="88"/>
        <v>0</v>
      </c>
      <c r="BY78" s="233">
        <f t="shared" ca="1" si="88"/>
        <v>0</v>
      </c>
      <c r="BZ78" s="233">
        <f t="shared" ca="1" si="88"/>
        <v>0</v>
      </c>
      <c r="CA78" s="233">
        <f t="shared" ca="1" si="88"/>
        <v>0</v>
      </c>
      <c r="CB78" s="233">
        <f t="shared" ca="1" si="88"/>
        <v>0</v>
      </c>
      <c r="CC78" s="233">
        <f t="shared" ca="1" si="88"/>
        <v>0</v>
      </c>
      <c r="CD78" s="233">
        <f t="shared" ca="1" si="88"/>
        <v>0</v>
      </c>
      <c r="CE78" s="233">
        <f t="shared" ca="1" si="88"/>
        <v>0</v>
      </c>
      <c r="CF78" s="233">
        <f t="shared" ca="1" si="88"/>
        <v>0</v>
      </c>
      <c r="CG78" s="233">
        <f t="shared" ca="1" si="88"/>
        <v>0</v>
      </c>
      <c r="CH78" s="233">
        <f t="shared" ca="1" si="88"/>
        <v>0</v>
      </c>
      <c r="CI78" s="233">
        <f t="shared" ca="1" si="88"/>
        <v>0</v>
      </c>
      <c r="CJ78" s="233">
        <f t="shared" ca="1" si="88"/>
        <v>0</v>
      </c>
      <c r="CK78" s="233">
        <f t="shared" ca="1" si="88"/>
        <v>0</v>
      </c>
      <c r="CL78" s="233">
        <f t="shared" ca="1" si="88"/>
        <v>0</v>
      </c>
      <c r="CM78" s="233">
        <f t="shared" ca="1" si="88"/>
        <v>0</v>
      </c>
      <c r="CN78" s="233">
        <f t="shared" ca="1" si="88"/>
        <v>0</v>
      </c>
      <c r="CO78" s="233">
        <f t="shared" ca="1" si="88"/>
        <v>0</v>
      </c>
      <c r="CP78" s="233">
        <f t="shared" ca="1" si="88"/>
        <v>0</v>
      </c>
      <c r="CQ78" s="233">
        <f t="shared" ca="1" si="88"/>
        <v>0</v>
      </c>
      <c r="CR78" s="233">
        <f t="shared" ca="1" si="88"/>
        <v>0</v>
      </c>
      <c r="CS78" s="233">
        <f t="shared" ca="1" si="88"/>
        <v>0</v>
      </c>
      <c r="CT78" s="233">
        <f t="shared" ca="1" si="88"/>
        <v>0</v>
      </c>
      <c r="CU78" s="233">
        <f t="shared" ca="1" si="88"/>
        <v>0</v>
      </c>
      <c r="CV78" s="233">
        <f t="shared" ca="1" si="88"/>
        <v>0</v>
      </c>
      <c r="CW78" s="233">
        <f t="shared" ca="1" si="88"/>
        <v>0</v>
      </c>
      <c r="CX78" s="233">
        <f t="shared" ca="1" si="88"/>
        <v>0</v>
      </c>
      <c r="CY78" s="233">
        <f t="shared" ca="1" si="88"/>
        <v>0</v>
      </c>
      <c r="CZ78" s="233">
        <f t="shared" ca="1" si="88"/>
        <v>0</v>
      </c>
      <c r="DA78" s="233">
        <f t="shared" ca="1" si="88"/>
        <v>0</v>
      </c>
      <c r="DB78" s="233">
        <f t="shared" ca="1" si="88"/>
        <v>0</v>
      </c>
      <c r="DC78" s="233">
        <f t="shared" ca="1" si="88"/>
        <v>0</v>
      </c>
      <c r="DE78" s="253"/>
    </row>
    <row r="79" spans="1:112" hidden="1">
      <c r="A79" s="123">
        <v>67</v>
      </c>
      <c r="B79" s="204" t="str">
        <f t="shared" ca="1" si="83"/>
        <v>F.2.</v>
      </c>
      <c r="C79" s="128" t="str">
        <f t="shared" ca="1" si="84"/>
        <v>Veikla</v>
      </c>
      <c r="D79" s="143"/>
      <c r="E79" s="147">
        <f t="shared" ca="1" si="85"/>
        <v>0.21</v>
      </c>
      <c r="F79" s="138">
        <f ca="1">H79+NPV(FD,I79:INDEX(I79:DC79,PAL))</f>
        <v>0</v>
      </c>
      <c r="G79" s="139">
        <f ca="1">SUMIF($H$5:$DC$5,"&lt;="&amp;PAL,$H79:$DC79)</f>
        <v>0</v>
      </c>
      <c r="H79" s="137">
        <f t="shared" ref="H79:W87" ca="1" si="89">OFFSET(INDIRECT("'"&amp;Opt_alt&amp;"'!H12"),$A79,H$5)*$DF79</f>
        <v>0</v>
      </c>
      <c r="I79" s="137">
        <f t="shared" ca="1" si="89"/>
        <v>0</v>
      </c>
      <c r="J79" s="137">
        <f t="shared" ca="1" si="89"/>
        <v>0</v>
      </c>
      <c r="K79" s="137">
        <f t="shared" ca="1" si="89"/>
        <v>0</v>
      </c>
      <c r="L79" s="137">
        <f t="shared" ca="1" si="89"/>
        <v>0</v>
      </c>
      <c r="M79" s="137">
        <f t="shared" ca="1" si="89"/>
        <v>0</v>
      </c>
      <c r="N79" s="137">
        <f t="shared" ca="1" si="89"/>
        <v>0</v>
      </c>
      <c r="O79" s="137">
        <f t="shared" ca="1" si="89"/>
        <v>0</v>
      </c>
      <c r="P79" s="137">
        <f t="shared" ca="1" si="89"/>
        <v>0</v>
      </c>
      <c r="Q79" s="137">
        <f t="shared" ca="1" si="89"/>
        <v>0</v>
      </c>
      <c r="R79" s="137">
        <f t="shared" ca="1" si="89"/>
        <v>0</v>
      </c>
      <c r="S79" s="137">
        <f t="shared" ca="1" si="89"/>
        <v>0</v>
      </c>
      <c r="T79" s="137">
        <f t="shared" ca="1" si="89"/>
        <v>0</v>
      </c>
      <c r="U79" s="137">
        <f t="shared" ca="1" si="89"/>
        <v>0</v>
      </c>
      <c r="V79" s="137">
        <f t="shared" ca="1" si="89"/>
        <v>0</v>
      </c>
      <c r="W79" s="137">
        <f t="shared" ca="1" si="89"/>
        <v>0</v>
      </c>
      <c r="X79" s="137">
        <f t="shared" ref="X79:AM87" ca="1" si="90">OFFSET(INDIRECT("'"&amp;Opt_alt&amp;"'!H12"),$A79,X$5)*$DF79</f>
        <v>0</v>
      </c>
      <c r="Y79" s="137">
        <f t="shared" ca="1" si="90"/>
        <v>0</v>
      </c>
      <c r="Z79" s="137">
        <f t="shared" ca="1" si="90"/>
        <v>0</v>
      </c>
      <c r="AA79" s="137">
        <f t="shared" ca="1" si="90"/>
        <v>0</v>
      </c>
      <c r="AB79" s="137">
        <f t="shared" ca="1" si="90"/>
        <v>0</v>
      </c>
      <c r="AC79" s="137">
        <f t="shared" ca="1" si="90"/>
        <v>0</v>
      </c>
      <c r="AD79" s="137">
        <f t="shared" ca="1" si="90"/>
        <v>0</v>
      </c>
      <c r="AE79" s="137">
        <f t="shared" ca="1" si="90"/>
        <v>0</v>
      </c>
      <c r="AF79" s="137">
        <f t="shared" ca="1" si="90"/>
        <v>0</v>
      </c>
      <c r="AG79" s="137">
        <f t="shared" ca="1" si="90"/>
        <v>0</v>
      </c>
      <c r="AH79" s="137">
        <f t="shared" ca="1" si="90"/>
        <v>0</v>
      </c>
      <c r="AI79" s="137">
        <f t="shared" ca="1" si="90"/>
        <v>0</v>
      </c>
      <c r="AJ79" s="137">
        <f t="shared" ca="1" si="90"/>
        <v>0</v>
      </c>
      <c r="AK79" s="137">
        <f t="shared" ca="1" si="90"/>
        <v>0</v>
      </c>
      <c r="AL79" s="137">
        <f t="shared" ca="1" si="90"/>
        <v>0</v>
      </c>
      <c r="AM79" s="137">
        <f t="shared" ca="1" si="90"/>
        <v>0</v>
      </c>
      <c r="AN79" s="137">
        <f t="shared" ref="AN79:BC87" ca="1" si="91">OFFSET(INDIRECT("'"&amp;Opt_alt&amp;"'!H12"),$A79,AN$5)*$DF79</f>
        <v>0</v>
      </c>
      <c r="AO79" s="137">
        <f t="shared" ca="1" si="91"/>
        <v>0</v>
      </c>
      <c r="AP79" s="137">
        <f t="shared" ca="1" si="91"/>
        <v>0</v>
      </c>
      <c r="AQ79" s="137">
        <f t="shared" ca="1" si="91"/>
        <v>0</v>
      </c>
      <c r="AR79" s="137">
        <f t="shared" ca="1" si="91"/>
        <v>0</v>
      </c>
      <c r="AS79" s="137">
        <f t="shared" ca="1" si="91"/>
        <v>0</v>
      </c>
      <c r="AT79" s="137">
        <f t="shared" ca="1" si="91"/>
        <v>0</v>
      </c>
      <c r="AU79" s="137">
        <f t="shared" ca="1" si="91"/>
        <v>0</v>
      </c>
      <c r="AV79" s="137">
        <f t="shared" ca="1" si="91"/>
        <v>0</v>
      </c>
      <c r="AW79" s="137">
        <f t="shared" ca="1" si="91"/>
        <v>0</v>
      </c>
      <c r="AX79" s="137">
        <f t="shared" ca="1" si="91"/>
        <v>0</v>
      </c>
      <c r="AY79" s="137">
        <f t="shared" ca="1" si="91"/>
        <v>0</v>
      </c>
      <c r="AZ79" s="137">
        <f t="shared" ca="1" si="91"/>
        <v>0</v>
      </c>
      <c r="BA79" s="137">
        <f t="shared" ca="1" si="91"/>
        <v>0</v>
      </c>
      <c r="BB79" s="137">
        <f t="shared" ca="1" si="91"/>
        <v>0</v>
      </c>
      <c r="BC79" s="137">
        <f t="shared" ca="1" si="91"/>
        <v>0</v>
      </c>
      <c r="BD79" s="137">
        <f t="shared" ref="BD79:BS87" ca="1" si="92">OFFSET(INDIRECT("'"&amp;Opt_alt&amp;"'!H12"),$A79,BD$5)*$DF79</f>
        <v>0</v>
      </c>
      <c r="BE79" s="137">
        <f t="shared" ca="1" si="92"/>
        <v>0</v>
      </c>
      <c r="BF79" s="137">
        <f t="shared" ca="1" si="92"/>
        <v>0</v>
      </c>
      <c r="BG79" s="137">
        <f t="shared" ca="1" si="92"/>
        <v>0</v>
      </c>
      <c r="BH79" s="137">
        <f t="shared" ca="1" si="92"/>
        <v>0</v>
      </c>
      <c r="BI79" s="137">
        <f t="shared" ca="1" si="92"/>
        <v>0</v>
      </c>
      <c r="BJ79" s="137">
        <f t="shared" ca="1" si="92"/>
        <v>0</v>
      </c>
      <c r="BK79" s="137">
        <f t="shared" ca="1" si="92"/>
        <v>0</v>
      </c>
      <c r="BL79" s="137">
        <f t="shared" ca="1" si="92"/>
        <v>0</v>
      </c>
      <c r="BM79" s="137">
        <f t="shared" ca="1" si="92"/>
        <v>0</v>
      </c>
      <c r="BN79" s="137">
        <f t="shared" ca="1" si="92"/>
        <v>0</v>
      </c>
      <c r="BO79" s="137">
        <f t="shared" ca="1" si="92"/>
        <v>0</v>
      </c>
      <c r="BP79" s="137">
        <f t="shared" ca="1" si="92"/>
        <v>0</v>
      </c>
      <c r="BQ79" s="137">
        <f t="shared" ca="1" si="92"/>
        <v>0</v>
      </c>
      <c r="BR79" s="137">
        <f t="shared" ca="1" si="92"/>
        <v>0</v>
      </c>
      <c r="BS79" s="137">
        <f t="shared" ca="1" si="92"/>
        <v>0</v>
      </c>
      <c r="BT79" s="137">
        <f t="shared" ref="BT79:CI87" ca="1" si="93">OFFSET(INDIRECT("'"&amp;Opt_alt&amp;"'!H12"),$A79,BT$5)*$DF79</f>
        <v>0</v>
      </c>
      <c r="BU79" s="137">
        <f t="shared" ca="1" si="93"/>
        <v>0</v>
      </c>
      <c r="BV79" s="137">
        <f t="shared" ca="1" si="93"/>
        <v>0</v>
      </c>
      <c r="BW79" s="137">
        <f t="shared" ca="1" si="93"/>
        <v>0</v>
      </c>
      <c r="BX79" s="137">
        <f t="shared" ca="1" si="93"/>
        <v>0</v>
      </c>
      <c r="BY79" s="137">
        <f t="shared" ca="1" si="93"/>
        <v>0</v>
      </c>
      <c r="BZ79" s="137">
        <f t="shared" ca="1" si="93"/>
        <v>0</v>
      </c>
      <c r="CA79" s="137">
        <f t="shared" ca="1" si="93"/>
        <v>0</v>
      </c>
      <c r="CB79" s="137">
        <f t="shared" ca="1" si="93"/>
        <v>0</v>
      </c>
      <c r="CC79" s="137">
        <f t="shared" ca="1" si="93"/>
        <v>0</v>
      </c>
      <c r="CD79" s="137">
        <f t="shared" ca="1" si="93"/>
        <v>0</v>
      </c>
      <c r="CE79" s="137">
        <f t="shared" ca="1" si="93"/>
        <v>0</v>
      </c>
      <c r="CF79" s="137">
        <f t="shared" ca="1" si="93"/>
        <v>0</v>
      </c>
      <c r="CG79" s="137">
        <f t="shared" ca="1" si="93"/>
        <v>0</v>
      </c>
      <c r="CH79" s="137">
        <f t="shared" ca="1" si="93"/>
        <v>0</v>
      </c>
      <c r="CI79" s="137">
        <f t="shared" ca="1" si="93"/>
        <v>0</v>
      </c>
      <c r="CJ79" s="137">
        <f t="shared" ref="CJ79:CY87" ca="1" si="94">OFFSET(INDIRECT("'"&amp;Opt_alt&amp;"'!H12"),$A79,CJ$5)*$DF79</f>
        <v>0</v>
      </c>
      <c r="CK79" s="137">
        <f t="shared" ca="1" si="94"/>
        <v>0</v>
      </c>
      <c r="CL79" s="137">
        <f t="shared" ca="1" si="94"/>
        <v>0</v>
      </c>
      <c r="CM79" s="137">
        <f t="shared" ca="1" si="94"/>
        <v>0</v>
      </c>
      <c r="CN79" s="137">
        <f t="shared" ca="1" si="94"/>
        <v>0</v>
      </c>
      <c r="CO79" s="137">
        <f t="shared" ca="1" si="94"/>
        <v>0</v>
      </c>
      <c r="CP79" s="137">
        <f t="shared" ca="1" si="94"/>
        <v>0</v>
      </c>
      <c r="CQ79" s="137">
        <f t="shared" ca="1" si="94"/>
        <v>0</v>
      </c>
      <c r="CR79" s="137">
        <f t="shared" ca="1" si="94"/>
        <v>0</v>
      </c>
      <c r="CS79" s="137">
        <f t="shared" ca="1" si="94"/>
        <v>0</v>
      </c>
      <c r="CT79" s="137">
        <f t="shared" ca="1" si="94"/>
        <v>0</v>
      </c>
      <c r="CU79" s="137">
        <f t="shared" ca="1" si="94"/>
        <v>0</v>
      </c>
      <c r="CV79" s="137">
        <f t="shared" ca="1" si="94"/>
        <v>0</v>
      </c>
      <c r="CW79" s="137">
        <f t="shared" ca="1" si="94"/>
        <v>0</v>
      </c>
      <c r="CX79" s="137">
        <f t="shared" ca="1" si="94"/>
        <v>0</v>
      </c>
      <c r="CY79" s="137">
        <f t="shared" ca="1" si="94"/>
        <v>0</v>
      </c>
      <c r="CZ79" s="137">
        <f t="shared" ref="CT79:DC87" ca="1" si="95">OFFSET(INDIRECT("'"&amp;Opt_alt&amp;"'!H12"),$A79,CZ$5)*$DF79</f>
        <v>0</v>
      </c>
      <c r="DA79" s="137">
        <f t="shared" ca="1" si="95"/>
        <v>0</v>
      </c>
      <c r="DB79" s="137">
        <f t="shared" ca="1" si="95"/>
        <v>0</v>
      </c>
      <c r="DC79" s="137">
        <f t="shared" ca="1" si="95"/>
        <v>0</v>
      </c>
      <c r="DE79" s="253" t="str">
        <f t="shared" ca="1" si="86"/>
        <v>F.2.</v>
      </c>
      <c r="DF79">
        <f t="shared" ref="DF79:DF88" ca="1" si="96">VLOOKUP(DE79,scenarijai,$DF$6,FALSE)</f>
        <v>1</v>
      </c>
      <c r="DG79">
        <f t="shared" ref="DG79:DG88" ca="1" si="97">OFFSET(INDIRECT("'"&amp;Opt_alt&amp;"'!H12"),$A79,DG$5)</f>
        <v>21</v>
      </c>
      <c r="DH79">
        <v>0</v>
      </c>
    </row>
    <row r="80" spans="1:112" hidden="1">
      <c r="A80" s="123">
        <v>68</v>
      </c>
      <c r="B80" s="204" t="str">
        <f t="shared" ca="1" si="83"/>
        <v>F.3.</v>
      </c>
      <c r="C80" s="128" t="str">
        <f t="shared" ca="1" si="84"/>
        <v>Veikla</v>
      </c>
      <c r="D80" s="143"/>
      <c r="E80" s="147">
        <f t="shared" ca="1" si="85"/>
        <v>0.21</v>
      </c>
      <c r="F80" s="138">
        <f ca="1">H80+NPV(FD,I80:INDEX(I80:DC80,PAL))</f>
        <v>0</v>
      </c>
      <c r="G80" s="139">
        <f ca="1">SUMIF($H$5:$DC$5,"&lt;="&amp;PAL,$H80:$DC80)</f>
        <v>0</v>
      </c>
      <c r="H80" s="137">
        <f t="shared" ca="1" si="89"/>
        <v>0</v>
      </c>
      <c r="I80" s="137">
        <f t="shared" ca="1" si="89"/>
        <v>0</v>
      </c>
      <c r="J80" s="137">
        <f t="shared" ca="1" si="89"/>
        <v>0</v>
      </c>
      <c r="K80" s="137">
        <f t="shared" ca="1" si="89"/>
        <v>0</v>
      </c>
      <c r="L80" s="137">
        <f t="shared" ca="1" si="89"/>
        <v>0</v>
      </c>
      <c r="M80" s="137">
        <f t="shared" ca="1" si="89"/>
        <v>0</v>
      </c>
      <c r="N80" s="137">
        <f t="shared" ca="1" si="89"/>
        <v>0</v>
      </c>
      <c r="O80" s="137">
        <f t="shared" ca="1" si="89"/>
        <v>0</v>
      </c>
      <c r="P80" s="137">
        <f t="shared" ca="1" si="89"/>
        <v>0</v>
      </c>
      <c r="Q80" s="137">
        <f t="shared" ca="1" si="89"/>
        <v>0</v>
      </c>
      <c r="R80" s="137">
        <f t="shared" ca="1" si="89"/>
        <v>0</v>
      </c>
      <c r="S80" s="137">
        <f t="shared" ca="1" si="89"/>
        <v>0</v>
      </c>
      <c r="T80" s="137">
        <f t="shared" ca="1" si="89"/>
        <v>0</v>
      </c>
      <c r="U80" s="137">
        <f t="shared" ca="1" si="89"/>
        <v>0</v>
      </c>
      <c r="V80" s="137">
        <f t="shared" ca="1" si="89"/>
        <v>0</v>
      </c>
      <c r="W80" s="137">
        <f t="shared" ca="1" si="89"/>
        <v>0</v>
      </c>
      <c r="X80" s="137">
        <f t="shared" ca="1" si="90"/>
        <v>0</v>
      </c>
      <c r="Y80" s="137">
        <f t="shared" ca="1" si="90"/>
        <v>0</v>
      </c>
      <c r="Z80" s="137">
        <f t="shared" ca="1" si="90"/>
        <v>0</v>
      </c>
      <c r="AA80" s="137">
        <f t="shared" ca="1" si="90"/>
        <v>0</v>
      </c>
      <c r="AB80" s="137">
        <f t="shared" ca="1" si="90"/>
        <v>0</v>
      </c>
      <c r="AC80" s="137">
        <f t="shared" ca="1" si="90"/>
        <v>0</v>
      </c>
      <c r="AD80" s="137">
        <f t="shared" ca="1" si="90"/>
        <v>0</v>
      </c>
      <c r="AE80" s="137">
        <f t="shared" ca="1" si="90"/>
        <v>0</v>
      </c>
      <c r="AF80" s="137">
        <f t="shared" ca="1" si="90"/>
        <v>0</v>
      </c>
      <c r="AG80" s="137">
        <f t="shared" ca="1" si="90"/>
        <v>0</v>
      </c>
      <c r="AH80" s="137">
        <f t="shared" ca="1" si="90"/>
        <v>0</v>
      </c>
      <c r="AI80" s="137">
        <f t="shared" ca="1" si="90"/>
        <v>0</v>
      </c>
      <c r="AJ80" s="137">
        <f t="shared" ca="1" si="90"/>
        <v>0</v>
      </c>
      <c r="AK80" s="137">
        <f t="shared" ca="1" si="90"/>
        <v>0</v>
      </c>
      <c r="AL80" s="137">
        <f t="shared" ca="1" si="90"/>
        <v>0</v>
      </c>
      <c r="AM80" s="137">
        <f t="shared" ca="1" si="90"/>
        <v>0</v>
      </c>
      <c r="AN80" s="137">
        <f t="shared" ca="1" si="91"/>
        <v>0</v>
      </c>
      <c r="AO80" s="137">
        <f t="shared" ca="1" si="91"/>
        <v>0</v>
      </c>
      <c r="AP80" s="137">
        <f t="shared" ca="1" si="91"/>
        <v>0</v>
      </c>
      <c r="AQ80" s="137">
        <f t="shared" ca="1" si="91"/>
        <v>0</v>
      </c>
      <c r="AR80" s="137">
        <f t="shared" ca="1" si="91"/>
        <v>0</v>
      </c>
      <c r="AS80" s="137">
        <f t="shared" ca="1" si="91"/>
        <v>0</v>
      </c>
      <c r="AT80" s="137">
        <f t="shared" ca="1" si="91"/>
        <v>0</v>
      </c>
      <c r="AU80" s="137">
        <f t="shared" ca="1" si="91"/>
        <v>0</v>
      </c>
      <c r="AV80" s="137">
        <f t="shared" ca="1" si="91"/>
        <v>0</v>
      </c>
      <c r="AW80" s="137">
        <f t="shared" ca="1" si="91"/>
        <v>0</v>
      </c>
      <c r="AX80" s="137">
        <f t="shared" ca="1" si="91"/>
        <v>0</v>
      </c>
      <c r="AY80" s="137">
        <f t="shared" ca="1" si="91"/>
        <v>0</v>
      </c>
      <c r="AZ80" s="137">
        <f t="shared" ca="1" si="91"/>
        <v>0</v>
      </c>
      <c r="BA80" s="137">
        <f t="shared" ca="1" si="91"/>
        <v>0</v>
      </c>
      <c r="BB80" s="137">
        <f t="shared" ca="1" si="91"/>
        <v>0</v>
      </c>
      <c r="BC80" s="137">
        <f t="shared" ca="1" si="91"/>
        <v>0</v>
      </c>
      <c r="BD80" s="137">
        <f t="shared" ca="1" si="92"/>
        <v>0</v>
      </c>
      <c r="BE80" s="137">
        <f t="shared" ca="1" si="92"/>
        <v>0</v>
      </c>
      <c r="BF80" s="137">
        <f t="shared" ca="1" si="92"/>
        <v>0</v>
      </c>
      <c r="BG80" s="137">
        <f t="shared" ca="1" si="92"/>
        <v>0</v>
      </c>
      <c r="BH80" s="137">
        <f t="shared" ca="1" si="92"/>
        <v>0</v>
      </c>
      <c r="BI80" s="137">
        <f t="shared" ca="1" si="92"/>
        <v>0</v>
      </c>
      <c r="BJ80" s="137">
        <f t="shared" ca="1" si="92"/>
        <v>0</v>
      </c>
      <c r="BK80" s="137">
        <f t="shared" ca="1" si="92"/>
        <v>0</v>
      </c>
      <c r="BL80" s="137">
        <f t="shared" ca="1" si="92"/>
        <v>0</v>
      </c>
      <c r="BM80" s="137">
        <f t="shared" ca="1" si="92"/>
        <v>0</v>
      </c>
      <c r="BN80" s="137">
        <f t="shared" ca="1" si="92"/>
        <v>0</v>
      </c>
      <c r="BO80" s="137">
        <f t="shared" ca="1" si="92"/>
        <v>0</v>
      </c>
      <c r="BP80" s="137">
        <f t="shared" ca="1" si="92"/>
        <v>0</v>
      </c>
      <c r="BQ80" s="137">
        <f t="shared" ca="1" si="92"/>
        <v>0</v>
      </c>
      <c r="BR80" s="137">
        <f t="shared" ca="1" si="92"/>
        <v>0</v>
      </c>
      <c r="BS80" s="137">
        <f t="shared" ca="1" si="92"/>
        <v>0</v>
      </c>
      <c r="BT80" s="137">
        <f t="shared" ca="1" si="93"/>
        <v>0</v>
      </c>
      <c r="BU80" s="137">
        <f t="shared" ca="1" si="93"/>
        <v>0</v>
      </c>
      <c r="BV80" s="137">
        <f t="shared" ca="1" si="93"/>
        <v>0</v>
      </c>
      <c r="BW80" s="137">
        <f t="shared" ca="1" si="93"/>
        <v>0</v>
      </c>
      <c r="BX80" s="137">
        <f t="shared" ca="1" si="93"/>
        <v>0</v>
      </c>
      <c r="BY80" s="137">
        <f t="shared" ca="1" si="93"/>
        <v>0</v>
      </c>
      <c r="BZ80" s="137">
        <f t="shared" ca="1" si="93"/>
        <v>0</v>
      </c>
      <c r="CA80" s="137">
        <f t="shared" ca="1" si="93"/>
        <v>0</v>
      </c>
      <c r="CB80" s="137">
        <f t="shared" ca="1" si="93"/>
        <v>0</v>
      </c>
      <c r="CC80" s="137">
        <f t="shared" ca="1" si="93"/>
        <v>0</v>
      </c>
      <c r="CD80" s="137">
        <f t="shared" ca="1" si="93"/>
        <v>0</v>
      </c>
      <c r="CE80" s="137">
        <f t="shared" ca="1" si="93"/>
        <v>0</v>
      </c>
      <c r="CF80" s="137">
        <f t="shared" ca="1" si="93"/>
        <v>0</v>
      </c>
      <c r="CG80" s="137">
        <f t="shared" ca="1" si="93"/>
        <v>0</v>
      </c>
      <c r="CH80" s="137">
        <f t="shared" ca="1" si="93"/>
        <v>0</v>
      </c>
      <c r="CI80" s="137">
        <f t="shared" ca="1" si="93"/>
        <v>0</v>
      </c>
      <c r="CJ80" s="137">
        <f t="shared" ca="1" si="94"/>
        <v>0</v>
      </c>
      <c r="CK80" s="137">
        <f t="shared" ca="1" si="94"/>
        <v>0</v>
      </c>
      <c r="CL80" s="137">
        <f t="shared" ca="1" si="94"/>
        <v>0</v>
      </c>
      <c r="CM80" s="137">
        <f t="shared" ca="1" si="94"/>
        <v>0</v>
      </c>
      <c r="CN80" s="137">
        <f t="shared" ca="1" si="94"/>
        <v>0</v>
      </c>
      <c r="CO80" s="137">
        <f t="shared" ca="1" si="94"/>
        <v>0</v>
      </c>
      <c r="CP80" s="137">
        <f t="shared" ca="1" si="94"/>
        <v>0</v>
      </c>
      <c r="CQ80" s="137">
        <f t="shared" ca="1" si="94"/>
        <v>0</v>
      </c>
      <c r="CR80" s="137">
        <f t="shared" ca="1" si="94"/>
        <v>0</v>
      </c>
      <c r="CS80" s="137">
        <f t="shared" ca="1" si="94"/>
        <v>0</v>
      </c>
      <c r="CT80" s="137">
        <f t="shared" ca="1" si="95"/>
        <v>0</v>
      </c>
      <c r="CU80" s="137">
        <f t="shared" ca="1" si="95"/>
        <v>0</v>
      </c>
      <c r="CV80" s="137">
        <f t="shared" ca="1" si="95"/>
        <v>0</v>
      </c>
      <c r="CW80" s="137">
        <f t="shared" ca="1" si="95"/>
        <v>0</v>
      </c>
      <c r="CX80" s="137">
        <f t="shared" ca="1" si="95"/>
        <v>0</v>
      </c>
      <c r="CY80" s="137">
        <f t="shared" ca="1" si="95"/>
        <v>0</v>
      </c>
      <c r="CZ80" s="137">
        <f t="shared" ca="1" si="95"/>
        <v>0</v>
      </c>
      <c r="DA80" s="137">
        <f t="shared" ca="1" si="95"/>
        <v>0</v>
      </c>
      <c r="DB80" s="137">
        <f t="shared" ca="1" si="95"/>
        <v>0</v>
      </c>
      <c r="DC80" s="137">
        <f t="shared" ca="1" si="95"/>
        <v>0</v>
      </c>
      <c r="DE80" s="253" t="str">
        <f t="shared" ca="1" si="86"/>
        <v>F.3.</v>
      </c>
      <c r="DF80">
        <f t="shared" ca="1" si="96"/>
        <v>1</v>
      </c>
      <c r="DG80">
        <f t="shared" ca="1" si="97"/>
        <v>21</v>
      </c>
      <c r="DH80">
        <v>0</v>
      </c>
    </row>
    <row r="81" spans="1:112" hidden="1">
      <c r="A81" s="123">
        <v>69</v>
      </c>
      <c r="B81" s="204" t="str">
        <f t="shared" ca="1" si="83"/>
        <v>F.4.</v>
      </c>
      <c r="C81" s="128" t="str">
        <f t="shared" ca="1" si="84"/>
        <v>Veikla</v>
      </c>
      <c r="D81" s="143"/>
      <c r="E81" s="147">
        <f t="shared" ca="1" si="85"/>
        <v>0.21</v>
      </c>
      <c r="F81" s="138">
        <f ca="1">H81+NPV(FD,I81:INDEX(I81:DC81,PAL))</f>
        <v>0</v>
      </c>
      <c r="G81" s="139">
        <f ca="1">SUMIF($H$5:$DC$5,"&lt;="&amp;PAL,$H81:$DC81)</f>
        <v>0</v>
      </c>
      <c r="H81" s="137">
        <f t="shared" ca="1" si="89"/>
        <v>0</v>
      </c>
      <c r="I81" s="137">
        <f t="shared" ca="1" si="89"/>
        <v>0</v>
      </c>
      <c r="J81" s="137">
        <f t="shared" ca="1" si="89"/>
        <v>0</v>
      </c>
      <c r="K81" s="137">
        <f t="shared" ca="1" si="89"/>
        <v>0</v>
      </c>
      <c r="L81" s="137">
        <f t="shared" ca="1" si="89"/>
        <v>0</v>
      </c>
      <c r="M81" s="137">
        <f t="shared" ca="1" si="89"/>
        <v>0</v>
      </c>
      <c r="N81" s="137">
        <f t="shared" ca="1" si="89"/>
        <v>0</v>
      </c>
      <c r="O81" s="137">
        <f t="shared" ca="1" si="89"/>
        <v>0</v>
      </c>
      <c r="P81" s="137">
        <f t="shared" ca="1" si="89"/>
        <v>0</v>
      </c>
      <c r="Q81" s="137">
        <f t="shared" ca="1" si="89"/>
        <v>0</v>
      </c>
      <c r="R81" s="137">
        <f t="shared" ca="1" si="89"/>
        <v>0</v>
      </c>
      <c r="S81" s="137">
        <f t="shared" ca="1" si="89"/>
        <v>0</v>
      </c>
      <c r="T81" s="137">
        <f t="shared" ca="1" si="89"/>
        <v>0</v>
      </c>
      <c r="U81" s="137">
        <f t="shared" ca="1" si="89"/>
        <v>0</v>
      </c>
      <c r="V81" s="137">
        <f t="shared" ca="1" si="89"/>
        <v>0</v>
      </c>
      <c r="W81" s="137">
        <f t="shared" ca="1" si="89"/>
        <v>0</v>
      </c>
      <c r="X81" s="137">
        <f t="shared" ca="1" si="90"/>
        <v>0</v>
      </c>
      <c r="Y81" s="137">
        <f t="shared" ca="1" si="90"/>
        <v>0</v>
      </c>
      <c r="Z81" s="137">
        <f t="shared" ca="1" si="90"/>
        <v>0</v>
      </c>
      <c r="AA81" s="137">
        <f t="shared" ca="1" si="90"/>
        <v>0</v>
      </c>
      <c r="AB81" s="137">
        <f t="shared" ca="1" si="90"/>
        <v>0</v>
      </c>
      <c r="AC81" s="137">
        <f t="shared" ca="1" si="90"/>
        <v>0</v>
      </c>
      <c r="AD81" s="137">
        <f t="shared" ca="1" si="90"/>
        <v>0</v>
      </c>
      <c r="AE81" s="137">
        <f t="shared" ca="1" si="90"/>
        <v>0</v>
      </c>
      <c r="AF81" s="137">
        <f t="shared" ca="1" si="90"/>
        <v>0</v>
      </c>
      <c r="AG81" s="137">
        <f t="shared" ca="1" si="90"/>
        <v>0</v>
      </c>
      <c r="AH81" s="137">
        <f t="shared" ca="1" si="90"/>
        <v>0</v>
      </c>
      <c r="AI81" s="137">
        <f t="shared" ca="1" si="90"/>
        <v>0</v>
      </c>
      <c r="AJ81" s="137">
        <f t="shared" ca="1" si="90"/>
        <v>0</v>
      </c>
      <c r="AK81" s="137">
        <f t="shared" ca="1" si="90"/>
        <v>0</v>
      </c>
      <c r="AL81" s="137">
        <f t="shared" ca="1" si="90"/>
        <v>0</v>
      </c>
      <c r="AM81" s="137">
        <f t="shared" ca="1" si="90"/>
        <v>0</v>
      </c>
      <c r="AN81" s="137">
        <f t="shared" ca="1" si="91"/>
        <v>0</v>
      </c>
      <c r="AO81" s="137">
        <f t="shared" ca="1" si="91"/>
        <v>0</v>
      </c>
      <c r="AP81" s="137">
        <f t="shared" ca="1" si="91"/>
        <v>0</v>
      </c>
      <c r="AQ81" s="137">
        <f t="shared" ca="1" si="91"/>
        <v>0</v>
      </c>
      <c r="AR81" s="137">
        <f t="shared" ca="1" si="91"/>
        <v>0</v>
      </c>
      <c r="AS81" s="137">
        <f t="shared" ca="1" si="91"/>
        <v>0</v>
      </c>
      <c r="AT81" s="137">
        <f t="shared" ca="1" si="91"/>
        <v>0</v>
      </c>
      <c r="AU81" s="137">
        <f t="shared" ca="1" si="91"/>
        <v>0</v>
      </c>
      <c r="AV81" s="137">
        <f t="shared" ca="1" si="91"/>
        <v>0</v>
      </c>
      <c r="AW81" s="137">
        <f t="shared" ca="1" si="91"/>
        <v>0</v>
      </c>
      <c r="AX81" s="137">
        <f t="shared" ca="1" si="91"/>
        <v>0</v>
      </c>
      <c r="AY81" s="137">
        <f t="shared" ca="1" si="91"/>
        <v>0</v>
      </c>
      <c r="AZ81" s="137">
        <f t="shared" ca="1" si="91"/>
        <v>0</v>
      </c>
      <c r="BA81" s="137">
        <f t="shared" ca="1" si="91"/>
        <v>0</v>
      </c>
      <c r="BB81" s="137">
        <f t="shared" ca="1" si="91"/>
        <v>0</v>
      </c>
      <c r="BC81" s="137">
        <f t="shared" ca="1" si="91"/>
        <v>0</v>
      </c>
      <c r="BD81" s="137">
        <f t="shared" ca="1" si="92"/>
        <v>0</v>
      </c>
      <c r="BE81" s="137">
        <f t="shared" ca="1" si="92"/>
        <v>0</v>
      </c>
      <c r="BF81" s="137">
        <f t="shared" ca="1" si="92"/>
        <v>0</v>
      </c>
      <c r="BG81" s="137">
        <f t="shared" ca="1" si="92"/>
        <v>0</v>
      </c>
      <c r="BH81" s="137">
        <f t="shared" ca="1" si="92"/>
        <v>0</v>
      </c>
      <c r="BI81" s="137">
        <f t="shared" ca="1" si="92"/>
        <v>0</v>
      </c>
      <c r="BJ81" s="137">
        <f t="shared" ca="1" si="92"/>
        <v>0</v>
      </c>
      <c r="BK81" s="137">
        <f t="shared" ca="1" si="92"/>
        <v>0</v>
      </c>
      <c r="BL81" s="137">
        <f t="shared" ca="1" si="92"/>
        <v>0</v>
      </c>
      <c r="BM81" s="137">
        <f t="shared" ca="1" si="92"/>
        <v>0</v>
      </c>
      <c r="BN81" s="137">
        <f t="shared" ca="1" si="92"/>
        <v>0</v>
      </c>
      <c r="BO81" s="137">
        <f t="shared" ca="1" si="92"/>
        <v>0</v>
      </c>
      <c r="BP81" s="137">
        <f t="shared" ca="1" si="92"/>
        <v>0</v>
      </c>
      <c r="BQ81" s="137">
        <f t="shared" ca="1" si="92"/>
        <v>0</v>
      </c>
      <c r="BR81" s="137">
        <f t="shared" ca="1" si="92"/>
        <v>0</v>
      </c>
      <c r="BS81" s="137">
        <f t="shared" ca="1" si="92"/>
        <v>0</v>
      </c>
      <c r="BT81" s="137">
        <f t="shared" ca="1" si="93"/>
        <v>0</v>
      </c>
      <c r="BU81" s="137">
        <f t="shared" ca="1" si="93"/>
        <v>0</v>
      </c>
      <c r="BV81" s="137">
        <f t="shared" ca="1" si="93"/>
        <v>0</v>
      </c>
      <c r="BW81" s="137">
        <f t="shared" ca="1" si="93"/>
        <v>0</v>
      </c>
      <c r="BX81" s="137">
        <f t="shared" ca="1" si="93"/>
        <v>0</v>
      </c>
      <c r="BY81" s="137">
        <f t="shared" ca="1" si="93"/>
        <v>0</v>
      </c>
      <c r="BZ81" s="137">
        <f t="shared" ca="1" si="93"/>
        <v>0</v>
      </c>
      <c r="CA81" s="137">
        <f t="shared" ca="1" si="93"/>
        <v>0</v>
      </c>
      <c r="CB81" s="137">
        <f t="shared" ca="1" si="93"/>
        <v>0</v>
      </c>
      <c r="CC81" s="137">
        <f t="shared" ca="1" si="93"/>
        <v>0</v>
      </c>
      <c r="CD81" s="137">
        <f t="shared" ca="1" si="93"/>
        <v>0</v>
      </c>
      <c r="CE81" s="137">
        <f t="shared" ca="1" si="93"/>
        <v>0</v>
      </c>
      <c r="CF81" s="137">
        <f t="shared" ca="1" si="93"/>
        <v>0</v>
      </c>
      <c r="CG81" s="137">
        <f t="shared" ca="1" si="93"/>
        <v>0</v>
      </c>
      <c r="CH81" s="137">
        <f t="shared" ca="1" si="93"/>
        <v>0</v>
      </c>
      <c r="CI81" s="137">
        <f t="shared" ca="1" si="93"/>
        <v>0</v>
      </c>
      <c r="CJ81" s="137">
        <f t="shared" ca="1" si="94"/>
        <v>0</v>
      </c>
      <c r="CK81" s="137">
        <f t="shared" ca="1" si="94"/>
        <v>0</v>
      </c>
      <c r="CL81" s="137">
        <f t="shared" ca="1" si="94"/>
        <v>0</v>
      </c>
      <c r="CM81" s="137">
        <f t="shared" ca="1" si="94"/>
        <v>0</v>
      </c>
      <c r="CN81" s="137">
        <f t="shared" ca="1" si="94"/>
        <v>0</v>
      </c>
      <c r="CO81" s="137">
        <f t="shared" ca="1" si="94"/>
        <v>0</v>
      </c>
      <c r="CP81" s="137">
        <f t="shared" ca="1" si="94"/>
        <v>0</v>
      </c>
      <c r="CQ81" s="137">
        <f t="shared" ca="1" si="94"/>
        <v>0</v>
      </c>
      <c r="CR81" s="137">
        <f t="shared" ca="1" si="94"/>
        <v>0</v>
      </c>
      <c r="CS81" s="137">
        <f t="shared" ca="1" si="94"/>
        <v>0</v>
      </c>
      <c r="CT81" s="137">
        <f t="shared" ca="1" si="95"/>
        <v>0</v>
      </c>
      <c r="CU81" s="137">
        <f t="shared" ca="1" si="95"/>
        <v>0</v>
      </c>
      <c r="CV81" s="137">
        <f t="shared" ca="1" si="95"/>
        <v>0</v>
      </c>
      <c r="CW81" s="137">
        <f t="shared" ca="1" si="95"/>
        <v>0</v>
      </c>
      <c r="CX81" s="137">
        <f t="shared" ca="1" si="95"/>
        <v>0</v>
      </c>
      <c r="CY81" s="137">
        <f t="shared" ca="1" si="95"/>
        <v>0</v>
      </c>
      <c r="CZ81" s="137">
        <f t="shared" ca="1" si="95"/>
        <v>0</v>
      </c>
      <c r="DA81" s="137">
        <f t="shared" ca="1" si="95"/>
        <v>0</v>
      </c>
      <c r="DB81" s="137">
        <f t="shared" ca="1" si="95"/>
        <v>0</v>
      </c>
      <c r="DC81" s="137">
        <f t="shared" ca="1" si="95"/>
        <v>0</v>
      </c>
      <c r="DE81" s="253" t="str">
        <f t="shared" ca="1" si="86"/>
        <v>F.4.</v>
      </c>
      <c r="DF81">
        <f t="shared" ca="1" si="96"/>
        <v>1</v>
      </c>
      <c r="DG81">
        <f t="shared" ca="1" si="97"/>
        <v>21</v>
      </c>
      <c r="DH81">
        <v>0</v>
      </c>
    </row>
    <row r="82" spans="1:112" hidden="1">
      <c r="A82" s="123">
        <v>70</v>
      </c>
      <c r="B82" s="204" t="str">
        <f t="shared" ca="1" si="83"/>
        <v>F.5.</v>
      </c>
      <c r="C82" s="128" t="str">
        <f t="shared" ca="1" si="84"/>
        <v>Veikla</v>
      </c>
      <c r="D82" s="143"/>
      <c r="E82" s="147">
        <f t="shared" ca="1" si="85"/>
        <v>0.21</v>
      </c>
      <c r="F82" s="138">
        <f ca="1">H82+NPV(FD,I82:INDEX(I82:DC82,PAL))</f>
        <v>0</v>
      </c>
      <c r="G82" s="139">
        <f ca="1">SUMIF($H$5:$DC$5,"&lt;="&amp;PAL,$H82:$DC82)</f>
        <v>0</v>
      </c>
      <c r="H82" s="137">
        <f t="shared" ca="1" si="89"/>
        <v>0</v>
      </c>
      <c r="I82" s="137">
        <f t="shared" ca="1" si="89"/>
        <v>0</v>
      </c>
      <c r="J82" s="137">
        <f t="shared" ca="1" si="89"/>
        <v>0</v>
      </c>
      <c r="K82" s="137">
        <f t="shared" ca="1" si="89"/>
        <v>0</v>
      </c>
      <c r="L82" s="137">
        <f t="shared" ca="1" si="89"/>
        <v>0</v>
      </c>
      <c r="M82" s="137">
        <f t="shared" ca="1" si="89"/>
        <v>0</v>
      </c>
      <c r="N82" s="137">
        <f t="shared" ca="1" si="89"/>
        <v>0</v>
      </c>
      <c r="O82" s="137">
        <f t="shared" ca="1" si="89"/>
        <v>0</v>
      </c>
      <c r="P82" s="137">
        <f t="shared" ca="1" si="89"/>
        <v>0</v>
      </c>
      <c r="Q82" s="137">
        <f t="shared" ca="1" si="89"/>
        <v>0</v>
      </c>
      <c r="R82" s="137">
        <f t="shared" ca="1" si="89"/>
        <v>0</v>
      </c>
      <c r="S82" s="137">
        <f t="shared" ca="1" si="89"/>
        <v>0</v>
      </c>
      <c r="T82" s="137">
        <f t="shared" ca="1" si="89"/>
        <v>0</v>
      </c>
      <c r="U82" s="137">
        <f t="shared" ca="1" si="89"/>
        <v>0</v>
      </c>
      <c r="V82" s="137">
        <f t="shared" ca="1" si="89"/>
        <v>0</v>
      </c>
      <c r="W82" s="137">
        <f t="shared" ca="1" si="89"/>
        <v>0</v>
      </c>
      <c r="X82" s="137">
        <f t="shared" ca="1" si="90"/>
        <v>0</v>
      </c>
      <c r="Y82" s="137">
        <f t="shared" ca="1" si="90"/>
        <v>0</v>
      </c>
      <c r="Z82" s="137">
        <f t="shared" ca="1" si="90"/>
        <v>0</v>
      </c>
      <c r="AA82" s="137">
        <f t="shared" ca="1" si="90"/>
        <v>0</v>
      </c>
      <c r="AB82" s="137">
        <f t="shared" ca="1" si="90"/>
        <v>0</v>
      </c>
      <c r="AC82" s="137">
        <f t="shared" ca="1" si="90"/>
        <v>0</v>
      </c>
      <c r="AD82" s="137">
        <f t="shared" ca="1" si="90"/>
        <v>0</v>
      </c>
      <c r="AE82" s="137">
        <f t="shared" ca="1" si="90"/>
        <v>0</v>
      </c>
      <c r="AF82" s="137">
        <f t="shared" ca="1" si="90"/>
        <v>0</v>
      </c>
      <c r="AG82" s="137">
        <f t="shared" ca="1" si="90"/>
        <v>0</v>
      </c>
      <c r="AH82" s="137">
        <f t="shared" ca="1" si="90"/>
        <v>0</v>
      </c>
      <c r="AI82" s="137">
        <f t="shared" ca="1" si="90"/>
        <v>0</v>
      </c>
      <c r="AJ82" s="137">
        <f t="shared" ca="1" si="90"/>
        <v>0</v>
      </c>
      <c r="AK82" s="137">
        <f t="shared" ca="1" si="90"/>
        <v>0</v>
      </c>
      <c r="AL82" s="137">
        <f t="shared" ca="1" si="90"/>
        <v>0</v>
      </c>
      <c r="AM82" s="137">
        <f t="shared" ca="1" si="90"/>
        <v>0</v>
      </c>
      <c r="AN82" s="137">
        <f t="shared" ca="1" si="91"/>
        <v>0</v>
      </c>
      <c r="AO82" s="137">
        <f t="shared" ca="1" si="91"/>
        <v>0</v>
      </c>
      <c r="AP82" s="137">
        <f t="shared" ca="1" si="91"/>
        <v>0</v>
      </c>
      <c r="AQ82" s="137">
        <f t="shared" ca="1" si="91"/>
        <v>0</v>
      </c>
      <c r="AR82" s="137">
        <f t="shared" ca="1" si="91"/>
        <v>0</v>
      </c>
      <c r="AS82" s="137">
        <f t="shared" ca="1" si="91"/>
        <v>0</v>
      </c>
      <c r="AT82" s="137">
        <f t="shared" ca="1" si="91"/>
        <v>0</v>
      </c>
      <c r="AU82" s="137">
        <f t="shared" ca="1" si="91"/>
        <v>0</v>
      </c>
      <c r="AV82" s="137">
        <f t="shared" ca="1" si="91"/>
        <v>0</v>
      </c>
      <c r="AW82" s="137">
        <f t="shared" ca="1" si="91"/>
        <v>0</v>
      </c>
      <c r="AX82" s="137">
        <f t="shared" ca="1" si="91"/>
        <v>0</v>
      </c>
      <c r="AY82" s="137">
        <f t="shared" ca="1" si="91"/>
        <v>0</v>
      </c>
      <c r="AZ82" s="137">
        <f t="shared" ca="1" si="91"/>
        <v>0</v>
      </c>
      <c r="BA82" s="137">
        <f t="shared" ca="1" si="91"/>
        <v>0</v>
      </c>
      <c r="BB82" s="137">
        <f t="shared" ca="1" si="91"/>
        <v>0</v>
      </c>
      <c r="BC82" s="137">
        <f t="shared" ca="1" si="91"/>
        <v>0</v>
      </c>
      <c r="BD82" s="137">
        <f t="shared" ca="1" si="92"/>
        <v>0</v>
      </c>
      <c r="BE82" s="137">
        <f t="shared" ca="1" si="92"/>
        <v>0</v>
      </c>
      <c r="BF82" s="137">
        <f t="shared" ca="1" si="92"/>
        <v>0</v>
      </c>
      <c r="BG82" s="137">
        <f t="shared" ca="1" si="92"/>
        <v>0</v>
      </c>
      <c r="BH82" s="137">
        <f t="shared" ca="1" si="92"/>
        <v>0</v>
      </c>
      <c r="BI82" s="137">
        <f t="shared" ca="1" si="92"/>
        <v>0</v>
      </c>
      <c r="BJ82" s="137">
        <f t="shared" ca="1" si="92"/>
        <v>0</v>
      </c>
      <c r="BK82" s="137">
        <f t="shared" ca="1" si="92"/>
        <v>0</v>
      </c>
      <c r="BL82" s="137">
        <f t="shared" ca="1" si="92"/>
        <v>0</v>
      </c>
      <c r="BM82" s="137">
        <f t="shared" ca="1" si="92"/>
        <v>0</v>
      </c>
      <c r="BN82" s="137">
        <f t="shared" ca="1" si="92"/>
        <v>0</v>
      </c>
      <c r="BO82" s="137">
        <f t="shared" ca="1" si="92"/>
        <v>0</v>
      </c>
      <c r="BP82" s="137">
        <f t="shared" ca="1" si="92"/>
        <v>0</v>
      </c>
      <c r="BQ82" s="137">
        <f t="shared" ca="1" si="92"/>
        <v>0</v>
      </c>
      <c r="BR82" s="137">
        <f t="shared" ca="1" si="92"/>
        <v>0</v>
      </c>
      <c r="BS82" s="137">
        <f t="shared" ca="1" si="92"/>
        <v>0</v>
      </c>
      <c r="BT82" s="137">
        <f t="shared" ca="1" si="93"/>
        <v>0</v>
      </c>
      <c r="BU82" s="137">
        <f t="shared" ca="1" si="93"/>
        <v>0</v>
      </c>
      <c r="BV82" s="137">
        <f t="shared" ca="1" si="93"/>
        <v>0</v>
      </c>
      <c r="BW82" s="137">
        <f t="shared" ca="1" si="93"/>
        <v>0</v>
      </c>
      <c r="BX82" s="137">
        <f t="shared" ca="1" si="93"/>
        <v>0</v>
      </c>
      <c r="BY82" s="137">
        <f t="shared" ca="1" si="93"/>
        <v>0</v>
      </c>
      <c r="BZ82" s="137">
        <f t="shared" ca="1" si="93"/>
        <v>0</v>
      </c>
      <c r="CA82" s="137">
        <f t="shared" ca="1" si="93"/>
        <v>0</v>
      </c>
      <c r="CB82" s="137">
        <f t="shared" ca="1" si="93"/>
        <v>0</v>
      </c>
      <c r="CC82" s="137">
        <f t="shared" ca="1" si="93"/>
        <v>0</v>
      </c>
      <c r="CD82" s="137">
        <f t="shared" ca="1" si="93"/>
        <v>0</v>
      </c>
      <c r="CE82" s="137">
        <f t="shared" ca="1" si="93"/>
        <v>0</v>
      </c>
      <c r="CF82" s="137">
        <f t="shared" ca="1" si="93"/>
        <v>0</v>
      </c>
      <c r="CG82" s="137">
        <f t="shared" ca="1" si="93"/>
        <v>0</v>
      </c>
      <c r="CH82" s="137">
        <f t="shared" ca="1" si="93"/>
        <v>0</v>
      </c>
      <c r="CI82" s="137">
        <f t="shared" ca="1" si="93"/>
        <v>0</v>
      </c>
      <c r="CJ82" s="137">
        <f t="shared" ca="1" si="94"/>
        <v>0</v>
      </c>
      <c r="CK82" s="137">
        <f t="shared" ca="1" si="94"/>
        <v>0</v>
      </c>
      <c r="CL82" s="137">
        <f t="shared" ca="1" si="94"/>
        <v>0</v>
      </c>
      <c r="CM82" s="137">
        <f t="shared" ca="1" si="94"/>
        <v>0</v>
      </c>
      <c r="CN82" s="137">
        <f t="shared" ca="1" si="94"/>
        <v>0</v>
      </c>
      <c r="CO82" s="137">
        <f t="shared" ca="1" si="94"/>
        <v>0</v>
      </c>
      <c r="CP82" s="137">
        <f t="shared" ca="1" si="94"/>
        <v>0</v>
      </c>
      <c r="CQ82" s="137">
        <f t="shared" ca="1" si="94"/>
        <v>0</v>
      </c>
      <c r="CR82" s="137">
        <f t="shared" ca="1" si="94"/>
        <v>0</v>
      </c>
      <c r="CS82" s="137">
        <f t="shared" ca="1" si="94"/>
        <v>0</v>
      </c>
      <c r="CT82" s="137">
        <f t="shared" ca="1" si="95"/>
        <v>0</v>
      </c>
      <c r="CU82" s="137">
        <f t="shared" ca="1" si="95"/>
        <v>0</v>
      </c>
      <c r="CV82" s="137">
        <f t="shared" ca="1" si="95"/>
        <v>0</v>
      </c>
      <c r="CW82" s="137">
        <f t="shared" ca="1" si="95"/>
        <v>0</v>
      </c>
      <c r="CX82" s="137">
        <f t="shared" ca="1" si="95"/>
        <v>0</v>
      </c>
      <c r="CY82" s="137">
        <f t="shared" ca="1" si="95"/>
        <v>0</v>
      </c>
      <c r="CZ82" s="137">
        <f t="shared" ca="1" si="95"/>
        <v>0</v>
      </c>
      <c r="DA82" s="137">
        <f t="shared" ca="1" si="95"/>
        <v>0</v>
      </c>
      <c r="DB82" s="137">
        <f t="shared" ca="1" si="95"/>
        <v>0</v>
      </c>
      <c r="DC82" s="137">
        <f t="shared" ca="1" si="95"/>
        <v>0</v>
      </c>
      <c r="DE82" s="253" t="str">
        <f t="shared" ca="1" si="86"/>
        <v>F.5.</v>
      </c>
      <c r="DF82">
        <f t="shared" ca="1" si="96"/>
        <v>1</v>
      </c>
      <c r="DG82">
        <f t="shared" ca="1" si="97"/>
        <v>21</v>
      </c>
      <c r="DH82">
        <v>0</v>
      </c>
    </row>
    <row r="83" spans="1:112" hidden="1">
      <c r="A83" s="123">
        <v>71</v>
      </c>
      <c r="B83" s="204" t="str">
        <f t="shared" ca="1" si="83"/>
        <v>F.6.</v>
      </c>
      <c r="C83" s="128" t="str">
        <f t="shared" ca="1" si="84"/>
        <v>Veikla</v>
      </c>
      <c r="D83" s="143"/>
      <c r="E83" s="147">
        <f t="shared" ca="1" si="85"/>
        <v>0.21</v>
      </c>
      <c r="F83" s="138">
        <f ca="1">H83+NPV(FD,I83:INDEX(I83:DC83,PAL))</f>
        <v>0</v>
      </c>
      <c r="G83" s="139">
        <f ca="1">SUMIF($H$5:$DC$5,"&lt;="&amp;PAL,$H83:$DC83)</f>
        <v>0</v>
      </c>
      <c r="H83" s="137">
        <f t="shared" ca="1" si="89"/>
        <v>0</v>
      </c>
      <c r="I83" s="137">
        <f t="shared" ca="1" si="89"/>
        <v>0</v>
      </c>
      <c r="J83" s="137">
        <f t="shared" ca="1" si="89"/>
        <v>0</v>
      </c>
      <c r="K83" s="137">
        <f t="shared" ca="1" si="89"/>
        <v>0</v>
      </c>
      <c r="L83" s="137">
        <f t="shared" ca="1" si="89"/>
        <v>0</v>
      </c>
      <c r="M83" s="137">
        <f t="shared" ca="1" si="89"/>
        <v>0</v>
      </c>
      <c r="N83" s="137">
        <f t="shared" ca="1" si="89"/>
        <v>0</v>
      </c>
      <c r="O83" s="137">
        <f t="shared" ca="1" si="89"/>
        <v>0</v>
      </c>
      <c r="P83" s="137">
        <f t="shared" ca="1" si="89"/>
        <v>0</v>
      </c>
      <c r="Q83" s="137">
        <f t="shared" ca="1" si="89"/>
        <v>0</v>
      </c>
      <c r="R83" s="137">
        <f t="shared" ca="1" si="89"/>
        <v>0</v>
      </c>
      <c r="S83" s="137">
        <f t="shared" ca="1" si="89"/>
        <v>0</v>
      </c>
      <c r="T83" s="137">
        <f t="shared" ca="1" si="89"/>
        <v>0</v>
      </c>
      <c r="U83" s="137">
        <f t="shared" ca="1" si="89"/>
        <v>0</v>
      </c>
      <c r="V83" s="137">
        <f t="shared" ca="1" si="89"/>
        <v>0</v>
      </c>
      <c r="W83" s="137">
        <f t="shared" ca="1" si="89"/>
        <v>0</v>
      </c>
      <c r="X83" s="137">
        <f t="shared" ca="1" si="90"/>
        <v>0</v>
      </c>
      <c r="Y83" s="137">
        <f t="shared" ca="1" si="90"/>
        <v>0</v>
      </c>
      <c r="Z83" s="137">
        <f t="shared" ca="1" si="90"/>
        <v>0</v>
      </c>
      <c r="AA83" s="137">
        <f t="shared" ca="1" si="90"/>
        <v>0</v>
      </c>
      <c r="AB83" s="137">
        <f t="shared" ca="1" si="90"/>
        <v>0</v>
      </c>
      <c r="AC83" s="137">
        <f t="shared" ca="1" si="90"/>
        <v>0</v>
      </c>
      <c r="AD83" s="137">
        <f t="shared" ca="1" si="90"/>
        <v>0</v>
      </c>
      <c r="AE83" s="137">
        <f t="shared" ca="1" si="90"/>
        <v>0</v>
      </c>
      <c r="AF83" s="137">
        <f t="shared" ca="1" si="90"/>
        <v>0</v>
      </c>
      <c r="AG83" s="137">
        <f t="shared" ca="1" si="90"/>
        <v>0</v>
      </c>
      <c r="AH83" s="137">
        <f t="shared" ca="1" si="90"/>
        <v>0</v>
      </c>
      <c r="AI83" s="137">
        <f t="shared" ca="1" si="90"/>
        <v>0</v>
      </c>
      <c r="AJ83" s="137">
        <f t="shared" ca="1" si="90"/>
        <v>0</v>
      </c>
      <c r="AK83" s="137">
        <f t="shared" ca="1" si="90"/>
        <v>0</v>
      </c>
      <c r="AL83" s="137">
        <f t="shared" ca="1" si="90"/>
        <v>0</v>
      </c>
      <c r="AM83" s="137">
        <f t="shared" ca="1" si="90"/>
        <v>0</v>
      </c>
      <c r="AN83" s="137">
        <f t="shared" ca="1" si="91"/>
        <v>0</v>
      </c>
      <c r="AO83" s="137">
        <f t="shared" ca="1" si="91"/>
        <v>0</v>
      </c>
      <c r="AP83" s="137">
        <f t="shared" ca="1" si="91"/>
        <v>0</v>
      </c>
      <c r="AQ83" s="137">
        <f t="shared" ca="1" si="91"/>
        <v>0</v>
      </c>
      <c r="AR83" s="137">
        <f t="shared" ca="1" si="91"/>
        <v>0</v>
      </c>
      <c r="AS83" s="137">
        <f t="shared" ca="1" si="91"/>
        <v>0</v>
      </c>
      <c r="AT83" s="137">
        <f t="shared" ca="1" si="91"/>
        <v>0</v>
      </c>
      <c r="AU83" s="137">
        <f t="shared" ca="1" si="91"/>
        <v>0</v>
      </c>
      <c r="AV83" s="137">
        <f t="shared" ca="1" si="91"/>
        <v>0</v>
      </c>
      <c r="AW83" s="137">
        <f t="shared" ca="1" si="91"/>
        <v>0</v>
      </c>
      <c r="AX83" s="137">
        <f t="shared" ca="1" si="91"/>
        <v>0</v>
      </c>
      <c r="AY83" s="137">
        <f t="shared" ca="1" si="91"/>
        <v>0</v>
      </c>
      <c r="AZ83" s="137">
        <f t="shared" ca="1" si="91"/>
        <v>0</v>
      </c>
      <c r="BA83" s="137">
        <f t="shared" ca="1" si="91"/>
        <v>0</v>
      </c>
      <c r="BB83" s="137">
        <f t="shared" ca="1" si="91"/>
        <v>0</v>
      </c>
      <c r="BC83" s="137">
        <f t="shared" ca="1" si="91"/>
        <v>0</v>
      </c>
      <c r="BD83" s="137">
        <f t="shared" ca="1" si="92"/>
        <v>0</v>
      </c>
      <c r="BE83" s="137">
        <f t="shared" ca="1" si="92"/>
        <v>0</v>
      </c>
      <c r="BF83" s="137">
        <f t="shared" ca="1" si="92"/>
        <v>0</v>
      </c>
      <c r="BG83" s="137">
        <f t="shared" ca="1" si="92"/>
        <v>0</v>
      </c>
      <c r="BH83" s="137">
        <f t="shared" ca="1" si="92"/>
        <v>0</v>
      </c>
      <c r="BI83" s="137">
        <f t="shared" ca="1" si="92"/>
        <v>0</v>
      </c>
      <c r="BJ83" s="137">
        <f t="shared" ca="1" si="92"/>
        <v>0</v>
      </c>
      <c r="BK83" s="137">
        <f t="shared" ca="1" si="92"/>
        <v>0</v>
      </c>
      <c r="BL83" s="137">
        <f t="shared" ca="1" si="92"/>
        <v>0</v>
      </c>
      <c r="BM83" s="137">
        <f t="shared" ca="1" si="92"/>
        <v>0</v>
      </c>
      <c r="BN83" s="137">
        <f t="shared" ca="1" si="92"/>
        <v>0</v>
      </c>
      <c r="BO83" s="137">
        <f t="shared" ca="1" si="92"/>
        <v>0</v>
      </c>
      <c r="BP83" s="137">
        <f t="shared" ca="1" si="92"/>
        <v>0</v>
      </c>
      <c r="BQ83" s="137">
        <f t="shared" ca="1" si="92"/>
        <v>0</v>
      </c>
      <c r="BR83" s="137">
        <f t="shared" ca="1" si="92"/>
        <v>0</v>
      </c>
      <c r="BS83" s="137">
        <f t="shared" ca="1" si="92"/>
        <v>0</v>
      </c>
      <c r="BT83" s="137">
        <f t="shared" ca="1" si="93"/>
        <v>0</v>
      </c>
      <c r="BU83" s="137">
        <f t="shared" ca="1" si="93"/>
        <v>0</v>
      </c>
      <c r="BV83" s="137">
        <f t="shared" ca="1" si="93"/>
        <v>0</v>
      </c>
      <c r="BW83" s="137">
        <f t="shared" ca="1" si="93"/>
        <v>0</v>
      </c>
      <c r="BX83" s="137">
        <f t="shared" ca="1" si="93"/>
        <v>0</v>
      </c>
      <c r="BY83" s="137">
        <f t="shared" ca="1" si="93"/>
        <v>0</v>
      </c>
      <c r="BZ83" s="137">
        <f t="shared" ca="1" si="93"/>
        <v>0</v>
      </c>
      <c r="CA83" s="137">
        <f t="shared" ca="1" si="93"/>
        <v>0</v>
      </c>
      <c r="CB83" s="137">
        <f t="shared" ca="1" si="93"/>
        <v>0</v>
      </c>
      <c r="CC83" s="137">
        <f t="shared" ca="1" si="93"/>
        <v>0</v>
      </c>
      <c r="CD83" s="137">
        <f t="shared" ca="1" si="93"/>
        <v>0</v>
      </c>
      <c r="CE83" s="137">
        <f t="shared" ca="1" si="93"/>
        <v>0</v>
      </c>
      <c r="CF83" s="137">
        <f t="shared" ca="1" si="93"/>
        <v>0</v>
      </c>
      <c r="CG83" s="137">
        <f t="shared" ca="1" si="93"/>
        <v>0</v>
      </c>
      <c r="CH83" s="137">
        <f t="shared" ca="1" si="93"/>
        <v>0</v>
      </c>
      <c r="CI83" s="137">
        <f t="shared" ca="1" si="93"/>
        <v>0</v>
      </c>
      <c r="CJ83" s="137">
        <f t="shared" ca="1" si="94"/>
        <v>0</v>
      </c>
      <c r="CK83" s="137">
        <f t="shared" ca="1" si="94"/>
        <v>0</v>
      </c>
      <c r="CL83" s="137">
        <f t="shared" ca="1" si="94"/>
        <v>0</v>
      </c>
      <c r="CM83" s="137">
        <f t="shared" ca="1" si="94"/>
        <v>0</v>
      </c>
      <c r="CN83" s="137">
        <f t="shared" ca="1" si="94"/>
        <v>0</v>
      </c>
      <c r="CO83" s="137">
        <f t="shared" ca="1" si="94"/>
        <v>0</v>
      </c>
      <c r="CP83" s="137">
        <f t="shared" ca="1" si="94"/>
        <v>0</v>
      </c>
      <c r="CQ83" s="137">
        <f t="shared" ca="1" si="94"/>
        <v>0</v>
      </c>
      <c r="CR83" s="137">
        <f t="shared" ca="1" si="94"/>
        <v>0</v>
      </c>
      <c r="CS83" s="137">
        <f t="shared" ca="1" si="94"/>
        <v>0</v>
      </c>
      <c r="CT83" s="137">
        <f t="shared" ca="1" si="95"/>
        <v>0</v>
      </c>
      <c r="CU83" s="137">
        <f t="shared" ca="1" si="95"/>
        <v>0</v>
      </c>
      <c r="CV83" s="137">
        <f t="shared" ca="1" si="95"/>
        <v>0</v>
      </c>
      <c r="CW83" s="137">
        <f t="shared" ca="1" si="95"/>
        <v>0</v>
      </c>
      <c r="CX83" s="137">
        <f t="shared" ca="1" si="95"/>
        <v>0</v>
      </c>
      <c r="CY83" s="137">
        <f t="shared" ca="1" si="95"/>
        <v>0</v>
      </c>
      <c r="CZ83" s="137">
        <f t="shared" ca="1" si="95"/>
        <v>0</v>
      </c>
      <c r="DA83" s="137">
        <f t="shared" ca="1" si="95"/>
        <v>0</v>
      </c>
      <c r="DB83" s="137">
        <f t="shared" ca="1" si="95"/>
        <v>0</v>
      </c>
      <c r="DC83" s="137">
        <f t="shared" ca="1" si="95"/>
        <v>0</v>
      </c>
      <c r="DE83" s="253" t="str">
        <f t="shared" ca="1" si="86"/>
        <v>F.6.</v>
      </c>
      <c r="DF83">
        <f t="shared" ca="1" si="96"/>
        <v>1</v>
      </c>
      <c r="DG83">
        <f t="shared" ca="1" si="97"/>
        <v>21</v>
      </c>
      <c r="DH83">
        <v>0</v>
      </c>
    </row>
    <row r="84" spans="1:112" hidden="1">
      <c r="A84" s="123">
        <v>72</v>
      </c>
      <c r="B84" s="204" t="str">
        <f t="shared" ca="1" si="83"/>
        <v>F.7.</v>
      </c>
      <c r="C84" s="128" t="str">
        <f t="shared" ca="1" si="84"/>
        <v>Veikla</v>
      </c>
      <c r="D84" s="143"/>
      <c r="E84" s="147">
        <f t="shared" ca="1" si="85"/>
        <v>0.21</v>
      </c>
      <c r="F84" s="138">
        <f ca="1">H84+NPV(FD,I84:INDEX(I84:DC84,PAL))</f>
        <v>0</v>
      </c>
      <c r="G84" s="139">
        <f ca="1">SUMIF($H$5:$DC$5,"&lt;="&amp;PAL,$H84:$DC84)</f>
        <v>0</v>
      </c>
      <c r="H84" s="137">
        <f t="shared" ca="1" si="89"/>
        <v>0</v>
      </c>
      <c r="I84" s="137">
        <f t="shared" ca="1" si="89"/>
        <v>0</v>
      </c>
      <c r="J84" s="137">
        <f t="shared" ca="1" si="89"/>
        <v>0</v>
      </c>
      <c r="K84" s="137">
        <f t="shared" ca="1" si="89"/>
        <v>0</v>
      </c>
      <c r="L84" s="137">
        <f t="shared" ca="1" si="89"/>
        <v>0</v>
      </c>
      <c r="M84" s="137">
        <f t="shared" ca="1" si="89"/>
        <v>0</v>
      </c>
      <c r="N84" s="137">
        <f t="shared" ca="1" si="89"/>
        <v>0</v>
      </c>
      <c r="O84" s="137">
        <f t="shared" ca="1" si="89"/>
        <v>0</v>
      </c>
      <c r="P84" s="137">
        <f t="shared" ca="1" si="89"/>
        <v>0</v>
      </c>
      <c r="Q84" s="137">
        <f t="shared" ca="1" si="89"/>
        <v>0</v>
      </c>
      <c r="R84" s="137">
        <f t="shared" ca="1" si="89"/>
        <v>0</v>
      </c>
      <c r="S84" s="137">
        <f t="shared" ca="1" si="89"/>
        <v>0</v>
      </c>
      <c r="T84" s="137">
        <f t="shared" ca="1" si="89"/>
        <v>0</v>
      </c>
      <c r="U84" s="137">
        <f t="shared" ca="1" si="89"/>
        <v>0</v>
      </c>
      <c r="V84" s="137">
        <f t="shared" ca="1" si="89"/>
        <v>0</v>
      </c>
      <c r="W84" s="137">
        <f t="shared" ca="1" si="89"/>
        <v>0</v>
      </c>
      <c r="X84" s="137">
        <f t="shared" ca="1" si="90"/>
        <v>0</v>
      </c>
      <c r="Y84" s="137">
        <f t="shared" ca="1" si="90"/>
        <v>0</v>
      </c>
      <c r="Z84" s="137">
        <f t="shared" ca="1" si="90"/>
        <v>0</v>
      </c>
      <c r="AA84" s="137">
        <f t="shared" ca="1" si="90"/>
        <v>0</v>
      </c>
      <c r="AB84" s="137">
        <f t="shared" ca="1" si="90"/>
        <v>0</v>
      </c>
      <c r="AC84" s="137">
        <f t="shared" ca="1" si="90"/>
        <v>0</v>
      </c>
      <c r="AD84" s="137">
        <f t="shared" ca="1" si="90"/>
        <v>0</v>
      </c>
      <c r="AE84" s="137">
        <f t="shared" ca="1" si="90"/>
        <v>0</v>
      </c>
      <c r="AF84" s="137">
        <f t="shared" ca="1" si="90"/>
        <v>0</v>
      </c>
      <c r="AG84" s="137">
        <f t="shared" ca="1" si="90"/>
        <v>0</v>
      </c>
      <c r="AH84" s="137">
        <f t="shared" ca="1" si="90"/>
        <v>0</v>
      </c>
      <c r="AI84" s="137">
        <f t="shared" ca="1" si="90"/>
        <v>0</v>
      </c>
      <c r="AJ84" s="137">
        <f t="shared" ca="1" si="90"/>
        <v>0</v>
      </c>
      <c r="AK84" s="137">
        <f t="shared" ca="1" si="90"/>
        <v>0</v>
      </c>
      <c r="AL84" s="137">
        <f t="shared" ca="1" si="90"/>
        <v>0</v>
      </c>
      <c r="AM84" s="137">
        <f t="shared" ca="1" si="90"/>
        <v>0</v>
      </c>
      <c r="AN84" s="137">
        <f t="shared" ca="1" si="91"/>
        <v>0</v>
      </c>
      <c r="AO84" s="137">
        <f t="shared" ca="1" si="91"/>
        <v>0</v>
      </c>
      <c r="AP84" s="137">
        <f t="shared" ca="1" si="91"/>
        <v>0</v>
      </c>
      <c r="AQ84" s="137">
        <f t="shared" ca="1" si="91"/>
        <v>0</v>
      </c>
      <c r="AR84" s="137">
        <f t="shared" ca="1" si="91"/>
        <v>0</v>
      </c>
      <c r="AS84" s="137">
        <f t="shared" ca="1" si="91"/>
        <v>0</v>
      </c>
      <c r="AT84" s="137">
        <f t="shared" ca="1" si="91"/>
        <v>0</v>
      </c>
      <c r="AU84" s="137">
        <f t="shared" ca="1" si="91"/>
        <v>0</v>
      </c>
      <c r="AV84" s="137">
        <f t="shared" ca="1" si="91"/>
        <v>0</v>
      </c>
      <c r="AW84" s="137">
        <f t="shared" ca="1" si="91"/>
        <v>0</v>
      </c>
      <c r="AX84" s="137">
        <f t="shared" ca="1" si="91"/>
        <v>0</v>
      </c>
      <c r="AY84" s="137">
        <f t="shared" ca="1" si="91"/>
        <v>0</v>
      </c>
      <c r="AZ84" s="137">
        <f t="shared" ca="1" si="91"/>
        <v>0</v>
      </c>
      <c r="BA84" s="137">
        <f t="shared" ca="1" si="91"/>
        <v>0</v>
      </c>
      <c r="BB84" s="137">
        <f t="shared" ca="1" si="91"/>
        <v>0</v>
      </c>
      <c r="BC84" s="137">
        <f t="shared" ca="1" si="91"/>
        <v>0</v>
      </c>
      <c r="BD84" s="137">
        <f t="shared" ca="1" si="92"/>
        <v>0</v>
      </c>
      <c r="BE84" s="137">
        <f t="shared" ca="1" si="92"/>
        <v>0</v>
      </c>
      <c r="BF84" s="137">
        <f t="shared" ca="1" si="92"/>
        <v>0</v>
      </c>
      <c r="BG84" s="137">
        <f t="shared" ca="1" si="92"/>
        <v>0</v>
      </c>
      <c r="BH84" s="137">
        <f t="shared" ca="1" si="92"/>
        <v>0</v>
      </c>
      <c r="BI84" s="137">
        <f t="shared" ca="1" si="92"/>
        <v>0</v>
      </c>
      <c r="BJ84" s="137">
        <f t="shared" ca="1" si="92"/>
        <v>0</v>
      </c>
      <c r="BK84" s="137">
        <f t="shared" ca="1" si="92"/>
        <v>0</v>
      </c>
      <c r="BL84" s="137">
        <f t="shared" ca="1" si="92"/>
        <v>0</v>
      </c>
      <c r="BM84" s="137">
        <f t="shared" ca="1" si="92"/>
        <v>0</v>
      </c>
      <c r="BN84" s="137">
        <f t="shared" ca="1" si="92"/>
        <v>0</v>
      </c>
      <c r="BO84" s="137">
        <f t="shared" ca="1" si="92"/>
        <v>0</v>
      </c>
      <c r="BP84" s="137">
        <f t="shared" ca="1" si="92"/>
        <v>0</v>
      </c>
      <c r="BQ84" s="137">
        <f t="shared" ca="1" si="92"/>
        <v>0</v>
      </c>
      <c r="BR84" s="137">
        <f t="shared" ca="1" si="92"/>
        <v>0</v>
      </c>
      <c r="BS84" s="137">
        <f t="shared" ca="1" si="92"/>
        <v>0</v>
      </c>
      <c r="BT84" s="137">
        <f t="shared" ca="1" si="93"/>
        <v>0</v>
      </c>
      <c r="BU84" s="137">
        <f t="shared" ca="1" si="93"/>
        <v>0</v>
      </c>
      <c r="BV84" s="137">
        <f t="shared" ca="1" si="93"/>
        <v>0</v>
      </c>
      <c r="BW84" s="137">
        <f t="shared" ca="1" si="93"/>
        <v>0</v>
      </c>
      <c r="BX84" s="137">
        <f t="shared" ca="1" si="93"/>
        <v>0</v>
      </c>
      <c r="BY84" s="137">
        <f t="shared" ca="1" si="93"/>
        <v>0</v>
      </c>
      <c r="BZ84" s="137">
        <f t="shared" ca="1" si="93"/>
        <v>0</v>
      </c>
      <c r="CA84" s="137">
        <f t="shared" ca="1" si="93"/>
        <v>0</v>
      </c>
      <c r="CB84" s="137">
        <f t="shared" ca="1" si="93"/>
        <v>0</v>
      </c>
      <c r="CC84" s="137">
        <f t="shared" ca="1" si="93"/>
        <v>0</v>
      </c>
      <c r="CD84" s="137">
        <f t="shared" ca="1" si="93"/>
        <v>0</v>
      </c>
      <c r="CE84" s="137">
        <f t="shared" ca="1" si="93"/>
        <v>0</v>
      </c>
      <c r="CF84" s="137">
        <f t="shared" ca="1" si="93"/>
        <v>0</v>
      </c>
      <c r="CG84" s="137">
        <f t="shared" ca="1" si="93"/>
        <v>0</v>
      </c>
      <c r="CH84" s="137">
        <f t="shared" ca="1" si="93"/>
        <v>0</v>
      </c>
      <c r="CI84" s="137">
        <f t="shared" ca="1" si="93"/>
        <v>0</v>
      </c>
      <c r="CJ84" s="137">
        <f t="shared" ca="1" si="94"/>
        <v>0</v>
      </c>
      <c r="CK84" s="137">
        <f t="shared" ca="1" si="94"/>
        <v>0</v>
      </c>
      <c r="CL84" s="137">
        <f t="shared" ca="1" si="94"/>
        <v>0</v>
      </c>
      <c r="CM84" s="137">
        <f t="shared" ca="1" si="94"/>
        <v>0</v>
      </c>
      <c r="CN84" s="137">
        <f t="shared" ca="1" si="94"/>
        <v>0</v>
      </c>
      <c r="CO84" s="137">
        <f t="shared" ca="1" si="94"/>
        <v>0</v>
      </c>
      <c r="CP84" s="137">
        <f t="shared" ca="1" si="94"/>
        <v>0</v>
      </c>
      <c r="CQ84" s="137">
        <f t="shared" ca="1" si="94"/>
        <v>0</v>
      </c>
      <c r="CR84" s="137">
        <f t="shared" ca="1" si="94"/>
        <v>0</v>
      </c>
      <c r="CS84" s="137">
        <f t="shared" ca="1" si="94"/>
        <v>0</v>
      </c>
      <c r="CT84" s="137">
        <f t="shared" ca="1" si="95"/>
        <v>0</v>
      </c>
      <c r="CU84" s="137">
        <f t="shared" ca="1" si="95"/>
        <v>0</v>
      </c>
      <c r="CV84" s="137">
        <f t="shared" ca="1" si="95"/>
        <v>0</v>
      </c>
      <c r="CW84" s="137">
        <f t="shared" ca="1" si="95"/>
        <v>0</v>
      </c>
      <c r="CX84" s="137">
        <f t="shared" ca="1" si="95"/>
        <v>0</v>
      </c>
      <c r="CY84" s="137">
        <f t="shared" ca="1" si="95"/>
        <v>0</v>
      </c>
      <c r="CZ84" s="137">
        <f t="shared" ca="1" si="95"/>
        <v>0</v>
      </c>
      <c r="DA84" s="137">
        <f t="shared" ca="1" si="95"/>
        <v>0</v>
      </c>
      <c r="DB84" s="137">
        <f t="shared" ca="1" si="95"/>
        <v>0</v>
      </c>
      <c r="DC84" s="137">
        <f t="shared" ca="1" si="95"/>
        <v>0</v>
      </c>
      <c r="DE84" s="253" t="str">
        <f t="shared" ca="1" si="86"/>
        <v>F.7.</v>
      </c>
      <c r="DF84">
        <f t="shared" ca="1" si="96"/>
        <v>1</v>
      </c>
      <c r="DG84">
        <f t="shared" ca="1" si="97"/>
        <v>21</v>
      </c>
      <c r="DH84">
        <v>0</v>
      </c>
    </row>
    <row r="85" spans="1:112" hidden="1">
      <c r="A85" s="123">
        <v>73</v>
      </c>
      <c r="B85" s="204" t="str">
        <f t="shared" ca="1" si="83"/>
        <v>F.8.</v>
      </c>
      <c r="C85" s="128" t="str">
        <f t="shared" ca="1" si="84"/>
        <v>Veikla</v>
      </c>
      <c r="D85" s="143"/>
      <c r="E85" s="147">
        <f t="shared" ca="1" si="85"/>
        <v>0.21</v>
      </c>
      <c r="F85" s="138">
        <f ca="1">H85+NPV(FD,I85:INDEX(I85:DC85,PAL))</f>
        <v>0</v>
      </c>
      <c r="G85" s="139">
        <f ca="1">SUMIF($H$5:$DC$5,"&lt;="&amp;PAL,$H85:$DC85)</f>
        <v>0</v>
      </c>
      <c r="H85" s="137">
        <f t="shared" ca="1" si="89"/>
        <v>0</v>
      </c>
      <c r="I85" s="137">
        <f t="shared" ca="1" si="89"/>
        <v>0</v>
      </c>
      <c r="J85" s="137">
        <f t="shared" ca="1" si="89"/>
        <v>0</v>
      </c>
      <c r="K85" s="137">
        <f t="shared" ca="1" si="89"/>
        <v>0</v>
      </c>
      <c r="L85" s="137">
        <f t="shared" ca="1" si="89"/>
        <v>0</v>
      </c>
      <c r="M85" s="137">
        <f t="shared" ca="1" si="89"/>
        <v>0</v>
      </c>
      <c r="N85" s="137">
        <f t="shared" ca="1" si="89"/>
        <v>0</v>
      </c>
      <c r="O85" s="137">
        <f t="shared" ca="1" si="89"/>
        <v>0</v>
      </c>
      <c r="P85" s="137">
        <f t="shared" ca="1" si="89"/>
        <v>0</v>
      </c>
      <c r="Q85" s="137">
        <f t="shared" ca="1" si="89"/>
        <v>0</v>
      </c>
      <c r="R85" s="137">
        <f t="shared" ca="1" si="89"/>
        <v>0</v>
      </c>
      <c r="S85" s="137">
        <f t="shared" ca="1" si="89"/>
        <v>0</v>
      </c>
      <c r="T85" s="137">
        <f t="shared" ca="1" si="89"/>
        <v>0</v>
      </c>
      <c r="U85" s="137">
        <f t="shared" ca="1" si="89"/>
        <v>0</v>
      </c>
      <c r="V85" s="137">
        <f t="shared" ca="1" si="89"/>
        <v>0</v>
      </c>
      <c r="W85" s="137">
        <f t="shared" ca="1" si="89"/>
        <v>0</v>
      </c>
      <c r="X85" s="137">
        <f t="shared" ca="1" si="90"/>
        <v>0</v>
      </c>
      <c r="Y85" s="137">
        <f t="shared" ca="1" si="90"/>
        <v>0</v>
      </c>
      <c r="Z85" s="137">
        <f t="shared" ca="1" si="90"/>
        <v>0</v>
      </c>
      <c r="AA85" s="137">
        <f t="shared" ca="1" si="90"/>
        <v>0</v>
      </c>
      <c r="AB85" s="137">
        <f t="shared" ca="1" si="90"/>
        <v>0</v>
      </c>
      <c r="AC85" s="137">
        <f t="shared" ca="1" si="90"/>
        <v>0</v>
      </c>
      <c r="AD85" s="137">
        <f t="shared" ca="1" si="90"/>
        <v>0</v>
      </c>
      <c r="AE85" s="137">
        <f t="shared" ca="1" si="90"/>
        <v>0</v>
      </c>
      <c r="AF85" s="137">
        <f t="shared" ca="1" si="90"/>
        <v>0</v>
      </c>
      <c r="AG85" s="137">
        <f t="shared" ca="1" si="90"/>
        <v>0</v>
      </c>
      <c r="AH85" s="137">
        <f t="shared" ca="1" si="90"/>
        <v>0</v>
      </c>
      <c r="AI85" s="137">
        <f t="shared" ca="1" si="90"/>
        <v>0</v>
      </c>
      <c r="AJ85" s="137">
        <f t="shared" ca="1" si="90"/>
        <v>0</v>
      </c>
      <c r="AK85" s="137">
        <f t="shared" ca="1" si="90"/>
        <v>0</v>
      </c>
      <c r="AL85" s="137">
        <f t="shared" ca="1" si="90"/>
        <v>0</v>
      </c>
      <c r="AM85" s="137">
        <f t="shared" ca="1" si="90"/>
        <v>0</v>
      </c>
      <c r="AN85" s="137">
        <f t="shared" ca="1" si="91"/>
        <v>0</v>
      </c>
      <c r="AO85" s="137">
        <f t="shared" ca="1" si="91"/>
        <v>0</v>
      </c>
      <c r="AP85" s="137">
        <f t="shared" ca="1" si="91"/>
        <v>0</v>
      </c>
      <c r="AQ85" s="137">
        <f t="shared" ca="1" si="91"/>
        <v>0</v>
      </c>
      <c r="AR85" s="137">
        <f t="shared" ca="1" si="91"/>
        <v>0</v>
      </c>
      <c r="AS85" s="137">
        <f t="shared" ca="1" si="91"/>
        <v>0</v>
      </c>
      <c r="AT85" s="137">
        <f t="shared" ca="1" si="91"/>
        <v>0</v>
      </c>
      <c r="AU85" s="137">
        <f t="shared" ca="1" si="91"/>
        <v>0</v>
      </c>
      <c r="AV85" s="137">
        <f t="shared" ca="1" si="91"/>
        <v>0</v>
      </c>
      <c r="AW85" s="137">
        <f t="shared" ca="1" si="91"/>
        <v>0</v>
      </c>
      <c r="AX85" s="137">
        <f t="shared" ca="1" si="91"/>
        <v>0</v>
      </c>
      <c r="AY85" s="137">
        <f t="shared" ca="1" si="91"/>
        <v>0</v>
      </c>
      <c r="AZ85" s="137">
        <f t="shared" ca="1" si="91"/>
        <v>0</v>
      </c>
      <c r="BA85" s="137">
        <f t="shared" ca="1" si="91"/>
        <v>0</v>
      </c>
      <c r="BB85" s="137">
        <f t="shared" ca="1" si="91"/>
        <v>0</v>
      </c>
      <c r="BC85" s="137">
        <f t="shared" ca="1" si="91"/>
        <v>0</v>
      </c>
      <c r="BD85" s="137">
        <f t="shared" ca="1" si="92"/>
        <v>0</v>
      </c>
      <c r="BE85" s="137">
        <f t="shared" ca="1" si="92"/>
        <v>0</v>
      </c>
      <c r="BF85" s="137">
        <f t="shared" ca="1" si="92"/>
        <v>0</v>
      </c>
      <c r="BG85" s="137">
        <f t="shared" ca="1" si="92"/>
        <v>0</v>
      </c>
      <c r="BH85" s="137">
        <f t="shared" ca="1" si="92"/>
        <v>0</v>
      </c>
      <c r="BI85" s="137">
        <f t="shared" ca="1" si="92"/>
        <v>0</v>
      </c>
      <c r="BJ85" s="137">
        <f t="shared" ca="1" si="92"/>
        <v>0</v>
      </c>
      <c r="BK85" s="137">
        <f t="shared" ca="1" si="92"/>
        <v>0</v>
      </c>
      <c r="BL85" s="137">
        <f t="shared" ca="1" si="92"/>
        <v>0</v>
      </c>
      <c r="BM85" s="137">
        <f t="shared" ca="1" si="92"/>
        <v>0</v>
      </c>
      <c r="BN85" s="137">
        <f t="shared" ca="1" si="92"/>
        <v>0</v>
      </c>
      <c r="BO85" s="137">
        <f t="shared" ca="1" si="92"/>
        <v>0</v>
      </c>
      <c r="BP85" s="137">
        <f t="shared" ca="1" si="92"/>
        <v>0</v>
      </c>
      <c r="BQ85" s="137">
        <f t="shared" ca="1" si="92"/>
        <v>0</v>
      </c>
      <c r="BR85" s="137">
        <f t="shared" ca="1" si="92"/>
        <v>0</v>
      </c>
      <c r="BS85" s="137">
        <f t="shared" ca="1" si="92"/>
        <v>0</v>
      </c>
      <c r="BT85" s="137">
        <f t="shared" ca="1" si="93"/>
        <v>0</v>
      </c>
      <c r="BU85" s="137">
        <f t="shared" ca="1" si="93"/>
        <v>0</v>
      </c>
      <c r="BV85" s="137">
        <f t="shared" ca="1" si="93"/>
        <v>0</v>
      </c>
      <c r="BW85" s="137">
        <f t="shared" ca="1" si="93"/>
        <v>0</v>
      </c>
      <c r="BX85" s="137">
        <f t="shared" ca="1" si="93"/>
        <v>0</v>
      </c>
      <c r="BY85" s="137">
        <f t="shared" ca="1" si="93"/>
        <v>0</v>
      </c>
      <c r="BZ85" s="137">
        <f t="shared" ca="1" si="93"/>
        <v>0</v>
      </c>
      <c r="CA85" s="137">
        <f t="shared" ca="1" si="93"/>
        <v>0</v>
      </c>
      <c r="CB85" s="137">
        <f t="shared" ca="1" si="93"/>
        <v>0</v>
      </c>
      <c r="CC85" s="137">
        <f t="shared" ca="1" si="93"/>
        <v>0</v>
      </c>
      <c r="CD85" s="137">
        <f t="shared" ca="1" si="93"/>
        <v>0</v>
      </c>
      <c r="CE85" s="137">
        <f t="shared" ca="1" si="93"/>
        <v>0</v>
      </c>
      <c r="CF85" s="137">
        <f t="shared" ca="1" si="93"/>
        <v>0</v>
      </c>
      <c r="CG85" s="137">
        <f t="shared" ca="1" si="93"/>
        <v>0</v>
      </c>
      <c r="CH85" s="137">
        <f t="shared" ca="1" si="93"/>
        <v>0</v>
      </c>
      <c r="CI85" s="137">
        <f t="shared" ca="1" si="93"/>
        <v>0</v>
      </c>
      <c r="CJ85" s="137">
        <f t="shared" ca="1" si="94"/>
        <v>0</v>
      </c>
      <c r="CK85" s="137">
        <f t="shared" ca="1" si="94"/>
        <v>0</v>
      </c>
      <c r="CL85" s="137">
        <f t="shared" ca="1" si="94"/>
        <v>0</v>
      </c>
      <c r="CM85" s="137">
        <f t="shared" ca="1" si="94"/>
        <v>0</v>
      </c>
      <c r="CN85" s="137">
        <f t="shared" ca="1" si="94"/>
        <v>0</v>
      </c>
      <c r="CO85" s="137">
        <f t="shared" ca="1" si="94"/>
        <v>0</v>
      </c>
      <c r="CP85" s="137">
        <f t="shared" ca="1" si="94"/>
        <v>0</v>
      </c>
      <c r="CQ85" s="137">
        <f t="shared" ca="1" si="94"/>
        <v>0</v>
      </c>
      <c r="CR85" s="137">
        <f t="shared" ca="1" si="94"/>
        <v>0</v>
      </c>
      <c r="CS85" s="137">
        <f t="shared" ca="1" si="94"/>
        <v>0</v>
      </c>
      <c r="CT85" s="137">
        <f t="shared" ca="1" si="95"/>
        <v>0</v>
      </c>
      <c r="CU85" s="137">
        <f t="shared" ca="1" si="95"/>
        <v>0</v>
      </c>
      <c r="CV85" s="137">
        <f t="shared" ca="1" si="95"/>
        <v>0</v>
      </c>
      <c r="CW85" s="137">
        <f t="shared" ca="1" si="95"/>
        <v>0</v>
      </c>
      <c r="CX85" s="137">
        <f t="shared" ca="1" si="95"/>
        <v>0</v>
      </c>
      <c r="CY85" s="137">
        <f t="shared" ca="1" si="95"/>
        <v>0</v>
      </c>
      <c r="CZ85" s="137">
        <f t="shared" ca="1" si="95"/>
        <v>0</v>
      </c>
      <c r="DA85" s="137">
        <f t="shared" ca="1" si="95"/>
        <v>0</v>
      </c>
      <c r="DB85" s="137">
        <f t="shared" ca="1" si="95"/>
        <v>0</v>
      </c>
      <c r="DC85" s="137">
        <f t="shared" ca="1" si="95"/>
        <v>0</v>
      </c>
      <c r="DE85" s="253" t="str">
        <f t="shared" ca="1" si="86"/>
        <v>F.8.</v>
      </c>
      <c r="DF85">
        <f t="shared" ca="1" si="96"/>
        <v>1</v>
      </c>
      <c r="DG85">
        <f t="shared" ca="1" si="97"/>
        <v>21</v>
      </c>
      <c r="DH85">
        <v>0</v>
      </c>
    </row>
    <row r="86" spans="1:112" hidden="1">
      <c r="A86" s="123">
        <v>74</v>
      </c>
      <c r="B86" s="204" t="str">
        <f t="shared" ca="1" si="83"/>
        <v>F.9.</v>
      </c>
      <c r="C86" s="128" t="str">
        <f t="shared" ca="1" si="84"/>
        <v>Reinvesticijos (po priemonės įgyvendinimo)</v>
      </c>
      <c r="D86" s="143"/>
      <c r="E86" s="147">
        <f t="shared" ca="1" si="85"/>
        <v>0.21</v>
      </c>
      <c r="F86" s="138">
        <f ca="1">H86+NPV(FD,I86:INDEX(I86:DC86,PAL))</f>
        <v>0</v>
      </c>
      <c r="G86" s="139">
        <f ca="1">SUMIF($H$5:$DC$5,"&lt;="&amp;PAL,$H86:$DC86)</f>
        <v>0</v>
      </c>
      <c r="H86" s="137">
        <f t="shared" ca="1" si="89"/>
        <v>0</v>
      </c>
      <c r="I86" s="137">
        <f t="shared" ca="1" si="89"/>
        <v>0</v>
      </c>
      <c r="J86" s="137">
        <f t="shared" ca="1" si="89"/>
        <v>0</v>
      </c>
      <c r="K86" s="137">
        <f t="shared" ca="1" si="89"/>
        <v>0</v>
      </c>
      <c r="L86" s="137">
        <f t="shared" ca="1" si="89"/>
        <v>0</v>
      </c>
      <c r="M86" s="137">
        <f t="shared" ca="1" si="89"/>
        <v>0</v>
      </c>
      <c r="N86" s="137">
        <f t="shared" ca="1" si="89"/>
        <v>0</v>
      </c>
      <c r="O86" s="137">
        <f t="shared" ca="1" si="89"/>
        <v>0</v>
      </c>
      <c r="P86" s="137">
        <f t="shared" ca="1" si="89"/>
        <v>0</v>
      </c>
      <c r="Q86" s="137">
        <f t="shared" ca="1" si="89"/>
        <v>0</v>
      </c>
      <c r="R86" s="137">
        <f t="shared" ca="1" si="89"/>
        <v>0</v>
      </c>
      <c r="S86" s="137">
        <f t="shared" ca="1" si="89"/>
        <v>0</v>
      </c>
      <c r="T86" s="137">
        <f t="shared" ca="1" si="89"/>
        <v>0</v>
      </c>
      <c r="U86" s="137">
        <f t="shared" ca="1" si="89"/>
        <v>0</v>
      </c>
      <c r="V86" s="137">
        <f t="shared" ca="1" si="89"/>
        <v>0</v>
      </c>
      <c r="W86" s="137">
        <f t="shared" ca="1" si="89"/>
        <v>0</v>
      </c>
      <c r="X86" s="137">
        <f t="shared" ca="1" si="90"/>
        <v>0</v>
      </c>
      <c r="Y86" s="137">
        <f t="shared" ca="1" si="90"/>
        <v>0</v>
      </c>
      <c r="Z86" s="137">
        <f t="shared" ca="1" si="90"/>
        <v>0</v>
      </c>
      <c r="AA86" s="137">
        <f t="shared" ca="1" si="90"/>
        <v>0</v>
      </c>
      <c r="AB86" s="137">
        <f t="shared" ca="1" si="90"/>
        <v>0</v>
      </c>
      <c r="AC86" s="137">
        <f t="shared" ca="1" si="90"/>
        <v>0</v>
      </c>
      <c r="AD86" s="137">
        <f t="shared" ca="1" si="90"/>
        <v>0</v>
      </c>
      <c r="AE86" s="137">
        <f t="shared" ca="1" si="90"/>
        <v>0</v>
      </c>
      <c r="AF86" s="137">
        <f t="shared" ca="1" si="90"/>
        <v>0</v>
      </c>
      <c r="AG86" s="137">
        <f t="shared" ca="1" si="90"/>
        <v>0</v>
      </c>
      <c r="AH86" s="137">
        <f t="shared" ca="1" si="90"/>
        <v>0</v>
      </c>
      <c r="AI86" s="137">
        <f t="shared" ca="1" si="90"/>
        <v>0</v>
      </c>
      <c r="AJ86" s="137">
        <f t="shared" ca="1" si="90"/>
        <v>0</v>
      </c>
      <c r="AK86" s="137">
        <f t="shared" ca="1" si="90"/>
        <v>0</v>
      </c>
      <c r="AL86" s="137">
        <f t="shared" ca="1" si="90"/>
        <v>0</v>
      </c>
      <c r="AM86" s="137">
        <f t="shared" ca="1" si="90"/>
        <v>0</v>
      </c>
      <c r="AN86" s="137">
        <f t="shared" ca="1" si="91"/>
        <v>0</v>
      </c>
      <c r="AO86" s="137">
        <f t="shared" ca="1" si="91"/>
        <v>0</v>
      </c>
      <c r="AP86" s="137">
        <f t="shared" ca="1" si="91"/>
        <v>0</v>
      </c>
      <c r="AQ86" s="137">
        <f t="shared" ca="1" si="91"/>
        <v>0</v>
      </c>
      <c r="AR86" s="137">
        <f t="shared" ca="1" si="91"/>
        <v>0</v>
      </c>
      <c r="AS86" s="137">
        <f t="shared" ca="1" si="91"/>
        <v>0</v>
      </c>
      <c r="AT86" s="137">
        <f t="shared" ca="1" si="91"/>
        <v>0</v>
      </c>
      <c r="AU86" s="137">
        <f t="shared" ca="1" si="91"/>
        <v>0</v>
      </c>
      <c r="AV86" s="137">
        <f t="shared" ca="1" si="91"/>
        <v>0</v>
      </c>
      <c r="AW86" s="137">
        <f t="shared" ca="1" si="91"/>
        <v>0</v>
      </c>
      <c r="AX86" s="137">
        <f t="shared" ca="1" si="91"/>
        <v>0</v>
      </c>
      <c r="AY86" s="137">
        <f t="shared" ca="1" si="91"/>
        <v>0</v>
      </c>
      <c r="AZ86" s="137">
        <f t="shared" ca="1" si="91"/>
        <v>0</v>
      </c>
      <c r="BA86" s="137">
        <f t="shared" ca="1" si="91"/>
        <v>0</v>
      </c>
      <c r="BB86" s="137">
        <f t="shared" ca="1" si="91"/>
        <v>0</v>
      </c>
      <c r="BC86" s="137">
        <f t="shared" ca="1" si="91"/>
        <v>0</v>
      </c>
      <c r="BD86" s="137">
        <f t="shared" ca="1" si="92"/>
        <v>0</v>
      </c>
      <c r="BE86" s="137">
        <f t="shared" ca="1" si="92"/>
        <v>0</v>
      </c>
      <c r="BF86" s="137">
        <f t="shared" ca="1" si="92"/>
        <v>0</v>
      </c>
      <c r="BG86" s="137">
        <f t="shared" ca="1" si="92"/>
        <v>0</v>
      </c>
      <c r="BH86" s="137">
        <f t="shared" ca="1" si="92"/>
        <v>0</v>
      </c>
      <c r="BI86" s="137">
        <f t="shared" ca="1" si="92"/>
        <v>0</v>
      </c>
      <c r="BJ86" s="137">
        <f t="shared" ca="1" si="92"/>
        <v>0</v>
      </c>
      <c r="BK86" s="137">
        <f t="shared" ca="1" si="92"/>
        <v>0</v>
      </c>
      <c r="BL86" s="137">
        <f t="shared" ca="1" si="92"/>
        <v>0</v>
      </c>
      <c r="BM86" s="137">
        <f t="shared" ca="1" si="92"/>
        <v>0</v>
      </c>
      <c r="BN86" s="137">
        <f t="shared" ca="1" si="92"/>
        <v>0</v>
      </c>
      <c r="BO86" s="137">
        <f t="shared" ca="1" si="92"/>
        <v>0</v>
      </c>
      <c r="BP86" s="137">
        <f t="shared" ca="1" si="92"/>
        <v>0</v>
      </c>
      <c r="BQ86" s="137">
        <f t="shared" ca="1" si="92"/>
        <v>0</v>
      </c>
      <c r="BR86" s="137">
        <f t="shared" ca="1" si="92"/>
        <v>0</v>
      </c>
      <c r="BS86" s="137">
        <f t="shared" ca="1" si="92"/>
        <v>0</v>
      </c>
      <c r="BT86" s="137">
        <f t="shared" ca="1" si="93"/>
        <v>0</v>
      </c>
      <c r="BU86" s="137">
        <f t="shared" ca="1" si="93"/>
        <v>0</v>
      </c>
      <c r="BV86" s="137">
        <f t="shared" ca="1" si="93"/>
        <v>0</v>
      </c>
      <c r="BW86" s="137">
        <f t="shared" ca="1" si="93"/>
        <v>0</v>
      </c>
      <c r="BX86" s="137">
        <f t="shared" ca="1" si="93"/>
        <v>0</v>
      </c>
      <c r="BY86" s="137">
        <f t="shared" ca="1" si="93"/>
        <v>0</v>
      </c>
      <c r="BZ86" s="137">
        <f t="shared" ca="1" si="93"/>
        <v>0</v>
      </c>
      <c r="CA86" s="137">
        <f t="shared" ca="1" si="93"/>
        <v>0</v>
      </c>
      <c r="CB86" s="137">
        <f t="shared" ca="1" si="93"/>
        <v>0</v>
      </c>
      <c r="CC86" s="137">
        <f t="shared" ca="1" si="93"/>
        <v>0</v>
      </c>
      <c r="CD86" s="137">
        <f t="shared" ca="1" si="93"/>
        <v>0</v>
      </c>
      <c r="CE86" s="137">
        <f t="shared" ca="1" si="93"/>
        <v>0</v>
      </c>
      <c r="CF86" s="137">
        <f t="shared" ca="1" si="93"/>
        <v>0</v>
      </c>
      <c r="CG86" s="137">
        <f t="shared" ca="1" si="93"/>
        <v>0</v>
      </c>
      <c r="CH86" s="137">
        <f t="shared" ca="1" si="93"/>
        <v>0</v>
      </c>
      <c r="CI86" s="137">
        <f t="shared" ca="1" si="93"/>
        <v>0</v>
      </c>
      <c r="CJ86" s="137">
        <f t="shared" ca="1" si="94"/>
        <v>0</v>
      </c>
      <c r="CK86" s="137">
        <f t="shared" ca="1" si="94"/>
        <v>0</v>
      </c>
      <c r="CL86" s="137">
        <f t="shared" ca="1" si="94"/>
        <v>0</v>
      </c>
      <c r="CM86" s="137">
        <f t="shared" ca="1" si="94"/>
        <v>0</v>
      </c>
      <c r="CN86" s="137">
        <f t="shared" ca="1" si="94"/>
        <v>0</v>
      </c>
      <c r="CO86" s="137">
        <f t="shared" ca="1" si="94"/>
        <v>0</v>
      </c>
      <c r="CP86" s="137">
        <f t="shared" ca="1" si="94"/>
        <v>0</v>
      </c>
      <c r="CQ86" s="137">
        <f t="shared" ca="1" si="94"/>
        <v>0</v>
      </c>
      <c r="CR86" s="137">
        <f t="shared" ca="1" si="94"/>
        <v>0</v>
      </c>
      <c r="CS86" s="137">
        <f t="shared" ca="1" si="94"/>
        <v>0</v>
      </c>
      <c r="CT86" s="137">
        <f t="shared" ca="1" si="95"/>
        <v>0</v>
      </c>
      <c r="CU86" s="137">
        <f t="shared" ca="1" si="95"/>
        <v>0</v>
      </c>
      <c r="CV86" s="137">
        <f t="shared" ca="1" si="95"/>
        <v>0</v>
      </c>
      <c r="CW86" s="137">
        <f t="shared" ca="1" si="95"/>
        <v>0</v>
      </c>
      <c r="CX86" s="137">
        <f t="shared" ca="1" si="95"/>
        <v>0</v>
      </c>
      <c r="CY86" s="137">
        <f t="shared" ca="1" si="95"/>
        <v>0</v>
      </c>
      <c r="CZ86" s="137">
        <f t="shared" ca="1" si="95"/>
        <v>0</v>
      </c>
      <c r="DA86" s="137">
        <f t="shared" ca="1" si="95"/>
        <v>0</v>
      </c>
      <c r="DB86" s="137">
        <f t="shared" ca="1" si="95"/>
        <v>0</v>
      </c>
      <c r="DC86" s="137">
        <f t="shared" ca="1" si="95"/>
        <v>0</v>
      </c>
      <c r="DE86" s="253" t="str">
        <f t="shared" ca="1" si="86"/>
        <v>F.9.</v>
      </c>
      <c r="DF86">
        <f t="shared" ca="1" si="96"/>
        <v>1</v>
      </c>
      <c r="DG86">
        <f t="shared" ca="1" si="97"/>
        <v>21</v>
      </c>
      <c r="DH86">
        <v>0</v>
      </c>
    </row>
    <row r="87" spans="1:112" hidden="1">
      <c r="A87" s="123">
        <v>75</v>
      </c>
      <c r="B87" s="204" t="str">
        <f t="shared" ca="1" si="83"/>
        <v>F.L.</v>
      </c>
      <c r="C87" s="128" t="str">
        <f t="shared" ca="1" si="84"/>
        <v>Likutinė vertė</v>
      </c>
      <c r="D87" s="113"/>
      <c r="E87" s="147">
        <f t="shared" ca="1" si="85"/>
        <v>0.21</v>
      </c>
      <c r="F87" s="138">
        <f ca="1">H87+NPV(FD,I87:INDEX(I87:DC87,PAL))</f>
        <v>0</v>
      </c>
      <c r="G87" s="139">
        <f ca="1">SUMIF($H$5:$DC$5,"&lt;="&amp;PAL,$H87:$DC87)</f>
        <v>0</v>
      </c>
      <c r="H87" s="137">
        <f t="shared" ca="1" si="89"/>
        <v>0</v>
      </c>
      <c r="I87" s="137">
        <f t="shared" ca="1" si="89"/>
        <v>0</v>
      </c>
      <c r="J87" s="137">
        <f t="shared" ca="1" si="89"/>
        <v>0</v>
      </c>
      <c r="K87" s="137">
        <f t="shared" ca="1" si="89"/>
        <v>0</v>
      </c>
      <c r="L87" s="137">
        <f t="shared" ca="1" si="89"/>
        <v>0</v>
      </c>
      <c r="M87" s="137">
        <f t="shared" ca="1" si="89"/>
        <v>0</v>
      </c>
      <c r="N87" s="137">
        <f t="shared" ca="1" si="89"/>
        <v>0</v>
      </c>
      <c r="O87" s="137">
        <f t="shared" ca="1" si="89"/>
        <v>0</v>
      </c>
      <c r="P87" s="137">
        <f t="shared" ca="1" si="89"/>
        <v>0</v>
      </c>
      <c r="Q87" s="137">
        <f t="shared" ca="1" si="89"/>
        <v>0</v>
      </c>
      <c r="R87" s="137">
        <f t="shared" ca="1" si="89"/>
        <v>0</v>
      </c>
      <c r="S87" s="137">
        <f t="shared" ca="1" si="89"/>
        <v>0</v>
      </c>
      <c r="T87" s="137">
        <f t="shared" ca="1" si="89"/>
        <v>0</v>
      </c>
      <c r="U87" s="137">
        <f t="shared" ca="1" si="89"/>
        <v>0</v>
      </c>
      <c r="V87" s="137">
        <f t="shared" ca="1" si="89"/>
        <v>0</v>
      </c>
      <c r="W87" s="137">
        <f t="shared" ca="1" si="89"/>
        <v>0</v>
      </c>
      <c r="X87" s="137">
        <f t="shared" ca="1" si="90"/>
        <v>0</v>
      </c>
      <c r="Y87" s="137">
        <f t="shared" ca="1" si="90"/>
        <v>0</v>
      </c>
      <c r="Z87" s="137">
        <f t="shared" ca="1" si="90"/>
        <v>0</v>
      </c>
      <c r="AA87" s="137">
        <f t="shared" ca="1" si="90"/>
        <v>0</v>
      </c>
      <c r="AB87" s="137">
        <f t="shared" ca="1" si="90"/>
        <v>0</v>
      </c>
      <c r="AC87" s="137">
        <f t="shared" ca="1" si="90"/>
        <v>0</v>
      </c>
      <c r="AD87" s="137">
        <f t="shared" ca="1" si="90"/>
        <v>0</v>
      </c>
      <c r="AE87" s="137">
        <f t="shared" ca="1" si="90"/>
        <v>0</v>
      </c>
      <c r="AF87" s="137">
        <f t="shared" ca="1" si="90"/>
        <v>0</v>
      </c>
      <c r="AG87" s="137">
        <f t="shared" ca="1" si="90"/>
        <v>0</v>
      </c>
      <c r="AH87" s="137">
        <f t="shared" ca="1" si="90"/>
        <v>0</v>
      </c>
      <c r="AI87" s="137">
        <f t="shared" ca="1" si="90"/>
        <v>0</v>
      </c>
      <c r="AJ87" s="137">
        <f t="shared" ca="1" si="90"/>
        <v>0</v>
      </c>
      <c r="AK87" s="137">
        <f t="shared" ca="1" si="90"/>
        <v>0</v>
      </c>
      <c r="AL87" s="137">
        <f t="shared" ca="1" si="90"/>
        <v>0</v>
      </c>
      <c r="AM87" s="137">
        <f t="shared" ca="1" si="90"/>
        <v>0</v>
      </c>
      <c r="AN87" s="137">
        <f t="shared" ca="1" si="91"/>
        <v>0</v>
      </c>
      <c r="AO87" s="137">
        <f t="shared" ca="1" si="91"/>
        <v>0</v>
      </c>
      <c r="AP87" s="137">
        <f t="shared" ca="1" si="91"/>
        <v>0</v>
      </c>
      <c r="AQ87" s="137">
        <f t="shared" ca="1" si="91"/>
        <v>0</v>
      </c>
      <c r="AR87" s="137">
        <f t="shared" ca="1" si="91"/>
        <v>0</v>
      </c>
      <c r="AS87" s="137">
        <f t="shared" ca="1" si="91"/>
        <v>0</v>
      </c>
      <c r="AT87" s="137">
        <f t="shared" ca="1" si="91"/>
        <v>0</v>
      </c>
      <c r="AU87" s="137">
        <f t="shared" ca="1" si="91"/>
        <v>0</v>
      </c>
      <c r="AV87" s="137">
        <f t="shared" ca="1" si="91"/>
        <v>0</v>
      </c>
      <c r="AW87" s="137">
        <f t="shared" ca="1" si="91"/>
        <v>0</v>
      </c>
      <c r="AX87" s="137">
        <f t="shared" ca="1" si="91"/>
        <v>0</v>
      </c>
      <c r="AY87" s="137">
        <f t="shared" ca="1" si="91"/>
        <v>0</v>
      </c>
      <c r="AZ87" s="137">
        <f t="shared" ca="1" si="91"/>
        <v>0</v>
      </c>
      <c r="BA87" s="137">
        <f t="shared" ca="1" si="91"/>
        <v>0</v>
      </c>
      <c r="BB87" s="137">
        <f t="shared" ca="1" si="91"/>
        <v>0</v>
      </c>
      <c r="BC87" s="137">
        <f t="shared" ca="1" si="91"/>
        <v>0</v>
      </c>
      <c r="BD87" s="137">
        <f t="shared" ca="1" si="92"/>
        <v>0</v>
      </c>
      <c r="BE87" s="137">
        <f t="shared" ca="1" si="92"/>
        <v>0</v>
      </c>
      <c r="BF87" s="137">
        <f t="shared" ca="1" si="92"/>
        <v>0</v>
      </c>
      <c r="BG87" s="137">
        <f t="shared" ca="1" si="92"/>
        <v>0</v>
      </c>
      <c r="BH87" s="137">
        <f t="shared" ca="1" si="92"/>
        <v>0</v>
      </c>
      <c r="BI87" s="137">
        <f t="shared" ca="1" si="92"/>
        <v>0</v>
      </c>
      <c r="BJ87" s="137">
        <f t="shared" ca="1" si="92"/>
        <v>0</v>
      </c>
      <c r="BK87" s="137">
        <f t="shared" ca="1" si="92"/>
        <v>0</v>
      </c>
      <c r="BL87" s="137">
        <f t="shared" ca="1" si="92"/>
        <v>0</v>
      </c>
      <c r="BM87" s="137">
        <f t="shared" ca="1" si="92"/>
        <v>0</v>
      </c>
      <c r="BN87" s="137">
        <f t="shared" ca="1" si="92"/>
        <v>0</v>
      </c>
      <c r="BO87" s="137">
        <f t="shared" ca="1" si="92"/>
        <v>0</v>
      </c>
      <c r="BP87" s="137">
        <f t="shared" ca="1" si="92"/>
        <v>0</v>
      </c>
      <c r="BQ87" s="137">
        <f t="shared" ca="1" si="92"/>
        <v>0</v>
      </c>
      <c r="BR87" s="137">
        <f t="shared" ca="1" si="92"/>
        <v>0</v>
      </c>
      <c r="BS87" s="137">
        <f t="shared" ca="1" si="92"/>
        <v>0</v>
      </c>
      <c r="BT87" s="137">
        <f t="shared" ca="1" si="93"/>
        <v>0</v>
      </c>
      <c r="BU87" s="137">
        <f t="shared" ca="1" si="93"/>
        <v>0</v>
      </c>
      <c r="BV87" s="137">
        <f t="shared" ca="1" si="93"/>
        <v>0</v>
      </c>
      <c r="BW87" s="137">
        <f t="shared" ca="1" si="93"/>
        <v>0</v>
      </c>
      <c r="BX87" s="137">
        <f t="shared" ca="1" si="93"/>
        <v>0</v>
      </c>
      <c r="BY87" s="137">
        <f t="shared" ca="1" si="93"/>
        <v>0</v>
      </c>
      <c r="BZ87" s="137">
        <f t="shared" ca="1" si="93"/>
        <v>0</v>
      </c>
      <c r="CA87" s="137">
        <f t="shared" ca="1" si="93"/>
        <v>0</v>
      </c>
      <c r="CB87" s="137">
        <f t="shared" ca="1" si="93"/>
        <v>0</v>
      </c>
      <c r="CC87" s="137">
        <f t="shared" ca="1" si="93"/>
        <v>0</v>
      </c>
      <c r="CD87" s="137">
        <f t="shared" ca="1" si="93"/>
        <v>0</v>
      </c>
      <c r="CE87" s="137">
        <f t="shared" ca="1" si="93"/>
        <v>0</v>
      </c>
      <c r="CF87" s="137">
        <f t="shared" ca="1" si="93"/>
        <v>0</v>
      </c>
      <c r="CG87" s="137">
        <f t="shared" ca="1" si="93"/>
        <v>0</v>
      </c>
      <c r="CH87" s="137">
        <f t="shared" ca="1" si="93"/>
        <v>0</v>
      </c>
      <c r="CI87" s="137">
        <f t="shared" ca="1" si="93"/>
        <v>0</v>
      </c>
      <c r="CJ87" s="137">
        <f t="shared" ca="1" si="94"/>
        <v>0</v>
      </c>
      <c r="CK87" s="137">
        <f t="shared" ca="1" si="94"/>
        <v>0</v>
      </c>
      <c r="CL87" s="137">
        <f t="shared" ca="1" si="94"/>
        <v>0</v>
      </c>
      <c r="CM87" s="137">
        <f t="shared" ca="1" si="94"/>
        <v>0</v>
      </c>
      <c r="CN87" s="137">
        <f t="shared" ca="1" si="94"/>
        <v>0</v>
      </c>
      <c r="CO87" s="137">
        <f t="shared" ca="1" si="94"/>
        <v>0</v>
      </c>
      <c r="CP87" s="137">
        <f t="shared" ca="1" si="94"/>
        <v>0</v>
      </c>
      <c r="CQ87" s="137">
        <f t="shared" ca="1" si="94"/>
        <v>0</v>
      </c>
      <c r="CR87" s="137">
        <f t="shared" ca="1" si="94"/>
        <v>0</v>
      </c>
      <c r="CS87" s="137">
        <f t="shared" ca="1" si="94"/>
        <v>0</v>
      </c>
      <c r="CT87" s="137">
        <f t="shared" ca="1" si="95"/>
        <v>0</v>
      </c>
      <c r="CU87" s="137">
        <f t="shared" ca="1" si="95"/>
        <v>0</v>
      </c>
      <c r="CV87" s="137">
        <f t="shared" ca="1" si="95"/>
        <v>0</v>
      </c>
      <c r="CW87" s="137">
        <f t="shared" ca="1" si="95"/>
        <v>0</v>
      </c>
      <c r="CX87" s="137">
        <f t="shared" ca="1" si="95"/>
        <v>0</v>
      </c>
      <c r="CY87" s="137">
        <f t="shared" ca="1" si="95"/>
        <v>0</v>
      </c>
      <c r="CZ87" s="137">
        <f t="shared" ca="1" si="95"/>
        <v>0</v>
      </c>
      <c r="DA87" s="137">
        <f t="shared" ca="1" si="95"/>
        <v>0</v>
      </c>
      <c r="DB87" s="137">
        <f t="shared" ca="1" si="95"/>
        <v>0</v>
      </c>
      <c r="DC87" s="137">
        <f t="shared" ca="1" si="95"/>
        <v>0</v>
      </c>
      <c r="DE87" s="253" t="str">
        <f t="shared" ca="1" si="86"/>
        <v>F.L.</v>
      </c>
      <c r="DF87">
        <f t="shared" ca="1" si="96"/>
        <v>1</v>
      </c>
      <c r="DG87">
        <f t="shared" ca="1" si="97"/>
        <v>21</v>
      </c>
      <c r="DH87">
        <v>0</v>
      </c>
    </row>
    <row r="88" spans="1:112" hidden="1">
      <c r="A88" s="123">
        <v>76</v>
      </c>
      <c r="B88" s="204" t="str">
        <f t="shared" ca="1" si="83"/>
        <v>G.</v>
      </c>
      <c r="C88" s="128" t="str">
        <f t="shared" ca="1" si="84"/>
        <v>VEIKLOS IR PALAIKYMO (ATNAUJINIMO) SĄNAUDOS, IŠ VISO</v>
      </c>
      <c r="D88" s="113"/>
      <c r="E88" s="147" t="str">
        <f t="shared" ca="1" si="85"/>
        <v/>
      </c>
      <c r="F88" s="138">
        <f ca="1">H88+NPV(FD,I88:INDEX(I88:DC88,PAL))</f>
        <v>-5268786.244488175</v>
      </c>
      <c r="G88" s="139">
        <f ca="1">SUMIF($H$5:$DC$5,"&lt;="&amp;PAL,$H88:$DC88)</f>
        <v>-8109829.5601904765</v>
      </c>
      <c r="H88" s="137">
        <f t="shared" ref="H88:BS88" ca="1" si="98">OFFSET(INDIRECT("'"&amp;Opt_alt&amp;"'!H12"),$A88,H$5)</f>
        <v>0</v>
      </c>
      <c r="I88" s="137">
        <f t="shared" ca="1" si="98"/>
        <v>0</v>
      </c>
      <c r="J88" s="137">
        <f t="shared" ca="1" si="98"/>
        <v>-70028.89647619045</v>
      </c>
      <c r="K88" s="137">
        <f t="shared" ca="1" si="98"/>
        <v>-4072282.8964761905</v>
      </c>
      <c r="L88" s="137">
        <f t="shared" ca="1" si="98"/>
        <v>171237.10352380952</v>
      </c>
      <c r="M88" s="137">
        <f t="shared" ca="1" si="98"/>
        <v>-984716.89647619054</v>
      </c>
      <c r="N88" s="137">
        <f t="shared" ca="1" si="98"/>
        <v>171237.10352380952</v>
      </c>
      <c r="O88" s="137">
        <f t="shared" ca="1" si="98"/>
        <v>171237.10352380952</v>
      </c>
      <c r="P88" s="137">
        <f t="shared" ca="1" si="98"/>
        <v>171237.10352380952</v>
      </c>
      <c r="Q88" s="137">
        <f t="shared" ca="1" si="98"/>
        <v>171237.10352380952</v>
      </c>
      <c r="R88" s="137">
        <f t="shared" ca="1" si="98"/>
        <v>171237.10352380952</v>
      </c>
      <c r="S88" s="137">
        <f t="shared" ca="1" si="98"/>
        <v>171237.10352380952</v>
      </c>
      <c r="T88" s="137">
        <f t="shared" ca="1" si="98"/>
        <v>-14382.316476190463</v>
      </c>
      <c r="U88" s="137">
        <f t="shared" ca="1" si="98"/>
        <v>-3016072.8164761905</v>
      </c>
      <c r="V88" s="137">
        <f t="shared" ca="1" si="98"/>
        <v>166567.18352380954</v>
      </c>
      <c r="W88" s="137">
        <f t="shared" ca="1" si="98"/>
        <v>-700398.31647619046</v>
      </c>
      <c r="X88" s="137">
        <f t="shared" ca="1" si="98"/>
        <v>166567.18352380954</v>
      </c>
      <c r="Y88" s="137">
        <f t="shared" ca="1" si="98"/>
        <v>347516.68352380954</v>
      </c>
      <c r="Z88" s="137">
        <f t="shared" ca="1" si="98"/>
        <v>3349207.1835238095</v>
      </c>
      <c r="AA88" s="137">
        <f t="shared" ca="1" si="98"/>
        <v>166567.18352380954</v>
      </c>
      <c r="AB88" s="137">
        <f t="shared" ca="1" si="98"/>
        <v>1033532.6835238095</v>
      </c>
      <c r="AC88" s="137">
        <f t="shared" ca="1" si="98"/>
        <v>166567.18352380954</v>
      </c>
      <c r="AD88" s="137">
        <f t="shared" ca="1" si="98"/>
        <v>-135015.31647619046</v>
      </c>
      <c r="AE88" s="137">
        <f t="shared" ca="1" si="98"/>
        <v>-5137832.8164761905</v>
      </c>
      <c r="AF88" s="137">
        <f t="shared" ca="1" si="98"/>
        <v>166567.18352380954</v>
      </c>
      <c r="AG88" s="137">
        <f t="shared" ca="1" si="98"/>
        <v>-1278375.3164761905</v>
      </c>
      <c r="AH88" s="137">
        <f t="shared" ca="1" si="98"/>
        <v>166567.18352380954</v>
      </c>
      <c r="AI88" s="137">
        <f t="shared" ca="1" si="98"/>
        <v>359579.98352380953</v>
      </c>
      <c r="AJ88" s="137">
        <f t="shared" ca="1" si="98"/>
        <v>3561383.1835238095</v>
      </c>
      <c r="AK88" s="137">
        <f t="shared" ca="1" si="98"/>
        <v>166567.18352380954</v>
      </c>
      <c r="AL88" s="137">
        <f t="shared" ca="1" si="98"/>
        <v>1091330.3835238095</v>
      </c>
      <c r="AM88" s="137">
        <f t="shared" ca="1" si="98"/>
        <v>166567.18352380954</v>
      </c>
      <c r="AN88" s="137">
        <f t="shared" ca="1" si="98"/>
        <v>-74698.816476190463</v>
      </c>
      <c r="AO88" s="137">
        <f t="shared" ca="1" si="98"/>
        <v>-4076952.8164761905</v>
      </c>
      <c r="AP88" s="137">
        <f t="shared" ca="1" si="98"/>
        <v>166567.18352380954</v>
      </c>
      <c r="AQ88" s="137">
        <f t="shared" ca="1" si="98"/>
        <v>-989386.81647619046</v>
      </c>
      <c r="AR88" s="137">
        <f t="shared" ca="1" si="98"/>
        <v>0</v>
      </c>
      <c r="AS88" s="137">
        <f t="shared" ca="1" si="98"/>
        <v>0</v>
      </c>
      <c r="AT88" s="137">
        <f t="shared" ca="1" si="98"/>
        <v>0</v>
      </c>
      <c r="AU88" s="137">
        <f t="shared" ca="1" si="98"/>
        <v>0</v>
      </c>
      <c r="AV88" s="137">
        <f t="shared" ca="1" si="98"/>
        <v>0</v>
      </c>
      <c r="AW88" s="137">
        <f t="shared" ca="1" si="98"/>
        <v>0</v>
      </c>
      <c r="AX88" s="137">
        <f t="shared" ca="1" si="98"/>
        <v>0</v>
      </c>
      <c r="AY88" s="137">
        <f t="shared" ca="1" si="98"/>
        <v>0</v>
      </c>
      <c r="AZ88" s="137">
        <f t="shared" ca="1" si="98"/>
        <v>0</v>
      </c>
      <c r="BA88" s="137">
        <f t="shared" ca="1" si="98"/>
        <v>0</v>
      </c>
      <c r="BB88" s="137">
        <f t="shared" ca="1" si="98"/>
        <v>0</v>
      </c>
      <c r="BC88" s="137">
        <f t="shared" ca="1" si="98"/>
        <v>0</v>
      </c>
      <c r="BD88" s="137">
        <f t="shared" ca="1" si="98"/>
        <v>0</v>
      </c>
      <c r="BE88" s="137">
        <f t="shared" ca="1" si="98"/>
        <v>0</v>
      </c>
      <c r="BF88" s="137">
        <f t="shared" ca="1" si="98"/>
        <v>0</v>
      </c>
      <c r="BG88" s="137">
        <f t="shared" ca="1" si="98"/>
        <v>0</v>
      </c>
      <c r="BH88" s="137">
        <f t="shared" ca="1" si="98"/>
        <v>0</v>
      </c>
      <c r="BI88" s="137">
        <f t="shared" ca="1" si="98"/>
        <v>0</v>
      </c>
      <c r="BJ88" s="137">
        <f t="shared" ca="1" si="98"/>
        <v>0</v>
      </c>
      <c r="BK88" s="137">
        <f t="shared" ca="1" si="98"/>
        <v>0</v>
      </c>
      <c r="BL88" s="137">
        <f t="shared" ca="1" si="98"/>
        <v>0</v>
      </c>
      <c r="BM88" s="137">
        <f t="shared" ca="1" si="98"/>
        <v>0</v>
      </c>
      <c r="BN88" s="137">
        <f t="shared" ca="1" si="98"/>
        <v>0</v>
      </c>
      <c r="BO88" s="137">
        <f t="shared" ca="1" si="98"/>
        <v>0</v>
      </c>
      <c r="BP88" s="137">
        <f t="shared" ca="1" si="98"/>
        <v>0</v>
      </c>
      <c r="BQ88" s="137">
        <f t="shared" ca="1" si="98"/>
        <v>0</v>
      </c>
      <c r="BR88" s="137">
        <f t="shared" ca="1" si="98"/>
        <v>0</v>
      </c>
      <c r="BS88" s="137">
        <f t="shared" ca="1" si="98"/>
        <v>0</v>
      </c>
      <c r="BT88" s="137">
        <f t="shared" ref="BT88:DC88" ca="1" si="99">OFFSET(INDIRECT("'"&amp;Opt_alt&amp;"'!H12"),$A88,BT$5)</f>
        <v>0</v>
      </c>
      <c r="BU88" s="137">
        <f t="shared" ca="1" si="99"/>
        <v>0</v>
      </c>
      <c r="BV88" s="137">
        <f t="shared" ca="1" si="99"/>
        <v>0</v>
      </c>
      <c r="BW88" s="137">
        <f t="shared" ca="1" si="99"/>
        <v>0</v>
      </c>
      <c r="BX88" s="137">
        <f t="shared" ca="1" si="99"/>
        <v>0</v>
      </c>
      <c r="BY88" s="137">
        <f t="shared" ca="1" si="99"/>
        <v>0</v>
      </c>
      <c r="BZ88" s="137">
        <f t="shared" ca="1" si="99"/>
        <v>0</v>
      </c>
      <c r="CA88" s="137">
        <f t="shared" ca="1" si="99"/>
        <v>0</v>
      </c>
      <c r="CB88" s="137">
        <f t="shared" ca="1" si="99"/>
        <v>0</v>
      </c>
      <c r="CC88" s="137">
        <f t="shared" ca="1" si="99"/>
        <v>0</v>
      </c>
      <c r="CD88" s="137">
        <f t="shared" ca="1" si="99"/>
        <v>0</v>
      </c>
      <c r="CE88" s="137">
        <f t="shared" ca="1" si="99"/>
        <v>0</v>
      </c>
      <c r="CF88" s="137">
        <f t="shared" ca="1" si="99"/>
        <v>0</v>
      </c>
      <c r="CG88" s="137">
        <f t="shared" ca="1" si="99"/>
        <v>0</v>
      </c>
      <c r="CH88" s="137">
        <f t="shared" ca="1" si="99"/>
        <v>0</v>
      </c>
      <c r="CI88" s="137">
        <f t="shared" ca="1" si="99"/>
        <v>0</v>
      </c>
      <c r="CJ88" s="137">
        <f t="shared" ca="1" si="99"/>
        <v>0</v>
      </c>
      <c r="CK88" s="137">
        <f t="shared" ca="1" si="99"/>
        <v>0</v>
      </c>
      <c r="CL88" s="137">
        <f t="shared" ca="1" si="99"/>
        <v>0</v>
      </c>
      <c r="CM88" s="137">
        <f t="shared" ca="1" si="99"/>
        <v>0</v>
      </c>
      <c r="CN88" s="137">
        <f t="shared" ca="1" si="99"/>
        <v>0</v>
      </c>
      <c r="CO88" s="137">
        <f t="shared" ca="1" si="99"/>
        <v>0</v>
      </c>
      <c r="CP88" s="137">
        <f t="shared" ca="1" si="99"/>
        <v>0</v>
      </c>
      <c r="CQ88" s="137">
        <f t="shared" ca="1" si="99"/>
        <v>0</v>
      </c>
      <c r="CR88" s="137">
        <f t="shared" ca="1" si="99"/>
        <v>0</v>
      </c>
      <c r="CS88" s="137">
        <f t="shared" ca="1" si="99"/>
        <v>0</v>
      </c>
      <c r="CT88" s="137">
        <f t="shared" ca="1" si="99"/>
        <v>0</v>
      </c>
      <c r="CU88" s="137">
        <f t="shared" ca="1" si="99"/>
        <v>0</v>
      </c>
      <c r="CV88" s="137">
        <f t="shared" ca="1" si="99"/>
        <v>0</v>
      </c>
      <c r="CW88" s="137">
        <f t="shared" ca="1" si="99"/>
        <v>0</v>
      </c>
      <c r="CX88" s="137">
        <f t="shared" ca="1" si="99"/>
        <v>0</v>
      </c>
      <c r="CY88" s="137">
        <f t="shared" ca="1" si="99"/>
        <v>0</v>
      </c>
      <c r="CZ88" s="137">
        <f t="shared" ca="1" si="99"/>
        <v>0</v>
      </c>
      <c r="DA88" s="137">
        <f t="shared" ca="1" si="99"/>
        <v>0</v>
      </c>
      <c r="DB88" s="137">
        <f t="shared" ca="1" si="99"/>
        <v>0</v>
      </c>
      <c r="DC88" s="137">
        <f t="shared" ca="1" si="99"/>
        <v>0</v>
      </c>
      <c r="DE88" s="253" t="str">
        <f t="shared" ca="1" si="86"/>
        <v>G.</v>
      </c>
      <c r="DF88" t="e">
        <f t="shared" ca="1" si="96"/>
        <v>#N/A</v>
      </c>
      <c r="DG88">
        <f t="shared" ca="1" si="97"/>
        <v>0</v>
      </c>
      <c r="DH88">
        <f ca="1">DG88/(100+DG88)</f>
        <v>0</v>
      </c>
    </row>
    <row r="89" spans="1:112" hidden="1">
      <c r="A89" s="123">
        <v>77</v>
      </c>
      <c r="B89" s="204" t="str">
        <f t="shared" ca="1" si="83"/>
        <v>G.1.</v>
      </c>
      <c r="C89" s="196" t="str">
        <f t="shared" ca="1" si="84"/>
        <v>Elektros energijos ir infrastruktūros būklės palaikymo išlaidos (VL)</v>
      </c>
      <c r="D89" s="18"/>
      <c r="E89" s="232">
        <f t="shared" ca="1" si="85"/>
        <v>0.21</v>
      </c>
      <c r="F89" s="140" t="e">
        <f ca="1">SUM(F90:F99)</f>
        <v>#N/A</v>
      </c>
      <c r="G89" s="142" t="e">
        <f ca="1">SUM(G90:G99)</f>
        <v>#N/A</v>
      </c>
      <c r="H89" s="233" t="e">
        <f ca="1">SUM(H90:H99)</f>
        <v>#N/A</v>
      </c>
      <c r="I89" s="233" t="e">
        <f t="shared" ref="I89:BT89" ca="1" si="100">SUM(I90:I99)</f>
        <v>#N/A</v>
      </c>
      <c r="J89" s="233" t="e">
        <f t="shared" ca="1" si="100"/>
        <v>#N/A</v>
      </c>
      <c r="K89" s="233" t="e">
        <f t="shared" ca="1" si="100"/>
        <v>#N/A</v>
      </c>
      <c r="L89" s="233" t="e">
        <f t="shared" ca="1" si="100"/>
        <v>#N/A</v>
      </c>
      <c r="M89" s="233" t="e">
        <f t="shared" ca="1" si="100"/>
        <v>#N/A</v>
      </c>
      <c r="N89" s="233" t="e">
        <f t="shared" ca="1" si="100"/>
        <v>#N/A</v>
      </c>
      <c r="O89" s="233" t="e">
        <f t="shared" ca="1" si="100"/>
        <v>#N/A</v>
      </c>
      <c r="P89" s="233" t="e">
        <f t="shared" ca="1" si="100"/>
        <v>#N/A</v>
      </c>
      <c r="Q89" s="233" t="e">
        <f t="shared" ca="1" si="100"/>
        <v>#N/A</v>
      </c>
      <c r="R89" s="233" t="e">
        <f t="shared" ca="1" si="100"/>
        <v>#N/A</v>
      </c>
      <c r="S89" s="233" t="e">
        <f t="shared" ca="1" si="100"/>
        <v>#N/A</v>
      </c>
      <c r="T89" s="233" t="e">
        <f t="shared" ca="1" si="100"/>
        <v>#N/A</v>
      </c>
      <c r="U89" s="233" t="e">
        <f t="shared" ca="1" si="100"/>
        <v>#N/A</v>
      </c>
      <c r="V89" s="233" t="e">
        <f t="shared" ca="1" si="100"/>
        <v>#N/A</v>
      </c>
      <c r="W89" s="233" t="e">
        <f t="shared" ca="1" si="100"/>
        <v>#N/A</v>
      </c>
      <c r="X89" s="233" t="e">
        <f t="shared" ca="1" si="100"/>
        <v>#N/A</v>
      </c>
      <c r="Y89" s="233" t="e">
        <f t="shared" ca="1" si="100"/>
        <v>#N/A</v>
      </c>
      <c r="Z89" s="233" t="e">
        <f t="shared" ca="1" si="100"/>
        <v>#N/A</v>
      </c>
      <c r="AA89" s="233" t="e">
        <f t="shared" ca="1" si="100"/>
        <v>#N/A</v>
      </c>
      <c r="AB89" s="233" t="e">
        <f t="shared" ca="1" si="100"/>
        <v>#N/A</v>
      </c>
      <c r="AC89" s="233" t="e">
        <f t="shared" ca="1" si="100"/>
        <v>#N/A</v>
      </c>
      <c r="AD89" s="233" t="e">
        <f t="shared" ca="1" si="100"/>
        <v>#N/A</v>
      </c>
      <c r="AE89" s="233" t="e">
        <f t="shared" ca="1" si="100"/>
        <v>#N/A</v>
      </c>
      <c r="AF89" s="233" t="e">
        <f t="shared" ca="1" si="100"/>
        <v>#N/A</v>
      </c>
      <c r="AG89" s="233" t="e">
        <f t="shared" ca="1" si="100"/>
        <v>#N/A</v>
      </c>
      <c r="AH89" s="233" t="e">
        <f t="shared" ca="1" si="100"/>
        <v>#N/A</v>
      </c>
      <c r="AI89" s="233" t="e">
        <f t="shared" ca="1" si="100"/>
        <v>#N/A</v>
      </c>
      <c r="AJ89" s="233" t="e">
        <f t="shared" ca="1" si="100"/>
        <v>#N/A</v>
      </c>
      <c r="AK89" s="233" t="e">
        <f t="shared" ca="1" si="100"/>
        <v>#N/A</v>
      </c>
      <c r="AL89" s="233" t="e">
        <f t="shared" ca="1" si="100"/>
        <v>#N/A</v>
      </c>
      <c r="AM89" s="233" t="e">
        <f t="shared" ca="1" si="100"/>
        <v>#N/A</v>
      </c>
      <c r="AN89" s="233" t="e">
        <f t="shared" ca="1" si="100"/>
        <v>#N/A</v>
      </c>
      <c r="AO89" s="233" t="e">
        <f t="shared" ca="1" si="100"/>
        <v>#N/A</v>
      </c>
      <c r="AP89" s="233" t="e">
        <f t="shared" ca="1" si="100"/>
        <v>#N/A</v>
      </c>
      <c r="AQ89" s="233" t="e">
        <f t="shared" ca="1" si="100"/>
        <v>#N/A</v>
      </c>
      <c r="AR89" s="233" t="e">
        <f t="shared" ca="1" si="100"/>
        <v>#N/A</v>
      </c>
      <c r="AS89" s="233" t="e">
        <f t="shared" ca="1" si="100"/>
        <v>#N/A</v>
      </c>
      <c r="AT89" s="233" t="e">
        <f t="shared" ca="1" si="100"/>
        <v>#N/A</v>
      </c>
      <c r="AU89" s="233" t="e">
        <f t="shared" ca="1" si="100"/>
        <v>#N/A</v>
      </c>
      <c r="AV89" s="233" t="e">
        <f t="shared" ca="1" si="100"/>
        <v>#N/A</v>
      </c>
      <c r="AW89" s="233" t="e">
        <f t="shared" ca="1" si="100"/>
        <v>#N/A</v>
      </c>
      <c r="AX89" s="233" t="e">
        <f t="shared" ca="1" si="100"/>
        <v>#N/A</v>
      </c>
      <c r="AY89" s="233" t="e">
        <f t="shared" ca="1" si="100"/>
        <v>#N/A</v>
      </c>
      <c r="AZ89" s="233" t="e">
        <f t="shared" ca="1" si="100"/>
        <v>#N/A</v>
      </c>
      <c r="BA89" s="233" t="e">
        <f t="shared" ca="1" si="100"/>
        <v>#N/A</v>
      </c>
      <c r="BB89" s="233" t="e">
        <f t="shared" ca="1" si="100"/>
        <v>#N/A</v>
      </c>
      <c r="BC89" s="233" t="e">
        <f t="shared" ca="1" si="100"/>
        <v>#N/A</v>
      </c>
      <c r="BD89" s="233" t="e">
        <f t="shared" ca="1" si="100"/>
        <v>#N/A</v>
      </c>
      <c r="BE89" s="233" t="e">
        <f t="shared" ca="1" si="100"/>
        <v>#N/A</v>
      </c>
      <c r="BF89" s="233" t="e">
        <f t="shared" ca="1" si="100"/>
        <v>#N/A</v>
      </c>
      <c r="BG89" s="233" t="e">
        <f t="shared" ca="1" si="100"/>
        <v>#N/A</v>
      </c>
      <c r="BH89" s="233" t="e">
        <f t="shared" ca="1" si="100"/>
        <v>#N/A</v>
      </c>
      <c r="BI89" s="233" t="e">
        <f t="shared" ca="1" si="100"/>
        <v>#N/A</v>
      </c>
      <c r="BJ89" s="233" t="e">
        <f t="shared" ca="1" si="100"/>
        <v>#N/A</v>
      </c>
      <c r="BK89" s="233" t="e">
        <f t="shared" ca="1" si="100"/>
        <v>#N/A</v>
      </c>
      <c r="BL89" s="233" t="e">
        <f t="shared" ca="1" si="100"/>
        <v>#N/A</v>
      </c>
      <c r="BM89" s="233" t="e">
        <f t="shared" ca="1" si="100"/>
        <v>#N/A</v>
      </c>
      <c r="BN89" s="233" t="e">
        <f t="shared" ca="1" si="100"/>
        <v>#N/A</v>
      </c>
      <c r="BO89" s="233" t="e">
        <f t="shared" ca="1" si="100"/>
        <v>#N/A</v>
      </c>
      <c r="BP89" s="233" t="e">
        <f t="shared" ca="1" si="100"/>
        <v>#N/A</v>
      </c>
      <c r="BQ89" s="233" t="e">
        <f t="shared" ca="1" si="100"/>
        <v>#N/A</v>
      </c>
      <c r="BR89" s="233" t="e">
        <f t="shared" ca="1" si="100"/>
        <v>#N/A</v>
      </c>
      <c r="BS89" s="233" t="e">
        <f t="shared" ca="1" si="100"/>
        <v>#N/A</v>
      </c>
      <c r="BT89" s="233" t="e">
        <f t="shared" ca="1" si="100"/>
        <v>#N/A</v>
      </c>
      <c r="BU89" s="233" t="e">
        <f t="shared" ref="BU89:DC89" ca="1" si="101">SUM(BU90:BU99)</f>
        <v>#N/A</v>
      </c>
      <c r="BV89" s="233" t="e">
        <f t="shared" ca="1" si="101"/>
        <v>#N/A</v>
      </c>
      <c r="BW89" s="233" t="e">
        <f t="shared" ca="1" si="101"/>
        <v>#N/A</v>
      </c>
      <c r="BX89" s="233" t="e">
        <f t="shared" ca="1" si="101"/>
        <v>#N/A</v>
      </c>
      <c r="BY89" s="233" t="e">
        <f t="shared" ca="1" si="101"/>
        <v>#N/A</v>
      </c>
      <c r="BZ89" s="233" t="e">
        <f t="shared" ca="1" si="101"/>
        <v>#N/A</v>
      </c>
      <c r="CA89" s="233" t="e">
        <f t="shared" ca="1" si="101"/>
        <v>#N/A</v>
      </c>
      <c r="CB89" s="233" t="e">
        <f t="shared" ca="1" si="101"/>
        <v>#N/A</v>
      </c>
      <c r="CC89" s="233" t="e">
        <f t="shared" ca="1" si="101"/>
        <v>#N/A</v>
      </c>
      <c r="CD89" s="233" t="e">
        <f t="shared" ca="1" si="101"/>
        <v>#N/A</v>
      </c>
      <c r="CE89" s="233" t="e">
        <f t="shared" ca="1" si="101"/>
        <v>#N/A</v>
      </c>
      <c r="CF89" s="233" t="e">
        <f t="shared" ca="1" si="101"/>
        <v>#N/A</v>
      </c>
      <c r="CG89" s="233" t="e">
        <f t="shared" ca="1" si="101"/>
        <v>#N/A</v>
      </c>
      <c r="CH89" s="233" t="e">
        <f t="shared" ca="1" si="101"/>
        <v>#N/A</v>
      </c>
      <c r="CI89" s="233" t="e">
        <f t="shared" ca="1" si="101"/>
        <v>#N/A</v>
      </c>
      <c r="CJ89" s="233" t="e">
        <f t="shared" ca="1" si="101"/>
        <v>#N/A</v>
      </c>
      <c r="CK89" s="233" t="e">
        <f t="shared" ca="1" si="101"/>
        <v>#N/A</v>
      </c>
      <c r="CL89" s="233" t="e">
        <f t="shared" ca="1" si="101"/>
        <v>#N/A</v>
      </c>
      <c r="CM89" s="233" t="e">
        <f t="shared" ca="1" si="101"/>
        <v>#N/A</v>
      </c>
      <c r="CN89" s="233" t="e">
        <f t="shared" ca="1" si="101"/>
        <v>#N/A</v>
      </c>
      <c r="CO89" s="233" t="e">
        <f t="shared" ca="1" si="101"/>
        <v>#N/A</v>
      </c>
      <c r="CP89" s="233" t="e">
        <f t="shared" ca="1" si="101"/>
        <v>#N/A</v>
      </c>
      <c r="CQ89" s="233" t="e">
        <f t="shared" ca="1" si="101"/>
        <v>#N/A</v>
      </c>
      <c r="CR89" s="233" t="e">
        <f t="shared" ca="1" si="101"/>
        <v>#N/A</v>
      </c>
      <c r="CS89" s="233" t="e">
        <f t="shared" ca="1" si="101"/>
        <v>#N/A</v>
      </c>
      <c r="CT89" s="233" t="e">
        <f t="shared" ca="1" si="101"/>
        <v>#N/A</v>
      </c>
      <c r="CU89" s="233" t="e">
        <f t="shared" ca="1" si="101"/>
        <v>#N/A</v>
      </c>
      <c r="CV89" s="233" t="e">
        <f t="shared" ca="1" si="101"/>
        <v>#N/A</v>
      </c>
      <c r="CW89" s="233" t="e">
        <f t="shared" ca="1" si="101"/>
        <v>#N/A</v>
      </c>
      <c r="CX89" s="233" t="e">
        <f t="shared" ca="1" si="101"/>
        <v>#N/A</v>
      </c>
      <c r="CY89" s="233" t="e">
        <f t="shared" ca="1" si="101"/>
        <v>#N/A</v>
      </c>
      <c r="CZ89" s="233" t="e">
        <f t="shared" ca="1" si="101"/>
        <v>#N/A</v>
      </c>
      <c r="DA89" s="233" t="e">
        <f t="shared" ca="1" si="101"/>
        <v>#N/A</v>
      </c>
      <c r="DB89" s="233" t="e">
        <f t="shared" ca="1" si="101"/>
        <v>#N/A</v>
      </c>
      <c r="DC89" s="233" t="e">
        <f t="shared" ca="1" si="101"/>
        <v>#N/A</v>
      </c>
      <c r="DE89" s="253"/>
    </row>
    <row r="90" spans="1:112" hidden="1">
      <c r="A90" s="123">
        <v>78</v>
      </c>
      <c r="B90" s="204" t="str">
        <f t="shared" ca="1" si="83"/>
        <v>G.2.</v>
      </c>
      <c r="C90" s="128" t="str">
        <f t="shared" ca="1" si="84"/>
        <v/>
      </c>
      <c r="D90" s="113"/>
      <c r="E90" s="147">
        <f t="shared" ca="1" si="85"/>
        <v>0.21</v>
      </c>
      <c r="F90" s="138">
        <f ca="1">H90+NPV(FD,I90:INDEX(I90:DC90,PAL))</f>
        <v>0</v>
      </c>
      <c r="G90" s="139">
        <f ca="1">SUMIF($H$5:$DC$5,"&lt;="&amp;PAL,$H90:$DC90)</f>
        <v>0</v>
      </c>
      <c r="H90" s="137">
        <f t="shared" ref="H90:W99" ca="1" si="102">OFFSET(INDIRECT("'"&amp;Opt_alt&amp;"'!H12"),$A90,H$5)*$DF90</f>
        <v>0</v>
      </c>
      <c r="I90" s="137">
        <f t="shared" ca="1" si="102"/>
        <v>0</v>
      </c>
      <c r="J90" s="137">
        <f t="shared" ca="1" si="102"/>
        <v>0</v>
      </c>
      <c r="K90" s="137">
        <f t="shared" ca="1" si="102"/>
        <v>0</v>
      </c>
      <c r="L90" s="137">
        <f t="shared" ca="1" si="102"/>
        <v>0</v>
      </c>
      <c r="M90" s="137">
        <f t="shared" ca="1" si="102"/>
        <v>0</v>
      </c>
      <c r="N90" s="137">
        <f t="shared" ca="1" si="102"/>
        <v>0</v>
      </c>
      <c r="O90" s="137">
        <f t="shared" ca="1" si="102"/>
        <v>0</v>
      </c>
      <c r="P90" s="137">
        <f t="shared" ca="1" si="102"/>
        <v>0</v>
      </c>
      <c r="Q90" s="137">
        <f t="shared" ca="1" si="102"/>
        <v>0</v>
      </c>
      <c r="R90" s="137">
        <f t="shared" ca="1" si="102"/>
        <v>0</v>
      </c>
      <c r="S90" s="137">
        <f t="shared" ca="1" si="102"/>
        <v>0</v>
      </c>
      <c r="T90" s="137">
        <f t="shared" ca="1" si="102"/>
        <v>0</v>
      </c>
      <c r="U90" s="137">
        <f t="shared" ca="1" si="102"/>
        <v>0</v>
      </c>
      <c r="V90" s="137">
        <f t="shared" ca="1" si="102"/>
        <v>0</v>
      </c>
      <c r="W90" s="137">
        <f t="shared" ca="1" si="102"/>
        <v>0</v>
      </c>
      <c r="X90" s="137">
        <f t="shared" ref="X90:AM99" ca="1" si="103">OFFSET(INDIRECT("'"&amp;Opt_alt&amp;"'!H12"),$A90,X$5)*$DF90</f>
        <v>0</v>
      </c>
      <c r="Y90" s="137">
        <f t="shared" ca="1" si="103"/>
        <v>0</v>
      </c>
      <c r="Z90" s="137">
        <f t="shared" ca="1" si="103"/>
        <v>0</v>
      </c>
      <c r="AA90" s="137">
        <f t="shared" ca="1" si="103"/>
        <v>0</v>
      </c>
      <c r="AB90" s="137">
        <f t="shared" ca="1" si="103"/>
        <v>0</v>
      </c>
      <c r="AC90" s="137">
        <f t="shared" ca="1" si="103"/>
        <v>0</v>
      </c>
      <c r="AD90" s="137">
        <f t="shared" ca="1" si="103"/>
        <v>0</v>
      </c>
      <c r="AE90" s="137">
        <f t="shared" ca="1" si="103"/>
        <v>0</v>
      </c>
      <c r="AF90" s="137">
        <f t="shared" ca="1" si="103"/>
        <v>0</v>
      </c>
      <c r="AG90" s="137">
        <f t="shared" ca="1" si="103"/>
        <v>0</v>
      </c>
      <c r="AH90" s="137">
        <f t="shared" ca="1" si="103"/>
        <v>0</v>
      </c>
      <c r="AI90" s="137">
        <f t="shared" ca="1" si="103"/>
        <v>0</v>
      </c>
      <c r="AJ90" s="137">
        <f t="shared" ca="1" si="103"/>
        <v>0</v>
      </c>
      <c r="AK90" s="137">
        <f t="shared" ca="1" si="103"/>
        <v>0</v>
      </c>
      <c r="AL90" s="137">
        <f t="shared" ca="1" si="103"/>
        <v>0</v>
      </c>
      <c r="AM90" s="137">
        <f t="shared" ca="1" si="103"/>
        <v>0</v>
      </c>
      <c r="AN90" s="137">
        <f t="shared" ref="AN90:BC99" ca="1" si="104">OFFSET(INDIRECT("'"&amp;Opt_alt&amp;"'!H12"),$A90,AN$5)*$DF90</f>
        <v>0</v>
      </c>
      <c r="AO90" s="137">
        <f t="shared" ca="1" si="104"/>
        <v>0</v>
      </c>
      <c r="AP90" s="137">
        <f t="shared" ca="1" si="104"/>
        <v>0</v>
      </c>
      <c r="AQ90" s="137">
        <f t="shared" ca="1" si="104"/>
        <v>0</v>
      </c>
      <c r="AR90" s="137">
        <f t="shared" ca="1" si="104"/>
        <v>0</v>
      </c>
      <c r="AS90" s="137">
        <f t="shared" ca="1" si="104"/>
        <v>0</v>
      </c>
      <c r="AT90" s="137">
        <f t="shared" ca="1" si="104"/>
        <v>0</v>
      </c>
      <c r="AU90" s="137">
        <f t="shared" ca="1" si="104"/>
        <v>0</v>
      </c>
      <c r="AV90" s="137">
        <f t="shared" ca="1" si="104"/>
        <v>0</v>
      </c>
      <c r="AW90" s="137">
        <f t="shared" ca="1" si="104"/>
        <v>0</v>
      </c>
      <c r="AX90" s="137">
        <f t="shared" ca="1" si="104"/>
        <v>0</v>
      </c>
      <c r="AY90" s="137">
        <f t="shared" ca="1" si="104"/>
        <v>0</v>
      </c>
      <c r="AZ90" s="137">
        <f t="shared" ca="1" si="104"/>
        <v>0</v>
      </c>
      <c r="BA90" s="137">
        <f t="shared" ca="1" si="104"/>
        <v>0</v>
      </c>
      <c r="BB90" s="137">
        <f t="shared" ca="1" si="104"/>
        <v>0</v>
      </c>
      <c r="BC90" s="137">
        <f t="shared" ca="1" si="104"/>
        <v>0</v>
      </c>
      <c r="BD90" s="137">
        <f t="shared" ref="BD90:BS99" ca="1" si="105">OFFSET(INDIRECT("'"&amp;Opt_alt&amp;"'!H12"),$A90,BD$5)*$DF90</f>
        <v>0</v>
      </c>
      <c r="BE90" s="137">
        <f t="shared" ca="1" si="105"/>
        <v>0</v>
      </c>
      <c r="BF90" s="137">
        <f t="shared" ca="1" si="105"/>
        <v>0</v>
      </c>
      <c r="BG90" s="137">
        <f t="shared" ca="1" si="105"/>
        <v>0</v>
      </c>
      <c r="BH90" s="137">
        <f t="shared" ca="1" si="105"/>
        <v>0</v>
      </c>
      <c r="BI90" s="137">
        <f t="shared" ca="1" si="105"/>
        <v>0</v>
      </c>
      <c r="BJ90" s="137">
        <f t="shared" ca="1" si="105"/>
        <v>0</v>
      </c>
      <c r="BK90" s="137">
        <f t="shared" ca="1" si="105"/>
        <v>0</v>
      </c>
      <c r="BL90" s="137">
        <f t="shared" ca="1" si="105"/>
        <v>0</v>
      </c>
      <c r="BM90" s="137">
        <f t="shared" ca="1" si="105"/>
        <v>0</v>
      </c>
      <c r="BN90" s="137">
        <f t="shared" ca="1" si="105"/>
        <v>0</v>
      </c>
      <c r="BO90" s="137">
        <f t="shared" ca="1" si="105"/>
        <v>0</v>
      </c>
      <c r="BP90" s="137">
        <f t="shared" ca="1" si="105"/>
        <v>0</v>
      </c>
      <c r="BQ90" s="137">
        <f t="shared" ca="1" si="105"/>
        <v>0</v>
      </c>
      <c r="BR90" s="137">
        <f t="shared" ca="1" si="105"/>
        <v>0</v>
      </c>
      <c r="BS90" s="137">
        <f t="shared" ca="1" si="105"/>
        <v>0</v>
      </c>
      <c r="BT90" s="137">
        <f t="shared" ref="BT90:CI99" ca="1" si="106">OFFSET(INDIRECT("'"&amp;Opt_alt&amp;"'!H12"),$A90,BT$5)*$DF90</f>
        <v>0</v>
      </c>
      <c r="BU90" s="137">
        <f t="shared" ca="1" si="106"/>
        <v>0</v>
      </c>
      <c r="BV90" s="137">
        <f t="shared" ca="1" si="106"/>
        <v>0</v>
      </c>
      <c r="BW90" s="137">
        <f t="shared" ca="1" si="106"/>
        <v>0</v>
      </c>
      <c r="BX90" s="137">
        <f t="shared" ca="1" si="106"/>
        <v>0</v>
      </c>
      <c r="BY90" s="137">
        <f t="shared" ca="1" si="106"/>
        <v>0</v>
      </c>
      <c r="BZ90" s="137">
        <f t="shared" ca="1" si="106"/>
        <v>0</v>
      </c>
      <c r="CA90" s="137">
        <f t="shared" ca="1" si="106"/>
        <v>0</v>
      </c>
      <c r="CB90" s="137">
        <f t="shared" ca="1" si="106"/>
        <v>0</v>
      </c>
      <c r="CC90" s="137">
        <f t="shared" ca="1" si="106"/>
        <v>0</v>
      </c>
      <c r="CD90" s="137">
        <f t="shared" ca="1" si="106"/>
        <v>0</v>
      </c>
      <c r="CE90" s="137">
        <f t="shared" ca="1" si="106"/>
        <v>0</v>
      </c>
      <c r="CF90" s="137">
        <f t="shared" ca="1" si="106"/>
        <v>0</v>
      </c>
      <c r="CG90" s="137">
        <f t="shared" ca="1" si="106"/>
        <v>0</v>
      </c>
      <c r="CH90" s="137">
        <f t="shared" ca="1" si="106"/>
        <v>0</v>
      </c>
      <c r="CI90" s="137">
        <f t="shared" ca="1" si="106"/>
        <v>0</v>
      </c>
      <c r="CJ90" s="137">
        <f t="shared" ref="CJ90:CY99" ca="1" si="107">OFFSET(INDIRECT("'"&amp;Opt_alt&amp;"'!H12"),$A90,CJ$5)*$DF90</f>
        <v>0</v>
      </c>
      <c r="CK90" s="137">
        <f t="shared" ca="1" si="107"/>
        <v>0</v>
      </c>
      <c r="CL90" s="137">
        <f t="shared" ca="1" si="107"/>
        <v>0</v>
      </c>
      <c r="CM90" s="137">
        <f t="shared" ca="1" si="107"/>
        <v>0</v>
      </c>
      <c r="CN90" s="137">
        <f t="shared" ca="1" si="107"/>
        <v>0</v>
      </c>
      <c r="CO90" s="137">
        <f t="shared" ca="1" si="107"/>
        <v>0</v>
      </c>
      <c r="CP90" s="137">
        <f t="shared" ca="1" si="107"/>
        <v>0</v>
      </c>
      <c r="CQ90" s="137">
        <f t="shared" ca="1" si="107"/>
        <v>0</v>
      </c>
      <c r="CR90" s="137">
        <f t="shared" ca="1" si="107"/>
        <v>0</v>
      </c>
      <c r="CS90" s="137">
        <f t="shared" ca="1" si="107"/>
        <v>0</v>
      </c>
      <c r="CT90" s="137">
        <f t="shared" ca="1" si="107"/>
        <v>0</v>
      </c>
      <c r="CU90" s="137">
        <f t="shared" ca="1" si="107"/>
        <v>0</v>
      </c>
      <c r="CV90" s="137">
        <f t="shared" ca="1" si="107"/>
        <v>0</v>
      </c>
      <c r="CW90" s="137">
        <f t="shared" ca="1" si="107"/>
        <v>0</v>
      </c>
      <c r="CX90" s="137">
        <f t="shared" ca="1" si="107"/>
        <v>0</v>
      </c>
      <c r="CY90" s="137">
        <f t="shared" ca="1" si="107"/>
        <v>0</v>
      </c>
      <c r="CZ90" s="137">
        <f t="shared" ref="CT90:DC99" ca="1" si="108">OFFSET(INDIRECT("'"&amp;Opt_alt&amp;"'!H12"),$A90,CZ$5)*$DF90</f>
        <v>0</v>
      </c>
      <c r="DA90" s="137">
        <f t="shared" ca="1" si="108"/>
        <v>0</v>
      </c>
      <c r="DB90" s="137">
        <f t="shared" ca="1" si="108"/>
        <v>0</v>
      </c>
      <c r="DC90" s="137">
        <f t="shared" ca="1" si="108"/>
        <v>0</v>
      </c>
      <c r="DE90" s="253" t="str">
        <f t="shared" ca="1" si="86"/>
        <v>G.2.</v>
      </c>
      <c r="DF90">
        <f t="shared" ref="DF90:DF99" ca="1" si="109">VLOOKUP(DE90,scenarijai,$DF$6,FALSE)</f>
        <v>1</v>
      </c>
      <c r="DG90">
        <f t="shared" ref="DG90:DG99" ca="1" si="110">OFFSET(INDIRECT("'"&amp;Opt_alt&amp;"'!H12"),$A90,DG$5)</f>
        <v>21</v>
      </c>
    </row>
    <row r="91" spans="1:112" hidden="1">
      <c r="A91" s="123">
        <v>79</v>
      </c>
      <c r="B91" s="204" t="str">
        <f t="shared" ca="1" si="83"/>
        <v>G.3.</v>
      </c>
      <c r="C91" s="128" t="str">
        <f t="shared" ca="1" si="84"/>
        <v/>
      </c>
      <c r="D91" s="113"/>
      <c r="E91" s="147">
        <f t="shared" ca="1" si="85"/>
        <v>0.21</v>
      </c>
      <c r="F91" s="138">
        <f ca="1">H91+NPV(FD,I91:INDEX(I91:DC91,PAL))</f>
        <v>0</v>
      </c>
      <c r="G91" s="139">
        <f ca="1">SUMIF($H$5:$DC$5,"&lt;="&amp;PAL,$H91:$DC91)</f>
        <v>0</v>
      </c>
      <c r="H91" s="137">
        <f t="shared" ca="1" si="102"/>
        <v>0</v>
      </c>
      <c r="I91" s="137">
        <f t="shared" ca="1" si="102"/>
        <v>0</v>
      </c>
      <c r="J91" s="137">
        <f t="shared" ca="1" si="102"/>
        <v>0</v>
      </c>
      <c r="K91" s="137">
        <f t="shared" ca="1" si="102"/>
        <v>0</v>
      </c>
      <c r="L91" s="137">
        <f t="shared" ca="1" si="102"/>
        <v>0</v>
      </c>
      <c r="M91" s="137">
        <f t="shared" ca="1" si="102"/>
        <v>0</v>
      </c>
      <c r="N91" s="137">
        <f t="shared" ca="1" si="102"/>
        <v>0</v>
      </c>
      <c r="O91" s="137">
        <f t="shared" ca="1" si="102"/>
        <v>0</v>
      </c>
      <c r="P91" s="137">
        <f t="shared" ca="1" si="102"/>
        <v>0</v>
      </c>
      <c r="Q91" s="137">
        <f t="shared" ca="1" si="102"/>
        <v>0</v>
      </c>
      <c r="R91" s="137">
        <f t="shared" ca="1" si="102"/>
        <v>0</v>
      </c>
      <c r="S91" s="137">
        <f t="shared" ca="1" si="102"/>
        <v>0</v>
      </c>
      <c r="T91" s="137">
        <f t="shared" ca="1" si="102"/>
        <v>0</v>
      </c>
      <c r="U91" s="137">
        <f t="shared" ca="1" si="102"/>
        <v>0</v>
      </c>
      <c r="V91" s="137">
        <f t="shared" ca="1" si="102"/>
        <v>0</v>
      </c>
      <c r="W91" s="137">
        <f t="shared" ca="1" si="102"/>
        <v>0</v>
      </c>
      <c r="X91" s="137">
        <f t="shared" ca="1" si="103"/>
        <v>0</v>
      </c>
      <c r="Y91" s="137">
        <f t="shared" ca="1" si="103"/>
        <v>0</v>
      </c>
      <c r="Z91" s="137">
        <f t="shared" ca="1" si="103"/>
        <v>0</v>
      </c>
      <c r="AA91" s="137">
        <f t="shared" ca="1" si="103"/>
        <v>0</v>
      </c>
      <c r="AB91" s="137">
        <f t="shared" ca="1" si="103"/>
        <v>0</v>
      </c>
      <c r="AC91" s="137">
        <f t="shared" ca="1" si="103"/>
        <v>0</v>
      </c>
      <c r="AD91" s="137">
        <f t="shared" ca="1" si="103"/>
        <v>0</v>
      </c>
      <c r="AE91" s="137">
        <f t="shared" ca="1" si="103"/>
        <v>0</v>
      </c>
      <c r="AF91" s="137">
        <f t="shared" ca="1" si="103"/>
        <v>0</v>
      </c>
      <c r="AG91" s="137">
        <f t="shared" ca="1" si="103"/>
        <v>0</v>
      </c>
      <c r="AH91" s="137">
        <f t="shared" ca="1" si="103"/>
        <v>0</v>
      </c>
      <c r="AI91" s="137">
        <f t="shared" ca="1" si="103"/>
        <v>0</v>
      </c>
      <c r="AJ91" s="137">
        <f t="shared" ca="1" si="103"/>
        <v>0</v>
      </c>
      <c r="AK91" s="137">
        <f t="shared" ca="1" si="103"/>
        <v>0</v>
      </c>
      <c r="AL91" s="137">
        <f t="shared" ca="1" si="103"/>
        <v>0</v>
      </c>
      <c r="AM91" s="137">
        <f t="shared" ca="1" si="103"/>
        <v>0</v>
      </c>
      <c r="AN91" s="137">
        <f t="shared" ca="1" si="104"/>
        <v>0</v>
      </c>
      <c r="AO91" s="137">
        <f t="shared" ca="1" si="104"/>
        <v>0</v>
      </c>
      <c r="AP91" s="137">
        <f t="shared" ca="1" si="104"/>
        <v>0</v>
      </c>
      <c r="AQ91" s="137">
        <f t="shared" ca="1" si="104"/>
        <v>0</v>
      </c>
      <c r="AR91" s="137">
        <f t="shared" ca="1" si="104"/>
        <v>0</v>
      </c>
      <c r="AS91" s="137">
        <f t="shared" ca="1" si="104"/>
        <v>0</v>
      </c>
      <c r="AT91" s="137">
        <f t="shared" ca="1" si="104"/>
        <v>0</v>
      </c>
      <c r="AU91" s="137">
        <f t="shared" ca="1" si="104"/>
        <v>0</v>
      </c>
      <c r="AV91" s="137">
        <f t="shared" ca="1" si="104"/>
        <v>0</v>
      </c>
      <c r="AW91" s="137">
        <f t="shared" ca="1" si="104"/>
        <v>0</v>
      </c>
      <c r="AX91" s="137">
        <f t="shared" ca="1" si="104"/>
        <v>0</v>
      </c>
      <c r="AY91" s="137">
        <f t="shared" ca="1" si="104"/>
        <v>0</v>
      </c>
      <c r="AZ91" s="137">
        <f t="shared" ca="1" si="104"/>
        <v>0</v>
      </c>
      <c r="BA91" s="137">
        <f t="shared" ca="1" si="104"/>
        <v>0</v>
      </c>
      <c r="BB91" s="137">
        <f t="shared" ca="1" si="104"/>
        <v>0</v>
      </c>
      <c r="BC91" s="137">
        <f t="shared" ca="1" si="104"/>
        <v>0</v>
      </c>
      <c r="BD91" s="137">
        <f t="shared" ca="1" si="105"/>
        <v>0</v>
      </c>
      <c r="BE91" s="137">
        <f t="shared" ca="1" si="105"/>
        <v>0</v>
      </c>
      <c r="BF91" s="137">
        <f t="shared" ca="1" si="105"/>
        <v>0</v>
      </c>
      <c r="BG91" s="137">
        <f t="shared" ca="1" si="105"/>
        <v>0</v>
      </c>
      <c r="BH91" s="137">
        <f t="shared" ca="1" si="105"/>
        <v>0</v>
      </c>
      <c r="BI91" s="137">
        <f t="shared" ca="1" si="105"/>
        <v>0</v>
      </c>
      <c r="BJ91" s="137">
        <f t="shared" ca="1" si="105"/>
        <v>0</v>
      </c>
      <c r="BK91" s="137">
        <f t="shared" ca="1" si="105"/>
        <v>0</v>
      </c>
      <c r="BL91" s="137">
        <f t="shared" ca="1" si="105"/>
        <v>0</v>
      </c>
      <c r="BM91" s="137">
        <f t="shared" ca="1" si="105"/>
        <v>0</v>
      </c>
      <c r="BN91" s="137">
        <f t="shared" ca="1" si="105"/>
        <v>0</v>
      </c>
      <c r="BO91" s="137">
        <f t="shared" ca="1" si="105"/>
        <v>0</v>
      </c>
      <c r="BP91" s="137">
        <f t="shared" ca="1" si="105"/>
        <v>0</v>
      </c>
      <c r="BQ91" s="137">
        <f t="shared" ca="1" si="105"/>
        <v>0</v>
      </c>
      <c r="BR91" s="137">
        <f t="shared" ca="1" si="105"/>
        <v>0</v>
      </c>
      <c r="BS91" s="137">
        <f t="shared" ca="1" si="105"/>
        <v>0</v>
      </c>
      <c r="BT91" s="137">
        <f t="shared" ca="1" si="106"/>
        <v>0</v>
      </c>
      <c r="BU91" s="137">
        <f t="shared" ca="1" si="106"/>
        <v>0</v>
      </c>
      <c r="BV91" s="137">
        <f t="shared" ca="1" si="106"/>
        <v>0</v>
      </c>
      <c r="BW91" s="137">
        <f t="shared" ca="1" si="106"/>
        <v>0</v>
      </c>
      <c r="BX91" s="137">
        <f t="shared" ca="1" si="106"/>
        <v>0</v>
      </c>
      <c r="BY91" s="137">
        <f t="shared" ca="1" si="106"/>
        <v>0</v>
      </c>
      <c r="BZ91" s="137">
        <f t="shared" ca="1" si="106"/>
        <v>0</v>
      </c>
      <c r="CA91" s="137">
        <f t="shared" ca="1" si="106"/>
        <v>0</v>
      </c>
      <c r="CB91" s="137">
        <f t="shared" ca="1" si="106"/>
        <v>0</v>
      </c>
      <c r="CC91" s="137">
        <f t="shared" ca="1" si="106"/>
        <v>0</v>
      </c>
      <c r="CD91" s="137">
        <f t="shared" ca="1" si="106"/>
        <v>0</v>
      </c>
      <c r="CE91" s="137">
        <f t="shared" ca="1" si="106"/>
        <v>0</v>
      </c>
      <c r="CF91" s="137">
        <f t="shared" ca="1" si="106"/>
        <v>0</v>
      </c>
      <c r="CG91" s="137">
        <f t="shared" ca="1" si="106"/>
        <v>0</v>
      </c>
      <c r="CH91" s="137">
        <f t="shared" ca="1" si="106"/>
        <v>0</v>
      </c>
      <c r="CI91" s="137">
        <f t="shared" ca="1" si="106"/>
        <v>0</v>
      </c>
      <c r="CJ91" s="137">
        <f t="shared" ca="1" si="107"/>
        <v>0</v>
      </c>
      <c r="CK91" s="137">
        <f t="shared" ca="1" si="107"/>
        <v>0</v>
      </c>
      <c r="CL91" s="137">
        <f t="shared" ca="1" si="107"/>
        <v>0</v>
      </c>
      <c r="CM91" s="137">
        <f t="shared" ca="1" si="107"/>
        <v>0</v>
      </c>
      <c r="CN91" s="137">
        <f t="shared" ca="1" si="107"/>
        <v>0</v>
      </c>
      <c r="CO91" s="137">
        <f t="shared" ca="1" si="107"/>
        <v>0</v>
      </c>
      <c r="CP91" s="137">
        <f t="shared" ca="1" si="107"/>
        <v>0</v>
      </c>
      <c r="CQ91" s="137">
        <f t="shared" ca="1" si="107"/>
        <v>0</v>
      </c>
      <c r="CR91" s="137">
        <f t="shared" ca="1" si="107"/>
        <v>0</v>
      </c>
      <c r="CS91" s="137">
        <f t="shared" ca="1" si="107"/>
        <v>0</v>
      </c>
      <c r="CT91" s="137">
        <f t="shared" ca="1" si="108"/>
        <v>0</v>
      </c>
      <c r="CU91" s="137">
        <f t="shared" ca="1" si="108"/>
        <v>0</v>
      </c>
      <c r="CV91" s="137">
        <f t="shared" ca="1" si="108"/>
        <v>0</v>
      </c>
      <c r="CW91" s="137">
        <f t="shared" ca="1" si="108"/>
        <v>0</v>
      </c>
      <c r="CX91" s="137">
        <f t="shared" ca="1" si="108"/>
        <v>0</v>
      </c>
      <c r="CY91" s="137">
        <f t="shared" ca="1" si="108"/>
        <v>0</v>
      </c>
      <c r="CZ91" s="137">
        <f t="shared" ca="1" si="108"/>
        <v>0</v>
      </c>
      <c r="DA91" s="137">
        <f t="shared" ca="1" si="108"/>
        <v>0</v>
      </c>
      <c r="DB91" s="137">
        <f t="shared" ca="1" si="108"/>
        <v>0</v>
      </c>
      <c r="DC91" s="137">
        <f t="shared" ca="1" si="108"/>
        <v>0</v>
      </c>
      <c r="DE91" s="253" t="str">
        <f t="shared" ca="1" si="86"/>
        <v>G.3.</v>
      </c>
      <c r="DF91">
        <f t="shared" ca="1" si="109"/>
        <v>1</v>
      </c>
      <c r="DG91">
        <f t="shared" ca="1" si="110"/>
        <v>21</v>
      </c>
    </row>
    <row r="92" spans="1:112" hidden="1">
      <c r="A92" s="123">
        <v>80</v>
      </c>
      <c r="B92" s="204" t="str">
        <f t="shared" ca="1" si="83"/>
        <v>G.4.</v>
      </c>
      <c r="C92" s="128" t="str">
        <f t="shared" ca="1" si="84"/>
        <v/>
      </c>
      <c r="D92" s="113"/>
      <c r="E92" s="147">
        <f t="shared" ca="1" si="85"/>
        <v>0.21</v>
      </c>
      <c r="F92" s="138">
        <f ca="1">H92+NPV(FD,I92:INDEX(I92:DC92,PAL))</f>
        <v>0</v>
      </c>
      <c r="G92" s="139">
        <f ca="1">SUMIF($H$5:$DC$5,"&lt;="&amp;PAL,$H92:$DC92)</f>
        <v>0</v>
      </c>
      <c r="H92" s="137">
        <f t="shared" ca="1" si="102"/>
        <v>0</v>
      </c>
      <c r="I92" s="137">
        <f t="shared" ca="1" si="102"/>
        <v>0</v>
      </c>
      <c r="J92" s="137">
        <f t="shared" ca="1" si="102"/>
        <v>0</v>
      </c>
      <c r="K92" s="137">
        <f t="shared" ca="1" si="102"/>
        <v>0</v>
      </c>
      <c r="L92" s="137">
        <f t="shared" ca="1" si="102"/>
        <v>0</v>
      </c>
      <c r="M92" s="137">
        <f t="shared" ca="1" si="102"/>
        <v>0</v>
      </c>
      <c r="N92" s="137">
        <f t="shared" ca="1" si="102"/>
        <v>0</v>
      </c>
      <c r="O92" s="137">
        <f t="shared" ca="1" si="102"/>
        <v>0</v>
      </c>
      <c r="P92" s="137">
        <f t="shared" ca="1" si="102"/>
        <v>0</v>
      </c>
      <c r="Q92" s="137">
        <f t="shared" ca="1" si="102"/>
        <v>0</v>
      </c>
      <c r="R92" s="137">
        <f t="shared" ca="1" si="102"/>
        <v>0</v>
      </c>
      <c r="S92" s="137">
        <f t="shared" ca="1" si="102"/>
        <v>0</v>
      </c>
      <c r="T92" s="137">
        <f t="shared" ca="1" si="102"/>
        <v>0</v>
      </c>
      <c r="U92" s="137">
        <f t="shared" ca="1" si="102"/>
        <v>0</v>
      </c>
      <c r="V92" s="137">
        <f t="shared" ca="1" si="102"/>
        <v>0</v>
      </c>
      <c r="W92" s="137">
        <f t="shared" ca="1" si="102"/>
        <v>0</v>
      </c>
      <c r="X92" s="137">
        <f t="shared" ca="1" si="103"/>
        <v>0</v>
      </c>
      <c r="Y92" s="137">
        <f t="shared" ca="1" si="103"/>
        <v>0</v>
      </c>
      <c r="Z92" s="137">
        <f t="shared" ca="1" si="103"/>
        <v>0</v>
      </c>
      <c r="AA92" s="137">
        <f t="shared" ca="1" si="103"/>
        <v>0</v>
      </c>
      <c r="AB92" s="137">
        <f t="shared" ca="1" si="103"/>
        <v>0</v>
      </c>
      <c r="AC92" s="137">
        <f t="shared" ca="1" si="103"/>
        <v>0</v>
      </c>
      <c r="AD92" s="137">
        <f t="shared" ca="1" si="103"/>
        <v>0</v>
      </c>
      <c r="AE92" s="137">
        <f t="shared" ca="1" si="103"/>
        <v>0</v>
      </c>
      <c r="AF92" s="137">
        <f t="shared" ca="1" si="103"/>
        <v>0</v>
      </c>
      <c r="AG92" s="137">
        <f t="shared" ca="1" si="103"/>
        <v>0</v>
      </c>
      <c r="AH92" s="137">
        <f t="shared" ca="1" si="103"/>
        <v>0</v>
      </c>
      <c r="AI92" s="137">
        <f t="shared" ca="1" si="103"/>
        <v>0</v>
      </c>
      <c r="AJ92" s="137">
        <f t="shared" ca="1" si="103"/>
        <v>0</v>
      </c>
      <c r="AK92" s="137">
        <f t="shared" ca="1" si="103"/>
        <v>0</v>
      </c>
      <c r="AL92" s="137">
        <f t="shared" ca="1" si="103"/>
        <v>0</v>
      </c>
      <c r="AM92" s="137">
        <f t="shared" ca="1" si="103"/>
        <v>0</v>
      </c>
      <c r="AN92" s="137">
        <f t="shared" ca="1" si="104"/>
        <v>0</v>
      </c>
      <c r="AO92" s="137">
        <f t="shared" ca="1" si="104"/>
        <v>0</v>
      </c>
      <c r="AP92" s="137">
        <f t="shared" ca="1" si="104"/>
        <v>0</v>
      </c>
      <c r="AQ92" s="137">
        <f t="shared" ca="1" si="104"/>
        <v>0</v>
      </c>
      <c r="AR92" s="137">
        <f t="shared" ca="1" si="104"/>
        <v>0</v>
      </c>
      <c r="AS92" s="137">
        <f t="shared" ca="1" si="104"/>
        <v>0</v>
      </c>
      <c r="AT92" s="137">
        <f t="shared" ca="1" si="104"/>
        <v>0</v>
      </c>
      <c r="AU92" s="137">
        <f t="shared" ca="1" si="104"/>
        <v>0</v>
      </c>
      <c r="AV92" s="137">
        <f t="shared" ca="1" si="104"/>
        <v>0</v>
      </c>
      <c r="AW92" s="137">
        <f t="shared" ca="1" si="104"/>
        <v>0</v>
      </c>
      <c r="AX92" s="137">
        <f t="shared" ca="1" si="104"/>
        <v>0</v>
      </c>
      <c r="AY92" s="137">
        <f t="shared" ca="1" si="104"/>
        <v>0</v>
      </c>
      <c r="AZ92" s="137">
        <f t="shared" ca="1" si="104"/>
        <v>0</v>
      </c>
      <c r="BA92" s="137">
        <f t="shared" ca="1" si="104"/>
        <v>0</v>
      </c>
      <c r="BB92" s="137">
        <f t="shared" ca="1" si="104"/>
        <v>0</v>
      </c>
      <c r="BC92" s="137">
        <f t="shared" ca="1" si="104"/>
        <v>0</v>
      </c>
      <c r="BD92" s="137">
        <f t="shared" ca="1" si="105"/>
        <v>0</v>
      </c>
      <c r="BE92" s="137">
        <f t="shared" ca="1" si="105"/>
        <v>0</v>
      </c>
      <c r="BF92" s="137">
        <f t="shared" ca="1" si="105"/>
        <v>0</v>
      </c>
      <c r="BG92" s="137">
        <f t="shared" ca="1" si="105"/>
        <v>0</v>
      </c>
      <c r="BH92" s="137">
        <f t="shared" ca="1" si="105"/>
        <v>0</v>
      </c>
      <c r="BI92" s="137">
        <f t="shared" ca="1" si="105"/>
        <v>0</v>
      </c>
      <c r="BJ92" s="137">
        <f t="shared" ca="1" si="105"/>
        <v>0</v>
      </c>
      <c r="BK92" s="137">
        <f t="shared" ca="1" si="105"/>
        <v>0</v>
      </c>
      <c r="BL92" s="137">
        <f t="shared" ca="1" si="105"/>
        <v>0</v>
      </c>
      <c r="BM92" s="137">
        <f t="shared" ca="1" si="105"/>
        <v>0</v>
      </c>
      <c r="BN92" s="137">
        <f t="shared" ca="1" si="105"/>
        <v>0</v>
      </c>
      <c r="BO92" s="137">
        <f t="shared" ca="1" si="105"/>
        <v>0</v>
      </c>
      <c r="BP92" s="137">
        <f t="shared" ca="1" si="105"/>
        <v>0</v>
      </c>
      <c r="BQ92" s="137">
        <f t="shared" ca="1" si="105"/>
        <v>0</v>
      </c>
      <c r="BR92" s="137">
        <f t="shared" ca="1" si="105"/>
        <v>0</v>
      </c>
      <c r="BS92" s="137">
        <f t="shared" ca="1" si="105"/>
        <v>0</v>
      </c>
      <c r="BT92" s="137">
        <f t="shared" ca="1" si="106"/>
        <v>0</v>
      </c>
      <c r="BU92" s="137">
        <f t="shared" ca="1" si="106"/>
        <v>0</v>
      </c>
      <c r="BV92" s="137">
        <f t="shared" ca="1" si="106"/>
        <v>0</v>
      </c>
      <c r="BW92" s="137">
        <f t="shared" ca="1" si="106"/>
        <v>0</v>
      </c>
      <c r="BX92" s="137">
        <f t="shared" ca="1" si="106"/>
        <v>0</v>
      </c>
      <c r="BY92" s="137">
        <f t="shared" ca="1" si="106"/>
        <v>0</v>
      </c>
      <c r="BZ92" s="137">
        <f t="shared" ca="1" si="106"/>
        <v>0</v>
      </c>
      <c r="CA92" s="137">
        <f t="shared" ca="1" si="106"/>
        <v>0</v>
      </c>
      <c r="CB92" s="137">
        <f t="shared" ca="1" si="106"/>
        <v>0</v>
      </c>
      <c r="CC92" s="137">
        <f t="shared" ca="1" si="106"/>
        <v>0</v>
      </c>
      <c r="CD92" s="137">
        <f t="shared" ca="1" si="106"/>
        <v>0</v>
      </c>
      <c r="CE92" s="137">
        <f t="shared" ca="1" si="106"/>
        <v>0</v>
      </c>
      <c r="CF92" s="137">
        <f t="shared" ca="1" si="106"/>
        <v>0</v>
      </c>
      <c r="CG92" s="137">
        <f t="shared" ca="1" si="106"/>
        <v>0</v>
      </c>
      <c r="CH92" s="137">
        <f t="shared" ca="1" si="106"/>
        <v>0</v>
      </c>
      <c r="CI92" s="137">
        <f t="shared" ca="1" si="106"/>
        <v>0</v>
      </c>
      <c r="CJ92" s="137">
        <f t="shared" ca="1" si="107"/>
        <v>0</v>
      </c>
      <c r="CK92" s="137">
        <f t="shared" ca="1" si="107"/>
        <v>0</v>
      </c>
      <c r="CL92" s="137">
        <f t="shared" ca="1" si="107"/>
        <v>0</v>
      </c>
      <c r="CM92" s="137">
        <f t="shared" ca="1" si="107"/>
        <v>0</v>
      </c>
      <c r="CN92" s="137">
        <f t="shared" ca="1" si="107"/>
        <v>0</v>
      </c>
      <c r="CO92" s="137">
        <f t="shared" ca="1" si="107"/>
        <v>0</v>
      </c>
      <c r="CP92" s="137">
        <f t="shared" ca="1" si="107"/>
        <v>0</v>
      </c>
      <c r="CQ92" s="137">
        <f t="shared" ca="1" si="107"/>
        <v>0</v>
      </c>
      <c r="CR92" s="137">
        <f t="shared" ca="1" si="107"/>
        <v>0</v>
      </c>
      <c r="CS92" s="137">
        <f t="shared" ca="1" si="107"/>
        <v>0</v>
      </c>
      <c r="CT92" s="137">
        <f t="shared" ca="1" si="108"/>
        <v>0</v>
      </c>
      <c r="CU92" s="137">
        <f t="shared" ca="1" si="108"/>
        <v>0</v>
      </c>
      <c r="CV92" s="137">
        <f t="shared" ca="1" si="108"/>
        <v>0</v>
      </c>
      <c r="CW92" s="137">
        <f t="shared" ca="1" si="108"/>
        <v>0</v>
      </c>
      <c r="CX92" s="137">
        <f t="shared" ca="1" si="108"/>
        <v>0</v>
      </c>
      <c r="CY92" s="137">
        <f t="shared" ca="1" si="108"/>
        <v>0</v>
      </c>
      <c r="CZ92" s="137">
        <f t="shared" ca="1" si="108"/>
        <v>0</v>
      </c>
      <c r="DA92" s="137">
        <f t="shared" ca="1" si="108"/>
        <v>0</v>
      </c>
      <c r="DB92" s="137">
        <f t="shared" ca="1" si="108"/>
        <v>0</v>
      </c>
      <c r="DC92" s="137">
        <f t="shared" ca="1" si="108"/>
        <v>0</v>
      </c>
      <c r="DE92" s="253" t="str">
        <f t="shared" ca="1" si="86"/>
        <v>G.4.</v>
      </c>
      <c r="DF92">
        <f t="shared" ca="1" si="109"/>
        <v>1</v>
      </c>
      <c r="DG92">
        <f t="shared" ca="1" si="110"/>
        <v>21</v>
      </c>
    </row>
    <row r="93" spans="1:112" hidden="1">
      <c r="A93" s="123">
        <v>81</v>
      </c>
      <c r="B93" s="204" t="str">
        <f t="shared" ca="1" si="83"/>
        <v>G.5.</v>
      </c>
      <c r="C93" s="128" t="str">
        <f t="shared" ca="1" si="84"/>
        <v/>
      </c>
      <c r="D93" s="113"/>
      <c r="E93" s="147">
        <f t="shared" ca="1" si="85"/>
        <v>0.21</v>
      </c>
      <c r="F93" s="138">
        <f ca="1">H93+NPV(FD,I93:INDEX(I93:DC93,PAL))</f>
        <v>0</v>
      </c>
      <c r="G93" s="139">
        <f ca="1">SUMIF($H$5:$DC$5,"&lt;="&amp;PAL,$H93:$DC93)</f>
        <v>0</v>
      </c>
      <c r="H93" s="137">
        <f t="shared" ca="1" si="102"/>
        <v>0</v>
      </c>
      <c r="I93" s="137">
        <f t="shared" ca="1" si="102"/>
        <v>0</v>
      </c>
      <c r="J93" s="137">
        <f t="shared" ca="1" si="102"/>
        <v>0</v>
      </c>
      <c r="K93" s="137">
        <f t="shared" ca="1" si="102"/>
        <v>0</v>
      </c>
      <c r="L93" s="137">
        <f t="shared" ca="1" si="102"/>
        <v>0</v>
      </c>
      <c r="M93" s="137">
        <f t="shared" ca="1" si="102"/>
        <v>0</v>
      </c>
      <c r="N93" s="137">
        <f t="shared" ca="1" si="102"/>
        <v>0</v>
      </c>
      <c r="O93" s="137">
        <f t="shared" ca="1" si="102"/>
        <v>0</v>
      </c>
      <c r="P93" s="137">
        <f t="shared" ca="1" si="102"/>
        <v>0</v>
      </c>
      <c r="Q93" s="137">
        <f t="shared" ca="1" si="102"/>
        <v>0</v>
      </c>
      <c r="R93" s="137">
        <f t="shared" ca="1" si="102"/>
        <v>0</v>
      </c>
      <c r="S93" s="137">
        <f t="shared" ca="1" si="102"/>
        <v>0</v>
      </c>
      <c r="T93" s="137">
        <f t="shared" ca="1" si="102"/>
        <v>0</v>
      </c>
      <c r="U93" s="137">
        <f t="shared" ca="1" si="102"/>
        <v>0</v>
      </c>
      <c r="V93" s="137">
        <f t="shared" ca="1" si="102"/>
        <v>0</v>
      </c>
      <c r="W93" s="137">
        <f t="shared" ca="1" si="102"/>
        <v>0</v>
      </c>
      <c r="X93" s="137">
        <f t="shared" ca="1" si="103"/>
        <v>0</v>
      </c>
      <c r="Y93" s="137">
        <f t="shared" ca="1" si="103"/>
        <v>0</v>
      </c>
      <c r="Z93" s="137">
        <f t="shared" ca="1" si="103"/>
        <v>0</v>
      </c>
      <c r="AA93" s="137">
        <f t="shared" ca="1" si="103"/>
        <v>0</v>
      </c>
      <c r="AB93" s="137">
        <f t="shared" ca="1" si="103"/>
        <v>0</v>
      </c>
      <c r="AC93" s="137">
        <f t="shared" ca="1" si="103"/>
        <v>0</v>
      </c>
      <c r="AD93" s="137">
        <f t="shared" ca="1" si="103"/>
        <v>0</v>
      </c>
      <c r="AE93" s="137">
        <f t="shared" ca="1" si="103"/>
        <v>0</v>
      </c>
      <c r="AF93" s="137">
        <f t="shared" ca="1" si="103"/>
        <v>0</v>
      </c>
      <c r="AG93" s="137">
        <f t="shared" ca="1" si="103"/>
        <v>0</v>
      </c>
      <c r="AH93" s="137">
        <f t="shared" ca="1" si="103"/>
        <v>0</v>
      </c>
      <c r="AI93" s="137">
        <f t="shared" ca="1" si="103"/>
        <v>0</v>
      </c>
      <c r="AJ93" s="137">
        <f t="shared" ca="1" si="103"/>
        <v>0</v>
      </c>
      <c r="AK93" s="137">
        <f t="shared" ca="1" si="103"/>
        <v>0</v>
      </c>
      <c r="AL93" s="137">
        <f t="shared" ca="1" si="103"/>
        <v>0</v>
      </c>
      <c r="AM93" s="137">
        <f t="shared" ca="1" si="103"/>
        <v>0</v>
      </c>
      <c r="AN93" s="137">
        <f t="shared" ca="1" si="104"/>
        <v>0</v>
      </c>
      <c r="AO93" s="137">
        <f t="shared" ca="1" si="104"/>
        <v>0</v>
      </c>
      <c r="AP93" s="137">
        <f t="shared" ca="1" si="104"/>
        <v>0</v>
      </c>
      <c r="AQ93" s="137">
        <f t="shared" ca="1" si="104"/>
        <v>0</v>
      </c>
      <c r="AR93" s="137">
        <f t="shared" ca="1" si="104"/>
        <v>0</v>
      </c>
      <c r="AS93" s="137">
        <f t="shared" ca="1" si="104"/>
        <v>0</v>
      </c>
      <c r="AT93" s="137">
        <f t="shared" ca="1" si="104"/>
        <v>0</v>
      </c>
      <c r="AU93" s="137">
        <f t="shared" ca="1" si="104"/>
        <v>0</v>
      </c>
      <c r="AV93" s="137">
        <f t="shared" ca="1" si="104"/>
        <v>0</v>
      </c>
      <c r="AW93" s="137">
        <f t="shared" ca="1" si="104"/>
        <v>0</v>
      </c>
      <c r="AX93" s="137">
        <f t="shared" ca="1" si="104"/>
        <v>0</v>
      </c>
      <c r="AY93" s="137">
        <f t="shared" ca="1" si="104"/>
        <v>0</v>
      </c>
      <c r="AZ93" s="137">
        <f t="shared" ca="1" si="104"/>
        <v>0</v>
      </c>
      <c r="BA93" s="137">
        <f t="shared" ca="1" si="104"/>
        <v>0</v>
      </c>
      <c r="BB93" s="137">
        <f t="shared" ca="1" si="104"/>
        <v>0</v>
      </c>
      <c r="BC93" s="137">
        <f t="shared" ca="1" si="104"/>
        <v>0</v>
      </c>
      <c r="BD93" s="137">
        <f t="shared" ca="1" si="105"/>
        <v>0</v>
      </c>
      <c r="BE93" s="137">
        <f t="shared" ca="1" si="105"/>
        <v>0</v>
      </c>
      <c r="BF93" s="137">
        <f t="shared" ca="1" si="105"/>
        <v>0</v>
      </c>
      <c r="BG93" s="137">
        <f t="shared" ca="1" si="105"/>
        <v>0</v>
      </c>
      <c r="BH93" s="137">
        <f t="shared" ca="1" si="105"/>
        <v>0</v>
      </c>
      <c r="BI93" s="137">
        <f t="shared" ca="1" si="105"/>
        <v>0</v>
      </c>
      <c r="BJ93" s="137">
        <f t="shared" ca="1" si="105"/>
        <v>0</v>
      </c>
      <c r="BK93" s="137">
        <f t="shared" ca="1" si="105"/>
        <v>0</v>
      </c>
      <c r="BL93" s="137">
        <f t="shared" ca="1" si="105"/>
        <v>0</v>
      </c>
      <c r="BM93" s="137">
        <f t="shared" ca="1" si="105"/>
        <v>0</v>
      </c>
      <c r="BN93" s="137">
        <f t="shared" ca="1" si="105"/>
        <v>0</v>
      </c>
      <c r="BO93" s="137">
        <f t="shared" ca="1" si="105"/>
        <v>0</v>
      </c>
      <c r="BP93" s="137">
        <f t="shared" ca="1" si="105"/>
        <v>0</v>
      </c>
      <c r="BQ93" s="137">
        <f t="shared" ca="1" si="105"/>
        <v>0</v>
      </c>
      <c r="BR93" s="137">
        <f t="shared" ca="1" si="105"/>
        <v>0</v>
      </c>
      <c r="BS93" s="137">
        <f t="shared" ca="1" si="105"/>
        <v>0</v>
      </c>
      <c r="BT93" s="137">
        <f t="shared" ca="1" si="106"/>
        <v>0</v>
      </c>
      <c r="BU93" s="137">
        <f t="shared" ca="1" si="106"/>
        <v>0</v>
      </c>
      <c r="BV93" s="137">
        <f t="shared" ca="1" si="106"/>
        <v>0</v>
      </c>
      <c r="BW93" s="137">
        <f t="shared" ca="1" si="106"/>
        <v>0</v>
      </c>
      <c r="BX93" s="137">
        <f t="shared" ca="1" si="106"/>
        <v>0</v>
      </c>
      <c r="BY93" s="137">
        <f t="shared" ca="1" si="106"/>
        <v>0</v>
      </c>
      <c r="BZ93" s="137">
        <f t="shared" ca="1" si="106"/>
        <v>0</v>
      </c>
      <c r="CA93" s="137">
        <f t="shared" ca="1" si="106"/>
        <v>0</v>
      </c>
      <c r="CB93" s="137">
        <f t="shared" ca="1" si="106"/>
        <v>0</v>
      </c>
      <c r="CC93" s="137">
        <f t="shared" ca="1" si="106"/>
        <v>0</v>
      </c>
      <c r="CD93" s="137">
        <f t="shared" ca="1" si="106"/>
        <v>0</v>
      </c>
      <c r="CE93" s="137">
        <f t="shared" ca="1" si="106"/>
        <v>0</v>
      </c>
      <c r="CF93" s="137">
        <f t="shared" ca="1" si="106"/>
        <v>0</v>
      </c>
      <c r="CG93" s="137">
        <f t="shared" ca="1" si="106"/>
        <v>0</v>
      </c>
      <c r="CH93" s="137">
        <f t="shared" ca="1" si="106"/>
        <v>0</v>
      </c>
      <c r="CI93" s="137">
        <f t="shared" ca="1" si="106"/>
        <v>0</v>
      </c>
      <c r="CJ93" s="137">
        <f t="shared" ca="1" si="107"/>
        <v>0</v>
      </c>
      <c r="CK93" s="137">
        <f t="shared" ca="1" si="107"/>
        <v>0</v>
      </c>
      <c r="CL93" s="137">
        <f t="shared" ca="1" si="107"/>
        <v>0</v>
      </c>
      <c r="CM93" s="137">
        <f t="shared" ca="1" si="107"/>
        <v>0</v>
      </c>
      <c r="CN93" s="137">
        <f t="shared" ca="1" si="107"/>
        <v>0</v>
      </c>
      <c r="CO93" s="137">
        <f t="shared" ca="1" si="107"/>
        <v>0</v>
      </c>
      <c r="CP93" s="137">
        <f t="shared" ca="1" si="107"/>
        <v>0</v>
      </c>
      <c r="CQ93" s="137">
        <f t="shared" ca="1" si="107"/>
        <v>0</v>
      </c>
      <c r="CR93" s="137">
        <f t="shared" ca="1" si="107"/>
        <v>0</v>
      </c>
      <c r="CS93" s="137">
        <f t="shared" ca="1" si="107"/>
        <v>0</v>
      </c>
      <c r="CT93" s="137">
        <f t="shared" ca="1" si="108"/>
        <v>0</v>
      </c>
      <c r="CU93" s="137">
        <f t="shared" ca="1" si="108"/>
        <v>0</v>
      </c>
      <c r="CV93" s="137">
        <f t="shared" ca="1" si="108"/>
        <v>0</v>
      </c>
      <c r="CW93" s="137">
        <f t="shared" ca="1" si="108"/>
        <v>0</v>
      </c>
      <c r="CX93" s="137">
        <f t="shared" ca="1" si="108"/>
        <v>0</v>
      </c>
      <c r="CY93" s="137">
        <f t="shared" ca="1" si="108"/>
        <v>0</v>
      </c>
      <c r="CZ93" s="137">
        <f t="shared" ca="1" si="108"/>
        <v>0</v>
      </c>
      <c r="DA93" s="137">
        <f t="shared" ca="1" si="108"/>
        <v>0</v>
      </c>
      <c r="DB93" s="137">
        <f t="shared" ca="1" si="108"/>
        <v>0</v>
      </c>
      <c r="DC93" s="137">
        <f t="shared" ca="1" si="108"/>
        <v>0</v>
      </c>
      <c r="DE93" s="253" t="str">
        <f t="shared" ca="1" si="86"/>
        <v>G.5.</v>
      </c>
      <c r="DF93">
        <f t="shared" ca="1" si="109"/>
        <v>1</v>
      </c>
      <c r="DG93">
        <f t="shared" ca="1" si="110"/>
        <v>21</v>
      </c>
    </row>
    <row r="94" spans="1:112" hidden="1">
      <c r="A94" s="123">
        <v>82</v>
      </c>
      <c r="B94" s="204" t="str">
        <f t="shared" ca="1" si="83"/>
        <v>G.6.</v>
      </c>
      <c r="C94" s="128" t="str">
        <f t="shared" ca="1" si="84"/>
        <v>Darbo užmokesčio sąnaudos (LTGI)</v>
      </c>
      <c r="D94" s="113"/>
      <c r="E94" s="147">
        <f t="shared" ca="1" si="85"/>
        <v>0</v>
      </c>
      <c r="F94" s="138">
        <f ca="1">H94+NPV(FD,I94:INDEX(I94:DC94,PAL))</f>
        <v>54606.187883376973</v>
      </c>
      <c r="G94" s="139">
        <f ca="1">SUMIF($H$5:$DC$5,"&lt;="&amp;PAL,$H94:$DC94)</f>
        <v>104875.02380952386</v>
      </c>
      <c r="H94" s="137">
        <f t="shared" ca="1" si="102"/>
        <v>0</v>
      </c>
      <c r="I94" s="137">
        <f t="shared" ca="1" si="102"/>
        <v>0</v>
      </c>
      <c r="J94" s="137">
        <f t="shared" ca="1" si="102"/>
        <v>3084.5595238095234</v>
      </c>
      <c r="K94" s="137">
        <f t="shared" ca="1" si="102"/>
        <v>3084.5595238095234</v>
      </c>
      <c r="L94" s="137">
        <f t="shared" ca="1" si="102"/>
        <v>3084.5595238095234</v>
      </c>
      <c r="M94" s="137">
        <f t="shared" ca="1" si="102"/>
        <v>3084.5595238095234</v>
      </c>
      <c r="N94" s="137">
        <f t="shared" ca="1" si="102"/>
        <v>3084.5595238095234</v>
      </c>
      <c r="O94" s="137">
        <f t="shared" ca="1" si="102"/>
        <v>3084.5595238095234</v>
      </c>
      <c r="P94" s="137">
        <f t="shared" ca="1" si="102"/>
        <v>3084.5595238095234</v>
      </c>
      <c r="Q94" s="137">
        <f t="shared" ca="1" si="102"/>
        <v>3084.5595238095234</v>
      </c>
      <c r="R94" s="137">
        <f t="shared" ca="1" si="102"/>
        <v>3084.5595238095234</v>
      </c>
      <c r="S94" s="137">
        <f t="shared" ca="1" si="102"/>
        <v>3084.5595238095234</v>
      </c>
      <c r="T94" s="137">
        <f t="shared" ca="1" si="102"/>
        <v>3084.5595238095234</v>
      </c>
      <c r="U94" s="137">
        <f t="shared" ca="1" si="102"/>
        <v>3084.5595238095234</v>
      </c>
      <c r="V94" s="137">
        <f t="shared" ca="1" si="102"/>
        <v>3084.5595238095234</v>
      </c>
      <c r="W94" s="137">
        <f t="shared" ca="1" si="102"/>
        <v>3084.5595238095234</v>
      </c>
      <c r="X94" s="137">
        <f t="shared" ca="1" si="103"/>
        <v>3084.5595238095234</v>
      </c>
      <c r="Y94" s="137">
        <f t="shared" ca="1" si="103"/>
        <v>3084.5595238095234</v>
      </c>
      <c r="Z94" s="137">
        <f t="shared" ca="1" si="103"/>
        <v>3084.5595238095234</v>
      </c>
      <c r="AA94" s="137">
        <f t="shared" ca="1" si="103"/>
        <v>3084.5595238095234</v>
      </c>
      <c r="AB94" s="137">
        <f t="shared" ca="1" si="103"/>
        <v>3084.5595238095234</v>
      </c>
      <c r="AC94" s="137">
        <f t="shared" ca="1" si="103"/>
        <v>3084.5595238095234</v>
      </c>
      <c r="AD94" s="137">
        <f t="shared" ca="1" si="103"/>
        <v>3084.5595238095234</v>
      </c>
      <c r="AE94" s="137">
        <f t="shared" ca="1" si="103"/>
        <v>3084.5595238095234</v>
      </c>
      <c r="AF94" s="137">
        <f t="shared" ca="1" si="103"/>
        <v>3084.5595238095234</v>
      </c>
      <c r="AG94" s="137">
        <f t="shared" ca="1" si="103"/>
        <v>3084.5595238095234</v>
      </c>
      <c r="AH94" s="137">
        <f t="shared" ca="1" si="103"/>
        <v>3084.5595238095234</v>
      </c>
      <c r="AI94" s="137">
        <f t="shared" ca="1" si="103"/>
        <v>3084.5595238095234</v>
      </c>
      <c r="AJ94" s="137">
        <f t="shared" ca="1" si="103"/>
        <v>3084.5595238095234</v>
      </c>
      <c r="AK94" s="137">
        <f t="shared" ca="1" si="103"/>
        <v>3084.5595238095234</v>
      </c>
      <c r="AL94" s="137">
        <f t="shared" ca="1" si="103"/>
        <v>3084.5595238095234</v>
      </c>
      <c r="AM94" s="137">
        <f t="shared" ca="1" si="103"/>
        <v>3084.5595238095234</v>
      </c>
      <c r="AN94" s="137">
        <f t="shared" ca="1" si="104"/>
        <v>3084.5595238095234</v>
      </c>
      <c r="AO94" s="137">
        <f t="shared" ca="1" si="104"/>
        <v>3084.5595238095234</v>
      </c>
      <c r="AP94" s="137">
        <f t="shared" ca="1" si="104"/>
        <v>3084.5595238095234</v>
      </c>
      <c r="AQ94" s="137">
        <f t="shared" ca="1" si="104"/>
        <v>3084.5595238095234</v>
      </c>
      <c r="AR94" s="137">
        <f t="shared" ca="1" si="104"/>
        <v>0</v>
      </c>
      <c r="AS94" s="137">
        <f t="shared" ca="1" si="104"/>
        <v>0</v>
      </c>
      <c r="AT94" s="137">
        <f t="shared" ca="1" si="104"/>
        <v>0</v>
      </c>
      <c r="AU94" s="137">
        <f t="shared" ca="1" si="104"/>
        <v>0</v>
      </c>
      <c r="AV94" s="137">
        <f t="shared" ca="1" si="104"/>
        <v>0</v>
      </c>
      <c r="AW94" s="137">
        <f t="shared" ca="1" si="104"/>
        <v>0</v>
      </c>
      <c r="AX94" s="137">
        <f t="shared" ca="1" si="104"/>
        <v>0</v>
      </c>
      <c r="AY94" s="137">
        <f t="shared" ca="1" si="104"/>
        <v>0</v>
      </c>
      <c r="AZ94" s="137">
        <f t="shared" ca="1" si="104"/>
        <v>0</v>
      </c>
      <c r="BA94" s="137">
        <f t="shared" ca="1" si="104"/>
        <v>0</v>
      </c>
      <c r="BB94" s="137">
        <f t="shared" ca="1" si="104"/>
        <v>0</v>
      </c>
      <c r="BC94" s="137">
        <f t="shared" ca="1" si="104"/>
        <v>0</v>
      </c>
      <c r="BD94" s="137">
        <f t="shared" ca="1" si="105"/>
        <v>0</v>
      </c>
      <c r="BE94" s="137">
        <f t="shared" ca="1" si="105"/>
        <v>0</v>
      </c>
      <c r="BF94" s="137">
        <f t="shared" ca="1" si="105"/>
        <v>0</v>
      </c>
      <c r="BG94" s="137">
        <f t="shared" ca="1" si="105"/>
        <v>0</v>
      </c>
      <c r="BH94" s="137">
        <f t="shared" ca="1" si="105"/>
        <v>0</v>
      </c>
      <c r="BI94" s="137">
        <f t="shared" ca="1" si="105"/>
        <v>0</v>
      </c>
      <c r="BJ94" s="137">
        <f t="shared" ca="1" si="105"/>
        <v>0</v>
      </c>
      <c r="BK94" s="137">
        <f t="shared" ca="1" si="105"/>
        <v>0</v>
      </c>
      <c r="BL94" s="137">
        <f t="shared" ca="1" si="105"/>
        <v>0</v>
      </c>
      <c r="BM94" s="137">
        <f t="shared" ca="1" si="105"/>
        <v>0</v>
      </c>
      <c r="BN94" s="137">
        <f t="shared" ca="1" si="105"/>
        <v>0</v>
      </c>
      <c r="BO94" s="137">
        <f t="shared" ca="1" si="105"/>
        <v>0</v>
      </c>
      <c r="BP94" s="137">
        <f t="shared" ca="1" si="105"/>
        <v>0</v>
      </c>
      <c r="BQ94" s="137">
        <f t="shared" ca="1" si="105"/>
        <v>0</v>
      </c>
      <c r="BR94" s="137">
        <f t="shared" ca="1" si="105"/>
        <v>0</v>
      </c>
      <c r="BS94" s="137">
        <f t="shared" ca="1" si="105"/>
        <v>0</v>
      </c>
      <c r="BT94" s="137">
        <f t="shared" ca="1" si="106"/>
        <v>0</v>
      </c>
      <c r="BU94" s="137">
        <f t="shared" ca="1" si="106"/>
        <v>0</v>
      </c>
      <c r="BV94" s="137">
        <f t="shared" ca="1" si="106"/>
        <v>0</v>
      </c>
      <c r="BW94" s="137">
        <f t="shared" ca="1" si="106"/>
        <v>0</v>
      </c>
      <c r="BX94" s="137">
        <f t="shared" ca="1" si="106"/>
        <v>0</v>
      </c>
      <c r="BY94" s="137">
        <f t="shared" ca="1" si="106"/>
        <v>0</v>
      </c>
      <c r="BZ94" s="137">
        <f t="shared" ca="1" si="106"/>
        <v>0</v>
      </c>
      <c r="CA94" s="137">
        <f t="shared" ca="1" si="106"/>
        <v>0</v>
      </c>
      <c r="CB94" s="137">
        <f t="shared" ca="1" si="106"/>
        <v>0</v>
      </c>
      <c r="CC94" s="137">
        <f t="shared" ca="1" si="106"/>
        <v>0</v>
      </c>
      <c r="CD94" s="137">
        <f t="shared" ca="1" si="106"/>
        <v>0</v>
      </c>
      <c r="CE94" s="137">
        <f t="shared" ca="1" si="106"/>
        <v>0</v>
      </c>
      <c r="CF94" s="137">
        <f t="shared" ca="1" si="106"/>
        <v>0</v>
      </c>
      <c r="CG94" s="137">
        <f t="shared" ca="1" si="106"/>
        <v>0</v>
      </c>
      <c r="CH94" s="137">
        <f t="shared" ca="1" si="106"/>
        <v>0</v>
      </c>
      <c r="CI94" s="137">
        <f t="shared" ca="1" si="106"/>
        <v>0</v>
      </c>
      <c r="CJ94" s="137">
        <f t="shared" ca="1" si="107"/>
        <v>0</v>
      </c>
      <c r="CK94" s="137">
        <f t="shared" ca="1" si="107"/>
        <v>0</v>
      </c>
      <c r="CL94" s="137">
        <f t="shared" ca="1" si="107"/>
        <v>0</v>
      </c>
      <c r="CM94" s="137">
        <f t="shared" ca="1" si="107"/>
        <v>0</v>
      </c>
      <c r="CN94" s="137">
        <f t="shared" ca="1" si="107"/>
        <v>0</v>
      </c>
      <c r="CO94" s="137">
        <f t="shared" ca="1" si="107"/>
        <v>0</v>
      </c>
      <c r="CP94" s="137">
        <f t="shared" ca="1" si="107"/>
        <v>0</v>
      </c>
      <c r="CQ94" s="137">
        <f t="shared" ca="1" si="107"/>
        <v>0</v>
      </c>
      <c r="CR94" s="137">
        <f t="shared" ca="1" si="107"/>
        <v>0</v>
      </c>
      <c r="CS94" s="137">
        <f t="shared" ca="1" si="107"/>
        <v>0</v>
      </c>
      <c r="CT94" s="137">
        <f t="shared" ca="1" si="108"/>
        <v>0</v>
      </c>
      <c r="CU94" s="137">
        <f t="shared" ca="1" si="108"/>
        <v>0</v>
      </c>
      <c r="CV94" s="137">
        <f t="shared" ca="1" si="108"/>
        <v>0</v>
      </c>
      <c r="CW94" s="137">
        <f t="shared" ca="1" si="108"/>
        <v>0</v>
      </c>
      <c r="CX94" s="137">
        <f t="shared" ca="1" si="108"/>
        <v>0</v>
      </c>
      <c r="CY94" s="137">
        <f t="shared" ca="1" si="108"/>
        <v>0</v>
      </c>
      <c r="CZ94" s="137">
        <f t="shared" ca="1" si="108"/>
        <v>0</v>
      </c>
      <c r="DA94" s="137">
        <f t="shared" ca="1" si="108"/>
        <v>0</v>
      </c>
      <c r="DB94" s="137">
        <f t="shared" ca="1" si="108"/>
        <v>0</v>
      </c>
      <c r="DC94" s="137">
        <f t="shared" ca="1" si="108"/>
        <v>0</v>
      </c>
      <c r="DE94" s="253" t="str">
        <f t="shared" ca="1" si="86"/>
        <v>G.6.</v>
      </c>
      <c r="DF94">
        <f t="shared" ca="1" si="109"/>
        <v>1</v>
      </c>
      <c r="DG94">
        <f t="shared" ca="1" si="110"/>
        <v>0</v>
      </c>
    </row>
    <row r="95" spans="1:112" ht="15.75" hidden="1" customHeight="1">
      <c r="A95" s="123">
        <v>83</v>
      </c>
      <c r="B95" s="204" t="str">
        <f t="shared" ca="1" si="83"/>
        <v>G.7.</v>
      </c>
      <c r="C95" s="128" t="str">
        <f t="shared" ca="1" si="84"/>
        <v>El. energijos sąnaudos (LTGI)</v>
      </c>
      <c r="D95" s="113"/>
      <c r="E95" s="147">
        <f t="shared" ca="1" si="85"/>
        <v>0.21</v>
      </c>
      <c r="F95" s="138">
        <f ca="1">H95+NPV(FD,I95:INDEX(I95:DC95,PAL))</f>
        <v>2894145.11631345</v>
      </c>
      <c r="G95" s="139">
        <f ca="1">SUMIF($H$5:$DC$5,"&lt;="&amp;PAL,$H95:$DC95)</f>
        <v>5558409.2159999972</v>
      </c>
      <c r="H95" s="137">
        <f t="shared" ca="1" si="102"/>
        <v>0</v>
      </c>
      <c r="I95" s="137">
        <f t="shared" ca="1" si="102"/>
        <v>0</v>
      </c>
      <c r="J95" s="137">
        <f t="shared" ca="1" si="102"/>
        <v>163482.62400000001</v>
      </c>
      <c r="K95" s="137">
        <f t="shared" ca="1" si="102"/>
        <v>163482.62400000001</v>
      </c>
      <c r="L95" s="137">
        <f t="shared" ca="1" si="102"/>
        <v>163482.62400000001</v>
      </c>
      <c r="M95" s="137">
        <f t="shared" ca="1" si="102"/>
        <v>163482.62400000001</v>
      </c>
      <c r="N95" s="137">
        <f t="shared" ca="1" si="102"/>
        <v>163482.62400000001</v>
      </c>
      <c r="O95" s="137">
        <f t="shared" ca="1" si="102"/>
        <v>163482.62400000001</v>
      </c>
      <c r="P95" s="137">
        <f t="shared" ca="1" si="102"/>
        <v>163482.62400000001</v>
      </c>
      <c r="Q95" s="137">
        <f t="shared" ca="1" si="102"/>
        <v>163482.62400000001</v>
      </c>
      <c r="R95" s="137">
        <f t="shared" ca="1" si="102"/>
        <v>163482.62400000001</v>
      </c>
      <c r="S95" s="137">
        <f t="shared" ca="1" si="102"/>
        <v>163482.62400000001</v>
      </c>
      <c r="T95" s="137">
        <f t="shared" ca="1" si="102"/>
        <v>163482.62400000001</v>
      </c>
      <c r="U95" s="137">
        <f t="shared" ca="1" si="102"/>
        <v>163482.62400000001</v>
      </c>
      <c r="V95" s="137">
        <f t="shared" ca="1" si="102"/>
        <v>163482.62400000001</v>
      </c>
      <c r="W95" s="137">
        <f t="shared" ca="1" si="102"/>
        <v>163482.62400000001</v>
      </c>
      <c r="X95" s="137">
        <f t="shared" ca="1" si="103"/>
        <v>163482.62400000001</v>
      </c>
      <c r="Y95" s="137">
        <f t="shared" ca="1" si="103"/>
        <v>163482.62400000001</v>
      </c>
      <c r="Z95" s="137">
        <f t="shared" ca="1" si="103"/>
        <v>163482.62400000001</v>
      </c>
      <c r="AA95" s="137">
        <f t="shared" ca="1" si="103"/>
        <v>163482.62400000001</v>
      </c>
      <c r="AB95" s="137">
        <f t="shared" ca="1" si="103"/>
        <v>163482.62400000001</v>
      </c>
      <c r="AC95" s="137">
        <f t="shared" ca="1" si="103"/>
        <v>163482.62400000001</v>
      </c>
      <c r="AD95" s="137">
        <f t="shared" ca="1" si="103"/>
        <v>163482.62400000001</v>
      </c>
      <c r="AE95" s="137">
        <f t="shared" ca="1" si="103"/>
        <v>163482.62400000001</v>
      </c>
      <c r="AF95" s="137">
        <f t="shared" ca="1" si="103"/>
        <v>163482.62400000001</v>
      </c>
      <c r="AG95" s="137">
        <f t="shared" ca="1" si="103"/>
        <v>163482.62400000001</v>
      </c>
      <c r="AH95" s="137">
        <f t="shared" ca="1" si="103"/>
        <v>163482.62400000001</v>
      </c>
      <c r="AI95" s="137">
        <f t="shared" ca="1" si="103"/>
        <v>163482.62400000001</v>
      </c>
      <c r="AJ95" s="137">
        <f t="shared" ca="1" si="103"/>
        <v>163482.62400000001</v>
      </c>
      <c r="AK95" s="137">
        <f t="shared" ca="1" si="103"/>
        <v>163482.62400000001</v>
      </c>
      <c r="AL95" s="137">
        <f t="shared" ca="1" si="103"/>
        <v>163482.62400000001</v>
      </c>
      <c r="AM95" s="137">
        <f t="shared" ca="1" si="103"/>
        <v>163482.62400000001</v>
      </c>
      <c r="AN95" s="137">
        <f t="shared" ca="1" si="104"/>
        <v>163482.62400000001</v>
      </c>
      <c r="AO95" s="137">
        <f t="shared" ca="1" si="104"/>
        <v>163482.62400000001</v>
      </c>
      <c r="AP95" s="137">
        <f t="shared" ca="1" si="104"/>
        <v>163482.62400000001</v>
      </c>
      <c r="AQ95" s="137">
        <f t="shared" ca="1" si="104"/>
        <v>163482.62400000001</v>
      </c>
      <c r="AR95" s="137">
        <f t="shared" ca="1" si="104"/>
        <v>0</v>
      </c>
      <c r="AS95" s="137">
        <f t="shared" ca="1" si="104"/>
        <v>0</v>
      </c>
      <c r="AT95" s="137">
        <f t="shared" ca="1" si="104"/>
        <v>0</v>
      </c>
      <c r="AU95" s="137">
        <f t="shared" ca="1" si="104"/>
        <v>0</v>
      </c>
      <c r="AV95" s="137">
        <f t="shared" ca="1" si="104"/>
        <v>0</v>
      </c>
      <c r="AW95" s="137">
        <f t="shared" ca="1" si="104"/>
        <v>0</v>
      </c>
      <c r="AX95" s="137">
        <f t="shared" ca="1" si="104"/>
        <v>0</v>
      </c>
      <c r="AY95" s="137">
        <f t="shared" ca="1" si="104"/>
        <v>0</v>
      </c>
      <c r="AZ95" s="137">
        <f t="shared" ca="1" si="104"/>
        <v>0</v>
      </c>
      <c r="BA95" s="137">
        <f t="shared" ca="1" si="104"/>
        <v>0</v>
      </c>
      <c r="BB95" s="137">
        <f t="shared" ca="1" si="104"/>
        <v>0</v>
      </c>
      <c r="BC95" s="137">
        <f t="shared" ca="1" si="104"/>
        <v>0</v>
      </c>
      <c r="BD95" s="137">
        <f t="shared" ca="1" si="105"/>
        <v>0</v>
      </c>
      <c r="BE95" s="137">
        <f t="shared" ca="1" si="105"/>
        <v>0</v>
      </c>
      <c r="BF95" s="137">
        <f t="shared" ca="1" si="105"/>
        <v>0</v>
      </c>
      <c r="BG95" s="137">
        <f t="shared" ca="1" si="105"/>
        <v>0</v>
      </c>
      <c r="BH95" s="137">
        <f t="shared" ca="1" si="105"/>
        <v>0</v>
      </c>
      <c r="BI95" s="137">
        <f t="shared" ca="1" si="105"/>
        <v>0</v>
      </c>
      <c r="BJ95" s="137">
        <f t="shared" ca="1" si="105"/>
        <v>0</v>
      </c>
      <c r="BK95" s="137">
        <f t="shared" ca="1" si="105"/>
        <v>0</v>
      </c>
      <c r="BL95" s="137">
        <f t="shared" ca="1" si="105"/>
        <v>0</v>
      </c>
      <c r="BM95" s="137">
        <f t="shared" ca="1" si="105"/>
        <v>0</v>
      </c>
      <c r="BN95" s="137">
        <f t="shared" ca="1" si="105"/>
        <v>0</v>
      </c>
      <c r="BO95" s="137">
        <f t="shared" ca="1" si="105"/>
        <v>0</v>
      </c>
      <c r="BP95" s="137">
        <f t="shared" ca="1" si="105"/>
        <v>0</v>
      </c>
      <c r="BQ95" s="137">
        <f t="shared" ca="1" si="105"/>
        <v>0</v>
      </c>
      <c r="BR95" s="137">
        <f t="shared" ca="1" si="105"/>
        <v>0</v>
      </c>
      <c r="BS95" s="137">
        <f t="shared" ca="1" si="105"/>
        <v>0</v>
      </c>
      <c r="BT95" s="137">
        <f t="shared" ca="1" si="106"/>
        <v>0</v>
      </c>
      <c r="BU95" s="137">
        <f t="shared" ca="1" si="106"/>
        <v>0</v>
      </c>
      <c r="BV95" s="137">
        <f t="shared" ca="1" si="106"/>
        <v>0</v>
      </c>
      <c r="BW95" s="137">
        <f t="shared" ca="1" si="106"/>
        <v>0</v>
      </c>
      <c r="BX95" s="137">
        <f t="shared" ca="1" si="106"/>
        <v>0</v>
      </c>
      <c r="BY95" s="137">
        <f t="shared" ca="1" si="106"/>
        <v>0</v>
      </c>
      <c r="BZ95" s="137">
        <f t="shared" ca="1" si="106"/>
        <v>0</v>
      </c>
      <c r="CA95" s="137">
        <f t="shared" ca="1" si="106"/>
        <v>0</v>
      </c>
      <c r="CB95" s="137">
        <f t="shared" ca="1" si="106"/>
        <v>0</v>
      </c>
      <c r="CC95" s="137">
        <f t="shared" ca="1" si="106"/>
        <v>0</v>
      </c>
      <c r="CD95" s="137">
        <f t="shared" ca="1" si="106"/>
        <v>0</v>
      </c>
      <c r="CE95" s="137">
        <f t="shared" ca="1" si="106"/>
        <v>0</v>
      </c>
      <c r="CF95" s="137">
        <f t="shared" ca="1" si="106"/>
        <v>0</v>
      </c>
      <c r="CG95" s="137">
        <f t="shared" ca="1" si="106"/>
        <v>0</v>
      </c>
      <c r="CH95" s="137">
        <f t="shared" ca="1" si="106"/>
        <v>0</v>
      </c>
      <c r="CI95" s="137">
        <f t="shared" ca="1" si="106"/>
        <v>0</v>
      </c>
      <c r="CJ95" s="137">
        <f t="shared" ca="1" si="107"/>
        <v>0</v>
      </c>
      <c r="CK95" s="137">
        <f t="shared" ca="1" si="107"/>
        <v>0</v>
      </c>
      <c r="CL95" s="137">
        <f t="shared" ca="1" si="107"/>
        <v>0</v>
      </c>
      <c r="CM95" s="137">
        <f t="shared" ca="1" si="107"/>
        <v>0</v>
      </c>
      <c r="CN95" s="137">
        <f t="shared" ca="1" si="107"/>
        <v>0</v>
      </c>
      <c r="CO95" s="137">
        <f t="shared" ca="1" si="107"/>
        <v>0</v>
      </c>
      <c r="CP95" s="137">
        <f t="shared" ca="1" si="107"/>
        <v>0</v>
      </c>
      <c r="CQ95" s="137">
        <f t="shared" ca="1" si="107"/>
        <v>0</v>
      </c>
      <c r="CR95" s="137">
        <f t="shared" ca="1" si="107"/>
        <v>0</v>
      </c>
      <c r="CS95" s="137">
        <f t="shared" ca="1" si="107"/>
        <v>0</v>
      </c>
      <c r="CT95" s="137">
        <f t="shared" ca="1" si="108"/>
        <v>0</v>
      </c>
      <c r="CU95" s="137">
        <f t="shared" ca="1" si="108"/>
        <v>0</v>
      </c>
      <c r="CV95" s="137">
        <f t="shared" ca="1" si="108"/>
        <v>0</v>
      </c>
      <c r="CW95" s="137">
        <f t="shared" ca="1" si="108"/>
        <v>0</v>
      </c>
      <c r="CX95" s="137">
        <f t="shared" ca="1" si="108"/>
        <v>0</v>
      </c>
      <c r="CY95" s="137">
        <f t="shared" ca="1" si="108"/>
        <v>0</v>
      </c>
      <c r="CZ95" s="137">
        <f t="shared" ca="1" si="108"/>
        <v>0</v>
      </c>
      <c r="DA95" s="137">
        <f t="shared" ca="1" si="108"/>
        <v>0</v>
      </c>
      <c r="DB95" s="137">
        <f t="shared" ca="1" si="108"/>
        <v>0</v>
      </c>
      <c r="DC95" s="137">
        <f t="shared" ca="1" si="108"/>
        <v>0</v>
      </c>
      <c r="DE95" s="253" t="str">
        <f t="shared" ca="1" si="86"/>
        <v>G.7.</v>
      </c>
      <c r="DF95">
        <f t="shared" ca="1" si="109"/>
        <v>1</v>
      </c>
      <c r="DG95">
        <f t="shared" ca="1" si="110"/>
        <v>21</v>
      </c>
    </row>
    <row r="96" spans="1:112" ht="15.75" hidden="1" customHeight="1">
      <c r="A96" s="123">
        <v>84</v>
      </c>
      <c r="B96" s="204" t="str">
        <f t="shared" ca="1" si="83"/>
        <v>G.8.</v>
      </c>
      <c r="C96" s="128" t="str">
        <f t="shared" ca="1" si="84"/>
        <v/>
      </c>
      <c r="D96" s="113"/>
      <c r="E96" s="147">
        <f t="shared" ca="1" si="85"/>
        <v>0.21</v>
      </c>
      <c r="F96" s="138">
        <f ca="1">H96+NPV(FD,I96:INDEX(I96:DC96,PAL))</f>
        <v>0</v>
      </c>
      <c r="G96" s="139">
        <f ca="1">SUMIF($H$5:$DC$5,"&lt;="&amp;PAL,$H96:$DC96)</f>
        <v>0</v>
      </c>
      <c r="H96" s="137">
        <f t="shared" ca="1" si="102"/>
        <v>0</v>
      </c>
      <c r="I96" s="137">
        <f t="shared" ca="1" si="102"/>
        <v>0</v>
      </c>
      <c r="J96" s="137">
        <f t="shared" ca="1" si="102"/>
        <v>0</v>
      </c>
      <c r="K96" s="137">
        <f t="shared" ca="1" si="102"/>
        <v>0</v>
      </c>
      <c r="L96" s="137">
        <f t="shared" ca="1" si="102"/>
        <v>0</v>
      </c>
      <c r="M96" s="137">
        <f t="shared" ca="1" si="102"/>
        <v>0</v>
      </c>
      <c r="N96" s="137">
        <f t="shared" ca="1" si="102"/>
        <v>0</v>
      </c>
      <c r="O96" s="137">
        <f t="shared" ca="1" si="102"/>
        <v>0</v>
      </c>
      <c r="P96" s="137">
        <f t="shared" ca="1" si="102"/>
        <v>0</v>
      </c>
      <c r="Q96" s="137">
        <f t="shared" ca="1" si="102"/>
        <v>0</v>
      </c>
      <c r="R96" s="137">
        <f t="shared" ca="1" si="102"/>
        <v>0</v>
      </c>
      <c r="S96" s="137">
        <f t="shared" ca="1" si="102"/>
        <v>0</v>
      </c>
      <c r="T96" s="137">
        <f t="shared" ca="1" si="102"/>
        <v>0</v>
      </c>
      <c r="U96" s="137">
        <f t="shared" ca="1" si="102"/>
        <v>0</v>
      </c>
      <c r="V96" s="137">
        <f t="shared" ca="1" si="102"/>
        <v>0</v>
      </c>
      <c r="W96" s="137">
        <f t="shared" ca="1" si="102"/>
        <v>0</v>
      </c>
      <c r="X96" s="137">
        <f t="shared" ca="1" si="103"/>
        <v>0</v>
      </c>
      <c r="Y96" s="137">
        <f t="shared" ca="1" si="103"/>
        <v>0</v>
      </c>
      <c r="Z96" s="137">
        <f t="shared" ca="1" si="103"/>
        <v>0</v>
      </c>
      <c r="AA96" s="137">
        <f t="shared" ca="1" si="103"/>
        <v>0</v>
      </c>
      <c r="AB96" s="137">
        <f t="shared" ca="1" si="103"/>
        <v>0</v>
      </c>
      <c r="AC96" s="137">
        <f t="shared" ca="1" si="103"/>
        <v>0</v>
      </c>
      <c r="AD96" s="137">
        <f t="shared" ca="1" si="103"/>
        <v>0</v>
      </c>
      <c r="AE96" s="137">
        <f t="shared" ca="1" si="103"/>
        <v>0</v>
      </c>
      <c r="AF96" s="137">
        <f t="shared" ca="1" si="103"/>
        <v>0</v>
      </c>
      <c r="AG96" s="137">
        <f t="shared" ca="1" si="103"/>
        <v>0</v>
      </c>
      <c r="AH96" s="137">
        <f t="shared" ca="1" si="103"/>
        <v>0</v>
      </c>
      <c r="AI96" s="137">
        <f t="shared" ca="1" si="103"/>
        <v>0</v>
      </c>
      <c r="AJ96" s="137">
        <f t="shared" ca="1" si="103"/>
        <v>0</v>
      </c>
      <c r="AK96" s="137">
        <f t="shared" ca="1" si="103"/>
        <v>0</v>
      </c>
      <c r="AL96" s="137">
        <f t="shared" ca="1" si="103"/>
        <v>0</v>
      </c>
      <c r="AM96" s="137">
        <f t="shared" ca="1" si="103"/>
        <v>0</v>
      </c>
      <c r="AN96" s="137">
        <f t="shared" ca="1" si="104"/>
        <v>0</v>
      </c>
      <c r="AO96" s="137">
        <f t="shared" ca="1" si="104"/>
        <v>0</v>
      </c>
      <c r="AP96" s="137">
        <f t="shared" ca="1" si="104"/>
        <v>0</v>
      </c>
      <c r="AQ96" s="137">
        <f t="shared" ca="1" si="104"/>
        <v>0</v>
      </c>
      <c r="AR96" s="137">
        <f t="shared" ca="1" si="104"/>
        <v>0</v>
      </c>
      <c r="AS96" s="137">
        <f t="shared" ca="1" si="104"/>
        <v>0</v>
      </c>
      <c r="AT96" s="137">
        <f t="shared" ca="1" si="104"/>
        <v>0</v>
      </c>
      <c r="AU96" s="137">
        <f t="shared" ca="1" si="104"/>
        <v>0</v>
      </c>
      <c r="AV96" s="137">
        <f t="shared" ca="1" si="104"/>
        <v>0</v>
      </c>
      <c r="AW96" s="137">
        <f t="shared" ca="1" si="104"/>
        <v>0</v>
      </c>
      <c r="AX96" s="137">
        <f t="shared" ca="1" si="104"/>
        <v>0</v>
      </c>
      <c r="AY96" s="137">
        <f t="shared" ca="1" si="104"/>
        <v>0</v>
      </c>
      <c r="AZ96" s="137">
        <f t="shared" ca="1" si="104"/>
        <v>0</v>
      </c>
      <c r="BA96" s="137">
        <f t="shared" ca="1" si="104"/>
        <v>0</v>
      </c>
      <c r="BB96" s="137">
        <f t="shared" ca="1" si="104"/>
        <v>0</v>
      </c>
      <c r="BC96" s="137">
        <f t="shared" ca="1" si="104"/>
        <v>0</v>
      </c>
      <c r="BD96" s="137">
        <f t="shared" ca="1" si="105"/>
        <v>0</v>
      </c>
      <c r="BE96" s="137">
        <f t="shared" ca="1" si="105"/>
        <v>0</v>
      </c>
      <c r="BF96" s="137">
        <f t="shared" ca="1" si="105"/>
        <v>0</v>
      </c>
      <c r="BG96" s="137">
        <f t="shared" ca="1" si="105"/>
        <v>0</v>
      </c>
      <c r="BH96" s="137">
        <f t="shared" ca="1" si="105"/>
        <v>0</v>
      </c>
      <c r="BI96" s="137">
        <f t="shared" ca="1" si="105"/>
        <v>0</v>
      </c>
      <c r="BJ96" s="137">
        <f t="shared" ca="1" si="105"/>
        <v>0</v>
      </c>
      <c r="BK96" s="137">
        <f t="shared" ca="1" si="105"/>
        <v>0</v>
      </c>
      <c r="BL96" s="137">
        <f t="shared" ca="1" si="105"/>
        <v>0</v>
      </c>
      <c r="BM96" s="137">
        <f t="shared" ca="1" si="105"/>
        <v>0</v>
      </c>
      <c r="BN96" s="137">
        <f t="shared" ca="1" si="105"/>
        <v>0</v>
      </c>
      <c r="BO96" s="137">
        <f t="shared" ca="1" si="105"/>
        <v>0</v>
      </c>
      <c r="BP96" s="137">
        <f t="shared" ca="1" si="105"/>
        <v>0</v>
      </c>
      <c r="BQ96" s="137">
        <f t="shared" ca="1" si="105"/>
        <v>0</v>
      </c>
      <c r="BR96" s="137">
        <f t="shared" ca="1" si="105"/>
        <v>0</v>
      </c>
      <c r="BS96" s="137">
        <f t="shared" ca="1" si="105"/>
        <v>0</v>
      </c>
      <c r="BT96" s="137">
        <f t="shared" ca="1" si="106"/>
        <v>0</v>
      </c>
      <c r="BU96" s="137">
        <f t="shared" ca="1" si="106"/>
        <v>0</v>
      </c>
      <c r="BV96" s="137">
        <f t="shared" ca="1" si="106"/>
        <v>0</v>
      </c>
      <c r="BW96" s="137">
        <f t="shared" ca="1" si="106"/>
        <v>0</v>
      </c>
      <c r="BX96" s="137">
        <f t="shared" ca="1" si="106"/>
        <v>0</v>
      </c>
      <c r="BY96" s="137">
        <f t="shared" ca="1" si="106"/>
        <v>0</v>
      </c>
      <c r="BZ96" s="137">
        <f t="shared" ca="1" si="106"/>
        <v>0</v>
      </c>
      <c r="CA96" s="137">
        <f t="shared" ca="1" si="106"/>
        <v>0</v>
      </c>
      <c r="CB96" s="137">
        <f t="shared" ca="1" si="106"/>
        <v>0</v>
      </c>
      <c r="CC96" s="137">
        <f t="shared" ca="1" si="106"/>
        <v>0</v>
      </c>
      <c r="CD96" s="137">
        <f t="shared" ca="1" si="106"/>
        <v>0</v>
      </c>
      <c r="CE96" s="137">
        <f t="shared" ca="1" si="106"/>
        <v>0</v>
      </c>
      <c r="CF96" s="137">
        <f t="shared" ca="1" si="106"/>
        <v>0</v>
      </c>
      <c r="CG96" s="137">
        <f t="shared" ca="1" si="106"/>
        <v>0</v>
      </c>
      <c r="CH96" s="137">
        <f t="shared" ca="1" si="106"/>
        <v>0</v>
      </c>
      <c r="CI96" s="137">
        <f t="shared" ca="1" si="106"/>
        <v>0</v>
      </c>
      <c r="CJ96" s="137">
        <f t="shared" ca="1" si="107"/>
        <v>0</v>
      </c>
      <c r="CK96" s="137">
        <f t="shared" ca="1" si="107"/>
        <v>0</v>
      </c>
      <c r="CL96" s="137">
        <f t="shared" ca="1" si="107"/>
        <v>0</v>
      </c>
      <c r="CM96" s="137">
        <f t="shared" ca="1" si="107"/>
        <v>0</v>
      </c>
      <c r="CN96" s="137">
        <f t="shared" ca="1" si="107"/>
        <v>0</v>
      </c>
      <c r="CO96" s="137">
        <f t="shared" ca="1" si="107"/>
        <v>0</v>
      </c>
      <c r="CP96" s="137">
        <f t="shared" ca="1" si="107"/>
        <v>0</v>
      </c>
      <c r="CQ96" s="137">
        <f t="shared" ca="1" si="107"/>
        <v>0</v>
      </c>
      <c r="CR96" s="137">
        <f t="shared" ca="1" si="107"/>
        <v>0</v>
      </c>
      <c r="CS96" s="137">
        <f t="shared" ca="1" si="107"/>
        <v>0</v>
      </c>
      <c r="CT96" s="137">
        <f t="shared" ca="1" si="108"/>
        <v>0</v>
      </c>
      <c r="CU96" s="137">
        <f t="shared" ca="1" si="108"/>
        <v>0</v>
      </c>
      <c r="CV96" s="137">
        <f t="shared" ca="1" si="108"/>
        <v>0</v>
      </c>
      <c r="CW96" s="137">
        <f t="shared" ca="1" si="108"/>
        <v>0</v>
      </c>
      <c r="CX96" s="137">
        <f t="shared" ca="1" si="108"/>
        <v>0</v>
      </c>
      <c r="CY96" s="137">
        <f t="shared" ca="1" si="108"/>
        <v>0</v>
      </c>
      <c r="CZ96" s="137">
        <f t="shared" ca="1" si="108"/>
        <v>0</v>
      </c>
      <c r="DA96" s="137">
        <f t="shared" ca="1" si="108"/>
        <v>0</v>
      </c>
      <c r="DB96" s="137">
        <f t="shared" ca="1" si="108"/>
        <v>0</v>
      </c>
      <c r="DC96" s="137">
        <f t="shared" ca="1" si="108"/>
        <v>0</v>
      </c>
      <c r="DE96" s="253" t="str">
        <f t="shared" ca="1" si="86"/>
        <v>G.8.</v>
      </c>
      <c r="DF96">
        <f t="shared" ca="1" si="109"/>
        <v>1</v>
      </c>
      <c r="DG96">
        <f t="shared" ca="1" si="110"/>
        <v>21</v>
      </c>
    </row>
    <row r="97" spans="1:111" ht="15.75" hidden="1" customHeight="1">
      <c r="A97" s="123">
        <v>85</v>
      </c>
      <c r="B97" s="204" t="str">
        <f t="shared" ca="1" si="83"/>
        <v>G.9.</v>
      </c>
      <c r="C97" s="128" t="str">
        <f t="shared" ca="1" si="84"/>
        <v/>
      </c>
      <c r="D97" s="113"/>
      <c r="E97" s="147">
        <f t="shared" ca="1" si="85"/>
        <v>0.21</v>
      </c>
      <c r="F97" s="138">
        <f ca="1">H97+NPV(FD,I97:INDEX(I97:DC97,PAL))</f>
        <v>0</v>
      </c>
      <c r="G97" s="139">
        <f ca="1">SUMIF($H$5:$DC$5,"&lt;="&amp;PAL,$H97:$DC97)</f>
        <v>0</v>
      </c>
      <c r="H97" s="137">
        <f t="shared" ca="1" si="102"/>
        <v>0</v>
      </c>
      <c r="I97" s="137">
        <f t="shared" ca="1" si="102"/>
        <v>0</v>
      </c>
      <c r="J97" s="137">
        <f t="shared" ca="1" si="102"/>
        <v>0</v>
      </c>
      <c r="K97" s="137">
        <f t="shared" ca="1" si="102"/>
        <v>0</v>
      </c>
      <c r="L97" s="137">
        <f t="shared" ca="1" si="102"/>
        <v>0</v>
      </c>
      <c r="M97" s="137">
        <f t="shared" ca="1" si="102"/>
        <v>0</v>
      </c>
      <c r="N97" s="137">
        <f t="shared" ca="1" si="102"/>
        <v>0</v>
      </c>
      <c r="O97" s="137">
        <f t="shared" ca="1" si="102"/>
        <v>0</v>
      </c>
      <c r="P97" s="137">
        <f t="shared" ca="1" si="102"/>
        <v>0</v>
      </c>
      <c r="Q97" s="137">
        <f t="shared" ca="1" si="102"/>
        <v>0</v>
      </c>
      <c r="R97" s="137">
        <f t="shared" ca="1" si="102"/>
        <v>0</v>
      </c>
      <c r="S97" s="137">
        <f t="shared" ca="1" si="102"/>
        <v>0</v>
      </c>
      <c r="T97" s="137">
        <f t="shared" ca="1" si="102"/>
        <v>0</v>
      </c>
      <c r="U97" s="137">
        <f t="shared" ca="1" si="102"/>
        <v>0</v>
      </c>
      <c r="V97" s="137">
        <f t="shared" ca="1" si="102"/>
        <v>0</v>
      </c>
      <c r="W97" s="137">
        <f t="shared" ca="1" si="102"/>
        <v>0</v>
      </c>
      <c r="X97" s="137">
        <f t="shared" ca="1" si="103"/>
        <v>0</v>
      </c>
      <c r="Y97" s="137">
        <f t="shared" ca="1" si="103"/>
        <v>0</v>
      </c>
      <c r="Z97" s="137">
        <f t="shared" ca="1" si="103"/>
        <v>0</v>
      </c>
      <c r="AA97" s="137">
        <f t="shared" ca="1" si="103"/>
        <v>0</v>
      </c>
      <c r="AB97" s="137">
        <f t="shared" ca="1" si="103"/>
        <v>0</v>
      </c>
      <c r="AC97" s="137">
        <f t="shared" ca="1" si="103"/>
        <v>0</v>
      </c>
      <c r="AD97" s="137">
        <f t="shared" ca="1" si="103"/>
        <v>0</v>
      </c>
      <c r="AE97" s="137">
        <f t="shared" ca="1" si="103"/>
        <v>0</v>
      </c>
      <c r="AF97" s="137">
        <f t="shared" ca="1" si="103"/>
        <v>0</v>
      </c>
      <c r="AG97" s="137">
        <f t="shared" ca="1" si="103"/>
        <v>0</v>
      </c>
      <c r="AH97" s="137">
        <f t="shared" ca="1" si="103"/>
        <v>0</v>
      </c>
      <c r="AI97" s="137">
        <f t="shared" ca="1" si="103"/>
        <v>0</v>
      </c>
      <c r="AJ97" s="137">
        <f t="shared" ca="1" si="103"/>
        <v>0</v>
      </c>
      <c r="AK97" s="137">
        <f t="shared" ca="1" si="103"/>
        <v>0</v>
      </c>
      <c r="AL97" s="137">
        <f t="shared" ca="1" si="103"/>
        <v>0</v>
      </c>
      <c r="AM97" s="137">
        <f t="shared" ca="1" si="103"/>
        <v>0</v>
      </c>
      <c r="AN97" s="137">
        <f t="shared" ca="1" si="104"/>
        <v>0</v>
      </c>
      <c r="AO97" s="137">
        <f t="shared" ca="1" si="104"/>
        <v>0</v>
      </c>
      <c r="AP97" s="137">
        <f t="shared" ca="1" si="104"/>
        <v>0</v>
      </c>
      <c r="AQ97" s="137">
        <f t="shared" ca="1" si="104"/>
        <v>0</v>
      </c>
      <c r="AR97" s="137">
        <f t="shared" ca="1" si="104"/>
        <v>0</v>
      </c>
      <c r="AS97" s="137">
        <f t="shared" ca="1" si="104"/>
        <v>0</v>
      </c>
      <c r="AT97" s="137">
        <f t="shared" ca="1" si="104"/>
        <v>0</v>
      </c>
      <c r="AU97" s="137">
        <f t="shared" ca="1" si="104"/>
        <v>0</v>
      </c>
      <c r="AV97" s="137">
        <f t="shared" ca="1" si="104"/>
        <v>0</v>
      </c>
      <c r="AW97" s="137">
        <f t="shared" ca="1" si="104"/>
        <v>0</v>
      </c>
      <c r="AX97" s="137">
        <f t="shared" ca="1" si="104"/>
        <v>0</v>
      </c>
      <c r="AY97" s="137">
        <f t="shared" ca="1" si="104"/>
        <v>0</v>
      </c>
      <c r="AZ97" s="137">
        <f t="shared" ca="1" si="104"/>
        <v>0</v>
      </c>
      <c r="BA97" s="137">
        <f t="shared" ca="1" si="104"/>
        <v>0</v>
      </c>
      <c r="BB97" s="137">
        <f t="shared" ca="1" si="104"/>
        <v>0</v>
      </c>
      <c r="BC97" s="137">
        <f t="shared" ca="1" si="104"/>
        <v>0</v>
      </c>
      <c r="BD97" s="137">
        <f t="shared" ca="1" si="105"/>
        <v>0</v>
      </c>
      <c r="BE97" s="137">
        <f t="shared" ca="1" si="105"/>
        <v>0</v>
      </c>
      <c r="BF97" s="137">
        <f t="shared" ca="1" si="105"/>
        <v>0</v>
      </c>
      <c r="BG97" s="137">
        <f t="shared" ca="1" si="105"/>
        <v>0</v>
      </c>
      <c r="BH97" s="137">
        <f t="shared" ca="1" si="105"/>
        <v>0</v>
      </c>
      <c r="BI97" s="137">
        <f t="shared" ca="1" si="105"/>
        <v>0</v>
      </c>
      <c r="BJ97" s="137">
        <f t="shared" ca="1" si="105"/>
        <v>0</v>
      </c>
      <c r="BK97" s="137">
        <f t="shared" ca="1" si="105"/>
        <v>0</v>
      </c>
      <c r="BL97" s="137">
        <f t="shared" ca="1" si="105"/>
        <v>0</v>
      </c>
      <c r="BM97" s="137">
        <f t="shared" ca="1" si="105"/>
        <v>0</v>
      </c>
      <c r="BN97" s="137">
        <f t="shared" ca="1" si="105"/>
        <v>0</v>
      </c>
      <c r="BO97" s="137">
        <f t="shared" ca="1" si="105"/>
        <v>0</v>
      </c>
      <c r="BP97" s="137">
        <f t="shared" ca="1" si="105"/>
        <v>0</v>
      </c>
      <c r="BQ97" s="137">
        <f t="shared" ca="1" si="105"/>
        <v>0</v>
      </c>
      <c r="BR97" s="137">
        <f t="shared" ca="1" si="105"/>
        <v>0</v>
      </c>
      <c r="BS97" s="137">
        <f t="shared" ca="1" si="105"/>
        <v>0</v>
      </c>
      <c r="BT97" s="137">
        <f t="shared" ca="1" si="106"/>
        <v>0</v>
      </c>
      <c r="BU97" s="137">
        <f t="shared" ca="1" si="106"/>
        <v>0</v>
      </c>
      <c r="BV97" s="137">
        <f t="shared" ca="1" si="106"/>
        <v>0</v>
      </c>
      <c r="BW97" s="137">
        <f t="shared" ca="1" si="106"/>
        <v>0</v>
      </c>
      <c r="BX97" s="137">
        <f t="shared" ca="1" si="106"/>
        <v>0</v>
      </c>
      <c r="BY97" s="137">
        <f t="shared" ca="1" si="106"/>
        <v>0</v>
      </c>
      <c r="BZ97" s="137">
        <f t="shared" ca="1" si="106"/>
        <v>0</v>
      </c>
      <c r="CA97" s="137">
        <f t="shared" ca="1" si="106"/>
        <v>0</v>
      </c>
      <c r="CB97" s="137">
        <f t="shared" ca="1" si="106"/>
        <v>0</v>
      </c>
      <c r="CC97" s="137">
        <f t="shared" ca="1" si="106"/>
        <v>0</v>
      </c>
      <c r="CD97" s="137">
        <f t="shared" ca="1" si="106"/>
        <v>0</v>
      </c>
      <c r="CE97" s="137">
        <f t="shared" ca="1" si="106"/>
        <v>0</v>
      </c>
      <c r="CF97" s="137">
        <f t="shared" ca="1" si="106"/>
        <v>0</v>
      </c>
      <c r="CG97" s="137">
        <f t="shared" ca="1" si="106"/>
        <v>0</v>
      </c>
      <c r="CH97" s="137">
        <f t="shared" ca="1" si="106"/>
        <v>0</v>
      </c>
      <c r="CI97" s="137">
        <f t="shared" ca="1" si="106"/>
        <v>0</v>
      </c>
      <c r="CJ97" s="137">
        <f t="shared" ca="1" si="107"/>
        <v>0</v>
      </c>
      <c r="CK97" s="137">
        <f t="shared" ca="1" si="107"/>
        <v>0</v>
      </c>
      <c r="CL97" s="137">
        <f t="shared" ca="1" si="107"/>
        <v>0</v>
      </c>
      <c r="CM97" s="137">
        <f t="shared" ca="1" si="107"/>
        <v>0</v>
      </c>
      <c r="CN97" s="137">
        <f t="shared" ca="1" si="107"/>
        <v>0</v>
      </c>
      <c r="CO97" s="137">
        <f t="shared" ca="1" si="107"/>
        <v>0</v>
      </c>
      <c r="CP97" s="137">
        <f t="shared" ca="1" si="107"/>
        <v>0</v>
      </c>
      <c r="CQ97" s="137">
        <f t="shared" ca="1" si="107"/>
        <v>0</v>
      </c>
      <c r="CR97" s="137">
        <f t="shared" ca="1" si="107"/>
        <v>0</v>
      </c>
      <c r="CS97" s="137">
        <f t="shared" ca="1" si="107"/>
        <v>0</v>
      </c>
      <c r="CT97" s="137">
        <f t="shared" ca="1" si="108"/>
        <v>0</v>
      </c>
      <c r="CU97" s="137">
        <f t="shared" ca="1" si="108"/>
        <v>0</v>
      </c>
      <c r="CV97" s="137">
        <f t="shared" ca="1" si="108"/>
        <v>0</v>
      </c>
      <c r="CW97" s="137">
        <f t="shared" ca="1" si="108"/>
        <v>0</v>
      </c>
      <c r="CX97" s="137">
        <f t="shared" ca="1" si="108"/>
        <v>0</v>
      </c>
      <c r="CY97" s="137">
        <f t="shared" ca="1" si="108"/>
        <v>0</v>
      </c>
      <c r="CZ97" s="137">
        <f t="shared" ca="1" si="108"/>
        <v>0</v>
      </c>
      <c r="DA97" s="137">
        <f t="shared" ca="1" si="108"/>
        <v>0</v>
      </c>
      <c r="DB97" s="137">
        <f t="shared" ca="1" si="108"/>
        <v>0</v>
      </c>
      <c r="DC97" s="137">
        <f t="shared" ca="1" si="108"/>
        <v>0</v>
      </c>
      <c r="DE97" s="253" t="str">
        <f t="shared" ca="1" si="86"/>
        <v>G.9.</v>
      </c>
      <c r="DF97">
        <f t="shared" ca="1" si="109"/>
        <v>1</v>
      </c>
      <c r="DG97">
        <f t="shared" ca="1" si="110"/>
        <v>21</v>
      </c>
    </row>
    <row r="98" spans="1:111" ht="15.75" hidden="1" customHeight="1">
      <c r="A98" s="123">
        <v>86</v>
      </c>
      <c r="B98" s="204" t="str">
        <f t="shared" ca="1" si="83"/>
        <v>G.10.</v>
      </c>
      <c r="C98" s="128" t="str">
        <f t="shared" ca="1" si="84"/>
        <v/>
      </c>
      <c r="D98" s="113"/>
      <c r="E98" s="147">
        <f t="shared" ca="1" si="85"/>
        <v>0.21</v>
      </c>
      <c r="F98" s="138">
        <f ca="1">H98+NPV(FD,I98:INDEX(I98:DC98,PAL))</f>
        <v>0</v>
      </c>
      <c r="G98" s="139">
        <f ca="1">SUMIF($H$5:$DC$5,"&lt;="&amp;PAL,$H98:$DC98)</f>
        <v>0</v>
      </c>
      <c r="H98" s="137">
        <f t="shared" ca="1" si="102"/>
        <v>0</v>
      </c>
      <c r="I98" s="137">
        <f t="shared" ca="1" si="102"/>
        <v>0</v>
      </c>
      <c r="J98" s="137">
        <f t="shared" ca="1" si="102"/>
        <v>0</v>
      </c>
      <c r="K98" s="137">
        <f t="shared" ca="1" si="102"/>
        <v>0</v>
      </c>
      <c r="L98" s="137">
        <f t="shared" ca="1" si="102"/>
        <v>0</v>
      </c>
      <c r="M98" s="137">
        <f t="shared" ca="1" si="102"/>
        <v>0</v>
      </c>
      <c r="N98" s="137">
        <f t="shared" ca="1" si="102"/>
        <v>0</v>
      </c>
      <c r="O98" s="137">
        <f t="shared" ca="1" si="102"/>
        <v>0</v>
      </c>
      <c r="P98" s="137">
        <f t="shared" ca="1" si="102"/>
        <v>0</v>
      </c>
      <c r="Q98" s="137">
        <f t="shared" ca="1" si="102"/>
        <v>0</v>
      </c>
      <c r="R98" s="137">
        <f t="shared" ca="1" si="102"/>
        <v>0</v>
      </c>
      <c r="S98" s="137">
        <f t="shared" ca="1" si="102"/>
        <v>0</v>
      </c>
      <c r="T98" s="137">
        <f t="shared" ca="1" si="102"/>
        <v>0</v>
      </c>
      <c r="U98" s="137">
        <f t="shared" ca="1" si="102"/>
        <v>0</v>
      </c>
      <c r="V98" s="137">
        <f t="shared" ca="1" si="102"/>
        <v>0</v>
      </c>
      <c r="W98" s="137">
        <f t="shared" ca="1" si="102"/>
        <v>0</v>
      </c>
      <c r="X98" s="137">
        <f t="shared" ca="1" si="103"/>
        <v>0</v>
      </c>
      <c r="Y98" s="137">
        <f t="shared" ca="1" si="103"/>
        <v>0</v>
      </c>
      <c r="Z98" s="137">
        <f t="shared" ca="1" si="103"/>
        <v>0</v>
      </c>
      <c r="AA98" s="137">
        <f t="shared" ca="1" si="103"/>
        <v>0</v>
      </c>
      <c r="AB98" s="137">
        <f t="shared" ca="1" si="103"/>
        <v>0</v>
      </c>
      <c r="AC98" s="137">
        <f t="shared" ca="1" si="103"/>
        <v>0</v>
      </c>
      <c r="AD98" s="137">
        <f t="shared" ca="1" si="103"/>
        <v>0</v>
      </c>
      <c r="AE98" s="137">
        <f t="shared" ca="1" si="103"/>
        <v>0</v>
      </c>
      <c r="AF98" s="137">
        <f t="shared" ca="1" si="103"/>
        <v>0</v>
      </c>
      <c r="AG98" s="137">
        <f t="shared" ca="1" si="103"/>
        <v>0</v>
      </c>
      <c r="AH98" s="137">
        <f t="shared" ca="1" si="103"/>
        <v>0</v>
      </c>
      <c r="AI98" s="137">
        <f t="shared" ca="1" si="103"/>
        <v>0</v>
      </c>
      <c r="AJ98" s="137">
        <f t="shared" ca="1" si="103"/>
        <v>0</v>
      </c>
      <c r="AK98" s="137">
        <f t="shared" ca="1" si="103"/>
        <v>0</v>
      </c>
      <c r="AL98" s="137">
        <f t="shared" ca="1" si="103"/>
        <v>0</v>
      </c>
      <c r="AM98" s="137">
        <f t="shared" ca="1" si="103"/>
        <v>0</v>
      </c>
      <c r="AN98" s="137">
        <f t="shared" ca="1" si="104"/>
        <v>0</v>
      </c>
      <c r="AO98" s="137">
        <f t="shared" ca="1" si="104"/>
        <v>0</v>
      </c>
      <c r="AP98" s="137">
        <f t="shared" ca="1" si="104"/>
        <v>0</v>
      </c>
      <c r="AQ98" s="137">
        <f t="shared" ca="1" si="104"/>
        <v>0</v>
      </c>
      <c r="AR98" s="137">
        <f t="shared" ca="1" si="104"/>
        <v>0</v>
      </c>
      <c r="AS98" s="137">
        <f t="shared" ca="1" si="104"/>
        <v>0</v>
      </c>
      <c r="AT98" s="137">
        <f t="shared" ca="1" si="104"/>
        <v>0</v>
      </c>
      <c r="AU98" s="137">
        <f t="shared" ca="1" si="104"/>
        <v>0</v>
      </c>
      <c r="AV98" s="137">
        <f t="shared" ca="1" si="104"/>
        <v>0</v>
      </c>
      <c r="AW98" s="137">
        <f t="shared" ca="1" si="104"/>
        <v>0</v>
      </c>
      <c r="AX98" s="137">
        <f t="shared" ca="1" si="104"/>
        <v>0</v>
      </c>
      <c r="AY98" s="137">
        <f t="shared" ca="1" si="104"/>
        <v>0</v>
      </c>
      <c r="AZ98" s="137">
        <f t="shared" ca="1" si="104"/>
        <v>0</v>
      </c>
      <c r="BA98" s="137">
        <f t="shared" ca="1" si="104"/>
        <v>0</v>
      </c>
      <c r="BB98" s="137">
        <f t="shared" ca="1" si="104"/>
        <v>0</v>
      </c>
      <c r="BC98" s="137">
        <f t="shared" ca="1" si="104"/>
        <v>0</v>
      </c>
      <c r="BD98" s="137">
        <f t="shared" ca="1" si="105"/>
        <v>0</v>
      </c>
      <c r="BE98" s="137">
        <f t="shared" ca="1" si="105"/>
        <v>0</v>
      </c>
      <c r="BF98" s="137">
        <f t="shared" ca="1" si="105"/>
        <v>0</v>
      </c>
      <c r="BG98" s="137">
        <f t="shared" ca="1" si="105"/>
        <v>0</v>
      </c>
      <c r="BH98" s="137">
        <f t="shared" ca="1" si="105"/>
        <v>0</v>
      </c>
      <c r="BI98" s="137">
        <f t="shared" ca="1" si="105"/>
        <v>0</v>
      </c>
      <c r="BJ98" s="137">
        <f t="shared" ca="1" si="105"/>
        <v>0</v>
      </c>
      <c r="BK98" s="137">
        <f t="shared" ca="1" si="105"/>
        <v>0</v>
      </c>
      <c r="BL98" s="137">
        <f t="shared" ca="1" si="105"/>
        <v>0</v>
      </c>
      <c r="BM98" s="137">
        <f t="shared" ca="1" si="105"/>
        <v>0</v>
      </c>
      <c r="BN98" s="137">
        <f t="shared" ca="1" si="105"/>
        <v>0</v>
      </c>
      <c r="BO98" s="137">
        <f t="shared" ca="1" si="105"/>
        <v>0</v>
      </c>
      <c r="BP98" s="137">
        <f t="shared" ca="1" si="105"/>
        <v>0</v>
      </c>
      <c r="BQ98" s="137">
        <f t="shared" ca="1" si="105"/>
        <v>0</v>
      </c>
      <c r="BR98" s="137">
        <f t="shared" ca="1" si="105"/>
        <v>0</v>
      </c>
      <c r="BS98" s="137">
        <f t="shared" ca="1" si="105"/>
        <v>0</v>
      </c>
      <c r="BT98" s="137">
        <f t="shared" ca="1" si="106"/>
        <v>0</v>
      </c>
      <c r="BU98" s="137">
        <f t="shared" ca="1" si="106"/>
        <v>0</v>
      </c>
      <c r="BV98" s="137">
        <f t="shared" ca="1" si="106"/>
        <v>0</v>
      </c>
      <c r="BW98" s="137">
        <f t="shared" ca="1" si="106"/>
        <v>0</v>
      </c>
      <c r="BX98" s="137">
        <f t="shared" ca="1" si="106"/>
        <v>0</v>
      </c>
      <c r="BY98" s="137">
        <f t="shared" ca="1" si="106"/>
        <v>0</v>
      </c>
      <c r="BZ98" s="137">
        <f t="shared" ca="1" si="106"/>
        <v>0</v>
      </c>
      <c r="CA98" s="137">
        <f t="shared" ca="1" si="106"/>
        <v>0</v>
      </c>
      <c r="CB98" s="137">
        <f t="shared" ca="1" si="106"/>
        <v>0</v>
      </c>
      <c r="CC98" s="137">
        <f t="shared" ca="1" si="106"/>
        <v>0</v>
      </c>
      <c r="CD98" s="137">
        <f t="shared" ca="1" si="106"/>
        <v>0</v>
      </c>
      <c r="CE98" s="137">
        <f t="shared" ca="1" si="106"/>
        <v>0</v>
      </c>
      <c r="CF98" s="137">
        <f t="shared" ca="1" si="106"/>
        <v>0</v>
      </c>
      <c r="CG98" s="137">
        <f t="shared" ca="1" si="106"/>
        <v>0</v>
      </c>
      <c r="CH98" s="137">
        <f t="shared" ca="1" si="106"/>
        <v>0</v>
      </c>
      <c r="CI98" s="137">
        <f t="shared" ca="1" si="106"/>
        <v>0</v>
      </c>
      <c r="CJ98" s="137">
        <f t="shared" ca="1" si="107"/>
        <v>0</v>
      </c>
      <c r="CK98" s="137">
        <f t="shared" ca="1" si="107"/>
        <v>0</v>
      </c>
      <c r="CL98" s="137">
        <f t="shared" ca="1" si="107"/>
        <v>0</v>
      </c>
      <c r="CM98" s="137">
        <f t="shared" ca="1" si="107"/>
        <v>0</v>
      </c>
      <c r="CN98" s="137">
        <f t="shared" ca="1" si="107"/>
        <v>0</v>
      </c>
      <c r="CO98" s="137">
        <f t="shared" ca="1" si="107"/>
        <v>0</v>
      </c>
      <c r="CP98" s="137">
        <f t="shared" ca="1" si="107"/>
        <v>0</v>
      </c>
      <c r="CQ98" s="137">
        <f t="shared" ca="1" si="107"/>
        <v>0</v>
      </c>
      <c r="CR98" s="137">
        <f t="shared" ca="1" si="107"/>
        <v>0</v>
      </c>
      <c r="CS98" s="137">
        <f t="shared" ca="1" si="107"/>
        <v>0</v>
      </c>
      <c r="CT98" s="137">
        <f t="shared" ca="1" si="108"/>
        <v>0</v>
      </c>
      <c r="CU98" s="137">
        <f t="shared" ca="1" si="108"/>
        <v>0</v>
      </c>
      <c r="CV98" s="137">
        <f t="shared" ca="1" si="108"/>
        <v>0</v>
      </c>
      <c r="CW98" s="137">
        <f t="shared" ca="1" si="108"/>
        <v>0</v>
      </c>
      <c r="CX98" s="137">
        <f t="shared" ca="1" si="108"/>
        <v>0</v>
      </c>
      <c r="CY98" s="137">
        <f t="shared" ca="1" si="108"/>
        <v>0</v>
      </c>
      <c r="CZ98" s="137">
        <f t="shared" ca="1" si="108"/>
        <v>0</v>
      </c>
      <c r="DA98" s="137">
        <f t="shared" ca="1" si="108"/>
        <v>0</v>
      </c>
      <c r="DB98" s="137">
        <f t="shared" ca="1" si="108"/>
        <v>0</v>
      </c>
      <c r="DC98" s="137">
        <f t="shared" ca="1" si="108"/>
        <v>0</v>
      </c>
      <c r="DE98" s="253" t="str">
        <f t="shared" ca="1" si="86"/>
        <v>G.10.</v>
      </c>
      <c r="DF98">
        <f t="shared" ca="1" si="109"/>
        <v>1</v>
      </c>
      <c r="DG98">
        <f t="shared" ca="1" si="110"/>
        <v>21</v>
      </c>
    </row>
    <row r="99" spans="1:111" ht="15.75" hidden="1" customHeight="1">
      <c r="A99" s="123">
        <v>87</v>
      </c>
      <c r="B99" s="204" t="str">
        <f t="shared" ca="1" si="83"/>
        <v>H.</v>
      </c>
      <c r="C99" s="128" t="str">
        <f t="shared" ca="1" si="84"/>
        <v>VEIKLOS PAJAMOS, IŠ VISO (išskyrus mokestines pajamas)</v>
      </c>
      <c r="D99" s="113"/>
      <c r="E99" s="147" t="str">
        <f t="shared" ca="1" si="85"/>
        <v/>
      </c>
      <c r="F99" s="138" t="e">
        <f ca="1">H99+NPV(FD,I99:INDEX(I99:DC99,PAL))</f>
        <v>#N/A</v>
      </c>
      <c r="G99" s="139" t="e">
        <f ca="1">SUMIF($H$5:$DC$5,"&lt;="&amp;PAL,$H99:$DC99)</f>
        <v>#N/A</v>
      </c>
      <c r="H99" s="137" t="e">
        <f t="shared" ca="1" si="102"/>
        <v>#N/A</v>
      </c>
      <c r="I99" s="137" t="e">
        <f t="shared" ca="1" si="102"/>
        <v>#N/A</v>
      </c>
      <c r="J99" s="137" t="e">
        <f t="shared" ca="1" si="102"/>
        <v>#N/A</v>
      </c>
      <c r="K99" s="137" t="e">
        <f t="shared" ca="1" si="102"/>
        <v>#N/A</v>
      </c>
      <c r="L99" s="137" t="e">
        <f t="shared" ca="1" si="102"/>
        <v>#N/A</v>
      </c>
      <c r="M99" s="137" t="e">
        <f t="shared" ca="1" si="102"/>
        <v>#N/A</v>
      </c>
      <c r="N99" s="137" t="e">
        <f t="shared" ca="1" si="102"/>
        <v>#N/A</v>
      </c>
      <c r="O99" s="137" t="e">
        <f t="shared" ca="1" si="102"/>
        <v>#N/A</v>
      </c>
      <c r="P99" s="137" t="e">
        <f t="shared" ca="1" si="102"/>
        <v>#N/A</v>
      </c>
      <c r="Q99" s="137" t="e">
        <f t="shared" ca="1" si="102"/>
        <v>#N/A</v>
      </c>
      <c r="R99" s="137" t="e">
        <f t="shared" ca="1" si="102"/>
        <v>#N/A</v>
      </c>
      <c r="S99" s="137" t="e">
        <f t="shared" ca="1" si="102"/>
        <v>#N/A</v>
      </c>
      <c r="T99" s="137" t="e">
        <f t="shared" ca="1" si="102"/>
        <v>#N/A</v>
      </c>
      <c r="U99" s="137" t="e">
        <f t="shared" ca="1" si="102"/>
        <v>#N/A</v>
      </c>
      <c r="V99" s="137" t="e">
        <f t="shared" ca="1" si="102"/>
        <v>#N/A</v>
      </c>
      <c r="W99" s="137" t="e">
        <f t="shared" ca="1" si="102"/>
        <v>#N/A</v>
      </c>
      <c r="X99" s="137" t="e">
        <f t="shared" ca="1" si="103"/>
        <v>#N/A</v>
      </c>
      <c r="Y99" s="137" t="e">
        <f t="shared" ca="1" si="103"/>
        <v>#N/A</v>
      </c>
      <c r="Z99" s="137" t="e">
        <f t="shared" ca="1" si="103"/>
        <v>#N/A</v>
      </c>
      <c r="AA99" s="137" t="e">
        <f t="shared" ca="1" si="103"/>
        <v>#N/A</v>
      </c>
      <c r="AB99" s="137" t="e">
        <f t="shared" ca="1" si="103"/>
        <v>#N/A</v>
      </c>
      <c r="AC99" s="137" t="e">
        <f t="shared" ca="1" si="103"/>
        <v>#N/A</v>
      </c>
      <c r="AD99" s="137" t="e">
        <f t="shared" ca="1" si="103"/>
        <v>#N/A</v>
      </c>
      <c r="AE99" s="137" t="e">
        <f t="shared" ca="1" si="103"/>
        <v>#N/A</v>
      </c>
      <c r="AF99" s="137" t="e">
        <f t="shared" ca="1" si="103"/>
        <v>#N/A</v>
      </c>
      <c r="AG99" s="137" t="e">
        <f t="shared" ca="1" si="103"/>
        <v>#N/A</v>
      </c>
      <c r="AH99" s="137" t="e">
        <f t="shared" ca="1" si="103"/>
        <v>#N/A</v>
      </c>
      <c r="AI99" s="137" t="e">
        <f t="shared" ca="1" si="103"/>
        <v>#N/A</v>
      </c>
      <c r="AJ99" s="137" t="e">
        <f t="shared" ca="1" si="103"/>
        <v>#N/A</v>
      </c>
      <c r="AK99" s="137" t="e">
        <f t="shared" ca="1" si="103"/>
        <v>#N/A</v>
      </c>
      <c r="AL99" s="137" t="e">
        <f t="shared" ca="1" si="103"/>
        <v>#N/A</v>
      </c>
      <c r="AM99" s="137" t="e">
        <f t="shared" ca="1" si="103"/>
        <v>#N/A</v>
      </c>
      <c r="AN99" s="137" t="e">
        <f t="shared" ca="1" si="104"/>
        <v>#N/A</v>
      </c>
      <c r="AO99" s="137" t="e">
        <f t="shared" ca="1" si="104"/>
        <v>#N/A</v>
      </c>
      <c r="AP99" s="137" t="e">
        <f t="shared" ca="1" si="104"/>
        <v>#N/A</v>
      </c>
      <c r="AQ99" s="137" t="e">
        <f t="shared" ca="1" si="104"/>
        <v>#N/A</v>
      </c>
      <c r="AR99" s="137" t="e">
        <f t="shared" ca="1" si="104"/>
        <v>#N/A</v>
      </c>
      <c r="AS99" s="137" t="e">
        <f t="shared" ca="1" si="104"/>
        <v>#N/A</v>
      </c>
      <c r="AT99" s="137" t="e">
        <f t="shared" ca="1" si="104"/>
        <v>#N/A</v>
      </c>
      <c r="AU99" s="137" t="e">
        <f t="shared" ca="1" si="104"/>
        <v>#N/A</v>
      </c>
      <c r="AV99" s="137" t="e">
        <f t="shared" ca="1" si="104"/>
        <v>#N/A</v>
      </c>
      <c r="AW99" s="137" t="e">
        <f t="shared" ca="1" si="104"/>
        <v>#N/A</v>
      </c>
      <c r="AX99" s="137" t="e">
        <f t="shared" ca="1" si="104"/>
        <v>#N/A</v>
      </c>
      <c r="AY99" s="137" t="e">
        <f t="shared" ca="1" si="104"/>
        <v>#N/A</v>
      </c>
      <c r="AZ99" s="137" t="e">
        <f t="shared" ca="1" si="104"/>
        <v>#N/A</v>
      </c>
      <c r="BA99" s="137" t="e">
        <f t="shared" ca="1" si="104"/>
        <v>#N/A</v>
      </c>
      <c r="BB99" s="137" t="e">
        <f t="shared" ca="1" si="104"/>
        <v>#N/A</v>
      </c>
      <c r="BC99" s="137" t="e">
        <f t="shared" ca="1" si="104"/>
        <v>#N/A</v>
      </c>
      <c r="BD99" s="137" t="e">
        <f t="shared" ca="1" si="105"/>
        <v>#N/A</v>
      </c>
      <c r="BE99" s="137" t="e">
        <f t="shared" ca="1" si="105"/>
        <v>#N/A</v>
      </c>
      <c r="BF99" s="137" t="e">
        <f t="shared" ca="1" si="105"/>
        <v>#N/A</v>
      </c>
      <c r="BG99" s="137" t="e">
        <f t="shared" ca="1" si="105"/>
        <v>#N/A</v>
      </c>
      <c r="BH99" s="137" t="e">
        <f t="shared" ca="1" si="105"/>
        <v>#N/A</v>
      </c>
      <c r="BI99" s="137" t="e">
        <f t="shared" ca="1" si="105"/>
        <v>#N/A</v>
      </c>
      <c r="BJ99" s="137" t="e">
        <f t="shared" ca="1" si="105"/>
        <v>#N/A</v>
      </c>
      <c r="BK99" s="137" t="e">
        <f t="shared" ca="1" si="105"/>
        <v>#N/A</v>
      </c>
      <c r="BL99" s="137" t="e">
        <f t="shared" ca="1" si="105"/>
        <v>#N/A</v>
      </c>
      <c r="BM99" s="137" t="e">
        <f t="shared" ca="1" si="105"/>
        <v>#N/A</v>
      </c>
      <c r="BN99" s="137" t="e">
        <f t="shared" ca="1" si="105"/>
        <v>#N/A</v>
      </c>
      <c r="BO99" s="137" t="e">
        <f t="shared" ca="1" si="105"/>
        <v>#N/A</v>
      </c>
      <c r="BP99" s="137" t="e">
        <f t="shared" ca="1" si="105"/>
        <v>#N/A</v>
      </c>
      <c r="BQ99" s="137" t="e">
        <f t="shared" ca="1" si="105"/>
        <v>#N/A</v>
      </c>
      <c r="BR99" s="137" t="e">
        <f t="shared" ca="1" si="105"/>
        <v>#N/A</v>
      </c>
      <c r="BS99" s="137" t="e">
        <f t="shared" ca="1" si="105"/>
        <v>#N/A</v>
      </c>
      <c r="BT99" s="137" t="e">
        <f t="shared" ca="1" si="106"/>
        <v>#N/A</v>
      </c>
      <c r="BU99" s="137" t="e">
        <f t="shared" ca="1" si="106"/>
        <v>#N/A</v>
      </c>
      <c r="BV99" s="137" t="e">
        <f t="shared" ca="1" si="106"/>
        <v>#N/A</v>
      </c>
      <c r="BW99" s="137" t="e">
        <f t="shared" ca="1" si="106"/>
        <v>#N/A</v>
      </c>
      <c r="BX99" s="137" t="e">
        <f t="shared" ca="1" si="106"/>
        <v>#N/A</v>
      </c>
      <c r="BY99" s="137" t="e">
        <f t="shared" ca="1" si="106"/>
        <v>#N/A</v>
      </c>
      <c r="BZ99" s="137" t="e">
        <f t="shared" ca="1" si="106"/>
        <v>#N/A</v>
      </c>
      <c r="CA99" s="137" t="e">
        <f t="shared" ca="1" si="106"/>
        <v>#N/A</v>
      </c>
      <c r="CB99" s="137" t="e">
        <f t="shared" ca="1" si="106"/>
        <v>#N/A</v>
      </c>
      <c r="CC99" s="137" t="e">
        <f t="shared" ca="1" si="106"/>
        <v>#N/A</v>
      </c>
      <c r="CD99" s="137" t="e">
        <f t="shared" ca="1" si="106"/>
        <v>#N/A</v>
      </c>
      <c r="CE99" s="137" t="e">
        <f t="shared" ca="1" si="106"/>
        <v>#N/A</v>
      </c>
      <c r="CF99" s="137" t="e">
        <f t="shared" ca="1" si="106"/>
        <v>#N/A</v>
      </c>
      <c r="CG99" s="137" t="e">
        <f t="shared" ca="1" si="106"/>
        <v>#N/A</v>
      </c>
      <c r="CH99" s="137" t="e">
        <f t="shared" ca="1" si="106"/>
        <v>#N/A</v>
      </c>
      <c r="CI99" s="137" t="e">
        <f t="shared" ca="1" si="106"/>
        <v>#N/A</v>
      </c>
      <c r="CJ99" s="137" t="e">
        <f t="shared" ca="1" si="107"/>
        <v>#N/A</v>
      </c>
      <c r="CK99" s="137" t="e">
        <f t="shared" ca="1" si="107"/>
        <v>#N/A</v>
      </c>
      <c r="CL99" s="137" t="e">
        <f t="shared" ca="1" si="107"/>
        <v>#N/A</v>
      </c>
      <c r="CM99" s="137" t="e">
        <f t="shared" ca="1" si="107"/>
        <v>#N/A</v>
      </c>
      <c r="CN99" s="137" t="e">
        <f t="shared" ca="1" si="107"/>
        <v>#N/A</v>
      </c>
      <c r="CO99" s="137" t="e">
        <f t="shared" ca="1" si="107"/>
        <v>#N/A</v>
      </c>
      <c r="CP99" s="137" t="e">
        <f t="shared" ca="1" si="107"/>
        <v>#N/A</v>
      </c>
      <c r="CQ99" s="137" t="e">
        <f t="shared" ca="1" si="107"/>
        <v>#N/A</v>
      </c>
      <c r="CR99" s="137" t="e">
        <f t="shared" ca="1" si="107"/>
        <v>#N/A</v>
      </c>
      <c r="CS99" s="137" t="e">
        <f t="shared" ca="1" si="107"/>
        <v>#N/A</v>
      </c>
      <c r="CT99" s="137" t="e">
        <f t="shared" ca="1" si="108"/>
        <v>#N/A</v>
      </c>
      <c r="CU99" s="137" t="e">
        <f t="shared" ca="1" si="108"/>
        <v>#N/A</v>
      </c>
      <c r="CV99" s="137" t="e">
        <f t="shared" ca="1" si="108"/>
        <v>#N/A</v>
      </c>
      <c r="CW99" s="137" t="e">
        <f t="shared" ca="1" si="108"/>
        <v>#N/A</v>
      </c>
      <c r="CX99" s="137" t="e">
        <f t="shared" ca="1" si="108"/>
        <v>#N/A</v>
      </c>
      <c r="CY99" s="137" t="e">
        <f t="shared" ca="1" si="108"/>
        <v>#N/A</v>
      </c>
      <c r="CZ99" s="137" t="e">
        <f t="shared" ca="1" si="108"/>
        <v>#N/A</v>
      </c>
      <c r="DA99" s="137" t="e">
        <f t="shared" ca="1" si="108"/>
        <v>#N/A</v>
      </c>
      <c r="DB99" s="137" t="e">
        <f t="shared" ca="1" si="108"/>
        <v>#N/A</v>
      </c>
      <c r="DC99" s="137" t="e">
        <f t="shared" ca="1" si="108"/>
        <v>#N/A</v>
      </c>
      <c r="DE99" s="253" t="str">
        <f t="shared" ca="1" si="86"/>
        <v>H.</v>
      </c>
      <c r="DF99" t="e">
        <f t="shared" ca="1" si="109"/>
        <v>#N/A</v>
      </c>
      <c r="DG99">
        <f t="shared" ca="1" si="110"/>
        <v>0</v>
      </c>
    </row>
    <row r="100" spans="1:111" hidden="1">
      <c r="A100" s="123">
        <v>88</v>
      </c>
      <c r="B100" s="204" t="str">
        <f t="shared" ca="1" si="83"/>
        <v>H.1.</v>
      </c>
      <c r="C100" s="196" t="str">
        <f t="shared" ca="1" si="84"/>
        <v>Veiklos pajamos 1 (viešojo sektoriaus)</v>
      </c>
      <c r="D100" s="131"/>
      <c r="E100" s="232" t="str">
        <f t="shared" ca="1" si="85"/>
        <v>Be PVM</v>
      </c>
      <c r="F100" s="140">
        <f ca="1">SUM(F101:F110)</f>
        <v>0</v>
      </c>
      <c r="G100" s="142">
        <f ca="1">SUM(G101:G110)</f>
        <v>0</v>
      </c>
      <c r="H100" s="233">
        <f ca="1">SUM(H101:H110)</f>
        <v>0</v>
      </c>
      <c r="I100" s="233">
        <f t="shared" ref="I100:BT100" ca="1" si="111">SUM(I101:I110)</f>
        <v>0</v>
      </c>
      <c r="J100" s="233">
        <f t="shared" ca="1" si="111"/>
        <v>0</v>
      </c>
      <c r="K100" s="233">
        <f t="shared" ca="1" si="111"/>
        <v>0</v>
      </c>
      <c r="L100" s="233">
        <f t="shared" ca="1" si="111"/>
        <v>0</v>
      </c>
      <c r="M100" s="233">
        <f t="shared" ca="1" si="111"/>
        <v>0</v>
      </c>
      <c r="N100" s="233">
        <f t="shared" ca="1" si="111"/>
        <v>0</v>
      </c>
      <c r="O100" s="233">
        <f t="shared" ca="1" si="111"/>
        <v>0</v>
      </c>
      <c r="P100" s="233">
        <f t="shared" ca="1" si="111"/>
        <v>0</v>
      </c>
      <c r="Q100" s="233">
        <f t="shared" ca="1" si="111"/>
        <v>0</v>
      </c>
      <c r="R100" s="233">
        <f t="shared" ca="1" si="111"/>
        <v>0</v>
      </c>
      <c r="S100" s="233">
        <f t="shared" ca="1" si="111"/>
        <v>0</v>
      </c>
      <c r="T100" s="233">
        <f t="shared" ca="1" si="111"/>
        <v>0</v>
      </c>
      <c r="U100" s="233">
        <f t="shared" ca="1" si="111"/>
        <v>0</v>
      </c>
      <c r="V100" s="233">
        <f t="shared" ca="1" si="111"/>
        <v>0</v>
      </c>
      <c r="W100" s="233">
        <f t="shared" ca="1" si="111"/>
        <v>0</v>
      </c>
      <c r="X100" s="233">
        <f t="shared" ca="1" si="111"/>
        <v>0</v>
      </c>
      <c r="Y100" s="233">
        <f t="shared" ca="1" si="111"/>
        <v>0</v>
      </c>
      <c r="Z100" s="233">
        <f t="shared" ca="1" si="111"/>
        <v>0</v>
      </c>
      <c r="AA100" s="233">
        <f t="shared" ca="1" si="111"/>
        <v>0</v>
      </c>
      <c r="AB100" s="233">
        <f t="shared" ca="1" si="111"/>
        <v>0</v>
      </c>
      <c r="AC100" s="233">
        <f t="shared" ca="1" si="111"/>
        <v>0</v>
      </c>
      <c r="AD100" s="233">
        <f t="shared" ca="1" si="111"/>
        <v>0</v>
      </c>
      <c r="AE100" s="233">
        <f t="shared" ca="1" si="111"/>
        <v>0</v>
      </c>
      <c r="AF100" s="233">
        <f t="shared" ca="1" si="111"/>
        <v>0</v>
      </c>
      <c r="AG100" s="233">
        <f t="shared" ca="1" si="111"/>
        <v>0</v>
      </c>
      <c r="AH100" s="233">
        <f t="shared" ca="1" si="111"/>
        <v>0</v>
      </c>
      <c r="AI100" s="233">
        <f t="shared" ca="1" si="111"/>
        <v>0</v>
      </c>
      <c r="AJ100" s="233">
        <f t="shared" ca="1" si="111"/>
        <v>0</v>
      </c>
      <c r="AK100" s="233">
        <f t="shared" ca="1" si="111"/>
        <v>0</v>
      </c>
      <c r="AL100" s="233">
        <f t="shared" ca="1" si="111"/>
        <v>0</v>
      </c>
      <c r="AM100" s="233">
        <f t="shared" ca="1" si="111"/>
        <v>0</v>
      </c>
      <c r="AN100" s="233">
        <f t="shared" ca="1" si="111"/>
        <v>0</v>
      </c>
      <c r="AO100" s="233">
        <f t="shared" ca="1" si="111"/>
        <v>0</v>
      </c>
      <c r="AP100" s="233">
        <f t="shared" ca="1" si="111"/>
        <v>0</v>
      </c>
      <c r="AQ100" s="233">
        <f t="shared" ca="1" si="111"/>
        <v>0</v>
      </c>
      <c r="AR100" s="233">
        <f t="shared" ca="1" si="111"/>
        <v>0</v>
      </c>
      <c r="AS100" s="233">
        <f t="shared" ca="1" si="111"/>
        <v>0</v>
      </c>
      <c r="AT100" s="233">
        <f t="shared" ca="1" si="111"/>
        <v>0</v>
      </c>
      <c r="AU100" s="233">
        <f t="shared" ca="1" si="111"/>
        <v>0</v>
      </c>
      <c r="AV100" s="233">
        <f t="shared" ca="1" si="111"/>
        <v>0</v>
      </c>
      <c r="AW100" s="233">
        <f t="shared" ca="1" si="111"/>
        <v>0</v>
      </c>
      <c r="AX100" s="233">
        <f t="shared" ca="1" si="111"/>
        <v>0</v>
      </c>
      <c r="AY100" s="233">
        <f t="shared" ca="1" si="111"/>
        <v>0</v>
      </c>
      <c r="AZ100" s="233">
        <f t="shared" ca="1" si="111"/>
        <v>0</v>
      </c>
      <c r="BA100" s="233">
        <f t="shared" ca="1" si="111"/>
        <v>0</v>
      </c>
      <c r="BB100" s="233">
        <f t="shared" ca="1" si="111"/>
        <v>0</v>
      </c>
      <c r="BC100" s="233">
        <f t="shared" ca="1" si="111"/>
        <v>0</v>
      </c>
      <c r="BD100" s="233">
        <f t="shared" ca="1" si="111"/>
        <v>0</v>
      </c>
      <c r="BE100" s="233">
        <f t="shared" ca="1" si="111"/>
        <v>0</v>
      </c>
      <c r="BF100" s="233">
        <f t="shared" ca="1" si="111"/>
        <v>0</v>
      </c>
      <c r="BG100" s="233">
        <f t="shared" ca="1" si="111"/>
        <v>0</v>
      </c>
      <c r="BH100" s="233">
        <f t="shared" ca="1" si="111"/>
        <v>0</v>
      </c>
      <c r="BI100" s="233">
        <f t="shared" ca="1" si="111"/>
        <v>0</v>
      </c>
      <c r="BJ100" s="233">
        <f t="shared" ca="1" si="111"/>
        <v>0</v>
      </c>
      <c r="BK100" s="233">
        <f t="shared" ca="1" si="111"/>
        <v>0</v>
      </c>
      <c r="BL100" s="233">
        <f t="shared" ca="1" si="111"/>
        <v>0</v>
      </c>
      <c r="BM100" s="233">
        <f t="shared" ca="1" si="111"/>
        <v>0</v>
      </c>
      <c r="BN100" s="233">
        <f t="shared" ca="1" si="111"/>
        <v>0</v>
      </c>
      <c r="BO100" s="233">
        <f t="shared" ca="1" si="111"/>
        <v>0</v>
      </c>
      <c r="BP100" s="233">
        <f t="shared" ca="1" si="111"/>
        <v>0</v>
      </c>
      <c r="BQ100" s="233">
        <f t="shared" ca="1" si="111"/>
        <v>0</v>
      </c>
      <c r="BR100" s="233">
        <f t="shared" ca="1" si="111"/>
        <v>0</v>
      </c>
      <c r="BS100" s="233">
        <f t="shared" ca="1" si="111"/>
        <v>0</v>
      </c>
      <c r="BT100" s="233">
        <f t="shared" ca="1" si="111"/>
        <v>0</v>
      </c>
      <c r="BU100" s="233">
        <f t="shared" ref="BU100:DC100" ca="1" si="112">SUM(BU101:BU110)</f>
        <v>0</v>
      </c>
      <c r="BV100" s="233">
        <f t="shared" ca="1" si="112"/>
        <v>0</v>
      </c>
      <c r="BW100" s="233">
        <f t="shared" ca="1" si="112"/>
        <v>0</v>
      </c>
      <c r="BX100" s="233">
        <f t="shared" ca="1" si="112"/>
        <v>0</v>
      </c>
      <c r="BY100" s="233">
        <f t="shared" ca="1" si="112"/>
        <v>0</v>
      </c>
      <c r="BZ100" s="233">
        <f t="shared" ca="1" si="112"/>
        <v>0</v>
      </c>
      <c r="CA100" s="233">
        <f t="shared" ca="1" si="112"/>
        <v>0</v>
      </c>
      <c r="CB100" s="233">
        <f t="shared" ca="1" si="112"/>
        <v>0</v>
      </c>
      <c r="CC100" s="233">
        <f t="shared" ca="1" si="112"/>
        <v>0</v>
      </c>
      <c r="CD100" s="233">
        <f t="shared" ca="1" si="112"/>
        <v>0</v>
      </c>
      <c r="CE100" s="233">
        <f t="shared" ca="1" si="112"/>
        <v>0</v>
      </c>
      <c r="CF100" s="233">
        <f t="shared" ca="1" si="112"/>
        <v>0</v>
      </c>
      <c r="CG100" s="233">
        <f t="shared" ca="1" si="112"/>
        <v>0</v>
      </c>
      <c r="CH100" s="233">
        <f t="shared" ca="1" si="112"/>
        <v>0</v>
      </c>
      <c r="CI100" s="233">
        <f t="shared" ca="1" si="112"/>
        <v>0</v>
      </c>
      <c r="CJ100" s="233">
        <f t="shared" ca="1" si="112"/>
        <v>0</v>
      </c>
      <c r="CK100" s="233">
        <f t="shared" ca="1" si="112"/>
        <v>0</v>
      </c>
      <c r="CL100" s="233">
        <f t="shared" ca="1" si="112"/>
        <v>0</v>
      </c>
      <c r="CM100" s="233">
        <f t="shared" ca="1" si="112"/>
        <v>0</v>
      </c>
      <c r="CN100" s="233">
        <f t="shared" ca="1" si="112"/>
        <v>0</v>
      </c>
      <c r="CO100" s="233">
        <f t="shared" ca="1" si="112"/>
        <v>0</v>
      </c>
      <c r="CP100" s="233">
        <f t="shared" ca="1" si="112"/>
        <v>0</v>
      </c>
      <c r="CQ100" s="233">
        <f t="shared" ca="1" si="112"/>
        <v>0</v>
      </c>
      <c r="CR100" s="233">
        <f t="shared" ca="1" si="112"/>
        <v>0</v>
      </c>
      <c r="CS100" s="233">
        <f t="shared" ca="1" si="112"/>
        <v>0</v>
      </c>
      <c r="CT100" s="233">
        <f t="shared" ca="1" si="112"/>
        <v>0</v>
      </c>
      <c r="CU100" s="233">
        <f t="shared" ca="1" si="112"/>
        <v>0</v>
      </c>
      <c r="CV100" s="233">
        <f t="shared" ca="1" si="112"/>
        <v>0</v>
      </c>
      <c r="CW100" s="233">
        <f t="shared" ca="1" si="112"/>
        <v>0</v>
      </c>
      <c r="CX100" s="233">
        <f t="shared" ca="1" si="112"/>
        <v>0</v>
      </c>
      <c r="CY100" s="233">
        <f t="shared" ca="1" si="112"/>
        <v>0</v>
      </c>
      <c r="CZ100" s="233">
        <f t="shared" ca="1" si="112"/>
        <v>0</v>
      </c>
      <c r="DA100" s="233">
        <f t="shared" ca="1" si="112"/>
        <v>0</v>
      </c>
      <c r="DB100" s="233">
        <f t="shared" ca="1" si="112"/>
        <v>0</v>
      </c>
      <c r="DC100" s="233">
        <f t="shared" ca="1" si="112"/>
        <v>0</v>
      </c>
      <c r="DE100" s="253"/>
    </row>
    <row r="101" spans="1:111" ht="14.25" hidden="1" customHeight="1">
      <c r="A101" s="123">
        <v>89</v>
      </c>
      <c r="B101" s="204" t="str">
        <f t="shared" ca="1" si="83"/>
        <v>H.2.</v>
      </c>
      <c r="C101" s="128" t="str">
        <f t="shared" ca="1" si="84"/>
        <v>Veiklos pajamos 2 (viešojo sektoriaus)</v>
      </c>
      <c r="D101" s="113"/>
      <c r="E101" s="147" t="str">
        <f t="shared" ca="1" si="85"/>
        <v>Be PVM</v>
      </c>
      <c r="F101" s="138">
        <f ca="1">H101+NPV(FD,I101:INDEX(I101:DC101,PAL))</f>
        <v>0</v>
      </c>
      <c r="G101" s="139">
        <f ca="1">SUMIF($H$5:$DC$5,"&lt;="&amp;PAL,$H101:$DC101)</f>
        <v>0</v>
      </c>
      <c r="H101" s="137">
        <f t="shared" ref="H101:W111" ca="1" si="113">OFFSET(INDIRECT("'"&amp;Opt_alt&amp;"'!H12"),$A101,H$5)*$DF101</f>
        <v>0</v>
      </c>
      <c r="I101" s="137">
        <f t="shared" ca="1" si="113"/>
        <v>0</v>
      </c>
      <c r="J101" s="137">
        <f t="shared" ca="1" si="113"/>
        <v>0</v>
      </c>
      <c r="K101" s="137">
        <f t="shared" ca="1" si="113"/>
        <v>0</v>
      </c>
      <c r="L101" s="137">
        <f t="shared" ca="1" si="113"/>
        <v>0</v>
      </c>
      <c r="M101" s="137">
        <f t="shared" ca="1" si="113"/>
        <v>0</v>
      </c>
      <c r="N101" s="137">
        <f t="shared" ca="1" si="113"/>
        <v>0</v>
      </c>
      <c r="O101" s="137">
        <f t="shared" ca="1" si="113"/>
        <v>0</v>
      </c>
      <c r="P101" s="137">
        <f t="shared" ca="1" si="113"/>
        <v>0</v>
      </c>
      <c r="Q101" s="137">
        <f t="shared" ca="1" si="113"/>
        <v>0</v>
      </c>
      <c r="R101" s="137">
        <f t="shared" ca="1" si="113"/>
        <v>0</v>
      </c>
      <c r="S101" s="137">
        <f t="shared" ca="1" si="113"/>
        <v>0</v>
      </c>
      <c r="T101" s="137">
        <f t="shared" ca="1" si="113"/>
        <v>0</v>
      </c>
      <c r="U101" s="137">
        <f t="shared" ca="1" si="113"/>
        <v>0</v>
      </c>
      <c r="V101" s="137">
        <f t="shared" ca="1" si="113"/>
        <v>0</v>
      </c>
      <c r="W101" s="137">
        <f t="shared" ca="1" si="113"/>
        <v>0</v>
      </c>
      <c r="X101" s="137">
        <f t="shared" ref="X101:AM111" ca="1" si="114">OFFSET(INDIRECT("'"&amp;Opt_alt&amp;"'!H12"),$A101,X$5)*$DF101</f>
        <v>0</v>
      </c>
      <c r="Y101" s="137">
        <f t="shared" ca="1" si="114"/>
        <v>0</v>
      </c>
      <c r="Z101" s="137">
        <f t="shared" ca="1" si="114"/>
        <v>0</v>
      </c>
      <c r="AA101" s="137">
        <f t="shared" ca="1" si="114"/>
        <v>0</v>
      </c>
      <c r="AB101" s="137">
        <f t="shared" ca="1" si="114"/>
        <v>0</v>
      </c>
      <c r="AC101" s="137">
        <f t="shared" ca="1" si="114"/>
        <v>0</v>
      </c>
      <c r="AD101" s="137">
        <f t="shared" ca="1" si="114"/>
        <v>0</v>
      </c>
      <c r="AE101" s="137">
        <f t="shared" ca="1" si="114"/>
        <v>0</v>
      </c>
      <c r="AF101" s="137">
        <f t="shared" ca="1" si="114"/>
        <v>0</v>
      </c>
      <c r="AG101" s="137">
        <f t="shared" ca="1" si="114"/>
        <v>0</v>
      </c>
      <c r="AH101" s="137">
        <f t="shared" ca="1" si="114"/>
        <v>0</v>
      </c>
      <c r="AI101" s="137">
        <f t="shared" ca="1" si="114"/>
        <v>0</v>
      </c>
      <c r="AJ101" s="137">
        <f t="shared" ca="1" si="114"/>
        <v>0</v>
      </c>
      <c r="AK101" s="137">
        <f t="shared" ca="1" si="114"/>
        <v>0</v>
      </c>
      <c r="AL101" s="137">
        <f t="shared" ca="1" si="114"/>
        <v>0</v>
      </c>
      <c r="AM101" s="137">
        <f t="shared" ca="1" si="114"/>
        <v>0</v>
      </c>
      <c r="AN101" s="137">
        <f t="shared" ref="AN101:BC111" ca="1" si="115">OFFSET(INDIRECT("'"&amp;Opt_alt&amp;"'!H12"),$A101,AN$5)*$DF101</f>
        <v>0</v>
      </c>
      <c r="AO101" s="137">
        <f t="shared" ca="1" si="115"/>
        <v>0</v>
      </c>
      <c r="AP101" s="137">
        <f t="shared" ca="1" si="115"/>
        <v>0</v>
      </c>
      <c r="AQ101" s="137">
        <f t="shared" ca="1" si="115"/>
        <v>0</v>
      </c>
      <c r="AR101" s="137">
        <f t="shared" ca="1" si="115"/>
        <v>0</v>
      </c>
      <c r="AS101" s="137">
        <f t="shared" ca="1" si="115"/>
        <v>0</v>
      </c>
      <c r="AT101" s="137">
        <f t="shared" ca="1" si="115"/>
        <v>0</v>
      </c>
      <c r="AU101" s="137">
        <f t="shared" ca="1" si="115"/>
        <v>0</v>
      </c>
      <c r="AV101" s="137">
        <f t="shared" ca="1" si="115"/>
        <v>0</v>
      </c>
      <c r="AW101" s="137">
        <f t="shared" ca="1" si="115"/>
        <v>0</v>
      </c>
      <c r="AX101" s="137">
        <f t="shared" ca="1" si="115"/>
        <v>0</v>
      </c>
      <c r="AY101" s="137">
        <f t="shared" ca="1" si="115"/>
        <v>0</v>
      </c>
      <c r="AZ101" s="137">
        <f t="shared" ca="1" si="115"/>
        <v>0</v>
      </c>
      <c r="BA101" s="137">
        <f t="shared" ca="1" si="115"/>
        <v>0</v>
      </c>
      <c r="BB101" s="137">
        <f t="shared" ca="1" si="115"/>
        <v>0</v>
      </c>
      <c r="BC101" s="137">
        <f t="shared" ca="1" si="115"/>
        <v>0</v>
      </c>
      <c r="BD101" s="137">
        <f t="shared" ref="BD101:BS111" ca="1" si="116">OFFSET(INDIRECT("'"&amp;Opt_alt&amp;"'!H12"),$A101,BD$5)*$DF101</f>
        <v>0</v>
      </c>
      <c r="BE101" s="137">
        <f t="shared" ca="1" si="116"/>
        <v>0</v>
      </c>
      <c r="BF101" s="137">
        <f t="shared" ca="1" si="116"/>
        <v>0</v>
      </c>
      <c r="BG101" s="137">
        <f t="shared" ca="1" si="116"/>
        <v>0</v>
      </c>
      <c r="BH101" s="137">
        <f t="shared" ca="1" si="116"/>
        <v>0</v>
      </c>
      <c r="BI101" s="137">
        <f t="shared" ca="1" si="116"/>
        <v>0</v>
      </c>
      <c r="BJ101" s="137">
        <f t="shared" ca="1" si="116"/>
        <v>0</v>
      </c>
      <c r="BK101" s="137">
        <f t="shared" ca="1" si="116"/>
        <v>0</v>
      </c>
      <c r="BL101" s="137">
        <f t="shared" ca="1" si="116"/>
        <v>0</v>
      </c>
      <c r="BM101" s="137">
        <f t="shared" ca="1" si="116"/>
        <v>0</v>
      </c>
      <c r="BN101" s="137">
        <f t="shared" ca="1" si="116"/>
        <v>0</v>
      </c>
      <c r="BO101" s="137">
        <f t="shared" ca="1" si="116"/>
        <v>0</v>
      </c>
      <c r="BP101" s="137">
        <f t="shared" ca="1" si="116"/>
        <v>0</v>
      </c>
      <c r="BQ101" s="137">
        <f t="shared" ca="1" si="116"/>
        <v>0</v>
      </c>
      <c r="BR101" s="137">
        <f t="shared" ca="1" si="116"/>
        <v>0</v>
      </c>
      <c r="BS101" s="137">
        <f t="shared" ca="1" si="116"/>
        <v>0</v>
      </c>
      <c r="BT101" s="137">
        <f t="shared" ref="BT101:CI111" ca="1" si="117">OFFSET(INDIRECT("'"&amp;Opt_alt&amp;"'!H12"),$A101,BT$5)*$DF101</f>
        <v>0</v>
      </c>
      <c r="BU101" s="137">
        <f t="shared" ca="1" si="117"/>
        <v>0</v>
      </c>
      <c r="BV101" s="137">
        <f t="shared" ca="1" si="117"/>
        <v>0</v>
      </c>
      <c r="BW101" s="137">
        <f t="shared" ca="1" si="117"/>
        <v>0</v>
      </c>
      <c r="BX101" s="137">
        <f t="shared" ca="1" si="117"/>
        <v>0</v>
      </c>
      <c r="BY101" s="137">
        <f t="shared" ca="1" si="117"/>
        <v>0</v>
      </c>
      <c r="BZ101" s="137">
        <f t="shared" ca="1" si="117"/>
        <v>0</v>
      </c>
      <c r="CA101" s="137">
        <f t="shared" ca="1" si="117"/>
        <v>0</v>
      </c>
      <c r="CB101" s="137">
        <f t="shared" ca="1" si="117"/>
        <v>0</v>
      </c>
      <c r="CC101" s="137">
        <f t="shared" ca="1" si="117"/>
        <v>0</v>
      </c>
      <c r="CD101" s="137">
        <f t="shared" ca="1" si="117"/>
        <v>0</v>
      </c>
      <c r="CE101" s="137">
        <f t="shared" ca="1" si="117"/>
        <v>0</v>
      </c>
      <c r="CF101" s="137">
        <f t="shared" ca="1" si="117"/>
        <v>0</v>
      </c>
      <c r="CG101" s="137">
        <f t="shared" ca="1" si="117"/>
        <v>0</v>
      </c>
      <c r="CH101" s="137">
        <f t="shared" ca="1" si="117"/>
        <v>0</v>
      </c>
      <c r="CI101" s="137">
        <f t="shared" ca="1" si="117"/>
        <v>0</v>
      </c>
      <c r="CJ101" s="137">
        <f t="shared" ref="CJ101:CY111" ca="1" si="118">OFFSET(INDIRECT("'"&amp;Opt_alt&amp;"'!H12"),$A101,CJ$5)*$DF101</f>
        <v>0</v>
      </c>
      <c r="CK101" s="137">
        <f t="shared" ca="1" si="118"/>
        <v>0</v>
      </c>
      <c r="CL101" s="137">
        <f t="shared" ca="1" si="118"/>
        <v>0</v>
      </c>
      <c r="CM101" s="137">
        <f t="shared" ca="1" si="118"/>
        <v>0</v>
      </c>
      <c r="CN101" s="137">
        <f t="shared" ca="1" si="118"/>
        <v>0</v>
      </c>
      <c r="CO101" s="137">
        <f t="shared" ca="1" si="118"/>
        <v>0</v>
      </c>
      <c r="CP101" s="137">
        <f t="shared" ca="1" si="118"/>
        <v>0</v>
      </c>
      <c r="CQ101" s="137">
        <f t="shared" ca="1" si="118"/>
        <v>0</v>
      </c>
      <c r="CR101" s="137">
        <f t="shared" ca="1" si="118"/>
        <v>0</v>
      </c>
      <c r="CS101" s="137">
        <f t="shared" ca="1" si="118"/>
        <v>0</v>
      </c>
      <c r="CT101" s="137">
        <f t="shared" ca="1" si="118"/>
        <v>0</v>
      </c>
      <c r="CU101" s="137">
        <f t="shared" ca="1" si="118"/>
        <v>0</v>
      </c>
      <c r="CV101" s="137">
        <f t="shared" ca="1" si="118"/>
        <v>0</v>
      </c>
      <c r="CW101" s="137">
        <f t="shared" ca="1" si="118"/>
        <v>0</v>
      </c>
      <c r="CX101" s="137">
        <f t="shared" ca="1" si="118"/>
        <v>0</v>
      </c>
      <c r="CY101" s="137">
        <f t="shared" ca="1" si="118"/>
        <v>0</v>
      </c>
      <c r="CZ101" s="137">
        <f t="shared" ref="CT101:DC111" ca="1" si="119">OFFSET(INDIRECT("'"&amp;Opt_alt&amp;"'!H12"),$A101,CZ$5)*$DF101</f>
        <v>0</v>
      </c>
      <c r="DA101" s="137">
        <f t="shared" ca="1" si="119"/>
        <v>0</v>
      </c>
      <c r="DB101" s="137">
        <f t="shared" ca="1" si="119"/>
        <v>0</v>
      </c>
      <c r="DC101" s="137">
        <f t="shared" ca="1" si="119"/>
        <v>0</v>
      </c>
      <c r="DE101" s="253" t="str">
        <f t="shared" ca="1" si="86"/>
        <v>H.2.</v>
      </c>
      <c r="DF101">
        <f t="shared" ref="DF101:DF111" ca="1" si="120">VLOOKUP(DE101,scenarijai,$DF$6,FALSE)</f>
        <v>1</v>
      </c>
      <c r="DG101">
        <f t="shared" ref="DG101:DG110" ca="1" si="121">OFFSET(INDIRECT("'"&amp;Opt_alt&amp;"'!H12"),$A101,DG$5)</f>
        <v>0</v>
      </c>
    </row>
    <row r="102" spans="1:111" ht="14.25" hidden="1" customHeight="1">
      <c r="A102" s="123">
        <v>90</v>
      </c>
      <c r="B102" s="204" t="str">
        <f t="shared" ca="1" si="83"/>
        <v>H.3.</v>
      </c>
      <c r="C102" s="128" t="str">
        <f t="shared" ca="1" si="84"/>
        <v>Veiklos pajamos 3 (viešojo sektoriaus)</v>
      </c>
      <c r="D102" s="113"/>
      <c r="E102" s="147" t="str">
        <f t="shared" ca="1" si="85"/>
        <v>Be PVM</v>
      </c>
      <c r="F102" s="138">
        <f ca="1">H102+NPV(FD,I102:INDEX(I102:DC102,PAL))</f>
        <v>0</v>
      </c>
      <c r="G102" s="139">
        <f ca="1">SUMIF($H$5:$DC$5,"&lt;="&amp;PAL,$H102:$DC102)</f>
        <v>0</v>
      </c>
      <c r="H102" s="137">
        <f t="shared" ca="1" si="113"/>
        <v>0</v>
      </c>
      <c r="I102" s="137">
        <f t="shared" ca="1" si="113"/>
        <v>0</v>
      </c>
      <c r="J102" s="137">
        <f t="shared" ca="1" si="113"/>
        <v>0</v>
      </c>
      <c r="K102" s="137">
        <f t="shared" ca="1" si="113"/>
        <v>0</v>
      </c>
      <c r="L102" s="137">
        <f t="shared" ca="1" si="113"/>
        <v>0</v>
      </c>
      <c r="M102" s="137">
        <f t="shared" ca="1" si="113"/>
        <v>0</v>
      </c>
      <c r="N102" s="137">
        <f t="shared" ca="1" si="113"/>
        <v>0</v>
      </c>
      <c r="O102" s="137">
        <f t="shared" ca="1" si="113"/>
        <v>0</v>
      </c>
      <c r="P102" s="137">
        <f t="shared" ca="1" si="113"/>
        <v>0</v>
      </c>
      <c r="Q102" s="137">
        <f t="shared" ca="1" si="113"/>
        <v>0</v>
      </c>
      <c r="R102" s="137">
        <f t="shared" ca="1" si="113"/>
        <v>0</v>
      </c>
      <c r="S102" s="137">
        <f t="shared" ca="1" si="113"/>
        <v>0</v>
      </c>
      <c r="T102" s="137">
        <f t="shared" ca="1" si="113"/>
        <v>0</v>
      </c>
      <c r="U102" s="137">
        <f t="shared" ca="1" si="113"/>
        <v>0</v>
      </c>
      <c r="V102" s="137">
        <f t="shared" ca="1" si="113"/>
        <v>0</v>
      </c>
      <c r="W102" s="137">
        <f t="shared" ca="1" si="113"/>
        <v>0</v>
      </c>
      <c r="X102" s="137">
        <f t="shared" ca="1" si="114"/>
        <v>0</v>
      </c>
      <c r="Y102" s="137">
        <f t="shared" ca="1" si="114"/>
        <v>0</v>
      </c>
      <c r="Z102" s="137">
        <f t="shared" ca="1" si="114"/>
        <v>0</v>
      </c>
      <c r="AA102" s="137">
        <f t="shared" ca="1" si="114"/>
        <v>0</v>
      </c>
      <c r="AB102" s="137">
        <f t="shared" ca="1" si="114"/>
        <v>0</v>
      </c>
      <c r="AC102" s="137">
        <f t="shared" ca="1" si="114"/>
        <v>0</v>
      </c>
      <c r="AD102" s="137">
        <f t="shared" ca="1" si="114"/>
        <v>0</v>
      </c>
      <c r="AE102" s="137">
        <f t="shared" ca="1" si="114"/>
        <v>0</v>
      </c>
      <c r="AF102" s="137">
        <f t="shared" ca="1" si="114"/>
        <v>0</v>
      </c>
      <c r="AG102" s="137">
        <f t="shared" ca="1" si="114"/>
        <v>0</v>
      </c>
      <c r="AH102" s="137">
        <f t="shared" ca="1" si="114"/>
        <v>0</v>
      </c>
      <c r="AI102" s="137">
        <f t="shared" ca="1" si="114"/>
        <v>0</v>
      </c>
      <c r="AJ102" s="137">
        <f t="shared" ca="1" si="114"/>
        <v>0</v>
      </c>
      <c r="AK102" s="137">
        <f t="shared" ca="1" si="114"/>
        <v>0</v>
      </c>
      <c r="AL102" s="137">
        <f t="shared" ca="1" si="114"/>
        <v>0</v>
      </c>
      <c r="AM102" s="137">
        <f t="shared" ca="1" si="114"/>
        <v>0</v>
      </c>
      <c r="AN102" s="137">
        <f t="shared" ca="1" si="115"/>
        <v>0</v>
      </c>
      <c r="AO102" s="137">
        <f t="shared" ca="1" si="115"/>
        <v>0</v>
      </c>
      <c r="AP102" s="137">
        <f t="shared" ca="1" si="115"/>
        <v>0</v>
      </c>
      <c r="AQ102" s="137">
        <f t="shared" ca="1" si="115"/>
        <v>0</v>
      </c>
      <c r="AR102" s="137">
        <f t="shared" ca="1" si="115"/>
        <v>0</v>
      </c>
      <c r="AS102" s="137">
        <f t="shared" ca="1" si="115"/>
        <v>0</v>
      </c>
      <c r="AT102" s="137">
        <f t="shared" ca="1" si="115"/>
        <v>0</v>
      </c>
      <c r="AU102" s="137">
        <f t="shared" ca="1" si="115"/>
        <v>0</v>
      </c>
      <c r="AV102" s="137">
        <f t="shared" ca="1" si="115"/>
        <v>0</v>
      </c>
      <c r="AW102" s="137">
        <f t="shared" ca="1" si="115"/>
        <v>0</v>
      </c>
      <c r="AX102" s="137">
        <f t="shared" ca="1" si="115"/>
        <v>0</v>
      </c>
      <c r="AY102" s="137">
        <f t="shared" ca="1" si="115"/>
        <v>0</v>
      </c>
      <c r="AZ102" s="137">
        <f t="shared" ca="1" si="115"/>
        <v>0</v>
      </c>
      <c r="BA102" s="137">
        <f t="shared" ca="1" si="115"/>
        <v>0</v>
      </c>
      <c r="BB102" s="137">
        <f t="shared" ca="1" si="115"/>
        <v>0</v>
      </c>
      <c r="BC102" s="137">
        <f t="shared" ca="1" si="115"/>
        <v>0</v>
      </c>
      <c r="BD102" s="137">
        <f t="shared" ca="1" si="116"/>
        <v>0</v>
      </c>
      <c r="BE102" s="137">
        <f t="shared" ca="1" si="116"/>
        <v>0</v>
      </c>
      <c r="BF102" s="137">
        <f t="shared" ca="1" si="116"/>
        <v>0</v>
      </c>
      <c r="BG102" s="137">
        <f t="shared" ca="1" si="116"/>
        <v>0</v>
      </c>
      <c r="BH102" s="137">
        <f t="shared" ca="1" si="116"/>
        <v>0</v>
      </c>
      <c r="BI102" s="137">
        <f t="shared" ca="1" si="116"/>
        <v>0</v>
      </c>
      <c r="BJ102" s="137">
        <f t="shared" ca="1" si="116"/>
        <v>0</v>
      </c>
      <c r="BK102" s="137">
        <f t="shared" ca="1" si="116"/>
        <v>0</v>
      </c>
      <c r="BL102" s="137">
        <f t="shared" ca="1" si="116"/>
        <v>0</v>
      </c>
      <c r="BM102" s="137">
        <f t="shared" ca="1" si="116"/>
        <v>0</v>
      </c>
      <c r="BN102" s="137">
        <f t="shared" ca="1" si="116"/>
        <v>0</v>
      </c>
      <c r="BO102" s="137">
        <f t="shared" ca="1" si="116"/>
        <v>0</v>
      </c>
      <c r="BP102" s="137">
        <f t="shared" ca="1" si="116"/>
        <v>0</v>
      </c>
      <c r="BQ102" s="137">
        <f t="shared" ca="1" si="116"/>
        <v>0</v>
      </c>
      <c r="BR102" s="137">
        <f t="shared" ca="1" si="116"/>
        <v>0</v>
      </c>
      <c r="BS102" s="137">
        <f t="shared" ca="1" si="116"/>
        <v>0</v>
      </c>
      <c r="BT102" s="137">
        <f t="shared" ca="1" si="117"/>
        <v>0</v>
      </c>
      <c r="BU102" s="137">
        <f t="shared" ca="1" si="117"/>
        <v>0</v>
      </c>
      <c r="BV102" s="137">
        <f t="shared" ca="1" si="117"/>
        <v>0</v>
      </c>
      <c r="BW102" s="137">
        <f t="shared" ca="1" si="117"/>
        <v>0</v>
      </c>
      <c r="BX102" s="137">
        <f t="shared" ca="1" si="117"/>
        <v>0</v>
      </c>
      <c r="BY102" s="137">
        <f t="shared" ca="1" si="117"/>
        <v>0</v>
      </c>
      <c r="BZ102" s="137">
        <f t="shared" ca="1" si="117"/>
        <v>0</v>
      </c>
      <c r="CA102" s="137">
        <f t="shared" ca="1" si="117"/>
        <v>0</v>
      </c>
      <c r="CB102" s="137">
        <f t="shared" ca="1" si="117"/>
        <v>0</v>
      </c>
      <c r="CC102" s="137">
        <f t="shared" ca="1" si="117"/>
        <v>0</v>
      </c>
      <c r="CD102" s="137">
        <f t="shared" ca="1" si="117"/>
        <v>0</v>
      </c>
      <c r="CE102" s="137">
        <f t="shared" ca="1" si="117"/>
        <v>0</v>
      </c>
      <c r="CF102" s="137">
        <f t="shared" ca="1" si="117"/>
        <v>0</v>
      </c>
      <c r="CG102" s="137">
        <f t="shared" ca="1" si="117"/>
        <v>0</v>
      </c>
      <c r="CH102" s="137">
        <f t="shared" ca="1" si="117"/>
        <v>0</v>
      </c>
      <c r="CI102" s="137">
        <f t="shared" ca="1" si="117"/>
        <v>0</v>
      </c>
      <c r="CJ102" s="137">
        <f t="shared" ca="1" si="118"/>
        <v>0</v>
      </c>
      <c r="CK102" s="137">
        <f t="shared" ca="1" si="118"/>
        <v>0</v>
      </c>
      <c r="CL102" s="137">
        <f t="shared" ca="1" si="118"/>
        <v>0</v>
      </c>
      <c r="CM102" s="137">
        <f t="shared" ca="1" si="118"/>
        <v>0</v>
      </c>
      <c r="CN102" s="137">
        <f t="shared" ca="1" si="118"/>
        <v>0</v>
      </c>
      <c r="CO102" s="137">
        <f t="shared" ca="1" si="118"/>
        <v>0</v>
      </c>
      <c r="CP102" s="137">
        <f t="shared" ca="1" si="118"/>
        <v>0</v>
      </c>
      <c r="CQ102" s="137">
        <f t="shared" ca="1" si="118"/>
        <v>0</v>
      </c>
      <c r="CR102" s="137">
        <f t="shared" ca="1" si="118"/>
        <v>0</v>
      </c>
      <c r="CS102" s="137">
        <f t="shared" ca="1" si="118"/>
        <v>0</v>
      </c>
      <c r="CT102" s="137">
        <f t="shared" ca="1" si="119"/>
        <v>0</v>
      </c>
      <c r="CU102" s="137">
        <f t="shared" ca="1" si="119"/>
        <v>0</v>
      </c>
      <c r="CV102" s="137">
        <f t="shared" ca="1" si="119"/>
        <v>0</v>
      </c>
      <c r="CW102" s="137">
        <f t="shared" ca="1" si="119"/>
        <v>0</v>
      </c>
      <c r="CX102" s="137">
        <f t="shared" ca="1" si="119"/>
        <v>0</v>
      </c>
      <c r="CY102" s="137">
        <f t="shared" ca="1" si="119"/>
        <v>0</v>
      </c>
      <c r="CZ102" s="137">
        <f t="shared" ca="1" si="119"/>
        <v>0</v>
      </c>
      <c r="DA102" s="137">
        <f t="shared" ca="1" si="119"/>
        <v>0</v>
      </c>
      <c r="DB102" s="137">
        <f t="shared" ca="1" si="119"/>
        <v>0</v>
      </c>
      <c r="DC102" s="137">
        <f t="shared" ca="1" si="119"/>
        <v>0</v>
      </c>
      <c r="DE102" s="253" t="str">
        <f t="shared" ca="1" si="86"/>
        <v>H.3.</v>
      </c>
      <c r="DF102">
        <f t="shared" ca="1" si="120"/>
        <v>1</v>
      </c>
      <c r="DG102">
        <f t="shared" ca="1" si="121"/>
        <v>0</v>
      </c>
    </row>
    <row r="103" spans="1:111" ht="14.25" hidden="1" customHeight="1">
      <c r="A103" s="123">
        <v>91</v>
      </c>
      <c r="B103" s="204" t="str">
        <f t="shared" ca="1" si="83"/>
        <v>H.4.</v>
      </c>
      <c r="C103" s="128" t="str">
        <f t="shared" ca="1" si="84"/>
        <v>Veiklos pajamos 4 (viešojo sektoriaus)</v>
      </c>
      <c r="D103" s="113"/>
      <c r="E103" s="147" t="str">
        <f t="shared" ca="1" si="85"/>
        <v>Be PVM</v>
      </c>
      <c r="F103" s="138">
        <f ca="1">H103+NPV(FD,I103:INDEX(I103:DC103,PAL))</f>
        <v>0</v>
      </c>
      <c r="G103" s="139">
        <f ca="1">SUMIF($H$5:$DC$5,"&lt;="&amp;PAL,$H103:$DC103)</f>
        <v>0</v>
      </c>
      <c r="H103" s="137">
        <f t="shared" ca="1" si="113"/>
        <v>0</v>
      </c>
      <c r="I103" s="137">
        <f t="shared" ca="1" si="113"/>
        <v>0</v>
      </c>
      <c r="J103" s="137">
        <f t="shared" ca="1" si="113"/>
        <v>0</v>
      </c>
      <c r="K103" s="137">
        <f t="shared" ca="1" si="113"/>
        <v>0</v>
      </c>
      <c r="L103" s="137">
        <f t="shared" ca="1" si="113"/>
        <v>0</v>
      </c>
      <c r="M103" s="137">
        <f t="shared" ca="1" si="113"/>
        <v>0</v>
      </c>
      <c r="N103" s="137">
        <f t="shared" ca="1" si="113"/>
        <v>0</v>
      </c>
      <c r="O103" s="137">
        <f t="shared" ca="1" si="113"/>
        <v>0</v>
      </c>
      <c r="P103" s="137">
        <f t="shared" ca="1" si="113"/>
        <v>0</v>
      </c>
      <c r="Q103" s="137">
        <f t="shared" ca="1" si="113"/>
        <v>0</v>
      </c>
      <c r="R103" s="137">
        <f t="shared" ca="1" si="113"/>
        <v>0</v>
      </c>
      <c r="S103" s="137">
        <f t="shared" ca="1" si="113"/>
        <v>0</v>
      </c>
      <c r="T103" s="137">
        <f t="shared" ca="1" si="113"/>
        <v>0</v>
      </c>
      <c r="U103" s="137">
        <f t="shared" ca="1" si="113"/>
        <v>0</v>
      </c>
      <c r="V103" s="137">
        <f t="shared" ca="1" si="113"/>
        <v>0</v>
      </c>
      <c r="W103" s="137">
        <f t="shared" ca="1" si="113"/>
        <v>0</v>
      </c>
      <c r="X103" s="137">
        <f t="shared" ca="1" si="114"/>
        <v>0</v>
      </c>
      <c r="Y103" s="137">
        <f t="shared" ca="1" si="114"/>
        <v>0</v>
      </c>
      <c r="Z103" s="137">
        <f t="shared" ca="1" si="114"/>
        <v>0</v>
      </c>
      <c r="AA103" s="137">
        <f t="shared" ca="1" si="114"/>
        <v>0</v>
      </c>
      <c r="AB103" s="137">
        <f t="shared" ca="1" si="114"/>
        <v>0</v>
      </c>
      <c r="AC103" s="137">
        <f t="shared" ca="1" si="114"/>
        <v>0</v>
      </c>
      <c r="AD103" s="137">
        <f t="shared" ca="1" si="114"/>
        <v>0</v>
      </c>
      <c r="AE103" s="137">
        <f t="shared" ca="1" si="114"/>
        <v>0</v>
      </c>
      <c r="AF103" s="137">
        <f t="shared" ca="1" si="114"/>
        <v>0</v>
      </c>
      <c r="AG103" s="137">
        <f t="shared" ca="1" si="114"/>
        <v>0</v>
      </c>
      <c r="AH103" s="137">
        <f t="shared" ca="1" si="114"/>
        <v>0</v>
      </c>
      <c r="AI103" s="137">
        <f t="shared" ca="1" si="114"/>
        <v>0</v>
      </c>
      <c r="AJ103" s="137">
        <f t="shared" ca="1" si="114"/>
        <v>0</v>
      </c>
      <c r="AK103" s="137">
        <f t="shared" ca="1" si="114"/>
        <v>0</v>
      </c>
      <c r="AL103" s="137">
        <f t="shared" ca="1" si="114"/>
        <v>0</v>
      </c>
      <c r="AM103" s="137">
        <f t="shared" ca="1" si="114"/>
        <v>0</v>
      </c>
      <c r="AN103" s="137">
        <f t="shared" ca="1" si="115"/>
        <v>0</v>
      </c>
      <c r="AO103" s="137">
        <f t="shared" ca="1" si="115"/>
        <v>0</v>
      </c>
      <c r="AP103" s="137">
        <f t="shared" ca="1" si="115"/>
        <v>0</v>
      </c>
      <c r="AQ103" s="137">
        <f t="shared" ca="1" si="115"/>
        <v>0</v>
      </c>
      <c r="AR103" s="137">
        <f t="shared" ca="1" si="115"/>
        <v>0</v>
      </c>
      <c r="AS103" s="137">
        <f t="shared" ca="1" si="115"/>
        <v>0</v>
      </c>
      <c r="AT103" s="137">
        <f t="shared" ca="1" si="115"/>
        <v>0</v>
      </c>
      <c r="AU103" s="137">
        <f t="shared" ca="1" si="115"/>
        <v>0</v>
      </c>
      <c r="AV103" s="137">
        <f t="shared" ca="1" si="115"/>
        <v>0</v>
      </c>
      <c r="AW103" s="137">
        <f t="shared" ca="1" si="115"/>
        <v>0</v>
      </c>
      <c r="AX103" s="137">
        <f t="shared" ca="1" si="115"/>
        <v>0</v>
      </c>
      <c r="AY103" s="137">
        <f t="shared" ca="1" si="115"/>
        <v>0</v>
      </c>
      <c r="AZ103" s="137">
        <f t="shared" ca="1" si="115"/>
        <v>0</v>
      </c>
      <c r="BA103" s="137">
        <f t="shared" ca="1" si="115"/>
        <v>0</v>
      </c>
      <c r="BB103" s="137">
        <f t="shared" ca="1" si="115"/>
        <v>0</v>
      </c>
      <c r="BC103" s="137">
        <f t="shared" ca="1" si="115"/>
        <v>0</v>
      </c>
      <c r="BD103" s="137">
        <f t="shared" ca="1" si="116"/>
        <v>0</v>
      </c>
      <c r="BE103" s="137">
        <f t="shared" ca="1" si="116"/>
        <v>0</v>
      </c>
      <c r="BF103" s="137">
        <f t="shared" ca="1" si="116"/>
        <v>0</v>
      </c>
      <c r="BG103" s="137">
        <f t="shared" ca="1" si="116"/>
        <v>0</v>
      </c>
      <c r="BH103" s="137">
        <f t="shared" ca="1" si="116"/>
        <v>0</v>
      </c>
      <c r="BI103" s="137">
        <f t="shared" ca="1" si="116"/>
        <v>0</v>
      </c>
      <c r="BJ103" s="137">
        <f t="shared" ca="1" si="116"/>
        <v>0</v>
      </c>
      <c r="BK103" s="137">
        <f t="shared" ca="1" si="116"/>
        <v>0</v>
      </c>
      <c r="BL103" s="137">
        <f t="shared" ca="1" si="116"/>
        <v>0</v>
      </c>
      <c r="BM103" s="137">
        <f t="shared" ca="1" si="116"/>
        <v>0</v>
      </c>
      <c r="BN103" s="137">
        <f t="shared" ca="1" si="116"/>
        <v>0</v>
      </c>
      <c r="BO103" s="137">
        <f t="shared" ca="1" si="116"/>
        <v>0</v>
      </c>
      <c r="BP103" s="137">
        <f t="shared" ca="1" si="116"/>
        <v>0</v>
      </c>
      <c r="BQ103" s="137">
        <f t="shared" ca="1" si="116"/>
        <v>0</v>
      </c>
      <c r="BR103" s="137">
        <f t="shared" ca="1" si="116"/>
        <v>0</v>
      </c>
      <c r="BS103" s="137">
        <f t="shared" ca="1" si="116"/>
        <v>0</v>
      </c>
      <c r="BT103" s="137">
        <f t="shared" ca="1" si="117"/>
        <v>0</v>
      </c>
      <c r="BU103" s="137">
        <f t="shared" ca="1" si="117"/>
        <v>0</v>
      </c>
      <c r="BV103" s="137">
        <f t="shared" ca="1" si="117"/>
        <v>0</v>
      </c>
      <c r="BW103" s="137">
        <f t="shared" ca="1" si="117"/>
        <v>0</v>
      </c>
      <c r="BX103" s="137">
        <f t="shared" ca="1" si="117"/>
        <v>0</v>
      </c>
      <c r="BY103" s="137">
        <f t="shared" ca="1" si="117"/>
        <v>0</v>
      </c>
      <c r="BZ103" s="137">
        <f t="shared" ca="1" si="117"/>
        <v>0</v>
      </c>
      <c r="CA103" s="137">
        <f t="shared" ca="1" si="117"/>
        <v>0</v>
      </c>
      <c r="CB103" s="137">
        <f t="shared" ca="1" si="117"/>
        <v>0</v>
      </c>
      <c r="CC103" s="137">
        <f t="shared" ca="1" si="117"/>
        <v>0</v>
      </c>
      <c r="CD103" s="137">
        <f t="shared" ca="1" si="117"/>
        <v>0</v>
      </c>
      <c r="CE103" s="137">
        <f t="shared" ca="1" si="117"/>
        <v>0</v>
      </c>
      <c r="CF103" s="137">
        <f t="shared" ca="1" si="117"/>
        <v>0</v>
      </c>
      <c r="CG103" s="137">
        <f t="shared" ca="1" si="117"/>
        <v>0</v>
      </c>
      <c r="CH103" s="137">
        <f t="shared" ca="1" si="117"/>
        <v>0</v>
      </c>
      <c r="CI103" s="137">
        <f t="shared" ca="1" si="117"/>
        <v>0</v>
      </c>
      <c r="CJ103" s="137">
        <f t="shared" ca="1" si="118"/>
        <v>0</v>
      </c>
      <c r="CK103" s="137">
        <f t="shared" ca="1" si="118"/>
        <v>0</v>
      </c>
      <c r="CL103" s="137">
        <f t="shared" ca="1" si="118"/>
        <v>0</v>
      </c>
      <c r="CM103" s="137">
        <f t="shared" ca="1" si="118"/>
        <v>0</v>
      </c>
      <c r="CN103" s="137">
        <f t="shared" ca="1" si="118"/>
        <v>0</v>
      </c>
      <c r="CO103" s="137">
        <f t="shared" ca="1" si="118"/>
        <v>0</v>
      </c>
      <c r="CP103" s="137">
        <f t="shared" ca="1" si="118"/>
        <v>0</v>
      </c>
      <c r="CQ103" s="137">
        <f t="shared" ca="1" si="118"/>
        <v>0</v>
      </c>
      <c r="CR103" s="137">
        <f t="shared" ca="1" si="118"/>
        <v>0</v>
      </c>
      <c r="CS103" s="137">
        <f t="shared" ca="1" si="118"/>
        <v>0</v>
      </c>
      <c r="CT103" s="137">
        <f t="shared" ca="1" si="119"/>
        <v>0</v>
      </c>
      <c r="CU103" s="137">
        <f t="shared" ca="1" si="119"/>
        <v>0</v>
      </c>
      <c r="CV103" s="137">
        <f t="shared" ca="1" si="119"/>
        <v>0</v>
      </c>
      <c r="CW103" s="137">
        <f t="shared" ca="1" si="119"/>
        <v>0</v>
      </c>
      <c r="CX103" s="137">
        <f t="shared" ca="1" si="119"/>
        <v>0</v>
      </c>
      <c r="CY103" s="137">
        <f t="shared" ca="1" si="119"/>
        <v>0</v>
      </c>
      <c r="CZ103" s="137">
        <f t="shared" ca="1" si="119"/>
        <v>0</v>
      </c>
      <c r="DA103" s="137">
        <f t="shared" ca="1" si="119"/>
        <v>0</v>
      </c>
      <c r="DB103" s="137">
        <f t="shared" ca="1" si="119"/>
        <v>0</v>
      </c>
      <c r="DC103" s="137">
        <f t="shared" ca="1" si="119"/>
        <v>0</v>
      </c>
      <c r="DE103" s="253" t="str">
        <f t="shared" ca="1" si="86"/>
        <v>H.4.</v>
      </c>
      <c r="DF103">
        <f t="shared" ca="1" si="120"/>
        <v>1</v>
      </c>
      <c r="DG103">
        <f t="shared" ca="1" si="121"/>
        <v>0</v>
      </c>
    </row>
    <row r="104" spans="1:111" ht="14.25" hidden="1" customHeight="1">
      <c r="A104" s="123">
        <v>92</v>
      </c>
      <c r="B104" s="204" t="str">
        <f t="shared" ca="1" si="83"/>
        <v>H.5.</v>
      </c>
      <c r="C104" s="128" t="str">
        <f t="shared" ca="1" si="84"/>
        <v>Veiklos pajamos 5 (viešojo sektoriaus)</v>
      </c>
      <c r="D104" s="113"/>
      <c r="E104" s="147" t="str">
        <f t="shared" ca="1" si="85"/>
        <v>Be PVM</v>
      </c>
      <c r="F104" s="138">
        <f ca="1">H104+NPV(FD,I104:INDEX(I104:DC104,PAL))</f>
        <v>0</v>
      </c>
      <c r="G104" s="139">
        <f ca="1">SUMIF($H$5:$DC$5,"&lt;="&amp;PAL,$H104:$DC104)</f>
        <v>0</v>
      </c>
      <c r="H104" s="137">
        <f t="shared" ca="1" si="113"/>
        <v>0</v>
      </c>
      <c r="I104" s="137">
        <f t="shared" ca="1" si="113"/>
        <v>0</v>
      </c>
      <c r="J104" s="137">
        <f t="shared" ca="1" si="113"/>
        <v>0</v>
      </c>
      <c r="K104" s="137">
        <f t="shared" ca="1" si="113"/>
        <v>0</v>
      </c>
      <c r="L104" s="137">
        <f t="shared" ca="1" si="113"/>
        <v>0</v>
      </c>
      <c r="M104" s="137">
        <f t="shared" ca="1" si="113"/>
        <v>0</v>
      </c>
      <c r="N104" s="137">
        <f t="shared" ca="1" si="113"/>
        <v>0</v>
      </c>
      <c r="O104" s="137">
        <f t="shared" ca="1" si="113"/>
        <v>0</v>
      </c>
      <c r="P104" s="137">
        <f t="shared" ca="1" si="113"/>
        <v>0</v>
      </c>
      <c r="Q104" s="137">
        <f t="shared" ca="1" si="113"/>
        <v>0</v>
      </c>
      <c r="R104" s="137">
        <f t="shared" ca="1" si="113"/>
        <v>0</v>
      </c>
      <c r="S104" s="137">
        <f t="shared" ca="1" si="113"/>
        <v>0</v>
      </c>
      <c r="T104" s="137">
        <f t="shared" ca="1" si="113"/>
        <v>0</v>
      </c>
      <c r="U104" s="137">
        <f t="shared" ca="1" si="113"/>
        <v>0</v>
      </c>
      <c r="V104" s="137">
        <f t="shared" ca="1" si="113"/>
        <v>0</v>
      </c>
      <c r="W104" s="137">
        <f t="shared" ca="1" si="113"/>
        <v>0</v>
      </c>
      <c r="X104" s="137">
        <f t="shared" ca="1" si="114"/>
        <v>0</v>
      </c>
      <c r="Y104" s="137">
        <f t="shared" ca="1" si="114"/>
        <v>0</v>
      </c>
      <c r="Z104" s="137">
        <f t="shared" ca="1" si="114"/>
        <v>0</v>
      </c>
      <c r="AA104" s="137">
        <f t="shared" ca="1" si="114"/>
        <v>0</v>
      </c>
      <c r="AB104" s="137">
        <f t="shared" ca="1" si="114"/>
        <v>0</v>
      </c>
      <c r="AC104" s="137">
        <f t="shared" ca="1" si="114"/>
        <v>0</v>
      </c>
      <c r="AD104" s="137">
        <f t="shared" ca="1" si="114"/>
        <v>0</v>
      </c>
      <c r="AE104" s="137">
        <f t="shared" ca="1" si="114"/>
        <v>0</v>
      </c>
      <c r="AF104" s="137">
        <f t="shared" ca="1" si="114"/>
        <v>0</v>
      </c>
      <c r="AG104" s="137">
        <f t="shared" ca="1" si="114"/>
        <v>0</v>
      </c>
      <c r="AH104" s="137">
        <f t="shared" ca="1" si="114"/>
        <v>0</v>
      </c>
      <c r="AI104" s="137">
        <f t="shared" ca="1" si="114"/>
        <v>0</v>
      </c>
      <c r="AJ104" s="137">
        <f t="shared" ca="1" si="114"/>
        <v>0</v>
      </c>
      <c r="AK104" s="137">
        <f t="shared" ca="1" si="114"/>
        <v>0</v>
      </c>
      <c r="AL104" s="137">
        <f t="shared" ca="1" si="114"/>
        <v>0</v>
      </c>
      <c r="AM104" s="137">
        <f t="shared" ca="1" si="114"/>
        <v>0</v>
      </c>
      <c r="AN104" s="137">
        <f t="shared" ca="1" si="115"/>
        <v>0</v>
      </c>
      <c r="AO104" s="137">
        <f t="shared" ca="1" si="115"/>
        <v>0</v>
      </c>
      <c r="AP104" s="137">
        <f t="shared" ca="1" si="115"/>
        <v>0</v>
      </c>
      <c r="AQ104" s="137">
        <f t="shared" ca="1" si="115"/>
        <v>0</v>
      </c>
      <c r="AR104" s="137">
        <f t="shared" ca="1" si="115"/>
        <v>0</v>
      </c>
      <c r="AS104" s="137">
        <f t="shared" ca="1" si="115"/>
        <v>0</v>
      </c>
      <c r="AT104" s="137">
        <f t="shared" ca="1" si="115"/>
        <v>0</v>
      </c>
      <c r="AU104" s="137">
        <f t="shared" ca="1" si="115"/>
        <v>0</v>
      </c>
      <c r="AV104" s="137">
        <f t="shared" ca="1" si="115"/>
        <v>0</v>
      </c>
      <c r="AW104" s="137">
        <f t="shared" ca="1" si="115"/>
        <v>0</v>
      </c>
      <c r="AX104" s="137">
        <f t="shared" ca="1" si="115"/>
        <v>0</v>
      </c>
      <c r="AY104" s="137">
        <f t="shared" ca="1" si="115"/>
        <v>0</v>
      </c>
      <c r="AZ104" s="137">
        <f t="shared" ca="1" si="115"/>
        <v>0</v>
      </c>
      <c r="BA104" s="137">
        <f t="shared" ca="1" si="115"/>
        <v>0</v>
      </c>
      <c r="BB104" s="137">
        <f t="shared" ca="1" si="115"/>
        <v>0</v>
      </c>
      <c r="BC104" s="137">
        <f t="shared" ca="1" si="115"/>
        <v>0</v>
      </c>
      <c r="BD104" s="137">
        <f t="shared" ca="1" si="116"/>
        <v>0</v>
      </c>
      <c r="BE104" s="137">
        <f t="shared" ca="1" si="116"/>
        <v>0</v>
      </c>
      <c r="BF104" s="137">
        <f t="shared" ca="1" si="116"/>
        <v>0</v>
      </c>
      <c r="BG104" s="137">
        <f t="shared" ca="1" si="116"/>
        <v>0</v>
      </c>
      <c r="BH104" s="137">
        <f t="shared" ca="1" si="116"/>
        <v>0</v>
      </c>
      <c r="BI104" s="137">
        <f t="shared" ca="1" si="116"/>
        <v>0</v>
      </c>
      <c r="BJ104" s="137">
        <f t="shared" ca="1" si="116"/>
        <v>0</v>
      </c>
      <c r="BK104" s="137">
        <f t="shared" ca="1" si="116"/>
        <v>0</v>
      </c>
      <c r="BL104" s="137">
        <f t="shared" ca="1" si="116"/>
        <v>0</v>
      </c>
      <c r="BM104" s="137">
        <f t="shared" ca="1" si="116"/>
        <v>0</v>
      </c>
      <c r="BN104" s="137">
        <f t="shared" ca="1" si="116"/>
        <v>0</v>
      </c>
      <c r="BO104" s="137">
        <f t="shared" ca="1" si="116"/>
        <v>0</v>
      </c>
      <c r="BP104" s="137">
        <f t="shared" ca="1" si="116"/>
        <v>0</v>
      </c>
      <c r="BQ104" s="137">
        <f t="shared" ca="1" si="116"/>
        <v>0</v>
      </c>
      <c r="BR104" s="137">
        <f t="shared" ca="1" si="116"/>
        <v>0</v>
      </c>
      <c r="BS104" s="137">
        <f t="shared" ca="1" si="116"/>
        <v>0</v>
      </c>
      <c r="BT104" s="137">
        <f t="shared" ca="1" si="117"/>
        <v>0</v>
      </c>
      <c r="BU104" s="137">
        <f t="shared" ca="1" si="117"/>
        <v>0</v>
      </c>
      <c r="BV104" s="137">
        <f t="shared" ca="1" si="117"/>
        <v>0</v>
      </c>
      <c r="BW104" s="137">
        <f t="shared" ca="1" si="117"/>
        <v>0</v>
      </c>
      <c r="BX104" s="137">
        <f t="shared" ca="1" si="117"/>
        <v>0</v>
      </c>
      <c r="BY104" s="137">
        <f t="shared" ca="1" si="117"/>
        <v>0</v>
      </c>
      <c r="BZ104" s="137">
        <f t="shared" ca="1" si="117"/>
        <v>0</v>
      </c>
      <c r="CA104" s="137">
        <f t="shared" ca="1" si="117"/>
        <v>0</v>
      </c>
      <c r="CB104" s="137">
        <f t="shared" ca="1" si="117"/>
        <v>0</v>
      </c>
      <c r="CC104" s="137">
        <f t="shared" ca="1" si="117"/>
        <v>0</v>
      </c>
      <c r="CD104" s="137">
        <f t="shared" ca="1" si="117"/>
        <v>0</v>
      </c>
      <c r="CE104" s="137">
        <f t="shared" ca="1" si="117"/>
        <v>0</v>
      </c>
      <c r="CF104" s="137">
        <f t="shared" ca="1" si="117"/>
        <v>0</v>
      </c>
      <c r="CG104" s="137">
        <f t="shared" ca="1" si="117"/>
        <v>0</v>
      </c>
      <c r="CH104" s="137">
        <f t="shared" ca="1" si="117"/>
        <v>0</v>
      </c>
      <c r="CI104" s="137">
        <f t="shared" ca="1" si="117"/>
        <v>0</v>
      </c>
      <c r="CJ104" s="137">
        <f t="shared" ca="1" si="118"/>
        <v>0</v>
      </c>
      <c r="CK104" s="137">
        <f t="shared" ca="1" si="118"/>
        <v>0</v>
      </c>
      <c r="CL104" s="137">
        <f t="shared" ca="1" si="118"/>
        <v>0</v>
      </c>
      <c r="CM104" s="137">
        <f t="shared" ca="1" si="118"/>
        <v>0</v>
      </c>
      <c r="CN104" s="137">
        <f t="shared" ca="1" si="118"/>
        <v>0</v>
      </c>
      <c r="CO104" s="137">
        <f t="shared" ca="1" si="118"/>
        <v>0</v>
      </c>
      <c r="CP104" s="137">
        <f t="shared" ca="1" si="118"/>
        <v>0</v>
      </c>
      <c r="CQ104" s="137">
        <f t="shared" ca="1" si="118"/>
        <v>0</v>
      </c>
      <c r="CR104" s="137">
        <f t="shared" ca="1" si="118"/>
        <v>0</v>
      </c>
      <c r="CS104" s="137">
        <f t="shared" ca="1" si="118"/>
        <v>0</v>
      </c>
      <c r="CT104" s="137">
        <f t="shared" ca="1" si="119"/>
        <v>0</v>
      </c>
      <c r="CU104" s="137">
        <f t="shared" ca="1" si="119"/>
        <v>0</v>
      </c>
      <c r="CV104" s="137">
        <f t="shared" ca="1" si="119"/>
        <v>0</v>
      </c>
      <c r="CW104" s="137">
        <f t="shared" ca="1" si="119"/>
        <v>0</v>
      </c>
      <c r="CX104" s="137">
        <f t="shared" ca="1" si="119"/>
        <v>0</v>
      </c>
      <c r="CY104" s="137">
        <f t="shared" ca="1" si="119"/>
        <v>0</v>
      </c>
      <c r="CZ104" s="137">
        <f t="shared" ca="1" si="119"/>
        <v>0</v>
      </c>
      <c r="DA104" s="137">
        <f t="shared" ca="1" si="119"/>
        <v>0</v>
      </c>
      <c r="DB104" s="137">
        <f t="shared" ca="1" si="119"/>
        <v>0</v>
      </c>
      <c r="DC104" s="137">
        <f t="shared" ca="1" si="119"/>
        <v>0</v>
      </c>
      <c r="DE104" s="253" t="str">
        <f t="shared" ca="1" si="86"/>
        <v>H.5.</v>
      </c>
      <c r="DF104">
        <f t="shared" ca="1" si="120"/>
        <v>1</v>
      </c>
      <c r="DG104">
        <f t="shared" ca="1" si="121"/>
        <v>0</v>
      </c>
    </row>
    <row r="105" spans="1:111" ht="14.25" hidden="1" customHeight="1">
      <c r="A105" s="123">
        <v>93</v>
      </c>
      <c r="B105" s="204" t="str">
        <f t="shared" ca="1" si="83"/>
        <v>H.6.</v>
      </c>
      <c r="C105" s="128" t="str">
        <f t="shared" ca="1" si="84"/>
        <v>Veiklos pajamos 1 (privataus ir NVO sektoriaus)</v>
      </c>
      <c r="D105" s="113"/>
      <c r="E105" s="147" t="str">
        <f t="shared" ca="1" si="85"/>
        <v/>
      </c>
      <c r="F105" s="138">
        <f ca="1">H105+NPV(FD,I105:INDEX(I105:DC105,PAL))</f>
        <v>0</v>
      </c>
      <c r="G105" s="139">
        <f ca="1">SUMIF($H$5:$DC$5,"&lt;="&amp;PAL,$H105:$DC105)</f>
        <v>0</v>
      </c>
      <c r="H105" s="137">
        <f t="shared" ca="1" si="113"/>
        <v>0</v>
      </c>
      <c r="I105" s="137">
        <f t="shared" ca="1" si="113"/>
        <v>0</v>
      </c>
      <c r="J105" s="137">
        <f t="shared" ca="1" si="113"/>
        <v>0</v>
      </c>
      <c r="K105" s="137">
        <f t="shared" ca="1" si="113"/>
        <v>0</v>
      </c>
      <c r="L105" s="137">
        <f t="shared" ca="1" si="113"/>
        <v>0</v>
      </c>
      <c r="M105" s="137">
        <f t="shared" ca="1" si="113"/>
        <v>0</v>
      </c>
      <c r="N105" s="137">
        <f t="shared" ca="1" si="113"/>
        <v>0</v>
      </c>
      <c r="O105" s="137">
        <f t="shared" ca="1" si="113"/>
        <v>0</v>
      </c>
      <c r="P105" s="137">
        <f t="shared" ca="1" si="113"/>
        <v>0</v>
      </c>
      <c r="Q105" s="137">
        <f t="shared" ca="1" si="113"/>
        <v>0</v>
      </c>
      <c r="R105" s="137">
        <f t="shared" ca="1" si="113"/>
        <v>0</v>
      </c>
      <c r="S105" s="137">
        <f t="shared" ca="1" si="113"/>
        <v>0</v>
      </c>
      <c r="T105" s="137">
        <f t="shared" ca="1" si="113"/>
        <v>0</v>
      </c>
      <c r="U105" s="137">
        <f t="shared" ca="1" si="113"/>
        <v>0</v>
      </c>
      <c r="V105" s="137">
        <f t="shared" ca="1" si="113"/>
        <v>0</v>
      </c>
      <c r="W105" s="137">
        <f t="shared" ca="1" si="113"/>
        <v>0</v>
      </c>
      <c r="X105" s="137">
        <f t="shared" ca="1" si="114"/>
        <v>0</v>
      </c>
      <c r="Y105" s="137">
        <f t="shared" ca="1" si="114"/>
        <v>0</v>
      </c>
      <c r="Z105" s="137">
        <f t="shared" ca="1" si="114"/>
        <v>0</v>
      </c>
      <c r="AA105" s="137">
        <f t="shared" ca="1" si="114"/>
        <v>0</v>
      </c>
      <c r="AB105" s="137">
        <f t="shared" ca="1" si="114"/>
        <v>0</v>
      </c>
      <c r="AC105" s="137">
        <f t="shared" ca="1" si="114"/>
        <v>0</v>
      </c>
      <c r="AD105" s="137">
        <f t="shared" ca="1" si="114"/>
        <v>0</v>
      </c>
      <c r="AE105" s="137">
        <f t="shared" ca="1" si="114"/>
        <v>0</v>
      </c>
      <c r="AF105" s="137">
        <f t="shared" ca="1" si="114"/>
        <v>0</v>
      </c>
      <c r="AG105" s="137">
        <f t="shared" ca="1" si="114"/>
        <v>0</v>
      </c>
      <c r="AH105" s="137">
        <f t="shared" ca="1" si="114"/>
        <v>0</v>
      </c>
      <c r="AI105" s="137">
        <f t="shared" ca="1" si="114"/>
        <v>0</v>
      </c>
      <c r="AJ105" s="137">
        <f t="shared" ca="1" si="114"/>
        <v>0</v>
      </c>
      <c r="AK105" s="137">
        <f t="shared" ca="1" si="114"/>
        <v>0</v>
      </c>
      <c r="AL105" s="137">
        <f t="shared" ca="1" si="114"/>
        <v>0</v>
      </c>
      <c r="AM105" s="137">
        <f t="shared" ca="1" si="114"/>
        <v>0</v>
      </c>
      <c r="AN105" s="137">
        <f t="shared" ca="1" si="115"/>
        <v>0</v>
      </c>
      <c r="AO105" s="137">
        <f t="shared" ca="1" si="115"/>
        <v>0</v>
      </c>
      <c r="AP105" s="137">
        <f t="shared" ca="1" si="115"/>
        <v>0</v>
      </c>
      <c r="AQ105" s="137">
        <f t="shared" ca="1" si="115"/>
        <v>0</v>
      </c>
      <c r="AR105" s="137">
        <f t="shared" ca="1" si="115"/>
        <v>0</v>
      </c>
      <c r="AS105" s="137">
        <f t="shared" ca="1" si="115"/>
        <v>0</v>
      </c>
      <c r="AT105" s="137">
        <f t="shared" ca="1" si="115"/>
        <v>0</v>
      </c>
      <c r="AU105" s="137">
        <f t="shared" ca="1" si="115"/>
        <v>0</v>
      </c>
      <c r="AV105" s="137">
        <f t="shared" ca="1" si="115"/>
        <v>0</v>
      </c>
      <c r="AW105" s="137">
        <f t="shared" ca="1" si="115"/>
        <v>0</v>
      </c>
      <c r="AX105" s="137">
        <f t="shared" ca="1" si="115"/>
        <v>0</v>
      </c>
      <c r="AY105" s="137">
        <f t="shared" ca="1" si="115"/>
        <v>0</v>
      </c>
      <c r="AZ105" s="137">
        <f t="shared" ca="1" si="115"/>
        <v>0</v>
      </c>
      <c r="BA105" s="137">
        <f t="shared" ca="1" si="115"/>
        <v>0</v>
      </c>
      <c r="BB105" s="137">
        <f t="shared" ca="1" si="115"/>
        <v>0</v>
      </c>
      <c r="BC105" s="137">
        <f t="shared" ca="1" si="115"/>
        <v>0</v>
      </c>
      <c r="BD105" s="137">
        <f t="shared" ca="1" si="116"/>
        <v>0</v>
      </c>
      <c r="BE105" s="137">
        <f t="shared" ca="1" si="116"/>
        <v>0</v>
      </c>
      <c r="BF105" s="137">
        <f t="shared" ca="1" si="116"/>
        <v>0</v>
      </c>
      <c r="BG105" s="137">
        <f t="shared" ca="1" si="116"/>
        <v>0</v>
      </c>
      <c r="BH105" s="137">
        <f t="shared" ca="1" si="116"/>
        <v>0</v>
      </c>
      <c r="BI105" s="137">
        <f t="shared" ca="1" si="116"/>
        <v>0</v>
      </c>
      <c r="BJ105" s="137">
        <f t="shared" ca="1" si="116"/>
        <v>0</v>
      </c>
      <c r="BK105" s="137">
        <f t="shared" ca="1" si="116"/>
        <v>0</v>
      </c>
      <c r="BL105" s="137">
        <f t="shared" ca="1" si="116"/>
        <v>0</v>
      </c>
      <c r="BM105" s="137">
        <f t="shared" ca="1" si="116"/>
        <v>0</v>
      </c>
      <c r="BN105" s="137">
        <f t="shared" ca="1" si="116"/>
        <v>0</v>
      </c>
      <c r="BO105" s="137">
        <f t="shared" ca="1" si="116"/>
        <v>0</v>
      </c>
      <c r="BP105" s="137">
        <f t="shared" ca="1" si="116"/>
        <v>0</v>
      </c>
      <c r="BQ105" s="137">
        <f t="shared" ca="1" si="116"/>
        <v>0</v>
      </c>
      <c r="BR105" s="137">
        <f t="shared" ca="1" si="116"/>
        <v>0</v>
      </c>
      <c r="BS105" s="137">
        <f t="shared" ca="1" si="116"/>
        <v>0</v>
      </c>
      <c r="BT105" s="137">
        <f t="shared" ca="1" si="117"/>
        <v>0</v>
      </c>
      <c r="BU105" s="137">
        <f t="shared" ca="1" si="117"/>
        <v>0</v>
      </c>
      <c r="BV105" s="137">
        <f t="shared" ca="1" si="117"/>
        <v>0</v>
      </c>
      <c r="BW105" s="137">
        <f t="shared" ca="1" si="117"/>
        <v>0</v>
      </c>
      <c r="BX105" s="137">
        <f t="shared" ca="1" si="117"/>
        <v>0</v>
      </c>
      <c r="BY105" s="137">
        <f t="shared" ca="1" si="117"/>
        <v>0</v>
      </c>
      <c r="BZ105" s="137">
        <f t="shared" ca="1" si="117"/>
        <v>0</v>
      </c>
      <c r="CA105" s="137">
        <f t="shared" ca="1" si="117"/>
        <v>0</v>
      </c>
      <c r="CB105" s="137">
        <f t="shared" ca="1" si="117"/>
        <v>0</v>
      </c>
      <c r="CC105" s="137">
        <f t="shared" ca="1" si="117"/>
        <v>0</v>
      </c>
      <c r="CD105" s="137">
        <f t="shared" ca="1" si="117"/>
        <v>0</v>
      </c>
      <c r="CE105" s="137">
        <f t="shared" ca="1" si="117"/>
        <v>0</v>
      </c>
      <c r="CF105" s="137">
        <f t="shared" ca="1" si="117"/>
        <v>0</v>
      </c>
      <c r="CG105" s="137">
        <f t="shared" ca="1" si="117"/>
        <v>0</v>
      </c>
      <c r="CH105" s="137">
        <f t="shared" ca="1" si="117"/>
        <v>0</v>
      </c>
      <c r="CI105" s="137">
        <f t="shared" ca="1" si="117"/>
        <v>0</v>
      </c>
      <c r="CJ105" s="137">
        <f t="shared" ca="1" si="118"/>
        <v>0</v>
      </c>
      <c r="CK105" s="137">
        <f t="shared" ca="1" si="118"/>
        <v>0</v>
      </c>
      <c r="CL105" s="137">
        <f t="shared" ca="1" si="118"/>
        <v>0</v>
      </c>
      <c r="CM105" s="137">
        <f t="shared" ca="1" si="118"/>
        <v>0</v>
      </c>
      <c r="CN105" s="137">
        <f t="shared" ca="1" si="118"/>
        <v>0</v>
      </c>
      <c r="CO105" s="137">
        <f t="shared" ca="1" si="118"/>
        <v>0</v>
      </c>
      <c r="CP105" s="137">
        <f t="shared" ca="1" si="118"/>
        <v>0</v>
      </c>
      <c r="CQ105" s="137">
        <f t="shared" ca="1" si="118"/>
        <v>0</v>
      </c>
      <c r="CR105" s="137">
        <f t="shared" ca="1" si="118"/>
        <v>0</v>
      </c>
      <c r="CS105" s="137">
        <f t="shared" ca="1" si="118"/>
        <v>0</v>
      </c>
      <c r="CT105" s="137">
        <f t="shared" ca="1" si="119"/>
        <v>0</v>
      </c>
      <c r="CU105" s="137">
        <f t="shared" ca="1" si="119"/>
        <v>0</v>
      </c>
      <c r="CV105" s="137">
        <f t="shared" ca="1" si="119"/>
        <v>0</v>
      </c>
      <c r="CW105" s="137">
        <f t="shared" ca="1" si="119"/>
        <v>0</v>
      </c>
      <c r="CX105" s="137">
        <f t="shared" ca="1" si="119"/>
        <v>0</v>
      </c>
      <c r="CY105" s="137">
        <f t="shared" ca="1" si="119"/>
        <v>0</v>
      </c>
      <c r="CZ105" s="137">
        <f t="shared" ca="1" si="119"/>
        <v>0</v>
      </c>
      <c r="DA105" s="137">
        <f t="shared" ca="1" si="119"/>
        <v>0</v>
      </c>
      <c r="DB105" s="137">
        <f t="shared" ca="1" si="119"/>
        <v>0</v>
      </c>
      <c r="DC105" s="137">
        <f t="shared" ca="1" si="119"/>
        <v>0</v>
      </c>
      <c r="DE105" s="253" t="str">
        <f t="shared" ca="1" si="86"/>
        <v>H.6.</v>
      </c>
      <c r="DF105">
        <f t="shared" ca="1" si="120"/>
        <v>1</v>
      </c>
      <c r="DG105">
        <f t="shared" ca="1" si="121"/>
        <v>0</v>
      </c>
    </row>
    <row r="106" spans="1:111" hidden="1">
      <c r="A106" s="123">
        <v>94</v>
      </c>
      <c r="B106" s="204" t="str">
        <f t="shared" ca="1" si="83"/>
        <v>H.7.</v>
      </c>
      <c r="C106" s="128" t="str">
        <f t="shared" ca="1" si="84"/>
        <v>Veiklos pajamos 2 (privataus ir NVO sektoriaus)</v>
      </c>
      <c r="D106" s="113"/>
      <c r="E106" s="147" t="str">
        <f t="shared" ca="1" si="85"/>
        <v/>
      </c>
      <c r="F106" s="138">
        <f ca="1">H106+NPV(FD,I106:INDEX(I106:DC106,PAL))</f>
        <v>0</v>
      </c>
      <c r="G106" s="139">
        <f ca="1">SUMIF($H$5:$DC$5,"&lt;="&amp;PAL,$H106:$DC106)</f>
        <v>0</v>
      </c>
      <c r="H106" s="137">
        <f t="shared" ca="1" si="113"/>
        <v>0</v>
      </c>
      <c r="I106" s="137">
        <f t="shared" ca="1" si="113"/>
        <v>0</v>
      </c>
      <c r="J106" s="137">
        <f t="shared" ca="1" si="113"/>
        <v>0</v>
      </c>
      <c r="K106" s="137">
        <f t="shared" ca="1" si="113"/>
        <v>0</v>
      </c>
      <c r="L106" s="137">
        <f t="shared" ca="1" si="113"/>
        <v>0</v>
      </c>
      <c r="M106" s="137">
        <f t="shared" ca="1" si="113"/>
        <v>0</v>
      </c>
      <c r="N106" s="137">
        <f t="shared" ca="1" si="113"/>
        <v>0</v>
      </c>
      <c r="O106" s="137">
        <f t="shared" ca="1" si="113"/>
        <v>0</v>
      </c>
      <c r="P106" s="137">
        <f t="shared" ca="1" si="113"/>
        <v>0</v>
      </c>
      <c r="Q106" s="137">
        <f t="shared" ca="1" si="113"/>
        <v>0</v>
      </c>
      <c r="R106" s="137">
        <f t="shared" ca="1" si="113"/>
        <v>0</v>
      </c>
      <c r="S106" s="137">
        <f t="shared" ca="1" si="113"/>
        <v>0</v>
      </c>
      <c r="T106" s="137">
        <f t="shared" ca="1" si="113"/>
        <v>0</v>
      </c>
      <c r="U106" s="137">
        <f t="shared" ca="1" si="113"/>
        <v>0</v>
      </c>
      <c r="V106" s="137">
        <f t="shared" ca="1" si="113"/>
        <v>0</v>
      </c>
      <c r="W106" s="137">
        <f t="shared" ca="1" si="113"/>
        <v>0</v>
      </c>
      <c r="X106" s="137">
        <f t="shared" ca="1" si="114"/>
        <v>0</v>
      </c>
      <c r="Y106" s="137">
        <f t="shared" ca="1" si="114"/>
        <v>0</v>
      </c>
      <c r="Z106" s="137">
        <f t="shared" ca="1" si="114"/>
        <v>0</v>
      </c>
      <c r="AA106" s="137">
        <f t="shared" ca="1" si="114"/>
        <v>0</v>
      </c>
      <c r="AB106" s="137">
        <f t="shared" ca="1" si="114"/>
        <v>0</v>
      </c>
      <c r="AC106" s="137">
        <f t="shared" ca="1" si="114"/>
        <v>0</v>
      </c>
      <c r="AD106" s="137">
        <f t="shared" ca="1" si="114"/>
        <v>0</v>
      </c>
      <c r="AE106" s="137">
        <f t="shared" ca="1" si="114"/>
        <v>0</v>
      </c>
      <c r="AF106" s="137">
        <f t="shared" ca="1" si="114"/>
        <v>0</v>
      </c>
      <c r="AG106" s="137">
        <f t="shared" ca="1" si="114"/>
        <v>0</v>
      </c>
      <c r="AH106" s="137">
        <f t="shared" ca="1" si="114"/>
        <v>0</v>
      </c>
      <c r="AI106" s="137">
        <f t="shared" ca="1" si="114"/>
        <v>0</v>
      </c>
      <c r="AJ106" s="137">
        <f t="shared" ca="1" si="114"/>
        <v>0</v>
      </c>
      <c r="AK106" s="137">
        <f t="shared" ca="1" si="114"/>
        <v>0</v>
      </c>
      <c r="AL106" s="137">
        <f t="shared" ca="1" si="114"/>
        <v>0</v>
      </c>
      <c r="AM106" s="137">
        <f t="shared" ca="1" si="114"/>
        <v>0</v>
      </c>
      <c r="AN106" s="137">
        <f t="shared" ca="1" si="115"/>
        <v>0</v>
      </c>
      <c r="AO106" s="137">
        <f t="shared" ca="1" si="115"/>
        <v>0</v>
      </c>
      <c r="AP106" s="137">
        <f t="shared" ca="1" si="115"/>
        <v>0</v>
      </c>
      <c r="AQ106" s="137">
        <f t="shared" ca="1" si="115"/>
        <v>0</v>
      </c>
      <c r="AR106" s="137">
        <f t="shared" ca="1" si="115"/>
        <v>0</v>
      </c>
      <c r="AS106" s="137">
        <f t="shared" ca="1" si="115"/>
        <v>0</v>
      </c>
      <c r="AT106" s="137">
        <f t="shared" ca="1" si="115"/>
        <v>0</v>
      </c>
      <c r="AU106" s="137">
        <f t="shared" ca="1" si="115"/>
        <v>0</v>
      </c>
      <c r="AV106" s="137">
        <f t="shared" ca="1" si="115"/>
        <v>0</v>
      </c>
      <c r="AW106" s="137">
        <f t="shared" ca="1" si="115"/>
        <v>0</v>
      </c>
      <c r="AX106" s="137">
        <f t="shared" ca="1" si="115"/>
        <v>0</v>
      </c>
      <c r="AY106" s="137">
        <f t="shared" ca="1" si="115"/>
        <v>0</v>
      </c>
      <c r="AZ106" s="137">
        <f t="shared" ca="1" si="115"/>
        <v>0</v>
      </c>
      <c r="BA106" s="137">
        <f t="shared" ca="1" si="115"/>
        <v>0</v>
      </c>
      <c r="BB106" s="137">
        <f t="shared" ca="1" si="115"/>
        <v>0</v>
      </c>
      <c r="BC106" s="137">
        <f t="shared" ca="1" si="115"/>
        <v>0</v>
      </c>
      <c r="BD106" s="137">
        <f t="shared" ca="1" si="116"/>
        <v>0</v>
      </c>
      <c r="BE106" s="137">
        <f t="shared" ca="1" si="116"/>
        <v>0</v>
      </c>
      <c r="BF106" s="137">
        <f t="shared" ca="1" si="116"/>
        <v>0</v>
      </c>
      <c r="BG106" s="137">
        <f t="shared" ca="1" si="116"/>
        <v>0</v>
      </c>
      <c r="BH106" s="137">
        <f t="shared" ca="1" si="116"/>
        <v>0</v>
      </c>
      <c r="BI106" s="137">
        <f t="shared" ca="1" si="116"/>
        <v>0</v>
      </c>
      <c r="BJ106" s="137">
        <f t="shared" ca="1" si="116"/>
        <v>0</v>
      </c>
      <c r="BK106" s="137">
        <f t="shared" ca="1" si="116"/>
        <v>0</v>
      </c>
      <c r="BL106" s="137">
        <f t="shared" ca="1" si="116"/>
        <v>0</v>
      </c>
      <c r="BM106" s="137">
        <f t="shared" ca="1" si="116"/>
        <v>0</v>
      </c>
      <c r="BN106" s="137">
        <f t="shared" ca="1" si="116"/>
        <v>0</v>
      </c>
      <c r="BO106" s="137">
        <f t="shared" ca="1" si="116"/>
        <v>0</v>
      </c>
      <c r="BP106" s="137">
        <f t="shared" ca="1" si="116"/>
        <v>0</v>
      </c>
      <c r="BQ106" s="137">
        <f t="shared" ca="1" si="116"/>
        <v>0</v>
      </c>
      <c r="BR106" s="137">
        <f t="shared" ca="1" si="116"/>
        <v>0</v>
      </c>
      <c r="BS106" s="137">
        <f t="shared" ca="1" si="116"/>
        <v>0</v>
      </c>
      <c r="BT106" s="137">
        <f t="shared" ca="1" si="117"/>
        <v>0</v>
      </c>
      <c r="BU106" s="137">
        <f t="shared" ca="1" si="117"/>
        <v>0</v>
      </c>
      <c r="BV106" s="137">
        <f t="shared" ca="1" si="117"/>
        <v>0</v>
      </c>
      <c r="BW106" s="137">
        <f t="shared" ca="1" si="117"/>
        <v>0</v>
      </c>
      <c r="BX106" s="137">
        <f t="shared" ca="1" si="117"/>
        <v>0</v>
      </c>
      <c r="BY106" s="137">
        <f t="shared" ca="1" si="117"/>
        <v>0</v>
      </c>
      <c r="BZ106" s="137">
        <f t="shared" ca="1" si="117"/>
        <v>0</v>
      </c>
      <c r="CA106" s="137">
        <f t="shared" ca="1" si="117"/>
        <v>0</v>
      </c>
      <c r="CB106" s="137">
        <f t="shared" ca="1" si="117"/>
        <v>0</v>
      </c>
      <c r="CC106" s="137">
        <f t="shared" ca="1" si="117"/>
        <v>0</v>
      </c>
      <c r="CD106" s="137">
        <f t="shared" ca="1" si="117"/>
        <v>0</v>
      </c>
      <c r="CE106" s="137">
        <f t="shared" ca="1" si="117"/>
        <v>0</v>
      </c>
      <c r="CF106" s="137">
        <f t="shared" ca="1" si="117"/>
        <v>0</v>
      </c>
      <c r="CG106" s="137">
        <f t="shared" ca="1" si="117"/>
        <v>0</v>
      </c>
      <c r="CH106" s="137">
        <f t="shared" ca="1" si="117"/>
        <v>0</v>
      </c>
      <c r="CI106" s="137">
        <f t="shared" ca="1" si="117"/>
        <v>0</v>
      </c>
      <c r="CJ106" s="137">
        <f t="shared" ca="1" si="118"/>
        <v>0</v>
      </c>
      <c r="CK106" s="137">
        <f t="shared" ca="1" si="118"/>
        <v>0</v>
      </c>
      <c r="CL106" s="137">
        <f t="shared" ca="1" si="118"/>
        <v>0</v>
      </c>
      <c r="CM106" s="137">
        <f t="shared" ca="1" si="118"/>
        <v>0</v>
      </c>
      <c r="CN106" s="137">
        <f t="shared" ca="1" si="118"/>
        <v>0</v>
      </c>
      <c r="CO106" s="137">
        <f t="shared" ca="1" si="118"/>
        <v>0</v>
      </c>
      <c r="CP106" s="137">
        <f t="shared" ca="1" si="118"/>
        <v>0</v>
      </c>
      <c r="CQ106" s="137">
        <f t="shared" ca="1" si="118"/>
        <v>0</v>
      </c>
      <c r="CR106" s="137">
        <f t="shared" ca="1" si="118"/>
        <v>0</v>
      </c>
      <c r="CS106" s="137">
        <f t="shared" ca="1" si="118"/>
        <v>0</v>
      </c>
      <c r="CT106" s="137">
        <f t="shared" ca="1" si="119"/>
        <v>0</v>
      </c>
      <c r="CU106" s="137">
        <f t="shared" ca="1" si="119"/>
        <v>0</v>
      </c>
      <c r="CV106" s="137">
        <f t="shared" ca="1" si="119"/>
        <v>0</v>
      </c>
      <c r="CW106" s="137">
        <f t="shared" ca="1" si="119"/>
        <v>0</v>
      </c>
      <c r="CX106" s="137">
        <f t="shared" ca="1" si="119"/>
        <v>0</v>
      </c>
      <c r="CY106" s="137">
        <f t="shared" ca="1" si="119"/>
        <v>0</v>
      </c>
      <c r="CZ106" s="137">
        <f t="shared" ca="1" si="119"/>
        <v>0</v>
      </c>
      <c r="DA106" s="137">
        <f t="shared" ca="1" si="119"/>
        <v>0</v>
      </c>
      <c r="DB106" s="137">
        <f t="shared" ca="1" si="119"/>
        <v>0</v>
      </c>
      <c r="DC106" s="137">
        <f t="shared" ca="1" si="119"/>
        <v>0</v>
      </c>
      <c r="DE106" s="253" t="str">
        <f t="shared" ca="1" si="86"/>
        <v>H.7.</v>
      </c>
      <c r="DF106">
        <f t="shared" ca="1" si="120"/>
        <v>1</v>
      </c>
      <c r="DG106">
        <f t="shared" ca="1" si="121"/>
        <v>0</v>
      </c>
    </row>
    <row r="107" spans="1:111" hidden="1">
      <c r="A107" s="123">
        <v>95</v>
      </c>
      <c r="B107" s="204" t="str">
        <f t="shared" ca="1" si="83"/>
        <v>H.8.</v>
      </c>
      <c r="C107" s="128" t="str">
        <f t="shared" ca="1" si="84"/>
        <v>Veiklos pajamos 3 (privataus ir NVO sektoriaus)</v>
      </c>
      <c r="D107" s="113"/>
      <c r="E107" s="147" t="str">
        <f t="shared" ca="1" si="85"/>
        <v/>
      </c>
      <c r="F107" s="138">
        <f ca="1">H107+NPV(FD,I107:INDEX(I107:DC107,PAL))</f>
        <v>0</v>
      </c>
      <c r="G107" s="139">
        <f ca="1">SUMIF($H$5:$DC$5,"&lt;="&amp;PAL,$H107:$DC107)</f>
        <v>0</v>
      </c>
      <c r="H107" s="137">
        <f t="shared" ca="1" si="113"/>
        <v>0</v>
      </c>
      <c r="I107" s="137">
        <f t="shared" ca="1" si="113"/>
        <v>0</v>
      </c>
      <c r="J107" s="137">
        <f t="shared" ca="1" si="113"/>
        <v>0</v>
      </c>
      <c r="K107" s="137">
        <f t="shared" ca="1" si="113"/>
        <v>0</v>
      </c>
      <c r="L107" s="137">
        <f t="shared" ca="1" si="113"/>
        <v>0</v>
      </c>
      <c r="M107" s="137">
        <f t="shared" ca="1" si="113"/>
        <v>0</v>
      </c>
      <c r="N107" s="137">
        <f t="shared" ca="1" si="113"/>
        <v>0</v>
      </c>
      <c r="O107" s="137">
        <f t="shared" ca="1" si="113"/>
        <v>0</v>
      </c>
      <c r="P107" s="137">
        <f t="shared" ca="1" si="113"/>
        <v>0</v>
      </c>
      <c r="Q107" s="137">
        <f t="shared" ca="1" si="113"/>
        <v>0</v>
      </c>
      <c r="R107" s="137">
        <f t="shared" ca="1" si="113"/>
        <v>0</v>
      </c>
      <c r="S107" s="137">
        <f t="shared" ca="1" si="113"/>
        <v>0</v>
      </c>
      <c r="T107" s="137">
        <f t="shared" ca="1" si="113"/>
        <v>0</v>
      </c>
      <c r="U107" s="137">
        <f t="shared" ca="1" si="113"/>
        <v>0</v>
      </c>
      <c r="V107" s="137">
        <f t="shared" ca="1" si="113"/>
        <v>0</v>
      </c>
      <c r="W107" s="137">
        <f t="shared" ca="1" si="113"/>
        <v>0</v>
      </c>
      <c r="X107" s="137">
        <f t="shared" ca="1" si="114"/>
        <v>0</v>
      </c>
      <c r="Y107" s="137">
        <f t="shared" ca="1" si="114"/>
        <v>0</v>
      </c>
      <c r="Z107" s="137">
        <f t="shared" ca="1" si="114"/>
        <v>0</v>
      </c>
      <c r="AA107" s="137">
        <f t="shared" ca="1" si="114"/>
        <v>0</v>
      </c>
      <c r="AB107" s="137">
        <f t="shared" ca="1" si="114"/>
        <v>0</v>
      </c>
      <c r="AC107" s="137">
        <f t="shared" ca="1" si="114"/>
        <v>0</v>
      </c>
      <c r="AD107" s="137">
        <f t="shared" ca="1" si="114"/>
        <v>0</v>
      </c>
      <c r="AE107" s="137">
        <f t="shared" ca="1" si="114"/>
        <v>0</v>
      </c>
      <c r="AF107" s="137">
        <f t="shared" ca="1" si="114"/>
        <v>0</v>
      </c>
      <c r="AG107" s="137">
        <f t="shared" ca="1" si="114"/>
        <v>0</v>
      </c>
      <c r="AH107" s="137">
        <f t="shared" ca="1" si="114"/>
        <v>0</v>
      </c>
      <c r="AI107" s="137">
        <f t="shared" ca="1" si="114"/>
        <v>0</v>
      </c>
      <c r="AJ107" s="137">
        <f t="shared" ca="1" si="114"/>
        <v>0</v>
      </c>
      <c r="AK107" s="137">
        <f t="shared" ca="1" si="114"/>
        <v>0</v>
      </c>
      <c r="AL107" s="137">
        <f t="shared" ca="1" si="114"/>
        <v>0</v>
      </c>
      <c r="AM107" s="137">
        <f t="shared" ca="1" si="114"/>
        <v>0</v>
      </c>
      <c r="AN107" s="137">
        <f t="shared" ca="1" si="115"/>
        <v>0</v>
      </c>
      <c r="AO107" s="137">
        <f t="shared" ca="1" si="115"/>
        <v>0</v>
      </c>
      <c r="AP107" s="137">
        <f t="shared" ca="1" si="115"/>
        <v>0</v>
      </c>
      <c r="AQ107" s="137">
        <f t="shared" ca="1" si="115"/>
        <v>0</v>
      </c>
      <c r="AR107" s="137">
        <f t="shared" ca="1" si="115"/>
        <v>0</v>
      </c>
      <c r="AS107" s="137">
        <f t="shared" ca="1" si="115"/>
        <v>0</v>
      </c>
      <c r="AT107" s="137">
        <f t="shared" ca="1" si="115"/>
        <v>0</v>
      </c>
      <c r="AU107" s="137">
        <f t="shared" ca="1" si="115"/>
        <v>0</v>
      </c>
      <c r="AV107" s="137">
        <f t="shared" ca="1" si="115"/>
        <v>0</v>
      </c>
      <c r="AW107" s="137">
        <f t="shared" ca="1" si="115"/>
        <v>0</v>
      </c>
      <c r="AX107" s="137">
        <f t="shared" ca="1" si="115"/>
        <v>0</v>
      </c>
      <c r="AY107" s="137">
        <f t="shared" ca="1" si="115"/>
        <v>0</v>
      </c>
      <c r="AZ107" s="137">
        <f t="shared" ca="1" si="115"/>
        <v>0</v>
      </c>
      <c r="BA107" s="137">
        <f t="shared" ca="1" si="115"/>
        <v>0</v>
      </c>
      <c r="BB107" s="137">
        <f t="shared" ca="1" si="115"/>
        <v>0</v>
      </c>
      <c r="BC107" s="137">
        <f t="shared" ca="1" si="115"/>
        <v>0</v>
      </c>
      <c r="BD107" s="137">
        <f t="shared" ca="1" si="116"/>
        <v>0</v>
      </c>
      <c r="BE107" s="137">
        <f t="shared" ca="1" si="116"/>
        <v>0</v>
      </c>
      <c r="BF107" s="137">
        <f t="shared" ca="1" si="116"/>
        <v>0</v>
      </c>
      <c r="BG107" s="137">
        <f t="shared" ca="1" si="116"/>
        <v>0</v>
      </c>
      <c r="BH107" s="137">
        <f t="shared" ca="1" si="116"/>
        <v>0</v>
      </c>
      <c r="BI107" s="137">
        <f t="shared" ca="1" si="116"/>
        <v>0</v>
      </c>
      <c r="BJ107" s="137">
        <f t="shared" ca="1" si="116"/>
        <v>0</v>
      </c>
      <c r="BK107" s="137">
        <f t="shared" ca="1" si="116"/>
        <v>0</v>
      </c>
      <c r="BL107" s="137">
        <f t="shared" ca="1" si="116"/>
        <v>0</v>
      </c>
      <c r="BM107" s="137">
        <f t="shared" ca="1" si="116"/>
        <v>0</v>
      </c>
      <c r="BN107" s="137">
        <f t="shared" ca="1" si="116"/>
        <v>0</v>
      </c>
      <c r="BO107" s="137">
        <f t="shared" ca="1" si="116"/>
        <v>0</v>
      </c>
      <c r="BP107" s="137">
        <f t="shared" ca="1" si="116"/>
        <v>0</v>
      </c>
      <c r="BQ107" s="137">
        <f t="shared" ca="1" si="116"/>
        <v>0</v>
      </c>
      <c r="BR107" s="137">
        <f t="shared" ca="1" si="116"/>
        <v>0</v>
      </c>
      <c r="BS107" s="137">
        <f t="shared" ca="1" si="116"/>
        <v>0</v>
      </c>
      <c r="BT107" s="137">
        <f t="shared" ca="1" si="117"/>
        <v>0</v>
      </c>
      <c r="BU107" s="137">
        <f t="shared" ca="1" si="117"/>
        <v>0</v>
      </c>
      <c r="BV107" s="137">
        <f t="shared" ca="1" si="117"/>
        <v>0</v>
      </c>
      <c r="BW107" s="137">
        <f t="shared" ca="1" si="117"/>
        <v>0</v>
      </c>
      <c r="BX107" s="137">
        <f t="shared" ca="1" si="117"/>
        <v>0</v>
      </c>
      <c r="BY107" s="137">
        <f t="shared" ca="1" si="117"/>
        <v>0</v>
      </c>
      <c r="BZ107" s="137">
        <f t="shared" ca="1" si="117"/>
        <v>0</v>
      </c>
      <c r="CA107" s="137">
        <f t="shared" ca="1" si="117"/>
        <v>0</v>
      </c>
      <c r="CB107" s="137">
        <f t="shared" ca="1" si="117"/>
        <v>0</v>
      </c>
      <c r="CC107" s="137">
        <f t="shared" ca="1" si="117"/>
        <v>0</v>
      </c>
      <c r="CD107" s="137">
        <f t="shared" ca="1" si="117"/>
        <v>0</v>
      </c>
      <c r="CE107" s="137">
        <f t="shared" ca="1" si="117"/>
        <v>0</v>
      </c>
      <c r="CF107" s="137">
        <f t="shared" ca="1" si="117"/>
        <v>0</v>
      </c>
      <c r="CG107" s="137">
        <f t="shared" ca="1" si="117"/>
        <v>0</v>
      </c>
      <c r="CH107" s="137">
        <f t="shared" ca="1" si="117"/>
        <v>0</v>
      </c>
      <c r="CI107" s="137">
        <f t="shared" ca="1" si="117"/>
        <v>0</v>
      </c>
      <c r="CJ107" s="137">
        <f t="shared" ca="1" si="118"/>
        <v>0</v>
      </c>
      <c r="CK107" s="137">
        <f t="shared" ca="1" si="118"/>
        <v>0</v>
      </c>
      <c r="CL107" s="137">
        <f t="shared" ca="1" si="118"/>
        <v>0</v>
      </c>
      <c r="CM107" s="137">
        <f t="shared" ca="1" si="118"/>
        <v>0</v>
      </c>
      <c r="CN107" s="137">
        <f t="shared" ca="1" si="118"/>
        <v>0</v>
      </c>
      <c r="CO107" s="137">
        <f t="shared" ca="1" si="118"/>
        <v>0</v>
      </c>
      <c r="CP107" s="137">
        <f t="shared" ca="1" si="118"/>
        <v>0</v>
      </c>
      <c r="CQ107" s="137">
        <f t="shared" ca="1" si="118"/>
        <v>0</v>
      </c>
      <c r="CR107" s="137">
        <f t="shared" ca="1" si="118"/>
        <v>0</v>
      </c>
      <c r="CS107" s="137">
        <f t="shared" ca="1" si="118"/>
        <v>0</v>
      </c>
      <c r="CT107" s="137">
        <f t="shared" ca="1" si="119"/>
        <v>0</v>
      </c>
      <c r="CU107" s="137">
        <f t="shared" ca="1" si="119"/>
        <v>0</v>
      </c>
      <c r="CV107" s="137">
        <f t="shared" ca="1" si="119"/>
        <v>0</v>
      </c>
      <c r="CW107" s="137">
        <f t="shared" ca="1" si="119"/>
        <v>0</v>
      </c>
      <c r="CX107" s="137">
        <f t="shared" ca="1" si="119"/>
        <v>0</v>
      </c>
      <c r="CY107" s="137">
        <f t="shared" ca="1" si="119"/>
        <v>0</v>
      </c>
      <c r="CZ107" s="137">
        <f t="shared" ca="1" si="119"/>
        <v>0</v>
      </c>
      <c r="DA107" s="137">
        <f t="shared" ca="1" si="119"/>
        <v>0</v>
      </c>
      <c r="DB107" s="137">
        <f t="shared" ca="1" si="119"/>
        <v>0</v>
      </c>
      <c r="DC107" s="137">
        <f t="shared" ca="1" si="119"/>
        <v>0</v>
      </c>
      <c r="DE107" s="253" t="str">
        <f t="shared" ca="1" si="86"/>
        <v>H.8.</v>
      </c>
      <c r="DF107">
        <f t="shared" ca="1" si="120"/>
        <v>1</v>
      </c>
      <c r="DG107">
        <f t="shared" ca="1" si="121"/>
        <v>0</v>
      </c>
    </row>
    <row r="108" spans="1:111" hidden="1">
      <c r="A108" s="123">
        <v>96</v>
      </c>
      <c r="B108" s="204" t="str">
        <f t="shared" ca="1" si="83"/>
        <v>H.9.</v>
      </c>
      <c r="C108" s="128" t="str">
        <f t="shared" ca="1" si="84"/>
        <v>Veiklos pajamos 4 (privataus ir NVO sektoriaus)</v>
      </c>
      <c r="D108" s="113"/>
      <c r="E108" s="147" t="str">
        <f t="shared" ca="1" si="85"/>
        <v/>
      </c>
      <c r="F108" s="138">
        <f ca="1">H108+NPV(FD,I108:INDEX(I108:DC108,PAL))</f>
        <v>0</v>
      </c>
      <c r="G108" s="139">
        <f ca="1">SUMIF($H$5:$DC$5,"&lt;="&amp;PAL,$H108:$DC108)</f>
        <v>0</v>
      </c>
      <c r="H108" s="137">
        <f t="shared" ca="1" si="113"/>
        <v>0</v>
      </c>
      <c r="I108" s="137">
        <f t="shared" ca="1" si="113"/>
        <v>0</v>
      </c>
      <c r="J108" s="137">
        <f t="shared" ca="1" si="113"/>
        <v>0</v>
      </c>
      <c r="K108" s="137">
        <f t="shared" ca="1" si="113"/>
        <v>0</v>
      </c>
      <c r="L108" s="137">
        <f t="shared" ca="1" si="113"/>
        <v>0</v>
      </c>
      <c r="M108" s="137">
        <f t="shared" ca="1" si="113"/>
        <v>0</v>
      </c>
      <c r="N108" s="137">
        <f t="shared" ca="1" si="113"/>
        <v>0</v>
      </c>
      <c r="O108" s="137">
        <f t="shared" ca="1" si="113"/>
        <v>0</v>
      </c>
      <c r="P108" s="137">
        <f t="shared" ca="1" si="113"/>
        <v>0</v>
      </c>
      <c r="Q108" s="137">
        <f t="shared" ca="1" si="113"/>
        <v>0</v>
      </c>
      <c r="R108" s="137">
        <f t="shared" ca="1" si="113"/>
        <v>0</v>
      </c>
      <c r="S108" s="137">
        <f t="shared" ca="1" si="113"/>
        <v>0</v>
      </c>
      <c r="T108" s="137">
        <f t="shared" ca="1" si="113"/>
        <v>0</v>
      </c>
      <c r="U108" s="137">
        <f t="shared" ca="1" si="113"/>
        <v>0</v>
      </c>
      <c r="V108" s="137">
        <f t="shared" ca="1" si="113"/>
        <v>0</v>
      </c>
      <c r="W108" s="137">
        <f t="shared" ca="1" si="113"/>
        <v>0</v>
      </c>
      <c r="X108" s="137">
        <f t="shared" ca="1" si="114"/>
        <v>0</v>
      </c>
      <c r="Y108" s="137">
        <f t="shared" ca="1" si="114"/>
        <v>0</v>
      </c>
      <c r="Z108" s="137">
        <f t="shared" ca="1" si="114"/>
        <v>0</v>
      </c>
      <c r="AA108" s="137">
        <f t="shared" ca="1" si="114"/>
        <v>0</v>
      </c>
      <c r="AB108" s="137">
        <f t="shared" ca="1" si="114"/>
        <v>0</v>
      </c>
      <c r="AC108" s="137">
        <f t="shared" ca="1" si="114"/>
        <v>0</v>
      </c>
      <c r="AD108" s="137">
        <f t="shared" ca="1" si="114"/>
        <v>0</v>
      </c>
      <c r="AE108" s="137">
        <f t="shared" ca="1" si="114"/>
        <v>0</v>
      </c>
      <c r="AF108" s="137">
        <f t="shared" ca="1" si="114"/>
        <v>0</v>
      </c>
      <c r="AG108" s="137">
        <f t="shared" ca="1" si="114"/>
        <v>0</v>
      </c>
      <c r="AH108" s="137">
        <f t="shared" ca="1" si="114"/>
        <v>0</v>
      </c>
      <c r="AI108" s="137">
        <f t="shared" ca="1" si="114"/>
        <v>0</v>
      </c>
      <c r="AJ108" s="137">
        <f t="shared" ca="1" si="114"/>
        <v>0</v>
      </c>
      <c r="AK108" s="137">
        <f t="shared" ca="1" si="114"/>
        <v>0</v>
      </c>
      <c r="AL108" s="137">
        <f t="shared" ca="1" si="114"/>
        <v>0</v>
      </c>
      <c r="AM108" s="137">
        <f t="shared" ca="1" si="114"/>
        <v>0</v>
      </c>
      <c r="AN108" s="137">
        <f t="shared" ca="1" si="115"/>
        <v>0</v>
      </c>
      <c r="AO108" s="137">
        <f t="shared" ca="1" si="115"/>
        <v>0</v>
      </c>
      <c r="AP108" s="137">
        <f t="shared" ca="1" si="115"/>
        <v>0</v>
      </c>
      <c r="AQ108" s="137">
        <f t="shared" ca="1" si="115"/>
        <v>0</v>
      </c>
      <c r="AR108" s="137">
        <f t="shared" ca="1" si="115"/>
        <v>0</v>
      </c>
      <c r="AS108" s="137">
        <f t="shared" ca="1" si="115"/>
        <v>0</v>
      </c>
      <c r="AT108" s="137">
        <f t="shared" ca="1" si="115"/>
        <v>0</v>
      </c>
      <c r="AU108" s="137">
        <f t="shared" ca="1" si="115"/>
        <v>0</v>
      </c>
      <c r="AV108" s="137">
        <f t="shared" ca="1" si="115"/>
        <v>0</v>
      </c>
      <c r="AW108" s="137">
        <f t="shared" ca="1" si="115"/>
        <v>0</v>
      </c>
      <c r="AX108" s="137">
        <f t="shared" ca="1" si="115"/>
        <v>0</v>
      </c>
      <c r="AY108" s="137">
        <f t="shared" ca="1" si="115"/>
        <v>0</v>
      </c>
      <c r="AZ108" s="137">
        <f t="shared" ca="1" si="115"/>
        <v>0</v>
      </c>
      <c r="BA108" s="137">
        <f t="shared" ca="1" si="115"/>
        <v>0</v>
      </c>
      <c r="BB108" s="137">
        <f t="shared" ca="1" si="115"/>
        <v>0</v>
      </c>
      <c r="BC108" s="137">
        <f t="shared" ca="1" si="115"/>
        <v>0</v>
      </c>
      <c r="BD108" s="137">
        <f t="shared" ca="1" si="116"/>
        <v>0</v>
      </c>
      <c r="BE108" s="137">
        <f t="shared" ca="1" si="116"/>
        <v>0</v>
      </c>
      <c r="BF108" s="137">
        <f t="shared" ca="1" si="116"/>
        <v>0</v>
      </c>
      <c r="BG108" s="137">
        <f t="shared" ca="1" si="116"/>
        <v>0</v>
      </c>
      <c r="BH108" s="137">
        <f t="shared" ca="1" si="116"/>
        <v>0</v>
      </c>
      <c r="BI108" s="137">
        <f t="shared" ca="1" si="116"/>
        <v>0</v>
      </c>
      <c r="BJ108" s="137">
        <f t="shared" ca="1" si="116"/>
        <v>0</v>
      </c>
      <c r="BK108" s="137">
        <f t="shared" ca="1" si="116"/>
        <v>0</v>
      </c>
      <c r="BL108" s="137">
        <f t="shared" ca="1" si="116"/>
        <v>0</v>
      </c>
      <c r="BM108" s="137">
        <f t="shared" ca="1" si="116"/>
        <v>0</v>
      </c>
      <c r="BN108" s="137">
        <f t="shared" ca="1" si="116"/>
        <v>0</v>
      </c>
      <c r="BO108" s="137">
        <f t="shared" ca="1" si="116"/>
        <v>0</v>
      </c>
      <c r="BP108" s="137">
        <f t="shared" ca="1" si="116"/>
        <v>0</v>
      </c>
      <c r="BQ108" s="137">
        <f t="shared" ca="1" si="116"/>
        <v>0</v>
      </c>
      <c r="BR108" s="137">
        <f t="shared" ca="1" si="116"/>
        <v>0</v>
      </c>
      <c r="BS108" s="137">
        <f t="shared" ca="1" si="116"/>
        <v>0</v>
      </c>
      <c r="BT108" s="137">
        <f t="shared" ca="1" si="117"/>
        <v>0</v>
      </c>
      <c r="BU108" s="137">
        <f t="shared" ca="1" si="117"/>
        <v>0</v>
      </c>
      <c r="BV108" s="137">
        <f t="shared" ca="1" si="117"/>
        <v>0</v>
      </c>
      <c r="BW108" s="137">
        <f t="shared" ca="1" si="117"/>
        <v>0</v>
      </c>
      <c r="BX108" s="137">
        <f t="shared" ca="1" si="117"/>
        <v>0</v>
      </c>
      <c r="BY108" s="137">
        <f t="shared" ca="1" si="117"/>
        <v>0</v>
      </c>
      <c r="BZ108" s="137">
        <f t="shared" ca="1" si="117"/>
        <v>0</v>
      </c>
      <c r="CA108" s="137">
        <f t="shared" ca="1" si="117"/>
        <v>0</v>
      </c>
      <c r="CB108" s="137">
        <f t="shared" ca="1" si="117"/>
        <v>0</v>
      </c>
      <c r="CC108" s="137">
        <f t="shared" ca="1" si="117"/>
        <v>0</v>
      </c>
      <c r="CD108" s="137">
        <f t="shared" ca="1" si="117"/>
        <v>0</v>
      </c>
      <c r="CE108" s="137">
        <f t="shared" ca="1" si="117"/>
        <v>0</v>
      </c>
      <c r="CF108" s="137">
        <f t="shared" ca="1" si="117"/>
        <v>0</v>
      </c>
      <c r="CG108" s="137">
        <f t="shared" ca="1" si="117"/>
        <v>0</v>
      </c>
      <c r="CH108" s="137">
        <f t="shared" ca="1" si="117"/>
        <v>0</v>
      </c>
      <c r="CI108" s="137">
        <f t="shared" ca="1" si="117"/>
        <v>0</v>
      </c>
      <c r="CJ108" s="137">
        <f t="shared" ca="1" si="118"/>
        <v>0</v>
      </c>
      <c r="CK108" s="137">
        <f t="shared" ca="1" si="118"/>
        <v>0</v>
      </c>
      <c r="CL108" s="137">
        <f t="shared" ca="1" si="118"/>
        <v>0</v>
      </c>
      <c r="CM108" s="137">
        <f t="shared" ca="1" si="118"/>
        <v>0</v>
      </c>
      <c r="CN108" s="137">
        <f t="shared" ca="1" si="118"/>
        <v>0</v>
      </c>
      <c r="CO108" s="137">
        <f t="shared" ca="1" si="118"/>
        <v>0</v>
      </c>
      <c r="CP108" s="137">
        <f t="shared" ca="1" si="118"/>
        <v>0</v>
      </c>
      <c r="CQ108" s="137">
        <f t="shared" ca="1" si="118"/>
        <v>0</v>
      </c>
      <c r="CR108" s="137">
        <f t="shared" ca="1" si="118"/>
        <v>0</v>
      </c>
      <c r="CS108" s="137">
        <f t="shared" ca="1" si="118"/>
        <v>0</v>
      </c>
      <c r="CT108" s="137">
        <f t="shared" ca="1" si="119"/>
        <v>0</v>
      </c>
      <c r="CU108" s="137">
        <f t="shared" ca="1" si="119"/>
        <v>0</v>
      </c>
      <c r="CV108" s="137">
        <f t="shared" ca="1" si="119"/>
        <v>0</v>
      </c>
      <c r="CW108" s="137">
        <f t="shared" ca="1" si="119"/>
        <v>0</v>
      </c>
      <c r="CX108" s="137">
        <f t="shared" ca="1" si="119"/>
        <v>0</v>
      </c>
      <c r="CY108" s="137">
        <f t="shared" ca="1" si="119"/>
        <v>0</v>
      </c>
      <c r="CZ108" s="137">
        <f t="shared" ca="1" si="119"/>
        <v>0</v>
      </c>
      <c r="DA108" s="137">
        <f t="shared" ca="1" si="119"/>
        <v>0</v>
      </c>
      <c r="DB108" s="137">
        <f t="shared" ca="1" si="119"/>
        <v>0</v>
      </c>
      <c r="DC108" s="137">
        <f t="shared" ca="1" si="119"/>
        <v>0</v>
      </c>
      <c r="DE108" s="253" t="str">
        <f t="shared" ca="1" si="86"/>
        <v>H.9.</v>
      </c>
      <c r="DF108">
        <f t="shared" ca="1" si="120"/>
        <v>1</v>
      </c>
      <c r="DG108">
        <f t="shared" ca="1" si="121"/>
        <v>0</v>
      </c>
    </row>
    <row r="109" spans="1:111" hidden="1">
      <c r="A109" s="123">
        <v>97</v>
      </c>
      <c r="B109" s="204" t="str">
        <f t="shared" ca="1" si="83"/>
        <v>H.10.</v>
      </c>
      <c r="C109" s="128" t="str">
        <f t="shared" ca="1" si="84"/>
        <v>Veiklos pajamos 5 (privataus ir NVO sektoriaus)</v>
      </c>
      <c r="D109" s="113"/>
      <c r="E109" s="147" t="str">
        <f t="shared" ca="1" si="85"/>
        <v/>
      </c>
      <c r="F109" s="138">
        <f ca="1">H109+NPV(FD,I109:INDEX(I109:DC109,PAL))</f>
        <v>0</v>
      </c>
      <c r="G109" s="139">
        <f ca="1">SUMIF($H$5:$DC$5,"&lt;="&amp;PAL,$H109:$DC109)</f>
        <v>0</v>
      </c>
      <c r="H109" s="137">
        <f t="shared" ca="1" si="113"/>
        <v>0</v>
      </c>
      <c r="I109" s="137">
        <f t="shared" ca="1" si="113"/>
        <v>0</v>
      </c>
      <c r="J109" s="137">
        <f t="shared" ca="1" si="113"/>
        <v>0</v>
      </c>
      <c r="K109" s="137">
        <f t="shared" ca="1" si="113"/>
        <v>0</v>
      </c>
      <c r="L109" s="137">
        <f t="shared" ca="1" si="113"/>
        <v>0</v>
      </c>
      <c r="M109" s="137">
        <f t="shared" ca="1" si="113"/>
        <v>0</v>
      </c>
      <c r="N109" s="137">
        <f t="shared" ca="1" si="113"/>
        <v>0</v>
      </c>
      <c r="O109" s="137">
        <f t="shared" ca="1" si="113"/>
        <v>0</v>
      </c>
      <c r="P109" s="137">
        <f t="shared" ca="1" si="113"/>
        <v>0</v>
      </c>
      <c r="Q109" s="137">
        <f t="shared" ca="1" si="113"/>
        <v>0</v>
      </c>
      <c r="R109" s="137">
        <f t="shared" ca="1" si="113"/>
        <v>0</v>
      </c>
      <c r="S109" s="137">
        <f t="shared" ca="1" si="113"/>
        <v>0</v>
      </c>
      <c r="T109" s="137">
        <f t="shared" ca="1" si="113"/>
        <v>0</v>
      </c>
      <c r="U109" s="137">
        <f t="shared" ca="1" si="113"/>
        <v>0</v>
      </c>
      <c r="V109" s="137">
        <f t="shared" ca="1" si="113"/>
        <v>0</v>
      </c>
      <c r="W109" s="137">
        <f t="shared" ca="1" si="113"/>
        <v>0</v>
      </c>
      <c r="X109" s="137">
        <f t="shared" ca="1" si="114"/>
        <v>0</v>
      </c>
      <c r="Y109" s="137">
        <f t="shared" ca="1" si="114"/>
        <v>0</v>
      </c>
      <c r="Z109" s="137">
        <f t="shared" ca="1" si="114"/>
        <v>0</v>
      </c>
      <c r="AA109" s="137">
        <f t="shared" ca="1" si="114"/>
        <v>0</v>
      </c>
      <c r="AB109" s="137">
        <f t="shared" ca="1" si="114"/>
        <v>0</v>
      </c>
      <c r="AC109" s="137">
        <f t="shared" ca="1" si="114"/>
        <v>0</v>
      </c>
      <c r="AD109" s="137">
        <f t="shared" ca="1" si="114"/>
        <v>0</v>
      </c>
      <c r="AE109" s="137">
        <f t="shared" ca="1" si="114"/>
        <v>0</v>
      </c>
      <c r="AF109" s="137">
        <f t="shared" ca="1" si="114"/>
        <v>0</v>
      </c>
      <c r="AG109" s="137">
        <f t="shared" ca="1" si="114"/>
        <v>0</v>
      </c>
      <c r="AH109" s="137">
        <f t="shared" ca="1" si="114"/>
        <v>0</v>
      </c>
      <c r="AI109" s="137">
        <f t="shared" ca="1" si="114"/>
        <v>0</v>
      </c>
      <c r="AJ109" s="137">
        <f t="shared" ca="1" si="114"/>
        <v>0</v>
      </c>
      <c r="AK109" s="137">
        <f t="shared" ca="1" si="114"/>
        <v>0</v>
      </c>
      <c r="AL109" s="137">
        <f t="shared" ca="1" si="114"/>
        <v>0</v>
      </c>
      <c r="AM109" s="137">
        <f t="shared" ca="1" si="114"/>
        <v>0</v>
      </c>
      <c r="AN109" s="137">
        <f t="shared" ca="1" si="115"/>
        <v>0</v>
      </c>
      <c r="AO109" s="137">
        <f t="shared" ca="1" si="115"/>
        <v>0</v>
      </c>
      <c r="AP109" s="137">
        <f t="shared" ca="1" si="115"/>
        <v>0</v>
      </c>
      <c r="AQ109" s="137">
        <f t="shared" ca="1" si="115"/>
        <v>0</v>
      </c>
      <c r="AR109" s="137">
        <f t="shared" ca="1" si="115"/>
        <v>0</v>
      </c>
      <c r="AS109" s="137">
        <f t="shared" ca="1" si="115"/>
        <v>0</v>
      </c>
      <c r="AT109" s="137">
        <f t="shared" ca="1" si="115"/>
        <v>0</v>
      </c>
      <c r="AU109" s="137">
        <f t="shared" ca="1" si="115"/>
        <v>0</v>
      </c>
      <c r="AV109" s="137">
        <f t="shared" ca="1" si="115"/>
        <v>0</v>
      </c>
      <c r="AW109" s="137">
        <f t="shared" ca="1" si="115"/>
        <v>0</v>
      </c>
      <c r="AX109" s="137">
        <f t="shared" ca="1" si="115"/>
        <v>0</v>
      </c>
      <c r="AY109" s="137">
        <f t="shared" ca="1" si="115"/>
        <v>0</v>
      </c>
      <c r="AZ109" s="137">
        <f t="shared" ca="1" si="115"/>
        <v>0</v>
      </c>
      <c r="BA109" s="137">
        <f t="shared" ca="1" si="115"/>
        <v>0</v>
      </c>
      <c r="BB109" s="137">
        <f t="shared" ca="1" si="115"/>
        <v>0</v>
      </c>
      <c r="BC109" s="137">
        <f t="shared" ca="1" si="115"/>
        <v>0</v>
      </c>
      <c r="BD109" s="137">
        <f t="shared" ca="1" si="116"/>
        <v>0</v>
      </c>
      <c r="BE109" s="137">
        <f t="shared" ca="1" si="116"/>
        <v>0</v>
      </c>
      <c r="BF109" s="137">
        <f t="shared" ca="1" si="116"/>
        <v>0</v>
      </c>
      <c r="BG109" s="137">
        <f t="shared" ca="1" si="116"/>
        <v>0</v>
      </c>
      <c r="BH109" s="137">
        <f t="shared" ca="1" si="116"/>
        <v>0</v>
      </c>
      <c r="BI109" s="137">
        <f t="shared" ca="1" si="116"/>
        <v>0</v>
      </c>
      <c r="BJ109" s="137">
        <f t="shared" ca="1" si="116"/>
        <v>0</v>
      </c>
      <c r="BK109" s="137">
        <f t="shared" ca="1" si="116"/>
        <v>0</v>
      </c>
      <c r="BL109" s="137">
        <f t="shared" ca="1" si="116"/>
        <v>0</v>
      </c>
      <c r="BM109" s="137">
        <f t="shared" ca="1" si="116"/>
        <v>0</v>
      </c>
      <c r="BN109" s="137">
        <f t="shared" ca="1" si="116"/>
        <v>0</v>
      </c>
      <c r="BO109" s="137">
        <f t="shared" ca="1" si="116"/>
        <v>0</v>
      </c>
      <c r="BP109" s="137">
        <f t="shared" ca="1" si="116"/>
        <v>0</v>
      </c>
      <c r="BQ109" s="137">
        <f t="shared" ca="1" si="116"/>
        <v>0</v>
      </c>
      <c r="BR109" s="137">
        <f t="shared" ca="1" si="116"/>
        <v>0</v>
      </c>
      <c r="BS109" s="137">
        <f t="shared" ca="1" si="116"/>
        <v>0</v>
      </c>
      <c r="BT109" s="137">
        <f t="shared" ca="1" si="117"/>
        <v>0</v>
      </c>
      <c r="BU109" s="137">
        <f t="shared" ca="1" si="117"/>
        <v>0</v>
      </c>
      <c r="BV109" s="137">
        <f t="shared" ca="1" si="117"/>
        <v>0</v>
      </c>
      <c r="BW109" s="137">
        <f t="shared" ca="1" si="117"/>
        <v>0</v>
      </c>
      <c r="BX109" s="137">
        <f t="shared" ca="1" si="117"/>
        <v>0</v>
      </c>
      <c r="BY109" s="137">
        <f t="shared" ca="1" si="117"/>
        <v>0</v>
      </c>
      <c r="BZ109" s="137">
        <f t="shared" ca="1" si="117"/>
        <v>0</v>
      </c>
      <c r="CA109" s="137">
        <f t="shared" ca="1" si="117"/>
        <v>0</v>
      </c>
      <c r="CB109" s="137">
        <f t="shared" ca="1" si="117"/>
        <v>0</v>
      </c>
      <c r="CC109" s="137">
        <f t="shared" ca="1" si="117"/>
        <v>0</v>
      </c>
      <c r="CD109" s="137">
        <f t="shared" ca="1" si="117"/>
        <v>0</v>
      </c>
      <c r="CE109" s="137">
        <f t="shared" ca="1" si="117"/>
        <v>0</v>
      </c>
      <c r="CF109" s="137">
        <f t="shared" ca="1" si="117"/>
        <v>0</v>
      </c>
      <c r="CG109" s="137">
        <f t="shared" ca="1" si="117"/>
        <v>0</v>
      </c>
      <c r="CH109" s="137">
        <f t="shared" ca="1" si="117"/>
        <v>0</v>
      </c>
      <c r="CI109" s="137">
        <f t="shared" ca="1" si="117"/>
        <v>0</v>
      </c>
      <c r="CJ109" s="137">
        <f t="shared" ca="1" si="118"/>
        <v>0</v>
      </c>
      <c r="CK109" s="137">
        <f t="shared" ca="1" si="118"/>
        <v>0</v>
      </c>
      <c r="CL109" s="137">
        <f t="shared" ca="1" si="118"/>
        <v>0</v>
      </c>
      <c r="CM109" s="137">
        <f t="shared" ca="1" si="118"/>
        <v>0</v>
      </c>
      <c r="CN109" s="137">
        <f t="shared" ca="1" si="118"/>
        <v>0</v>
      </c>
      <c r="CO109" s="137">
        <f t="shared" ca="1" si="118"/>
        <v>0</v>
      </c>
      <c r="CP109" s="137">
        <f t="shared" ca="1" si="118"/>
        <v>0</v>
      </c>
      <c r="CQ109" s="137">
        <f t="shared" ca="1" si="118"/>
        <v>0</v>
      </c>
      <c r="CR109" s="137">
        <f t="shared" ca="1" si="118"/>
        <v>0</v>
      </c>
      <c r="CS109" s="137">
        <f t="shared" ca="1" si="118"/>
        <v>0</v>
      </c>
      <c r="CT109" s="137">
        <f t="shared" ca="1" si="119"/>
        <v>0</v>
      </c>
      <c r="CU109" s="137">
        <f t="shared" ca="1" si="119"/>
        <v>0</v>
      </c>
      <c r="CV109" s="137">
        <f t="shared" ca="1" si="119"/>
        <v>0</v>
      </c>
      <c r="CW109" s="137">
        <f t="shared" ca="1" si="119"/>
        <v>0</v>
      </c>
      <c r="CX109" s="137">
        <f t="shared" ca="1" si="119"/>
        <v>0</v>
      </c>
      <c r="CY109" s="137">
        <f t="shared" ca="1" si="119"/>
        <v>0</v>
      </c>
      <c r="CZ109" s="137">
        <f t="shared" ca="1" si="119"/>
        <v>0</v>
      </c>
      <c r="DA109" s="137">
        <f t="shared" ca="1" si="119"/>
        <v>0</v>
      </c>
      <c r="DB109" s="137">
        <f t="shared" ca="1" si="119"/>
        <v>0</v>
      </c>
      <c r="DC109" s="137">
        <f t="shared" ca="1" si="119"/>
        <v>0</v>
      </c>
      <c r="DE109" s="253" t="str">
        <f t="shared" ca="1" si="86"/>
        <v>H.10.</v>
      </c>
      <c r="DF109">
        <f t="shared" ca="1" si="120"/>
        <v>1</v>
      </c>
      <c r="DG109">
        <f t="shared" ca="1" si="121"/>
        <v>0</v>
      </c>
    </row>
    <row r="110" spans="1:111" hidden="1">
      <c r="A110" s="123">
        <v>98</v>
      </c>
      <c r="B110" s="204" t="str">
        <f t="shared" ca="1" si="83"/>
        <v>I.</v>
      </c>
      <c r="C110" s="128" t="str">
        <f t="shared" ca="1" si="84"/>
        <v>MOKESTINĖS PAJAMOS</v>
      </c>
      <c r="D110" s="113"/>
      <c r="E110" s="147" t="str">
        <f t="shared" ca="1" si="85"/>
        <v/>
      </c>
      <c r="F110" s="138">
        <f ca="1">H110+NPV(FD,I110:INDEX(I110:DC110,PAL))</f>
        <v>0</v>
      </c>
      <c r="G110" s="139">
        <f ca="1">SUMIF($H$5:$DC$5,"&lt;="&amp;PAL,$H110:$DC110)</f>
        <v>0</v>
      </c>
      <c r="H110" s="137">
        <f t="shared" ca="1" si="113"/>
        <v>0</v>
      </c>
      <c r="I110" s="137">
        <f t="shared" ca="1" si="113"/>
        <v>0</v>
      </c>
      <c r="J110" s="137">
        <f t="shared" ca="1" si="113"/>
        <v>0</v>
      </c>
      <c r="K110" s="137">
        <f t="shared" ca="1" si="113"/>
        <v>0</v>
      </c>
      <c r="L110" s="137">
        <f t="shared" ca="1" si="113"/>
        <v>0</v>
      </c>
      <c r="M110" s="137">
        <f t="shared" ca="1" si="113"/>
        <v>0</v>
      </c>
      <c r="N110" s="137">
        <f t="shared" ca="1" si="113"/>
        <v>0</v>
      </c>
      <c r="O110" s="137">
        <f t="shared" ca="1" si="113"/>
        <v>0</v>
      </c>
      <c r="P110" s="137">
        <f t="shared" ca="1" si="113"/>
        <v>0</v>
      </c>
      <c r="Q110" s="137">
        <f t="shared" ca="1" si="113"/>
        <v>0</v>
      </c>
      <c r="R110" s="137">
        <f t="shared" ca="1" si="113"/>
        <v>0</v>
      </c>
      <c r="S110" s="137">
        <f t="shared" ca="1" si="113"/>
        <v>0</v>
      </c>
      <c r="T110" s="137">
        <f t="shared" ca="1" si="113"/>
        <v>0</v>
      </c>
      <c r="U110" s="137">
        <f t="shared" ca="1" si="113"/>
        <v>0</v>
      </c>
      <c r="V110" s="137">
        <f t="shared" ca="1" si="113"/>
        <v>0</v>
      </c>
      <c r="W110" s="137">
        <f t="shared" ca="1" si="113"/>
        <v>0</v>
      </c>
      <c r="X110" s="137">
        <f t="shared" ca="1" si="114"/>
        <v>0</v>
      </c>
      <c r="Y110" s="137">
        <f t="shared" ca="1" si="114"/>
        <v>0</v>
      </c>
      <c r="Z110" s="137">
        <f t="shared" ca="1" si="114"/>
        <v>0</v>
      </c>
      <c r="AA110" s="137">
        <f t="shared" ca="1" si="114"/>
        <v>0</v>
      </c>
      <c r="AB110" s="137">
        <f t="shared" ca="1" si="114"/>
        <v>0</v>
      </c>
      <c r="AC110" s="137">
        <f t="shared" ca="1" si="114"/>
        <v>0</v>
      </c>
      <c r="AD110" s="137">
        <f t="shared" ca="1" si="114"/>
        <v>0</v>
      </c>
      <c r="AE110" s="137">
        <f t="shared" ca="1" si="114"/>
        <v>0</v>
      </c>
      <c r="AF110" s="137">
        <f t="shared" ca="1" si="114"/>
        <v>0</v>
      </c>
      <c r="AG110" s="137">
        <f t="shared" ca="1" si="114"/>
        <v>0</v>
      </c>
      <c r="AH110" s="137">
        <f t="shared" ca="1" si="114"/>
        <v>0</v>
      </c>
      <c r="AI110" s="137">
        <f t="shared" ca="1" si="114"/>
        <v>0</v>
      </c>
      <c r="AJ110" s="137">
        <f t="shared" ca="1" si="114"/>
        <v>0</v>
      </c>
      <c r="AK110" s="137">
        <f t="shared" ca="1" si="114"/>
        <v>0</v>
      </c>
      <c r="AL110" s="137">
        <f t="shared" ca="1" si="114"/>
        <v>0</v>
      </c>
      <c r="AM110" s="137">
        <f t="shared" ca="1" si="114"/>
        <v>0</v>
      </c>
      <c r="AN110" s="137">
        <f t="shared" ca="1" si="115"/>
        <v>0</v>
      </c>
      <c r="AO110" s="137">
        <f t="shared" ca="1" si="115"/>
        <v>0</v>
      </c>
      <c r="AP110" s="137">
        <f t="shared" ca="1" si="115"/>
        <v>0</v>
      </c>
      <c r="AQ110" s="137">
        <f t="shared" ca="1" si="115"/>
        <v>0</v>
      </c>
      <c r="AR110" s="137">
        <f t="shared" ca="1" si="115"/>
        <v>0</v>
      </c>
      <c r="AS110" s="137">
        <f t="shared" ca="1" si="115"/>
        <v>0</v>
      </c>
      <c r="AT110" s="137">
        <f t="shared" ca="1" si="115"/>
        <v>0</v>
      </c>
      <c r="AU110" s="137">
        <f t="shared" ca="1" si="115"/>
        <v>0</v>
      </c>
      <c r="AV110" s="137">
        <f t="shared" ca="1" si="115"/>
        <v>0</v>
      </c>
      <c r="AW110" s="137">
        <f t="shared" ca="1" si="115"/>
        <v>0</v>
      </c>
      <c r="AX110" s="137">
        <f t="shared" ca="1" si="115"/>
        <v>0</v>
      </c>
      <c r="AY110" s="137">
        <f t="shared" ca="1" si="115"/>
        <v>0</v>
      </c>
      <c r="AZ110" s="137">
        <f t="shared" ca="1" si="115"/>
        <v>0</v>
      </c>
      <c r="BA110" s="137">
        <f t="shared" ca="1" si="115"/>
        <v>0</v>
      </c>
      <c r="BB110" s="137">
        <f t="shared" ca="1" si="115"/>
        <v>0</v>
      </c>
      <c r="BC110" s="137">
        <f t="shared" ca="1" si="115"/>
        <v>0</v>
      </c>
      <c r="BD110" s="137">
        <f t="shared" ca="1" si="116"/>
        <v>0</v>
      </c>
      <c r="BE110" s="137">
        <f t="shared" ca="1" si="116"/>
        <v>0</v>
      </c>
      <c r="BF110" s="137">
        <f t="shared" ca="1" si="116"/>
        <v>0</v>
      </c>
      <c r="BG110" s="137">
        <f t="shared" ca="1" si="116"/>
        <v>0</v>
      </c>
      <c r="BH110" s="137">
        <f t="shared" ca="1" si="116"/>
        <v>0</v>
      </c>
      <c r="BI110" s="137">
        <f t="shared" ca="1" si="116"/>
        <v>0</v>
      </c>
      <c r="BJ110" s="137">
        <f t="shared" ca="1" si="116"/>
        <v>0</v>
      </c>
      <c r="BK110" s="137">
        <f t="shared" ca="1" si="116"/>
        <v>0</v>
      </c>
      <c r="BL110" s="137">
        <f t="shared" ca="1" si="116"/>
        <v>0</v>
      </c>
      <c r="BM110" s="137">
        <f t="shared" ca="1" si="116"/>
        <v>0</v>
      </c>
      <c r="BN110" s="137">
        <f t="shared" ca="1" si="116"/>
        <v>0</v>
      </c>
      <c r="BO110" s="137">
        <f t="shared" ca="1" si="116"/>
        <v>0</v>
      </c>
      <c r="BP110" s="137">
        <f t="shared" ca="1" si="116"/>
        <v>0</v>
      </c>
      <c r="BQ110" s="137">
        <f t="shared" ca="1" si="116"/>
        <v>0</v>
      </c>
      <c r="BR110" s="137">
        <f t="shared" ca="1" si="116"/>
        <v>0</v>
      </c>
      <c r="BS110" s="137">
        <f t="shared" ca="1" si="116"/>
        <v>0</v>
      </c>
      <c r="BT110" s="137">
        <f t="shared" ca="1" si="117"/>
        <v>0</v>
      </c>
      <c r="BU110" s="137">
        <f t="shared" ca="1" si="117"/>
        <v>0</v>
      </c>
      <c r="BV110" s="137">
        <f t="shared" ca="1" si="117"/>
        <v>0</v>
      </c>
      <c r="BW110" s="137">
        <f t="shared" ca="1" si="117"/>
        <v>0</v>
      </c>
      <c r="BX110" s="137">
        <f t="shared" ca="1" si="117"/>
        <v>0</v>
      </c>
      <c r="BY110" s="137">
        <f t="shared" ca="1" si="117"/>
        <v>0</v>
      </c>
      <c r="BZ110" s="137">
        <f t="shared" ca="1" si="117"/>
        <v>0</v>
      </c>
      <c r="CA110" s="137">
        <f t="shared" ca="1" si="117"/>
        <v>0</v>
      </c>
      <c r="CB110" s="137">
        <f t="shared" ca="1" si="117"/>
        <v>0</v>
      </c>
      <c r="CC110" s="137">
        <f t="shared" ca="1" si="117"/>
        <v>0</v>
      </c>
      <c r="CD110" s="137">
        <f t="shared" ca="1" si="117"/>
        <v>0</v>
      </c>
      <c r="CE110" s="137">
        <f t="shared" ca="1" si="117"/>
        <v>0</v>
      </c>
      <c r="CF110" s="137">
        <f t="shared" ca="1" si="117"/>
        <v>0</v>
      </c>
      <c r="CG110" s="137">
        <f t="shared" ca="1" si="117"/>
        <v>0</v>
      </c>
      <c r="CH110" s="137">
        <f t="shared" ca="1" si="117"/>
        <v>0</v>
      </c>
      <c r="CI110" s="137">
        <f t="shared" ca="1" si="117"/>
        <v>0</v>
      </c>
      <c r="CJ110" s="137">
        <f t="shared" ca="1" si="118"/>
        <v>0</v>
      </c>
      <c r="CK110" s="137">
        <f t="shared" ca="1" si="118"/>
        <v>0</v>
      </c>
      <c r="CL110" s="137">
        <f t="shared" ca="1" si="118"/>
        <v>0</v>
      </c>
      <c r="CM110" s="137">
        <f t="shared" ca="1" si="118"/>
        <v>0</v>
      </c>
      <c r="CN110" s="137">
        <f t="shared" ca="1" si="118"/>
        <v>0</v>
      </c>
      <c r="CO110" s="137">
        <f t="shared" ca="1" si="118"/>
        <v>0</v>
      </c>
      <c r="CP110" s="137">
        <f t="shared" ca="1" si="118"/>
        <v>0</v>
      </c>
      <c r="CQ110" s="137">
        <f t="shared" ca="1" si="118"/>
        <v>0</v>
      </c>
      <c r="CR110" s="137">
        <f t="shared" ca="1" si="118"/>
        <v>0</v>
      </c>
      <c r="CS110" s="137">
        <f t="shared" ca="1" si="118"/>
        <v>0</v>
      </c>
      <c r="CT110" s="137">
        <f t="shared" ca="1" si="119"/>
        <v>0</v>
      </c>
      <c r="CU110" s="137">
        <f t="shared" ca="1" si="119"/>
        <v>0</v>
      </c>
      <c r="CV110" s="137">
        <f t="shared" ca="1" si="119"/>
        <v>0</v>
      </c>
      <c r="CW110" s="137">
        <f t="shared" ca="1" si="119"/>
        <v>0</v>
      </c>
      <c r="CX110" s="137">
        <f t="shared" ca="1" si="119"/>
        <v>0</v>
      </c>
      <c r="CY110" s="137">
        <f t="shared" ca="1" si="119"/>
        <v>0</v>
      </c>
      <c r="CZ110" s="137">
        <f t="shared" ca="1" si="119"/>
        <v>0</v>
      </c>
      <c r="DA110" s="137">
        <f t="shared" ca="1" si="119"/>
        <v>0</v>
      </c>
      <c r="DB110" s="137">
        <f t="shared" ca="1" si="119"/>
        <v>0</v>
      </c>
      <c r="DC110" s="137">
        <f t="shared" ca="1" si="119"/>
        <v>0</v>
      </c>
      <c r="DE110" s="253" t="str">
        <f t="shared" ca="1" si="86"/>
        <v>I.</v>
      </c>
      <c r="DF110">
        <f t="shared" ca="1" si="120"/>
        <v>1</v>
      </c>
      <c r="DG110">
        <f t="shared" ca="1" si="121"/>
        <v>0</v>
      </c>
    </row>
    <row r="111" spans="1:111" hidden="1">
      <c r="A111" s="123">
        <v>99</v>
      </c>
      <c r="B111" s="204" t="str">
        <f t="shared" ca="1" si="83"/>
        <v>J.</v>
      </c>
      <c r="C111" s="196" t="str">
        <f t="shared" ca="1" si="84"/>
        <v>PVM (kuris įskaičiuotas į investicijas, veiklos sąnaudas ir pajamas) BALANSAS</v>
      </c>
      <c r="D111" s="131"/>
      <c r="E111" s="147" t="str">
        <f t="shared" ca="1" si="85"/>
        <v/>
      </c>
      <c r="F111" s="138" t="e">
        <f ca="1">H111+NPV(FD,I111:INDEX(I111:DC111,PAL))</f>
        <v>#N/A</v>
      </c>
      <c r="G111" s="139" t="e">
        <f ca="1">SUMIF($H$5:$DC$5,"&lt;="&amp;PAL,$H111:$DC111)</f>
        <v>#N/A</v>
      </c>
      <c r="H111" s="137" t="e">
        <f t="shared" ca="1" si="113"/>
        <v>#N/A</v>
      </c>
      <c r="I111" s="137" t="e">
        <f t="shared" ca="1" si="113"/>
        <v>#N/A</v>
      </c>
      <c r="J111" s="137" t="e">
        <f t="shared" ca="1" si="113"/>
        <v>#N/A</v>
      </c>
      <c r="K111" s="137" t="e">
        <f t="shared" ca="1" si="113"/>
        <v>#N/A</v>
      </c>
      <c r="L111" s="137" t="e">
        <f t="shared" ca="1" si="113"/>
        <v>#N/A</v>
      </c>
      <c r="M111" s="137" t="e">
        <f t="shared" ca="1" si="113"/>
        <v>#N/A</v>
      </c>
      <c r="N111" s="137" t="e">
        <f t="shared" ca="1" si="113"/>
        <v>#N/A</v>
      </c>
      <c r="O111" s="137" t="e">
        <f t="shared" ca="1" si="113"/>
        <v>#N/A</v>
      </c>
      <c r="P111" s="137" t="e">
        <f t="shared" ca="1" si="113"/>
        <v>#N/A</v>
      </c>
      <c r="Q111" s="137" t="e">
        <f t="shared" ca="1" si="113"/>
        <v>#N/A</v>
      </c>
      <c r="R111" s="137" t="e">
        <f t="shared" ca="1" si="113"/>
        <v>#N/A</v>
      </c>
      <c r="S111" s="137" t="e">
        <f t="shared" ca="1" si="113"/>
        <v>#N/A</v>
      </c>
      <c r="T111" s="137" t="e">
        <f t="shared" ca="1" si="113"/>
        <v>#N/A</v>
      </c>
      <c r="U111" s="137" t="e">
        <f t="shared" ca="1" si="113"/>
        <v>#N/A</v>
      </c>
      <c r="V111" s="137" t="e">
        <f t="shared" ca="1" si="113"/>
        <v>#N/A</v>
      </c>
      <c r="W111" s="137" t="e">
        <f t="shared" ca="1" si="113"/>
        <v>#N/A</v>
      </c>
      <c r="X111" s="137" t="e">
        <f t="shared" ca="1" si="114"/>
        <v>#N/A</v>
      </c>
      <c r="Y111" s="137" t="e">
        <f t="shared" ca="1" si="114"/>
        <v>#N/A</v>
      </c>
      <c r="Z111" s="137" t="e">
        <f t="shared" ca="1" si="114"/>
        <v>#N/A</v>
      </c>
      <c r="AA111" s="137" t="e">
        <f t="shared" ca="1" si="114"/>
        <v>#N/A</v>
      </c>
      <c r="AB111" s="137" t="e">
        <f t="shared" ca="1" si="114"/>
        <v>#N/A</v>
      </c>
      <c r="AC111" s="137" t="e">
        <f t="shared" ca="1" si="114"/>
        <v>#N/A</v>
      </c>
      <c r="AD111" s="137" t="e">
        <f t="shared" ca="1" si="114"/>
        <v>#N/A</v>
      </c>
      <c r="AE111" s="137" t="e">
        <f t="shared" ca="1" si="114"/>
        <v>#N/A</v>
      </c>
      <c r="AF111" s="137" t="e">
        <f t="shared" ca="1" si="114"/>
        <v>#N/A</v>
      </c>
      <c r="AG111" s="137" t="e">
        <f t="shared" ca="1" si="114"/>
        <v>#N/A</v>
      </c>
      <c r="AH111" s="137" t="e">
        <f t="shared" ca="1" si="114"/>
        <v>#N/A</v>
      </c>
      <c r="AI111" s="137" t="e">
        <f t="shared" ca="1" si="114"/>
        <v>#N/A</v>
      </c>
      <c r="AJ111" s="137" t="e">
        <f t="shared" ca="1" si="114"/>
        <v>#N/A</v>
      </c>
      <c r="AK111" s="137" t="e">
        <f t="shared" ca="1" si="114"/>
        <v>#N/A</v>
      </c>
      <c r="AL111" s="137" t="e">
        <f t="shared" ca="1" si="114"/>
        <v>#N/A</v>
      </c>
      <c r="AM111" s="137" t="e">
        <f t="shared" ca="1" si="114"/>
        <v>#N/A</v>
      </c>
      <c r="AN111" s="137" t="e">
        <f t="shared" ca="1" si="115"/>
        <v>#N/A</v>
      </c>
      <c r="AO111" s="137" t="e">
        <f t="shared" ca="1" si="115"/>
        <v>#N/A</v>
      </c>
      <c r="AP111" s="137" t="e">
        <f t="shared" ca="1" si="115"/>
        <v>#N/A</v>
      </c>
      <c r="AQ111" s="137" t="e">
        <f t="shared" ca="1" si="115"/>
        <v>#N/A</v>
      </c>
      <c r="AR111" s="137" t="e">
        <f t="shared" ca="1" si="115"/>
        <v>#N/A</v>
      </c>
      <c r="AS111" s="137" t="e">
        <f t="shared" ca="1" si="115"/>
        <v>#N/A</v>
      </c>
      <c r="AT111" s="137" t="e">
        <f t="shared" ca="1" si="115"/>
        <v>#N/A</v>
      </c>
      <c r="AU111" s="137" t="e">
        <f t="shared" ca="1" si="115"/>
        <v>#N/A</v>
      </c>
      <c r="AV111" s="137" t="e">
        <f t="shared" ca="1" si="115"/>
        <v>#N/A</v>
      </c>
      <c r="AW111" s="137" t="e">
        <f t="shared" ca="1" si="115"/>
        <v>#N/A</v>
      </c>
      <c r="AX111" s="137" t="e">
        <f t="shared" ca="1" si="115"/>
        <v>#N/A</v>
      </c>
      <c r="AY111" s="137" t="e">
        <f t="shared" ca="1" si="115"/>
        <v>#N/A</v>
      </c>
      <c r="AZ111" s="137" t="e">
        <f t="shared" ca="1" si="115"/>
        <v>#N/A</v>
      </c>
      <c r="BA111" s="137" t="e">
        <f t="shared" ca="1" si="115"/>
        <v>#N/A</v>
      </c>
      <c r="BB111" s="137" t="e">
        <f t="shared" ca="1" si="115"/>
        <v>#N/A</v>
      </c>
      <c r="BC111" s="137" t="e">
        <f t="shared" ca="1" si="115"/>
        <v>#N/A</v>
      </c>
      <c r="BD111" s="137" t="e">
        <f t="shared" ca="1" si="116"/>
        <v>#N/A</v>
      </c>
      <c r="BE111" s="137" t="e">
        <f t="shared" ca="1" si="116"/>
        <v>#N/A</v>
      </c>
      <c r="BF111" s="137" t="e">
        <f t="shared" ca="1" si="116"/>
        <v>#N/A</v>
      </c>
      <c r="BG111" s="137" t="e">
        <f t="shared" ca="1" si="116"/>
        <v>#N/A</v>
      </c>
      <c r="BH111" s="137" t="e">
        <f t="shared" ca="1" si="116"/>
        <v>#N/A</v>
      </c>
      <c r="BI111" s="137" t="e">
        <f t="shared" ca="1" si="116"/>
        <v>#N/A</v>
      </c>
      <c r="BJ111" s="137" t="e">
        <f t="shared" ca="1" si="116"/>
        <v>#N/A</v>
      </c>
      <c r="BK111" s="137" t="e">
        <f t="shared" ca="1" si="116"/>
        <v>#N/A</v>
      </c>
      <c r="BL111" s="137" t="e">
        <f t="shared" ca="1" si="116"/>
        <v>#N/A</v>
      </c>
      <c r="BM111" s="137" t="e">
        <f t="shared" ca="1" si="116"/>
        <v>#N/A</v>
      </c>
      <c r="BN111" s="137" t="e">
        <f t="shared" ca="1" si="116"/>
        <v>#N/A</v>
      </c>
      <c r="BO111" s="137" t="e">
        <f t="shared" ca="1" si="116"/>
        <v>#N/A</v>
      </c>
      <c r="BP111" s="137" t="e">
        <f t="shared" ca="1" si="116"/>
        <v>#N/A</v>
      </c>
      <c r="BQ111" s="137" t="e">
        <f t="shared" ca="1" si="116"/>
        <v>#N/A</v>
      </c>
      <c r="BR111" s="137" t="e">
        <f t="shared" ca="1" si="116"/>
        <v>#N/A</v>
      </c>
      <c r="BS111" s="137" t="e">
        <f t="shared" ca="1" si="116"/>
        <v>#N/A</v>
      </c>
      <c r="BT111" s="137" t="e">
        <f t="shared" ca="1" si="117"/>
        <v>#N/A</v>
      </c>
      <c r="BU111" s="137" t="e">
        <f t="shared" ca="1" si="117"/>
        <v>#N/A</v>
      </c>
      <c r="BV111" s="137" t="e">
        <f t="shared" ca="1" si="117"/>
        <v>#N/A</v>
      </c>
      <c r="BW111" s="137" t="e">
        <f t="shared" ca="1" si="117"/>
        <v>#N/A</v>
      </c>
      <c r="BX111" s="137" t="e">
        <f t="shared" ca="1" si="117"/>
        <v>#N/A</v>
      </c>
      <c r="BY111" s="137" t="e">
        <f t="shared" ca="1" si="117"/>
        <v>#N/A</v>
      </c>
      <c r="BZ111" s="137" t="e">
        <f t="shared" ca="1" si="117"/>
        <v>#N/A</v>
      </c>
      <c r="CA111" s="137" t="e">
        <f t="shared" ca="1" si="117"/>
        <v>#N/A</v>
      </c>
      <c r="CB111" s="137" t="e">
        <f t="shared" ca="1" si="117"/>
        <v>#N/A</v>
      </c>
      <c r="CC111" s="137" t="e">
        <f t="shared" ca="1" si="117"/>
        <v>#N/A</v>
      </c>
      <c r="CD111" s="137" t="e">
        <f t="shared" ca="1" si="117"/>
        <v>#N/A</v>
      </c>
      <c r="CE111" s="137" t="e">
        <f t="shared" ca="1" si="117"/>
        <v>#N/A</v>
      </c>
      <c r="CF111" s="137" t="e">
        <f t="shared" ca="1" si="117"/>
        <v>#N/A</v>
      </c>
      <c r="CG111" s="137" t="e">
        <f t="shared" ca="1" si="117"/>
        <v>#N/A</v>
      </c>
      <c r="CH111" s="137" t="e">
        <f t="shared" ca="1" si="117"/>
        <v>#N/A</v>
      </c>
      <c r="CI111" s="137" t="e">
        <f t="shared" ca="1" si="117"/>
        <v>#N/A</v>
      </c>
      <c r="CJ111" s="137" t="e">
        <f t="shared" ca="1" si="118"/>
        <v>#N/A</v>
      </c>
      <c r="CK111" s="137" t="e">
        <f t="shared" ca="1" si="118"/>
        <v>#N/A</v>
      </c>
      <c r="CL111" s="137" t="e">
        <f t="shared" ca="1" si="118"/>
        <v>#N/A</v>
      </c>
      <c r="CM111" s="137" t="e">
        <f t="shared" ca="1" si="118"/>
        <v>#N/A</v>
      </c>
      <c r="CN111" s="137" t="e">
        <f t="shared" ca="1" si="118"/>
        <v>#N/A</v>
      </c>
      <c r="CO111" s="137" t="e">
        <f t="shared" ca="1" si="118"/>
        <v>#N/A</v>
      </c>
      <c r="CP111" s="137" t="e">
        <f t="shared" ca="1" si="118"/>
        <v>#N/A</v>
      </c>
      <c r="CQ111" s="137" t="e">
        <f t="shared" ca="1" si="118"/>
        <v>#N/A</v>
      </c>
      <c r="CR111" s="137" t="e">
        <f t="shared" ca="1" si="118"/>
        <v>#N/A</v>
      </c>
      <c r="CS111" s="137" t="e">
        <f t="shared" ca="1" si="118"/>
        <v>#N/A</v>
      </c>
      <c r="CT111" s="137" t="e">
        <f t="shared" ca="1" si="119"/>
        <v>#N/A</v>
      </c>
      <c r="CU111" s="137" t="e">
        <f t="shared" ca="1" si="119"/>
        <v>#N/A</v>
      </c>
      <c r="CV111" s="137" t="e">
        <f t="shared" ca="1" si="119"/>
        <v>#N/A</v>
      </c>
      <c r="CW111" s="137" t="e">
        <f t="shared" ca="1" si="119"/>
        <v>#N/A</v>
      </c>
      <c r="CX111" s="137" t="e">
        <f t="shared" ca="1" si="119"/>
        <v>#N/A</v>
      </c>
      <c r="CY111" s="137" t="e">
        <f t="shared" ca="1" si="119"/>
        <v>#N/A</v>
      </c>
      <c r="CZ111" s="137" t="e">
        <f t="shared" ca="1" si="119"/>
        <v>#N/A</v>
      </c>
      <c r="DA111" s="137" t="e">
        <f t="shared" ca="1" si="119"/>
        <v>#N/A</v>
      </c>
      <c r="DB111" s="137" t="e">
        <f t="shared" ca="1" si="119"/>
        <v>#N/A</v>
      </c>
      <c r="DC111" s="137" t="e">
        <f t="shared" ca="1" si="119"/>
        <v>#N/A</v>
      </c>
      <c r="DE111" s="253" t="str">
        <f t="shared" ca="1" si="86"/>
        <v>J.</v>
      </c>
      <c r="DF111" t="e">
        <f t="shared" ca="1" si="120"/>
        <v>#N/A</v>
      </c>
    </row>
    <row r="112" spans="1:111" ht="15" hidden="1" customHeight="1">
      <c r="A112" s="123">
        <v>100</v>
      </c>
      <c r="B112" s="204" t="str">
        <f t="shared" ca="1" si="83"/>
        <v>J.1.</v>
      </c>
      <c r="C112" s="196" t="str">
        <f t="shared" ca="1" si="84"/>
        <v>Bendra pirkimo PVM suma (investicijoms ir reinvesticijoms)</v>
      </c>
      <c r="D112" s="131"/>
      <c r="E112" s="232" t="str">
        <f t="shared" ca="1" si="85"/>
        <v/>
      </c>
      <c r="F112" s="138">
        <f ca="1">H112+NPV(FD,I112:INDEX(I112:DC112,PAL))</f>
        <v>12208292.279680358</v>
      </c>
      <c r="G112" s="139">
        <f ca="1">SUMIF($H$5:$DC$5,"&lt;="&amp;PAL,$H112:$DC112)</f>
        <v>20971208.807876032</v>
      </c>
      <c r="H112" s="233">
        <f t="shared" ref="H112:W112" ca="1" si="122">OFFSET(INDIRECT("'"&amp;Opt_alt&amp;"'!H12"),$A112,H$5)</f>
        <v>0</v>
      </c>
      <c r="I112" s="233">
        <f t="shared" ca="1" si="122"/>
        <v>910182.50330578513</v>
      </c>
      <c r="J112" s="233">
        <f t="shared" ca="1" si="122"/>
        <v>326885.30578512396</v>
      </c>
      <c r="K112" s="233">
        <f t="shared" ca="1" si="122"/>
        <v>1289254.4260041323</v>
      </c>
      <c r="L112" s="233">
        <f t="shared" ca="1" si="122"/>
        <v>996571.82256198372</v>
      </c>
      <c r="M112" s="233">
        <f t="shared" ca="1" si="122"/>
        <v>2672424.4214876033</v>
      </c>
      <c r="N112" s="233">
        <f t="shared" ca="1" si="122"/>
        <v>2847354.4214876033</v>
      </c>
      <c r="O112" s="233">
        <f t="shared" ca="1" si="122"/>
        <v>1606899.173553719</v>
      </c>
      <c r="P112" s="233">
        <f t="shared" ca="1" si="122"/>
        <v>0</v>
      </c>
      <c r="Q112" s="233">
        <f t="shared" ca="1" si="122"/>
        <v>0</v>
      </c>
      <c r="R112" s="233">
        <f t="shared" ca="1" si="122"/>
        <v>0</v>
      </c>
      <c r="S112" s="233">
        <f t="shared" ca="1" si="122"/>
        <v>0</v>
      </c>
      <c r="T112" s="233">
        <f t="shared" ca="1" si="122"/>
        <v>2901.1066115702483</v>
      </c>
      <c r="U112" s="233">
        <f t="shared" ca="1" si="122"/>
        <v>0</v>
      </c>
      <c r="V112" s="233">
        <f t="shared" ca="1" si="122"/>
        <v>0</v>
      </c>
      <c r="W112" s="233">
        <f t="shared" ca="1" si="122"/>
        <v>0</v>
      </c>
      <c r="X112" s="233">
        <f t="shared" ref="X112:AM112" ca="1" si="123">OFFSET(INDIRECT("'"&amp;Opt_alt&amp;"'!H12"),$A112,X$5)</f>
        <v>0</v>
      </c>
      <c r="Y112" s="233">
        <f t="shared" ca="1" si="123"/>
        <v>0</v>
      </c>
      <c r="Z112" s="233">
        <f t="shared" ca="1" si="123"/>
        <v>0</v>
      </c>
      <c r="AA112" s="233">
        <f t="shared" ca="1" si="123"/>
        <v>0</v>
      </c>
      <c r="AB112" s="233">
        <f t="shared" ca="1" si="123"/>
        <v>0</v>
      </c>
      <c r="AC112" s="233">
        <f t="shared" ca="1" si="123"/>
        <v>0</v>
      </c>
      <c r="AD112" s="233">
        <f t="shared" ca="1" si="123"/>
        <v>726818.15702479344</v>
      </c>
      <c r="AE112" s="233">
        <f t="shared" ca="1" si="123"/>
        <v>2901.1066115702483</v>
      </c>
      <c r="AF112" s="233">
        <f t="shared" ca="1" si="123"/>
        <v>0</v>
      </c>
      <c r="AG112" s="233">
        <f t="shared" ca="1" si="123"/>
        <v>0</v>
      </c>
      <c r="AH112" s="233">
        <f t="shared" ca="1" si="123"/>
        <v>4691258.2320371894</v>
      </c>
      <c r="AI112" s="233">
        <f t="shared" ca="1" si="123"/>
        <v>0</v>
      </c>
      <c r="AJ112" s="233">
        <f t="shared" ca="1" si="123"/>
        <v>0</v>
      </c>
      <c r="AK112" s="233">
        <f t="shared" ca="1" si="123"/>
        <v>209363.05785123969</v>
      </c>
      <c r="AL112" s="233">
        <f t="shared" ca="1" si="123"/>
        <v>0</v>
      </c>
      <c r="AM112" s="233">
        <f t="shared" ca="1" si="123"/>
        <v>0</v>
      </c>
      <c r="AN112" s="233">
        <f t="shared" ref="AN112:BC112" ca="1" si="124">OFFSET(INDIRECT("'"&amp;Opt_alt&amp;"'!H12"),$A112,AN$5)</f>
        <v>1003100.5785123968</v>
      </c>
      <c r="AO112" s="233">
        <f t="shared" ca="1" si="124"/>
        <v>3682393.3884297521</v>
      </c>
      <c r="AP112" s="233">
        <f t="shared" ca="1" si="124"/>
        <v>2901.1066115702483</v>
      </c>
      <c r="AQ112" s="233">
        <f t="shared" ca="1" si="124"/>
        <v>0</v>
      </c>
      <c r="AR112" s="233">
        <f t="shared" ca="1" si="124"/>
        <v>0</v>
      </c>
      <c r="AS112" s="233">
        <f t="shared" ca="1" si="124"/>
        <v>0</v>
      </c>
      <c r="AT112" s="233">
        <f t="shared" ca="1" si="124"/>
        <v>0</v>
      </c>
      <c r="AU112" s="233">
        <f t="shared" ca="1" si="124"/>
        <v>0</v>
      </c>
      <c r="AV112" s="233">
        <f t="shared" ca="1" si="124"/>
        <v>0</v>
      </c>
      <c r="AW112" s="233">
        <f t="shared" ca="1" si="124"/>
        <v>0</v>
      </c>
      <c r="AX112" s="233">
        <f t="shared" ca="1" si="124"/>
        <v>0</v>
      </c>
      <c r="AY112" s="233">
        <f t="shared" ca="1" si="124"/>
        <v>0</v>
      </c>
      <c r="AZ112" s="233">
        <f t="shared" ca="1" si="124"/>
        <v>0</v>
      </c>
      <c r="BA112" s="233">
        <f t="shared" ca="1" si="124"/>
        <v>0</v>
      </c>
      <c r="BB112" s="233">
        <f t="shared" ca="1" si="124"/>
        <v>0</v>
      </c>
      <c r="BC112" s="233">
        <f t="shared" ca="1" si="124"/>
        <v>0</v>
      </c>
      <c r="BD112" s="233">
        <f t="shared" ref="BD112:BS112" ca="1" si="125">OFFSET(INDIRECT("'"&amp;Opt_alt&amp;"'!H12"),$A112,BD$5)</f>
        <v>0</v>
      </c>
      <c r="BE112" s="233">
        <f t="shared" ca="1" si="125"/>
        <v>0</v>
      </c>
      <c r="BF112" s="233">
        <f t="shared" ca="1" si="125"/>
        <v>0</v>
      </c>
      <c r="BG112" s="233">
        <f t="shared" ca="1" si="125"/>
        <v>0</v>
      </c>
      <c r="BH112" s="233">
        <f t="shared" ca="1" si="125"/>
        <v>0</v>
      </c>
      <c r="BI112" s="233">
        <f t="shared" ca="1" si="125"/>
        <v>0</v>
      </c>
      <c r="BJ112" s="233">
        <f t="shared" ca="1" si="125"/>
        <v>0</v>
      </c>
      <c r="BK112" s="233">
        <f t="shared" ca="1" si="125"/>
        <v>0</v>
      </c>
      <c r="BL112" s="233">
        <f t="shared" ca="1" si="125"/>
        <v>0</v>
      </c>
      <c r="BM112" s="233">
        <f t="shared" ca="1" si="125"/>
        <v>0</v>
      </c>
      <c r="BN112" s="233">
        <f t="shared" ca="1" si="125"/>
        <v>0</v>
      </c>
      <c r="BO112" s="233">
        <f t="shared" ca="1" si="125"/>
        <v>0</v>
      </c>
      <c r="BP112" s="233">
        <f t="shared" ca="1" si="125"/>
        <v>0</v>
      </c>
      <c r="BQ112" s="233">
        <f t="shared" ca="1" si="125"/>
        <v>0</v>
      </c>
      <c r="BR112" s="233">
        <f t="shared" ca="1" si="125"/>
        <v>0</v>
      </c>
      <c r="BS112" s="233">
        <f t="shared" ca="1" si="125"/>
        <v>0</v>
      </c>
      <c r="BT112" s="233">
        <f t="shared" ref="BT112:CI112" ca="1" si="126">OFFSET(INDIRECT("'"&amp;Opt_alt&amp;"'!H12"),$A112,BT$5)</f>
        <v>0</v>
      </c>
      <c r="BU112" s="233">
        <f t="shared" ca="1" si="126"/>
        <v>0</v>
      </c>
      <c r="BV112" s="233">
        <f t="shared" ca="1" si="126"/>
        <v>0</v>
      </c>
      <c r="BW112" s="233">
        <f t="shared" ca="1" si="126"/>
        <v>0</v>
      </c>
      <c r="BX112" s="233">
        <f t="shared" ca="1" si="126"/>
        <v>0</v>
      </c>
      <c r="BY112" s="233">
        <f t="shared" ca="1" si="126"/>
        <v>0</v>
      </c>
      <c r="BZ112" s="233">
        <f t="shared" ca="1" si="126"/>
        <v>0</v>
      </c>
      <c r="CA112" s="233">
        <f t="shared" ca="1" si="126"/>
        <v>0</v>
      </c>
      <c r="CB112" s="233">
        <f t="shared" ca="1" si="126"/>
        <v>0</v>
      </c>
      <c r="CC112" s="233">
        <f t="shared" ca="1" si="126"/>
        <v>0</v>
      </c>
      <c r="CD112" s="233">
        <f t="shared" ca="1" si="126"/>
        <v>0</v>
      </c>
      <c r="CE112" s="233">
        <f t="shared" ca="1" si="126"/>
        <v>0</v>
      </c>
      <c r="CF112" s="233">
        <f t="shared" ca="1" si="126"/>
        <v>0</v>
      </c>
      <c r="CG112" s="233">
        <f t="shared" ca="1" si="126"/>
        <v>0</v>
      </c>
      <c r="CH112" s="233">
        <f t="shared" ca="1" si="126"/>
        <v>0</v>
      </c>
      <c r="CI112" s="233">
        <f t="shared" ca="1" si="126"/>
        <v>0</v>
      </c>
      <c r="CJ112" s="233">
        <f t="shared" ref="CJ112:CY112" ca="1" si="127">OFFSET(INDIRECT("'"&amp;Opt_alt&amp;"'!H12"),$A112,CJ$5)</f>
        <v>0</v>
      </c>
      <c r="CK112" s="233">
        <f t="shared" ca="1" si="127"/>
        <v>0</v>
      </c>
      <c r="CL112" s="233">
        <f t="shared" ca="1" si="127"/>
        <v>0</v>
      </c>
      <c r="CM112" s="233">
        <f t="shared" ca="1" si="127"/>
        <v>0</v>
      </c>
      <c r="CN112" s="233">
        <f t="shared" ca="1" si="127"/>
        <v>0</v>
      </c>
      <c r="CO112" s="233">
        <f t="shared" ca="1" si="127"/>
        <v>0</v>
      </c>
      <c r="CP112" s="233">
        <f t="shared" ca="1" si="127"/>
        <v>0</v>
      </c>
      <c r="CQ112" s="233">
        <f t="shared" ca="1" si="127"/>
        <v>0</v>
      </c>
      <c r="CR112" s="233">
        <f t="shared" ca="1" si="127"/>
        <v>0</v>
      </c>
      <c r="CS112" s="233">
        <f t="shared" ca="1" si="127"/>
        <v>0</v>
      </c>
      <c r="CT112" s="233">
        <f t="shared" ca="1" si="127"/>
        <v>0</v>
      </c>
      <c r="CU112" s="233">
        <f t="shared" ca="1" si="127"/>
        <v>0</v>
      </c>
      <c r="CV112" s="233">
        <f t="shared" ca="1" si="127"/>
        <v>0</v>
      </c>
      <c r="CW112" s="233">
        <f t="shared" ca="1" si="127"/>
        <v>0</v>
      </c>
      <c r="CX112" s="233">
        <f t="shared" ca="1" si="127"/>
        <v>0</v>
      </c>
      <c r="CY112" s="233">
        <f t="shared" ca="1" si="127"/>
        <v>0</v>
      </c>
      <c r="CZ112" s="233">
        <f t="shared" ref="CZ112:DC112" ca="1" si="128">OFFSET(INDIRECT("'"&amp;Opt_alt&amp;"'!H12"),$A112,CZ$5)</f>
        <v>0</v>
      </c>
      <c r="DA112" s="233">
        <f t="shared" ca="1" si="128"/>
        <v>0</v>
      </c>
      <c r="DB112" s="233">
        <f t="shared" ca="1" si="128"/>
        <v>0</v>
      </c>
      <c r="DC112" s="234">
        <f t="shared" ca="1" si="128"/>
        <v>0</v>
      </c>
      <c r="DE112" s="253" t="str">
        <f t="shared" ca="1" si="86"/>
        <v>J.1.</v>
      </c>
    </row>
    <row r="113" spans="1:110" hidden="1">
      <c r="A113" s="123">
        <v>101</v>
      </c>
      <c r="B113" s="204" t="str">
        <f t="shared" ca="1" si="83"/>
        <v>J.2.</v>
      </c>
      <c r="C113" s="128" t="str">
        <f t="shared" ca="1" si="84"/>
        <v>Bendra pirkimo PVM suma (veiklos sąnaudoms)</v>
      </c>
      <c r="D113" s="113"/>
      <c r="E113" s="147" t="str">
        <f t="shared" ca="1" si="85"/>
        <v/>
      </c>
      <c r="F113" s="138">
        <f ca="1">H113+NPV(FD,I113:INDEX(I113:DC113,PAL))</f>
        <v>12927279.96158289</v>
      </c>
      <c r="G113" s="139">
        <f ca="1">SUMIF($H$5:$DC$5,"&lt;="&amp;PAL,$H113:$DC113)</f>
        <v>23808398.186405577</v>
      </c>
      <c r="H113" s="65">
        <f ca="1">SUMPRODUCT($DG12:$DG20,H12:H20,1/($DG12:$DG20+100))+SUMPRODUCT($DG23:$DG31,H23:H31,1/($DG23:$DG31+100))+SUMPRODUCT($DG34:$DG42,H34:H42,1/($DG34:$DG42+100))+SUMPRODUCT($DG46:$DG54,H46:H54,1/($DG46:$DG54+100))+SUMPRODUCT($DG57:$DG65,H57:H65,1/($DG57:$DG65+100))+SUMPRODUCT($DG68:$DG76,H68:H76,1/($DG68:$DG76+100))+SUMPRODUCT($DG79:$DG87,H79:H87,1/($DG79:$DG87+100))</f>
        <v>0</v>
      </c>
      <c r="I113" s="65">
        <f t="shared" ref="I113:BT113" ca="1" si="129">SUMPRODUCT($DG12:$DG20,I12:I20,1/($DG12:$DG20+100))+SUMPRODUCT($DG23:$DG31,I23:I31,1/($DG23:$DG31+100))+SUMPRODUCT($DG34:$DG42,I34:I42,1/($DG34:$DG42+100))+SUMPRODUCT($DG46:$DG54,I46:I54,1/($DG46:$DG54+100))+SUMPRODUCT($DG57:$DG65,I57:I65,1/($DG57:$DG65+100))+SUMPRODUCT($DG68:$DG76,I68:I76,1/($DG68:$DG76+100))+SUMPRODUCT($DG79:$DG87,I79:I87,1/($DG79:$DG87+100))</f>
        <v>910182.50330578513</v>
      </c>
      <c r="J113" s="65">
        <f t="shared" ca="1" si="129"/>
        <v>326885.30578512396</v>
      </c>
      <c r="K113" s="65">
        <f t="shared" ca="1" si="129"/>
        <v>1289254.4260041323</v>
      </c>
      <c r="L113" s="65">
        <f t="shared" ca="1" si="129"/>
        <v>996571.82256198372</v>
      </c>
      <c r="M113" s="65">
        <f t="shared" ca="1" si="129"/>
        <v>2672424.4214876033</v>
      </c>
      <c r="N113" s="65">
        <f t="shared" ca="1" si="129"/>
        <v>2847354.4214876033</v>
      </c>
      <c r="O113" s="65">
        <f t="shared" ca="1" si="129"/>
        <v>1606899.173553719</v>
      </c>
      <c r="P113" s="65">
        <f t="shared" ca="1" si="129"/>
        <v>0</v>
      </c>
      <c r="Q113" s="65">
        <f t="shared" ca="1" si="129"/>
        <v>0</v>
      </c>
      <c r="R113" s="65">
        <f t="shared" ca="1" si="129"/>
        <v>0</v>
      </c>
      <c r="S113" s="65">
        <f t="shared" ca="1" si="129"/>
        <v>0</v>
      </c>
      <c r="T113" s="65">
        <f t="shared" ca="1" si="129"/>
        <v>2901.1066115702483</v>
      </c>
      <c r="U113" s="65">
        <f t="shared" ca="1" si="129"/>
        <v>0</v>
      </c>
      <c r="V113" s="65">
        <f t="shared" ca="1" si="129"/>
        <v>0</v>
      </c>
      <c r="W113" s="65">
        <f t="shared" ca="1" si="129"/>
        <v>0</v>
      </c>
      <c r="X113" s="65">
        <f t="shared" ca="1" si="129"/>
        <v>0</v>
      </c>
      <c r="Y113" s="65">
        <f t="shared" ca="1" si="129"/>
        <v>0</v>
      </c>
      <c r="Z113" s="65">
        <f t="shared" ca="1" si="129"/>
        <v>0</v>
      </c>
      <c r="AA113" s="65">
        <f t="shared" ca="1" si="129"/>
        <v>0</v>
      </c>
      <c r="AB113" s="65">
        <f t="shared" ca="1" si="129"/>
        <v>0</v>
      </c>
      <c r="AC113" s="65">
        <f t="shared" ca="1" si="129"/>
        <v>0</v>
      </c>
      <c r="AD113" s="65">
        <f t="shared" ca="1" si="129"/>
        <v>726818.15702479344</v>
      </c>
      <c r="AE113" s="65">
        <f t="shared" ca="1" si="129"/>
        <v>2901.1066115702483</v>
      </c>
      <c r="AF113" s="65">
        <f t="shared" ca="1" si="129"/>
        <v>0</v>
      </c>
      <c r="AG113" s="65">
        <f t="shared" ca="1" si="129"/>
        <v>0</v>
      </c>
      <c r="AH113" s="65">
        <f t="shared" ca="1" si="129"/>
        <v>4691258.2320371894</v>
      </c>
      <c r="AI113" s="65">
        <f t="shared" ca="1" si="129"/>
        <v>0</v>
      </c>
      <c r="AJ113" s="65">
        <f t="shared" ca="1" si="129"/>
        <v>0</v>
      </c>
      <c r="AK113" s="65">
        <f t="shared" ca="1" si="129"/>
        <v>209363.05785123969</v>
      </c>
      <c r="AL113" s="65">
        <f t="shared" ca="1" si="129"/>
        <v>0</v>
      </c>
      <c r="AM113" s="65">
        <f t="shared" ca="1" si="129"/>
        <v>0</v>
      </c>
      <c r="AN113" s="65">
        <f t="shared" ca="1" si="129"/>
        <v>1003100.5785123968</v>
      </c>
      <c r="AO113" s="65">
        <f t="shared" ca="1" si="129"/>
        <v>3682393.3884297521</v>
      </c>
      <c r="AP113" s="65">
        <f t="shared" ca="1" si="129"/>
        <v>2901.1066115702483</v>
      </c>
      <c r="AQ113" s="65">
        <f t="shared" ca="1" si="129"/>
        <v>2837189.3785295459</v>
      </c>
      <c r="AR113" s="65">
        <f t="shared" ca="1" si="129"/>
        <v>0</v>
      </c>
      <c r="AS113" s="65">
        <f t="shared" ca="1" si="129"/>
        <v>0</v>
      </c>
      <c r="AT113" s="65">
        <f t="shared" ca="1" si="129"/>
        <v>0</v>
      </c>
      <c r="AU113" s="65">
        <f t="shared" ca="1" si="129"/>
        <v>0</v>
      </c>
      <c r="AV113" s="65">
        <f t="shared" ca="1" si="129"/>
        <v>0</v>
      </c>
      <c r="AW113" s="65">
        <f t="shared" ca="1" si="129"/>
        <v>0</v>
      </c>
      <c r="AX113" s="65">
        <f t="shared" ca="1" si="129"/>
        <v>0</v>
      </c>
      <c r="AY113" s="65">
        <f t="shared" ca="1" si="129"/>
        <v>0</v>
      </c>
      <c r="AZ113" s="65">
        <f t="shared" ca="1" si="129"/>
        <v>0</v>
      </c>
      <c r="BA113" s="65">
        <f t="shared" ca="1" si="129"/>
        <v>0</v>
      </c>
      <c r="BB113" s="65">
        <f t="shared" ca="1" si="129"/>
        <v>0</v>
      </c>
      <c r="BC113" s="65">
        <f t="shared" ca="1" si="129"/>
        <v>0</v>
      </c>
      <c r="BD113" s="65">
        <f t="shared" ca="1" si="129"/>
        <v>0</v>
      </c>
      <c r="BE113" s="65">
        <f t="shared" ca="1" si="129"/>
        <v>0</v>
      </c>
      <c r="BF113" s="65">
        <f t="shared" ca="1" si="129"/>
        <v>0</v>
      </c>
      <c r="BG113" s="65">
        <f t="shared" ca="1" si="129"/>
        <v>0</v>
      </c>
      <c r="BH113" s="65">
        <f t="shared" ca="1" si="129"/>
        <v>0</v>
      </c>
      <c r="BI113" s="65">
        <f t="shared" ca="1" si="129"/>
        <v>0</v>
      </c>
      <c r="BJ113" s="65">
        <f t="shared" ca="1" si="129"/>
        <v>0</v>
      </c>
      <c r="BK113" s="65">
        <f t="shared" ca="1" si="129"/>
        <v>0</v>
      </c>
      <c r="BL113" s="65">
        <f t="shared" ca="1" si="129"/>
        <v>0</v>
      </c>
      <c r="BM113" s="65">
        <f t="shared" ca="1" si="129"/>
        <v>0</v>
      </c>
      <c r="BN113" s="65">
        <f t="shared" ca="1" si="129"/>
        <v>0</v>
      </c>
      <c r="BO113" s="65">
        <f t="shared" ca="1" si="129"/>
        <v>0</v>
      </c>
      <c r="BP113" s="65">
        <f t="shared" ca="1" si="129"/>
        <v>0</v>
      </c>
      <c r="BQ113" s="65">
        <f t="shared" ca="1" si="129"/>
        <v>0</v>
      </c>
      <c r="BR113" s="65">
        <f t="shared" ca="1" si="129"/>
        <v>0</v>
      </c>
      <c r="BS113" s="65">
        <f t="shared" ca="1" si="129"/>
        <v>0</v>
      </c>
      <c r="BT113" s="65">
        <f t="shared" ca="1" si="129"/>
        <v>0</v>
      </c>
      <c r="BU113" s="65">
        <f t="shared" ref="BU113:DC113" ca="1" si="130">SUMPRODUCT($DG12:$DG20,BU12:BU20,1/($DG12:$DG20+100))+SUMPRODUCT($DG23:$DG31,BU23:BU31,1/($DG23:$DG31+100))+SUMPRODUCT($DG34:$DG42,BU34:BU42,1/($DG34:$DG42+100))+SUMPRODUCT($DG46:$DG54,BU46:BU54,1/($DG46:$DG54+100))+SUMPRODUCT($DG57:$DG65,BU57:BU65,1/($DG57:$DG65+100))+SUMPRODUCT($DG68:$DG76,BU68:BU76,1/($DG68:$DG76+100))+SUMPRODUCT($DG79:$DG87,BU79:BU87,1/($DG79:$DG87+100))</f>
        <v>0</v>
      </c>
      <c r="BV113" s="65">
        <f t="shared" ca="1" si="130"/>
        <v>0</v>
      </c>
      <c r="BW113" s="65">
        <f t="shared" ca="1" si="130"/>
        <v>0</v>
      </c>
      <c r="BX113" s="65">
        <f t="shared" ca="1" si="130"/>
        <v>0</v>
      </c>
      <c r="BY113" s="65">
        <f t="shared" ca="1" si="130"/>
        <v>0</v>
      </c>
      <c r="BZ113" s="65">
        <f t="shared" ca="1" si="130"/>
        <v>0</v>
      </c>
      <c r="CA113" s="65">
        <f t="shared" ca="1" si="130"/>
        <v>0</v>
      </c>
      <c r="CB113" s="65">
        <f t="shared" ca="1" si="130"/>
        <v>0</v>
      </c>
      <c r="CC113" s="65">
        <f t="shared" ca="1" si="130"/>
        <v>0</v>
      </c>
      <c r="CD113" s="65">
        <f t="shared" ca="1" si="130"/>
        <v>0</v>
      </c>
      <c r="CE113" s="65">
        <f t="shared" ca="1" si="130"/>
        <v>0</v>
      </c>
      <c r="CF113" s="65">
        <f t="shared" ca="1" si="130"/>
        <v>0</v>
      </c>
      <c r="CG113" s="65">
        <f t="shared" ca="1" si="130"/>
        <v>0</v>
      </c>
      <c r="CH113" s="65">
        <f t="shared" ca="1" si="130"/>
        <v>0</v>
      </c>
      <c r="CI113" s="65">
        <f t="shared" ca="1" si="130"/>
        <v>0</v>
      </c>
      <c r="CJ113" s="65">
        <f t="shared" ca="1" si="130"/>
        <v>0</v>
      </c>
      <c r="CK113" s="65">
        <f t="shared" ca="1" si="130"/>
        <v>0</v>
      </c>
      <c r="CL113" s="65">
        <f t="shared" ca="1" si="130"/>
        <v>0</v>
      </c>
      <c r="CM113" s="65">
        <f t="shared" ca="1" si="130"/>
        <v>0</v>
      </c>
      <c r="CN113" s="65">
        <f t="shared" ca="1" si="130"/>
        <v>0</v>
      </c>
      <c r="CO113" s="65">
        <f t="shared" ca="1" si="130"/>
        <v>0</v>
      </c>
      <c r="CP113" s="65">
        <f t="shared" ca="1" si="130"/>
        <v>0</v>
      </c>
      <c r="CQ113" s="65">
        <f t="shared" ca="1" si="130"/>
        <v>0</v>
      </c>
      <c r="CR113" s="65">
        <f t="shared" ca="1" si="130"/>
        <v>0</v>
      </c>
      <c r="CS113" s="65">
        <f t="shared" ca="1" si="130"/>
        <v>0</v>
      </c>
      <c r="CT113" s="65">
        <f t="shared" ca="1" si="130"/>
        <v>0</v>
      </c>
      <c r="CU113" s="65">
        <f t="shared" ca="1" si="130"/>
        <v>0</v>
      </c>
      <c r="CV113" s="65">
        <f t="shared" ca="1" si="130"/>
        <v>0</v>
      </c>
      <c r="CW113" s="65">
        <f t="shared" ca="1" si="130"/>
        <v>0</v>
      </c>
      <c r="CX113" s="65">
        <f t="shared" ca="1" si="130"/>
        <v>0</v>
      </c>
      <c r="CY113" s="65">
        <f t="shared" ca="1" si="130"/>
        <v>0</v>
      </c>
      <c r="CZ113" s="65">
        <f t="shared" ca="1" si="130"/>
        <v>0</v>
      </c>
      <c r="DA113" s="65">
        <f t="shared" ca="1" si="130"/>
        <v>0</v>
      </c>
      <c r="DB113" s="65">
        <f t="shared" ca="1" si="130"/>
        <v>0</v>
      </c>
      <c r="DC113" s="65">
        <f t="shared" ca="1" si="130"/>
        <v>0</v>
      </c>
      <c r="DE113" s="253" t="str">
        <f t="shared" ca="1" si="86"/>
        <v>J.2.</v>
      </c>
    </row>
    <row r="114" spans="1:110" hidden="1">
      <c r="A114" s="123">
        <v>102</v>
      </c>
      <c r="B114" s="204" t="str">
        <f t="shared" ca="1" si="83"/>
        <v>J.3.</v>
      </c>
      <c r="C114" s="128" t="str">
        <f t="shared" ca="1" si="84"/>
        <v>Bendra pardavimo PVM suma</v>
      </c>
      <c r="D114" s="129"/>
      <c r="E114" s="147" t="str">
        <f t="shared" ca="1" si="85"/>
        <v/>
      </c>
      <c r="F114" s="138" t="e">
        <f ca="1">H114+NPV(FD,I114:INDEX(I114:DC114,PAL))</f>
        <v>#N/A</v>
      </c>
      <c r="G114" s="142" t="e">
        <f ca="1">G115+G116-G117</f>
        <v>#N/A</v>
      </c>
      <c r="H114" s="65" t="e">
        <f ca="1">SUMPRODUCT($DG90:$DG99,H90:H99,1/($DG90:$DG99+100))</f>
        <v>#N/A</v>
      </c>
      <c r="I114" s="65" t="e">
        <f t="shared" ref="I114:BT114" ca="1" si="131">SUMPRODUCT($DG90:$DG99,I90:I99,1/($DG90:$DG99+100))</f>
        <v>#N/A</v>
      </c>
      <c r="J114" s="65" t="e">
        <f t="shared" ca="1" si="131"/>
        <v>#N/A</v>
      </c>
      <c r="K114" s="65" t="e">
        <f t="shared" ca="1" si="131"/>
        <v>#N/A</v>
      </c>
      <c r="L114" s="65" t="e">
        <f t="shared" ca="1" si="131"/>
        <v>#N/A</v>
      </c>
      <c r="M114" s="65" t="e">
        <f t="shared" ca="1" si="131"/>
        <v>#N/A</v>
      </c>
      <c r="N114" s="65" t="e">
        <f t="shared" ca="1" si="131"/>
        <v>#N/A</v>
      </c>
      <c r="O114" s="65" t="e">
        <f t="shared" ca="1" si="131"/>
        <v>#N/A</v>
      </c>
      <c r="P114" s="65" t="e">
        <f t="shared" ca="1" si="131"/>
        <v>#N/A</v>
      </c>
      <c r="Q114" s="65" t="e">
        <f t="shared" ca="1" si="131"/>
        <v>#N/A</v>
      </c>
      <c r="R114" s="65" t="e">
        <f t="shared" ca="1" si="131"/>
        <v>#N/A</v>
      </c>
      <c r="S114" s="65" t="e">
        <f t="shared" ca="1" si="131"/>
        <v>#N/A</v>
      </c>
      <c r="T114" s="65" t="e">
        <f t="shared" ca="1" si="131"/>
        <v>#N/A</v>
      </c>
      <c r="U114" s="65" t="e">
        <f t="shared" ca="1" si="131"/>
        <v>#N/A</v>
      </c>
      <c r="V114" s="65" t="e">
        <f t="shared" ca="1" si="131"/>
        <v>#N/A</v>
      </c>
      <c r="W114" s="65" t="e">
        <f t="shared" ca="1" si="131"/>
        <v>#N/A</v>
      </c>
      <c r="X114" s="65" t="e">
        <f t="shared" ca="1" si="131"/>
        <v>#N/A</v>
      </c>
      <c r="Y114" s="65" t="e">
        <f t="shared" ca="1" si="131"/>
        <v>#N/A</v>
      </c>
      <c r="Z114" s="65" t="e">
        <f t="shared" ca="1" si="131"/>
        <v>#N/A</v>
      </c>
      <c r="AA114" s="65" t="e">
        <f t="shared" ca="1" si="131"/>
        <v>#N/A</v>
      </c>
      <c r="AB114" s="65" t="e">
        <f t="shared" ca="1" si="131"/>
        <v>#N/A</v>
      </c>
      <c r="AC114" s="65" t="e">
        <f t="shared" ca="1" si="131"/>
        <v>#N/A</v>
      </c>
      <c r="AD114" s="65" t="e">
        <f t="shared" ca="1" si="131"/>
        <v>#N/A</v>
      </c>
      <c r="AE114" s="65" t="e">
        <f t="shared" ca="1" si="131"/>
        <v>#N/A</v>
      </c>
      <c r="AF114" s="65" t="e">
        <f t="shared" ca="1" si="131"/>
        <v>#N/A</v>
      </c>
      <c r="AG114" s="65" t="e">
        <f t="shared" ca="1" si="131"/>
        <v>#N/A</v>
      </c>
      <c r="AH114" s="65" t="e">
        <f t="shared" ca="1" si="131"/>
        <v>#N/A</v>
      </c>
      <c r="AI114" s="65" t="e">
        <f t="shared" ca="1" si="131"/>
        <v>#N/A</v>
      </c>
      <c r="AJ114" s="65" t="e">
        <f t="shared" ca="1" si="131"/>
        <v>#N/A</v>
      </c>
      <c r="AK114" s="65" t="e">
        <f t="shared" ca="1" si="131"/>
        <v>#N/A</v>
      </c>
      <c r="AL114" s="65" t="e">
        <f t="shared" ca="1" si="131"/>
        <v>#N/A</v>
      </c>
      <c r="AM114" s="65" t="e">
        <f t="shared" ca="1" si="131"/>
        <v>#N/A</v>
      </c>
      <c r="AN114" s="65" t="e">
        <f t="shared" ca="1" si="131"/>
        <v>#N/A</v>
      </c>
      <c r="AO114" s="65" t="e">
        <f t="shared" ca="1" si="131"/>
        <v>#N/A</v>
      </c>
      <c r="AP114" s="65" t="e">
        <f t="shared" ca="1" si="131"/>
        <v>#N/A</v>
      </c>
      <c r="AQ114" s="65" t="e">
        <f t="shared" ca="1" si="131"/>
        <v>#N/A</v>
      </c>
      <c r="AR114" s="65" t="e">
        <f t="shared" ca="1" si="131"/>
        <v>#N/A</v>
      </c>
      <c r="AS114" s="65" t="e">
        <f t="shared" ca="1" si="131"/>
        <v>#N/A</v>
      </c>
      <c r="AT114" s="65" t="e">
        <f t="shared" ca="1" si="131"/>
        <v>#N/A</v>
      </c>
      <c r="AU114" s="65" t="e">
        <f t="shared" ca="1" si="131"/>
        <v>#N/A</v>
      </c>
      <c r="AV114" s="65" t="e">
        <f t="shared" ca="1" si="131"/>
        <v>#N/A</v>
      </c>
      <c r="AW114" s="65" t="e">
        <f t="shared" ca="1" si="131"/>
        <v>#N/A</v>
      </c>
      <c r="AX114" s="65" t="e">
        <f t="shared" ca="1" si="131"/>
        <v>#N/A</v>
      </c>
      <c r="AY114" s="65" t="e">
        <f t="shared" ca="1" si="131"/>
        <v>#N/A</v>
      </c>
      <c r="AZ114" s="65" t="e">
        <f t="shared" ca="1" si="131"/>
        <v>#N/A</v>
      </c>
      <c r="BA114" s="65" t="e">
        <f t="shared" ca="1" si="131"/>
        <v>#N/A</v>
      </c>
      <c r="BB114" s="65" t="e">
        <f t="shared" ca="1" si="131"/>
        <v>#N/A</v>
      </c>
      <c r="BC114" s="65" t="e">
        <f t="shared" ca="1" si="131"/>
        <v>#N/A</v>
      </c>
      <c r="BD114" s="65" t="e">
        <f t="shared" ca="1" si="131"/>
        <v>#N/A</v>
      </c>
      <c r="BE114" s="65" t="e">
        <f t="shared" ca="1" si="131"/>
        <v>#N/A</v>
      </c>
      <c r="BF114" s="65" t="e">
        <f t="shared" ca="1" si="131"/>
        <v>#N/A</v>
      </c>
      <c r="BG114" s="65" t="e">
        <f t="shared" ca="1" si="131"/>
        <v>#N/A</v>
      </c>
      <c r="BH114" s="65" t="e">
        <f t="shared" ca="1" si="131"/>
        <v>#N/A</v>
      </c>
      <c r="BI114" s="65" t="e">
        <f t="shared" ca="1" si="131"/>
        <v>#N/A</v>
      </c>
      <c r="BJ114" s="65" t="e">
        <f t="shared" ca="1" si="131"/>
        <v>#N/A</v>
      </c>
      <c r="BK114" s="65" t="e">
        <f t="shared" ca="1" si="131"/>
        <v>#N/A</v>
      </c>
      <c r="BL114" s="65" t="e">
        <f t="shared" ca="1" si="131"/>
        <v>#N/A</v>
      </c>
      <c r="BM114" s="65" t="e">
        <f t="shared" ca="1" si="131"/>
        <v>#N/A</v>
      </c>
      <c r="BN114" s="65" t="e">
        <f t="shared" ca="1" si="131"/>
        <v>#N/A</v>
      </c>
      <c r="BO114" s="65" t="e">
        <f t="shared" ca="1" si="131"/>
        <v>#N/A</v>
      </c>
      <c r="BP114" s="65" t="e">
        <f t="shared" ca="1" si="131"/>
        <v>#N/A</v>
      </c>
      <c r="BQ114" s="65" t="e">
        <f t="shared" ca="1" si="131"/>
        <v>#N/A</v>
      </c>
      <c r="BR114" s="65" t="e">
        <f t="shared" ca="1" si="131"/>
        <v>#N/A</v>
      </c>
      <c r="BS114" s="65" t="e">
        <f t="shared" ca="1" si="131"/>
        <v>#N/A</v>
      </c>
      <c r="BT114" s="65" t="e">
        <f t="shared" ca="1" si="131"/>
        <v>#N/A</v>
      </c>
      <c r="BU114" s="65" t="e">
        <f t="shared" ref="BU114:DC114" ca="1" si="132">SUMPRODUCT($DG90:$DG99,BU90:BU99,1/($DG90:$DG99+100))</f>
        <v>#N/A</v>
      </c>
      <c r="BV114" s="65" t="e">
        <f t="shared" ca="1" si="132"/>
        <v>#N/A</v>
      </c>
      <c r="BW114" s="65" t="e">
        <f t="shared" ca="1" si="132"/>
        <v>#N/A</v>
      </c>
      <c r="BX114" s="65" t="e">
        <f t="shared" ca="1" si="132"/>
        <v>#N/A</v>
      </c>
      <c r="BY114" s="65" t="e">
        <f t="shared" ca="1" si="132"/>
        <v>#N/A</v>
      </c>
      <c r="BZ114" s="65" t="e">
        <f t="shared" ca="1" si="132"/>
        <v>#N/A</v>
      </c>
      <c r="CA114" s="65" t="e">
        <f t="shared" ca="1" si="132"/>
        <v>#N/A</v>
      </c>
      <c r="CB114" s="65" t="e">
        <f t="shared" ca="1" si="132"/>
        <v>#N/A</v>
      </c>
      <c r="CC114" s="65" t="e">
        <f t="shared" ca="1" si="132"/>
        <v>#N/A</v>
      </c>
      <c r="CD114" s="65" t="e">
        <f t="shared" ca="1" si="132"/>
        <v>#N/A</v>
      </c>
      <c r="CE114" s="65" t="e">
        <f t="shared" ca="1" si="132"/>
        <v>#N/A</v>
      </c>
      <c r="CF114" s="65" t="e">
        <f t="shared" ca="1" si="132"/>
        <v>#N/A</v>
      </c>
      <c r="CG114" s="65" t="e">
        <f t="shared" ca="1" si="132"/>
        <v>#N/A</v>
      </c>
      <c r="CH114" s="65" t="e">
        <f t="shared" ca="1" si="132"/>
        <v>#N/A</v>
      </c>
      <c r="CI114" s="65" t="e">
        <f t="shared" ca="1" si="132"/>
        <v>#N/A</v>
      </c>
      <c r="CJ114" s="65" t="e">
        <f t="shared" ca="1" si="132"/>
        <v>#N/A</v>
      </c>
      <c r="CK114" s="65" t="e">
        <f t="shared" ca="1" si="132"/>
        <v>#N/A</v>
      </c>
      <c r="CL114" s="65" t="e">
        <f t="shared" ca="1" si="132"/>
        <v>#N/A</v>
      </c>
      <c r="CM114" s="65" t="e">
        <f t="shared" ca="1" si="132"/>
        <v>#N/A</v>
      </c>
      <c r="CN114" s="65" t="e">
        <f t="shared" ca="1" si="132"/>
        <v>#N/A</v>
      </c>
      <c r="CO114" s="65" t="e">
        <f t="shared" ca="1" si="132"/>
        <v>#N/A</v>
      </c>
      <c r="CP114" s="65" t="e">
        <f t="shared" ca="1" si="132"/>
        <v>#N/A</v>
      </c>
      <c r="CQ114" s="65" t="e">
        <f t="shared" ca="1" si="132"/>
        <v>#N/A</v>
      </c>
      <c r="CR114" s="65" t="e">
        <f t="shared" ca="1" si="132"/>
        <v>#N/A</v>
      </c>
      <c r="CS114" s="65" t="e">
        <f t="shared" ca="1" si="132"/>
        <v>#N/A</v>
      </c>
      <c r="CT114" s="65" t="e">
        <f t="shared" ca="1" si="132"/>
        <v>#N/A</v>
      </c>
      <c r="CU114" s="65" t="e">
        <f t="shared" ca="1" si="132"/>
        <v>#N/A</v>
      </c>
      <c r="CV114" s="65" t="e">
        <f t="shared" ca="1" si="132"/>
        <v>#N/A</v>
      </c>
      <c r="CW114" s="65" t="e">
        <f t="shared" ca="1" si="132"/>
        <v>#N/A</v>
      </c>
      <c r="CX114" s="65" t="e">
        <f t="shared" ca="1" si="132"/>
        <v>#N/A</v>
      </c>
      <c r="CY114" s="65" t="e">
        <f t="shared" ca="1" si="132"/>
        <v>#N/A</v>
      </c>
      <c r="CZ114" s="65" t="e">
        <f t="shared" ca="1" si="132"/>
        <v>#N/A</v>
      </c>
      <c r="DA114" s="65" t="e">
        <f t="shared" ca="1" si="132"/>
        <v>#N/A</v>
      </c>
      <c r="DB114" s="65" t="e">
        <f t="shared" ca="1" si="132"/>
        <v>#N/A</v>
      </c>
      <c r="DC114" s="65" t="e">
        <f t="shared" ca="1" si="132"/>
        <v>#N/A</v>
      </c>
      <c r="DE114" s="253" t="str">
        <f t="shared" ca="1" si="86"/>
        <v>J.3.</v>
      </c>
    </row>
    <row r="115" spans="1:110" ht="28.8" hidden="1">
      <c r="A115" s="123">
        <v>103</v>
      </c>
      <c r="B115" s="204" t="str">
        <f t="shared" ca="1" si="83"/>
        <v>K.</v>
      </c>
      <c r="C115" s="128" t="str">
        <f t="shared" ca="1" si="84"/>
        <v>SIEKIAMAS REZULTATAS: Žuvusių ir (ar) sunkiai sužeistų pervažų naudotojų skaičius, matavimo vienetas: asmenys</v>
      </c>
      <c r="D115" s="113"/>
      <c r="E115" s="147" t="str">
        <f t="shared" ca="1" si="85"/>
        <v/>
      </c>
      <c r="F115" s="138">
        <f ca="1">H115+NPV(FD,I115:INDEX(I115:DC115,PAL))</f>
        <v>0</v>
      </c>
      <c r="G115" s="139">
        <f ca="1">SUMIF($H$5:$DC$5,"&lt;="&amp;PAL,$H115:$DC115)</f>
        <v>0</v>
      </c>
      <c r="H115" s="65">
        <f ca="1">SUMPRODUCT($DG101:$DG110,H101:H110,1/($DG101:$DG110+100))</f>
        <v>0</v>
      </c>
      <c r="I115" s="65">
        <f t="shared" ref="I115:BT115" ca="1" si="133">SUMPRODUCT($DG101:$DG110,I101:I110,1/($DG101:$DG110+100))</f>
        <v>0</v>
      </c>
      <c r="J115" s="65">
        <f t="shared" ca="1" si="133"/>
        <v>0</v>
      </c>
      <c r="K115" s="65">
        <f t="shared" ca="1" si="133"/>
        <v>0</v>
      </c>
      <c r="L115" s="65">
        <f t="shared" ca="1" si="133"/>
        <v>0</v>
      </c>
      <c r="M115" s="65">
        <f t="shared" ca="1" si="133"/>
        <v>0</v>
      </c>
      <c r="N115" s="65">
        <f t="shared" ca="1" si="133"/>
        <v>0</v>
      </c>
      <c r="O115" s="65">
        <f t="shared" ca="1" si="133"/>
        <v>0</v>
      </c>
      <c r="P115" s="65">
        <f t="shared" ca="1" si="133"/>
        <v>0</v>
      </c>
      <c r="Q115" s="65">
        <f t="shared" ca="1" si="133"/>
        <v>0</v>
      </c>
      <c r="R115" s="65">
        <f t="shared" ca="1" si="133"/>
        <v>0</v>
      </c>
      <c r="S115" s="65">
        <f t="shared" ca="1" si="133"/>
        <v>0</v>
      </c>
      <c r="T115" s="65">
        <f t="shared" ca="1" si="133"/>
        <v>0</v>
      </c>
      <c r="U115" s="65">
        <f t="shared" ca="1" si="133"/>
        <v>0</v>
      </c>
      <c r="V115" s="65">
        <f t="shared" ca="1" si="133"/>
        <v>0</v>
      </c>
      <c r="W115" s="65">
        <f t="shared" ca="1" si="133"/>
        <v>0</v>
      </c>
      <c r="X115" s="65">
        <f t="shared" ca="1" si="133"/>
        <v>0</v>
      </c>
      <c r="Y115" s="65">
        <f t="shared" ca="1" si="133"/>
        <v>0</v>
      </c>
      <c r="Z115" s="65">
        <f t="shared" ca="1" si="133"/>
        <v>0</v>
      </c>
      <c r="AA115" s="65">
        <f t="shared" ca="1" si="133"/>
        <v>0</v>
      </c>
      <c r="AB115" s="65">
        <f t="shared" ca="1" si="133"/>
        <v>0</v>
      </c>
      <c r="AC115" s="65">
        <f t="shared" ca="1" si="133"/>
        <v>0</v>
      </c>
      <c r="AD115" s="65">
        <f t="shared" ca="1" si="133"/>
        <v>0</v>
      </c>
      <c r="AE115" s="65">
        <f t="shared" ca="1" si="133"/>
        <v>0</v>
      </c>
      <c r="AF115" s="65">
        <f t="shared" ca="1" si="133"/>
        <v>0</v>
      </c>
      <c r="AG115" s="65">
        <f t="shared" ca="1" si="133"/>
        <v>0</v>
      </c>
      <c r="AH115" s="65">
        <f t="shared" ca="1" si="133"/>
        <v>0</v>
      </c>
      <c r="AI115" s="65">
        <f t="shared" ca="1" si="133"/>
        <v>0</v>
      </c>
      <c r="AJ115" s="65">
        <f t="shared" ca="1" si="133"/>
        <v>0</v>
      </c>
      <c r="AK115" s="65">
        <f t="shared" ca="1" si="133"/>
        <v>0</v>
      </c>
      <c r="AL115" s="65">
        <f t="shared" ca="1" si="133"/>
        <v>0</v>
      </c>
      <c r="AM115" s="65">
        <f t="shared" ca="1" si="133"/>
        <v>0</v>
      </c>
      <c r="AN115" s="65">
        <f t="shared" ca="1" si="133"/>
        <v>0</v>
      </c>
      <c r="AO115" s="65">
        <f t="shared" ca="1" si="133"/>
        <v>0</v>
      </c>
      <c r="AP115" s="65">
        <f t="shared" ca="1" si="133"/>
        <v>0</v>
      </c>
      <c r="AQ115" s="65">
        <f t="shared" ca="1" si="133"/>
        <v>0</v>
      </c>
      <c r="AR115" s="65">
        <f t="shared" ca="1" si="133"/>
        <v>0</v>
      </c>
      <c r="AS115" s="65">
        <f t="shared" ca="1" si="133"/>
        <v>0</v>
      </c>
      <c r="AT115" s="65">
        <f t="shared" ca="1" si="133"/>
        <v>0</v>
      </c>
      <c r="AU115" s="65">
        <f t="shared" ca="1" si="133"/>
        <v>0</v>
      </c>
      <c r="AV115" s="65">
        <f t="shared" ca="1" si="133"/>
        <v>0</v>
      </c>
      <c r="AW115" s="65">
        <f t="shared" ca="1" si="133"/>
        <v>0</v>
      </c>
      <c r="AX115" s="65">
        <f t="shared" ca="1" si="133"/>
        <v>0</v>
      </c>
      <c r="AY115" s="65">
        <f t="shared" ca="1" si="133"/>
        <v>0</v>
      </c>
      <c r="AZ115" s="65">
        <f t="shared" ca="1" si="133"/>
        <v>0</v>
      </c>
      <c r="BA115" s="65">
        <f t="shared" ca="1" si="133"/>
        <v>0</v>
      </c>
      <c r="BB115" s="65">
        <f t="shared" ca="1" si="133"/>
        <v>0</v>
      </c>
      <c r="BC115" s="65">
        <f t="shared" ca="1" si="133"/>
        <v>0</v>
      </c>
      <c r="BD115" s="65">
        <f t="shared" ca="1" si="133"/>
        <v>0</v>
      </c>
      <c r="BE115" s="65">
        <f t="shared" ca="1" si="133"/>
        <v>0</v>
      </c>
      <c r="BF115" s="65">
        <f t="shared" ca="1" si="133"/>
        <v>0</v>
      </c>
      <c r="BG115" s="65">
        <f t="shared" ca="1" si="133"/>
        <v>0</v>
      </c>
      <c r="BH115" s="65">
        <f t="shared" ca="1" si="133"/>
        <v>0</v>
      </c>
      <c r="BI115" s="65">
        <f t="shared" ca="1" si="133"/>
        <v>0</v>
      </c>
      <c r="BJ115" s="65">
        <f t="shared" ca="1" si="133"/>
        <v>0</v>
      </c>
      <c r="BK115" s="65">
        <f t="shared" ca="1" si="133"/>
        <v>0</v>
      </c>
      <c r="BL115" s="65">
        <f t="shared" ca="1" si="133"/>
        <v>0</v>
      </c>
      <c r="BM115" s="65">
        <f t="shared" ca="1" si="133"/>
        <v>0</v>
      </c>
      <c r="BN115" s="65">
        <f t="shared" ca="1" si="133"/>
        <v>0</v>
      </c>
      <c r="BO115" s="65">
        <f t="shared" ca="1" si="133"/>
        <v>0</v>
      </c>
      <c r="BP115" s="65">
        <f t="shared" ca="1" si="133"/>
        <v>0</v>
      </c>
      <c r="BQ115" s="65">
        <f t="shared" ca="1" si="133"/>
        <v>0</v>
      </c>
      <c r="BR115" s="65">
        <f t="shared" ca="1" si="133"/>
        <v>0</v>
      </c>
      <c r="BS115" s="65">
        <f t="shared" ca="1" si="133"/>
        <v>0</v>
      </c>
      <c r="BT115" s="65">
        <f t="shared" ca="1" si="133"/>
        <v>0</v>
      </c>
      <c r="BU115" s="65">
        <f t="shared" ref="BU115:DC115" ca="1" si="134">SUMPRODUCT($DG101:$DG110,BU101:BU110,1/($DG101:$DG110+100))</f>
        <v>0</v>
      </c>
      <c r="BV115" s="65">
        <f t="shared" ca="1" si="134"/>
        <v>0</v>
      </c>
      <c r="BW115" s="65">
        <f t="shared" ca="1" si="134"/>
        <v>0</v>
      </c>
      <c r="BX115" s="65">
        <f t="shared" ca="1" si="134"/>
        <v>0</v>
      </c>
      <c r="BY115" s="65">
        <f t="shared" ca="1" si="134"/>
        <v>0</v>
      </c>
      <c r="BZ115" s="65">
        <f t="shared" ca="1" si="134"/>
        <v>0</v>
      </c>
      <c r="CA115" s="65">
        <f t="shared" ca="1" si="134"/>
        <v>0</v>
      </c>
      <c r="CB115" s="65">
        <f t="shared" ca="1" si="134"/>
        <v>0</v>
      </c>
      <c r="CC115" s="65">
        <f t="shared" ca="1" si="134"/>
        <v>0</v>
      </c>
      <c r="CD115" s="65">
        <f t="shared" ca="1" si="134"/>
        <v>0</v>
      </c>
      <c r="CE115" s="65">
        <f t="shared" ca="1" si="134"/>
        <v>0</v>
      </c>
      <c r="CF115" s="65">
        <f t="shared" ca="1" si="134"/>
        <v>0</v>
      </c>
      <c r="CG115" s="65">
        <f t="shared" ca="1" si="134"/>
        <v>0</v>
      </c>
      <c r="CH115" s="65">
        <f t="shared" ca="1" si="134"/>
        <v>0</v>
      </c>
      <c r="CI115" s="65">
        <f t="shared" ca="1" si="134"/>
        <v>0</v>
      </c>
      <c r="CJ115" s="65">
        <f t="shared" ca="1" si="134"/>
        <v>0</v>
      </c>
      <c r="CK115" s="65">
        <f t="shared" ca="1" si="134"/>
        <v>0</v>
      </c>
      <c r="CL115" s="65">
        <f t="shared" ca="1" si="134"/>
        <v>0</v>
      </c>
      <c r="CM115" s="65">
        <f t="shared" ca="1" si="134"/>
        <v>0</v>
      </c>
      <c r="CN115" s="65">
        <f t="shared" ca="1" si="134"/>
        <v>0</v>
      </c>
      <c r="CO115" s="65">
        <f t="shared" ca="1" si="134"/>
        <v>0</v>
      </c>
      <c r="CP115" s="65">
        <f t="shared" ca="1" si="134"/>
        <v>0</v>
      </c>
      <c r="CQ115" s="65">
        <f t="shared" ca="1" si="134"/>
        <v>0</v>
      </c>
      <c r="CR115" s="65">
        <f t="shared" ca="1" si="134"/>
        <v>0</v>
      </c>
      <c r="CS115" s="65">
        <f t="shared" ca="1" si="134"/>
        <v>0</v>
      </c>
      <c r="CT115" s="65">
        <f t="shared" ca="1" si="134"/>
        <v>0</v>
      </c>
      <c r="CU115" s="65">
        <f t="shared" ca="1" si="134"/>
        <v>0</v>
      </c>
      <c r="CV115" s="65">
        <f t="shared" ca="1" si="134"/>
        <v>0</v>
      </c>
      <c r="CW115" s="65">
        <f t="shared" ca="1" si="134"/>
        <v>0</v>
      </c>
      <c r="CX115" s="65">
        <f t="shared" ca="1" si="134"/>
        <v>0</v>
      </c>
      <c r="CY115" s="65">
        <f t="shared" ca="1" si="134"/>
        <v>0</v>
      </c>
      <c r="CZ115" s="65">
        <f t="shared" ca="1" si="134"/>
        <v>0</v>
      </c>
      <c r="DA115" s="65">
        <f t="shared" ca="1" si="134"/>
        <v>0</v>
      </c>
      <c r="DB115" s="65">
        <f t="shared" ca="1" si="134"/>
        <v>0</v>
      </c>
      <c r="DC115" s="65">
        <f t="shared" ca="1" si="134"/>
        <v>0</v>
      </c>
      <c r="DE115" s="253" t="str">
        <f t="shared" ca="1" si="86"/>
        <v>K.</v>
      </c>
    </row>
    <row r="116" spans="1:110" hidden="1">
      <c r="A116" s="123">
        <v>104</v>
      </c>
      <c r="B116" s="204" t="str">
        <f t="shared" ca="1" si="83"/>
        <v>L.</v>
      </c>
      <c r="C116" s="196" t="str">
        <f t="shared" ca="1" si="84"/>
        <v>SOCIALINIS - EKONOMINIS POVEIKIS</v>
      </c>
      <c r="D116" s="113"/>
      <c r="E116" s="147" t="str">
        <f t="shared" ca="1" si="85"/>
        <v/>
      </c>
      <c r="F116" s="138" t="e">
        <f ca="1">H116+NPV(FD,I116:INDEX(I116:DC116,PAL))</f>
        <v>#N/A</v>
      </c>
      <c r="G116" s="139" t="e">
        <f ca="1">SUMIF($H$5:$DC$5,"&lt;="&amp;PAL,$H116:$DC116)</f>
        <v>#N/A</v>
      </c>
      <c r="H116" s="137" t="e">
        <f t="shared" ref="H116:BS116" ca="1" si="135">OFFSET(INDIRECT("'"&amp;Opt_alt&amp;"'!H12"),$A116,H$5)*$DF116</f>
        <v>#N/A</v>
      </c>
      <c r="I116" s="137" t="e">
        <f t="shared" ca="1" si="135"/>
        <v>#N/A</v>
      </c>
      <c r="J116" s="137" t="e">
        <f t="shared" ca="1" si="135"/>
        <v>#N/A</v>
      </c>
      <c r="K116" s="137" t="e">
        <f t="shared" ca="1" si="135"/>
        <v>#N/A</v>
      </c>
      <c r="L116" s="137" t="e">
        <f t="shared" ca="1" si="135"/>
        <v>#N/A</v>
      </c>
      <c r="M116" s="137" t="e">
        <f t="shared" ca="1" si="135"/>
        <v>#N/A</v>
      </c>
      <c r="N116" s="137" t="e">
        <f t="shared" ca="1" si="135"/>
        <v>#N/A</v>
      </c>
      <c r="O116" s="137" t="e">
        <f t="shared" ca="1" si="135"/>
        <v>#N/A</v>
      </c>
      <c r="P116" s="137" t="e">
        <f t="shared" ca="1" si="135"/>
        <v>#N/A</v>
      </c>
      <c r="Q116" s="137" t="e">
        <f t="shared" ca="1" si="135"/>
        <v>#N/A</v>
      </c>
      <c r="R116" s="137" t="e">
        <f t="shared" ca="1" si="135"/>
        <v>#N/A</v>
      </c>
      <c r="S116" s="137" t="e">
        <f t="shared" ca="1" si="135"/>
        <v>#N/A</v>
      </c>
      <c r="T116" s="137" t="e">
        <f t="shared" ca="1" si="135"/>
        <v>#N/A</v>
      </c>
      <c r="U116" s="137" t="e">
        <f t="shared" ca="1" si="135"/>
        <v>#N/A</v>
      </c>
      <c r="V116" s="137" t="e">
        <f t="shared" ca="1" si="135"/>
        <v>#N/A</v>
      </c>
      <c r="W116" s="137" t="e">
        <f t="shared" ca="1" si="135"/>
        <v>#N/A</v>
      </c>
      <c r="X116" s="137" t="e">
        <f t="shared" ca="1" si="135"/>
        <v>#N/A</v>
      </c>
      <c r="Y116" s="137" t="e">
        <f t="shared" ca="1" si="135"/>
        <v>#N/A</v>
      </c>
      <c r="Z116" s="137" t="e">
        <f t="shared" ca="1" si="135"/>
        <v>#N/A</v>
      </c>
      <c r="AA116" s="137" t="e">
        <f t="shared" ca="1" si="135"/>
        <v>#N/A</v>
      </c>
      <c r="AB116" s="137" t="e">
        <f t="shared" ca="1" si="135"/>
        <v>#N/A</v>
      </c>
      <c r="AC116" s="137" t="e">
        <f t="shared" ca="1" si="135"/>
        <v>#N/A</v>
      </c>
      <c r="AD116" s="137" t="e">
        <f t="shared" ca="1" si="135"/>
        <v>#N/A</v>
      </c>
      <c r="AE116" s="137" t="e">
        <f t="shared" ca="1" si="135"/>
        <v>#N/A</v>
      </c>
      <c r="AF116" s="137" t="e">
        <f t="shared" ca="1" si="135"/>
        <v>#N/A</v>
      </c>
      <c r="AG116" s="137" t="e">
        <f t="shared" ca="1" si="135"/>
        <v>#N/A</v>
      </c>
      <c r="AH116" s="137" t="e">
        <f t="shared" ca="1" si="135"/>
        <v>#N/A</v>
      </c>
      <c r="AI116" s="137" t="e">
        <f t="shared" ca="1" si="135"/>
        <v>#N/A</v>
      </c>
      <c r="AJ116" s="137" t="e">
        <f t="shared" ca="1" si="135"/>
        <v>#N/A</v>
      </c>
      <c r="AK116" s="137" t="e">
        <f t="shared" ca="1" si="135"/>
        <v>#N/A</v>
      </c>
      <c r="AL116" s="137" t="e">
        <f t="shared" ca="1" si="135"/>
        <v>#N/A</v>
      </c>
      <c r="AM116" s="137" t="e">
        <f t="shared" ca="1" si="135"/>
        <v>#N/A</v>
      </c>
      <c r="AN116" s="137" t="e">
        <f t="shared" ca="1" si="135"/>
        <v>#N/A</v>
      </c>
      <c r="AO116" s="137" t="e">
        <f t="shared" ca="1" si="135"/>
        <v>#N/A</v>
      </c>
      <c r="AP116" s="137" t="e">
        <f t="shared" ca="1" si="135"/>
        <v>#N/A</v>
      </c>
      <c r="AQ116" s="137" t="e">
        <f t="shared" ca="1" si="135"/>
        <v>#N/A</v>
      </c>
      <c r="AR116" s="137" t="e">
        <f t="shared" ca="1" si="135"/>
        <v>#N/A</v>
      </c>
      <c r="AS116" s="137" t="e">
        <f t="shared" ca="1" si="135"/>
        <v>#N/A</v>
      </c>
      <c r="AT116" s="137" t="e">
        <f t="shared" ca="1" si="135"/>
        <v>#N/A</v>
      </c>
      <c r="AU116" s="137" t="e">
        <f t="shared" ca="1" si="135"/>
        <v>#N/A</v>
      </c>
      <c r="AV116" s="137" t="e">
        <f t="shared" ca="1" si="135"/>
        <v>#N/A</v>
      </c>
      <c r="AW116" s="137" t="e">
        <f t="shared" ca="1" si="135"/>
        <v>#N/A</v>
      </c>
      <c r="AX116" s="137" t="e">
        <f t="shared" ca="1" si="135"/>
        <v>#N/A</v>
      </c>
      <c r="AY116" s="137" t="e">
        <f t="shared" ca="1" si="135"/>
        <v>#N/A</v>
      </c>
      <c r="AZ116" s="137" t="e">
        <f t="shared" ca="1" si="135"/>
        <v>#N/A</v>
      </c>
      <c r="BA116" s="137" t="e">
        <f t="shared" ca="1" si="135"/>
        <v>#N/A</v>
      </c>
      <c r="BB116" s="137" t="e">
        <f t="shared" ca="1" si="135"/>
        <v>#N/A</v>
      </c>
      <c r="BC116" s="137" t="e">
        <f t="shared" ca="1" si="135"/>
        <v>#N/A</v>
      </c>
      <c r="BD116" s="137" t="e">
        <f t="shared" ca="1" si="135"/>
        <v>#N/A</v>
      </c>
      <c r="BE116" s="137" t="e">
        <f t="shared" ca="1" si="135"/>
        <v>#N/A</v>
      </c>
      <c r="BF116" s="137" t="e">
        <f t="shared" ca="1" si="135"/>
        <v>#N/A</v>
      </c>
      <c r="BG116" s="137" t="e">
        <f t="shared" ca="1" si="135"/>
        <v>#N/A</v>
      </c>
      <c r="BH116" s="137" t="e">
        <f t="shared" ca="1" si="135"/>
        <v>#N/A</v>
      </c>
      <c r="BI116" s="137" t="e">
        <f t="shared" ca="1" si="135"/>
        <v>#N/A</v>
      </c>
      <c r="BJ116" s="137" t="e">
        <f t="shared" ca="1" si="135"/>
        <v>#N/A</v>
      </c>
      <c r="BK116" s="137" t="e">
        <f t="shared" ca="1" si="135"/>
        <v>#N/A</v>
      </c>
      <c r="BL116" s="137" t="e">
        <f t="shared" ca="1" si="135"/>
        <v>#N/A</v>
      </c>
      <c r="BM116" s="137" t="e">
        <f t="shared" ca="1" si="135"/>
        <v>#N/A</v>
      </c>
      <c r="BN116" s="137" t="e">
        <f t="shared" ca="1" si="135"/>
        <v>#N/A</v>
      </c>
      <c r="BO116" s="137" t="e">
        <f t="shared" ca="1" si="135"/>
        <v>#N/A</v>
      </c>
      <c r="BP116" s="137" t="e">
        <f t="shared" ca="1" si="135"/>
        <v>#N/A</v>
      </c>
      <c r="BQ116" s="137" t="e">
        <f t="shared" ca="1" si="135"/>
        <v>#N/A</v>
      </c>
      <c r="BR116" s="137" t="e">
        <f t="shared" ca="1" si="135"/>
        <v>#N/A</v>
      </c>
      <c r="BS116" s="137" t="e">
        <f t="shared" ca="1" si="135"/>
        <v>#N/A</v>
      </c>
      <c r="BT116" s="137" t="e">
        <f t="shared" ref="BT116:DC116" ca="1" si="136">OFFSET(INDIRECT("'"&amp;Opt_alt&amp;"'!H12"),$A116,BT$5)*$DF116</f>
        <v>#N/A</v>
      </c>
      <c r="BU116" s="137" t="e">
        <f t="shared" ca="1" si="136"/>
        <v>#N/A</v>
      </c>
      <c r="BV116" s="137" t="e">
        <f t="shared" ca="1" si="136"/>
        <v>#N/A</v>
      </c>
      <c r="BW116" s="137" t="e">
        <f t="shared" ca="1" si="136"/>
        <v>#N/A</v>
      </c>
      <c r="BX116" s="137" t="e">
        <f t="shared" ca="1" si="136"/>
        <v>#N/A</v>
      </c>
      <c r="BY116" s="137" t="e">
        <f t="shared" ca="1" si="136"/>
        <v>#N/A</v>
      </c>
      <c r="BZ116" s="137" t="e">
        <f t="shared" ca="1" si="136"/>
        <v>#N/A</v>
      </c>
      <c r="CA116" s="137" t="e">
        <f t="shared" ca="1" si="136"/>
        <v>#N/A</v>
      </c>
      <c r="CB116" s="137" t="e">
        <f t="shared" ca="1" si="136"/>
        <v>#N/A</v>
      </c>
      <c r="CC116" s="137" t="e">
        <f t="shared" ca="1" si="136"/>
        <v>#N/A</v>
      </c>
      <c r="CD116" s="137" t="e">
        <f t="shared" ca="1" si="136"/>
        <v>#N/A</v>
      </c>
      <c r="CE116" s="137" t="e">
        <f t="shared" ca="1" si="136"/>
        <v>#N/A</v>
      </c>
      <c r="CF116" s="137" t="e">
        <f t="shared" ca="1" si="136"/>
        <v>#N/A</v>
      </c>
      <c r="CG116" s="137" t="e">
        <f t="shared" ca="1" si="136"/>
        <v>#N/A</v>
      </c>
      <c r="CH116" s="137" t="e">
        <f t="shared" ca="1" si="136"/>
        <v>#N/A</v>
      </c>
      <c r="CI116" s="137" t="e">
        <f t="shared" ca="1" si="136"/>
        <v>#N/A</v>
      </c>
      <c r="CJ116" s="137" t="e">
        <f t="shared" ca="1" si="136"/>
        <v>#N/A</v>
      </c>
      <c r="CK116" s="137" t="e">
        <f t="shared" ca="1" si="136"/>
        <v>#N/A</v>
      </c>
      <c r="CL116" s="137" t="e">
        <f t="shared" ca="1" si="136"/>
        <v>#N/A</v>
      </c>
      <c r="CM116" s="137" t="e">
        <f t="shared" ca="1" si="136"/>
        <v>#N/A</v>
      </c>
      <c r="CN116" s="137" t="e">
        <f t="shared" ca="1" si="136"/>
        <v>#N/A</v>
      </c>
      <c r="CO116" s="137" t="e">
        <f t="shared" ca="1" si="136"/>
        <v>#N/A</v>
      </c>
      <c r="CP116" s="137" t="e">
        <f t="shared" ca="1" si="136"/>
        <v>#N/A</v>
      </c>
      <c r="CQ116" s="137" t="e">
        <f t="shared" ca="1" si="136"/>
        <v>#N/A</v>
      </c>
      <c r="CR116" s="137" t="e">
        <f t="shared" ca="1" si="136"/>
        <v>#N/A</v>
      </c>
      <c r="CS116" s="137" t="e">
        <f t="shared" ca="1" si="136"/>
        <v>#N/A</v>
      </c>
      <c r="CT116" s="137" t="e">
        <f t="shared" ca="1" si="136"/>
        <v>#N/A</v>
      </c>
      <c r="CU116" s="137" t="e">
        <f t="shared" ca="1" si="136"/>
        <v>#N/A</v>
      </c>
      <c r="CV116" s="137" t="e">
        <f t="shared" ca="1" si="136"/>
        <v>#N/A</v>
      </c>
      <c r="CW116" s="137" t="e">
        <f t="shared" ca="1" si="136"/>
        <v>#N/A</v>
      </c>
      <c r="CX116" s="137" t="e">
        <f t="shared" ca="1" si="136"/>
        <v>#N/A</v>
      </c>
      <c r="CY116" s="137" t="e">
        <f t="shared" ca="1" si="136"/>
        <v>#N/A</v>
      </c>
      <c r="CZ116" s="137" t="e">
        <f t="shared" ca="1" si="136"/>
        <v>#N/A</v>
      </c>
      <c r="DA116" s="137" t="e">
        <f t="shared" ca="1" si="136"/>
        <v>#N/A</v>
      </c>
      <c r="DB116" s="137" t="e">
        <f t="shared" ca="1" si="136"/>
        <v>#N/A</v>
      </c>
      <c r="DC116" s="137" t="e">
        <f t="shared" ca="1" si="136"/>
        <v>#N/A</v>
      </c>
      <c r="DD116" s="64"/>
      <c r="DE116" s="253" t="str">
        <f t="shared" ca="1" si="86"/>
        <v>L.</v>
      </c>
      <c r="DF116" t="e">
        <f ca="1">VLOOKUP(DE116,scenarijai,$DF$6,FALSE)</f>
        <v>#N/A</v>
      </c>
    </row>
    <row r="117" spans="1:110" hidden="1">
      <c r="A117" s="123">
        <v>105</v>
      </c>
      <c r="B117" s="204" t="str">
        <f t="shared" ca="1" si="83"/>
        <v>L.1.</v>
      </c>
      <c r="C117" s="196" t="str">
        <f t="shared" ca="1" si="84"/>
        <v>Socialinio - ekonominio poveikio nauda</v>
      </c>
      <c r="D117" s="129"/>
      <c r="E117" s="232" t="str">
        <f t="shared" ca="1" si="85"/>
        <v/>
      </c>
      <c r="F117" s="138" t="e">
        <f ca="1">H117+NPV(SD,I117:INDEX(I117:DC117,PAL))</f>
        <v>#N/A</v>
      </c>
      <c r="G117" s="139" t="e">
        <f ca="1">SUMIF($H$5:$DC$5,"&lt;="&amp;PAL,$H117:$DC117)</f>
        <v>#N/A</v>
      </c>
      <c r="H117" s="233" t="e">
        <f ca="1">H118-H126</f>
        <v>#N/A</v>
      </c>
      <c r="I117" s="233" t="e">
        <f t="shared" ref="I117:BT117" ca="1" si="137">I118-I126</f>
        <v>#N/A</v>
      </c>
      <c r="J117" s="233" t="e">
        <f t="shared" ca="1" si="137"/>
        <v>#N/A</v>
      </c>
      <c r="K117" s="233" t="e">
        <f t="shared" ca="1" si="137"/>
        <v>#N/A</v>
      </c>
      <c r="L117" s="233" t="e">
        <f t="shared" ca="1" si="137"/>
        <v>#N/A</v>
      </c>
      <c r="M117" s="233" t="e">
        <f t="shared" ca="1" si="137"/>
        <v>#N/A</v>
      </c>
      <c r="N117" s="233" t="e">
        <f t="shared" ca="1" si="137"/>
        <v>#N/A</v>
      </c>
      <c r="O117" s="233" t="e">
        <f t="shared" ca="1" si="137"/>
        <v>#N/A</v>
      </c>
      <c r="P117" s="233" t="e">
        <f t="shared" ca="1" si="137"/>
        <v>#N/A</v>
      </c>
      <c r="Q117" s="233" t="e">
        <f t="shared" ca="1" si="137"/>
        <v>#N/A</v>
      </c>
      <c r="R117" s="233" t="e">
        <f t="shared" ca="1" si="137"/>
        <v>#N/A</v>
      </c>
      <c r="S117" s="233" t="e">
        <f t="shared" ca="1" si="137"/>
        <v>#N/A</v>
      </c>
      <c r="T117" s="233" t="e">
        <f t="shared" ca="1" si="137"/>
        <v>#N/A</v>
      </c>
      <c r="U117" s="233" t="e">
        <f t="shared" ca="1" si="137"/>
        <v>#N/A</v>
      </c>
      <c r="V117" s="233" t="e">
        <f t="shared" ca="1" si="137"/>
        <v>#N/A</v>
      </c>
      <c r="W117" s="233" t="e">
        <f t="shared" ca="1" si="137"/>
        <v>#N/A</v>
      </c>
      <c r="X117" s="233" t="e">
        <f t="shared" ca="1" si="137"/>
        <v>#N/A</v>
      </c>
      <c r="Y117" s="233" t="e">
        <f t="shared" ca="1" si="137"/>
        <v>#N/A</v>
      </c>
      <c r="Z117" s="233" t="e">
        <f t="shared" ca="1" si="137"/>
        <v>#N/A</v>
      </c>
      <c r="AA117" s="233" t="e">
        <f t="shared" ca="1" si="137"/>
        <v>#N/A</v>
      </c>
      <c r="AB117" s="233" t="e">
        <f t="shared" ca="1" si="137"/>
        <v>#N/A</v>
      </c>
      <c r="AC117" s="233" t="e">
        <f t="shared" ca="1" si="137"/>
        <v>#N/A</v>
      </c>
      <c r="AD117" s="233" t="e">
        <f t="shared" ca="1" si="137"/>
        <v>#N/A</v>
      </c>
      <c r="AE117" s="233" t="e">
        <f t="shared" ca="1" si="137"/>
        <v>#N/A</v>
      </c>
      <c r="AF117" s="233" t="e">
        <f t="shared" ca="1" si="137"/>
        <v>#N/A</v>
      </c>
      <c r="AG117" s="233" t="e">
        <f t="shared" ca="1" si="137"/>
        <v>#N/A</v>
      </c>
      <c r="AH117" s="233" t="e">
        <f t="shared" ca="1" si="137"/>
        <v>#N/A</v>
      </c>
      <c r="AI117" s="233" t="e">
        <f t="shared" ca="1" si="137"/>
        <v>#N/A</v>
      </c>
      <c r="AJ117" s="233" t="e">
        <f t="shared" ca="1" si="137"/>
        <v>#N/A</v>
      </c>
      <c r="AK117" s="233" t="e">
        <f t="shared" ca="1" si="137"/>
        <v>#N/A</v>
      </c>
      <c r="AL117" s="233" t="e">
        <f t="shared" ca="1" si="137"/>
        <v>#N/A</v>
      </c>
      <c r="AM117" s="233" t="e">
        <f t="shared" ca="1" si="137"/>
        <v>#N/A</v>
      </c>
      <c r="AN117" s="233" t="e">
        <f t="shared" ca="1" si="137"/>
        <v>#N/A</v>
      </c>
      <c r="AO117" s="233" t="e">
        <f t="shared" ca="1" si="137"/>
        <v>#N/A</v>
      </c>
      <c r="AP117" s="233" t="e">
        <f t="shared" ca="1" si="137"/>
        <v>#N/A</v>
      </c>
      <c r="AQ117" s="233" t="e">
        <f t="shared" ca="1" si="137"/>
        <v>#N/A</v>
      </c>
      <c r="AR117" s="233" t="e">
        <f t="shared" ca="1" si="137"/>
        <v>#N/A</v>
      </c>
      <c r="AS117" s="233" t="e">
        <f t="shared" ca="1" si="137"/>
        <v>#N/A</v>
      </c>
      <c r="AT117" s="233" t="e">
        <f t="shared" ca="1" si="137"/>
        <v>#N/A</v>
      </c>
      <c r="AU117" s="233" t="e">
        <f t="shared" ca="1" si="137"/>
        <v>#N/A</v>
      </c>
      <c r="AV117" s="233" t="e">
        <f t="shared" ca="1" si="137"/>
        <v>#N/A</v>
      </c>
      <c r="AW117" s="233" t="e">
        <f t="shared" ca="1" si="137"/>
        <v>#N/A</v>
      </c>
      <c r="AX117" s="233" t="e">
        <f t="shared" ca="1" si="137"/>
        <v>#N/A</v>
      </c>
      <c r="AY117" s="233" t="e">
        <f t="shared" ca="1" si="137"/>
        <v>#N/A</v>
      </c>
      <c r="AZ117" s="233" t="e">
        <f t="shared" ca="1" si="137"/>
        <v>#N/A</v>
      </c>
      <c r="BA117" s="233" t="e">
        <f t="shared" ca="1" si="137"/>
        <v>#N/A</v>
      </c>
      <c r="BB117" s="233" t="e">
        <f t="shared" ca="1" si="137"/>
        <v>#N/A</v>
      </c>
      <c r="BC117" s="233" t="e">
        <f t="shared" ca="1" si="137"/>
        <v>#N/A</v>
      </c>
      <c r="BD117" s="233" t="e">
        <f t="shared" ca="1" si="137"/>
        <v>#N/A</v>
      </c>
      <c r="BE117" s="233" t="e">
        <f t="shared" ca="1" si="137"/>
        <v>#N/A</v>
      </c>
      <c r="BF117" s="233" t="e">
        <f t="shared" ca="1" si="137"/>
        <v>#N/A</v>
      </c>
      <c r="BG117" s="233" t="e">
        <f t="shared" ca="1" si="137"/>
        <v>#N/A</v>
      </c>
      <c r="BH117" s="233" t="e">
        <f t="shared" ca="1" si="137"/>
        <v>#N/A</v>
      </c>
      <c r="BI117" s="233" t="e">
        <f t="shared" ca="1" si="137"/>
        <v>#N/A</v>
      </c>
      <c r="BJ117" s="233" t="e">
        <f t="shared" ca="1" si="137"/>
        <v>#N/A</v>
      </c>
      <c r="BK117" s="233" t="e">
        <f t="shared" ca="1" si="137"/>
        <v>#N/A</v>
      </c>
      <c r="BL117" s="233" t="e">
        <f t="shared" ca="1" si="137"/>
        <v>#N/A</v>
      </c>
      <c r="BM117" s="233" t="e">
        <f t="shared" ca="1" si="137"/>
        <v>#N/A</v>
      </c>
      <c r="BN117" s="233" t="e">
        <f t="shared" ca="1" si="137"/>
        <v>#N/A</v>
      </c>
      <c r="BO117" s="233" t="e">
        <f t="shared" ca="1" si="137"/>
        <v>#N/A</v>
      </c>
      <c r="BP117" s="233" t="e">
        <f t="shared" ca="1" si="137"/>
        <v>#N/A</v>
      </c>
      <c r="BQ117" s="233" t="e">
        <f t="shared" ca="1" si="137"/>
        <v>#N/A</v>
      </c>
      <c r="BR117" s="233" t="e">
        <f t="shared" ca="1" si="137"/>
        <v>#N/A</v>
      </c>
      <c r="BS117" s="233" t="e">
        <f t="shared" ca="1" si="137"/>
        <v>#N/A</v>
      </c>
      <c r="BT117" s="233" t="e">
        <f t="shared" ca="1" si="137"/>
        <v>#N/A</v>
      </c>
      <c r="BU117" s="233" t="e">
        <f t="shared" ref="BU117:DC117" ca="1" si="138">BU118-BU126</f>
        <v>#N/A</v>
      </c>
      <c r="BV117" s="233" t="e">
        <f t="shared" ca="1" si="138"/>
        <v>#N/A</v>
      </c>
      <c r="BW117" s="233" t="e">
        <f t="shared" ca="1" si="138"/>
        <v>#N/A</v>
      </c>
      <c r="BX117" s="233" t="e">
        <f t="shared" ca="1" si="138"/>
        <v>#N/A</v>
      </c>
      <c r="BY117" s="233" t="e">
        <f t="shared" ca="1" si="138"/>
        <v>#N/A</v>
      </c>
      <c r="BZ117" s="233" t="e">
        <f t="shared" ca="1" si="138"/>
        <v>#N/A</v>
      </c>
      <c r="CA117" s="233" t="e">
        <f t="shared" ca="1" si="138"/>
        <v>#N/A</v>
      </c>
      <c r="CB117" s="233" t="e">
        <f t="shared" ca="1" si="138"/>
        <v>#N/A</v>
      </c>
      <c r="CC117" s="233" t="e">
        <f t="shared" ca="1" si="138"/>
        <v>#N/A</v>
      </c>
      <c r="CD117" s="233" t="e">
        <f t="shared" ca="1" si="138"/>
        <v>#N/A</v>
      </c>
      <c r="CE117" s="233" t="e">
        <f t="shared" ca="1" si="138"/>
        <v>#N/A</v>
      </c>
      <c r="CF117" s="233" t="e">
        <f t="shared" ca="1" si="138"/>
        <v>#N/A</v>
      </c>
      <c r="CG117" s="233" t="e">
        <f t="shared" ca="1" si="138"/>
        <v>#N/A</v>
      </c>
      <c r="CH117" s="233" t="e">
        <f t="shared" ca="1" si="138"/>
        <v>#N/A</v>
      </c>
      <c r="CI117" s="233" t="e">
        <f t="shared" ca="1" si="138"/>
        <v>#N/A</v>
      </c>
      <c r="CJ117" s="233" t="e">
        <f t="shared" ca="1" si="138"/>
        <v>#N/A</v>
      </c>
      <c r="CK117" s="233" t="e">
        <f t="shared" ca="1" si="138"/>
        <v>#N/A</v>
      </c>
      <c r="CL117" s="233" t="e">
        <f t="shared" ca="1" si="138"/>
        <v>#N/A</v>
      </c>
      <c r="CM117" s="233" t="e">
        <f t="shared" ca="1" si="138"/>
        <v>#N/A</v>
      </c>
      <c r="CN117" s="233" t="e">
        <f t="shared" ca="1" si="138"/>
        <v>#N/A</v>
      </c>
      <c r="CO117" s="233" t="e">
        <f t="shared" ca="1" si="138"/>
        <v>#N/A</v>
      </c>
      <c r="CP117" s="233" t="e">
        <f t="shared" ca="1" si="138"/>
        <v>#N/A</v>
      </c>
      <c r="CQ117" s="233" t="e">
        <f t="shared" ca="1" si="138"/>
        <v>#N/A</v>
      </c>
      <c r="CR117" s="233" t="e">
        <f t="shared" ca="1" si="138"/>
        <v>#N/A</v>
      </c>
      <c r="CS117" s="233" t="e">
        <f t="shared" ca="1" si="138"/>
        <v>#N/A</v>
      </c>
      <c r="CT117" s="233" t="e">
        <f t="shared" ca="1" si="138"/>
        <v>#N/A</v>
      </c>
      <c r="CU117" s="233" t="e">
        <f t="shared" ca="1" si="138"/>
        <v>#N/A</v>
      </c>
      <c r="CV117" s="233" t="e">
        <f t="shared" ca="1" si="138"/>
        <v>#N/A</v>
      </c>
      <c r="CW117" s="233" t="e">
        <f t="shared" ca="1" si="138"/>
        <v>#N/A</v>
      </c>
      <c r="CX117" s="233" t="e">
        <f t="shared" ca="1" si="138"/>
        <v>#N/A</v>
      </c>
      <c r="CY117" s="233" t="e">
        <f t="shared" ca="1" si="138"/>
        <v>#N/A</v>
      </c>
      <c r="CZ117" s="233" t="e">
        <f t="shared" ca="1" si="138"/>
        <v>#N/A</v>
      </c>
      <c r="DA117" s="233" t="e">
        <f t="shared" ca="1" si="138"/>
        <v>#N/A</v>
      </c>
      <c r="DB117" s="233" t="e">
        <f t="shared" ca="1" si="138"/>
        <v>#N/A</v>
      </c>
      <c r="DC117" s="233" t="e">
        <f t="shared" ca="1" si="138"/>
        <v>#N/A</v>
      </c>
      <c r="DD117" s="64"/>
      <c r="DE117" s="253"/>
    </row>
    <row r="118" spans="1:110" hidden="1">
      <c r="A118" s="123">
        <v>106</v>
      </c>
      <c r="B118" s="204" t="str">
        <f t="shared" ca="1" si="83"/>
        <v>L.1.1.</v>
      </c>
      <c r="C118" s="196" t="str">
        <f t="shared" ca="1" si="84"/>
        <v>Nelaimingų atsitikimų sumažėjimas</v>
      </c>
      <c r="D118" s="129" t="str">
        <f>IF(Result_mat=0,"",Result_mat)</f>
        <v>asmenys</v>
      </c>
      <c r="E118" s="232" t="str">
        <f t="shared" ca="1" si="85"/>
        <v/>
      </c>
      <c r="F118" s="138" t="e">
        <f ca="1">H118+NPV(SD,I118:INDEX(I118:DC118,PAL))</f>
        <v>#N/A</v>
      </c>
      <c r="G118" s="139" t="e">
        <f ca="1">SUMIF($H$5:$DC$5,"&lt;="&amp;PAL,$H118:$DC118)</f>
        <v>#N/A</v>
      </c>
      <c r="H118" s="233" t="e">
        <f ca="1">SUM(H119:H125)</f>
        <v>#N/A</v>
      </c>
      <c r="I118" s="233" t="e">
        <f t="shared" ref="I118:BT118" ca="1" si="139">SUM(I119:I125)</f>
        <v>#N/A</v>
      </c>
      <c r="J118" s="233" t="e">
        <f t="shared" ca="1" si="139"/>
        <v>#N/A</v>
      </c>
      <c r="K118" s="233" t="e">
        <f t="shared" ca="1" si="139"/>
        <v>#N/A</v>
      </c>
      <c r="L118" s="233" t="e">
        <f t="shared" ca="1" si="139"/>
        <v>#N/A</v>
      </c>
      <c r="M118" s="233" t="e">
        <f t="shared" ca="1" si="139"/>
        <v>#N/A</v>
      </c>
      <c r="N118" s="233" t="e">
        <f t="shared" ca="1" si="139"/>
        <v>#N/A</v>
      </c>
      <c r="O118" s="233" t="e">
        <f t="shared" ca="1" si="139"/>
        <v>#N/A</v>
      </c>
      <c r="P118" s="233" t="e">
        <f t="shared" ca="1" si="139"/>
        <v>#N/A</v>
      </c>
      <c r="Q118" s="233" t="e">
        <f t="shared" ca="1" si="139"/>
        <v>#N/A</v>
      </c>
      <c r="R118" s="233" t="e">
        <f t="shared" ca="1" si="139"/>
        <v>#N/A</v>
      </c>
      <c r="S118" s="233" t="e">
        <f t="shared" ca="1" si="139"/>
        <v>#N/A</v>
      </c>
      <c r="T118" s="233" t="e">
        <f t="shared" ca="1" si="139"/>
        <v>#N/A</v>
      </c>
      <c r="U118" s="233" t="e">
        <f t="shared" ca="1" si="139"/>
        <v>#N/A</v>
      </c>
      <c r="V118" s="233" t="e">
        <f t="shared" ca="1" si="139"/>
        <v>#N/A</v>
      </c>
      <c r="W118" s="233" t="e">
        <f t="shared" ca="1" si="139"/>
        <v>#N/A</v>
      </c>
      <c r="X118" s="233" t="e">
        <f t="shared" ca="1" si="139"/>
        <v>#N/A</v>
      </c>
      <c r="Y118" s="233" t="e">
        <f t="shared" ca="1" si="139"/>
        <v>#N/A</v>
      </c>
      <c r="Z118" s="233" t="e">
        <f t="shared" ca="1" si="139"/>
        <v>#N/A</v>
      </c>
      <c r="AA118" s="233" t="e">
        <f t="shared" ca="1" si="139"/>
        <v>#N/A</v>
      </c>
      <c r="AB118" s="233" t="e">
        <f t="shared" ca="1" si="139"/>
        <v>#N/A</v>
      </c>
      <c r="AC118" s="233" t="e">
        <f t="shared" ca="1" si="139"/>
        <v>#N/A</v>
      </c>
      <c r="AD118" s="233" t="e">
        <f t="shared" ca="1" si="139"/>
        <v>#N/A</v>
      </c>
      <c r="AE118" s="233" t="e">
        <f t="shared" ca="1" si="139"/>
        <v>#N/A</v>
      </c>
      <c r="AF118" s="233" t="e">
        <f t="shared" ca="1" si="139"/>
        <v>#N/A</v>
      </c>
      <c r="AG118" s="233" t="e">
        <f t="shared" ca="1" si="139"/>
        <v>#N/A</v>
      </c>
      <c r="AH118" s="233" t="e">
        <f t="shared" ca="1" si="139"/>
        <v>#N/A</v>
      </c>
      <c r="AI118" s="233" t="e">
        <f t="shared" ca="1" si="139"/>
        <v>#N/A</v>
      </c>
      <c r="AJ118" s="233" t="e">
        <f t="shared" ca="1" si="139"/>
        <v>#N/A</v>
      </c>
      <c r="AK118" s="233" t="e">
        <f t="shared" ca="1" si="139"/>
        <v>#N/A</v>
      </c>
      <c r="AL118" s="233" t="e">
        <f t="shared" ca="1" si="139"/>
        <v>#N/A</v>
      </c>
      <c r="AM118" s="233" t="e">
        <f t="shared" ca="1" si="139"/>
        <v>#N/A</v>
      </c>
      <c r="AN118" s="233" t="e">
        <f t="shared" ca="1" si="139"/>
        <v>#N/A</v>
      </c>
      <c r="AO118" s="233" t="e">
        <f t="shared" ca="1" si="139"/>
        <v>#N/A</v>
      </c>
      <c r="AP118" s="233" t="e">
        <f t="shared" ca="1" si="139"/>
        <v>#N/A</v>
      </c>
      <c r="AQ118" s="233" t="e">
        <f t="shared" ca="1" si="139"/>
        <v>#N/A</v>
      </c>
      <c r="AR118" s="233" t="e">
        <f t="shared" ca="1" si="139"/>
        <v>#N/A</v>
      </c>
      <c r="AS118" s="233" t="e">
        <f t="shared" ca="1" si="139"/>
        <v>#N/A</v>
      </c>
      <c r="AT118" s="233" t="e">
        <f t="shared" ca="1" si="139"/>
        <v>#N/A</v>
      </c>
      <c r="AU118" s="233" t="e">
        <f t="shared" ca="1" si="139"/>
        <v>#N/A</v>
      </c>
      <c r="AV118" s="233" t="e">
        <f t="shared" ca="1" si="139"/>
        <v>#N/A</v>
      </c>
      <c r="AW118" s="233" t="e">
        <f t="shared" ca="1" si="139"/>
        <v>#N/A</v>
      </c>
      <c r="AX118" s="233" t="e">
        <f t="shared" ca="1" si="139"/>
        <v>#N/A</v>
      </c>
      <c r="AY118" s="233" t="e">
        <f t="shared" ca="1" si="139"/>
        <v>#N/A</v>
      </c>
      <c r="AZ118" s="233" t="e">
        <f t="shared" ca="1" si="139"/>
        <v>#N/A</v>
      </c>
      <c r="BA118" s="233" t="e">
        <f t="shared" ca="1" si="139"/>
        <v>#N/A</v>
      </c>
      <c r="BB118" s="233" t="e">
        <f t="shared" ca="1" si="139"/>
        <v>#N/A</v>
      </c>
      <c r="BC118" s="233" t="e">
        <f t="shared" ca="1" si="139"/>
        <v>#N/A</v>
      </c>
      <c r="BD118" s="233" t="e">
        <f t="shared" ca="1" si="139"/>
        <v>#N/A</v>
      </c>
      <c r="BE118" s="233" t="e">
        <f t="shared" ca="1" si="139"/>
        <v>#N/A</v>
      </c>
      <c r="BF118" s="233" t="e">
        <f t="shared" ca="1" si="139"/>
        <v>#N/A</v>
      </c>
      <c r="BG118" s="233" t="e">
        <f t="shared" ca="1" si="139"/>
        <v>#N/A</v>
      </c>
      <c r="BH118" s="233" t="e">
        <f t="shared" ca="1" si="139"/>
        <v>#N/A</v>
      </c>
      <c r="BI118" s="233" t="e">
        <f t="shared" ca="1" si="139"/>
        <v>#N/A</v>
      </c>
      <c r="BJ118" s="233" t="e">
        <f t="shared" ca="1" si="139"/>
        <v>#N/A</v>
      </c>
      <c r="BK118" s="233" t="e">
        <f t="shared" ca="1" si="139"/>
        <v>#N/A</v>
      </c>
      <c r="BL118" s="233" t="e">
        <f t="shared" ca="1" si="139"/>
        <v>#N/A</v>
      </c>
      <c r="BM118" s="233" t="e">
        <f t="shared" ca="1" si="139"/>
        <v>#N/A</v>
      </c>
      <c r="BN118" s="233" t="e">
        <f t="shared" ca="1" si="139"/>
        <v>#N/A</v>
      </c>
      <c r="BO118" s="233" t="e">
        <f t="shared" ca="1" si="139"/>
        <v>#N/A</v>
      </c>
      <c r="BP118" s="233" t="e">
        <f t="shared" ca="1" si="139"/>
        <v>#N/A</v>
      </c>
      <c r="BQ118" s="233" t="e">
        <f t="shared" ca="1" si="139"/>
        <v>#N/A</v>
      </c>
      <c r="BR118" s="233" t="e">
        <f t="shared" ca="1" si="139"/>
        <v>#N/A</v>
      </c>
      <c r="BS118" s="233" t="e">
        <f t="shared" ca="1" si="139"/>
        <v>#N/A</v>
      </c>
      <c r="BT118" s="233" t="e">
        <f t="shared" ca="1" si="139"/>
        <v>#N/A</v>
      </c>
      <c r="BU118" s="233" t="e">
        <f t="shared" ref="BU118:DC118" ca="1" si="140">SUM(BU119:BU125)</f>
        <v>#N/A</v>
      </c>
      <c r="BV118" s="233" t="e">
        <f t="shared" ca="1" si="140"/>
        <v>#N/A</v>
      </c>
      <c r="BW118" s="233" t="e">
        <f t="shared" ca="1" si="140"/>
        <v>#N/A</v>
      </c>
      <c r="BX118" s="233" t="e">
        <f t="shared" ca="1" si="140"/>
        <v>#N/A</v>
      </c>
      <c r="BY118" s="233" t="e">
        <f t="shared" ca="1" si="140"/>
        <v>#N/A</v>
      </c>
      <c r="BZ118" s="233" t="e">
        <f t="shared" ca="1" si="140"/>
        <v>#N/A</v>
      </c>
      <c r="CA118" s="233" t="e">
        <f t="shared" ca="1" si="140"/>
        <v>#N/A</v>
      </c>
      <c r="CB118" s="233" t="e">
        <f t="shared" ca="1" si="140"/>
        <v>#N/A</v>
      </c>
      <c r="CC118" s="233" t="e">
        <f t="shared" ca="1" si="140"/>
        <v>#N/A</v>
      </c>
      <c r="CD118" s="233" t="e">
        <f t="shared" ca="1" si="140"/>
        <v>#N/A</v>
      </c>
      <c r="CE118" s="233" t="e">
        <f t="shared" ca="1" si="140"/>
        <v>#N/A</v>
      </c>
      <c r="CF118" s="233" t="e">
        <f t="shared" ca="1" si="140"/>
        <v>#N/A</v>
      </c>
      <c r="CG118" s="233" t="e">
        <f t="shared" ca="1" si="140"/>
        <v>#N/A</v>
      </c>
      <c r="CH118" s="233" t="e">
        <f t="shared" ca="1" si="140"/>
        <v>#N/A</v>
      </c>
      <c r="CI118" s="233" t="e">
        <f t="shared" ca="1" si="140"/>
        <v>#N/A</v>
      </c>
      <c r="CJ118" s="233" t="e">
        <f t="shared" ca="1" si="140"/>
        <v>#N/A</v>
      </c>
      <c r="CK118" s="233" t="e">
        <f t="shared" ca="1" si="140"/>
        <v>#N/A</v>
      </c>
      <c r="CL118" s="233" t="e">
        <f t="shared" ca="1" si="140"/>
        <v>#N/A</v>
      </c>
      <c r="CM118" s="233" t="e">
        <f t="shared" ca="1" si="140"/>
        <v>#N/A</v>
      </c>
      <c r="CN118" s="233" t="e">
        <f t="shared" ca="1" si="140"/>
        <v>#N/A</v>
      </c>
      <c r="CO118" s="233" t="e">
        <f t="shared" ca="1" si="140"/>
        <v>#N/A</v>
      </c>
      <c r="CP118" s="233" t="e">
        <f t="shared" ca="1" si="140"/>
        <v>#N/A</v>
      </c>
      <c r="CQ118" s="233" t="e">
        <f t="shared" ca="1" si="140"/>
        <v>#N/A</v>
      </c>
      <c r="CR118" s="233" t="e">
        <f t="shared" ca="1" si="140"/>
        <v>#N/A</v>
      </c>
      <c r="CS118" s="233" t="e">
        <f t="shared" ca="1" si="140"/>
        <v>#N/A</v>
      </c>
      <c r="CT118" s="233" t="e">
        <f t="shared" ca="1" si="140"/>
        <v>#N/A</v>
      </c>
      <c r="CU118" s="233" t="e">
        <f t="shared" ca="1" si="140"/>
        <v>#N/A</v>
      </c>
      <c r="CV118" s="233" t="e">
        <f t="shared" ca="1" si="140"/>
        <v>#N/A</v>
      </c>
      <c r="CW118" s="233" t="e">
        <f t="shared" ca="1" si="140"/>
        <v>#N/A</v>
      </c>
      <c r="CX118" s="233" t="e">
        <f t="shared" ca="1" si="140"/>
        <v>#N/A</v>
      </c>
      <c r="CY118" s="233" t="e">
        <f t="shared" ca="1" si="140"/>
        <v>#N/A</v>
      </c>
      <c r="CZ118" s="233" t="e">
        <f t="shared" ca="1" si="140"/>
        <v>#N/A</v>
      </c>
      <c r="DA118" s="233" t="e">
        <f t="shared" ca="1" si="140"/>
        <v>#N/A</v>
      </c>
      <c r="DB118" s="233" t="e">
        <f t="shared" ca="1" si="140"/>
        <v>#N/A</v>
      </c>
      <c r="DC118" s="233" t="e">
        <f t="shared" ca="1" si="140"/>
        <v>#N/A</v>
      </c>
      <c r="DE118" s="253"/>
    </row>
    <row r="119" spans="1:110" hidden="1">
      <c r="A119" s="123">
        <v>107</v>
      </c>
      <c r="B119" s="204" t="str">
        <f t="shared" ca="1" si="83"/>
        <v>L.1.2.</v>
      </c>
      <c r="C119" s="128" t="str">
        <f t="shared" ca="1" si="84"/>
        <v>Laiko sutaupymai</v>
      </c>
      <c r="D119" s="134"/>
      <c r="E119" s="147" t="str">
        <f t="shared" ca="1" si="85"/>
        <v/>
      </c>
      <c r="F119" s="138">
        <f ca="1">H119+NPV(SD,I119:INDEX(I119:DC119,PAL))</f>
        <v>17810603.677970227</v>
      </c>
      <c r="G119" s="139">
        <f ca="1">SUMIF($H$5:$DC$5,"&lt;="&amp;PAL,$H119:$DC119)</f>
        <v>47539776.25350076</v>
      </c>
      <c r="H119" s="137">
        <f t="shared" ref="H119:W125" ca="1" si="141">OFFSET(INDIRECT("'"&amp;Opt_alt&amp;"'!H12"),$A119,H$5)*$DF119</f>
        <v>0</v>
      </c>
      <c r="I119" s="137">
        <f t="shared" ca="1" si="141"/>
        <v>0</v>
      </c>
      <c r="J119" s="137">
        <f t="shared" ca="1" si="141"/>
        <v>322789.00013557076</v>
      </c>
      <c r="K119" s="137">
        <f t="shared" ca="1" si="141"/>
        <v>331329.02869829081</v>
      </c>
      <c r="L119" s="137">
        <f t="shared" ca="1" si="141"/>
        <v>339215.91955964058</v>
      </c>
      <c r="M119" s="137">
        <f t="shared" ca="1" si="141"/>
        <v>349357.65419455181</v>
      </c>
      <c r="N119" s="137">
        <f t="shared" ca="1" si="141"/>
        <v>971747.10262698436</v>
      </c>
      <c r="O119" s="137">
        <f t="shared" ca="1" si="141"/>
        <v>1000893.2579349438</v>
      </c>
      <c r="P119" s="137">
        <f t="shared" ca="1" si="141"/>
        <v>1030305.3008454094</v>
      </c>
      <c r="Q119" s="137">
        <f t="shared" ca="1" si="141"/>
        <v>1061214.9279470679</v>
      </c>
      <c r="R119" s="137">
        <f t="shared" ca="1" si="141"/>
        <v>1093356.2516374143</v>
      </c>
      <c r="S119" s="137">
        <f t="shared" ca="1" si="141"/>
        <v>1126162.2943340251</v>
      </c>
      <c r="T119" s="137">
        <f t="shared" ca="1" si="141"/>
        <v>1160200.033619324</v>
      </c>
      <c r="U119" s="137">
        <f t="shared" ca="1" si="141"/>
        <v>1194902.4919108872</v>
      </c>
      <c r="V119" s="137">
        <f t="shared" ca="1" si="141"/>
        <v>1230703.7029898849</v>
      </c>
      <c r="W119" s="137">
        <f t="shared" ca="1" si="141"/>
        <v>1267302.5768764003</v>
      </c>
      <c r="X119" s="137">
        <f t="shared" ref="X119:AM125" ca="1" si="142">OFFSET(INDIRECT("'"&amp;Opt_alt&amp;"'!H12"),$A119,X$5)*$DF119</f>
        <v>1305000.2035503504</v>
      </c>
      <c r="Y119" s="137">
        <f t="shared" ca="1" si="142"/>
        <v>1344328.3582167474</v>
      </c>
      <c r="Z119" s="137">
        <f t="shared" ca="1" si="142"/>
        <v>1384587.1194919143</v>
      </c>
      <c r="AA119" s="137">
        <f t="shared" ca="1" si="142"/>
        <v>1425944.6335545157</v>
      </c>
      <c r="AB119" s="137">
        <f t="shared" ca="1" si="142"/>
        <v>1468932.6756095639</v>
      </c>
      <c r="AC119" s="137">
        <f t="shared" ca="1" si="142"/>
        <v>1512851.3242733823</v>
      </c>
      <c r="AD119" s="137">
        <f t="shared" ca="1" si="142"/>
        <v>1557868.7257246354</v>
      </c>
      <c r="AE119" s="137">
        <f t="shared" ca="1" si="142"/>
        <v>1605181.3741745998</v>
      </c>
      <c r="AF119" s="137">
        <f t="shared" ca="1" si="142"/>
        <v>1653592.7754119986</v>
      </c>
      <c r="AG119" s="137">
        <f t="shared" ca="1" si="142"/>
        <v>1702403.0080531563</v>
      </c>
      <c r="AH119" s="137">
        <f t="shared" ca="1" si="142"/>
        <v>1753508.4876930248</v>
      </c>
      <c r="AI119" s="137">
        <f t="shared" ca="1" si="142"/>
        <v>1805845.6639215813</v>
      </c>
      <c r="AJ119" s="137">
        <f t="shared" ca="1" si="142"/>
        <v>1859946.311943837</v>
      </c>
      <c r="AK119" s="137">
        <f t="shared" ca="1" si="142"/>
        <v>1915810.4317597919</v>
      </c>
      <c r="AL119" s="137">
        <f t="shared" ca="1" si="142"/>
        <v>1973438.0233694459</v>
      </c>
      <c r="AM119" s="137">
        <f t="shared" ca="1" si="142"/>
        <v>2032962.0305740526</v>
      </c>
      <c r="AN119" s="137">
        <f t="shared" ref="AN119:BC125" ca="1" si="143">OFFSET(INDIRECT("'"&amp;Opt_alt&amp;"'!H12"),$A119,AN$5)*$DF119</f>
        <v>2093283.7005861765</v>
      </c>
      <c r="AO119" s="137">
        <f t="shared" ca="1" si="143"/>
        <v>2156334.6513781818</v>
      </c>
      <c r="AP119" s="137">
        <f t="shared" ca="1" si="143"/>
        <v>2220883.1863613799</v>
      </c>
      <c r="AQ119" s="137">
        <f t="shared" ca="1" si="143"/>
        <v>2287594.0245420365</v>
      </c>
      <c r="AR119" s="137">
        <f t="shared" ca="1" si="143"/>
        <v>0</v>
      </c>
      <c r="AS119" s="137">
        <f t="shared" ca="1" si="143"/>
        <v>0</v>
      </c>
      <c r="AT119" s="137">
        <f t="shared" ca="1" si="143"/>
        <v>0</v>
      </c>
      <c r="AU119" s="137">
        <f t="shared" ca="1" si="143"/>
        <v>0</v>
      </c>
      <c r="AV119" s="137">
        <f t="shared" ca="1" si="143"/>
        <v>0</v>
      </c>
      <c r="AW119" s="137">
        <f t="shared" ca="1" si="143"/>
        <v>0</v>
      </c>
      <c r="AX119" s="137">
        <f t="shared" ca="1" si="143"/>
        <v>0</v>
      </c>
      <c r="AY119" s="137">
        <f t="shared" ca="1" si="143"/>
        <v>0</v>
      </c>
      <c r="AZ119" s="137">
        <f t="shared" ca="1" si="143"/>
        <v>0</v>
      </c>
      <c r="BA119" s="137">
        <f t="shared" ca="1" si="143"/>
        <v>0</v>
      </c>
      <c r="BB119" s="137">
        <f t="shared" ca="1" si="143"/>
        <v>0</v>
      </c>
      <c r="BC119" s="137">
        <f t="shared" ca="1" si="143"/>
        <v>0</v>
      </c>
      <c r="BD119" s="137">
        <f t="shared" ref="BD119:BS125" ca="1" si="144">OFFSET(INDIRECT("'"&amp;Opt_alt&amp;"'!H12"),$A119,BD$5)*$DF119</f>
        <v>0</v>
      </c>
      <c r="BE119" s="137">
        <f t="shared" ca="1" si="144"/>
        <v>0</v>
      </c>
      <c r="BF119" s="137">
        <f t="shared" ca="1" si="144"/>
        <v>0</v>
      </c>
      <c r="BG119" s="137">
        <f t="shared" ca="1" si="144"/>
        <v>0</v>
      </c>
      <c r="BH119" s="137">
        <f t="shared" ca="1" si="144"/>
        <v>0</v>
      </c>
      <c r="BI119" s="137">
        <f t="shared" ca="1" si="144"/>
        <v>0</v>
      </c>
      <c r="BJ119" s="137">
        <f t="shared" ca="1" si="144"/>
        <v>0</v>
      </c>
      <c r="BK119" s="137">
        <f t="shared" ca="1" si="144"/>
        <v>0</v>
      </c>
      <c r="BL119" s="137">
        <f t="shared" ca="1" si="144"/>
        <v>0</v>
      </c>
      <c r="BM119" s="137">
        <f t="shared" ca="1" si="144"/>
        <v>0</v>
      </c>
      <c r="BN119" s="137">
        <f t="shared" ca="1" si="144"/>
        <v>0</v>
      </c>
      <c r="BO119" s="137">
        <f t="shared" ca="1" si="144"/>
        <v>0</v>
      </c>
      <c r="BP119" s="137">
        <f t="shared" ca="1" si="144"/>
        <v>0</v>
      </c>
      <c r="BQ119" s="137">
        <f t="shared" ca="1" si="144"/>
        <v>0</v>
      </c>
      <c r="BR119" s="137">
        <f t="shared" ca="1" si="144"/>
        <v>0</v>
      </c>
      <c r="BS119" s="137">
        <f t="shared" ca="1" si="144"/>
        <v>0</v>
      </c>
      <c r="BT119" s="137">
        <f t="shared" ref="BT119:CI125" ca="1" si="145">OFFSET(INDIRECT("'"&amp;Opt_alt&amp;"'!H12"),$A119,BT$5)*$DF119</f>
        <v>0</v>
      </c>
      <c r="BU119" s="137">
        <f t="shared" ca="1" si="145"/>
        <v>0</v>
      </c>
      <c r="BV119" s="137">
        <f t="shared" ca="1" si="145"/>
        <v>0</v>
      </c>
      <c r="BW119" s="137">
        <f t="shared" ca="1" si="145"/>
        <v>0</v>
      </c>
      <c r="BX119" s="137">
        <f t="shared" ca="1" si="145"/>
        <v>0</v>
      </c>
      <c r="BY119" s="137">
        <f t="shared" ca="1" si="145"/>
        <v>0</v>
      </c>
      <c r="BZ119" s="137">
        <f t="shared" ca="1" si="145"/>
        <v>0</v>
      </c>
      <c r="CA119" s="137">
        <f t="shared" ca="1" si="145"/>
        <v>0</v>
      </c>
      <c r="CB119" s="137">
        <f t="shared" ca="1" si="145"/>
        <v>0</v>
      </c>
      <c r="CC119" s="137">
        <f t="shared" ca="1" si="145"/>
        <v>0</v>
      </c>
      <c r="CD119" s="137">
        <f t="shared" ca="1" si="145"/>
        <v>0</v>
      </c>
      <c r="CE119" s="137">
        <f t="shared" ca="1" si="145"/>
        <v>0</v>
      </c>
      <c r="CF119" s="137">
        <f t="shared" ca="1" si="145"/>
        <v>0</v>
      </c>
      <c r="CG119" s="137">
        <f t="shared" ca="1" si="145"/>
        <v>0</v>
      </c>
      <c r="CH119" s="137">
        <f t="shared" ca="1" si="145"/>
        <v>0</v>
      </c>
      <c r="CI119" s="137">
        <f t="shared" ca="1" si="145"/>
        <v>0</v>
      </c>
      <c r="CJ119" s="137">
        <f t="shared" ref="CJ119:CY125" ca="1" si="146">OFFSET(INDIRECT("'"&amp;Opt_alt&amp;"'!H12"),$A119,CJ$5)*$DF119</f>
        <v>0</v>
      </c>
      <c r="CK119" s="137">
        <f t="shared" ca="1" si="146"/>
        <v>0</v>
      </c>
      <c r="CL119" s="137">
        <f t="shared" ca="1" si="146"/>
        <v>0</v>
      </c>
      <c r="CM119" s="137">
        <f t="shared" ca="1" si="146"/>
        <v>0</v>
      </c>
      <c r="CN119" s="137">
        <f t="shared" ca="1" si="146"/>
        <v>0</v>
      </c>
      <c r="CO119" s="137">
        <f t="shared" ca="1" si="146"/>
        <v>0</v>
      </c>
      <c r="CP119" s="137">
        <f t="shared" ca="1" si="146"/>
        <v>0</v>
      </c>
      <c r="CQ119" s="137">
        <f t="shared" ca="1" si="146"/>
        <v>0</v>
      </c>
      <c r="CR119" s="137">
        <f t="shared" ca="1" si="146"/>
        <v>0</v>
      </c>
      <c r="CS119" s="137">
        <f t="shared" ca="1" si="146"/>
        <v>0</v>
      </c>
      <c r="CT119" s="137">
        <f t="shared" ca="1" si="146"/>
        <v>0</v>
      </c>
      <c r="CU119" s="137">
        <f t="shared" ca="1" si="146"/>
        <v>0</v>
      </c>
      <c r="CV119" s="137">
        <f t="shared" ca="1" si="146"/>
        <v>0</v>
      </c>
      <c r="CW119" s="137">
        <f t="shared" ca="1" si="146"/>
        <v>0</v>
      </c>
      <c r="CX119" s="137">
        <f t="shared" ca="1" si="146"/>
        <v>0</v>
      </c>
      <c r="CY119" s="137">
        <f t="shared" ca="1" si="146"/>
        <v>0</v>
      </c>
      <c r="CZ119" s="137">
        <f t="shared" ref="CT119:DC125" ca="1" si="147">OFFSET(INDIRECT("'"&amp;Opt_alt&amp;"'!H12"),$A119,CZ$5)*$DF119</f>
        <v>0</v>
      </c>
      <c r="DA119" s="137">
        <f t="shared" ca="1" si="147"/>
        <v>0</v>
      </c>
      <c r="DB119" s="137">
        <f t="shared" ca="1" si="147"/>
        <v>0</v>
      </c>
      <c r="DC119" s="137">
        <f t="shared" ca="1" si="147"/>
        <v>0</v>
      </c>
      <c r="DE119" s="253" t="str">
        <f t="shared" ca="1" si="86"/>
        <v>L.1.2.</v>
      </c>
      <c r="DF119">
        <f t="shared" ref="DF119:DF125" ca="1" si="148">VLOOKUP(DE119,scenarijai,$DF$6,FALSE)</f>
        <v>1</v>
      </c>
    </row>
    <row r="120" spans="1:110" hidden="1">
      <c r="A120" s="123">
        <v>108</v>
      </c>
      <c r="B120" s="204" t="str">
        <f t="shared" ca="1" si="83"/>
        <v>L.1.3.</v>
      </c>
      <c r="C120" s="128" t="str">
        <f t="shared" ca="1" si="84"/>
        <v>Nelaimingų atsitikimų sumažėjimas</v>
      </c>
      <c r="D120" s="134"/>
      <c r="E120" s="147" t="str">
        <f t="shared" ca="1" si="85"/>
        <v/>
      </c>
      <c r="F120" s="138">
        <f ca="1">H120+NPV(SD,I120:INDEX(I120:DC120,PAL))</f>
        <v>817689.32096467086</v>
      </c>
      <c r="G120" s="139">
        <f ca="1">SUMIF($H$5:$DC$5,"&lt;="&amp;PAL,$H120:$DC120)</f>
        <v>2064366.7663498099</v>
      </c>
      <c r="H120" s="137">
        <f t="shared" ca="1" si="141"/>
        <v>0</v>
      </c>
      <c r="I120" s="137">
        <f t="shared" ca="1" si="141"/>
        <v>0</v>
      </c>
      <c r="J120" s="137">
        <f t="shared" ca="1" si="141"/>
        <v>36113.281844106466</v>
      </c>
      <c r="K120" s="137">
        <f t="shared" ca="1" si="141"/>
        <v>37064.466444866921</v>
      </c>
      <c r="L120" s="137">
        <f t="shared" ca="1" si="141"/>
        <v>37946.588878326998</v>
      </c>
      <c r="M120" s="137">
        <f t="shared" ca="1" si="141"/>
        <v>39083.773574144485</v>
      </c>
      <c r="N120" s="137">
        <f t="shared" ca="1" si="141"/>
        <v>40255.037167300383</v>
      </c>
      <c r="O120" s="137">
        <f t="shared" ca="1" si="141"/>
        <v>41461.401615969582</v>
      </c>
      <c r="P120" s="137">
        <f t="shared" ca="1" si="141"/>
        <v>42703.918060836506</v>
      </c>
      <c r="Q120" s="137">
        <f t="shared" ca="1" si="141"/>
        <v>43983.67072243346</v>
      </c>
      <c r="R120" s="137">
        <f t="shared" ca="1" si="141"/>
        <v>45301.77480988593</v>
      </c>
      <c r="S120" s="137">
        <f t="shared" ca="1" si="141"/>
        <v>46659.380133079845</v>
      </c>
      <c r="T120" s="137">
        <f t="shared" ca="1" si="141"/>
        <v>48057.669771863119</v>
      </c>
      <c r="U120" s="137">
        <f t="shared" ca="1" si="141"/>
        <v>49497.863403041825</v>
      </c>
      <c r="V120" s="137">
        <f t="shared" ca="1" si="141"/>
        <v>50981.217300380231</v>
      </c>
      <c r="W120" s="137">
        <f t="shared" ca="1" si="141"/>
        <v>52509.024049429659</v>
      </c>
      <c r="X120" s="137">
        <f t="shared" ca="1" si="142"/>
        <v>54082.615874524716</v>
      </c>
      <c r="Y120" s="137">
        <f t="shared" ca="1" si="142"/>
        <v>55703.36558935362</v>
      </c>
      <c r="Z120" s="137">
        <f t="shared" ca="1" si="142"/>
        <v>57372.6858365019</v>
      </c>
      <c r="AA120" s="137">
        <f t="shared" ca="1" si="142"/>
        <v>59092.032794676801</v>
      </c>
      <c r="AB120" s="137">
        <f t="shared" ca="1" si="142"/>
        <v>60862.904847908751</v>
      </c>
      <c r="AC120" s="137">
        <f t="shared" ca="1" si="142"/>
        <v>62686.846102661606</v>
      </c>
      <c r="AD120" s="137">
        <f t="shared" ca="1" si="142"/>
        <v>64565.447433460075</v>
      </c>
      <c r="AE120" s="137">
        <f t="shared" ca="1" si="142"/>
        <v>66500.346768060845</v>
      </c>
      <c r="AF120" s="137">
        <f t="shared" ca="1" si="142"/>
        <v>68493.231558935368</v>
      </c>
      <c r="AG120" s="137">
        <f t="shared" ca="1" si="142"/>
        <v>70545.838973384045</v>
      </c>
      <c r="AH120" s="137">
        <f t="shared" ca="1" si="142"/>
        <v>72659.959315589367</v>
      </c>
      <c r="AI120" s="137">
        <f t="shared" ca="1" si="142"/>
        <v>74837.434885931565</v>
      </c>
      <c r="AJ120" s="137">
        <f t="shared" ca="1" si="142"/>
        <v>77080.165779467687</v>
      </c>
      <c r="AK120" s="137">
        <f t="shared" ca="1" si="142"/>
        <v>79390.106653992392</v>
      </c>
      <c r="AL120" s="137">
        <f t="shared" ca="1" si="142"/>
        <v>81769.271958174912</v>
      </c>
      <c r="AM120" s="137">
        <f t="shared" ca="1" si="142"/>
        <v>84219.736406844095</v>
      </c>
      <c r="AN120" s="137">
        <f t="shared" ca="1" si="143"/>
        <v>86743.636026615975</v>
      </c>
      <c r="AO120" s="137">
        <f t="shared" ca="1" si="143"/>
        <v>89343.172243346009</v>
      </c>
      <c r="AP120" s="137">
        <f t="shared" ca="1" si="143"/>
        <v>92020.611406844109</v>
      </c>
      <c r="AQ120" s="137">
        <f t="shared" ca="1" si="143"/>
        <v>94778.288117870732</v>
      </c>
      <c r="AR120" s="137">
        <f t="shared" ca="1" si="143"/>
        <v>0</v>
      </c>
      <c r="AS120" s="137">
        <f t="shared" ca="1" si="143"/>
        <v>0</v>
      </c>
      <c r="AT120" s="137">
        <f t="shared" ca="1" si="143"/>
        <v>0</v>
      </c>
      <c r="AU120" s="137">
        <f t="shared" ca="1" si="143"/>
        <v>0</v>
      </c>
      <c r="AV120" s="137">
        <f t="shared" ca="1" si="143"/>
        <v>0</v>
      </c>
      <c r="AW120" s="137">
        <f t="shared" ca="1" si="143"/>
        <v>0</v>
      </c>
      <c r="AX120" s="137">
        <f t="shared" ca="1" si="143"/>
        <v>0</v>
      </c>
      <c r="AY120" s="137">
        <f t="shared" ca="1" si="143"/>
        <v>0</v>
      </c>
      <c r="AZ120" s="137">
        <f t="shared" ca="1" si="143"/>
        <v>0</v>
      </c>
      <c r="BA120" s="137">
        <f t="shared" ca="1" si="143"/>
        <v>0</v>
      </c>
      <c r="BB120" s="137">
        <f t="shared" ca="1" si="143"/>
        <v>0</v>
      </c>
      <c r="BC120" s="137">
        <f t="shared" ca="1" si="143"/>
        <v>0</v>
      </c>
      <c r="BD120" s="137">
        <f t="shared" ca="1" si="144"/>
        <v>0</v>
      </c>
      <c r="BE120" s="137">
        <f t="shared" ca="1" si="144"/>
        <v>0</v>
      </c>
      <c r="BF120" s="137">
        <f t="shared" ca="1" si="144"/>
        <v>0</v>
      </c>
      <c r="BG120" s="137">
        <f t="shared" ca="1" si="144"/>
        <v>0</v>
      </c>
      <c r="BH120" s="137">
        <f t="shared" ca="1" si="144"/>
        <v>0</v>
      </c>
      <c r="BI120" s="137">
        <f t="shared" ca="1" si="144"/>
        <v>0</v>
      </c>
      <c r="BJ120" s="137">
        <f t="shared" ca="1" si="144"/>
        <v>0</v>
      </c>
      <c r="BK120" s="137">
        <f t="shared" ca="1" si="144"/>
        <v>0</v>
      </c>
      <c r="BL120" s="137">
        <f t="shared" ca="1" si="144"/>
        <v>0</v>
      </c>
      <c r="BM120" s="137">
        <f t="shared" ca="1" si="144"/>
        <v>0</v>
      </c>
      <c r="BN120" s="137">
        <f t="shared" ca="1" si="144"/>
        <v>0</v>
      </c>
      <c r="BO120" s="137">
        <f t="shared" ca="1" si="144"/>
        <v>0</v>
      </c>
      <c r="BP120" s="137">
        <f t="shared" ca="1" si="144"/>
        <v>0</v>
      </c>
      <c r="BQ120" s="137">
        <f t="shared" ca="1" si="144"/>
        <v>0</v>
      </c>
      <c r="BR120" s="137">
        <f t="shared" ca="1" si="144"/>
        <v>0</v>
      </c>
      <c r="BS120" s="137">
        <f t="shared" ca="1" si="144"/>
        <v>0</v>
      </c>
      <c r="BT120" s="137">
        <f t="shared" ca="1" si="145"/>
        <v>0</v>
      </c>
      <c r="BU120" s="137">
        <f t="shared" ca="1" si="145"/>
        <v>0</v>
      </c>
      <c r="BV120" s="137">
        <f t="shared" ca="1" si="145"/>
        <v>0</v>
      </c>
      <c r="BW120" s="137">
        <f t="shared" ca="1" si="145"/>
        <v>0</v>
      </c>
      <c r="BX120" s="137">
        <f t="shared" ca="1" si="145"/>
        <v>0</v>
      </c>
      <c r="BY120" s="137">
        <f t="shared" ca="1" si="145"/>
        <v>0</v>
      </c>
      <c r="BZ120" s="137">
        <f t="shared" ca="1" si="145"/>
        <v>0</v>
      </c>
      <c r="CA120" s="137">
        <f t="shared" ca="1" si="145"/>
        <v>0</v>
      </c>
      <c r="CB120" s="137">
        <f t="shared" ca="1" si="145"/>
        <v>0</v>
      </c>
      <c r="CC120" s="137">
        <f t="shared" ca="1" si="145"/>
        <v>0</v>
      </c>
      <c r="CD120" s="137">
        <f t="shared" ca="1" si="145"/>
        <v>0</v>
      </c>
      <c r="CE120" s="137">
        <f t="shared" ca="1" si="145"/>
        <v>0</v>
      </c>
      <c r="CF120" s="137">
        <f t="shared" ca="1" si="145"/>
        <v>0</v>
      </c>
      <c r="CG120" s="137">
        <f t="shared" ca="1" si="145"/>
        <v>0</v>
      </c>
      <c r="CH120" s="137">
        <f t="shared" ca="1" si="145"/>
        <v>0</v>
      </c>
      <c r="CI120" s="137">
        <f t="shared" ca="1" si="145"/>
        <v>0</v>
      </c>
      <c r="CJ120" s="137">
        <f t="shared" ca="1" si="146"/>
        <v>0</v>
      </c>
      <c r="CK120" s="137">
        <f t="shared" ca="1" si="146"/>
        <v>0</v>
      </c>
      <c r="CL120" s="137">
        <f t="shared" ca="1" si="146"/>
        <v>0</v>
      </c>
      <c r="CM120" s="137">
        <f t="shared" ca="1" si="146"/>
        <v>0</v>
      </c>
      <c r="CN120" s="137">
        <f t="shared" ca="1" si="146"/>
        <v>0</v>
      </c>
      <c r="CO120" s="137">
        <f t="shared" ca="1" si="146"/>
        <v>0</v>
      </c>
      <c r="CP120" s="137">
        <f t="shared" ca="1" si="146"/>
        <v>0</v>
      </c>
      <c r="CQ120" s="137">
        <f t="shared" ca="1" si="146"/>
        <v>0</v>
      </c>
      <c r="CR120" s="137">
        <f t="shared" ca="1" si="146"/>
        <v>0</v>
      </c>
      <c r="CS120" s="137">
        <f t="shared" ca="1" si="146"/>
        <v>0</v>
      </c>
      <c r="CT120" s="137">
        <f t="shared" ca="1" si="147"/>
        <v>0</v>
      </c>
      <c r="CU120" s="137">
        <f t="shared" ca="1" si="147"/>
        <v>0</v>
      </c>
      <c r="CV120" s="137">
        <f t="shared" ca="1" si="147"/>
        <v>0</v>
      </c>
      <c r="CW120" s="137">
        <f t="shared" ca="1" si="147"/>
        <v>0</v>
      </c>
      <c r="CX120" s="137">
        <f t="shared" ca="1" si="147"/>
        <v>0</v>
      </c>
      <c r="CY120" s="137">
        <f t="shared" ca="1" si="147"/>
        <v>0</v>
      </c>
      <c r="CZ120" s="137">
        <f t="shared" ca="1" si="147"/>
        <v>0</v>
      </c>
      <c r="DA120" s="137">
        <f t="shared" ca="1" si="147"/>
        <v>0</v>
      </c>
      <c r="DB120" s="137">
        <f t="shared" ca="1" si="147"/>
        <v>0</v>
      </c>
      <c r="DC120" s="137">
        <f t="shared" ca="1" si="147"/>
        <v>0</v>
      </c>
      <c r="DE120" s="253" t="str">
        <f t="shared" ca="1" si="86"/>
        <v>L.1.3.</v>
      </c>
      <c r="DF120">
        <f t="shared" ca="1" si="148"/>
        <v>1</v>
      </c>
    </row>
    <row r="121" spans="1:110" hidden="1">
      <c r="A121" s="123">
        <v>109</v>
      </c>
      <c r="B121" s="204" t="str">
        <f t="shared" ca="1" si="83"/>
        <v>L.1.4.</v>
      </c>
      <c r="C121" s="128" t="str">
        <f t="shared" ca="1" si="84"/>
        <v/>
      </c>
      <c r="D121" s="134"/>
      <c r="E121" s="147" t="str">
        <f t="shared" ca="1" si="85"/>
        <v/>
      </c>
      <c r="F121" s="138">
        <f ca="1">H121+NPV(SD,I121:INDEX(I121:DC121,PAL))</f>
        <v>0</v>
      </c>
      <c r="G121" s="139">
        <f ca="1">SUMIF($H$5:$DC$5,"&lt;="&amp;PAL,$H121:$DC121)</f>
        <v>0</v>
      </c>
      <c r="H121" s="137">
        <f t="shared" ca="1" si="141"/>
        <v>0</v>
      </c>
      <c r="I121" s="137">
        <f t="shared" ca="1" si="141"/>
        <v>0</v>
      </c>
      <c r="J121" s="137">
        <f t="shared" ca="1" si="141"/>
        <v>0</v>
      </c>
      <c r="K121" s="137">
        <f t="shared" ca="1" si="141"/>
        <v>0</v>
      </c>
      <c r="L121" s="137">
        <f t="shared" ca="1" si="141"/>
        <v>0</v>
      </c>
      <c r="M121" s="137">
        <f t="shared" ca="1" si="141"/>
        <v>0</v>
      </c>
      <c r="N121" s="137">
        <f t="shared" ca="1" si="141"/>
        <v>0</v>
      </c>
      <c r="O121" s="137">
        <f t="shared" ca="1" si="141"/>
        <v>0</v>
      </c>
      <c r="P121" s="137">
        <f t="shared" ca="1" si="141"/>
        <v>0</v>
      </c>
      <c r="Q121" s="137">
        <f t="shared" ca="1" si="141"/>
        <v>0</v>
      </c>
      <c r="R121" s="137">
        <f t="shared" ca="1" si="141"/>
        <v>0</v>
      </c>
      <c r="S121" s="137">
        <f t="shared" ca="1" si="141"/>
        <v>0</v>
      </c>
      <c r="T121" s="137">
        <f t="shared" ca="1" si="141"/>
        <v>0</v>
      </c>
      <c r="U121" s="137">
        <f t="shared" ca="1" si="141"/>
        <v>0</v>
      </c>
      <c r="V121" s="137">
        <f t="shared" ca="1" si="141"/>
        <v>0</v>
      </c>
      <c r="W121" s="137">
        <f t="shared" ca="1" si="141"/>
        <v>0</v>
      </c>
      <c r="X121" s="137">
        <f t="shared" ca="1" si="142"/>
        <v>0</v>
      </c>
      <c r="Y121" s="137">
        <f t="shared" ca="1" si="142"/>
        <v>0</v>
      </c>
      <c r="Z121" s="137">
        <f t="shared" ca="1" si="142"/>
        <v>0</v>
      </c>
      <c r="AA121" s="137">
        <f t="shared" ca="1" si="142"/>
        <v>0</v>
      </c>
      <c r="AB121" s="137">
        <f t="shared" ca="1" si="142"/>
        <v>0</v>
      </c>
      <c r="AC121" s="137">
        <f t="shared" ca="1" si="142"/>
        <v>0</v>
      </c>
      <c r="AD121" s="137">
        <f t="shared" ca="1" si="142"/>
        <v>0</v>
      </c>
      <c r="AE121" s="137">
        <f t="shared" ca="1" si="142"/>
        <v>0</v>
      </c>
      <c r="AF121" s="137">
        <f t="shared" ca="1" si="142"/>
        <v>0</v>
      </c>
      <c r="AG121" s="137">
        <f t="shared" ca="1" si="142"/>
        <v>0</v>
      </c>
      <c r="AH121" s="137">
        <f t="shared" ca="1" si="142"/>
        <v>0</v>
      </c>
      <c r="AI121" s="137">
        <f t="shared" ca="1" si="142"/>
        <v>0</v>
      </c>
      <c r="AJ121" s="137">
        <f t="shared" ca="1" si="142"/>
        <v>0</v>
      </c>
      <c r="AK121" s="137">
        <f t="shared" ca="1" si="142"/>
        <v>0</v>
      </c>
      <c r="AL121" s="137">
        <f t="shared" ca="1" si="142"/>
        <v>0</v>
      </c>
      <c r="AM121" s="137">
        <f t="shared" ca="1" si="142"/>
        <v>0</v>
      </c>
      <c r="AN121" s="137">
        <f t="shared" ca="1" si="143"/>
        <v>0</v>
      </c>
      <c r="AO121" s="137">
        <f t="shared" ca="1" si="143"/>
        <v>0</v>
      </c>
      <c r="AP121" s="137">
        <f t="shared" ca="1" si="143"/>
        <v>0</v>
      </c>
      <c r="AQ121" s="137">
        <f t="shared" ca="1" si="143"/>
        <v>0</v>
      </c>
      <c r="AR121" s="137">
        <f t="shared" ca="1" si="143"/>
        <v>0</v>
      </c>
      <c r="AS121" s="137">
        <f t="shared" ca="1" si="143"/>
        <v>0</v>
      </c>
      <c r="AT121" s="137">
        <f t="shared" ca="1" si="143"/>
        <v>0</v>
      </c>
      <c r="AU121" s="137">
        <f t="shared" ca="1" si="143"/>
        <v>0</v>
      </c>
      <c r="AV121" s="137">
        <f t="shared" ca="1" si="143"/>
        <v>0</v>
      </c>
      <c r="AW121" s="137">
        <f t="shared" ca="1" si="143"/>
        <v>0</v>
      </c>
      <c r="AX121" s="137">
        <f t="shared" ca="1" si="143"/>
        <v>0</v>
      </c>
      <c r="AY121" s="137">
        <f t="shared" ca="1" si="143"/>
        <v>0</v>
      </c>
      <c r="AZ121" s="137">
        <f t="shared" ca="1" si="143"/>
        <v>0</v>
      </c>
      <c r="BA121" s="137">
        <f t="shared" ca="1" si="143"/>
        <v>0</v>
      </c>
      <c r="BB121" s="137">
        <f t="shared" ca="1" si="143"/>
        <v>0</v>
      </c>
      <c r="BC121" s="137">
        <f t="shared" ca="1" si="143"/>
        <v>0</v>
      </c>
      <c r="BD121" s="137">
        <f t="shared" ca="1" si="144"/>
        <v>0</v>
      </c>
      <c r="BE121" s="137">
        <f t="shared" ca="1" si="144"/>
        <v>0</v>
      </c>
      <c r="BF121" s="137">
        <f t="shared" ca="1" si="144"/>
        <v>0</v>
      </c>
      <c r="BG121" s="137">
        <f t="shared" ca="1" si="144"/>
        <v>0</v>
      </c>
      <c r="BH121" s="137">
        <f t="shared" ca="1" si="144"/>
        <v>0</v>
      </c>
      <c r="BI121" s="137">
        <f t="shared" ca="1" si="144"/>
        <v>0</v>
      </c>
      <c r="BJ121" s="137">
        <f t="shared" ca="1" si="144"/>
        <v>0</v>
      </c>
      <c r="BK121" s="137">
        <f t="shared" ca="1" si="144"/>
        <v>0</v>
      </c>
      <c r="BL121" s="137">
        <f t="shared" ca="1" si="144"/>
        <v>0</v>
      </c>
      <c r="BM121" s="137">
        <f t="shared" ca="1" si="144"/>
        <v>0</v>
      </c>
      <c r="BN121" s="137">
        <f t="shared" ca="1" si="144"/>
        <v>0</v>
      </c>
      <c r="BO121" s="137">
        <f t="shared" ca="1" si="144"/>
        <v>0</v>
      </c>
      <c r="BP121" s="137">
        <f t="shared" ca="1" si="144"/>
        <v>0</v>
      </c>
      <c r="BQ121" s="137">
        <f t="shared" ca="1" si="144"/>
        <v>0</v>
      </c>
      <c r="BR121" s="137">
        <f t="shared" ca="1" si="144"/>
        <v>0</v>
      </c>
      <c r="BS121" s="137">
        <f t="shared" ca="1" si="144"/>
        <v>0</v>
      </c>
      <c r="BT121" s="137">
        <f t="shared" ca="1" si="145"/>
        <v>0</v>
      </c>
      <c r="BU121" s="137">
        <f t="shared" ca="1" si="145"/>
        <v>0</v>
      </c>
      <c r="BV121" s="137">
        <f t="shared" ca="1" si="145"/>
        <v>0</v>
      </c>
      <c r="BW121" s="137">
        <f t="shared" ca="1" si="145"/>
        <v>0</v>
      </c>
      <c r="BX121" s="137">
        <f t="shared" ca="1" si="145"/>
        <v>0</v>
      </c>
      <c r="BY121" s="137">
        <f t="shared" ca="1" si="145"/>
        <v>0</v>
      </c>
      <c r="BZ121" s="137">
        <f t="shared" ca="1" si="145"/>
        <v>0</v>
      </c>
      <c r="CA121" s="137">
        <f t="shared" ca="1" si="145"/>
        <v>0</v>
      </c>
      <c r="CB121" s="137">
        <f t="shared" ca="1" si="145"/>
        <v>0</v>
      </c>
      <c r="CC121" s="137">
        <f t="shared" ca="1" si="145"/>
        <v>0</v>
      </c>
      <c r="CD121" s="137">
        <f t="shared" ca="1" si="145"/>
        <v>0</v>
      </c>
      <c r="CE121" s="137">
        <f t="shared" ca="1" si="145"/>
        <v>0</v>
      </c>
      <c r="CF121" s="137">
        <f t="shared" ca="1" si="145"/>
        <v>0</v>
      </c>
      <c r="CG121" s="137">
        <f t="shared" ca="1" si="145"/>
        <v>0</v>
      </c>
      <c r="CH121" s="137">
        <f t="shared" ca="1" si="145"/>
        <v>0</v>
      </c>
      <c r="CI121" s="137">
        <f t="shared" ca="1" si="145"/>
        <v>0</v>
      </c>
      <c r="CJ121" s="137">
        <f t="shared" ca="1" si="146"/>
        <v>0</v>
      </c>
      <c r="CK121" s="137">
        <f t="shared" ca="1" si="146"/>
        <v>0</v>
      </c>
      <c r="CL121" s="137">
        <f t="shared" ca="1" si="146"/>
        <v>0</v>
      </c>
      <c r="CM121" s="137">
        <f t="shared" ca="1" si="146"/>
        <v>0</v>
      </c>
      <c r="CN121" s="137">
        <f t="shared" ca="1" si="146"/>
        <v>0</v>
      </c>
      <c r="CO121" s="137">
        <f t="shared" ca="1" si="146"/>
        <v>0</v>
      </c>
      <c r="CP121" s="137">
        <f t="shared" ca="1" si="146"/>
        <v>0</v>
      </c>
      <c r="CQ121" s="137">
        <f t="shared" ca="1" si="146"/>
        <v>0</v>
      </c>
      <c r="CR121" s="137">
        <f t="shared" ca="1" si="146"/>
        <v>0</v>
      </c>
      <c r="CS121" s="137">
        <f t="shared" ca="1" si="146"/>
        <v>0</v>
      </c>
      <c r="CT121" s="137">
        <f t="shared" ca="1" si="147"/>
        <v>0</v>
      </c>
      <c r="CU121" s="137">
        <f t="shared" ca="1" si="147"/>
        <v>0</v>
      </c>
      <c r="CV121" s="137">
        <f t="shared" ca="1" si="147"/>
        <v>0</v>
      </c>
      <c r="CW121" s="137">
        <f t="shared" ca="1" si="147"/>
        <v>0</v>
      </c>
      <c r="CX121" s="137">
        <f t="shared" ca="1" si="147"/>
        <v>0</v>
      </c>
      <c r="CY121" s="137">
        <f t="shared" ca="1" si="147"/>
        <v>0</v>
      </c>
      <c r="CZ121" s="137">
        <f t="shared" ca="1" si="147"/>
        <v>0</v>
      </c>
      <c r="DA121" s="137">
        <f t="shared" ca="1" si="147"/>
        <v>0</v>
      </c>
      <c r="DB121" s="137">
        <f t="shared" ca="1" si="147"/>
        <v>0</v>
      </c>
      <c r="DC121" s="137">
        <f t="shared" ca="1" si="147"/>
        <v>0</v>
      </c>
      <c r="DE121" s="253" t="str">
        <f t="shared" ca="1" si="86"/>
        <v>L.1.4.</v>
      </c>
      <c r="DF121">
        <f t="shared" ca="1" si="148"/>
        <v>1</v>
      </c>
    </row>
    <row r="122" spans="1:110" hidden="1">
      <c r="A122" s="123">
        <v>110</v>
      </c>
      <c r="B122" s="204" t="str">
        <f t="shared" ca="1" si="83"/>
        <v>L.1.5.</v>
      </c>
      <c r="C122" s="128" t="str">
        <f t="shared" ca="1" si="84"/>
        <v/>
      </c>
      <c r="D122" s="134"/>
      <c r="E122" s="147" t="str">
        <f t="shared" ca="1" si="85"/>
        <v/>
      </c>
      <c r="F122" s="138">
        <f ca="1">H122+NPV(SD,I122:INDEX(I122:DC122,PAL))</f>
        <v>0</v>
      </c>
      <c r="G122" s="139">
        <f ca="1">SUMIF($H$5:$DC$5,"&lt;="&amp;PAL,$H122:$DC122)</f>
        <v>0</v>
      </c>
      <c r="H122" s="137">
        <f t="shared" ca="1" si="141"/>
        <v>0</v>
      </c>
      <c r="I122" s="137">
        <f t="shared" ca="1" si="141"/>
        <v>0</v>
      </c>
      <c r="J122" s="137">
        <f t="shared" ca="1" si="141"/>
        <v>0</v>
      </c>
      <c r="K122" s="137">
        <f t="shared" ca="1" si="141"/>
        <v>0</v>
      </c>
      <c r="L122" s="137">
        <f t="shared" ca="1" si="141"/>
        <v>0</v>
      </c>
      <c r="M122" s="137">
        <f t="shared" ca="1" si="141"/>
        <v>0</v>
      </c>
      <c r="N122" s="137">
        <f t="shared" ca="1" si="141"/>
        <v>0</v>
      </c>
      <c r="O122" s="137">
        <f t="shared" ca="1" si="141"/>
        <v>0</v>
      </c>
      <c r="P122" s="137">
        <f t="shared" ca="1" si="141"/>
        <v>0</v>
      </c>
      <c r="Q122" s="137">
        <f t="shared" ca="1" si="141"/>
        <v>0</v>
      </c>
      <c r="R122" s="137">
        <f t="shared" ca="1" si="141"/>
        <v>0</v>
      </c>
      <c r="S122" s="137">
        <f t="shared" ca="1" si="141"/>
        <v>0</v>
      </c>
      <c r="T122" s="137">
        <f t="shared" ca="1" si="141"/>
        <v>0</v>
      </c>
      <c r="U122" s="137">
        <f t="shared" ca="1" si="141"/>
        <v>0</v>
      </c>
      <c r="V122" s="137">
        <f t="shared" ca="1" si="141"/>
        <v>0</v>
      </c>
      <c r="W122" s="137">
        <f t="shared" ca="1" si="141"/>
        <v>0</v>
      </c>
      <c r="X122" s="137">
        <f t="shared" ca="1" si="142"/>
        <v>0</v>
      </c>
      <c r="Y122" s="137">
        <f t="shared" ca="1" si="142"/>
        <v>0</v>
      </c>
      <c r="Z122" s="137">
        <f t="shared" ca="1" si="142"/>
        <v>0</v>
      </c>
      <c r="AA122" s="137">
        <f t="shared" ca="1" si="142"/>
        <v>0</v>
      </c>
      <c r="AB122" s="137">
        <f t="shared" ca="1" si="142"/>
        <v>0</v>
      </c>
      <c r="AC122" s="137">
        <f t="shared" ca="1" si="142"/>
        <v>0</v>
      </c>
      <c r="AD122" s="137">
        <f t="shared" ca="1" si="142"/>
        <v>0</v>
      </c>
      <c r="AE122" s="137">
        <f t="shared" ca="1" si="142"/>
        <v>0</v>
      </c>
      <c r="AF122" s="137">
        <f t="shared" ca="1" si="142"/>
        <v>0</v>
      </c>
      <c r="AG122" s="137">
        <f t="shared" ca="1" si="142"/>
        <v>0</v>
      </c>
      <c r="AH122" s="137">
        <f t="shared" ca="1" si="142"/>
        <v>0</v>
      </c>
      <c r="AI122" s="137">
        <f t="shared" ca="1" si="142"/>
        <v>0</v>
      </c>
      <c r="AJ122" s="137">
        <f t="shared" ca="1" si="142"/>
        <v>0</v>
      </c>
      <c r="AK122" s="137">
        <f t="shared" ca="1" si="142"/>
        <v>0</v>
      </c>
      <c r="AL122" s="137">
        <f t="shared" ca="1" si="142"/>
        <v>0</v>
      </c>
      <c r="AM122" s="137">
        <f t="shared" ca="1" si="142"/>
        <v>0</v>
      </c>
      <c r="AN122" s="137">
        <f t="shared" ca="1" si="143"/>
        <v>0</v>
      </c>
      <c r="AO122" s="137">
        <f t="shared" ca="1" si="143"/>
        <v>0</v>
      </c>
      <c r="AP122" s="137">
        <f t="shared" ca="1" si="143"/>
        <v>0</v>
      </c>
      <c r="AQ122" s="137">
        <f t="shared" ca="1" si="143"/>
        <v>0</v>
      </c>
      <c r="AR122" s="137">
        <f t="shared" ca="1" si="143"/>
        <v>0</v>
      </c>
      <c r="AS122" s="137">
        <f t="shared" ca="1" si="143"/>
        <v>0</v>
      </c>
      <c r="AT122" s="137">
        <f t="shared" ca="1" si="143"/>
        <v>0</v>
      </c>
      <c r="AU122" s="137">
        <f t="shared" ca="1" si="143"/>
        <v>0</v>
      </c>
      <c r="AV122" s="137">
        <f t="shared" ca="1" si="143"/>
        <v>0</v>
      </c>
      <c r="AW122" s="137">
        <f t="shared" ca="1" si="143"/>
        <v>0</v>
      </c>
      <c r="AX122" s="137">
        <f t="shared" ca="1" si="143"/>
        <v>0</v>
      </c>
      <c r="AY122" s="137">
        <f t="shared" ca="1" si="143"/>
        <v>0</v>
      </c>
      <c r="AZ122" s="137">
        <f t="shared" ca="1" si="143"/>
        <v>0</v>
      </c>
      <c r="BA122" s="137">
        <f t="shared" ca="1" si="143"/>
        <v>0</v>
      </c>
      <c r="BB122" s="137">
        <f t="shared" ca="1" si="143"/>
        <v>0</v>
      </c>
      <c r="BC122" s="137">
        <f t="shared" ca="1" si="143"/>
        <v>0</v>
      </c>
      <c r="BD122" s="137">
        <f t="shared" ca="1" si="144"/>
        <v>0</v>
      </c>
      <c r="BE122" s="137">
        <f t="shared" ca="1" si="144"/>
        <v>0</v>
      </c>
      <c r="BF122" s="137">
        <f t="shared" ca="1" si="144"/>
        <v>0</v>
      </c>
      <c r="BG122" s="137">
        <f t="shared" ca="1" si="144"/>
        <v>0</v>
      </c>
      <c r="BH122" s="137">
        <f t="shared" ca="1" si="144"/>
        <v>0</v>
      </c>
      <c r="BI122" s="137">
        <f t="shared" ca="1" si="144"/>
        <v>0</v>
      </c>
      <c r="BJ122" s="137">
        <f t="shared" ca="1" si="144"/>
        <v>0</v>
      </c>
      <c r="BK122" s="137">
        <f t="shared" ca="1" si="144"/>
        <v>0</v>
      </c>
      <c r="BL122" s="137">
        <f t="shared" ca="1" si="144"/>
        <v>0</v>
      </c>
      <c r="BM122" s="137">
        <f t="shared" ca="1" si="144"/>
        <v>0</v>
      </c>
      <c r="BN122" s="137">
        <f t="shared" ca="1" si="144"/>
        <v>0</v>
      </c>
      <c r="BO122" s="137">
        <f t="shared" ca="1" si="144"/>
        <v>0</v>
      </c>
      <c r="BP122" s="137">
        <f t="shared" ca="1" si="144"/>
        <v>0</v>
      </c>
      <c r="BQ122" s="137">
        <f t="shared" ca="1" si="144"/>
        <v>0</v>
      </c>
      <c r="BR122" s="137">
        <f t="shared" ca="1" si="144"/>
        <v>0</v>
      </c>
      <c r="BS122" s="137">
        <f t="shared" ca="1" si="144"/>
        <v>0</v>
      </c>
      <c r="BT122" s="137">
        <f t="shared" ca="1" si="145"/>
        <v>0</v>
      </c>
      <c r="BU122" s="137">
        <f t="shared" ca="1" si="145"/>
        <v>0</v>
      </c>
      <c r="BV122" s="137">
        <f t="shared" ca="1" si="145"/>
        <v>0</v>
      </c>
      <c r="BW122" s="137">
        <f t="shared" ca="1" si="145"/>
        <v>0</v>
      </c>
      <c r="BX122" s="137">
        <f t="shared" ca="1" si="145"/>
        <v>0</v>
      </c>
      <c r="BY122" s="137">
        <f t="shared" ca="1" si="145"/>
        <v>0</v>
      </c>
      <c r="BZ122" s="137">
        <f t="shared" ca="1" si="145"/>
        <v>0</v>
      </c>
      <c r="CA122" s="137">
        <f t="shared" ca="1" si="145"/>
        <v>0</v>
      </c>
      <c r="CB122" s="137">
        <f t="shared" ca="1" si="145"/>
        <v>0</v>
      </c>
      <c r="CC122" s="137">
        <f t="shared" ca="1" si="145"/>
        <v>0</v>
      </c>
      <c r="CD122" s="137">
        <f t="shared" ca="1" si="145"/>
        <v>0</v>
      </c>
      <c r="CE122" s="137">
        <f t="shared" ca="1" si="145"/>
        <v>0</v>
      </c>
      <c r="CF122" s="137">
        <f t="shared" ca="1" si="145"/>
        <v>0</v>
      </c>
      <c r="CG122" s="137">
        <f t="shared" ca="1" si="145"/>
        <v>0</v>
      </c>
      <c r="CH122" s="137">
        <f t="shared" ca="1" si="145"/>
        <v>0</v>
      </c>
      <c r="CI122" s="137">
        <f t="shared" ca="1" si="145"/>
        <v>0</v>
      </c>
      <c r="CJ122" s="137">
        <f t="shared" ca="1" si="146"/>
        <v>0</v>
      </c>
      <c r="CK122" s="137">
        <f t="shared" ca="1" si="146"/>
        <v>0</v>
      </c>
      <c r="CL122" s="137">
        <f t="shared" ca="1" si="146"/>
        <v>0</v>
      </c>
      <c r="CM122" s="137">
        <f t="shared" ca="1" si="146"/>
        <v>0</v>
      </c>
      <c r="CN122" s="137">
        <f t="shared" ca="1" si="146"/>
        <v>0</v>
      </c>
      <c r="CO122" s="137">
        <f t="shared" ca="1" si="146"/>
        <v>0</v>
      </c>
      <c r="CP122" s="137">
        <f t="shared" ca="1" si="146"/>
        <v>0</v>
      </c>
      <c r="CQ122" s="137">
        <f t="shared" ca="1" si="146"/>
        <v>0</v>
      </c>
      <c r="CR122" s="137">
        <f t="shared" ca="1" si="146"/>
        <v>0</v>
      </c>
      <c r="CS122" s="137">
        <f t="shared" ca="1" si="146"/>
        <v>0</v>
      </c>
      <c r="CT122" s="137">
        <f t="shared" ca="1" si="147"/>
        <v>0</v>
      </c>
      <c r="CU122" s="137">
        <f t="shared" ca="1" si="147"/>
        <v>0</v>
      </c>
      <c r="CV122" s="137">
        <f t="shared" ca="1" si="147"/>
        <v>0</v>
      </c>
      <c r="CW122" s="137">
        <f t="shared" ca="1" si="147"/>
        <v>0</v>
      </c>
      <c r="CX122" s="137">
        <f t="shared" ca="1" si="147"/>
        <v>0</v>
      </c>
      <c r="CY122" s="137">
        <f t="shared" ca="1" si="147"/>
        <v>0</v>
      </c>
      <c r="CZ122" s="137">
        <f t="shared" ca="1" si="147"/>
        <v>0</v>
      </c>
      <c r="DA122" s="137">
        <f t="shared" ca="1" si="147"/>
        <v>0</v>
      </c>
      <c r="DB122" s="137">
        <f t="shared" ca="1" si="147"/>
        <v>0</v>
      </c>
      <c r="DC122" s="137">
        <f t="shared" ca="1" si="147"/>
        <v>0</v>
      </c>
      <c r="DE122" s="253" t="str">
        <f t="shared" ca="1" si="86"/>
        <v>L.1.5.</v>
      </c>
      <c r="DF122">
        <f t="shared" ca="1" si="148"/>
        <v>1</v>
      </c>
    </row>
    <row r="123" spans="1:110" hidden="1">
      <c r="A123" s="123">
        <v>111</v>
      </c>
      <c r="B123" s="204" t="str">
        <f t="shared" ca="1" si="83"/>
        <v>L.1.6.</v>
      </c>
      <c r="C123" s="128" t="str">
        <f t="shared" ca="1" si="84"/>
        <v/>
      </c>
      <c r="D123" s="134"/>
      <c r="E123" s="147" t="str">
        <f t="shared" ca="1" si="85"/>
        <v/>
      </c>
      <c r="F123" s="138">
        <f ca="1">H123+NPV(SD,I123:INDEX(I123:DC123,PAL))</f>
        <v>0</v>
      </c>
      <c r="G123" s="139">
        <f ca="1">SUMIF($H$5:$DC$5,"&lt;="&amp;PAL,$H123:$DC123)</f>
        <v>0</v>
      </c>
      <c r="H123" s="137">
        <f t="shared" ca="1" si="141"/>
        <v>0</v>
      </c>
      <c r="I123" s="137">
        <f t="shared" ca="1" si="141"/>
        <v>0</v>
      </c>
      <c r="J123" s="137">
        <f t="shared" ca="1" si="141"/>
        <v>0</v>
      </c>
      <c r="K123" s="137">
        <f t="shared" ca="1" si="141"/>
        <v>0</v>
      </c>
      <c r="L123" s="137">
        <f t="shared" ca="1" si="141"/>
        <v>0</v>
      </c>
      <c r="M123" s="137">
        <f t="shared" ca="1" si="141"/>
        <v>0</v>
      </c>
      <c r="N123" s="137">
        <f t="shared" ca="1" si="141"/>
        <v>0</v>
      </c>
      <c r="O123" s="137">
        <f t="shared" ca="1" si="141"/>
        <v>0</v>
      </c>
      <c r="P123" s="137">
        <f t="shared" ca="1" si="141"/>
        <v>0</v>
      </c>
      <c r="Q123" s="137">
        <f t="shared" ca="1" si="141"/>
        <v>0</v>
      </c>
      <c r="R123" s="137">
        <f t="shared" ca="1" si="141"/>
        <v>0</v>
      </c>
      <c r="S123" s="137">
        <f t="shared" ca="1" si="141"/>
        <v>0</v>
      </c>
      <c r="T123" s="137">
        <f t="shared" ca="1" si="141"/>
        <v>0</v>
      </c>
      <c r="U123" s="137">
        <f t="shared" ca="1" si="141"/>
        <v>0</v>
      </c>
      <c r="V123" s="137">
        <f t="shared" ca="1" si="141"/>
        <v>0</v>
      </c>
      <c r="W123" s="137">
        <f t="shared" ca="1" si="141"/>
        <v>0</v>
      </c>
      <c r="X123" s="137">
        <f t="shared" ca="1" si="142"/>
        <v>0</v>
      </c>
      <c r="Y123" s="137">
        <f t="shared" ca="1" si="142"/>
        <v>0</v>
      </c>
      <c r="Z123" s="137">
        <f t="shared" ca="1" si="142"/>
        <v>0</v>
      </c>
      <c r="AA123" s="137">
        <f t="shared" ca="1" si="142"/>
        <v>0</v>
      </c>
      <c r="AB123" s="137">
        <f t="shared" ca="1" si="142"/>
        <v>0</v>
      </c>
      <c r="AC123" s="137">
        <f t="shared" ca="1" si="142"/>
        <v>0</v>
      </c>
      <c r="AD123" s="137">
        <f t="shared" ca="1" si="142"/>
        <v>0</v>
      </c>
      <c r="AE123" s="137">
        <f t="shared" ca="1" si="142"/>
        <v>0</v>
      </c>
      <c r="AF123" s="137">
        <f t="shared" ca="1" si="142"/>
        <v>0</v>
      </c>
      <c r="AG123" s="137">
        <f t="shared" ca="1" si="142"/>
        <v>0</v>
      </c>
      <c r="AH123" s="137">
        <f t="shared" ca="1" si="142"/>
        <v>0</v>
      </c>
      <c r="AI123" s="137">
        <f t="shared" ca="1" si="142"/>
        <v>0</v>
      </c>
      <c r="AJ123" s="137">
        <f t="shared" ca="1" si="142"/>
        <v>0</v>
      </c>
      <c r="AK123" s="137">
        <f t="shared" ca="1" si="142"/>
        <v>0</v>
      </c>
      <c r="AL123" s="137">
        <f t="shared" ca="1" si="142"/>
        <v>0</v>
      </c>
      <c r="AM123" s="137">
        <f t="shared" ca="1" si="142"/>
        <v>0</v>
      </c>
      <c r="AN123" s="137">
        <f t="shared" ca="1" si="143"/>
        <v>0</v>
      </c>
      <c r="AO123" s="137">
        <f t="shared" ca="1" si="143"/>
        <v>0</v>
      </c>
      <c r="AP123" s="137">
        <f t="shared" ca="1" si="143"/>
        <v>0</v>
      </c>
      <c r="AQ123" s="137">
        <f t="shared" ca="1" si="143"/>
        <v>0</v>
      </c>
      <c r="AR123" s="137">
        <f t="shared" ca="1" si="143"/>
        <v>0</v>
      </c>
      <c r="AS123" s="137">
        <f t="shared" ca="1" si="143"/>
        <v>0</v>
      </c>
      <c r="AT123" s="137">
        <f t="shared" ca="1" si="143"/>
        <v>0</v>
      </c>
      <c r="AU123" s="137">
        <f t="shared" ca="1" si="143"/>
        <v>0</v>
      </c>
      <c r="AV123" s="137">
        <f t="shared" ca="1" si="143"/>
        <v>0</v>
      </c>
      <c r="AW123" s="137">
        <f t="shared" ca="1" si="143"/>
        <v>0</v>
      </c>
      <c r="AX123" s="137">
        <f t="shared" ca="1" si="143"/>
        <v>0</v>
      </c>
      <c r="AY123" s="137">
        <f t="shared" ca="1" si="143"/>
        <v>0</v>
      </c>
      <c r="AZ123" s="137">
        <f t="shared" ca="1" si="143"/>
        <v>0</v>
      </c>
      <c r="BA123" s="137">
        <f t="shared" ca="1" si="143"/>
        <v>0</v>
      </c>
      <c r="BB123" s="137">
        <f t="shared" ca="1" si="143"/>
        <v>0</v>
      </c>
      <c r="BC123" s="137">
        <f t="shared" ca="1" si="143"/>
        <v>0</v>
      </c>
      <c r="BD123" s="137">
        <f t="shared" ca="1" si="144"/>
        <v>0</v>
      </c>
      <c r="BE123" s="137">
        <f t="shared" ca="1" si="144"/>
        <v>0</v>
      </c>
      <c r="BF123" s="137">
        <f t="shared" ca="1" si="144"/>
        <v>0</v>
      </c>
      <c r="BG123" s="137">
        <f t="shared" ca="1" si="144"/>
        <v>0</v>
      </c>
      <c r="BH123" s="137">
        <f t="shared" ca="1" si="144"/>
        <v>0</v>
      </c>
      <c r="BI123" s="137">
        <f t="shared" ca="1" si="144"/>
        <v>0</v>
      </c>
      <c r="BJ123" s="137">
        <f t="shared" ca="1" si="144"/>
        <v>0</v>
      </c>
      <c r="BK123" s="137">
        <f t="shared" ca="1" si="144"/>
        <v>0</v>
      </c>
      <c r="BL123" s="137">
        <f t="shared" ca="1" si="144"/>
        <v>0</v>
      </c>
      <c r="BM123" s="137">
        <f t="shared" ca="1" si="144"/>
        <v>0</v>
      </c>
      <c r="BN123" s="137">
        <f t="shared" ca="1" si="144"/>
        <v>0</v>
      </c>
      <c r="BO123" s="137">
        <f t="shared" ca="1" si="144"/>
        <v>0</v>
      </c>
      <c r="BP123" s="137">
        <f t="shared" ca="1" si="144"/>
        <v>0</v>
      </c>
      <c r="BQ123" s="137">
        <f t="shared" ca="1" si="144"/>
        <v>0</v>
      </c>
      <c r="BR123" s="137">
        <f t="shared" ca="1" si="144"/>
        <v>0</v>
      </c>
      <c r="BS123" s="137">
        <f t="shared" ca="1" si="144"/>
        <v>0</v>
      </c>
      <c r="BT123" s="137">
        <f t="shared" ca="1" si="145"/>
        <v>0</v>
      </c>
      <c r="BU123" s="137">
        <f t="shared" ca="1" si="145"/>
        <v>0</v>
      </c>
      <c r="BV123" s="137">
        <f t="shared" ca="1" si="145"/>
        <v>0</v>
      </c>
      <c r="BW123" s="137">
        <f t="shared" ca="1" si="145"/>
        <v>0</v>
      </c>
      <c r="BX123" s="137">
        <f t="shared" ca="1" si="145"/>
        <v>0</v>
      </c>
      <c r="BY123" s="137">
        <f t="shared" ca="1" si="145"/>
        <v>0</v>
      </c>
      <c r="BZ123" s="137">
        <f t="shared" ca="1" si="145"/>
        <v>0</v>
      </c>
      <c r="CA123" s="137">
        <f t="shared" ca="1" si="145"/>
        <v>0</v>
      </c>
      <c r="CB123" s="137">
        <f t="shared" ca="1" si="145"/>
        <v>0</v>
      </c>
      <c r="CC123" s="137">
        <f t="shared" ca="1" si="145"/>
        <v>0</v>
      </c>
      <c r="CD123" s="137">
        <f t="shared" ca="1" si="145"/>
        <v>0</v>
      </c>
      <c r="CE123" s="137">
        <f t="shared" ca="1" si="145"/>
        <v>0</v>
      </c>
      <c r="CF123" s="137">
        <f t="shared" ca="1" si="145"/>
        <v>0</v>
      </c>
      <c r="CG123" s="137">
        <f t="shared" ca="1" si="145"/>
        <v>0</v>
      </c>
      <c r="CH123" s="137">
        <f t="shared" ca="1" si="145"/>
        <v>0</v>
      </c>
      <c r="CI123" s="137">
        <f t="shared" ca="1" si="145"/>
        <v>0</v>
      </c>
      <c r="CJ123" s="137">
        <f t="shared" ca="1" si="146"/>
        <v>0</v>
      </c>
      <c r="CK123" s="137">
        <f t="shared" ca="1" si="146"/>
        <v>0</v>
      </c>
      <c r="CL123" s="137">
        <f t="shared" ca="1" si="146"/>
        <v>0</v>
      </c>
      <c r="CM123" s="137">
        <f t="shared" ca="1" si="146"/>
        <v>0</v>
      </c>
      <c r="CN123" s="137">
        <f t="shared" ca="1" si="146"/>
        <v>0</v>
      </c>
      <c r="CO123" s="137">
        <f t="shared" ca="1" si="146"/>
        <v>0</v>
      </c>
      <c r="CP123" s="137">
        <f t="shared" ca="1" si="146"/>
        <v>0</v>
      </c>
      <c r="CQ123" s="137">
        <f t="shared" ca="1" si="146"/>
        <v>0</v>
      </c>
      <c r="CR123" s="137">
        <f t="shared" ca="1" si="146"/>
        <v>0</v>
      </c>
      <c r="CS123" s="137">
        <f t="shared" ca="1" si="146"/>
        <v>0</v>
      </c>
      <c r="CT123" s="137">
        <f t="shared" ca="1" si="147"/>
        <v>0</v>
      </c>
      <c r="CU123" s="137">
        <f t="shared" ca="1" si="147"/>
        <v>0</v>
      </c>
      <c r="CV123" s="137">
        <f t="shared" ca="1" si="147"/>
        <v>0</v>
      </c>
      <c r="CW123" s="137">
        <f t="shared" ca="1" si="147"/>
        <v>0</v>
      </c>
      <c r="CX123" s="137">
        <f t="shared" ca="1" si="147"/>
        <v>0</v>
      </c>
      <c r="CY123" s="137">
        <f t="shared" ca="1" si="147"/>
        <v>0</v>
      </c>
      <c r="CZ123" s="137">
        <f t="shared" ca="1" si="147"/>
        <v>0</v>
      </c>
      <c r="DA123" s="137">
        <f t="shared" ca="1" si="147"/>
        <v>0</v>
      </c>
      <c r="DB123" s="137">
        <f t="shared" ca="1" si="147"/>
        <v>0</v>
      </c>
      <c r="DC123" s="137">
        <f t="shared" ca="1" si="147"/>
        <v>0</v>
      </c>
      <c r="DE123" s="253" t="str">
        <f t="shared" ca="1" si="86"/>
        <v>L.1.6.</v>
      </c>
      <c r="DF123">
        <f t="shared" ca="1" si="148"/>
        <v>1</v>
      </c>
    </row>
    <row r="124" spans="1:110" hidden="1">
      <c r="A124" s="123">
        <v>112</v>
      </c>
      <c r="B124" s="204" t="str">
        <f t="shared" ca="1" si="83"/>
        <v>L.1.7.</v>
      </c>
      <c r="C124" s="128" t="str">
        <f t="shared" ca="1" si="84"/>
        <v/>
      </c>
      <c r="D124" s="134"/>
      <c r="E124" s="147" t="str">
        <f t="shared" ca="1" si="85"/>
        <v/>
      </c>
      <c r="F124" s="138">
        <f ca="1">H124+NPV(SD,I124:INDEX(I124:DC124,PAL))</f>
        <v>0</v>
      </c>
      <c r="G124" s="139">
        <f ca="1">SUMIF($H$5:$DC$5,"&lt;="&amp;PAL,$H124:$DC124)</f>
        <v>0</v>
      </c>
      <c r="H124" s="137">
        <f t="shared" ca="1" si="141"/>
        <v>0</v>
      </c>
      <c r="I124" s="137">
        <f t="shared" ca="1" si="141"/>
        <v>0</v>
      </c>
      <c r="J124" s="137">
        <f t="shared" ca="1" si="141"/>
        <v>0</v>
      </c>
      <c r="K124" s="137">
        <f t="shared" ca="1" si="141"/>
        <v>0</v>
      </c>
      <c r="L124" s="137">
        <f t="shared" ca="1" si="141"/>
        <v>0</v>
      </c>
      <c r="M124" s="137">
        <f t="shared" ca="1" si="141"/>
        <v>0</v>
      </c>
      <c r="N124" s="137">
        <f t="shared" ca="1" si="141"/>
        <v>0</v>
      </c>
      <c r="O124" s="137">
        <f t="shared" ca="1" si="141"/>
        <v>0</v>
      </c>
      <c r="P124" s="137">
        <f t="shared" ca="1" si="141"/>
        <v>0</v>
      </c>
      <c r="Q124" s="137">
        <f t="shared" ca="1" si="141"/>
        <v>0</v>
      </c>
      <c r="R124" s="137">
        <f t="shared" ca="1" si="141"/>
        <v>0</v>
      </c>
      <c r="S124" s="137">
        <f t="shared" ca="1" si="141"/>
        <v>0</v>
      </c>
      <c r="T124" s="137">
        <f t="shared" ca="1" si="141"/>
        <v>0</v>
      </c>
      <c r="U124" s="137">
        <f t="shared" ca="1" si="141"/>
        <v>0</v>
      </c>
      <c r="V124" s="137">
        <f t="shared" ca="1" si="141"/>
        <v>0</v>
      </c>
      <c r="W124" s="137">
        <f t="shared" ca="1" si="141"/>
        <v>0</v>
      </c>
      <c r="X124" s="137">
        <f t="shared" ca="1" si="142"/>
        <v>0</v>
      </c>
      <c r="Y124" s="137">
        <f t="shared" ca="1" si="142"/>
        <v>0</v>
      </c>
      <c r="Z124" s="137">
        <f t="shared" ca="1" si="142"/>
        <v>0</v>
      </c>
      <c r="AA124" s="137">
        <f t="shared" ca="1" si="142"/>
        <v>0</v>
      </c>
      <c r="AB124" s="137">
        <f t="shared" ca="1" si="142"/>
        <v>0</v>
      </c>
      <c r="AC124" s="137">
        <f t="shared" ca="1" si="142"/>
        <v>0</v>
      </c>
      <c r="AD124" s="137">
        <f t="shared" ca="1" si="142"/>
        <v>0</v>
      </c>
      <c r="AE124" s="137">
        <f t="shared" ca="1" si="142"/>
        <v>0</v>
      </c>
      <c r="AF124" s="137">
        <f t="shared" ca="1" si="142"/>
        <v>0</v>
      </c>
      <c r="AG124" s="137">
        <f t="shared" ca="1" si="142"/>
        <v>0</v>
      </c>
      <c r="AH124" s="137">
        <f t="shared" ca="1" si="142"/>
        <v>0</v>
      </c>
      <c r="AI124" s="137">
        <f t="shared" ca="1" si="142"/>
        <v>0</v>
      </c>
      <c r="AJ124" s="137">
        <f t="shared" ca="1" si="142"/>
        <v>0</v>
      </c>
      <c r="AK124" s="137">
        <f t="shared" ca="1" si="142"/>
        <v>0</v>
      </c>
      <c r="AL124" s="137">
        <f t="shared" ca="1" si="142"/>
        <v>0</v>
      </c>
      <c r="AM124" s="137">
        <f t="shared" ca="1" si="142"/>
        <v>0</v>
      </c>
      <c r="AN124" s="137">
        <f t="shared" ca="1" si="143"/>
        <v>0</v>
      </c>
      <c r="AO124" s="137">
        <f t="shared" ca="1" si="143"/>
        <v>0</v>
      </c>
      <c r="AP124" s="137">
        <f t="shared" ca="1" si="143"/>
        <v>0</v>
      </c>
      <c r="AQ124" s="137">
        <f t="shared" ca="1" si="143"/>
        <v>0</v>
      </c>
      <c r="AR124" s="137">
        <f t="shared" ca="1" si="143"/>
        <v>0</v>
      </c>
      <c r="AS124" s="137">
        <f t="shared" ca="1" si="143"/>
        <v>0</v>
      </c>
      <c r="AT124" s="137">
        <f t="shared" ca="1" si="143"/>
        <v>0</v>
      </c>
      <c r="AU124" s="137">
        <f t="shared" ca="1" si="143"/>
        <v>0</v>
      </c>
      <c r="AV124" s="137">
        <f t="shared" ca="1" si="143"/>
        <v>0</v>
      </c>
      <c r="AW124" s="137">
        <f t="shared" ca="1" si="143"/>
        <v>0</v>
      </c>
      <c r="AX124" s="137">
        <f t="shared" ca="1" si="143"/>
        <v>0</v>
      </c>
      <c r="AY124" s="137">
        <f t="shared" ca="1" si="143"/>
        <v>0</v>
      </c>
      <c r="AZ124" s="137">
        <f t="shared" ca="1" si="143"/>
        <v>0</v>
      </c>
      <c r="BA124" s="137">
        <f t="shared" ca="1" si="143"/>
        <v>0</v>
      </c>
      <c r="BB124" s="137">
        <f t="shared" ca="1" si="143"/>
        <v>0</v>
      </c>
      <c r="BC124" s="137">
        <f t="shared" ca="1" si="143"/>
        <v>0</v>
      </c>
      <c r="BD124" s="137">
        <f t="shared" ca="1" si="144"/>
        <v>0</v>
      </c>
      <c r="BE124" s="137">
        <f t="shared" ca="1" si="144"/>
        <v>0</v>
      </c>
      <c r="BF124" s="137">
        <f t="shared" ca="1" si="144"/>
        <v>0</v>
      </c>
      <c r="BG124" s="137">
        <f t="shared" ca="1" si="144"/>
        <v>0</v>
      </c>
      <c r="BH124" s="137">
        <f t="shared" ca="1" si="144"/>
        <v>0</v>
      </c>
      <c r="BI124" s="137">
        <f t="shared" ca="1" si="144"/>
        <v>0</v>
      </c>
      <c r="BJ124" s="137">
        <f t="shared" ca="1" si="144"/>
        <v>0</v>
      </c>
      <c r="BK124" s="137">
        <f t="shared" ca="1" si="144"/>
        <v>0</v>
      </c>
      <c r="BL124" s="137">
        <f t="shared" ca="1" si="144"/>
        <v>0</v>
      </c>
      <c r="BM124" s="137">
        <f t="shared" ca="1" si="144"/>
        <v>0</v>
      </c>
      <c r="BN124" s="137">
        <f t="shared" ca="1" si="144"/>
        <v>0</v>
      </c>
      <c r="BO124" s="137">
        <f t="shared" ca="1" si="144"/>
        <v>0</v>
      </c>
      <c r="BP124" s="137">
        <f t="shared" ca="1" si="144"/>
        <v>0</v>
      </c>
      <c r="BQ124" s="137">
        <f t="shared" ca="1" si="144"/>
        <v>0</v>
      </c>
      <c r="BR124" s="137">
        <f t="shared" ca="1" si="144"/>
        <v>0</v>
      </c>
      <c r="BS124" s="137">
        <f t="shared" ca="1" si="144"/>
        <v>0</v>
      </c>
      <c r="BT124" s="137">
        <f t="shared" ca="1" si="145"/>
        <v>0</v>
      </c>
      <c r="BU124" s="137">
        <f t="shared" ca="1" si="145"/>
        <v>0</v>
      </c>
      <c r="BV124" s="137">
        <f t="shared" ca="1" si="145"/>
        <v>0</v>
      </c>
      <c r="BW124" s="137">
        <f t="shared" ca="1" si="145"/>
        <v>0</v>
      </c>
      <c r="BX124" s="137">
        <f t="shared" ca="1" si="145"/>
        <v>0</v>
      </c>
      <c r="BY124" s="137">
        <f t="shared" ca="1" si="145"/>
        <v>0</v>
      </c>
      <c r="BZ124" s="137">
        <f t="shared" ca="1" si="145"/>
        <v>0</v>
      </c>
      <c r="CA124" s="137">
        <f t="shared" ca="1" si="145"/>
        <v>0</v>
      </c>
      <c r="CB124" s="137">
        <f t="shared" ca="1" si="145"/>
        <v>0</v>
      </c>
      <c r="CC124" s="137">
        <f t="shared" ca="1" si="145"/>
        <v>0</v>
      </c>
      <c r="CD124" s="137">
        <f t="shared" ca="1" si="145"/>
        <v>0</v>
      </c>
      <c r="CE124" s="137">
        <f t="shared" ca="1" si="145"/>
        <v>0</v>
      </c>
      <c r="CF124" s="137">
        <f t="shared" ca="1" si="145"/>
        <v>0</v>
      </c>
      <c r="CG124" s="137">
        <f t="shared" ca="1" si="145"/>
        <v>0</v>
      </c>
      <c r="CH124" s="137">
        <f t="shared" ca="1" si="145"/>
        <v>0</v>
      </c>
      <c r="CI124" s="137">
        <f t="shared" ca="1" si="145"/>
        <v>0</v>
      </c>
      <c r="CJ124" s="137">
        <f t="shared" ca="1" si="146"/>
        <v>0</v>
      </c>
      <c r="CK124" s="137">
        <f t="shared" ca="1" si="146"/>
        <v>0</v>
      </c>
      <c r="CL124" s="137">
        <f t="shared" ca="1" si="146"/>
        <v>0</v>
      </c>
      <c r="CM124" s="137">
        <f t="shared" ca="1" si="146"/>
        <v>0</v>
      </c>
      <c r="CN124" s="137">
        <f t="shared" ca="1" si="146"/>
        <v>0</v>
      </c>
      <c r="CO124" s="137">
        <f t="shared" ca="1" si="146"/>
        <v>0</v>
      </c>
      <c r="CP124" s="137">
        <f t="shared" ca="1" si="146"/>
        <v>0</v>
      </c>
      <c r="CQ124" s="137">
        <f t="shared" ca="1" si="146"/>
        <v>0</v>
      </c>
      <c r="CR124" s="137">
        <f t="shared" ca="1" si="146"/>
        <v>0</v>
      </c>
      <c r="CS124" s="137">
        <f t="shared" ca="1" si="146"/>
        <v>0</v>
      </c>
      <c r="CT124" s="137">
        <f t="shared" ca="1" si="147"/>
        <v>0</v>
      </c>
      <c r="CU124" s="137">
        <f t="shared" ca="1" si="147"/>
        <v>0</v>
      </c>
      <c r="CV124" s="137">
        <f t="shared" ca="1" si="147"/>
        <v>0</v>
      </c>
      <c r="CW124" s="137">
        <f t="shared" ca="1" si="147"/>
        <v>0</v>
      </c>
      <c r="CX124" s="137">
        <f t="shared" ca="1" si="147"/>
        <v>0</v>
      </c>
      <c r="CY124" s="137">
        <f t="shared" ca="1" si="147"/>
        <v>0</v>
      </c>
      <c r="CZ124" s="137">
        <f t="shared" ca="1" si="147"/>
        <v>0</v>
      </c>
      <c r="DA124" s="137">
        <f t="shared" ca="1" si="147"/>
        <v>0</v>
      </c>
      <c r="DB124" s="137">
        <f t="shared" ca="1" si="147"/>
        <v>0</v>
      </c>
      <c r="DC124" s="137">
        <f t="shared" ca="1" si="147"/>
        <v>0</v>
      </c>
      <c r="DE124" s="253" t="str">
        <f t="shared" ca="1" si="86"/>
        <v>L.1.7.</v>
      </c>
      <c r="DF124">
        <f t="shared" ca="1" si="148"/>
        <v>1</v>
      </c>
    </row>
    <row r="125" spans="1:110" hidden="1">
      <c r="A125" s="123">
        <v>113</v>
      </c>
      <c r="B125" s="204" t="str">
        <f t="shared" ca="1" si="83"/>
        <v>L.2.</v>
      </c>
      <c r="C125" s="128" t="str">
        <f t="shared" ca="1" si="84"/>
        <v>Socialinio - ekonominio poveikio žala</v>
      </c>
      <c r="D125" s="134"/>
      <c r="E125" s="147" t="str">
        <f t="shared" ca="1" si="85"/>
        <v/>
      </c>
      <c r="F125" s="138" t="e">
        <f ca="1">H125+NPV(SD,I125:INDEX(I125:DC125,PAL))</f>
        <v>#N/A</v>
      </c>
      <c r="G125" s="139" t="e">
        <f ca="1">SUMIF($H$5:$DC$5,"&lt;="&amp;PAL,$H125:$DC125)</f>
        <v>#N/A</v>
      </c>
      <c r="H125" s="137" t="e">
        <f t="shared" ca="1" si="141"/>
        <v>#N/A</v>
      </c>
      <c r="I125" s="137" t="e">
        <f t="shared" ca="1" si="141"/>
        <v>#N/A</v>
      </c>
      <c r="J125" s="137" t="e">
        <f t="shared" ca="1" si="141"/>
        <v>#N/A</v>
      </c>
      <c r="K125" s="137" t="e">
        <f t="shared" ca="1" si="141"/>
        <v>#N/A</v>
      </c>
      <c r="L125" s="137" t="e">
        <f t="shared" ca="1" si="141"/>
        <v>#N/A</v>
      </c>
      <c r="M125" s="137" t="e">
        <f t="shared" ca="1" si="141"/>
        <v>#N/A</v>
      </c>
      <c r="N125" s="137" t="e">
        <f t="shared" ca="1" si="141"/>
        <v>#N/A</v>
      </c>
      <c r="O125" s="137" t="e">
        <f t="shared" ca="1" si="141"/>
        <v>#N/A</v>
      </c>
      <c r="P125" s="137" t="e">
        <f t="shared" ca="1" si="141"/>
        <v>#N/A</v>
      </c>
      <c r="Q125" s="137" t="e">
        <f t="shared" ca="1" si="141"/>
        <v>#N/A</v>
      </c>
      <c r="R125" s="137" t="e">
        <f t="shared" ca="1" si="141"/>
        <v>#N/A</v>
      </c>
      <c r="S125" s="137" t="e">
        <f t="shared" ca="1" si="141"/>
        <v>#N/A</v>
      </c>
      <c r="T125" s="137" t="e">
        <f t="shared" ca="1" si="141"/>
        <v>#N/A</v>
      </c>
      <c r="U125" s="137" t="e">
        <f t="shared" ca="1" si="141"/>
        <v>#N/A</v>
      </c>
      <c r="V125" s="137" t="e">
        <f t="shared" ca="1" si="141"/>
        <v>#N/A</v>
      </c>
      <c r="W125" s="137" t="e">
        <f t="shared" ca="1" si="141"/>
        <v>#N/A</v>
      </c>
      <c r="X125" s="137" t="e">
        <f t="shared" ca="1" si="142"/>
        <v>#N/A</v>
      </c>
      <c r="Y125" s="137" t="e">
        <f t="shared" ca="1" si="142"/>
        <v>#N/A</v>
      </c>
      <c r="Z125" s="137" t="e">
        <f t="shared" ca="1" si="142"/>
        <v>#N/A</v>
      </c>
      <c r="AA125" s="137" t="e">
        <f t="shared" ca="1" si="142"/>
        <v>#N/A</v>
      </c>
      <c r="AB125" s="137" t="e">
        <f t="shared" ca="1" si="142"/>
        <v>#N/A</v>
      </c>
      <c r="AC125" s="137" t="e">
        <f t="shared" ca="1" si="142"/>
        <v>#N/A</v>
      </c>
      <c r="AD125" s="137" t="e">
        <f t="shared" ca="1" si="142"/>
        <v>#N/A</v>
      </c>
      <c r="AE125" s="137" t="e">
        <f t="shared" ca="1" si="142"/>
        <v>#N/A</v>
      </c>
      <c r="AF125" s="137" t="e">
        <f t="shared" ca="1" si="142"/>
        <v>#N/A</v>
      </c>
      <c r="AG125" s="137" t="e">
        <f t="shared" ca="1" si="142"/>
        <v>#N/A</v>
      </c>
      <c r="AH125" s="137" t="e">
        <f t="shared" ca="1" si="142"/>
        <v>#N/A</v>
      </c>
      <c r="AI125" s="137" t="e">
        <f t="shared" ca="1" si="142"/>
        <v>#N/A</v>
      </c>
      <c r="AJ125" s="137" t="e">
        <f t="shared" ca="1" si="142"/>
        <v>#N/A</v>
      </c>
      <c r="AK125" s="137" t="e">
        <f t="shared" ca="1" si="142"/>
        <v>#N/A</v>
      </c>
      <c r="AL125" s="137" t="e">
        <f t="shared" ca="1" si="142"/>
        <v>#N/A</v>
      </c>
      <c r="AM125" s="137" t="e">
        <f t="shared" ca="1" si="142"/>
        <v>#N/A</v>
      </c>
      <c r="AN125" s="137" t="e">
        <f t="shared" ca="1" si="143"/>
        <v>#N/A</v>
      </c>
      <c r="AO125" s="137" t="e">
        <f t="shared" ca="1" si="143"/>
        <v>#N/A</v>
      </c>
      <c r="AP125" s="137" t="e">
        <f t="shared" ca="1" si="143"/>
        <v>#N/A</v>
      </c>
      <c r="AQ125" s="137" t="e">
        <f t="shared" ca="1" si="143"/>
        <v>#N/A</v>
      </c>
      <c r="AR125" s="137" t="e">
        <f t="shared" ca="1" si="143"/>
        <v>#N/A</v>
      </c>
      <c r="AS125" s="137" t="e">
        <f t="shared" ca="1" si="143"/>
        <v>#N/A</v>
      </c>
      <c r="AT125" s="137" t="e">
        <f t="shared" ca="1" si="143"/>
        <v>#N/A</v>
      </c>
      <c r="AU125" s="137" t="e">
        <f t="shared" ca="1" si="143"/>
        <v>#N/A</v>
      </c>
      <c r="AV125" s="137" t="e">
        <f t="shared" ca="1" si="143"/>
        <v>#N/A</v>
      </c>
      <c r="AW125" s="137" t="e">
        <f t="shared" ca="1" si="143"/>
        <v>#N/A</v>
      </c>
      <c r="AX125" s="137" t="e">
        <f t="shared" ca="1" si="143"/>
        <v>#N/A</v>
      </c>
      <c r="AY125" s="137" t="e">
        <f t="shared" ca="1" si="143"/>
        <v>#N/A</v>
      </c>
      <c r="AZ125" s="137" t="e">
        <f t="shared" ca="1" si="143"/>
        <v>#N/A</v>
      </c>
      <c r="BA125" s="137" t="e">
        <f t="shared" ca="1" si="143"/>
        <v>#N/A</v>
      </c>
      <c r="BB125" s="137" t="e">
        <f t="shared" ca="1" si="143"/>
        <v>#N/A</v>
      </c>
      <c r="BC125" s="137" t="e">
        <f t="shared" ca="1" si="143"/>
        <v>#N/A</v>
      </c>
      <c r="BD125" s="137" t="e">
        <f t="shared" ca="1" si="144"/>
        <v>#N/A</v>
      </c>
      <c r="BE125" s="137" t="e">
        <f t="shared" ca="1" si="144"/>
        <v>#N/A</v>
      </c>
      <c r="BF125" s="137" t="e">
        <f t="shared" ca="1" si="144"/>
        <v>#N/A</v>
      </c>
      <c r="BG125" s="137" t="e">
        <f t="shared" ca="1" si="144"/>
        <v>#N/A</v>
      </c>
      <c r="BH125" s="137" t="e">
        <f t="shared" ca="1" si="144"/>
        <v>#N/A</v>
      </c>
      <c r="BI125" s="137" t="e">
        <f t="shared" ca="1" si="144"/>
        <v>#N/A</v>
      </c>
      <c r="BJ125" s="137" t="e">
        <f t="shared" ca="1" si="144"/>
        <v>#N/A</v>
      </c>
      <c r="BK125" s="137" t="e">
        <f t="shared" ca="1" si="144"/>
        <v>#N/A</v>
      </c>
      <c r="BL125" s="137" t="e">
        <f t="shared" ca="1" si="144"/>
        <v>#N/A</v>
      </c>
      <c r="BM125" s="137" t="e">
        <f t="shared" ca="1" si="144"/>
        <v>#N/A</v>
      </c>
      <c r="BN125" s="137" t="e">
        <f t="shared" ca="1" si="144"/>
        <v>#N/A</v>
      </c>
      <c r="BO125" s="137" t="e">
        <f t="shared" ca="1" si="144"/>
        <v>#N/A</v>
      </c>
      <c r="BP125" s="137" t="e">
        <f t="shared" ca="1" si="144"/>
        <v>#N/A</v>
      </c>
      <c r="BQ125" s="137" t="e">
        <f t="shared" ca="1" si="144"/>
        <v>#N/A</v>
      </c>
      <c r="BR125" s="137" t="e">
        <f t="shared" ca="1" si="144"/>
        <v>#N/A</v>
      </c>
      <c r="BS125" s="137" t="e">
        <f t="shared" ca="1" si="144"/>
        <v>#N/A</v>
      </c>
      <c r="BT125" s="137" t="e">
        <f t="shared" ca="1" si="145"/>
        <v>#N/A</v>
      </c>
      <c r="BU125" s="137" t="e">
        <f t="shared" ca="1" si="145"/>
        <v>#N/A</v>
      </c>
      <c r="BV125" s="137" t="e">
        <f t="shared" ca="1" si="145"/>
        <v>#N/A</v>
      </c>
      <c r="BW125" s="137" t="e">
        <f t="shared" ca="1" si="145"/>
        <v>#N/A</v>
      </c>
      <c r="BX125" s="137" t="e">
        <f t="shared" ca="1" si="145"/>
        <v>#N/A</v>
      </c>
      <c r="BY125" s="137" t="e">
        <f t="shared" ca="1" si="145"/>
        <v>#N/A</v>
      </c>
      <c r="BZ125" s="137" t="e">
        <f t="shared" ca="1" si="145"/>
        <v>#N/A</v>
      </c>
      <c r="CA125" s="137" t="e">
        <f t="shared" ca="1" si="145"/>
        <v>#N/A</v>
      </c>
      <c r="CB125" s="137" t="e">
        <f t="shared" ca="1" si="145"/>
        <v>#N/A</v>
      </c>
      <c r="CC125" s="137" t="e">
        <f t="shared" ca="1" si="145"/>
        <v>#N/A</v>
      </c>
      <c r="CD125" s="137" t="e">
        <f t="shared" ca="1" si="145"/>
        <v>#N/A</v>
      </c>
      <c r="CE125" s="137" t="e">
        <f t="shared" ca="1" si="145"/>
        <v>#N/A</v>
      </c>
      <c r="CF125" s="137" t="e">
        <f t="shared" ca="1" si="145"/>
        <v>#N/A</v>
      </c>
      <c r="CG125" s="137" t="e">
        <f t="shared" ca="1" si="145"/>
        <v>#N/A</v>
      </c>
      <c r="CH125" s="137" t="e">
        <f t="shared" ca="1" si="145"/>
        <v>#N/A</v>
      </c>
      <c r="CI125" s="137" t="e">
        <f t="shared" ca="1" si="145"/>
        <v>#N/A</v>
      </c>
      <c r="CJ125" s="137" t="e">
        <f t="shared" ca="1" si="146"/>
        <v>#N/A</v>
      </c>
      <c r="CK125" s="137" t="e">
        <f t="shared" ca="1" si="146"/>
        <v>#N/A</v>
      </c>
      <c r="CL125" s="137" t="e">
        <f t="shared" ca="1" si="146"/>
        <v>#N/A</v>
      </c>
      <c r="CM125" s="137" t="e">
        <f t="shared" ca="1" si="146"/>
        <v>#N/A</v>
      </c>
      <c r="CN125" s="137" t="e">
        <f t="shared" ca="1" si="146"/>
        <v>#N/A</v>
      </c>
      <c r="CO125" s="137" t="e">
        <f t="shared" ca="1" si="146"/>
        <v>#N/A</v>
      </c>
      <c r="CP125" s="137" t="e">
        <f t="shared" ca="1" si="146"/>
        <v>#N/A</v>
      </c>
      <c r="CQ125" s="137" t="e">
        <f t="shared" ca="1" si="146"/>
        <v>#N/A</v>
      </c>
      <c r="CR125" s="137" t="e">
        <f t="shared" ca="1" si="146"/>
        <v>#N/A</v>
      </c>
      <c r="CS125" s="137" t="e">
        <f t="shared" ca="1" si="146"/>
        <v>#N/A</v>
      </c>
      <c r="CT125" s="137" t="e">
        <f t="shared" ca="1" si="147"/>
        <v>#N/A</v>
      </c>
      <c r="CU125" s="137" t="e">
        <f t="shared" ca="1" si="147"/>
        <v>#N/A</v>
      </c>
      <c r="CV125" s="137" t="e">
        <f t="shared" ca="1" si="147"/>
        <v>#N/A</v>
      </c>
      <c r="CW125" s="137" t="e">
        <f t="shared" ca="1" si="147"/>
        <v>#N/A</v>
      </c>
      <c r="CX125" s="137" t="e">
        <f t="shared" ca="1" si="147"/>
        <v>#N/A</v>
      </c>
      <c r="CY125" s="137" t="e">
        <f t="shared" ca="1" si="147"/>
        <v>#N/A</v>
      </c>
      <c r="CZ125" s="137" t="e">
        <f t="shared" ca="1" si="147"/>
        <v>#N/A</v>
      </c>
      <c r="DA125" s="137" t="e">
        <f t="shared" ca="1" si="147"/>
        <v>#N/A</v>
      </c>
      <c r="DB125" s="137" t="e">
        <f t="shared" ca="1" si="147"/>
        <v>#N/A</v>
      </c>
      <c r="DC125" s="137" t="e">
        <f t="shared" ca="1" si="147"/>
        <v>#N/A</v>
      </c>
      <c r="DE125" s="253" t="str">
        <f t="shared" ca="1" si="86"/>
        <v>L.2.</v>
      </c>
      <c r="DF125" t="e">
        <f t="shared" ca="1" si="148"/>
        <v>#N/A</v>
      </c>
    </row>
    <row r="126" spans="1:110" hidden="1">
      <c r="A126" s="123">
        <v>114</v>
      </c>
      <c r="B126" s="204" t="str">
        <f t="shared" ca="1" si="83"/>
        <v>L.2.1.</v>
      </c>
      <c r="C126" s="196" t="str">
        <f t="shared" ca="1" si="84"/>
        <v/>
      </c>
      <c r="D126" s="129"/>
      <c r="E126" s="232" t="str">
        <f t="shared" ca="1" si="85"/>
        <v/>
      </c>
      <c r="F126" s="138" t="e">
        <f ca="1">H126+NPV(SD,I126:INDEX(I126:DC126,PAL))</f>
        <v>#N/A</v>
      </c>
      <c r="G126" s="139" t="e">
        <f ca="1">SUMIF($H$5:$DC$5,"&lt;="&amp;PAL,$H126:$DC126)</f>
        <v>#N/A</v>
      </c>
      <c r="H126" s="233" t="e">
        <f ca="1">SUM(H127:H129)</f>
        <v>#N/A</v>
      </c>
      <c r="I126" s="233" t="e">
        <f t="shared" ref="I126:BT126" ca="1" si="149">SUM(I127:I129)</f>
        <v>#N/A</v>
      </c>
      <c r="J126" s="233" t="e">
        <f t="shared" ca="1" si="149"/>
        <v>#N/A</v>
      </c>
      <c r="K126" s="233" t="e">
        <f t="shared" ca="1" si="149"/>
        <v>#N/A</v>
      </c>
      <c r="L126" s="233" t="e">
        <f t="shared" ca="1" si="149"/>
        <v>#N/A</v>
      </c>
      <c r="M126" s="233" t="e">
        <f t="shared" ca="1" si="149"/>
        <v>#N/A</v>
      </c>
      <c r="N126" s="233" t="e">
        <f t="shared" ca="1" si="149"/>
        <v>#N/A</v>
      </c>
      <c r="O126" s="233" t="e">
        <f t="shared" ca="1" si="149"/>
        <v>#N/A</v>
      </c>
      <c r="P126" s="233" t="e">
        <f t="shared" ca="1" si="149"/>
        <v>#N/A</v>
      </c>
      <c r="Q126" s="233" t="e">
        <f t="shared" ca="1" si="149"/>
        <v>#N/A</v>
      </c>
      <c r="R126" s="233" t="e">
        <f t="shared" ca="1" si="149"/>
        <v>#N/A</v>
      </c>
      <c r="S126" s="233" t="e">
        <f t="shared" ca="1" si="149"/>
        <v>#N/A</v>
      </c>
      <c r="T126" s="233" t="e">
        <f t="shared" ca="1" si="149"/>
        <v>#N/A</v>
      </c>
      <c r="U126" s="233" t="e">
        <f t="shared" ca="1" si="149"/>
        <v>#N/A</v>
      </c>
      <c r="V126" s="233" t="e">
        <f t="shared" ca="1" si="149"/>
        <v>#N/A</v>
      </c>
      <c r="W126" s="233" t="e">
        <f t="shared" ca="1" si="149"/>
        <v>#N/A</v>
      </c>
      <c r="X126" s="233" t="e">
        <f t="shared" ca="1" si="149"/>
        <v>#N/A</v>
      </c>
      <c r="Y126" s="233" t="e">
        <f t="shared" ca="1" si="149"/>
        <v>#N/A</v>
      </c>
      <c r="Z126" s="233" t="e">
        <f t="shared" ca="1" si="149"/>
        <v>#N/A</v>
      </c>
      <c r="AA126" s="233" t="e">
        <f t="shared" ca="1" si="149"/>
        <v>#N/A</v>
      </c>
      <c r="AB126" s="233" t="e">
        <f t="shared" ca="1" si="149"/>
        <v>#N/A</v>
      </c>
      <c r="AC126" s="233" t="e">
        <f t="shared" ca="1" si="149"/>
        <v>#N/A</v>
      </c>
      <c r="AD126" s="233" t="e">
        <f t="shared" ca="1" si="149"/>
        <v>#N/A</v>
      </c>
      <c r="AE126" s="233" t="e">
        <f t="shared" ca="1" si="149"/>
        <v>#N/A</v>
      </c>
      <c r="AF126" s="233" t="e">
        <f t="shared" ca="1" si="149"/>
        <v>#N/A</v>
      </c>
      <c r="AG126" s="233" t="e">
        <f t="shared" ca="1" si="149"/>
        <v>#N/A</v>
      </c>
      <c r="AH126" s="233" t="e">
        <f t="shared" ca="1" si="149"/>
        <v>#N/A</v>
      </c>
      <c r="AI126" s="233" t="e">
        <f t="shared" ca="1" si="149"/>
        <v>#N/A</v>
      </c>
      <c r="AJ126" s="233" t="e">
        <f t="shared" ca="1" si="149"/>
        <v>#N/A</v>
      </c>
      <c r="AK126" s="233" t="e">
        <f t="shared" ca="1" si="149"/>
        <v>#N/A</v>
      </c>
      <c r="AL126" s="233" t="e">
        <f t="shared" ca="1" si="149"/>
        <v>#N/A</v>
      </c>
      <c r="AM126" s="233" t="e">
        <f t="shared" ca="1" si="149"/>
        <v>#N/A</v>
      </c>
      <c r="AN126" s="233" t="e">
        <f t="shared" ca="1" si="149"/>
        <v>#N/A</v>
      </c>
      <c r="AO126" s="233" t="e">
        <f t="shared" ca="1" si="149"/>
        <v>#N/A</v>
      </c>
      <c r="AP126" s="233" t="e">
        <f t="shared" ca="1" si="149"/>
        <v>#N/A</v>
      </c>
      <c r="AQ126" s="233" t="e">
        <f t="shared" ca="1" si="149"/>
        <v>#N/A</v>
      </c>
      <c r="AR126" s="233" t="e">
        <f t="shared" ca="1" si="149"/>
        <v>#N/A</v>
      </c>
      <c r="AS126" s="233" t="e">
        <f t="shared" ca="1" si="149"/>
        <v>#N/A</v>
      </c>
      <c r="AT126" s="233" t="e">
        <f t="shared" ca="1" si="149"/>
        <v>#N/A</v>
      </c>
      <c r="AU126" s="233" t="e">
        <f t="shared" ca="1" si="149"/>
        <v>#N/A</v>
      </c>
      <c r="AV126" s="233" t="e">
        <f t="shared" ca="1" si="149"/>
        <v>#N/A</v>
      </c>
      <c r="AW126" s="233" t="e">
        <f t="shared" ca="1" si="149"/>
        <v>#N/A</v>
      </c>
      <c r="AX126" s="233" t="e">
        <f t="shared" ca="1" si="149"/>
        <v>#N/A</v>
      </c>
      <c r="AY126" s="233" t="e">
        <f t="shared" ca="1" si="149"/>
        <v>#N/A</v>
      </c>
      <c r="AZ126" s="233" t="e">
        <f t="shared" ca="1" si="149"/>
        <v>#N/A</v>
      </c>
      <c r="BA126" s="233" t="e">
        <f t="shared" ca="1" si="149"/>
        <v>#N/A</v>
      </c>
      <c r="BB126" s="233" t="e">
        <f t="shared" ca="1" si="149"/>
        <v>#N/A</v>
      </c>
      <c r="BC126" s="233" t="e">
        <f t="shared" ca="1" si="149"/>
        <v>#N/A</v>
      </c>
      <c r="BD126" s="233" t="e">
        <f t="shared" ca="1" si="149"/>
        <v>#N/A</v>
      </c>
      <c r="BE126" s="233" t="e">
        <f t="shared" ca="1" si="149"/>
        <v>#N/A</v>
      </c>
      <c r="BF126" s="233" t="e">
        <f t="shared" ca="1" si="149"/>
        <v>#N/A</v>
      </c>
      <c r="BG126" s="233" t="e">
        <f t="shared" ca="1" si="149"/>
        <v>#N/A</v>
      </c>
      <c r="BH126" s="233" t="e">
        <f t="shared" ca="1" si="149"/>
        <v>#N/A</v>
      </c>
      <c r="BI126" s="233" t="e">
        <f t="shared" ca="1" si="149"/>
        <v>#N/A</v>
      </c>
      <c r="BJ126" s="233" t="e">
        <f t="shared" ca="1" si="149"/>
        <v>#N/A</v>
      </c>
      <c r="BK126" s="233" t="e">
        <f t="shared" ca="1" si="149"/>
        <v>#N/A</v>
      </c>
      <c r="BL126" s="233" t="e">
        <f t="shared" ca="1" si="149"/>
        <v>#N/A</v>
      </c>
      <c r="BM126" s="233" t="e">
        <f t="shared" ca="1" si="149"/>
        <v>#N/A</v>
      </c>
      <c r="BN126" s="233" t="e">
        <f t="shared" ca="1" si="149"/>
        <v>#N/A</v>
      </c>
      <c r="BO126" s="233" t="e">
        <f t="shared" ca="1" si="149"/>
        <v>#N/A</v>
      </c>
      <c r="BP126" s="233" t="e">
        <f t="shared" ca="1" si="149"/>
        <v>#N/A</v>
      </c>
      <c r="BQ126" s="233" t="e">
        <f t="shared" ca="1" si="149"/>
        <v>#N/A</v>
      </c>
      <c r="BR126" s="233" t="e">
        <f t="shared" ca="1" si="149"/>
        <v>#N/A</v>
      </c>
      <c r="BS126" s="233" t="e">
        <f t="shared" ca="1" si="149"/>
        <v>#N/A</v>
      </c>
      <c r="BT126" s="233" t="e">
        <f t="shared" ca="1" si="149"/>
        <v>#N/A</v>
      </c>
      <c r="BU126" s="233" t="e">
        <f t="shared" ref="BU126:DC126" ca="1" si="150">SUM(BU127:BU129)</f>
        <v>#N/A</v>
      </c>
      <c r="BV126" s="233" t="e">
        <f t="shared" ca="1" si="150"/>
        <v>#N/A</v>
      </c>
      <c r="BW126" s="233" t="e">
        <f t="shared" ca="1" si="150"/>
        <v>#N/A</v>
      </c>
      <c r="BX126" s="233" t="e">
        <f t="shared" ca="1" si="150"/>
        <v>#N/A</v>
      </c>
      <c r="BY126" s="233" t="e">
        <f t="shared" ca="1" si="150"/>
        <v>#N/A</v>
      </c>
      <c r="BZ126" s="233" t="e">
        <f t="shared" ca="1" si="150"/>
        <v>#N/A</v>
      </c>
      <c r="CA126" s="233" t="e">
        <f t="shared" ca="1" si="150"/>
        <v>#N/A</v>
      </c>
      <c r="CB126" s="233" t="e">
        <f t="shared" ca="1" si="150"/>
        <v>#N/A</v>
      </c>
      <c r="CC126" s="233" t="e">
        <f t="shared" ca="1" si="150"/>
        <v>#N/A</v>
      </c>
      <c r="CD126" s="233" t="e">
        <f t="shared" ca="1" si="150"/>
        <v>#N/A</v>
      </c>
      <c r="CE126" s="233" t="e">
        <f t="shared" ca="1" si="150"/>
        <v>#N/A</v>
      </c>
      <c r="CF126" s="233" t="e">
        <f t="shared" ca="1" si="150"/>
        <v>#N/A</v>
      </c>
      <c r="CG126" s="233" t="e">
        <f t="shared" ca="1" si="150"/>
        <v>#N/A</v>
      </c>
      <c r="CH126" s="233" t="e">
        <f t="shared" ca="1" si="150"/>
        <v>#N/A</v>
      </c>
      <c r="CI126" s="233" t="e">
        <f t="shared" ca="1" si="150"/>
        <v>#N/A</v>
      </c>
      <c r="CJ126" s="233" t="e">
        <f t="shared" ca="1" si="150"/>
        <v>#N/A</v>
      </c>
      <c r="CK126" s="233" t="e">
        <f t="shared" ca="1" si="150"/>
        <v>#N/A</v>
      </c>
      <c r="CL126" s="233" t="e">
        <f t="shared" ca="1" si="150"/>
        <v>#N/A</v>
      </c>
      <c r="CM126" s="233" t="e">
        <f t="shared" ca="1" si="150"/>
        <v>#N/A</v>
      </c>
      <c r="CN126" s="233" t="e">
        <f t="shared" ca="1" si="150"/>
        <v>#N/A</v>
      </c>
      <c r="CO126" s="233" t="e">
        <f t="shared" ca="1" si="150"/>
        <v>#N/A</v>
      </c>
      <c r="CP126" s="233" t="e">
        <f t="shared" ca="1" si="150"/>
        <v>#N/A</v>
      </c>
      <c r="CQ126" s="233" t="e">
        <f t="shared" ca="1" si="150"/>
        <v>#N/A</v>
      </c>
      <c r="CR126" s="233" t="e">
        <f t="shared" ca="1" si="150"/>
        <v>#N/A</v>
      </c>
      <c r="CS126" s="233" t="e">
        <f t="shared" ca="1" si="150"/>
        <v>#N/A</v>
      </c>
      <c r="CT126" s="233" t="e">
        <f t="shared" ca="1" si="150"/>
        <v>#N/A</v>
      </c>
      <c r="CU126" s="233" t="e">
        <f t="shared" ca="1" si="150"/>
        <v>#N/A</v>
      </c>
      <c r="CV126" s="233" t="e">
        <f t="shared" ca="1" si="150"/>
        <v>#N/A</v>
      </c>
      <c r="CW126" s="233" t="e">
        <f t="shared" ca="1" si="150"/>
        <v>#N/A</v>
      </c>
      <c r="CX126" s="233" t="e">
        <f t="shared" ca="1" si="150"/>
        <v>#N/A</v>
      </c>
      <c r="CY126" s="233" t="e">
        <f t="shared" ca="1" si="150"/>
        <v>#N/A</v>
      </c>
      <c r="CZ126" s="233" t="e">
        <f t="shared" ca="1" si="150"/>
        <v>#N/A</v>
      </c>
      <c r="DA126" s="233" t="e">
        <f t="shared" ca="1" si="150"/>
        <v>#N/A</v>
      </c>
      <c r="DB126" s="233" t="e">
        <f t="shared" ca="1" si="150"/>
        <v>#N/A</v>
      </c>
      <c r="DC126" s="233" t="e">
        <f t="shared" ca="1" si="150"/>
        <v>#N/A</v>
      </c>
      <c r="DE126" s="253"/>
    </row>
    <row r="127" spans="1:110" hidden="1">
      <c r="A127" s="123">
        <v>115</v>
      </c>
      <c r="B127" s="204" t="str">
        <f t="shared" ca="1" si="83"/>
        <v>L.2.2.</v>
      </c>
      <c r="C127" s="128" t="str">
        <f t="shared" ca="1" si="84"/>
        <v/>
      </c>
      <c r="D127" s="134"/>
      <c r="E127" s="147" t="str">
        <f t="shared" ca="1" si="85"/>
        <v/>
      </c>
      <c r="F127" s="138">
        <f ca="1">H127+NPV(SD,I127:INDEX(I127:DC127,PAL))</f>
        <v>0</v>
      </c>
      <c r="G127" s="139">
        <f ca="1">SUMIF($H$5:$DC$5,"&lt;="&amp;PAL,$H127:$DC127)</f>
        <v>0</v>
      </c>
      <c r="H127" s="137">
        <f t="shared" ref="H127:W129" ca="1" si="151">OFFSET(INDIRECT("'"&amp;Opt_alt&amp;"'!H12"),$A127,H$5)*$DF127</f>
        <v>0</v>
      </c>
      <c r="I127" s="137">
        <f t="shared" ca="1" si="151"/>
        <v>0</v>
      </c>
      <c r="J127" s="137">
        <f t="shared" ca="1" si="151"/>
        <v>0</v>
      </c>
      <c r="K127" s="137">
        <f t="shared" ca="1" si="151"/>
        <v>0</v>
      </c>
      <c r="L127" s="137">
        <f t="shared" ca="1" si="151"/>
        <v>0</v>
      </c>
      <c r="M127" s="137">
        <f t="shared" ca="1" si="151"/>
        <v>0</v>
      </c>
      <c r="N127" s="137">
        <f t="shared" ca="1" si="151"/>
        <v>0</v>
      </c>
      <c r="O127" s="137">
        <f t="shared" ca="1" si="151"/>
        <v>0</v>
      </c>
      <c r="P127" s="137">
        <f t="shared" ca="1" si="151"/>
        <v>0</v>
      </c>
      <c r="Q127" s="137">
        <f t="shared" ca="1" si="151"/>
        <v>0</v>
      </c>
      <c r="R127" s="137">
        <f t="shared" ca="1" si="151"/>
        <v>0</v>
      </c>
      <c r="S127" s="137">
        <f t="shared" ca="1" si="151"/>
        <v>0</v>
      </c>
      <c r="T127" s="137">
        <f t="shared" ca="1" si="151"/>
        <v>0</v>
      </c>
      <c r="U127" s="137">
        <f t="shared" ca="1" si="151"/>
        <v>0</v>
      </c>
      <c r="V127" s="137">
        <f t="shared" ca="1" si="151"/>
        <v>0</v>
      </c>
      <c r="W127" s="137">
        <f t="shared" ca="1" si="151"/>
        <v>0</v>
      </c>
      <c r="X127" s="137">
        <f t="shared" ref="X127:AM129" ca="1" si="152">OFFSET(INDIRECT("'"&amp;Opt_alt&amp;"'!H12"),$A127,X$5)*$DF127</f>
        <v>0</v>
      </c>
      <c r="Y127" s="137">
        <f t="shared" ca="1" si="152"/>
        <v>0</v>
      </c>
      <c r="Z127" s="137">
        <f t="shared" ca="1" si="152"/>
        <v>0</v>
      </c>
      <c r="AA127" s="137">
        <f t="shared" ca="1" si="152"/>
        <v>0</v>
      </c>
      <c r="AB127" s="137">
        <f t="shared" ca="1" si="152"/>
        <v>0</v>
      </c>
      <c r="AC127" s="137">
        <f t="shared" ca="1" si="152"/>
        <v>0</v>
      </c>
      <c r="AD127" s="137">
        <f t="shared" ca="1" si="152"/>
        <v>0</v>
      </c>
      <c r="AE127" s="137">
        <f t="shared" ca="1" si="152"/>
        <v>0</v>
      </c>
      <c r="AF127" s="137">
        <f t="shared" ca="1" si="152"/>
        <v>0</v>
      </c>
      <c r="AG127" s="137">
        <f t="shared" ca="1" si="152"/>
        <v>0</v>
      </c>
      <c r="AH127" s="137">
        <f t="shared" ca="1" si="152"/>
        <v>0</v>
      </c>
      <c r="AI127" s="137">
        <f t="shared" ca="1" si="152"/>
        <v>0</v>
      </c>
      <c r="AJ127" s="137">
        <f t="shared" ca="1" si="152"/>
        <v>0</v>
      </c>
      <c r="AK127" s="137">
        <f t="shared" ca="1" si="152"/>
        <v>0</v>
      </c>
      <c r="AL127" s="137">
        <f t="shared" ca="1" si="152"/>
        <v>0</v>
      </c>
      <c r="AM127" s="137">
        <f t="shared" ca="1" si="152"/>
        <v>0</v>
      </c>
      <c r="AN127" s="137">
        <f t="shared" ref="AN127:BC129" ca="1" si="153">OFFSET(INDIRECT("'"&amp;Opt_alt&amp;"'!H12"),$A127,AN$5)*$DF127</f>
        <v>0</v>
      </c>
      <c r="AO127" s="137">
        <f t="shared" ca="1" si="153"/>
        <v>0</v>
      </c>
      <c r="AP127" s="137">
        <f t="shared" ca="1" si="153"/>
        <v>0</v>
      </c>
      <c r="AQ127" s="137">
        <f t="shared" ca="1" si="153"/>
        <v>0</v>
      </c>
      <c r="AR127" s="137">
        <f t="shared" ca="1" si="153"/>
        <v>0</v>
      </c>
      <c r="AS127" s="137">
        <f t="shared" ca="1" si="153"/>
        <v>0</v>
      </c>
      <c r="AT127" s="137">
        <f t="shared" ca="1" si="153"/>
        <v>0</v>
      </c>
      <c r="AU127" s="137">
        <f t="shared" ca="1" si="153"/>
        <v>0</v>
      </c>
      <c r="AV127" s="137">
        <f t="shared" ca="1" si="153"/>
        <v>0</v>
      </c>
      <c r="AW127" s="137">
        <f t="shared" ca="1" si="153"/>
        <v>0</v>
      </c>
      <c r="AX127" s="137">
        <f t="shared" ca="1" si="153"/>
        <v>0</v>
      </c>
      <c r="AY127" s="137">
        <f t="shared" ca="1" si="153"/>
        <v>0</v>
      </c>
      <c r="AZ127" s="137">
        <f t="shared" ca="1" si="153"/>
        <v>0</v>
      </c>
      <c r="BA127" s="137">
        <f t="shared" ca="1" si="153"/>
        <v>0</v>
      </c>
      <c r="BB127" s="137">
        <f t="shared" ca="1" si="153"/>
        <v>0</v>
      </c>
      <c r="BC127" s="137">
        <f t="shared" ca="1" si="153"/>
        <v>0</v>
      </c>
      <c r="BD127" s="137">
        <f t="shared" ref="BD127:BS129" ca="1" si="154">OFFSET(INDIRECT("'"&amp;Opt_alt&amp;"'!H12"),$A127,BD$5)*$DF127</f>
        <v>0</v>
      </c>
      <c r="BE127" s="137">
        <f t="shared" ca="1" si="154"/>
        <v>0</v>
      </c>
      <c r="BF127" s="137">
        <f t="shared" ca="1" si="154"/>
        <v>0</v>
      </c>
      <c r="BG127" s="137">
        <f t="shared" ca="1" si="154"/>
        <v>0</v>
      </c>
      <c r="BH127" s="137">
        <f t="shared" ca="1" si="154"/>
        <v>0</v>
      </c>
      <c r="BI127" s="137">
        <f t="shared" ca="1" si="154"/>
        <v>0</v>
      </c>
      <c r="BJ127" s="137">
        <f t="shared" ca="1" si="154"/>
        <v>0</v>
      </c>
      <c r="BK127" s="137">
        <f t="shared" ca="1" si="154"/>
        <v>0</v>
      </c>
      <c r="BL127" s="137">
        <f t="shared" ca="1" si="154"/>
        <v>0</v>
      </c>
      <c r="BM127" s="137">
        <f t="shared" ca="1" si="154"/>
        <v>0</v>
      </c>
      <c r="BN127" s="137">
        <f t="shared" ca="1" si="154"/>
        <v>0</v>
      </c>
      <c r="BO127" s="137">
        <f t="shared" ca="1" si="154"/>
        <v>0</v>
      </c>
      <c r="BP127" s="137">
        <f t="shared" ca="1" si="154"/>
        <v>0</v>
      </c>
      <c r="BQ127" s="137">
        <f t="shared" ca="1" si="154"/>
        <v>0</v>
      </c>
      <c r="BR127" s="137">
        <f t="shared" ca="1" si="154"/>
        <v>0</v>
      </c>
      <c r="BS127" s="137">
        <f t="shared" ca="1" si="154"/>
        <v>0</v>
      </c>
      <c r="BT127" s="137">
        <f t="shared" ref="BT127:CI129" ca="1" si="155">OFFSET(INDIRECT("'"&amp;Opt_alt&amp;"'!H12"),$A127,BT$5)*$DF127</f>
        <v>0</v>
      </c>
      <c r="BU127" s="137">
        <f t="shared" ca="1" si="155"/>
        <v>0</v>
      </c>
      <c r="BV127" s="137">
        <f t="shared" ca="1" si="155"/>
        <v>0</v>
      </c>
      <c r="BW127" s="137">
        <f t="shared" ca="1" si="155"/>
        <v>0</v>
      </c>
      <c r="BX127" s="137">
        <f t="shared" ca="1" si="155"/>
        <v>0</v>
      </c>
      <c r="BY127" s="137">
        <f t="shared" ca="1" si="155"/>
        <v>0</v>
      </c>
      <c r="BZ127" s="137">
        <f t="shared" ca="1" si="155"/>
        <v>0</v>
      </c>
      <c r="CA127" s="137">
        <f t="shared" ca="1" si="155"/>
        <v>0</v>
      </c>
      <c r="CB127" s="137">
        <f t="shared" ca="1" si="155"/>
        <v>0</v>
      </c>
      <c r="CC127" s="137">
        <f t="shared" ca="1" si="155"/>
        <v>0</v>
      </c>
      <c r="CD127" s="137">
        <f t="shared" ca="1" si="155"/>
        <v>0</v>
      </c>
      <c r="CE127" s="137">
        <f t="shared" ca="1" si="155"/>
        <v>0</v>
      </c>
      <c r="CF127" s="137">
        <f t="shared" ca="1" si="155"/>
        <v>0</v>
      </c>
      <c r="CG127" s="137">
        <f t="shared" ca="1" si="155"/>
        <v>0</v>
      </c>
      <c r="CH127" s="137">
        <f t="shared" ca="1" si="155"/>
        <v>0</v>
      </c>
      <c r="CI127" s="137">
        <f t="shared" ca="1" si="155"/>
        <v>0</v>
      </c>
      <c r="CJ127" s="137">
        <f t="shared" ref="CJ127:CY129" ca="1" si="156">OFFSET(INDIRECT("'"&amp;Opt_alt&amp;"'!H12"),$A127,CJ$5)*$DF127</f>
        <v>0</v>
      </c>
      <c r="CK127" s="137">
        <f t="shared" ca="1" si="156"/>
        <v>0</v>
      </c>
      <c r="CL127" s="137">
        <f t="shared" ca="1" si="156"/>
        <v>0</v>
      </c>
      <c r="CM127" s="137">
        <f t="shared" ca="1" si="156"/>
        <v>0</v>
      </c>
      <c r="CN127" s="137">
        <f t="shared" ca="1" si="156"/>
        <v>0</v>
      </c>
      <c r="CO127" s="137">
        <f t="shared" ca="1" si="156"/>
        <v>0</v>
      </c>
      <c r="CP127" s="137">
        <f t="shared" ca="1" si="156"/>
        <v>0</v>
      </c>
      <c r="CQ127" s="137">
        <f t="shared" ca="1" si="156"/>
        <v>0</v>
      </c>
      <c r="CR127" s="137">
        <f t="shared" ca="1" si="156"/>
        <v>0</v>
      </c>
      <c r="CS127" s="137">
        <f t="shared" ca="1" si="156"/>
        <v>0</v>
      </c>
      <c r="CT127" s="137">
        <f t="shared" ca="1" si="156"/>
        <v>0</v>
      </c>
      <c r="CU127" s="137">
        <f t="shared" ca="1" si="156"/>
        <v>0</v>
      </c>
      <c r="CV127" s="137">
        <f t="shared" ca="1" si="156"/>
        <v>0</v>
      </c>
      <c r="CW127" s="137">
        <f t="shared" ca="1" si="156"/>
        <v>0</v>
      </c>
      <c r="CX127" s="137">
        <f t="shared" ca="1" si="156"/>
        <v>0</v>
      </c>
      <c r="CY127" s="137">
        <f t="shared" ca="1" si="156"/>
        <v>0</v>
      </c>
      <c r="CZ127" s="137">
        <f t="shared" ref="CT127:DC129" ca="1" si="157">OFFSET(INDIRECT("'"&amp;Opt_alt&amp;"'!H12"),$A127,CZ$5)*$DF127</f>
        <v>0</v>
      </c>
      <c r="DA127" s="137">
        <f t="shared" ca="1" si="157"/>
        <v>0</v>
      </c>
      <c r="DB127" s="137">
        <f t="shared" ca="1" si="157"/>
        <v>0</v>
      </c>
      <c r="DC127" s="137">
        <f t="shared" ca="1" si="157"/>
        <v>0</v>
      </c>
      <c r="DE127" s="253" t="str">
        <f t="shared" ca="1" si="86"/>
        <v>L.2.2.</v>
      </c>
      <c r="DF127">
        <f ca="1">VLOOKUP(DE127,scenarijai,$DF$6,FALSE)</f>
        <v>1</v>
      </c>
    </row>
    <row r="128" spans="1:110" hidden="1">
      <c r="A128" s="123">
        <v>116</v>
      </c>
      <c r="B128" s="204" t="str">
        <f t="shared" ca="1" si="83"/>
        <v>L.2.3.</v>
      </c>
      <c r="C128" s="128" t="str">
        <f t="shared" ca="1" si="84"/>
        <v/>
      </c>
      <c r="D128" s="134"/>
      <c r="E128" s="147" t="str">
        <f t="shared" ca="1" si="85"/>
        <v/>
      </c>
      <c r="F128" s="138">
        <f ca="1">H128+NPV(SD,I128:INDEX(I128:DC128,PAL))</f>
        <v>0</v>
      </c>
      <c r="G128" s="139">
        <f ca="1">SUMIF($H$5:$DC$5,"&lt;="&amp;PAL,$H128:$DC128)</f>
        <v>0</v>
      </c>
      <c r="H128" s="137">
        <f t="shared" ca="1" si="151"/>
        <v>0</v>
      </c>
      <c r="I128" s="137">
        <f t="shared" ca="1" si="151"/>
        <v>0</v>
      </c>
      <c r="J128" s="137">
        <f t="shared" ca="1" si="151"/>
        <v>0</v>
      </c>
      <c r="K128" s="137">
        <f t="shared" ca="1" si="151"/>
        <v>0</v>
      </c>
      <c r="L128" s="137">
        <f t="shared" ca="1" si="151"/>
        <v>0</v>
      </c>
      <c r="M128" s="137">
        <f t="shared" ca="1" si="151"/>
        <v>0</v>
      </c>
      <c r="N128" s="137">
        <f t="shared" ca="1" si="151"/>
        <v>0</v>
      </c>
      <c r="O128" s="137">
        <f t="shared" ca="1" si="151"/>
        <v>0</v>
      </c>
      <c r="P128" s="137">
        <f t="shared" ca="1" si="151"/>
        <v>0</v>
      </c>
      <c r="Q128" s="137">
        <f t="shared" ca="1" si="151"/>
        <v>0</v>
      </c>
      <c r="R128" s="137">
        <f t="shared" ca="1" si="151"/>
        <v>0</v>
      </c>
      <c r="S128" s="137">
        <f t="shared" ca="1" si="151"/>
        <v>0</v>
      </c>
      <c r="T128" s="137">
        <f t="shared" ca="1" si="151"/>
        <v>0</v>
      </c>
      <c r="U128" s="137">
        <f t="shared" ca="1" si="151"/>
        <v>0</v>
      </c>
      <c r="V128" s="137">
        <f t="shared" ca="1" si="151"/>
        <v>0</v>
      </c>
      <c r="W128" s="137">
        <f t="shared" ca="1" si="151"/>
        <v>0</v>
      </c>
      <c r="X128" s="137">
        <f t="shared" ca="1" si="152"/>
        <v>0</v>
      </c>
      <c r="Y128" s="137">
        <f t="shared" ca="1" si="152"/>
        <v>0</v>
      </c>
      <c r="Z128" s="137">
        <f t="shared" ca="1" si="152"/>
        <v>0</v>
      </c>
      <c r="AA128" s="137">
        <f t="shared" ca="1" si="152"/>
        <v>0</v>
      </c>
      <c r="AB128" s="137">
        <f t="shared" ca="1" si="152"/>
        <v>0</v>
      </c>
      <c r="AC128" s="137">
        <f t="shared" ca="1" si="152"/>
        <v>0</v>
      </c>
      <c r="AD128" s="137">
        <f t="shared" ca="1" si="152"/>
        <v>0</v>
      </c>
      <c r="AE128" s="137">
        <f t="shared" ca="1" si="152"/>
        <v>0</v>
      </c>
      <c r="AF128" s="137">
        <f t="shared" ca="1" si="152"/>
        <v>0</v>
      </c>
      <c r="AG128" s="137">
        <f t="shared" ca="1" si="152"/>
        <v>0</v>
      </c>
      <c r="AH128" s="137">
        <f t="shared" ca="1" si="152"/>
        <v>0</v>
      </c>
      <c r="AI128" s="137">
        <f t="shared" ca="1" si="152"/>
        <v>0</v>
      </c>
      <c r="AJ128" s="137">
        <f t="shared" ca="1" si="152"/>
        <v>0</v>
      </c>
      <c r="AK128" s="137">
        <f t="shared" ca="1" si="152"/>
        <v>0</v>
      </c>
      <c r="AL128" s="137">
        <f t="shared" ca="1" si="152"/>
        <v>0</v>
      </c>
      <c r="AM128" s="137">
        <f t="shared" ca="1" si="152"/>
        <v>0</v>
      </c>
      <c r="AN128" s="137">
        <f t="shared" ca="1" si="153"/>
        <v>0</v>
      </c>
      <c r="AO128" s="137">
        <f t="shared" ca="1" si="153"/>
        <v>0</v>
      </c>
      <c r="AP128" s="137">
        <f t="shared" ca="1" si="153"/>
        <v>0</v>
      </c>
      <c r="AQ128" s="137">
        <f t="shared" ca="1" si="153"/>
        <v>0</v>
      </c>
      <c r="AR128" s="137">
        <f t="shared" ca="1" si="153"/>
        <v>0</v>
      </c>
      <c r="AS128" s="137">
        <f t="shared" ca="1" si="153"/>
        <v>0</v>
      </c>
      <c r="AT128" s="137">
        <f t="shared" ca="1" si="153"/>
        <v>0</v>
      </c>
      <c r="AU128" s="137">
        <f t="shared" ca="1" si="153"/>
        <v>0</v>
      </c>
      <c r="AV128" s="137">
        <f t="shared" ca="1" si="153"/>
        <v>0</v>
      </c>
      <c r="AW128" s="137">
        <f t="shared" ca="1" si="153"/>
        <v>0</v>
      </c>
      <c r="AX128" s="137">
        <f t="shared" ca="1" si="153"/>
        <v>0</v>
      </c>
      <c r="AY128" s="137">
        <f t="shared" ca="1" si="153"/>
        <v>0</v>
      </c>
      <c r="AZ128" s="137">
        <f t="shared" ca="1" si="153"/>
        <v>0</v>
      </c>
      <c r="BA128" s="137">
        <f t="shared" ca="1" si="153"/>
        <v>0</v>
      </c>
      <c r="BB128" s="137">
        <f t="shared" ca="1" si="153"/>
        <v>0</v>
      </c>
      <c r="BC128" s="137">
        <f t="shared" ca="1" si="153"/>
        <v>0</v>
      </c>
      <c r="BD128" s="137">
        <f t="shared" ca="1" si="154"/>
        <v>0</v>
      </c>
      <c r="BE128" s="137">
        <f t="shared" ca="1" si="154"/>
        <v>0</v>
      </c>
      <c r="BF128" s="137">
        <f t="shared" ca="1" si="154"/>
        <v>0</v>
      </c>
      <c r="BG128" s="137">
        <f t="shared" ca="1" si="154"/>
        <v>0</v>
      </c>
      <c r="BH128" s="137">
        <f t="shared" ca="1" si="154"/>
        <v>0</v>
      </c>
      <c r="BI128" s="137">
        <f t="shared" ca="1" si="154"/>
        <v>0</v>
      </c>
      <c r="BJ128" s="137">
        <f t="shared" ca="1" si="154"/>
        <v>0</v>
      </c>
      <c r="BK128" s="137">
        <f t="shared" ca="1" si="154"/>
        <v>0</v>
      </c>
      <c r="BL128" s="137">
        <f t="shared" ca="1" si="154"/>
        <v>0</v>
      </c>
      <c r="BM128" s="137">
        <f t="shared" ca="1" si="154"/>
        <v>0</v>
      </c>
      <c r="BN128" s="137">
        <f t="shared" ca="1" si="154"/>
        <v>0</v>
      </c>
      <c r="BO128" s="137">
        <f t="shared" ca="1" si="154"/>
        <v>0</v>
      </c>
      <c r="BP128" s="137">
        <f t="shared" ca="1" si="154"/>
        <v>0</v>
      </c>
      <c r="BQ128" s="137">
        <f t="shared" ca="1" si="154"/>
        <v>0</v>
      </c>
      <c r="BR128" s="137">
        <f t="shared" ca="1" si="154"/>
        <v>0</v>
      </c>
      <c r="BS128" s="137">
        <f t="shared" ca="1" si="154"/>
        <v>0</v>
      </c>
      <c r="BT128" s="137">
        <f t="shared" ca="1" si="155"/>
        <v>0</v>
      </c>
      <c r="BU128" s="137">
        <f t="shared" ca="1" si="155"/>
        <v>0</v>
      </c>
      <c r="BV128" s="137">
        <f t="shared" ca="1" si="155"/>
        <v>0</v>
      </c>
      <c r="BW128" s="137">
        <f t="shared" ca="1" si="155"/>
        <v>0</v>
      </c>
      <c r="BX128" s="137">
        <f t="shared" ca="1" si="155"/>
        <v>0</v>
      </c>
      <c r="BY128" s="137">
        <f t="shared" ca="1" si="155"/>
        <v>0</v>
      </c>
      <c r="BZ128" s="137">
        <f t="shared" ca="1" si="155"/>
        <v>0</v>
      </c>
      <c r="CA128" s="137">
        <f t="shared" ca="1" si="155"/>
        <v>0</v>
      </c>
      <c r="CB128" s="137">
        <f t="shared" ca="1" si="155"/>
        <v>0</v>
      </c>
      <c r="CC128" s="137">
        <f t="shared" ca="1" si="155"/>
        <v>0</v>
      </c>
      <c r="CD128" s="137">
        <f t="shared" ca="1" si="155"/>
        <v>0</v>
      </c>
      <c r="CE128" s="137">
        <f t="shared" ca="1" si="155"/>
        <v>0</v>
      </c>
      <c r="CF128" s="137">
        <f t="shared" ca="1" si="155"/>
        <v>0</v>
      </c>
      <c r="CG128" s="137">
        <f t="shared" ca="1" si="155"/>
        <v>0</v>
      </c>
      <c r="CH128" s="137">
        <f t="shared" ca="1" si="155"/>
        <v>0</v>
      </c>
      <c r="CI128" s="137">
        <f t="shared" ca="1" si="155"/>
        <v>0</v>
      </c>
      <c r="CJ128" s="137">
        <f t="shared" ca="1" si="156"/>
        <v>0</v>
      </c>
      <c r="CK128" s="137">
        <f t="shared" ca="1" si="156"/>
        <v>0</v>
      </c>
      <c r="CL128" s="137">
        <f t="shared" ca="1" si="156"/>
        <v>0</v>
      </c>
      <c r="CM128" s="137">
        <f t="shared" ca="1" si="156"/>
        <v>0</v>
      </c>
      <c r="CN128" s="137">
        <f t="shared" ca="1" si="156"/>
        <v>0</v>
      </c>
      <c r="CO128" s="137">
        <f t="shared" ca="1" si="156"/>
        <v>0</v>
      </c>
      <c r="CP128" s="137">
        <f t="shared" ca="1" si="156"/>
        <v>0</v>
      </c>
      <c r="CQ128" s="137">
        <f t="shared" ca="1" si="156"/>
        <v>0</v>
      </c>
      <c r="CR128" s="137">
        <f t="shared" ca="1" si="156"/>
        <v>0</v>
      </c>
      <c r="CS128" s="137">
        <f t="shared" ca="1" si="156"/>
        <v>0</v>
      </c>
      <c r="CT128" s="137">
        <f t="shared" ca="1" si="157"/>
        <v>0</v>
      </c>
      <c r="CU128" s="137">
        <f t="shared" ca="1" si="157"/>
        <v>0</v>
      </c>
      <c r="CV128" s="137">
        <f t="shared" ca="1" si="157"/>
        <v>0</v>
      </c>
      <c r="CW128" s="137">
        <f t="shared" ca="1" si="157"/>
        <v>0</v>
      </c>
      <c r="CX128" s="137">
        <f t="shared" ca="1" si="157"/>
        <v>0</v>
      </c>
      <c r="CY128" s="137">
        <f t="shared" ca="1" si="157"/>
        <v>0</v>
      </c>
      <c r="CZ128" s="137">
        <f t="shared" ca="1" si="157"/>
        <v>0</v>
      </c>
      <c r="DA128" s="137">
        <f t="shared" ca="1" si="157"/>
        <v>0</v>
      </c>
      <c r="DB128" s="137">
        <f t="shared" ca="1" si="157"/>
        <v>0</v>
      </c>
      <c r="DC128" s="137">
        <f t="shared" ca="1" si="157"/>
        <v>0</v>
      </c>
      <c r="DE128" s="253" t="str">
        <f t="shared" ca="1" si="86"/>
        <v>L.2.3.</v>
      </c>
      <c r="DF128">
        <f ca="1">VLOOKUP(DE128,scenarijai,$DF$6,FALSE)</f>
        <v>1</v>
      </c>
    </row>
    <row r="129" spans="1:110" ht="15" hidden="1" thickBot="1">
      <c r="A129" s="123">
        <v>117</v>
      </c>
      <c r="B129" s="205">
        <f t="shared" ca="1" si="83"/>
        <v>0</v>
      </c>
      <c r="C129" s="206" t="str">
        <f t="shared" ca="1" si="84"/>
        <v/>
      </c>
      <c r="D129" s="207"/>
      <c r="E129" s="208" t="str">
        <f t="shared" ca="1" si="85"/>
        <v/>
      </c>
      <c r="F129" s="138" t="e">
        <f ca="1">H129+NPV(SD,I129:INDEX(I129:DC129,PAL))</f>
        <v>#N/A</v>
      </c>
      <c r="G129" s="209" t="e">
        <f ca="1">SUMIF($H$5:$DC$5,"&lt;="&amp;PAL,$H129:$DC129)</f>
        <v>#N/A</v>
      </c>
      <c r="H129" s="137" t="e">
        <f t="shared" ca="1" si="151"/>
        <v>#N/A</v>
      </c>
      <c r="I129" s="137" t="e">
        <f t="shared" ca="1" si="151"/>
        <v>#N/A</v>
      </c>
      <c r="J129" s="137" t="e">
        <f t="shared" ca="1" si="151"/>
        <v>#N/A</v>
      </c>
      <c r="K129" s="137" t="e">
        <f t="shared" ca="1" si="151"/>
        <v>#N/A</v>
      </c>
      <c r="L129" s="137" t="e">
        <f t="shared" ca="1" si="151"/>
        <v>#N/A</v>
      </c>
      <c r="M129" s="137" t="e">
        <f t="shared" ca="1" si="151"/>
        <v>#N/A</v>
      </c>
      <c r="N129" s="137" t="e">
        <f t="shared" ca="1" si="151"/>
        <v>#N/A</v>
      </c>
      <c r="O129" s="137" t="e">
        <f t="shared" ca="1" si="151"/>
        <v>#N/A</v>
      </c>
      <c r="P129" s="137" t="e">
        <f t="shared" ca="1" si="151"/>
        <v>#N/A</v>
      </c>
      <c r="Q129" s="137" t="e">
        <f t="shared" ca="1" si="151"/>
        <v>#N/A</v>
      </c>
      <c r="R129" s="137" t="e">
        <f t="shared" ca="1" si="151"/>
        <v>#N/A</v>
      </c>
      <c r="S129" s="137" t="e">
        <f t="shared" ca="1" si="151"/>
        <v>#N/A</v>
      </c>
      <c r="T129" s="137" t="e">
        <f t="shared" ca="1" si="151"/>
        <v>#N/A</v>
      </c>
      <c r="U129" s="137" t="e">
        <f t="shared" ca="1" si="151"/>
        <v>#N/A</v>
      </c>
      <c r="V129" s="137" t="e">
        <f t="shared" ca="1" si="151"/>
        <v>#N/A</v>
      </c>
      <c r="W129" s="137" t="e">
        <f t="shared" ca="1" si="151"/>
        <v>#N/A</v>
      </c>
      <c r="X129" s="137" t="e">
        <f t="shared" ca="1" si="152"/>
        <v>#N/A</v>
      </c>
      <c r="Y129" s="137" t="e">
        <f t="shared" ca="1" si="152"/>
        <v>#N/A</v>
      </c>
      <c r="Z129" s="137" t="e">
        <f t="shared" ca="1" si="152"/>
        <v>#N/A</v>
      </c>
      <c r="AA129" s="137" t="e">
        <f t="shared" ca="1" si="152"/>
        <v>#N/A</v>
      </c>
      <c r="AB129" s="137" t="e">
        <f t="shared" ca="1" si="152"/>
        <v>#N/A</v>
      </c>
      <c r="AC129" s="137" t="e">
        <f t="shared" ca="1" si="152"/>
        <v>#N/A</v>
      </c>
      <c r="AD129" s="137" t="e">
        <f t="shared" ca="1" si="152"/>
        <v>#N/A</v>
      </c>
      <c r="AE129" s="137" t="e">
        <f t="shared" ca="1" si="152"/>
        <v>#N/A</v>
      </c>
      <c r="AF129" s="137" t="e">
        <f t="shared" ca="1" si="152"/>
        <v>#N/A</v>
      </c>
      <c r="AG129" s="137" t="e">
        <f t="shared" ca="1" si="152"/>
        <v>#N/A</v>
      </c>
      <c r="AH129" s="137" t="e">
        <f t="shared" ca="1" si="152"/>
        <v>#N/A</v>
      </c>
      <c r="AI129" s="137" t="e">
        <f t="shared" ca="1" si="152"/>
        <v>#N/A</v>
      </c>
      <c r="AJ129" s="137" t="e">
        <f t="shared" ca="1" si="152"/>
        <v>#N/A</v>
      </c>
      <c r="AK129" s="137" t="e">
        <f t="shared" ca="1" si="152"/>
        <v>#N/A</v>
      </c>
      <c r="AL129" s="137" t="e">
        <f t="shared" ca="1" si="152"/>
        <v>#N/A</v>
      </c>
      <c r="AM129" s="137" t="e">
        <f t="shared" ca="1" si="152"/>
        <v>#N/A</v>
      </c>
      <c r="AN129" s="137" t="e">
        <f t="shared" ca="1" si="153"/>
        <v>#N/A</v>
      </c>
      <c r="AO129" s="137" t="e">
        <f t="shared" ca="1" si="153"/>
        <v>#N/A</v>
      </c>
      <c r="AP129" s="137" t="e">
        <f t="shared" ca="1" si="153"/>
        <v>#N/A</v>
      </c>
      <c r="AQ129" s="137" t="e">
        <f t="shared" ca="1" si="153"/>
        <v>#N/A</v>
      </c>
      <c r="AR129" s="137" t="e">
        <f t="shared" ca="1" si="153"/>
        <v>#N/A</v>
      </c>
      <c r="AS129" s="137" t="e">
        <f t="shared" ca="1" si="153"/>
        <v>#N/A</v>
      </c>
      <c r="AT129" s="137" t="e">
        <f t="shared" ca="1" si="153"/>
        <v>#N/A</v>
      </c>
      <c r="AU129" s="137" t="e">
        <f t="shared" ca="1" si="153"/>
        <v>#N/A</v>
      </c>
      <c r="AV129" s="137" t="e">
        <f t="shared" ca="1" si="153"/>
        <v>#N/A</v>
      </c>
      <c r="AW129" s="137" t="e">
        <f t="shared" ca="1" si="153"/>
        <v>#N/A</v>
      </c>
      <c r="AX129" s="137" t="e">
        <f t="shared" ca="1" si="153"/>
        <v>#N/A</v>
      </c>
      <c r="AY129" s="137" t="e">
        <f t="shared" ca="1" si="153"/>
        <v>#N/A</v>
      </c>
      <c r="AZ129" s="137" t="e">
        <f t="shared" ca="1" si="153"/>
        <v>#N/A</v>
      </c>
      <c r="BA129" s="137" t="e">
        <f t="shared" ca="1" si="153"/>
        <v>#N/A</v>
      </c>
      <c r="BB129" s="137" t="e">
        <f t="shared" ca="1" si="153"/>
        <v>#N/A</v>
      </c>
      <c r="BC129" s="137" t="e">
        <f t="shared" ca="1" si="153"/>
        <v>#N/A</v>
      </c>
      <c r="BD129" s="137" t="e">
        <f t="shared" ca="1" si="154"/>
        <v>#N/A</v>
      </c>
      <c r="BE129" s="137" t="e">
        <f t="shared" ca="1" si="154"/>
        <v>#N/A</v>
      </c>
      <c r="BF129" s="137" t="e">
        <f t="shared" ca="1" si="154"/>
        <v>#N/A</v>
      </c>
      <c r="BG129" s="137" t="e">
        <f t="shared" ca="1" si="154"/>
        <v>#N/A</v>
      </c>
      <c r="BH129" s="137" t="e">
        <f t="shared" ca="1" si="154"/>
        <v>#N/A</v>
      </c>
      <c r="BI129" s="137" t="e">
        <f t="shared" ca="1" si="154"/>
        <v>#N/A</v>
      </c>
      <c r="BJ129" s="137" t="e">
        <f t="shared" ca="1" si="154"/>
        <v>#N/A</v>
      </c>
      <c r="BK129" s="137" t="e">
        <f t="shared" ca="1" si="154"/>
        <v>#N/A</v>
      </c>
      <c r="BL129" s="137" t="e">
        <f t="shared" ca="1" si="154"/>
        <v>#N/A</v>
      </c>
      <c r="BM129" s="137" t="e">
        <f t="shared" ca="1" si="154"/>
        <v>#N/A</v>
      </c>
      <c r="BN129" s="137" t="e">
        <f t="shared" ca="1" si="154"/>
        <v>#N/A</v>
      </c>
      <c r="BO129" s="137" t="e">
        <f t="shared" ca="1" si="154"/>
        <v>#N/A</v>
      </c>
      <c r="BP129" s="137" t="e">
        <f t="shared" ca="1" si="154"/>
        <v>#N/A</v>
      </c>
      <c r="BQ129" s="137" t="e">
        <f t="shared" ca="1" si="154"/>
        <v>#N/A</v>
      </c>
      <c r="BR129" s="137" t="e">
        <f t="shared" ca="1" si="154"/>
        <v>#N/A</v>
      </c>
      <c r="BS129" s="137" t="e">
        <f t="shared" ca="1" si="154"/>
        <v>#N/A</v>
      </c>
      <c r="BT129" s="137" t="e">
        <f t="shared" ca="1" si="155"/>
        <v>#N/A</v>
      </c>
      <c r="BU129" s="137" t="e">
        <f t="shared" ca="1" si="155"/>
        <v>#N/A</v>
      </c>
      <c r="BV129" s="137" t="e">
        <f t="shared" ca="1" si="155"/>
        <v>#N/A</v>
      </c>
      <c r="BW129" s="137" t="e">
        <f t="shared" ca="1" si="155"/>
        <v>#N/A</v>
      </c>
      <c r="BX129" s="137" t="e">
        <f t="shared" ca="1" si="155"/>
        <v>#N/A</v>
      </c>
      <c r="BY129" s="137" t="e">
        <f t="shared" ca="1" si="155"/>
        <v>#N/A</v>
      </c>
      <c r="BZ129" s="137" t="e">
        <f t="shared" ca="1" si="155"/>
        <v>#N/A</v>
      </c>
      <c r="CA129" s="137" t="e">
        <f t="shared" ca="1" si="155"/>
        <v>#N/A</v>
      </c>
      <c r="CB129" s="137" t="e">
        <f t="shared" ca="1" si="155"/>
        <v>#N/A</v>
      </c>
      <c r="CC129" s="137" t="e">
        <f t="shared" ca="1" si="155"/>
        <v>#N/A</v>
      </c>
      <c r="CD129" s="137" t="e">
        <f t="shared" ca="1" si="155"/>
        <v>#N/A</v>
      </c>
      <c r="CE129" s="137" t="e">
        <f t="shared" ca="1" si="155"/>
        <v>#N/A</v>
      </c>
      <c r="CF129" s="137" t="e">
        <f t="shared" ca="1" si="155"/>
        <v>#N/A</v>
      </c>
      <c r="CG129" s="137" t="e">
        <f t="shared" ca="1" si="155"/>
        <v>#N/A</v>
      </c>
      <c r="CH129" s="137" t="e">
        <f t="shared" ca="1" si="155"/>
        <v>#N/A</v>
      </c>
      <c r="CI129" s="137" t="e">
        <f t="shared" ca="1" si="155"/>
        <v>#N/A</v>
      </c>
      <c r="CJ129" s="137" t="e">
        <f t="shared" ca="1" si="156"/>
        <v>#N/A</v>
      </c>
      <c r="CK129" s="137" t="e">
        <f t="shared" ca="1" si="156"/>
        <v>#N/A</v>
      </c>
      <c r="CL129" s="137" t="e">
        <f t="shared" ca="1" si="156"/>
        <v>#N/A</v>
      </c>
      <c r="CM129" s="137" t="e">
        <f t="shared" ca="1" si="156"/>
        <v>#N/A</v>
      </c>
      <c r="CN129" s="137" t="e">
        <f t="shared" ca="1" si="156"/>
        <v>#N/A</v>
      </c>
      <c r="CO129" s="137" t="e">
        <f t="shared" ca="1" si="156"/>
        <v>#N/A</v>
      </c>
      <c r="CP129" s="137" t="e">
        <f t="shared" ca="1" si="156"/>
        <v>#N/A</v>
      </c>
      <c r="CQ129" s="137" t="e">
        <f t="shared" ca="1" si="156"/>
        <v>#N/A</v>
      </c>
      <c r="CR129" s="137" t="e">
        <f t="shared" ca="1" si="156"/>
        <v>#N/A</v>
      </c>
      <c r="CS129" s="137" t="e">
        <f t="shared" ca="1" si="156"/>
        <v>#N/A</v>
      </c>
      <c r="CT129" s="137" t="e">
        <f t="shared" ca="1" si="157"/>
        <v>#N/A</v>
      </c>
      <c r="CU129" s="137" t="e">
        <f t="shared" ca="1" si="157"/>
        <v>#N/A</v>
      </c>
      <c r="CV129" s="137" t="e">
        <f t="shared" ca="1" si="157"/>
        <v>#N/A</v>
      </c>
      <c r="CW129" s="137" t="e">
        <f t="shared" ca="1" si="157"/>
        <v>#N/A</v>
      </c>
      <c r="CX129" s="137" t="e">
        <f t="shared" ca="1" si="157"/>
        <v>#N/A</v>
      </c>
      <c r="CY129" s="137" t="e">
        <f t="shared" ca="1" si="157"/>
        <v>#N/A</v>
      </c>
      <c r="CZ129" s="137" t="e">
        <f t="shared" ca="1" si="157"/>
        <v>#N/A</v>
      </c>
      <c r="DA129" s="137" t="e">
        <f t="shared" ca="1" si="157"/>
        <v>#N/A</v>
      </c>
      <c r="DB129" s="137" t="e">
        <f t="shared" ca="1" si="157"/>
        <v>#N/A</v>
      </c>
      <c r="DC129" s="137" t="e">
        <f t="shared" ca="1" si="157"/>
        <v>#N/A</v>
      </c>
      <c r="DE129" s="253">
        <f t="shared" ca="1" si="86"/>
        <v>0</v>
      </c>
      <c r="DF129" t="e">
        <f ca="1">VLOOKUP(DE129,scenarijai,$DF$6,FALSE)</f>
        <v>#N/A</v>
      </c>
    </row>
    <row r="130" spans="1:110" ht="15" hidden="1" customHeight="1">
      <c r="B130" s="198" t="s">
        <v>27</v>
      </c>
      <c r="C130" s="236" t="s">
        <v>253</v>
      </c>
      <c r="D130" s="214"/>
      <c r="E130" s="217"/>
      <c r="F130" s="221">
        <f ca="1">H130+NPV(SD,I130:INDEX(I130:DC130,PAL))</f>
        <v>54953637.66075661</v>
      </c>
      <c r="G130" s="49">
        <f ca="1">SUMIF($H$5:$DC$5,"&lt;="&amp;PAL,$H130:$DC130)</f>
        <v>113373324.69716941</v>
      </c>
      <c r="H130" s="220">
        <f ca="1">H$8+H$9-H$113</f>
        <v>0</v>
      </c>
      <c r="I130" s="210">
        <f t="shared" ref="I130:BT130" ca="1" si="158">I$8+I$9-I$113</f>
        <v>4334202.396694215</v>
      </c>
      <c r="J130" s="210">
        <f t="shared" ca="1" si="158"/>
        <v>1556596.694214876</v>
      </c>
      <c r="K130" s="210">
        <f t="shared" ca="1" si="158"/>
        <v>6139306.7904958678</v>
      </c>
      <c r="L130" s="210">
        <f t="shared" ca="1" si="158"/>
        <v>4745580.1074380167</v>
      </c>
      <c r="M130" s="210">
        <f t="shared" ca="1" si="158"/>
        <v>12725830.578512397</v>
      </c>
      <c r="N130" s="210">
        <f t="shared" ca="1" si="158"/>
        <v>13558830.578512397</v>
      </c>
      <c r="O130" s="210">
        <f t="shared" ca="1" si="158"/>
        <v>7651900.8264462808</v>
      </c>
      <c r="P130" s="210">
        <f t="shared" ca="1" si="158"/>
        <v>0</v>
      </c>
      <c r="Q130" s="210">
        <f t="shared" ca="1" si="158"/>
        <v>0</v>
      </c>
      <c r="R130" s="210">
        <f t="shared" ca="1" si="158"/>
        <v>0</v>
      </c>
      <c r="S130" s="210">
        <f t="shared" ca="1" si="158"/>
        <v>0</v>
      </c>
      <c r="T130" s="210">
        <f t="shared" ca="1" si="158"/>
        <v>13814.793388429753</v>
      </c>
      <c r="U130" s="210">
        <f t="shared" ca="1" si="158"/>
        <v>0</v>
      </c>
      <c r="V130" s="210">
        <f t="shared" ca="1" si="158"/>
        <v>0</v>
      </c>
      <c r="W130" s="210">
        <f t="shared" ca="1" si="158"/>
        <v>0</v>
      </c>
      <c r="X130" s="210">
        <f t="shared" ca="1" si="158"/>
        <v>0</v>
      </c>
      <c r="Y130" s="210">
        <f t="shared" ca="1" si="158"/>
        <v>0</v>
      </c>
      <c r="Z130" s="210">
        <f t="shared" ca="1" si="158"/>
        <v>0</v>
      </c>
      <c r="AA130" s="210">
        <f t="shared" ca="1" si="158"/>
        <v>0</v>
      </c>
      <c r="AB130" s="210">
        <f t="shared" ca="1" si="158"/>
        <v>0</v>
      </c>
      <c r="AC130" s="210">
        <f t="shared" ca="1" si="158"/>
        <v>0</v>
      </c>
      <c r="AD130" s="210">
        <f t="shared" ca="1" si="158"/>
        <v>3461038.8429752067</v>
      </c>
      <c r="AE130" s="210">
        <f t="shared" ca="1" si="158"/>
        <v>13814.793388429753</v>
      </c>
      <c r="AF130" s="210">
        <f t="shared" ca="1" si="158"/>
        <v>0</v>
      </c>
      <c r="AG130" s="210">
        <f t="shared" ca="1" si="158"/>
        <v>0</v>
      </c>
      <c r="AH130" s="210">
        <f t="shared" ca="1" si="158"/>
        <v>22339324.914462809</v>
      </c>
      <c r="AI130" s="210">
        <f t="shared" ca="1" si="158"/>
        <v>0</v>
      </c>
      <c r="AJ130" s="210">
        <f t="shared" ca="1" si="158"/>
        <v>0</v>
      </c>
      <c r="AK130" s="210">
        <f t="shared" ca="1" si="158"/>
        <v>996966.94214876031</v>
      </c>
      <c r="AL130" s="210">
        <f t="shared" ca="1" si="158"/>
        <v>0</v>
      </c>
      <c r="AM130" s="210">
        <f t="shared" ca="1" si="158"/>
        <v>0</v>
      </c>
      <c r="AN130" s="210">
        <f t="shared" ca="1" si="158"/>
        <v>4776669.4214876033</v>
      </c>
      <c r="AO130" s="210">
        <f t="shared" ca="1" si="158"/>
        <v>17535206.611570247</v>
      </c>
      <c r="AP130" s="210">
        <f t="shared" ca="1" si="158"/>
        <v>13814.793388429753</v>
      </c>
      <c r="AQ130" s="210">
        <f t="shared" ca="1" si="158"/>
        <v>13510425.612045456</v>
      </c>
      <c r="AR130" s="210">
        <f t="shared" ca="1" si="158"/>
        <v>0</v>
      </c>
      <c r="AS130" s="210">
        <f t="shared" ca="1" si="158"/>
        <v>0</v>
      </c>
      <c r="AT130" s="210">
        <f t="shared" ca="1" si="158"/>
        <v>0</v>
      </c>
      <c r="AU130" s="210">
        <f t="shared" ca="1" si="158"/>
        <v>0</v>
      </c>
      <c r="AV130" s="210">
        <f t="shared" ca="1" si="158"/>
        <v>0</v>
      </c>
      <c r="AW130" s="210">
        <f t="shared" ca="1" si="158"/>
        <v>0</v>
      </c>
      <c r="AX130" s="210">
        <f t="shared" ca="1" si="158"/>
        <v>0</v>
      </c>
      <c r="AY130" s="210">
        <f t="shared" ca="1" si="158"/>
        <v>0</v>
      </c>
      <c r="AZ130" s="210">
        <f t="shared" ca="1" si="158"/>
        <v>0</v>
      </c>
      <c r="BA130" s="210">
        <f t="shared" ca="1" si="158"/>
        <v>0</v>
      </c>
      <c r="BB130" s="210">
        <f t="shared" ca="1" si="158"/>
        <v>0</v>
      </c>
      <c r="BC130" s="210">
        <f t="shared" ca="1" si="158"/>
        <v>0</v>
      </c>
      <c r="BD130" s="210">
        <f t="shared" ca="1" si="158"/>
        <v>0</v>
      </c>
      <c r="BE130" s="210">
        <f t="shared" ca="1" si="158"/>
        <v>0</v>
      </c>
      <c r="BF130" s="210">
        <f t="shared" ca="1" si="158"/>
        <v>0</v>
      </c>
      <c r="BG130" s="210">
        <f t="shared" ca="1" si="158"/>
        <v>0</v>
      </c>
      <c r="BH130" s="210">
        <f t="shared" ca="1" si="158"/>
        <v>0</v>
      </c>
      <c r="BI130" s="210">
        <f t="shared" ca="1" si="158"/>
        <v>0</v>
      </c>
      <c r="BJ130" s="210">
        <f t="shared" ca="1" si="158"/>
        <v>0</v>
      </c>
      <c r="BK130" s="210">
        <f t="shared" ca="1" si="158"/>
        <v>0</v>
      </c>
      <c r="BL130" s="210">
        <f t="shared" ca="1" si="158"/>
        <v>0</v>
      </c>
      <c r="BM130" s="210">
        <f t="shared" ca="1" si="158"/>
        <v>0</v>
      </c>
      <c r="BN130" s="210">
        <f t="shared" ca="1" si="158"/>
        <v>0</v>
      </c>
      <c r="BO130" s="210">
        <f t="shared" ca="1" si="158"/>
        <v>0</v>
      </c>
      <c r="BP130" s="210">
        <f t="shared" ca="1" si="158"/>
        <v>0</v>
      </c>
      <c r="BQ130" s="210">
        <f t="shared" ca="1" si="158"/>
        <v>0</v>
      </c>
      <c r="BR130" s="210">
        <f t="shared" ca="1" si="158"/>
        <v>0</v>
      </c>
      <c r="BS130" s="210">
        <f t="shared" ca="1" si="158"/>
        <v>0</v>
      </c>
      <c r="BT130" s="210">
        <f t="shared" ca="1" si="158"/>
        <v>0</v>
      </c>
      <c r="BU130" s="210">
        <f t="shared" ref="BU130:DC130" ca="1" si="159">BU$8+BU$9-BU$113</f>
        <v>0</v>
      </c>
      <c r="BV130" s="210">
        <f t="shared" ca="1" si="159"/>
        <v>0</v>
      </c>
      <c r="BW130" s="210">
        <f t="shared" ca="1" si="159"/>
        <v>0</v>
      </c>
      <c r="BX130" s="210">
        <f t="shared" ca="1" si="159"/>
        <v>0</v>
      </c>
      <c r="BY130" s="210">
        <f t="shared" ca="1" si="159"/>
        <v>0</v>
      </c>
      <c r="BZ130" s="210">
        <f t="shared" ca="1" si="159"/>
        <v>0</v>
      </c>
      <c r="CA130" s="210">
        <f t="shared" ca="1" si="159"/>
        <v>0</v>
      </c>
      <c r="CB130" s="210">
        <f t="shared" ca="1" si="159"/>
        <v>0</v>
      </c>
      <c r="CC130" s="210">
        <f t="shared" ca="1" si="159"/>
        <v>0</v>
      </c>
      <c r="CD130" s="210">
        <f t="shared" ca="1" si="159"/>
        <v>0</v>
      </c>
      <c r="CE130" s="210">
        <f t="shared" ca="1" si="159"/>
        <v>0</v>
      </c>
      <c r="CF130" s="210">
        <f t="shared" ca="1" si="159"/>
        <v>0</v>
      </c>
      <c r="CG130" s="210">
        <f t="shared" ca="1" si="159"/>
        <v>0</v>
      </c>
      <c r="CH130" s="210">
        <f t="shared" ca="1" si="159"/>
        <v>0</v>
      </c>
      <c r="CI130" s="210">
        <f t="shared" ca="1" si="159"/>
        <v>0</v>
      </c>
      <c r="CJ130" s="210">
        <f t="shared" ca="1" si="159"/>
        <v>0</v>
      </c>
      <c r="CK130" s="210">
        <f t="shared" ca="1" si="159"/>
        <v>0</v>
      </c>
      <c r="CL130" s="210">
        <f t="shared" ca="1" si="159"/>
        <v>0</v>
      </c>
      <c r="CM130" s="210">
        <f t="shared" ca="1" si="159"/>
        <v>0</v>
      </c>
      <c r="CN130" s="210">
        <f t="shared" ca="1" si="159"/>
        <v>0</v>
      </c>
      <c r="CO130" s="210">
        <f t="shared" ca="1" si="159"/>
        <v>0</v>
      </c>
      <c r="CP130" s="210">
        <f t="shared" ca="1" si="159"/>
        <v>0</v>
      </c>
      <c r="CQ130" s="210">
        <f t="shared" ca="1" si="159"/>
        <v>0</v>
      </c>
      <c r="CR130" s="210">
        <f t="shared" ca="1" si="159"/>
        <v>0</v>
      </c>
      <c r="CS130" s="210">
        <f t="shared" ca="1" si="159"/>
        <v>0</v>
      </c>
      <c r="CT130" s="210">
        <f t="shared" ca="1" si="159"/>
        <v>0</v>
      </c>
      <c r="CU130" s="210">
        <f t="shared" ca="1" si="159"/>
        <v>0</v>
      </c>
      <c r="CV130" s="210">
        <f t="shared" ca="1" si="159"/>
        <v>0</v>
      </c>
      <c r="CW130" s="210">
        <f t="shared" ca="1" si="159"/>
        <v>0</v>
      </c>
      <c r="CX130" s="210">
        <f t="shared" ca="1" si="159"/>
        <v>0</v>
      </c>
      <c r="CY130" s="210">
        <f t="shared" ca="1" si="159"/>
        <v>0</v>
      </c>
      <c r="CZ130" s="210">
        <f t="shared" ca="1" si="159"/>
        <v>0</v>
      </c>
      <c r="DA130" s="210">
        <f t="shared" ca="1" si="159"/>
        <v>0</v>
      </c>
      <c r="DB130" s="210">
        <f t="shared" ca="1" si="159"/>
        <v>0</v>
      </c>
      <c r="DC130" s="49">
        <f t="shared" ca="1" si="159"/>
        <v>0</v>
      </c>
    </row>
    <row r="131" spans="1:110" ht="15" hidden="1" customHeight="1">
      <c r="B131" s="150" t="s">
        <v>205</v>
      </c>
      <c r="C131" s="237" t="s">
        <v>259</v>
      </c>
      <c r="D131" s="215"/>
      <c r="E131" s="218"/>
      <c r="F131" s="222" t="e">
        <f ca="1">H131+NPV(SD,I131:INDEX(I131:DC131,PAL))</f>
        <v>#N/A</v>
      </c>
      <c r="G131" s="211" t="e">
        <f ca="1">SUMIF($H$5:$DC$5,"&lt;="&amp;PAL,$H131:$DC131)</f>
        <v>#N/A</v>
      </c>
      <c r="H131" s="58" t="e">
        <f t="shared" ref="H131:BS131" ca="1" si="160">H$89-H$114</f>
        <v>#N/A</v>
      </c>
      <c r="I131" s="42" t="e">
        <f t="shared" ca="1" si="160"/>
        <v>#N/A</v>
      </c>
      <c r="J131" s="42" t="e">
        <f t="shared" ca="1" si="160"/>
        <v>#N/A</v>
      </c>
      <c r="K131" s="42" t="e">
        <f t="shared" ca="1" si="160"/>
        <v>#N/A</v>
      </c>
      <c r="L131" s="42" t="e">
        <f t="shared" ca="1" si="160"/>
        <v>#N/A</v>
      </c>
      <c r="M131" s="42" t="e">
        <f t="shared" ca="1" si="160"/>
        <v>#N/A</v>
      </c>
      <c r="N131" s="42" t="e">
        <f t="shared" ca="1" si="160"/>
        <v>#N/A</v>
      </c>
      <c r="O131" s="42" t="e">
        <f t="shared" ca="1" si="160"/>
        <v>#N/A</v>
      </c>
      <c r="P131" s="42" t="e">
        <f t="shared" ca="1" si="160"/>
        <v>#N/A</v>
      </c>
      <c r="Q131" s="42" t="e">
        <f t="shared" ca="1" si="160"/>
        <v>#N/A</v>
      </c>
      <c r="R131" s="42" t="e">
        <f t="shared" ca="1" si="160"/>
        <v>#N/A</v>
      </c>
      <c r="S131" s="42" t="e">
        <f t="shared" ca="1" si="160"/>
        <v>#N/A</v>
      </c>
      <c r="T131" s="42" t="e">
        <f t="shared" ca="1" si="160"/>
        <v>#N/A</v>
      </c>
      <c r="U131" s="42" t="e">
        <f t="shared" ca="1" si="160"/>
        <v>#N/A</v>
      </c>
      <c r="V131" s="42" t="e">
        <f t="shared" ca="1" si="160"/>
        <v>#N/A</v>
      </c>
      <c r="W131" s="42" t="e">
        <f t="shared" ca="1" si="160"/>
        <v>#N/A</v>
      </c>
      <c r="X131" s="42" t="e">
        <f t="shared" ca="1" si="160"/>
        <v>#N/A</v>
      </c>
      <c r="Y131" s="42" t="e">
        <f t="shared" ca="1" si="160"/>
        <v>#N/A</v>
      </c>
      <c r="Z131" s="42" t="e">
        <f t="shared" ca="1" si="160"/>
        <v>#N/A</v>
      </c>
      <c r="AA131" s="42" t="e">
        <f t="shared" ca="1" si="160"/>
        <v>#N/A</v>
      </c>
      <c r="AB131" s="42" t="e">
        <f t="shared" ca="1" si="160"/>
        <v>#N/A</v>
      </c>
      <c r="AC131" s="42" t="e">
        <f t="shared" ca="1" si="160"/>
        <v>#N/A</v>
      </c>
      <c r="AD131" s="42" t="e">
        <f t="shared" ca="1" si="160"/>
        <v>#N/A</v>
      </c>
      <c r="AE131" s="42" t="e">
        <f t="shared" ca="1" si="160"/>
        <v>#N/A</v>
      </c>
      <c r="AF131" s="42" t="e">
        <f t="shared" ca="1" si="160"/>
        <v>#N/A</v>
      </c>
      <c r="AG131" s="42" t="e">
        <f t="shared" ca="1" si="160"/>
        <v>#N/A</v>
      </c>
      <c r="AH131" s="42" t="e">
        <f t="shared" ca="1" si="160"/>
        <v>#N/A</v>
      </c>
      <c r="AI131" s="42" t="e">
        <f t="shared" ca="1" si="160"/>
        <v>#N/A</v>
      </c>
      <c r="AJ131" s="42" t="e">
        <f t="shared" ca="1" si="160"/>
        <v>#N/A</v>
      </c>
      <c r="AK131" s="42" t="e">
        <f t="shared" ca="1" si="160"/>
        <v>#N/A</v>
      </c>
      <c r="AL131" s="42" t="e">
        <f t="shared" ca="1" si="160"/>
        <v>#N/A</v>
      </c>
      <c r="AM131" s="42" t="e">
        <f t="shared" ca="1" si="160"/>
        <v>#N/A</v>
      </c>
      <c r="AN131" s="42" t="e">
        <f t="shared" ca="1" si="160"/>
        <v>#N/A</v>
      </c>
      <c r="AO131" s="42" t="e">
        <f t="shared" ca="1" si="160"/>
        <v>#N/A</v>
      </c>
      <c r="AP131" s="42" t="e">
        <f t="shared" ca="1" si="160"/>
        <v>#N/A</v>
      </c>
      <c r="AQ131" s="42" t="e">
        <f t="shared" ca="1" si="160"/>
        <v>#N/A</v>
      </c>
      <c r="AR131" s="42" t="e">
        <f t="shared" ca="1" si="160"/>
        <v>#N/A</v>
      </c>
      <c r="AS131" s="42" t="e">
        <f t="shared" ca="1" si="160"/>
        <v>#N/A</v>
      </c>
      <c r="AT131" s="42" t="e">
        <f t="shared" ca="1" si="160"/>
        <v>#N/A</v>
      </c>
      <c r="AU131" s="42" t="e">
        <f t="shared" ca="1" si="160"/>
        <v>#N/A</v>
      </c>
      <c r="AV131" s="42" t="e">
        <f t="shared" ca="1" si="160"/>
        <v>#N/A</v>
      </c>
      <c r="AW131" s="42" t="e">
        <f t="shared" ca="1" si="160"/>
        <v>#N/A</v>
      </c>
      <c r="AX131" s="42" t="e">
        <f t="shared" ca="1" si="160"/>
        <v>#N/A</v>
      </c>
      <c r="AY131" s="42" t="e">
        <f t="shared" ca="1" si="160"/>
        <v>#N/A</v>
      </c>
      <c r="AZ131" s="42" t="e">
        <f t="shared" ca="1" si="160"/>
        <v>#N/A</v>
      </c>
      <c r="BA131" s="42" t="e">
        <f t="shared" ca="1" si="160"/>
        <v>#N/A</v>
      </c>
      <c r="BB131" s="42" t="e">
        <f t="shared" ca="1" si="160"/>
        <v>#N/A</v>
      </c>
      <c r="BC131" s="42" t="e">
        <f t="shared" ca="1" si="160"/>
        <v>#N/A</v>
      </c>
      <c r="BD131" s="42" t="e">
        <f t="shared" ca="1" si="160"/>
        <v>#N/A</v>
      </c>
      <c r="BE131" s="42" t="e">
        <f t="shared" ca="1" si="160"/>
        <v>#N/A</v>
      </c>
      <c r="BF131" s="42" t="e">
        <f t="shared" ca="1" si="160"/>
        <v>#N/A</v>
      </c>
      <c r="BG131" s="42" t="e">
        <f t="shared" ca="1" si="160"/>
        <v>#N/A</v>
      </c>
      <c r="BH131" s="42" t="e">
        <f t="shared" ca="1" si="160"/>
        <v>#N/A</v>
      </c>
      <c r="BI131" s="42" t="e">
        <f t="shared" ca="1" si="160"/>
        <v>#N/A</v>
      </c>
      <c r="BJ131" s="42" t="e">
        <f t="shared" ca="1" si="160"/>
        <v>#N/A</v>
      </c>
      <c r="BK131" s="42" t="e">
        <f t="shared" ca="1" si="160"/>
        <v>#N/A</v>
      </c>
      <c r="BL131" s="42" t="e">
        <f t="shared" ca="1" si="160"/>
        <v>#N/A</v>
      </c>
      <c r="BM131" s="42" t="e">
        <f t="shared" ca="1" si="160"/>
        <v>#N/A</v>
      </c>
      <c r="BN131" s="42" t="e">
        <f t="shared" ca="1" si="160"/>
        <v>#N/A</v>
      </c>
      <c r="BO131" s="42" t="e">
        <f t="shared" ca="1" si="160"/>
        <v>#N/A</v>
      </c>
      <c r="BP131" s="42" t="e">
        <f t="shared" ca="1" si="160"/>
        <v>#N/A</v>
      </c>
      <c r="BQ131" s="42" t="e">
        <f t="shared" ca="1" si="160"/>
        <v>#N/A</v>
      </c>
      <c r="BR131" s="42" t="e">
        <f t="shared" ca="1" si="160"/>
        <v>#N/A</v>
      </c>
      <c r="BS131" s="42" t="e">
        <f t="shared" ca="1" si="160"/>
        <v>#N/A</v>
      </c>
      <c r="BT131" s="42" t="e">
        <f t="shared" ref="BT131:DC131" ca="1" si="161">BT$89-BT$114</f>
        <v>#N/A</v>
      </c>
      <c r="BU131" s="42" t="e">
        <f t="shared" ca="1" si="161"/>
        <v>#N/A</v>
      </c>
      <c r="BV131" s="42" t="e">
        <f t="shared" ca="1" si="161"/>
        <v>#N/A</v>
      </c>
      <c r="BW131" s="42" t="e">
        <f t="shared" ca="1" si="161"/>
        <v>#N/A</v>
      </c>
      <c r="BX131" s="42" t="e">
        <f t="shared" ca="1" si="161"/>
        <v>#N/A</v>
      </c>
      <c r="BY131" s="42" t="e">
        <f t="shared" ca="1" si="161"/>
        <v>#N/A</v>
      </c>
      <c r="BZ131" s="42" t="e">
        <f t="shared" ca="1" si="161"/>
        <v>#N/A</v>
      </c>
      <c r="CA131" s="42" t="e">
        <f t="shared" ca="1" si="161"/>
        <v>#N/A</v>
      </c>
      <c r="CB131" s="42" t="e">
        <f t="shared" ca="1" si="161"/>
        <v>#N/A</v>
      </c>
      <c r="CC131" s="42" t="e">
        <f t="shared" ca="1" si="161"/>
        <v>#N/A</v>
      </c>
      <c r="CD131" s="42" t="e">
        <f t="shared" ca="1" si="161"/>
        <v>#N/A</v>
      </c>
      <c r="CE131" s="42" t="e">
        <f t="shared" ca="1" si="161"/>
        <v>#N/A</v>
      </c>
      <c r="CF131" s="42" t="e">
        <f t="shared" ca="1" si="161"/>
        <v>#N/A</v>
      </c>
      <c r="CG131" s="42" t="e">
        <f t="shared" ca="1" si="161"/>
        <v>#N/A</v>
      </c>
      <c r="CH131" s="42" t="e">
        <f t="shared" ca="1" si="161"/>
        <v>#N/A</v>
      </c>
      <c r="CI131" s="42" t="e">
        <f t="shared" ca="1" si="161"/>
        <v>#N/A</v>
      </c>
      <c r="CJ131" s="42" t="e">
        <f t="shared" ca="1" si="161"/>
        <v>#N/A</v>
      </c>
      <c r="CK131" s="42" t="e">
        <f t="shared" ca="1" si="161"/>
        <v>#N/A</v>
      </c>
      <c r="CL131" s="42" t="e">
        <f t="shared" ca="1" si="161"/>
        <v>#N/A</v>
      </c>
      <c r="CM131" s="42" t="e">
        <f t="shared" ca="1" si="161"/>
        <v>#N/A</v>
      </c>
      <c r="CN131" s="42" t="e">
        <f t="shared" ca="1" si="161"/>
        <v>#N/A</v>
      </c>
      <c r="CO131" s="42" t="e">
        <f t="shared" ca="1" si="161"/>
        <v>#N/A</v>
      </c>
      <c r="CP131" s="42" t="e">
        <f t="shared" ca="1" si="161"/>
        <v>#N/A</v>
      </c>
      <c r="CQ131" s="42" t="e">
        <f t="shared" ca="1" si="161"/>
        <v>#N/A</v>
      </c>
      <c r="CR131" s="42" t="e">
        <f t="shared" ca="1" si="161"/>
        <v>#N/A</v>
      </c>
      <c r="CS131" s="42" t="e">
        <f t="shared" ca="1" si="161"/>
        <v>#N/A</v>
      </c>
      <c r="CT131" s="42" t="e">
        <f t="shared" ca="1" si="161"/>
        <v>#N/A</v>
      </c>
      <c r="CU131" s="42" t="e">
        <f t="shared" ca="1" si="161"/>
        <v>#N/A</v>
      </c>
      <c r="CV131" s="42" t="e">
        <f t="shared" ca="1" si="161"/>
        <v>#N/A</v>
      </c>
      <c r="CW131" s="42" t="e">
        <f t="shared" ca="1" si="161"/>
        <v>#N/A</v>
      </c>
      <c r="CX131" s="42" t="e">
        <f t="shared" ca="1" si="161"/>
        <v>#N/A</v>
      </c>
      <c r="CY131" s="42" t="e">
        <f t="shared" ca="1" si="161"/>
        <v>#N/A</v>
      </c>
      <c r="CZ131" s="42" t="e">
        <f t="shared" ca="1" si="161"/>
        <v>#N/A</v>
      </c>
      <c r="DA131" s="42" t="e">
        <f t="shared" ca="1" si="161"/>
        <v>#N/A</v>
      </c>
      <c r="DB131" s="42" t="e">
        <f t="shared" ca="1" si="161"/>
        <v>#N/A</v>
      </c>
      <c r="DC131" s="211" t="e">
        <f t="shared" ca="1" si="161"/>
        <v>#N/A</v>
      </c>
    </row>
    <row r="132" spans="1:110" ht="15" hidden="1" customHeight="1">
      <c r="B132" s="150" t="s">
        <v>190</v>
      </c>
      <c r="C132" s="237" t="s">
        <v>15</v>
      </c>
      <c r="D132" s="215"/>
      <c r="E132" s="218"/>
      <c r="F132" s="223" t="e">
        <f ca="1">H132+NPV(FD,I132:INDEX(I132:DC132,PAL))</f>
        <v>#N/A</v>
      </c>
      <c r="G132" s="211" t="e">
        <f ca="1">SUMIF($H$5:$DC$5,"&lt;="&amp;PAL,$H132:$DC132)</f>
        <v>#N/A</v>
      </c>
      <c r="H132" s="58" t="e">
        <f t="shared" ref="H132:BS132" ca="1" si="162">SUM(H$21,H$32,H$43,H$55,H$66,H$77,H$88)</f>
        <v>#N/A</v>
      </c>
      <c r="I132" s="42" t="e">
        <f t="shared" ca="1" si="162"/>
        <v>#N/A</v>
      </c>
      <c r="J132" s="42" t="e">
        <f t="shared" ca="1" si="162"/>
        <v>#N/A</v>
      </c>
      <c r="K132" s="42" t="e">
        <f t="shared" ca="1" si="162"/>
        <v>#N/A</v>
      </c>
      <c r="L132" s="42" t="e">
        <f t="shared" ca="1" si="162"/>
        <v>#N/A</v>
      </c>
      <c r="M132" s="42" t="e">
        <f t="shared" ca="1" si="162"/>
        <v>#N/A</v>
      </c>
      <c r="N132" s="42" t="e">
        <f t="shared" ca="1" si="162"/>
        <v>#N/A</v>
      </c>
      <c r="O132" s="42" t="e">
        <f t="shared" ca="1" si="162"/>
        <v>#N/A</v>
      </c>
      <c r="P132" s="42" t="e">
        <f t="shared" ca="1" si="162"/>
        <v>#N/A</v>
      </c>
      <c r="Q132" s="42" t="e">
        <f t="shared" ca="1" si="162"/>
        <v>#N/A</v>
      </c>
      <c r="R132" s="42" t="e">
        <f t="shared" ca="1" si="162"/>
        <v>#N/A</v>
      </c>
      <c r="S132" s="42" t="e">
        <f t="shared" ca="1" si="162"/>
        <v>#N/A</v>
      </c>
      <c r="T132" s="42" t="e">
        <f t="shared" ca="1" si="162"/>
        <v>#N/A</v>
      </c>
      <c r="U132" s="42" t="e">
        <f t="shared" ca="1" si="162"/>
        <v>#N/A</v>
      </c>
      <c r="V132" s="42" t="e">
        <f t="shared" ca="1" si="162"/>
        <v>#N/A</v>
      </c>
      <c r="W132" s="42" t="e">
        <f t="shared" ca="1" si="162"/>
        <v>#N/A</v>
      </c>
      <c r="X132" s="42" t="e">
        <f t="shared" ca="1" si="162"/>
        <v>#N/A</v>
      </c>
      <c r="Y132" s="42" t="e">
        <f t="shared" ca="1" si="162"/>
        <v>#N/A</v>
      </c>
      <c r="Z132" s="42" t="e">
        <f t="shared" ca="1" si="162"/>
        <v>#N/A</v>
      </c>
      <c r="AA132" s="42" t="e">
        <f t="shared" ca="1" si="162"/>
        <v>#N/A</v>
      </c>
      <c r="AB132" s="42" t="e">
        <f t="shared" ca="1" si="162"/>
        <v>#N/A</v>
      </c>
      <c r="AC132" s="42" t="e">
        <f t="shared" ca="1" si="162"/>
        <v>#N/A</v>
      </c>
      <c r="AD132" s="42" t="e">
        <f t="shared" ca="1" si="162"/>
        <v>#N/A</v>
      </c>
      <c r="AE132" s="42" t="e">
        <f t="shared" ca="1" si="162"/>
        <v>#N/A</v>
      </c>
      <c r="AF132" s="42" t="e">
        <f t="shared" ca="1" si="162"/>
        <v>#N/A</v>
      </c>
      <c r="AG132" s="42" t="e">
        <f t="shared" ca="1" si="162"/>
        <v>#N/A</v>
      </c>
      <c r="AH132" s="42" t="e">
        <f t="shared" ca="1" si="162"/>
        <v>#N/A</v>
      </c>
      <c r="AI132" s="42" t="e">
        <f t="shared" ca="1" si="162"/>
        <v>#N/A</v>
      </c>
      <c r="AJ132" s="42" t="e">
        <f t="shared" ca="1" si="162"/>
        <v>#N/A</v>
      </c>
      <c r="AK132" s="42" t="e">
        <f t="shared" ca="1" si="162"/>
        <v>#N/A</v>
      </c>
      <c r="AL132" s="42" t="e">
        <f t="shared" ca="1" si="162"/>
        <v>#N/A</v>
      </c>
      <c r="AM132" s="42" t="e">
        <f t="shared" ca="1" si="162"/>
        <v>#N/A</v>
      </c>
      <c r="AN132" s="42" t="e">
        <f t="shared" ca="1" si="162"/>
        <v>#N/A</v>
      </c>
      <c r="AO132" s="42" t="e">
        <f t="shared" ca="1" si="162"/>
        <v>#N/A</v>
      </c>
      <c r="AP132" s="42" t="e">
        <f t="shared" ca="1" si="162"/>
        <v>#N/A</v>
      </c>
      <c r="AQ132" s="42" t="e">
        <f t="shared" ca="1" si="162"/>
        <v>#N/A</v>
      </c>
      <c r="AR132" s="42" t="e">
        <f t="shared" ca="1" si="162"/>
        <v>#N/A</v>
      </c>
      <c r="AS132" s="42" t="e">
        <f t="shared" ca="1" si="162"/>
        <v>#N/A</v>
      </c>
      <c r="AT132" s="42" t="e">
        <f t="shared" ca="1" si="162"/>
        <v>#N/A</v>
      </c>
      <c r="AU132" s="42" t="e">
        <f t="shared" ca="1" si="162"/>
        <v>#N/A</v>
      </c>
      <c r="AV132" s="42" t="e">
        <f t="shared" ca="1" si="162"/>
        <v>#N/A</v>
      </c>
      <c r="AW132" s="42" t="e">
        <f t="shared" ca="1" si="162"/>
        <v>#N/A</v>
      </c>
      <c r="AX132" s="42" t="e">
        <f t="shared" ca="1" si="162"/>
        <v>#N/A</v>
      </c>
      <c r="AY132" s="42" t="e">
        <f t="shared" ca="1" si="162"/>
        <v>#N/A</v>
      </c>
      <c r="AZ132" s="42" t="e">
        <f t="shared" ca="1" si="162"/>
        <v>#N/A</v>
      </c>
      <c r="BA132" s="42" t="e">
        <f t="shared" ca="1" si="162"/>
        <v>#N/A</v>
      </c>
      <c r="BB132" s="42" t="e">
        <f t="shared" ca="1" si="162"/>
        <v>#N/A</v>
      </c>
      <c r="BC132" s="42" t="e">
        <f t="shared" ca="1" si="162"/>
        <v>#N/A</v>
      </c>
      <c r="BD132" s="42" t="e">
        <f t="shared" ca="1" si="162"/>
        <v>#N/A</v>
      </c>
      <c r="BE132" s="42" t="e">
        <f t="shared" ca="1" si="162"/>
        <v>#N/A</v>
      </c>
      <c r="BF132" s="42" t="e">
        <f t="shared" ca="1" si="162"/>
        <v>#N/A</v>
      </c>
      <c r="BG132" s="42" t="e">
        <f t="shared" ca="1" si="162"/>
        <v>#N/A</v>
      </c>
      <c r="BH132" s="42" t="e">
        <f t="shared" ca="1" si="162"/>
        <v>#N/A</v>
      </c>
      <c r="BI132" s="42" t="e">
        <f t="shared" ca="1" si="162"/>
        <v>#N/A</v>
      </c>
      <c r="BJ132" s="42" t="e">
        <f t="shared" ca="1" si="162"/>
        <v>#N/A</v>
      </c>
      <c r="BK132" s="42" t="e">
        <f t="shared" ca="1" si="162"/>
        <v>#N/A</v>
      </c>
      <c r="BL132" s="42" t="e">
        <f t="shared" ca="1" si="162"/>
        <v>#N/A</v>
      </c>
      <c r="BM132" s="42" t="e">
        <f t="shared" ca="1" si="162"/>
        <v>#N/A</v>
      </c>
      <c r="BN132" s="42" t="e">
        <f t="shared" ca="1" si="162"/>
        <v>#N/A</v>
      </c>
      <c r="BO132" s="42" t="e">
        <f t="shared" ca="1" si="162"/>
        <v>#N/A</v>
      </c>
      <c r="BP132" s="42" t="e">
        <f t="shared" ca="1" si="162"/>
        <v>#N/A</v>
      </c>
      <c r="BQ132" s="42" t="e">
        <f t="shared" ca="1" si="162"/>
        <v>#N/A</v>
      </c>
      <c r="BR132" s="42" t="e">
        <f t="shared" ca="1" si="162"/>
        <v>#N/A</v>
      </c>
      <c r="BS132" s="42" t="e">
        <f t="shared" ca="1" si="162"/>
        <v>#N/A</v>
      </c>
      <c r="BT132" s="42" t="e">
        <f t="shared" ref="BT132:DC132" ca="1" si="163">SUM(BT$21,BT$32,BT$43,BT$55,BT$66,BT$77,BT$88)</f>
        <v>#N/A</v>
      </c>
      <c r="BU132" s="42" t="e">
        <f t="shared" ca="1" si="163"/>
        <v>#N/A</v>
      </c>
      <c r="BV132" s="42" t="e">
        <f t="shared" ca="1" si="163"/>
        <v>#N/A</v>
      </c>
      <c r="BW132" s="42" t="e">
        <f t="shared" ca="1" si="163"/>
        <v>#N/A</v>
      </c>
      <c r="BX132" s="42" t="e">
        <f t="shared" ca="1" si="163"/>
        <v>#N/A</v>
      </c>
      <c r="BY132" s="42" t="e">
        <f t="shared" ca="1" si="163"/>
        <v>#N/A</v>
      </c>
      <c r="BZ132" s="42" t="e">
        <f t="shared" ca="1" si="163"/>
        <v>#N/A</v>
      </c>
      <c r="CA132" s="42" t="e">
        <f t="shared" ca="1" si="163"/>
        <v>#N/A</v>
      </c>
      <c r="CB132" s="42" t="e">
        <f t="shared" ca="1" si="163"/>
        <v>#N/A</v>
      </c>
      <c r="CC132" s="42" t="e">
        <f t="shared" ca="1" si="163"/>
        <v>#N/A</v>
      </c>
      <c r="CD132" s="42" t="e">
        <f t="shared" ca="1" si="163"/>
        <v>#N/A</v>
      </c>
      <c r="CE132" s="42" t="e">
        <f t="shared" ca="1" si="163"/>
        <v>#N/A</v>
      </c>
      <c r="CF132" s="42" t="e">
        <f t="shared" ca="1" si="163"/>
        <v>#N/A</v>
      </c>
      <c r="CG132" s="42" t="e">
        <f t="shared" ca="1" si="163"/>
        <v>#N/A</v>
      </c>
      <c r="CH132" s="42" t="e">
        <f t="shared" ca="1" si="163"/>
        <v>#N/A</v>
      </c>
      <c r="CI132" s="42" t="e">
        <f t="shared" ca="1" si="163"/>
        <v>#N/A</v>
      </c>
      <c r="CJ132" s="42" t="e">
        <f t="shared" ca="1" si="163"/>
        <v>#N/A</v>
      </c>
      <c r="CK132" s="42" t="e">
        <f t="shared" ca="1" si="163"/>
        <v>#N/A</v>
      </c>
      <c r="CL132" s="42" t="e">
        <f t="shared" ca="1" si="163"/>
        <v>#N/A</v>
      </c>
      <c r="CM132" s="42" t="e">
        <f t="shared" ca="1" si="163"/>
        <v>#N/A</v>
      </c>
      <c r="CN132" s="42" t="e">
        <f t="shared" ca="1" si="163"/>
        <v>#N/A</v>
      </c>
      <c r="CO132" s="42" t="e">
        <f t="shared" ca="1" si="163"/>
        <v>#N/A</v>
      </c>
      <c r="CP132" s="42" t="e">
        <f t="shared" ca="1" si="163"/>
        <v>#N/A</v>
      </c>
      <c r="CQ132" s="42" t="e">
        <f t="shared" ca="1" si="163"/>
        <v>#N/A</v>
      </c>
      <c r="CR132" s="42" t="e">
        <f t="shared" ca="1" si="163"/>
        <v>#N/A</v>
      </c>
      <c r="CS132" s="42" t="e">
        <f t="shared" ca="1" si="163"/>
        <v>#N/A</v>
      </c>
      <c r="CT132" s="42" t="e">
        <f t="shared" ca="1" si="163"/>
        <v>#N/A</v>
      </c>
      <c r="CU132" s="42" t="e">
        <f t="shared" ca="1" si="163"/>
        <v>#N/A</v>
      </c>
      <c r="CV132" s="42" t="e">
        <f t="shared" ca="1" si="163"/>
        <v>#N/A</v>
      </c>
      <c r="CW132" s="42" t="e">
        <f t="shared" ca="1" si="163"/>
        <v>#N/A</v>
      </c>
      <c r="CX132" s="42" t="e">
        <f t="shared" ca="1" si="163"/>
        <v>#N/A</v>
      </c>
      <c r="CY132" s="42" t="e">
        <f t="shared" ca="1" si="163"/>
        <v>#N/A</v>
      </c>
      <c r="CZ132" s="42" t="e">
        <f t="shared" ca="1" si="163"/>
        <v>#N/A</v>
      </c>
      <c r="DA132" s="42" t="e">
        <f t="shared" ca="1" si="163"/>
        <v>#N/A</v>
      </c>
      <c r="DB132" s="42" t="e">
        <f t="shared" ca="1" si="163"/>
        <v>#N/A</v>
      </c>
      <c r="DC132" s="211" t="e">
        <f t="shared" ca="1" si="163"/>
        <v>#N/A</v>
      </c>
    </row>
    <row r="133" spans="1:110" ht="15" hidden="1" customHeight="1">
      <c r="B133" s="150" t="s">
        <v>191</v>
      </c>
      <c r="C133" s="237" t="s">
        <v>260</v>
      </c>
      <c r="D133" s="215"/>
      <c r="E133" s="218"/>
      <c r="F133" s="223" t="e">
        <f ca="1">H133+NPV(SD,I133:INDEX(I133:DC133,PAL))</f>
        <v>#N/A</v>
      </c>
      <c r="G133" s="211" t="e">
        <f ca="1">SUMIF($H$5:$DC$5,"&lt;="&amp;PAL,$H133:$DC133)</f>
        <v>#N/A</v>
      </c>
      <c r="H133" s="58" t="e">
        <f ca="1">H132-SUMPRODUCT(H$21:H$88,$DH$21:$DH$88)</f>
        <v>#N/A</v>
      </c>
      <c r="I133" s="42" t="e">
        <f t="shared" ref="I133:BT133" ca="1" si="164">I132-SUMPRODUCT(I$21:I$88,$DI$21:$DI$88)</f>
        <v>#N/A</v>
      </c>
      <c r="J133" s="42" t="e">
        <f t="shared" ca="1" si="164"/>
        <v>#N/A</v>
      </c>
      <c r="K133" s="42" t="e">
        <f t="shared" ca="1" si="164"/>
        <v>#N/A</v>
      </c>
      <c r="L133" s="42" t="e">
        <f t="shared" ca="1" si="164"/>
        <v>#N/A</v>
      </c>
      <c r="M133" s="42" t="e">
        <f t="shared" ca="1" si="164"/>
        <v>#N/A</v>
      </c>
      <c r="N133" s="42" t="e">
        <f t="shared" ca="1" si="164"/>
        <v>#N/A</v>
      </c>
      <c r="O133" s="42" t="e">
        <f t="shared" ca="1" si="164"/>
        <v>#N/A</v>
      </c>
      <c r="P133" s="42" t="e">
        <f t="shared" ca="1" si="164"/>
        <v>#N/A</v>
      </c>
      <c r="Q133" s="42" t="e">
        <f t="shared" ca="1" si="164"/>
        <v>#N/A</v>
      </c>
      <c r="R133" s="42" t="e">
        <f t="shared" ca="1" si="164"/>
        <v>#N/A</v>
      </c>
      <c r="S133" s="42" t="e">
        <f t="shared" ca="1" si="164"/>
        <v>#N/A</v>
      </c>
      <c r="T133" s="42" t="e">
        <f t="shared" ca="1" si="164"/>
        <v>#N/A</v>
      </c>
      <c r="U133" s="42" t="e">
        <f t="shared" ca="1" si="164"/>
        <v>#N/A</v>
      </c>
      <c r="V133" s="42" t="e">
        <f t="shared" ca="1" si="164"/>
        <v>#N/A</v>
      </c>
      <c r="W133" s="42" t="e">
        <f ca="1">W132-SUMPRODUCT(W$21:W$88,$DH$21:$DH$88)</f>
        <v>#N/A</v>
      </c>
      <c r="X133" s="42" t="e">
        <f t="shared" ca="1" si="164"/>
        <v>#N/A</v>
      </c>
      <c r="Y133" s="42" t="e">
        <f t="shared" ca="1" si="164"/>
        <v>#N/A</v>
      </c>
      <c r="Z133" s="42" t="e">
        <f t="shared" ca="1" si="164"/>
        <v>#N/A</v>
      </c>
      <c r="AA133" s="42" t="e">
        <f t="shared" ca="1" si="164"/>
        <v>#N/A</v>
      </c>
      <c r="AB133" s="42" t="e">
        <f t="shared" ca="1" si="164"/>
        <v>#N/A</v>
      </c>
      <c r="AC133" s="42" t="e">
        <f t="shared" ca="1" si="164"/>
        <v>#N/A</v>
      </c>
      <c r="AD133" s="42" t="e">
        <f t="shared" ca="1" si="164"/>
        <v>#N/A</v>
      </c>
      <c r="AE133" s="42" t="e">
        <f t="shared" ca="1" si="164"/>
        <v>#N/A</v>
      </c>
      <c r="AF133" s="42" t="e">
        <f t="shared" ca="1" si="164"/>
        <v>#N/A</v>
      </c>
      <c r="AG133" s="42" t="e">
        <f t="shared" ca="1" si="164"/>
        <v>#N/A</v>
      </c>
      <c r="AH133" s="42" t="e">
        <f t="shared" ca="1" si="164"/>
        <v>#N/A</v>
      </c>
      <c r="AI133" s="42" t="e">
        <f t="shared" ca="1" si="164"/>
        <v>#N/A</v>
      </c>
      <c r="AJ133" s="42" t="e">
        <f t="shared" ca="1" si="164"/>
        <v>#N/A</v>
      </c>
      <c r="AK133" s="42" t="e">
        <f t="shared" ca="1" si="164"/>
        <v>#N/A</v>
      </c>
      <c r="AL133" s="42" t="e">
        <f t="shared" ca="1" si="164"/>
        <v>#N/A</v>
      </c>
      <c r="AM133" s="42" t="e">
        <f t="shared" ca="1" si="164"/>
        <v>#N/A</v>
      </c>
      <c r="AN133" s="42" t="e">
        <f t="shared" ca="1" si="164"/>
        <v>#N/A</v>
      </c>
      <c r="AO133" s="42" t="e">
        <f t="shared" ca="1" si="164"/>
        <v>#N/A</v>
      </c>
      <c r="AP133" s="42" t="e">
        <f t="shared" ca="1" si="164"/>
        <v>#N/A</v>
      </c>
      <c r="AQ133" s="42" t="e">
        <f t="shared" ca="1" si="164"/>
        <v>#N/A</v>
      </c>
      <c r="AR133" s="42" t="e">
        <f t="shared" ca="1" si="164"/>
        <v>#N/A</v>
      </c>
      <c r="AS133" s="42" t="e">
        <f t="shared" ca="1" si="164"/>
        <v>#N/A</v>
      </c>
      <c r="AT133" s="42" t="e">
        <f t="shared" ca="1" si="164"/>
        <v>#N/A</v>
      </c>
      <c r="AU133" s="42" t="e">
        <f t="shared" ca="1" si="164"/>
        <v>#N/A</v>
      </c>
      <c r="AV133" s="42" t="e">
        <f t="shared" ca="1" si="164"/>
        <v>#N/A</v>
      </c>
      <c r="AW133" s="42" t="e">
        <f t="shared" ca="1" si="164"/>
        <v>#N/A</v>
      </c>
      <c r="AX133" s="42" t="e">
        <f t="shared" ca="1" si="164"/>
        <v>#N/A</v>
      </c>
      <c r="AY133" s="42" t="e">
        <f t="shared" ca="1" si="164"/>
        <v>#N/A</v>
      </c>
      <c r="AZ133" s="42" t="e">
        <f t="shared" ca="1" si="164"/>
        <v>#N/A</v>
      </c>
      <c r="BA133" s="42" t="e">
        <f t="shared" ca="1" si="164"/>
        <v>#N/A</v>
      </c>
      <c r="BB133" s="42" t="e">
        <f t="shared" ca="1" si="164"/>
        <v>#N/A</v>
      </c>
      <c r="BC133" s="42" t="e">
        <f t="shared" ca="1" si="164"/>
        <v>#N/A</v>
      </c>
      <c r="BD133" s="42" t="e">
        <f t="shared" ca="1" si="164"/>
        <v>#N/A</v>
      </c>
      <c r="BE133" s="42" t="e">
        <f t="shared" ca="1" si="164"/>
        <v>#N/A</v>
      </c>
      <c r="BF133" s="42" t="e">
        <f t="shared" ca="1" si="164"/>
        <v>#N/A</v>
      </c>
      <c r="BG133" s="42" t="e">
        <f t="shared" ca="1" si="164"/>
        <v>#N/A</v>
      </c>
      <c r="BH133" s="42" t="e">
        <f t="shared" ca="1" si="164"/>
        <v>#N/A</v>
      </c>
      <c r="BI133" s="42" t="e">
        <f t="shared" ca="1" si="164"/>
        <v>#N/A</v>
      </c>
      <c r="BJ133" s="42" t="e">
        <f t="shared" ca="1" si="164"/>
        <v>#N/A</v>
      </c>
      <c r="BK133" s="42" t="e">
        <f t="shared" ca="1" si="164"/>
        <v>#N/A</v>
      </c>
      <c r="BL133" s="42" t="e">
        <f t="shared" ca="1" si="164"/>
        <v>#N/A</v>
      </c>
      <c r="BM133" s="42" t="e">
        <f t="shared" ca="1" si="164"/>
        <v>#N/A</v>
      </c>
      <c r="BN133" s="42" t="e">
        <f t="shared" ca="1" si="164"/>
        <v>#N/A</v>
      </c>
      <c r="BO133" s="42" t="e">
        <f t="shared" ca="1" si="164"/>
        <v>#N/A</v>
      </c>
      <c r="BP133" s="42" t="e">
        <f t="shared" ca="1" si="164"/>
        <v>#N/A</v>
      </c>
      <c r="BQ133" s="42" t="e">
        <f t="shared" ca="1" si="164"/>
        <v>#N/A</v>
      </c>
      <c r="BR133" s="42" t="e">
        <f t="shared" ca="1" si="164"/>
        <v>#N/A</v>
      </c>
      <c r="BS133" s="42" t="e">
        <f t="shared" ca="1" si="164"/>
        <v>#N/A</v>
      </c>
      <c r="BT133" s="42" t="e">
        <f t="shared" ca="1" si="164"/>
        <v>#N/A</v>
      </c>
      <c r="BU133" s="42" t="e">
        <f t="shared" ref="BU133:DC133" ca="1" si="165">BU132-SUMPRODUCT(BU$21:BU$88,$DI$21:$DI$88)</f>
        <v>#N/A</v>
      </c>
      <c r="BV133" s="42" t="e">
        <f t="shared" ca="1" si="165"/>
        <v>#N/A</v>
      </c>
      <c r="BW133" s="42" t="e">
        <f t="shared" ca="1" si="165"/>
        <v>#N/A</v>
      </c>
      <c r="BX133" s="42" t="e">
        <f t="shared" ca="1" si="165"/>
        <v>#N/A</v>
      </c>
      <c r="BY133" s="42" t="e">
        <f t="shared" ca="1" si="165"/>
        <v>#N/A</v>
      </c>
      <c r="BZ133" s="42" t="e">
        <f t="shared" ca="1" si="165"/>
        <v>#N/A</v>
      </c>
      <c r="CA133" s="42" t="e">
        <f t="shared" ca="1" si="165"/>
        <v>#N/A</v>
      </c>
      <c r="CB133" s="42" t="e">
        <f t="shared" ca="1" si="165"/>
        <v>#N/A</v>
      </c>
      <c r="CC133" s="42" t="e">
        <f t="shared" ca="1" si="165"/>
        <v>#N/A</v>
      </c>
      <c r="CD133" s="42" t="e">
        <f t="shared" ca="1" si="165"/>
        <v>#N/A</v>
      </c>
      <c r="CE133" s="42" t="e">
        <f t="shared" ca="1" si="165"/>
        <v>#N/A</v>
      </c>
      <c r="CF133" s="42" t="e">
        <f t="shared" ca="1" si="165"/>
        <v>#N/A</v>
      </c>
      <c r="CG133" s="42" t="e">
        <f t="shared" ca="1" si="165"/>
        <v>#N/A</v>
      </c>
      <c r="CH133" s="42" t="e">
        <f t="shared" ca="1" si="165"/>
        <v>#N/A</v>
      </c>
      <c r="CI133" s="42" t="e">
        <f t="shared" ca="1" si="165"/>
        <v>#N/A</v>
      </c>
      <c r="CJ133" s="42" t="e">
        <f t="shared" ca="1" si="165"/>
        <v>#N/A</v>
      </c>
      <c r="CK133" s="42" t="e">
        <f t="shared" ca="1" si="165"/>
        <v>#N/A</v>
      </c>
      <c r="CL133" s="42" t="e">
        <f t="shared" ca="1" si="165"/>
        <v>#N/A</v>
      </c>
      <c r="CM133" s="42" t="e">
        <f t="shared" ca="1" si="165"/>
        <v>#N/A</v>
      </c>
      <c r="CN133" s="42" t="e">
        <f t="shared" ca="1" si="165"/>
        <v>#N/A</v>
      </c>
      <c r="CO133" s="42" t="e">
        <f t="shared" ca="1" si="165"/>
        <v>#N/A</v>
      </c>
      <c r="CP133" s="42" t="e">
        <f t="shared" ca="1" si="165"/>
        <v>#N/A</v>
      </c>
      <c r="CQ133" s="42" t="e">
        <f t="shared" ca="1" si="165"/>
        <v>#N/A</v>
      </c>
      <c r="CR133" s="42" t="e">
        <f t="shared" ca="1" si="165"/>
        <v>#N/A</v>
      </c>
      <c r="CS133" s="42" t="e">
        <f t="shared" ca="1" si="165"/>
        <v>#N/A</v>
      </c>
      <c r="CT133" s="42" t="e">
        <f t="shared" ca="1" si="165"/>
        <v>#N/A</v>
      </c>
      <c r="CU133" s="42" t="e">
        <f t="shared" ca="1" si="165"/>
        <v>#N/A</v>
      </c>
      <c r="CV133" s="42" t="e">
        <f t="shared" ca="1" si="165"/>
        <v>#N/A</v>
      </c>
      <c r="CW133" s="42" t="e">
        <f t="shared" ca="1" si="165"/>
        <v>#N/A</v>
      </c>
      <c r="CX133" s="42" t="e">
        <f t="shared" ca="1" si="165"/>
        <v>#N/A</v>
      </c>
      <c r="CY133" s="42" t="e">
        <f t="shared" ca="1" si="165"/>
        <v>#N/A</v>
      </c>
      <c r="CZ133" s="42" t="e">
        <f t="shared" ca="1" si="165"/>
        <v>#N/A</v>
      </c>
      <c r="DA133" s="42" t="e">
        <f t="shared" ca="1" si="165"/>
        <v>#N/A</v>
      </c>
      <c r="DB133" s="42" t="e">
        <f t="shared" ca="1" si="165"/>
        <v>#N/A</v>
      </c>
      <c r="DC133" s="211" t="e">
        <f t="shared" ca="1" si="165"/>
        <v>#N/A</v>
      </c>
    </row>
    <row r="134" spans="1:110" ht="15" hidden="1" customHeight="1" thickBot="1">
      <c r="B134" s="151" t="s">
        <v>237</v>
      </c>
      <c r="C134" s="239" t="s">
        <v>160</v>
      </c>
      <c r="D134" s="240"/>
      <c r="E134" s="238"/>
      <c r="F134" s="223" t="e">
        <f ca="1">H134+NPV(SD,I134:INDEX(I134:DC134,PAL))</f>
        <v>#N/A</v>
      </c>
      <c r="G134" s="211" t="e">
        <f ca="1">SUMIF($H$5:$DC$5,"&lt;="&amp;PAL,$H134:$DC134)</f>
        <v>#N/A</v>
      </c>
      <c r="H134" s="216" t="e">
        <f ca="1">H117-H130-H131+H133</f>
        <v>#N/A</v>
      </c>
      <c r="I134" s="212" t="e">
        <f t="shared" ref="I134:BT134" ca="1" si="166">I117-I130-I131+I133</f>
        <v>#N/A</v>
      </c>
      <c r="J134" s="212" t="e">
        <f t="shared" ca="1" si="166"/>
        <v>#N/A</v>
      </c>
      <c r="K134" s="212" t="e">
        <f t="shared" ca="1" si="166"/>
        <v>#N/A</v>
      </c>
      <c r="L134" s="212" t="e">
        <f t="shared" ca="1" si="166"/>
        <v>#N/A</v>
      </c>
      <c r="M134" s="212" t="e">
        <f t="shared" ca="1" si="166"/>
        <v>#N/A</v>
      </c>
      <c r="N134" s="212" t="e">
        <f t="shared" ca="1" si="166"/>
        <v>#N/A</v>
      </c>
      <c r="O134" s="212" t="e">
        <f t="shared" ca="1" si="166"/>
        <v>#N/A</v>
      </c>
      <c r="P134" s="212" t="e">
        <f t="shared" ca="1" si="166"/>
        <v>#N/A</v>
      </c>
      <c r="Q134" s="212" t="e">
        <f t="shared" ca="1" si="166"/>
        <v>#N/A</v>
      </c>
      <c r="R134" s="212" t="e">
        <f t="shared" ca="1" si="166"/>
        <v>#N/A</v>
      </c>
      <c r="S134" s="212" t="e">
        <f t="shared" ca="1" si="166"/>
        <v>#N/A</v>
      </c>
      <c r="T134" s="212" t="e">
        <f t="shared" ca="1" si="166"/>
        <v>#N/A</v>
      </c>
      <c r="U134" s="212" t="e">
        <f t="shared" ca="1" si="166"/>
        <v>#N/A</v>
      </c>
      <c r="V134" s="212" t="e">
        <f t="shared" ca="1" si="166"/>
        <v>#N/A</v>
      </c>
      <c r="W134" s="212" t="e">
        <f t="shared" ca="1" si="166"/>
        <v>#N/A</v>
      </c>
      <c r="X134" s="212" t="e">
        <f t="shared" ca="1" si="166"/>
        <v>#N/A</v>
      </c>
      <c r="Y134" s="212" t="e">
        <f t="shared" ca="1" si="166"/>
        <v>#N/A</v>
      </c>
      <c r="Z134" s="212" t="e">
        <f t="shared" ca="1" si="166"/>
        <v>#N/A</v>
      </c>
      <c r="AA134" s="212" t="e">
        <f t="shared" ca="1" si="166"/>
        <v>#N/A</v>
      </c>
      <c r="AB134" s="212" t="e">
        <f t="shared" ca="1" si="166"/>
        <v>#N/A</v>
      </c>
      <c r="AC134" s="212" t="e">
        <f t="shared" ca="1" si="166"/>
        <v>#N/A</v>
      </c>
      <c r="AD134" s="212" t="e">
        <f t="shared" ca="1" si="166"/>
        <v>#N/A</v>
      </c>
      <c r="AE134" s="212" t="e">
        <f t="shared" ca="1" si="166"/>
        <v>#N/A</v>
      </c>
      <c r="AF134" s="212" t="e">
        <f t="shared" ca="1" si="166"/>
        <v>#N/A</v>
      </c>
      <c r="AG134" s="212" t="e">
        <f t="shared" ca="1" si="166"/>
        <v>#N/A</v>
      </c>
      <c r="AH134" s="212" t="e">
        <f t="shared" ca="1" si="166"/>
        <v>#N/A</v>
      </c>
      <c r="AI134" s="212" t="e">
        <f t="shared" ca="1" si="166"/>
        <v>#N/A</v>
      </c>
      <c r="AJ134" s="212" t="e">
        <f t="shared" ca="1" si="166"/>
        <v>#N/A</v>
      </c>
      <c r="AK134" s="212" t="e">
        <f t="shared" ca="1" si="166"/>
        <v>#N/A</v>
      </c>
      <c r="AL134" s="212" t="e">
        <f t="shared" ca="1" si="166"/>
        <v>#N/A</v>
      </c>
      <c r="AM134" s="212" t="e">
        <f t="shared" ca="1" si="166"/>
        <v>#N/A</v>
      </c>
      <c r="AN134" s="212" t="e">
        <f t="shared" ca="1" si="166"/>
        <v>#N/A</v>
      </c>
      <c r="AO134" s="212" t="e">
        <f t="shared" ca="1" si="166"/>
        <v>#N/A</v>
      </c>
      <c r="AP134" s="212" t="e">
        <f t="shared" ca="1" si="166"/>
        <v>#N/A</v>
      </c>
      <c r="AQ134" s="212" t="e">
        <f t="shared" ca="1" si="166"/>
        <v>#N/A</v>
      </c>
      <c r="AR134" s="212" t="e">
        <f t="shared" ca="1" si="166"/>
        <v>#N/A</v>
      </c>
      <c r="AS134" s="212" t="e">
        <f t="shared" ca="1" si="166"/>
        <v>#N/A</v>
      </c>
      <c r="AT134" s="212" t="e">
        <f t="shared" ca="1" si="166"/>
        <v>#N/A</v>
      </c>
      <c r="AU134" s="212" t="e">
        <f t="shared" ca="1" si="166"/>
        <v>#N/A</v>
      </c>
      <c r="AV134" s="212" t="e">
        <f t="shared" ca="1" si="166"/>
        <v>#N/A</v>
      </c>
      <c r="AW134" s="212" t="e">
        <f t="shared" ca="1" si="166"/>
        <v>#N/A</v>
      </c>
      <c r="AX134" s="212" t="e">
        <f t="shared" ca="1" si="166"/>
        <v>#N/A</v>
      </c>
      <c r="AY134" s="212" t="e">
        <f t="shared" ca="1" si="166"/>
        <v>#N/A</v>
      </c>
      <c r="AZ134" s="212" t="e">
        <f t="shared" ca="1" si="166"/>
        <v>#N/A</v>
      </c>
      <c r="BA134" s="212" t="e">
        <f t="shared" ca="1" si="166"/>
        <v>#N/A</v>
      </c>
      <c r="BB134" s="212" t="e">
        <f t="shared" ca="1" si="166"/>
        <v>#N/A</v>
      </c>
      <c r="BC134" s="212" t="e">
        <f t="shared" ca="1" si="166"/>
        <v>#N/A</v>
      </c>
      <c r="BD134" s="212" t="e">
        <f t="shared" ca="1" si="166"/>
        <v>#N/A</v>
      </c>
      <c r="BE134" s="212" t="e">
        <f t="shared" ca="1" si="166"/>
        <v>#N/A</v>
      </c>
      <c r="BF134" s="212" t="e">
        <f t="shared" ca="1" si="166"/>
        <v>#N/A</v>
      </c>
      <c r="BG134" s="212" t="e">
        <f t="shared" ca="1" si="166"/>
        <v>#N/A</v>
      </c>
      <c r="BH134" s="212" t="e">
        <f t="shared" ca="1" si="166"/>
        <v>#N/A</v>
      </c>
      <c r="BI134" s="212" t="e">
        <f t="shared" ca="1" si="166"/>
        <v>#N/A</v>
      </c>
      <c r="BJ134" s="212" t="e">
        <f t="shared" ca="1" si="166"/>
        <v>#N/A</v>
      </c>
      <c r="BK134" s="212" t="e">
        <f t="shared" ca="1" si="166"/>
        <v>#N/A</v>
      </c>
      <c r="BL134" s="212" t="e">
        <f t="shared" ca="1" si="166"/>
        <v>#N/A</v>
      </c>
      <c r="BM134" s="212" t="e">
        <f t="shared" ca="1" si="166"/>
        <v>#N/A</v>
      </c>
      <c r="BN134" s="212" t="e">
        <f t="shared" ca="1" si="166"/>
        <v>#N/A</v>
      </c>
      <c r="BO134" s="212" t="e">
        <f t="shared" ca="1" si="166"/>
        <v>#N/A</v>
      </c>
      <c r="BP134" s="212" t="e">
        <f t="shared" ca="1" si="166"/>
        <v>#N/A</v>
      </c>
      <c r="BQ134" s="212" t="e">
        <f t="shared" ca="1" si="166"/>
        <v>#N/A</v>
      </c>
      <c r="BR134" s="212" t="e">
        <f t="shared" ca="1" si="166"/>
        <v>#N/A</v>
      </c>
      <c r="BS134" s="212" t="e">
        <f t="shared" ca="1" si="166"/>
        <v>#N/A</v>
      </c>
      <c r="BT134" s="212" t="e">
        <f t="shared" ca="1" si="166"/>
        <v>#N/A</v>
      </c>
      <c r="BU134" s="212" t="e">
        <f t="shared" ref="BU134:DC134" ca="1" si="167">BU117-BU130-BU131+BU133</f>
        <v>#N/A</v>
      </c>
      <c r="BV134" s="212" t="e">
        <f t="shared" ca="1" si="167"/>
        <v>#N/A</v>
      </c>
      <c r="BW134" s="212" t="e">
        <f t="shared" ca="1" si="167"/>
        <v>#N/A</v>
      </c>
      <c r="BX134" s="212" t="e">
        <f t="shared" ca="1" si="167"/>
        <v>#N/A</v>
      </c>
      <c r="BY134" s="212" t="e">
        <f t="shared" ca="1" si="167"/>
        <v>#N/A</v>
      </c>
      <c r="BZ134" s="212" t="e">
        <f t="shared" ca="1" si="167"/>
        <v>#N/A</v>
      </c>
      <c r="CA134" s="212" t="e">
        <f t="shared" ca="1" si="167"/>
        <v>#N/A</v>
      </c>
      <c r="CB134" s="212" t="e">
        <f t="shared" ca="1" si="167"/>
        <v>#N/A</v>
      </c>
      <c r="CC134" s="212" t="e">
        <f t="shared" ca="1" si="167"/>
        <v>#N/A</v>
      </c>
      <c r="CD134" s="212" t="e">
        <f t="shared" ca="1" si="167"/>
        <v>#N/A</v>
      </c>
      <c r="CE134" s="212" t="e">
        <f t="shared" ca="1" si="167"/>
        <v>#N/A</v>
      </c>
      <c r="CF134" s="212" t="e">
        <f t="shared" ca="1" si="167"/>
        <v>#N/A</v>
      </c>
      <c r="CG134" s="212" t="e">
        <f t="shared" ca="1" si="167"/>
        <v>#N/A</v>
      </c>
      <c r="CH134" s="212" t="e">
        <f t="shared" ca="1" si="167"/>
        <v>#N/A</v>
      </c>
      <c r="CI134" s="212" t="e">
        <f t="shared" ca="1" si="167"/>
        <v>#N/A</v>
      </c>
      <c r="CJ134" s="212" t="e">
        <f t="shared" ca="1" si="167"/>
        <v>#N/A</v>
      </c>
      <c r="CK134" s="212" t="e">
        <f t="shared" ca="1" si="167"/>
        <v>#N/A</v>
      </c>
      <c r="CL134" s="212" t="e">
        <f t="shared" ca="1" si="167"/>
        <v>#N/A</v>
      </c>
      <c r="CM134" s="212" t="e">
        <f t="shared" ca="1" si="167"/>
        <v>#N/A</v>
      </c>
      <c r="CN134" s="212" t="e">
        <f t="shared" ca="1" si="167"/>
        <v>#N/A</v>
      </c>
      <c r="CO134" s="212" t="e">
        <f t="shared" ca="1" si="167"/>
        <v>#N/A</v>
      </c>
      <c r="CP134" s="212" t="e">
        <f t="shared" ca="1" si="167"/>
        <v>#N/A</v>
      </c>
      <c r="CQ134" s="212" t="e">
        <f t="shared" ca="1" si="167"/>
        <v>#N/A</v>
      </c>
      <c r="CR134" s="212" t="e">
        <f t="shared" ca="1" si="167"/>
        <v>#N/A</v>
      </c>
      <c r="CS134" s="212" t="e">
        <f t="shared" ca="1" si="167"/>
        <v>#N/A</v>
      </c>
      <c r="CT134" s="212" t="e">
        <f t="shared" ca="1" si="167"/>
        <v>#N/A</v>
      </c>
      <c r="CU134" s="212" t="e">
        <f t="shared" ca="1" si="167"/>
        <v>#N/A</v>
      </c>
      <c r="CV134" s="212" t="e">
        <f t="shared" ca="1" si="167"/>
        <v>#N/A</v>
      </c>
      <c r="CW134" s="212" t="e">
        <f t="shared" ca="1" si="167"/>
        <v>#N/A</v>
      </c>
      <c r="CX134" s="212" t="e">
        <f t="shared" ca="1" si="167"/>
        <v>#N/A</v>
      </c>
      <c r="CY134" s="212" t="e">
        <f t="shared" ca="1" si="167"/>
        <v>#N/A</v>
      </c>
      <c r="CZ134" s="212" t="e">
        <f t="shared" ca="1" si="167"/>
        <v>#N/A</v>
      </c>
      <c r="DA134" s="212" t="e">
        <f t="shared" ca="1" si="167"/>
        <v>#N/A</v>
      </c>
      <c r="DB134" s="212" t="e">
        <f t="shared" ca="1" si="167"/>
        <v>#N/A</v>
      </c>
      <c r="DC134" s="213" t="e">
        <f t="shared" ca="1" si="167"/>
        <v>#N/A</v>
      </c>
    </row>
    <row r="135" spans="1:110" ht="15" hidden="1" customHeight="1">
      <c r="B135" s="198" t="s">
        <v>238</v>
      </c>
      <c r="C135" s="227" t="s">
        <v>261</v>
      </c>
      <c r="D135" s="227"/>
      <c r="E135" s="227"/>
      <c r="F135" s="221" t="e">
        <f ca="1">H135+NPV(FD,I135:INDEX(I135:DC135,PAL))</f>
        <v>#N/A</v>
      </c>
      <c r="G135" s="49" t="e">
        <f ca="1">SUMIF($H$5:$DC$5,"&lt;="&amp;PAL,$H135:$DC135)</f>
        <v>#N/A</v>
      </c>
      <c r="H135" s="248" t="e">
        <f ca="1">H$7-H$112</f>
        <v>#N/A</v>
      </c>
      <c r="I135" s="241" t="e">
        <f t="shared" ref="I135:BT135" ca="1" si="168">I$7-I$112</f>
        <v>#N/A</v>
      </c>
      <c r="J135" s="241" t="e">
        <f t="shared" ca="1" si="168"/>
        <v>#N/A</v>
      </c>
      <c r="K135" s="241" t="e">
        <f t="shared" ca="1" si="168"/>
        <v>#N/A</v>
      </c>
      <c r="L135" s="241" t="e">
        <f t="shared" ca="1" si="168"/>
        <v>#N/A</v>
      </c>
      <c r="M135" s="241" t="e">
        <f t="shared" ca="1" si="168"/>
        <v>#N/A</v>
      </c>
      <c r="N135" s="241" t="e">
        <f t="shared" ca="1" si="168"/>
        <v>#N/A</v>
      </c>
      <c r="O135" s="241" t="e">
        <f t="shared" ca="1" si="168"/>
        <v>#N/A</v>
      </c>
      <c r="P135" s="241" t="e">
        <f t="shared" ca="1" si="168"/>
        <v>#N/A</v>
      </c>
      <c r="Q135" s="241" t="e">
        <f t="shared" ca="1" si="168"/>
        <v>#N/A</v>
      </c>
      <c r="R135" s="241" t="e">
        <f t="shared" ca="1" si="168"/>
        <v>#N/A</v>
      </c>
      <c r="S135" s="241" t="e">
        <f t="shared" ca="1" si="168"/>
        <v>#N/A</v>
      </c>
      <c r="T135" s="241" t="e">
        <f t="shared" ca="1" si="168"/>
        <v>#N/A</v>
      </c>
      <c r="U135" s="241" t="e">
        <f t="shared" ca="1" si="168"/>
        <v>#N/A</v>
      </c>
      <c r="V135" s="241" t="e">
        <f t="shared" ca="1" si="168"/>
        <v>#N/A</v>
      </c>
      <c r="W135" s="241" t="e">
        <f t="shared" ca="1" si="168"/>
        <v>#N/A</v>
      </c>
      <c r="X135" s="241" t="e">
        <f t="shared" ca="1" si="168"/>
        <v>#N/A</v>
      </c>
      <c r="Y135" s="241" t="e">
        <f t="shared" ca="1" si="168"/>
        <v>#N/A</v>
      </c>
      <c r="Z135" s="241" t="e">
        <f t="shared" ca="1" si="168"/>
        <v>#N/A</v>
      </c>
      <c r="AA135" s="241" t="e">
        <f t="shared" ca="1" si="168"/>
        <v>#N/A</v>
      </c>
      <c r="AB135" s="241" t="e">
        <f t="shared" ca="1" si="168"/>
        <v>#N/A</v>
      </c>
      <c r="AC135" s="241" t="e">
        <f t="shared" ca="1" si="168"/>
        <v>#N/A</v>
      </c>
      <c r="AD135" s="241" t="e">
        <f t="shared" ca="1" si="168"/>
        <v>#N/A</v>
      </c>
      <c r="AE135" s="241" t="e">
        <f t="shared" ca="1" si="168"/>
        <v>#N/A</v>
      </c>
      <c r="AF135" s="241" t="e">
        <f t="shared" ca="1" si="168"/>
        <v>#N/A</v>
      </c>
      <c r="AG135" s="241" t="e">
        <f t="shared" ca="1" si="168"/>
        <v>#N/A</v>
      </c>
      <c r="AH135" s="241" t="e">
        <f t="shared" ca="1" si="168"/>
        <v>#N/A</v>
      </c>
      <c r="AI135" s="241" t="e">
        <f t="shared" ca="1" si="168"/>
        <v>#N/A</v>
      </c>
      <c r="AJ135" s="241" t="e">
        <f t="shared" ca="1" si="168"/>
        <v>#N/A</v>
      </c>
      <c r="AK135" s="241" t="e">
        <f t="shared" ca="1" si="168"/>
        <v>#N/A</v>
      </c>
      <c r="AL135" s="241" t="e">
        <f t="shared" ca="1" si="168"/>
        <v>#N/A</v>
      </c>
      <c r="AM135" s="241" t="e">
        <f t="shared" ca="1" si="168"/>
        <v>#N/A</v>
      </c>
      <c r="AN135" s="241" t="e">
        <f t="shared" ca="1" si="168"/>
        <v>#N/A</v>
      </c>
      <c r="AO135" s="241" t="e">
        <f t="shared" ca="1" si="168"/>
        <v>#N/A</v>
      </c>
      <c r="AP135" s="241" t="e">
        <f t="shared" ca="1" si="168"/>
        <v>#N/A</v>
      </c>
      <c r="AQ135" s="241" t="e">
        <f t="shared" ca="1" si="168"/>
        <v>#N/A</v>
      </c>
      <c r="AR135" s="241" t="e">
        <f t="shared" ca="1" si="168"/>
        <v>#N/A</v>
      </c>
      <c r="AS135" s="241" t="e">
        <f t="shared" ca="1" si="168"/>
        <v>#N/A</v>
      </c>
      <c r="AT135" s="241" t="e">
        <f t="shared" ca="1" si="168"/>
        <v>#N/A</v>
      </c>
      <c r="AU135" s="241" t="e">
        <f t="shared" ca="1" si="168"/>
        <v>#N/A</v>
      </c>
      <c r="AV135" s="241" t="e">
        <f t="shared" ca="1" si="168"/>
        <v>#N/A</v>
      </c>
      <c r="AW135" s="241" t="e">
        <f t="shared" ca="1" si="168"/>
        <v>#N/A</v>
      </c>
      <c r="AX135" s="241" t="e">
        <f t="shared" ca="1" si="168"/>
        <v>#N/A</v>
      </c>
      <c r="AY135" s="241" t="e">
        <f t="shared" ca="1" si="168"/>
        <v>#N/A</v>
      </c>
      <c r="AZ135" s="241" t="e">
        <f t="shared" ca="1" si="168"/>
        <v>#N/A</v>
      </c>
      <c r="BA135" s="241" t="e">
        <f t="shared" ca="1" si="168"/>
        <v>#N/A</v>
      </c>
      <c r="BB135" s="241" t="e">
        <f t="shared" ca="1" si="168"/>
        <v>#N/A</v>
      </c>
      <c r="BC135" s="241" t="e">
        <f t="shared" ca="1" si="168"/>
        <v>#N/A</v>
      </c>
      <c r="BD135" s="241" t="e">
        <f t="shared" ca="1" si="168"/>
        <v>#N/A</v>
      </c>
      <c r="BE135" s="241" t="e">
        <f t="shared" ca="1" si="168"/>
        <v>#N/A</v>
      </c>
      <c r="BF135" s="241" t="e">
        <f t="shared" ca="1" si="168"/>
        <v>#N/A</v>
      </c>
      <c r="BG135" s="241" t="e">
        <f t="shared" ca="1" si="168"/>
        <v>#N/A</v>
      </c>
      <c r="BH135" s="241" t="e">
        <f t="shared" ca="1" si="168"/>
        <v>#N/A</v>
      </c>
      <c r="BI135" s="241" t="e">
        <f t="shared" ca="1" si="168"/>
        <v>#N/A</v>
      </c>
      <c r="BJ135" s="241" t="e">
        <f t="shared" ca="1" si="168"/>
        <v>#N/A</v>
      </c>
      <c r="BK135" s="241" t="e">
        <f t="shared" ca="1" si="168"/>
        <v>#N/A</v>
      </c>
      <c r="BL135" s="241" t="e">
        <f t="shared" ca="1" si="168"/>
        <v>#N/A</v>
      </c>
      <c r="BM135" s="241" t="e">
        <f t="shared" ca="1" si="168"/>
        <v>#N/A</v>
      </c>
      <c r="BN135" s="241" t="e">
        <f t="shared" ca="1" si="168"/>
        <v>#N/A</v>
      </c>
      <c r="BO135" s="241" t="e">
        <f t="shared" ca="1" si="168"/>
        <v>#N/A</v>
      </c>
      <c r="BP135" s="241" t="e">
        <f t="shared" ca="1" si="168"/>
        <v>#N/A</v>
      </c>
      <c r="BQ135" s="241" t="e">
        <f t="shared" ca="1" si="168"/>
        <v>#N/A</v>
      </c>
      <c r="BR135" s="241" t="e">
        <f t="shared" ca="1" si="168"/>
        <v>#N/A</v>
      </c>
      <c r="BS135" s="241" t="e">
        <f t="shared" ca="1" si="168"/>
        <v>#N/A</v>
      </c>
      <c r="BT135" s="241" t="e">
        <f t="shared" ca="1" si="168"/>
        <v>#N/A</v>
      </c>
      <c r="BU135" s="241" t="e">
        <f t="shared" ref="BU135:DC135" ca="1" si="169">BU$7-BU$112</f>
        <v>#N/A</v>
      </c>
      <c r="BV135" s="241" t="e">
        <f t="shared" ca="1" si="169"/>
        <v>#N/A</v>
      </c>
      <c r="BW135" s="241" t="e">
        <f t="shared" ca="1" si="169"/>
        <v>#N/A</v>
      </c>
      <c r="BX135" s="241" t="e">
        <f t="shared" ca="1" si="169"/>
        <v>#N/A</v>
      </c>
      <c r="BY135" s="241" t="e">
        <f t="shared" ca="1" si="169"/>
        <v>#N/A</v>
      </c>
      <c r="BZ135" s="241" t="e">
        <f t="shared" ca="1" si="169"/>
        <v>#N/A</v>
      </c>
      <c r="CA135" s="241" t="e">
        <f t="shared" ca="1" si="169"/>
        <v>#N/A</v>
      </c>
      <c r="CB135" s="241" t="e">
        <f t="shared" ca="1" si="169"/>
        <v>#N/A</v>
      </c>
      <c r="CC135" s="241" t="e">
        <f t="shared" ca="1" si="169"/>
        <v>#N/A</v>
      </c>
      <c r="CD135" s="241" t="e">
        <f t="shared" ca="1" si="169"/>
        <v>#N/A</v>
      </c>
      <c r="CE135" s="241" t="e">
        <f t="shared" ca="1" si="169"/>
        <v>#N/A</v>
      </c>
      <c r="CF135" s="241" t="e">
        <f t="shared" ca="1" si="169"/>
        <v>#N/A</v>
      </c>
      <c r="CG135" s="241" t="e">
        <f t="shared" ca="1" si="169"/>
        <v>#N/A</v>
      </c>
      <c r="CH135" s="241" t="e">
        <f t="shared" ca="1" si="169"/>
        <v>#N/A</v>
      </c>
      <c r="CI135" s="241" t="e">
        <f t="shared" ca="1" si="169"/>
        <v>#N/A</v>
      </c>
      <c r="CJ135" s="241" t="e">
        <f t="shared" ca="1" si="169"/>
        <v>#N/A</v>
      </c>
      <c r="CK135" s="241" t="e">
        <f t="shared" ca="1" si="169"/>
        <v>#N/A</v>
      </c>
      <c r="CL135" s="241" t="e">
        <f t="shared" ca="1" si="169"/>
        <v>#N/A</v>
      </c>
      <c r="CM135" s="241" t="e">
        <f t="shared" ca="1" si="169"/>
        <v>#N/A</v>
      </c>
      <c r="CN135" s="241" t="e">
        <f t="shared" ca="1" si="169"/>
        <v>#N/A</v>
      </c>
      <c r="CO135" s="241" t="e">
        <f t="shared" ca="1" si="169"/>
        <v>#N/A</v>
      </c>
      <c r="CP135" s="241" t="e">
        <f t="shared" ca="1" si="169"/>
        <v>#N/A</v>
      </c>
      <c r="CQ135" s="241" t="e">
        <f t="shared" ca="1" si="169"/>
        <v>#N/A</v>
      </c>
      <c r="CR135" s="241" t="e">
        <f t="shared" ca="1" si="169"/>
        <v>#N/A</v>
      </c>
      <c r="CS135" s="241" t="e">
        <f t="shared" ca="1" si="169"/>
        <v>#N/A</v>
      </c>
      <c r="CT135" s="241" t="e">
        <f t="shared" ca="1" si="169"/>
        <v>#N/A</v>
      </c>
      <c r="CU135" s="241" t="e">
        <f t="shared" ca="1" si="169"/>
        <v>#N/A</v>
      </c>
      <c r="CV135" s="241" t="e">
        <f t="shared" ca="1" si="169"/>
        <v>#N/A</v>
      </c>
      <c r="CW135" s="241" t="e">
        <f t="shared" ca="1" si="169"/>
        <v>#N/A</v>
      </c>
      <c r="CX135" s="241" t="e">
        <f t="shared" ca="1" si="169"/>
        <v>#N/A</v>
      </c>
      <c r="CY135" s="241" t="e">
        <f t="shared" ca="1" si="169"/>
        <v>#N/A</v>
      </c>
      <c r="CZ135" s="241" t="e">
        <f t="shared" ca="1" si="169"/>
        <v>#N/A</v>
      </c>
      <c r="DA135" s="241" t="e">
        <f t="shared" ca="1" si="169"/>
        <v>#N/A</v>
      </c>
      <c r="DB135" s="241" t="e">
        <f t="shared" ca="1" si="169"/>
        <v>#N/A</v>
      </c>
      <c r="DC135" s="242" t="e">
        <f t="shared" ca="1" si="169"/>
        <v>#N/A</v>
      </c>
    </row>
    <row r="136" spans="1:110" ht="15" hidden="1" customHeight="1">
      <c r="B136" s="150" t="s">
        <v>239</v>
      </c>
      <c r="C136" s="235" t="s">
        <v>262</v>
      </c>
      <c r="D136" s="235"/>
      <c r="E136" s="235"/>
      <c r="F136" s="223" t="e">
        <f ca="1">H136+NPV(FD,I136:INDEX(I136:DC136,PAL))</f>
        <v>#N/A</v>
      </c>
      <c r="G136" s="211" t="e">
        <f ca="1">SUMIF($H$5:$DC$5,"&lt;="&amp;PAL,$H136:$DC136)</f>
        <v>#N/A</v>
      </c>
      <c r="H136" s="228" t="e">
        <f ca="1">SUMPRODUCT(H$95:H$99,100/($DG$95:$DG$99+100))-SUMPRODUCT(H$106:H$110,100/($DG$106:$DG$110+100))</f>
        <v>#N/A</v>
      </c>
      <c r="I136" s="14" t="e">
        <f t="shared" ref="I136:BT136" ca="1" si="170">SUMPRODUCT(I$95:I$99,100/($DG$95:$DG$99+100))-SUMPRODUCT(I$106:I$110,100/($DG$106:$DG$110+100))</f>
        <v>#N/A</v>
      </c>
      <c r="J136" s="14" t="e">
        <f t="shared" ca="1" si="170"/>
        <v>#N/A</v>
      </c>
      <c r="K136" s="14" t="e">
        <f t="shared" ca="1" si="170"/>
        <v>#N/A</v>
      </c>
      <c r="L136" s="14" t="e">
        <f t="shared" ca="1" si="170"/>
        <v>#N/A</v>
      </c>
      <c r="M136" s="14" t="e">
        <f t="shared" ca="1" si="170"/>
        <v>#N/A</v>
      </c>
      <c r="N136" s="14" t="e">
        <f t="shared" ca="1" si="170"/>
        <v>#N/A</v>
      </c>
      <c r="O136" s="14" t="e">
        <f t="shared" ca="1" si="170"/>
        <v>#N/A</v>
      </c>
      <c r="P136" s="14" t="e">
        <f t="shared" ca="1" si="170"/>
        <v>#N/A</v>
      </c>
      <c r="Q136" s="14" t="e">
        <f t="shared" ca="1" si="170"/>
        <v>#N/A</v>
      </c>
      <c r="R136" s="14" t="e">
        <f t="shared" ca="1" si="170"/>
        <v>#N/A</v>
      </c>
      <c r="S136" s="14" t="e">
        <f t="shared" ca="1" si="170"/>
        <v>#N/A</v>
      </c>
      <c r="T136" s="14" t="e">
        <f t="shared" ca="1" si="170"/>
        <v>#N/A</v>
      </c>
      <c r="U136" s="14" t="e">
        <f t="shared" ca="1" si="170"/>
        <v>#N/A</v>
      </c>
      <c r="V136" s="14" t="e">
        <f t="shared" ca="1" si="170"/>
        <v>#N/A</v>
      </c>
      <c r="W136" s="14" t="e">
        <f t="shared" ca="1" si="170"/>
        <v>#N/A</v>
      </c>
      <c r="X136" s="14" t="e">
        <f t="shared" ca="1" si="170"/>
        <v>#N/A</v>
      </c>
      <c r="Y136" s="14" t="e">
        <f t="shared" ca="1" si="170"/>
        <v>#N/A</v>
      </c>
      <c r="Z136" s="14" t="e">
        <f t="shared" ca="1" si="170"/>
        <v>#N/A</v>
      </c>
      <c r="AA136" s="14" t="e">
        <f t="shared" ca="1" si="170"/>
        <v>#N/A</v>
      </c>
      <c r="AB136" s="14" t="e">
        <f t="shared" ca="1" si="170"/>
        <v>#N/A</v>
      </c>
      <c r="AC136" s="14" t="e">
        <f t="shared" ca="1" si="170"/>
        <v>#N/A</v>
      </c>
      <c r="AD136" s="14" t="e">
        <f t="shared" ca="1" si="170"/>
        <v>#N/A</v>
      </c>
      <c r="AE136" s="14" t="e">
        <f t="shared" ca="1" si="170"/>
        <v>#N/A</v>
      </c>
      <c r="AF136" s="14" t="e">
        <f t="shared" ca="1" si="170"/>
        <v>#N/A</v>
      </c>
      <c r="AG136" s="14" t="e">
        <f t="shared" ca="1" si="170"/>
        <v>#N/A</v>
      </c>
      <c r="AH136" s="14" t="e">
        <f t="shared" ca="1" si="170"/>
        <v>#N/A</v>
      </c>
      <c r="AI136" s="14" t="e">
        <f t="shared" ca="1" si="170"/>
        <v>#N/A</v>
      </c>
      <c r="AJ136" s="14" t="e">
        <f t="shared" ca="1" si="170"/>
        <v>#N/A</v>
      </c>
      <c r="AK136" s="14" t="e">
        <f t="shared" ca="1" si="170"/>
        <v>#N/A</v>
      </c>
      <c r="AL136" s="14" t="e">
        <f t="shared" ca="1" si="170"/>
        <v>#N/A</v>
      </c>
      <c r="AM136" s="14" t="e">
        <f t="shared" ca="1" si="170"/>
        <v>#N/A</v>
      </c>
      <c r="AN136" s="14" t="e">
        <f t="shared" ca="1" si="170"/>
        <v>#N/A</v>
      </c>
      <c r="AO136" s="14" t="e">
        <f t="shared" ca="1" si="170"/>
        <v>#N/A</v>
      </c>
      <c r="AP136" s="14" t="e">
        <f t="shared" ca="1" si="170"/>
        <v>#N/A</v>
      </c>
      <c r="AQ136" s="14" t="e">
        <f t="shared" ca="1" si="170"/>
        <v>#N/A</v>
      </c>
      <c r="AR136" s="14" t="e">
        <f t="shared" ca="1" si="170"/>
        <v>#N/A</v>
      </c>
      <c r="AS136" s="14" t="e">
        <f t="shared" ca="1" si="170"/>
        <v>#N/A</v>
      </c>
      <c r="AT136" s="14" t="e">
        <f t="shared" ca="1" si="170"/>
        <v>#N/A</v>
      </c>
      <c r="AU136" s="14" t="e">
        <f t="shared" ca="1" si="170"/>
        <v>#N/A</v>
      </c>
      <c r="AV136" s="14" t="e">
        <f t="shared" ca="1" si="170"/>
        <v>#N/A</v>
      </c>
      <c r="AW136" s="14" t="e">
        <f t="shared" ca="1" si="170"/>
        <v>#N/A</v>
      </c>
      <c r="AX136" s="14" t="e">
        <f t="shared" ca="1" si="170"/>
        <v>#N/A</v>
      </c>
      <c r="AY136" s="14" t="e">
        <f t="shared" ca="1" si="170"/>
        <v>#N/A</v>
      </c>
      <c r="AZ136" s="14" t="e">
        <f t="shared" ca="1" si="170"/>
        <v>#N/A</v>
      </c>
      <c r="BA136" s="14" t="e">
        <f t="shared" ca="1" si="170"/>
        <v>#N/A</v>
      </c>
      <c r="BB136" s="14" t="e">
        <f t="shared" ca="1" si="170"/>
        <v>#N/A</v>
      </c>
      <c r="BC136" s="14" t="e">
        <f t="shared" ca="1" si="170"/>
        <v>#N/A</v>
      </c>
      <c r="BD136" s="14" t="e">
        <f t="shared" ca="1" si="170"/>
        <v>#N/A</v>
      </c>
      <c r="BE136" s="14" t="e">
        <f t="shared" ca="1" si="170"/>
        <v>#N/A</v>
      </c>
      <c r="BF136" s="14" t="e">
        <f t="shared" ca="1" si="170"/>
        <v>#N/A</v>
      </c>
      <c r="BG136" s="14" t="e">
        <f t="shared" ca="1" si="170"/>
        <v>#N/A</v>
      </c>
      <c r="BH136" s="14" t="e">
        <f t="shared" ca="1" si="170"/>
        <v>#N/A</v>
      </c>
      <c r="BI136" s="14" t="e">
        <f t="shared" ca="1" si="170"/>
        <v>#N/A</v>
      </c>
      <c r="BJ136" s="14" t="e">
        <f t="shared" ca="1" si="170"/>
        <v>#N/A</v>
      </c>
      <c r="BK136" s="14" t="e">
        <f t="shared" ca="1" si="170"/>
        <v>#N/A</v>
      </c>
      <c r="BL136" s="14" t="e">
        <f t="shared" ca="1" si="170"/>
        <v>#N/A</v>
      </c>
      <c r="BM136" s="14" t="e">
        <f t="shared" ca="1" si="170"/>
        <v>#N/A</v>
      </c>
      <c r="BN136" s="14" t="e">
        <f t="shared" ca="1" si="170"/>
        <v>#N/A</v>
      </c>
      <c r="BO136" s="14" t="e">
        <f t="shared" ca="1" si="170"/>
        <v>#N/A</v>
      </c>
      <c r="BP136" s="14" t="e">
        <f t="shared" ca="1" si="170"/>
        <v>#N/A</v>
      </c>
      <c r="BQ136" s="14" t="e">
        <f t="shared" ca="1" si="170"/>
        <v>#N/A</v>
      </c>
      <c r="BR136" s="14" t="e">
        <f t="shared" ca="1" si="170"/>
        <v>#N/A</v>
      </c>
      <c r="BS136" s="14" t="e">
        <f t="shared" ca="1" si="170"/>
        <v>#N/A</v>
      </c>
      <c r="BT136" s="14" t="e">
        <f t="shared" ca="1" si="170"/>
        <v>#N/A</v>
      </c>
      <c r="BU136" s="14" t="e">
        <f t="shared" ref="BU136:DC136" ca="1" si="171">SUMPRODUCT(BU$95:BU$99,100/($DG$95:$DG$99+100))-SUMPRODUCT(BU$106:BU$110,100/($DG$106:$DG$110+100))</f>
        <v>#N/A</v>
      </c>
      <c r="BV136" s="14" t="e">
        <f t="shared" ca="1" si="171"/>
        <v>#N/A</v>
      </c>
      <c r="BW136" s="14" t="e">
        <f t="shared" ca="1" si="171"/>
        <v>#N/A</v>
      </c>
      <c r="BX136" s="14" t="e">
        <f t="shared" ca="1" si="171"/>
        <v>#N/A</v>
      </c>
      <c r="BY136" s="14" t="e">
        <f t="shared" ca="1" si="171"/>
        <v>#N/A</v>
      </c>
      <c r="BZ136" s="14" t="e">
        <f t="shared" ca="1" si="171"/>
        <v>#N/A</v>
      </c>
      <c r="CA136" s="14" t="e">
        <f t="shared" ca="1" si="171"/>
        <v>#N/A</v>
      </c>
      <c r="CB136" s="14" t="e">
        <f t="shared" ca="1" si="171"/>
        <v>#N/A</v>
      </c>
      <c r="CC136" s="14" t="e">
        <f t="shared" ca="1" si="171"/>
        <v>#N/A</v>
      </c>
      <c r="CD136" s="14" t="e">
        <f t="shared" ca="1" si="171"/>
        <v>#N/A</v>
      </c>
      <c r="CE136" s="14" t="e">
        <f t="shared" ca="1" si="171"/>
        <v>#N/A</v>
      </c>
      <c r="CF136" s="14" t="e">
        <f t="shared" ca="1" si="171"/>
        <v>#N/A</v>
      </c>
      <c r="CG136" s="14" t="e">
        <f t="shared" ca="1" si="171"/>
        <v>#N/A</v>
      </c>
      <c r="CH136" s="14" t="e">
        <f t="shared" ca="1" si="171"/>
        <v>#N/A</v>
      </c>
      <c r="CI136" s="14" t="e">
        <f t="shared" ca="1" si="171"/>
        <v>#N/A</v>
      </c>
      <c r="CJ136" s="14" t="e">
        <f t="shared" ca="1" si="171"/>
        <v>#N/A</v>
      </c>
      <c r="CK136" s="14" t="e">
        <f t="shared" ca="1" si="171"/>
        <v>#N/A</v>
      </c>
      <c r="CL136" s="14" t="e">
        <f t="shared" ca="1" si="171"/>
        <v>#N/A</v>
      </c>
      <c r="CM136" s="14" t="e">
        <f t="shared" ca="1" si="171"/>
        <v>#N/A</v>
      </c>
      <c r="CN136" s="14" t="e">
        <f t="shared" ca="1" si="171"/>
        <v>#N/A</v>
      </c>
      <c r="CO136" s="14" t="e">
        <f t="shared" ca="1" si="171"/>
        <v>#N/A</v>
      </c>
      <c r="CP136" s="14" t="e">
        <f t="shared" ca="1" si="171"/>
        <v>#N/A</v>
      </c>
      <c r="CQ136" s="14" t="e">
        <f t="shared" ca="1" si="171"/>
        <v>#N/A</v>
      </c>
      <c r="CR136" s="14" t="e">
        <f t="shared" ca="1" si="171"/>
        <v>#N/A</v>
      </c>
      <c r="CS136" s="14" t="e">
        <f t="shared" ca="1" si="171"/>
        <v>#N/A</v>
      </c>
      <c r="CT136" s="14" t="e">
        <f t="shared" ca="1" si="171"/>
        <v>#N/A</v>
      </c>
      <c r="CU136" s="14" t="e">
        <f t="shared" ca="1" si="171"/>
        <v>#N/A</v>
      </c>
      <c r="CV136" s="14" t="e">
        <f t="shared" ca="1" si="171"/>
        <v>#N/A</v>
      </c>
      <c r="CW136" s="14" t="e">
        <f t="shared" ca="1" si="171"/>
        <v>#N/A</v>
      </c>
      <c r="CX136" s="14" t="e">
        <f t="shared" ca="1" si="171"/>
        <v>#N/A</v>
      </c>
      <c r="CY136" s="14" t="e">
        <f t="shared" ca="1" si="171"/>
        <v>#N/A</v>
      </c>
      <c r="CZ136" s="14" t="e">
        <f t="shared" ca="1" si="171"/>
        <v>#N/A</v>
      </c>
      <c r="DA136" s="14" t="e">
        <f t="shared" ca="1" si="171"/>
        <v>#N/A</v>
      </c>
      <c r="DB136" s="14" t="e">
        <f t="shared" ca="1" si="171"/>
        <v>#N/A</v>
      </c>
      <c r="DC136" s="229" t="e">
        <f t="shared" ca="1" si="171"/>
        <v>#N/A</v>
      </c>
    </row>
    <row r="137" spans="1:110" ht="15" hidden="1" customHeight="1">
      <c r="B137" s="150" t="s">
        <v>277</v>
      </c>
      <c r="C137" s="235" t="s">
        <v>278</v>
      </c>
      <c r="D137" s="235"/>
      <c r="E137" s="235"/>
      <c r="F137" s="223">
        <f ca="1">H137+NPV(FD,I137:INDEX(I137:DC137,PAL))</f>
        <v>0</v>
      </c>
      <c r="G137" s="211">
        <f ca="1">SUMIF($H$5:$DC$5,"&lt;="&amp;PAL,$H137:$DC137)</f>
        <v>0</v>
      </c>
      <c r="H137" s="228">
        <f ca="1">SUMPRODUCT(H$106:H$110,100*$D$106:$D$110,1/($DG$106:$DG$110+100),$DH$106:$DH$110)</f>
        <v>0</v>
      </c>
      <c r="I137" s="40">
        <f t="shared" ref="I137:BT137" ca="1" si="172">SUMPRODUCT(I$106:I$110,100*$D$106:$D$110,1/($DG$106:$DG$110+100),$DH$106:$DH$110)</f>
        <v>0</v>
      </c>
      <c r="J137" s="40">
        <f t="shared" ca="1" si="172"/>
        <v>0</v>
      </c>
      <c r="K137" s="40">
        <f t="shared" ca="1" si="172"/>
        <v>0</v>
      </c>
      <c r="L137" s="40">
        <f t="shared" ca="1" si="172"/>
        <v>0</v>
      </c>
      <c r="M137" s="40">
        <f t="shared" ca="1" si="172"/>
        <v>0</v>
      </c>
      <c r="N137" s="40">
        <f t="shared" ca="1" si="172"/>
        <v>0</v>
      </c>
      <c r="O137" s="40">
        <f t="shared" ca="1" si="172"/>
        <v>0</v>
      </c>
      <c r="P137" s="40">
        <f t="shared" ca="1" si="172"/>
        <v>0</v>
      </c>
      <c r="Q137" s="40">
        <f t="shared" ca="1" si="172"/>
        <v>0</v>
      </c>
      <c r="R137" s="40">
        <f t="shared" ca="1" si="172"/>
        <v>0</v>
      </c>
      <c r="S137" s="40">
        <f t="shared" ca="1" si="172"/>
        <v>0</v>
      </c>
      <c r="T137" s="40">
        <f t="shared" ca="1" si="172"/>
        <v>0</v>
      </c>
      <c r="U137" s="40">
        <f t="shared" ca="1" si="172"/>
        <v>0</v>
      </c>
      <c r="V137" s="40">
        <f t="shared" ca="1" si="172"/>
        <v>0</v>
      </c>
      <c r="W137" s="40">
        <f t="shared" ca="1" si="172"/>
        <v>0</v>
      </c>
      <c r="X137" s="40">
        <f t="shared" ca="1" si="172"/>
        <v>0</v>
      </c>
      <c r="Y137" s="40">
        <f t="shared" ca="1" si="172"/>
        <v>0</v>
      </c>
      <c r="Z137" s="40">
        <f t="shared" ca="1" si="172"/>
        <v>0</v>
      </c>
      <c r="AA137" s="40">
        <f t="shared" ca="1" si="172"/>
        <v>0</v>
      </c>
      <c r="AB137" s="40">
        <f t="shared" ca="1" si="172"/>
        <v>0</v>
      </c>
      <c r="AC137" s="40">
        <f t="shared" ca="1" si="172"/>
        <v>0</v>
      </c>
      <c r="AD137" s="40">
        <f t="shared" ca="1" si="172"/>
        <v>0</v>
      </c>
      <c r="AE137" s="40">
        <f t="shared" ca="1" si="172"/>
        <v>0</v>
      </c>
      <c r="AF137" s="40">
        <f t="shared" ca="1" si="172"/>
        <v>0</v>
      </c>
      <c r="AG137" s="40">
        <f t="shared" ca="1" si="172"/>
        <v>0</v>
      </c>
      <c r="AH137" s="40">
        <f t="shared" ca="1" si="172"/>
        <v>0</v>
      </c>
      <c r="AI137" s="40">
        <f t="shared" ca="1" si="172"/>
        <v>0</v>
      </c>
      <c r="AJ137" s="40">
        <f t="shared" ca="1" si="172"/>
        <v>0</v>
      </c>
      <c r="AK137" s="40">
        <f t="shared" ca="1" si="172"/>
        <v>0</v>
      </c>
      <c r="AL137" s="40">
        <f t="shared" ca="1" si="172"/>
        <v>0</v>
      </c>
      <c r="AM137" s="40">
        <f t="shared" ca="1" si="172"/>
        <v>0</v>
      </c>
      <c r="AN137" s="40">
        <f t="shared" ca="1" si="172"/>
        <v>0</v>
      </c>
      <c r="AO137" s="40">
        <f t="shared" ca="1" si="172"/>
        <v>0</v>
      </c>
      <c r="AP137" s="40">
        <f t="shared" ca="1" si="172"/>
        <v>0</v>
      </c>
      <c r="AQ137" s="40">
        <f t="shared" ca="1" si="172"/>
        <v>0</v>
      </c>
      <c r="AR137" s="40">
        <f t="shared" ca="1" si="172"/>
        <v>0</v>
      </c>
      <c r="AS137" s="40">
        <f t="shared" ca="1" si="172"/>
        <v>0</v>
      </c>
      <c r="AT137" s="40">
        <f t="shared" ca="1" si="172"/>
        <v>0</v>
      </c>
      <c r="AU137" s="40">
        <f t="shared" ca="1" si="172"/>
        <v>0</v>
      </c>
      <c r="AV137" s="40">
        <f t="shared" ca="1" si="172"/>
        <v>0</v>
      </c>
      <c r="AW137" s="40">
        <f t="shared" ca="1" si="172"/>
        <v>0</v>
      </c>
      <c r="AX137" s="40">
        <f t="shared" ca="1" si="172"/>
        <v>0</v>
      </c>
      <c r="AY137" s="40">
        <f t="shared" ca="1" si="172"/>
        <v>0</v>
      </c>
      <c r="AZ137" s="40">
        <f t="shared" ca="1" si="172"/>
        <v>0</v>
      </c>
      <c r="BA137" s="40">
        <f t="shared" ca="1" si="172"/>
        <v>0</v>
      </c>
      <c r="BB137" s="40">
        <f t="shared" ca="1" si="172"/>
        <v>0</v>
      </c>
      <c r="BC137" s="40">
        <f t="shared" ca="1" si="172"/>
        <v>0</v>
      </c>
      <c r="BD137" s="40">
        <f t="shared" ca="1" si="172"/>
        <v>0</v>
      </c>
      <c r="BE137" s="40">
        <f t="shared" ca="1" si="172"/>
        <v>0</v>
      </c>
      <c r="BF137" s="40">
        <f t="shared" ca="1" si="172"/>
        <v>0</v>
      </c>
      <c r="BG137" s="40">
        <f t="shared" ca="1" si="172"/>
        <v>0</v>
      </c>
      <c r="BH137" s="40">
        <f t="shared" ca="1" si="172"/>
        <v>0</v>
      </c>
      <c r="BI137" s="40">
        <f t="shared" ca="1" si="172"/>
        <v>0</v>
      </c>
      <c r="BJ137" s="40">
        <f t="shared" ca="1" si="172"/>
        <v>0</v>
      </c>
      <c r="BK137" s="40">
        <f t="shared" ca="1" si="172"/>
        <v>0</v>
      </c>
      <c r="BL137" s="40">
        <f t="shared" ca="1" si="172"/>
        <v>0</v>
      </c>
      <c r="BM137" s="40">
        <f t="shared" ca="1" si="172"/>
        <v>0</v>
      </c>
      <c r="BN137" s="40">
        <f t="shared" ca="1" si="172"/>
        <v>0</v>
      </c>
      <c r="BO137" s="40">
        <f t="shared" ca="1" si="172"/>
        <v>0</v>
      </c>
      <c r="BP137" s="40">
        <f t="shared" ca="1" si="172"/>
        <v>0</v>
      </c>
      <c r="BQ137" s="40">
        <f t="shared" ca="1" si="172"/>
        <v>0</v>
      </c>
      <c r="BR137" s="40">
        <f t="shared" ca="1" si="172"/>
        <v>0</v>
      </c>
      <c r="BS137" s="40">
        <f t="shared" ca="1" si="172"/>
        <v>0</v>
      </c>
      <c r="BT137" s="40">
        <f t="shared" ca="1" si="172"/>
        <v>0</v>
      </c>
      <c r="BU137" s="40">
        <f t="shared" ref="BU137:DC137" ca="1" si="173">SUMPRODUCT(BU$106:BU$110,100*$D$106:$D$110,1/($DG$106:$DG$110+100),$DH$106:$DH$110)</f>
        <v>0</v>
      </c>
      <c r="BV137" s="40">
        <f t="shared" ca="1" si="173"/>
        <v>0</v>
      </c>
      <c r="BW137" s="40">
        <f t="shared" ca="1" si="173"/>
        <v>0</v>
      </c>
      <c r="BX137" s="40">
        <f t="shared" ca="1" si="173"/>
        <v>0</v>
      </c>
      <c r="BY137" s="40">
        <f t="shared" ca="1" si="173"/>
        <v>0</v>
      </c>
      <c r="BZ137" s="40">
        <f t="shared" ca="1" si="173"/>
        <v>0</v>
      </c>
      <c r="CA137" s="40">
        <f t="shared" ca="1" si="173"/>
        <v>0</v>
      </c>
      <c r="CB137" s="40">
        <f t="shared" ca="1" si="173"/>
        <v>0</v>
      </c>
      <c r="CC137" s="40">
        <f t="shared" ca="1" si="173"/>
        <v>0</v>
      </c>
      <c r="CD137" s="40">
        <f t="shared" ca="1" si="173"/>
        <v>0</v>
      </c>
      <c r="CE137" s="40">
        <f t="shared" ca="1" si="173"/>
        <v>0</v>
      </c>
      <c r="CF137" s="40">
        <f t="shared" ca="1" si="173"/>
        <v>0</v>
      </c>
      <c r="CG137" s="40">
        <f t="shared" ca="1" si="173"/>
        <v>0</v>
      </c>
      <c r="CH137" s="40">
        <f t="shared" ca="1" si="173"/>
        <v>0</v>
      </c>
      <c r="CI137" s="40">
        <f t="shared" ca="1" si="173"/>
        <v>0</v>
      </c>
      <c r="CJ137" s="40">
        <f t="shared" ca="1" si="173"/>
        <v>0</v>
      </c>
      <c r="CK137" s="40">
        <f t="shared" ca="1" si="173"/>
        <v>0</v>
      </c>
      <c r="CL137" s="40">
        <f t="shared" ca="1" si="173"/>
        <v>0</v>
      </c>
      <c r="CM137" s="40">
        <f t="shared" ca="1" si="173"/>
        <v>0</v>
      </c>
      <c r="CN137" s="40">
        <f t="shared" ca="1" si="173"/>
        <v>0</v>
      </c>
      <c r="CO137" s="40">
        <f t="shared" ca="1" si="173"/>
        <v>0</v>
      </c>
      <c r="CP137" s="40">
        <f t="shared" ca="1" si="173"/>
        <v>0</v>
      </c>
      <c r="CQ137" s="40">
        <f t="shared" ca="1" si="173"/>
        <v>0</v>
      </c>
      <c r="CR137" s="40">
        <f t="shared" ca="1" si="173"/>
        <v>0</v>
      </c>
      <c r="CS137" s="40">
        <f t="shared" ca="1" si="173"/>
        <v>0</v>
      </c>
      <c r="CT137" s="40">
        <f t="shared" ca="1" si="173"/>
        <v>0</v>
      </c>
      <c r="CU137" s="40">
        <f t="shared" ca="1" si="173"/>
        <v>0</v>
      </c>
      <c r="CV137" s="40">
        <f t="shared" ca="1" si="173"/>
        <v>0</v>
      </c>
      <c r="CW137" s="40">
        <f t="shared" ca="1" si="173"/>
        <v>0</v>
      </c>
      <c r="CX137" s="40">
        <f t="shared" ca="1" si="173"/>
        <v>0</v>
      </c>
      <c r="CY137" s="40">
        <f t="shared" ca="1" si="173"/>
        <v>0</v>
      </c>
      <c r="CZ137" s="40">
        <f t="shared" ca="1" si="173"/>
        <v>0</v>
      </c>
      <c r="DA137" s="40">
        <f t="shared" ca="1" si="173"/>
        <v>0</v>
      </c>
      <c r="DB137" s="40">
        <f t="shared" ca="1" si="173"/>
        <v>0</v>
      </c>
      <c r="DC137" s="249">
        <f t="shared" ca="1" si="173"/>
        <v>0</v>
      </c>
    </row>
    <row r="138" spans="1:110" ht="15" hidden="1" customHeight="1" thickBot="1">
      <c r="B138" s="243" t="s">
        <v>392</v>
      </c>
      <c r="C138" s="245" t="s">
        <v>393</v>
      </c>
      <c r="D138" s="244"/>
      <c r="E138" s="244"/>
      <c r="F138" s="246" t="e">
        <f ca="1">H138+NPV(FD,I138:INDEX(I138:DC138,PAL))</f>
        <v>#N/A</v>
      </c>
      <c r="G138" s="247" t="e">
        <f ca="1">SUMIF($H$5:$DC$5,"&lt;="&amp;PAL,$H138:$DC138)</f>
        <v>#N/A</v>
      </c>
      <c r="H138" s="224" t="e">
        <f ca="1">-H135+H136+H137</f>
        <v>#N/A</v>
      </c>
      <c r="I138" s="216" t="e">
        <f t="shared" ref="I138:BT138" ca="1" si="174">-I135+I136+I137</f>
        <v>#N/A</v>
      </c>
      <c r="J138" s="216" t="e">
        <f t="shared" ca="1" si="174"/>
        <v>#N/A</v>
      </c>
      <c r="K138" s="216" t="e">
        <f t="shared" ca="1" si="174"/>
        <v>#N/A</v>
      </c>
      <c r="L138" s="216" t="e">
        <f t="shared" ca="1" si="174"/>
        <v>#N/A</v>
      </c>
      <c r="M138" s="216" t="e">
        <f t="shared" ca="1" si="174"/>
        <v>#N/A</v>
      </c>
      <c r="N138" s="216" t="e">
        <f t="shared" ca="1" si="174"/>
        <v>#N/A</v>
      </c>
      <c r="O138" s="216" t="e">
        <f t="shared" ca="1" si="174"/>
        <v>#N/A</v>
      </c>
      <c r="P138" s="216" t="e">
        <f t="shared" ca="1" si="174"/>
        <v>#N/A</v>
      </c>
      <c r="Q138" s="216" t="e">
        <f t="shared" ca="1" si="174"/>
        <v>#N/A</v>
      </c>
      <c r="R138" s="216" t="e">
        <f t="shared" ca="1" si="174"/>
        <v>#N/A</v>
      </c>
      <c r="S138" s="216" t="e">
        <f t="shared" ca="1" si="174"/>
        <v>#N/A</v>
      </c>
      <c r="T138" s="216" t="e">
        <f t="shared" ca="1" si="174"/>
        <v>#N/A</v>
      </c>
      <c r="U138" s="216" t="e">
        <f t="shared" ca="1" si="174"/>
        <v>#N/A</v>
      </c>
      <c r="V138" s="216" t="e">
        <f t="shared" ca="1" si="174"/>
        <v>#N/A</v>
      </c>
      <c r="W138" s="216" t="e">
        <f t="shared" ca="1" si="174"/>
        <v>#N/A</v>
      </c>
      <c r="X138" s="216" t="e">
        <f t="shared" ca="1" si="174"/>
        <v>#N/A</v>
      </c>
      <c r="Y138" s="216" t="e">
        <f t="shared" ca="1" si="174"/>
        <v>#N/A</v>
      </c>
      <c r="Z138" s="216" t="e">
        <f t="shared" ca="1" si="174"/>
        <v>#N/A</v>
      </c>
      <c r="AA138" s="216" t="e">
        <f t="shared" ca="1" si="174"/>
        <v>#N/A</v>
      </c>
      <c r="AB138" s="216" t="e">
        <f t="shared" ca="1" si="174"/>
        <v>#N/A</v>
      </c>
      <c r="AC138" s="216" t="e">
        <f t="shared" ca="1" si="174"/>
        <v>#N/A</v>
      </c>
      <c r="AD138" s="216" t="e">
        <f t="shared" ca="1" si="174"/>
        <v>#N/A</v>
      </c>
      <c r="AE138" s="216" t="e">
        <f t="shared" ca="1" si="174"/>
        <v>#N/A</v>
      </c>
      <c r="AF138" s="216" t="e">
        <f t="shared" ca="1" si="174"/>
        <v>#N/A</v>
      </c>
      <c r="AG138" s="216" t="e">
        <f t="shared" ca="1" si="174"/>
        <v>#N/A</v>
      </c>
      <c r="AH138" s="216" t="e">
        <f t="shared" ca="1" si="174"/>
        <v>#N/A</v>
      </c>
      <c r="AI138" s="216" t="e">
        <f t="shared" ca="1" si="174"/>
        <v>#N/A</v>
      </c>
      <c r="AJ138" s="216" t="e">
        <f t="shared" ca="1" si="174"/>
        <v>#N/A</v>
      </c>
      <c r="AK138" s="216" t="e">
        <f t="shared" ca="1" si="174"/>
        <v>#N/A</v>
      </c>
      <c r="AL138" s="216" t="e">
        <f t="shared" ca="1" si="174"/>
        <v>#N/A</v>
      </c>
      <c r="AM138" s="216" t="e">
        <f t="shared" ca="1" si="174"/>
        <v>#N/A</v>
      </c>
      <c r="AN138" s="216" t="e">
        <f t="shared" ca="1" si="174"/>
        <v>#N/A</v>
      </c>
      <c r="AO138" s="216" t="e">
        <f t="shared" ca="1" si="174"/>
        <v>#N/A</v>
      </c>
      <c r="AP138" s="216" t="e">
        <f t="shared" ca="1" si="174"/>
        <v>#N/A</v>
      </c>
      <c r="AQ138" s="216" t="e">
        <f t="shared" ca="1" si="174"/>
        <v>#N/A</v>
      </c>
      <c r="AR138" s="216" t="e">
        <f t="shared" ca="1" si="174"/>
        <v>#N/A</v>
      </c>
      <c r="AS138" s="216" t="e">
        <f t="shared" ca="1" si="174"/>
        <v>#N/A</v>
      </c>
      <c r="AT138" s="216" t="e">
        <f t="shared" ca="1" si="174"/>
        <v>#N/A</v>
      </c>
      <c r="AU138" s="216" t="e">
        <f t="shared" ca="1" si="174"/>
        <v>#N/A</v>
      </c>
      <c r="AV138" s="216" t="e">
        <f t="shared" ca="1" si="174"/>
        <v>#N/A</v>
      </c>
      <c r="AW138" s="216" t="e">
        <f t="shared" ca="1" si="174"/>
        <v>#N/A</v>
      </c>
      <c r="AX138" s="216" t="e">
        <f t="shared" ca="1" si="174"/>
        <v>#N/A</v>
      </c>
      <c r="AY138" s="216" t="e">
        <f t="shared" ca="1" si="174"/>
        <v>#N/A</v>
      </c>
      <c r="AZ138" s="216" t="e">
        <f t="shared" ca="1" si="174"/>
        <v>#N/A</v>
      </c>
      <c r="BA138" s="216" t="e">
        <f t="shared" ca="1" si="174"/>
        <v>#N/A</v>
      </c>
      <c r="BB138" s="216" t="e">
        <f t="shared" ca="1" si="174"/>
        <v>#N/A</v>
      </c>
      <c r="BC138" s="216" t="e">
        <f t="shared" ca="1" si="174"/>
        <v>#N/A</v>
      </c>
      <c r="BD138" s="216" t="e">
        <f t="shared" ca="1" si="174"/>
        <v>#N/A</v>
      </c>
      <c r="BE138" s="216" t="e">
        <f t="shared" ca="1" si="174"/>
        <v>#N/A</v>
      </c>
      <c r="BF138" s="216" t="e">
        <f t="shared" ca="1" si="174"/>
        <v>#N/A</v>
      </c>
      <c r="BG138" s="216" t="e">
        <f t="shared" ca="1" si="174"/>
        <v>#N/A</v>
      </c>
      <c r="BH138" s="216" t="e">
        <f t="shared" ca="1" si="174"/>
        <v>#N/A</v>
      </c>
      <c r="BI138" s="216" t="e">
        <f t="shared" ca="1" si="174"/>
        <v>#N/A</v>
      </c>
      <c r="BJ138" s="216" t="e">
        <f t="shared" ca="1" si="174"/>
        <v>#N/A</v>
      </c>
      <c r="BK138" s="216" t="e">
        <f t="shared" ca="1" si="174"/>
        <v>#N/A</v>
      </c>
      <c r="BL138" s="216" t="e">
        <f t="shared" ca="1" si="174"/>
        <v>#N/A</v>
      </c>
      <c r="BM138" s="216" t="e">
        <f t="shared" ca="1" si="174"/>
        <v>#N/A</v>
      </c>
      <c r="BN138" s="216" t="e">
        <f t="shared" ca="1" si="174"/>
        <v>#N/A</v>
      </c>
      <c r="BO138" s="216" t="e">
        <f t="shared" ca="1" si="174"/>
        <v>#N/A</v>
      </c>
      <c r="BP138" s="216" t="e">
        <f t="shared" ca="1" si="174"/>
        <v>#N/A</v>
      </c>
      <c r="BQ138" s="216" t="e">
        <f t="shared" ca="1" si="174"/>
        <v>#N/A</v>
      </c>
      <c r="BR138" s="216" t="e">
        <f t="shared" ca="1" si="174"/>
        <v>#N/A</v>
      </c>
      <c r="BS138" s="216" t="e">
        <f t="shared" ca="1" si="174"/>
        <v>#N/A</v>
      </c>
      <c r="BT138" s="216" t="e">
        <f t="shared" ca="1" si="174"/>
        <v>#N/A</v>
      </c>
      <c r="BU138" s="216" t="e">
        <f t="shared" ref="BU138:DC138" ca="1" si="175">-BU135+BU136+BU137</f>
        <v>#N/A</v>
      </c>
      <c r="BV138" s="216" t="e">
        <f t="shared" ca="1" si="175"/>
        <v>#N/A</v>
      </c>
      <c r="BW138" s="216" t="e">
        <f t="shared" ca="1" si="175"/>
        <v>#N/A</v>
      </c>
      <c r="BX138" s="216" t="e">
        <f t="shared" ca="1" si="175"/>
        <v>#N/A</v>
      </c>
      <c r="BY138" s="216" t="e">
        <f t="shared" ca="1" si="175"/>
        <v>#N/A</v>
      </c>
      <c r="BZ138" s="216" t="e">
        <f t="shared" ca="1" si="175"/>
        <v>#N/A</v>
      </c>
      <c r="CA138" s="216" t="e">
        <f t="shared" ca="1" si="175"/>
        <v>#N/A</v>
      </c>
      <c r="CB138" s="216" t="e">
        <f t="shared" ca="1" si="175"/>
        <v>#N/A</v>
      </c>
      <c r="CC138" s="216" t="e">
        <f t="shared" ca="1" si="175"/>
        <v>#N/A</v>
      </c>
      <c r="CD138" s="216" t="e">
        <f t="shared" ca="1" si="175"/>
        <v>#N/A</v>
      </c>
      <c r="CE138" s="216" t="e">
        <f t="shared" ca="1" si="175"/>
        <v>#N/A</v>
      </c>
      <c r="CF138" s="216" t="e">
        <f t="shared" ca="1" si="175"/>
        <v>#N/A</v>
      </c>
      <c r="CG138" s="216" t="e">
        <f t="shared" ca="1" si="175"/>
        <v>#N/A</v>
      </c>
      <c r="CH138" s="216" t="e">
        <f t="shared" ca="1" si="175"/>
        <v>#N/A</v>
      </c>
      <c r="CI138" s="216" t="e">
        <f t="shared" ca="1" si="175"/>
        <v>#N/A</v>
      </c>
      <c r="CJ138" s="216" t="e">
        <f t="shared" ca="1" si="175"/>
        <v>#N/A</v>
      </c>
      <c r="CK138" s="216" t="e">
        <f t="shared" ca="1" si="175"/>
        <v>#N/A</v>
      </c>
      <c r="CL138" s="216" t="e">
        <f t="shared" ca="1" si="175"/>
        <v>#N/A</v>
      </c>
      <c r="CM138" s="216" t="e">
        <f t="shared" ca="1" si="175"/>
        <v>#N/A</v>
      </c>
      <c r="CN138" s="216" t="e">
        <f t="shared" ca="1" si="175"/>
        <v>#N/A</v>
      </c>
      <c r="CO138" s="216" t="e">
        <f t="shared" ca="1" si="175"/>
        <v>#N/A</v>
      </c>
      <c r="CP138" s="216" t="e">
        <f t="shared" ca="1" si="175"/>
        <v>#N/A</v>
      </c>
      <c r="CQ138" s="216" t="e">
        <f t="shared" ca="1" si="175"/>
        <v>#N/A</v>
      </c>
      <c r="CR138" s="216" t="e">
        <f t="shared" ca="1" si="175"/>
        <v>#N/A</v>
      </c>
      <c r="CS138" s="216" t="e">
        <f t="shared" ca="1" si="175"/>
        <v>#N/A</v>
      </c>
      <c r="CT138" s="216" t="e">
        <f t="shared" ca="1" si="175"/>
        <v>#N/A</v>
      </c>
      <c r="CU138" s="216" t="e">
        <f t="shared" ca="1" si="175"/>
        <v>#N/A</v>
      </c>
      <c r="CV138" s="216" t="e">
        <f t="shared" ca="1" si="175"/>
        <v>#N/A</v>
      </c>
      <c r="CW138" s="216" t="e">
        <f t="shared" ca="1" si="175"/>
        <v>#N/A</v>
      </c>
      <c r="CX138" s="216" t="e">
        <f t="shared" ca="1" si="175"/>
        <v>#N/A</v>
      </c>
      <c r="CY138" s="216" t="e">
        <f t="shared" ca="1" si="175"/>
        <v>#N/A</v>
      </c>
      <c r="CZ138" s="216" t="e">
        <f t="shared" ca="1" si="175"/>
        <v>#N/A</v>
      </c>
      <c r="DA138" s="216" t="e">
        <f t="shared" ca="1" si="175"/>
        <v>#N/A</v>
      </c>
      <c r="DB138" s="216" t="e">
        <f t="shared" ca="1" si="175"/>
        <v>#N/A</v>
      </c>
      <c r="DC138" s="250" t="e">
        <f t="shared" ca="1" si="175"/>
        <v>#N/A</v>
      </c>
    </row>
    <row r="139" spans="1:110" ht="15" hidden="1" customHeight="1" thickBot="1">
      <c r="C139" s="841" t="s">
        <v>396</v>
      </c>
      <c r="D139" s="842"/>
      <c r="E139" s="842"/>
      <c r="F139" s="843"/>
      <c r="G139" s="54"/>
      <c r="H139" s="10"/>
      <c r="I139" s="10"/>
      <c r="J139" s="10"/>
      <c r="K139" s="10"/>
      <c r="L139" s="10"/>
      <c r="M139" s="10"/>
      <c r="N139" s="10"/>
      <c r="O139" s="10"/>
      <c r="P139" s="10"/>
      <c r="Q139" s="10"/>
      <c r="R139" s="10"/>
      <c r="S139" s="10"/>
      <c r="T139" s="10"/>
      <c r="U139" s="10"/>
      <c r="V139" s="10"/>
      <c r="W139" s="10"/>
      <c r="X139" s="10"/>
      <c r="Y139" s="10"/>
      <c r="Z139" s="10"/>
      <c r="AA139" s="10"/>
      <c r="AB139" s="10"/>
      <c r="AC139" s="10"/>
      <c r="AD139" s="10"/>
      <c r="AE139" s="10"/>
      <c r="AF139" s="10"/>
      <c r="AG139" s="10"/>
      <c r="AH139" s="10"/>
      <c r="AI139" s="10"/>
      <c r="AJ139" s="10"/>
      <c r="AK139" s="10"/>
      <c r="AL139" s="10"/>
      <c r="AM139" s="10"/>
      <c r="AN139" s="10"/>
      <c r="AO139" s="10"/>
      <c r="AP139" s="10"/>
      <c r="AQ139" s="10"/>
      <c r="AR139" s="10"/>
      <c r="AS139" s="10"/>
      <c r="AT139" s="10"/>
      <c r="AU139" s="10"/>
      <c r="AV139" s="10"/>
      <c r="AW139" s="10"/>
      <c r="AX139" s="10"/>
      <c r="AY139" s="10"/>
      <c r="AZ139" s="10"/>
      <c r="BA139" s="10"/>
      <c r="BB139" s="10"/>
      <c r="BC139" s="10"/>
      <c r="BD139" s="10"/>
      <c r="BE139" s="10"/>
      <c r="BF139" s="10"/>
      <c r="BG139" s="10"/>
      <c r="BH139" s="10"/>
      <c r="BI139" s="10"/>
      <c r="BJ139" s="10"/>
      <c r="BK139" s="10"/>
      <c r="BL139" s="10"/>
      <c r="BM139" s="10"/>
      <c r="BN139" s="10"/>
      <c r="BO139" s="10"/>
      <c r="BP139" s="10"/>
      <c r="BQ139" s="10"/>
      <c r="BR139" s="10"/>
      <c r="BS139" s="10"/>
      <c r="BT139" s="10"/>
      <c r="BU139" s="10"/>
      <c r="BV139" s="10"/>
      <c r="BW139" s="10"/>
      <c r="BX139" s="10"/>
      <c r="BY139" s="10"/>
      <c r="BZ139" s="10"/>
      <c r="CA139" s="10"/>
      <c r="CB139" s="10"/>
      <c r="CC139" s="10"/>
      <c r="CD139" s="10"/>
      <c r="CE139" s="10"/>
      <c r="CF139" s="10"/>
      <c r="CG139" s="10"/>
      <c r="CH139" s="10"/>
      <c r="CI139" s="10"/>
      <c r="CJ139" s="10"/>
      <c r="CK139" s="10"/>
      <c r="CL139" s="10"/>
      <c r="CM139" s="10"/>
      <c r="CN139" s="10"/>
      <c r="CO139" s="10"/>
      <c r="CP139" s="10"/>
      <c r="CQ139" s="10"/>
      <c r="CR139" s="10"/>
      <c r="CS139" s="10"/>
      <c r="CT139" s="10"/>
      <c r="CU139" s="10"/>
      <c r="CV139" s="10"/>
      <c r="CW139" s="10"/>
      <c r="CX139" s="10"/>
      <c r="CY139" s="10"/>
      <c r="CZ139" s="10"/>
      <c r="DA139" s="10"/>
      <c r="DB139" s="10"/>
      <c r="DC139" s="10"/>
    </row>
    <row r="140" spans="1:110" ht="15" hidden="1" customHeight="1">
      <c r="C140" s="846" t="s">
        <v>29</v>
      </c>
      <c r="D140" s="847"/>
      <c r="E140" s="848"/>
      <c r="F140" s="283" t="str">
        <f ca="1">IF(Rezultatai!B$4=Data1!$G$2,'Scenarijų analizė'!G140,"")</f>
        <v/>
      </c>
      <c r="G140" s="286" t="str">
        <f ca="1">IFERROR(IF(F131&lt;0,(F117-F131)/(F130-F133),(F117)/(F130+F131-F133)),"")</f>
        <v/>
      </c>
    </row>
    <row r="141" spans="1:110" ht="15" hidden="1" customHeight="1">
      <c r="C141" s="830" t="s">
        <v>28</v>
      </c>
      <c r="D141" s="783"/>
      <c r="E141" s="831"/>
      <c r="F141" s="284" t="str">
        <f ca="1">IF(Rezultatai!B$4=Data1!$G$2,'Scenarijų analizė'!G141,"")</f>
        <v/>
      </c>
      <c r="G141" s="286" t="str">
        <f ca="1">IFERROR(F134,"")</f>
        <v/>
      </c>
    </row>
    <row r="142" spans="1:110" ht="15" hidden="1" customHeight="1">
      <c r="C142" s="830" t="s">
        <v>192</v>
      </c>
      <c r="D142" s="783"/>
      <c r="E142" s="831"/>
      <c r="F142" s="284" t="str">
        <f ca="1">IF(Rezultatai!B$4=Data1!$G$2,'Scenarijų analizė'!G142,"")</f>
        <v/>
      </c>
      <c r="G142" s="286" t="str">
        <f ca="1">IFERROR(IRR(H134:INDEX(H134:DC134,PAL+1)),"")</f>
        <v/>
      </c>
    </row>
    <row r="143" spans="1:110" ht="15" hidden="1" customHeight="1">
      <c r="C143" s="830" t="s">
        <v>257</v>
      </c>
      <c r="D143" s="783"/>
      <c r="E143" s="831"/>
      <c r="F143" s="284" t="str">
        <f>IF(Rezultatai!B$4=Data1!$G$3,'Scenarijų analizė'!G143,"")</f>
        <v/>
      </c>
      <c r="G143" s="286" t="str">
        <f ca="1">IFERROR((F7+F115-F132)/F116,"")</f>
        <v/>
      </c>
    </row>
    <row r="144" spans="1:110" ht="15" hidden="1" customHeight="1">
      <c r="C144" s="830" t="s">
        <v>394</v>
      </c>
      <c r="D144" s="783"/>
      <c r="E144" s="831"/>
      <c r="F144" s="284" t="str">
        <f>IF(Rezultatai!B$5&lt;&gt;"",'Scenarijų analizė'!G144,"")</f>
        <v/>
      </c>
      <c r="G144" s="286" t="str">
        <f ca="1">IFERROR(SUM(F152:F160),"")</f>
        <v/>
      </c>
    </row>
    <row r="145" spans="3:107" ht="15" hidden="1" customHeight="1" thickBot="1">
      <c r="C145" s="836" t="s">
        <v>181</v>
      </c>
      <c r="D145" s="837"/>
      <c r="E145" s="838"/>
      <c r="F145" s="285" t="str">
        <f ca="1">IFERROR(F138,"")</f>
        <v/>
      </c>
      <c r="G145" s="286"/>
    </row>
    <row r="146" spans="3:107" ht="15" hidden="1" customHeight="1" thickBot="1">
      <c r="C146" s="833" t="s">
        <v>193</v>
      </c>
      <c r="D146" s="834"/>
      <c r="E146" s="834"/>
      <c r="F146" s="835"/>
      <c r="G146" s="12" t="s">
        <v>32</v>
      </c>
      <c r="H146" s="12" t="str">
        <f ca="1">H6</f>
        <v>2022</v>
      </c>
      <c r="I146" s="12">
        <f t="shared" ref="I146:BT146" ca="1" si="176">I6</f>
        <v>2023</v>
      </c>
      <c r="J146" s="12">
        <f t="shared" ca="1" si="176"/>
        <v>2024</v>
      </c>
      <c r="K146" s="12">
        <f t="shared" ca="1" si="176"/>
        <v>2025</v>
      </c>
      <c r="L146" s="12">
        <f t="shared" ca="1" si="176"/>
        <v>2026</v>
      </c>
      <c r="M146" s="12">
        <f t="shared" ca="1" si="176"/>
        <v>2027</v>
      </c>
      <c r="N146" s="12">
        <f t="shared" ca="1" si="176"/>
        <v>2028</v>
      </c>
      <c r="O146" s="12">
        <f t="shared" ca="1" si="176"/>
        <v>2029</v>
      </c>
      <c r="P146" s="12">
        <f t="shared" ca="1" si="176"/>
        <v>2030</v>
      </c>
      <c r="Q146" s="12">
        <f t="shared" ca="1" si="176"/>
        <v>2031</v>
      </c>
      <c r="R146" s="12">
        <f t="shared" ca="1" si="176"/>
        <v>2032</v>
      </c>
      <c r="S146" s="12">
        <f t="shared" ca="1" si="176"/>
        <v>2033</v>
      </c>
      <c r="T146" s="12">
        <f t="shared" ca="1" si="176"/>
        <v>2034</v>
      </c>
      <c r="U146" s="12">
        <f t="shared" ca="1" si="176"/>
        <v>2035</v>
      </c>
      <c r="V146" s="12">
        <f t="shared" ca="1" si="176"/>
        <v>2036</v>
      </c>
      <c r="W146" s="12">
        <f t="shared" ca="1" si="176"/>
        <v>2037</v>
      </c>
      <c r="X146" s="12">
        <f t="shared" ca="1" si="176"/>
        <v>2038</v>
      </c>
      <c r="Y146" s="12">
        <f t="shared" ca="1" si="176"/>
        <v>2039</v>
      </c>
      <c r="Z146" s="12">
        <f t="shared" ca="1" si="176"/>
        <v>2040</v>
      </c>
      <c r="AA146" s="12">
        <f t="shared" ca="1" si="176"/>
        <v>2041</v>
      </c>
      <c r="AB146" s="12">
        <f t="shared" ca="1" si="176"/>
        <v>2042</v>
      </c>
      <c r="AC146" s="12">
        <f t="shared" ca="1" si="176"/>
        <v>2043</v>
      </c>
      <c r="AD146" s="12">
        <f t="shared" ca="1" si="176"/>
        <v>2044</v>
      </c>
      <c r="AE146" s="12">
        <f t="shared" ca="1" si="176"/>
        <v>2045</v>
      </c>
      <c r="AF146" s="12">
        <f t="shared" ca="1" si="176"/>
        <v>2046</v>
      </c>
      <c r="AG146" s="12">
        <f t="shared" ca="1" si="176"/>
        <v>2047</v>
      </c>
      <c r="AH146" s="12">
        <f t="shared" ca="1" si="176"/>
        <v>2048</v>
      </c>
      <c r="AI146" s="12">
        <f t="shared" ca="1" si="176"/>
        <v>2049</v>
      </c>
      <c r="AJ146" s="12">
        <f t="shared" ca="1" si="176"/>
        <v>2050</v>
      </c>
      <c r="AK146" s="12">
        <f t="shared" ca="1" si="176"/>
        <v>2051</v>
      </c>
      <c r="AL146" s="12">
        <f t="shared" ca="1" si="176"/>
        <v>2052</v>
      </c>
      <c r="AM146" s="12">
        <f t="shared" ca="1" si="176"/>
        <v>2053</v>
      </c>
      <c r="AN146" s="12">
        <f t="shared" ca="1" si="176"/>
        <v>2054</v>
      </c>
      <c r="AO146" s="12">
        <f t="shared" ca="1" si="176"/>
        <v>2055</v>
      </c>
      <c r="AP146" s="12">
        <f t="shared" ca="1" si="176"/>
        <v>2056</v>
      </c>
      <c r="AQ146" s="12">
        <f t="shared" ca="1" si="176"/>
        <v>2057</v>
      </c>
      <c r="AR146" s="12">
        <f t="shared" ca="1" si="176"/>
        <v>2058</v>
      </c>
      <c r="AS146" s="12">
        <f t="shared" ca="1" si="176"/>
        <v>2059</v>
      </c>
      <c r="AT146" s="12">
        <f t="shared" ca="1" si="176"/>
        <v>2060</v>
      </c>
      <c r="AU146" s="12">
        <f t="shared" ca="1" si="176"/>
        <v>2061</v>
      </c>
      <c r="AV146" s="12">
        <f t="shared" ca="1" si="176"/>
        <v>2062</v>
      </c>
      <c r="AW146" s="12">
        <f t="shared" ca="1" si="176"/>
        <v>2063</v>
      </c>
      <c r="AX146" s="12">
        <f t="shared" ca="1" si="176"/>
        <v>2064</v>
      </c>
      <c r="AY146" s="12">
        <f t="shared" ca="1" si="176"/>
        <v>2065</v>
      </c>
      <c r="AZ146" s="12">
        <f t="shared" ca="1" si="176"/>
        <v>2066</v>
      </c>
      <c r="BA146" s="12">
        <f t="shared" ca="1" si="176"/>
        <v>2067</v>
      </c>
      <c r="BB146" s="12">
        <f t="shared" ca="1" si="176"/>
        <v>2068</v>
      </c>
      <c r="BC146" s="12">
        <f t="shared" ca="1" si="176"/>
        <v>2069</v>
      </c>
      <c r="BD146" s="12">
        <f t="shared" ca="1" si="176"/>
        <v>2070</v>
      </c>
      <c r="BE146" s="12">
        <f t="shared" ca="1" si="176"/>
        <v>2071</v>
      </c>
      <c r="BF146" s="12">
        <f t="shared" ca="1" si="176"/>
        <v>2072</v>
      </c>
      <c r="BG146" s="12">
        <f t="shared" ca="1" si="176"/>
        <v>2073</v>
      </c>
      <c r="BH146" s="12">
        <f t="shared" ca="1" si="176"/>
        <v>2074</v>
      </c>
      <c r="BI146" s="12">
        <f t="shared" ca="1" si="176"/>
        <v>2075</v>
      </c>
      <c r="BJ146" s="12">
        <f t="shared" ca="1" si="176"/>
        <v>2076</v>
      </c>
      <c r="BK146" s="12">
        <f t="shared" ca="1" si="176"/>
        <v>2077</v>
      </c>
      <c r="BL146" s="12">
        <f t="shared" ca="1" si="176"/>
        <v>2078</v>
      </c>
      <c r="BM146" s="12">
        <f t="shared" ca="1" si="176"/>
        <v>2079</v>
      </c>
      <c r="BN146" s="12">
        <f t="shared" ca="1" si="176"/>
        <v>2080</v>
      </c>
      <c r="BO146" s="12">
        <f t="shared" ca="1" si="176"/>
        <v>2081</v>
      </c>
      <c r="BP146" s="12">
        <f t="shared" ca="1" si="176"/>
        <v>2082</v>
      </c>
      <c r="BQ146" s="12">
        <f t="shared" ca="1" si="176"/>
        <v>2083</v>
      </c>
      <c r="BR146" s="12">
        <f t="shared" ca="1" si="176"/>
        <v>2084</v>
      </c>
      <c r="BS146" s="12">
        <f t="shared" ca="1" si="176"/>
        <v>2085</v>
      </c>
      <c r="BT146" s="12">
        <f t="shared" ca="1" si="176"/>
        <v>2086</v>
      </c>
      <c r="BU146" s="12">
        <f t="shared" ref="BU146:DC146" ca="1" si="177">BU6</f>
        <v>2087</v>
      </c>
      <c r="BV146" s="12">
        <f t="shared" ca="1" si="177"/>
        <v>2088</v>
      </c>
      <c r="BW146" s="12">
        <f t="shared" ca="1" si="177"/>
        <v>2089</v>
      </c>
      <c r="BX146" s="12">
        <f t="shared" ca="1" si="177"/>
        <v>2090</v>
      </c>
      <c r="BY146" s="12">
        <f t="shared" ca="1" si="177"/>
        <v>2091</v>
      </c>
      <c r="BZ146" s="12">
        <f t="shared" ca="1" si="177"/>
        <v>2092</v>
      </c>
      <c r="CA146" s="12">
        <f t="shared" ca="1" si="177"/>
        <v>2093</v>
      </c>
      <c r="CB146" s="12">
        <f t="shared" ca="1" si="177"/>
        <v>2094</v>
      </c>
      <c r="CC146" s="12">
        <f t="shared" ca="1" si="177"/>
        <v>2095</v>
      </c>
      <c r="CD146" s="12">
        <f t="shared" ca="1" si="177"/>
        <v>2096</v>
      </c>
      <c r="CE146" s="12">
        <f t="shared" ca="1" si="177"/>
        <v>2097</v>
      </c>
      <c r="CF146" s="12">
        <f t="shared" ca="1" si="177"/>
        <v>2098</v>
      </c>
      <c r="CG146" s="12">
        <f t="shared" ca="1" si="177"/>
        <v>2099</v>
      </c>
      <c r="CH146" s="12">
        <f t="shared" ca="1" si="177"/>
        <v>2100</v>
      </c>
      <c r="CI146" s="12">
        <f t="shared" ca="1" si="177"/>
        <v>2101</v>
      </c>
      <c r="CJ146" s="12">
        <f t="shared" ca="1" si="177"/>
        <v>2102</v>
      </c>
      <c r="CK146" s="12">
        <f t="shared" ca="1" si="177"/>
        <v>2103</v>
      </c>
      <c r="CL146" s="12">
        <f t="shared" ca="1" si="177"/>
        <v>2104</v>
      </c>
      <c r="CM146" s="12">
        <f t="shared" ca="1" si="177"/>
        <v>2105</v>
      </c>
      <c r="CN146" s="12">
        <f t="shared" ca="1" si="177"/>
        <v>2106</v>
      </c>
      <c r="CO146" s="12">
        <f t="shared" ca="1" si="177"/>
        <v>2107</v>
      </c>
      <c r="CP146" s="12">
        <f t="shared" ca="1" si="177"/>
        <v>2108</v>
      </c>
      <c r="CQ146" s="12">
        <f t="shared" ca="1" si="177"/>
        <v>2109</v>
      </c>
      <c r="CR146" s="12">
        <f t="shared" ca="1" si="177"/>
        <v>2110</v>
      </c>
      <c r="CS146" s="12">
        <f t="shared" ca="1" si="177"/>
        <v>2111</v>
      </c>
      <c r="CT146" s="12">
        <f t="shared" ca="1" si="177"/>
        <v>2112</v>
      </c>
      <c r="CU146" s="12">
        <f t="shared" ca="1" si="177"/>
        <v>2113</v>
      </c>
      <c r="CV146" s="12">
        <f t="shared" ca="1" si="177"/>
        <v>2114</v>
      </c>
      <c r="CW146" s="12">
        <f t="shared" ca="1" si="177"/>
        <v>2115</v>
      </c>
      <c r="CX146" s="12">
        <f t="shared" ca="1" si="177"/>
        <v>2116</v>
      </c>
      <c r="CY146" s="12">
        <f t="shared" ca="1" si="177"/>
        <v>2117</v>
      </c>
      <c r="CZ146" s="12">
        <f t="shared" ca="1" si="177"/>
        <v>2118</v>
      </c>
      <c r="DA146" s="12">
        <f t="shared" ca="1" si="177"/>
        <v>2119</v>
      </c>
      <c r="DB146" s="12">
        <f t="shared" ca="1" si="177"/>
        <v>2120</v>
      </c>
      <c r="DC146" s="12">
        <f t="shared" ca="1" si="177"/>
        <v>2121</v>
      </c>
    </row>
    <row r="147" spans="3:107" ht="15" hidden="1" customHeight="1">
      <c r="C147" s="757" t="s">
        <v>197</v>
      </c>
      <c r="D147" s="758"/>
      <c r="E147" s="759"/>
      <c r="F147" s="60"/>
      <c r="G147" s="58">
        <f>SUMIF($H$4:$DC$4,"&lt;="&amp;PAL,$H147:$DC147)</f>
        <v>0</v>
      </c>
      <c r="H147" s="14" t="e">
        <f ca="1">H132-H$7+H$115</f>
        <v>#N/A</v>
      </c>
      <c r="I147" s="14" t="e">
        <f ca="1">I132-I$7+I$115</f>
        <v>#N/A</v>
      </c>
      <c r="J147" s="14" t="e">
        <f t="shared" ref="J147:BU147" ca="1" si="178">J132-J$7+J$115</f>
        <v>#N/A</v>
      </c>
      <c r="K147" s="14" t="e">
        <f t="shared" ca="1" si="178"/>
        <v>#N/A</v>
      </c>
      <c r="L147" s="14" t="e">
        <f t="shared" ca="1" si="178"/>
        <v>#N/A</v>
      </c>
      <c r="M147" s="14" t="e">
        <f t="shared" ca="1" si="178"/>
        <v>#N/A</v>
      </c>
      <c r="N147" s="14" t="e">
        <f t="shared" ca="1" si="178"/>
        <v>#N/A</v>
      </c>
      <c r="O147" s="14" t="e">
        <f t="shared" ca="1" si="178"/>
        <v>#N/A</v>
      </c>
      <c r="P147" s="14" t="e">
        <f t="shared" ca="1" si="178"/>
        <v>#N/A</v>
      </c>
      <c r="Q147" s="14" t="e">
        <f t="shared" ca="1" si="178"/>
        <v>#N/A</v>
      </c>
      <c r="R147" s="14" t="e">
        <f t="shared" ca="1" si="178"/>
        <v>#N/A</v>
      </c>
      <c r="S147" s="14" t="e">
        <f t="shared" ca="1" si="178"/>
        <v>#N/A</v>
      </c>
      <c r="T147" s="14" t="e">
        <f t="shared" ca="1" si="178"/>
        <v>#N/A</v>
      </c>
      <c r="U147" s="14" t="e">
        <f t="shared" ca="1" si="178"/>
        <v>#N/A</v>
      </c>
      <c r="V147" s="14" t="e">
        <f t="shared" ca="1" si="178"/>
        <v>#N/A</v>
      </c>
      <c r="W147" s="14" t="e">
        <f t="shared" ca="1" si="178"/>
        <v>#N/A</v>
      </c>
      <c r="X147" s="14" t="e">
        <f t="shared" ca="1" si="178"/>
        <v>#N/A</v>
      </c>
      <c r="Y147" s="14" t="e">
        <f t="shared" ca="1" si="178"/>
        <v>#N/A</v>
      </c>
      <c r="Z147" s="14" t="e">
        <f t="shared" ca="1" si="178"/>
        <v>#N/A</v>
      </c>
      <c r="AA147" s="14" t="e">
        <f t="shared" ca="1" si="178"/>
        <v>#N/A</v>
      </c>
      <c r="AB147" s="14" t="e">
        <f t="shared" ca="1" si="178"/>
        <v>#N/A</v>
      </c>
      <c r="AC147" s="14" t="e">
        <f t="shared" ca="1" si="178"/>
        <v>#N/A</v>
      </c>
      <c r="AD147" s="14" t="e">
        <f t="shared" ca="1" si="178"/>
        <v>#N/A</v>
      </c>
      <c r="AE147" s="14" t="e">
        <f t="shared" ca="1" si="178"/>
        <v>#N/A</v>
      </c>
      <c r="AF147" s="14" t="e">
        <f t="shared" ca="1" si="178"/>
        <v>#N/A</v>
      </c>
      <c r="AG147" s="14" t="e">
        <f t="shared" ca="1" si="178"/>
        <v>#N/A</v>
      </c>
      <c r="AH147" s="14" t="e">
        <f t="shared" ca="1" si="178"/>
        <v>#N/A</v>
      </c>
      <c r="AI147" s="14" t="e">
        <f t="shared" ca="1" si="178"/>
        <v>#N/A</v>
      </c>
      <c r="AJ147" s="14" t="e">
        <f t="shared" ca="1" si="178"/>
        <v>#N/A</v>
      </c>
      <c r="AK147" s="14" t="e">
        <f t="shared" ca="1" si="178"/>
        <v>#N/A</v>
      </c>
      <c r="AL147" s="14" t="e">
        <f t="shared" ca="1" si="178"/>
        <v>#N/A</v>
      </c>
      <c r="AM147" s="14" t="e">
        <f t="shared" ca="1" si="178"/>
        <v>#N/A</v>
      </c>
      <c r="AN147" s="14" t="e">
        <f t="shared" ca="1" si="178"/>
        <v>#N/A</v>
      </c>
      <c r="AO147" s="14" t="e">
        <f t="shared" ca="1" si="178"/>
        <v>#N/A</v>
      </c>
      <c r="AP147" s="14" t="e">
        <f t="shared" ca="1" si="178"/>
        <v>#N/A</v>
      </c>
      <c r="AQ147" s="14" t="e">
        <f t="shared" ca="1" si="178"/>
        <v>#N/A</v>
      </c>
      <c r="AR147" s="14" t="e">
        <f t="shared" ca="1" si="178"/>
        <v>#N/A</v>
      </c>
      <c r="AS147" s="14" t="e">
        <f t="shared" ca="1" si="178"/>
        <v>#N/A</v>
      </c>
      <c r="AT147" s="14" t="e">
        <f t="shared" ca="1" si="178"/>
        <v>#N/A</v>
      </c>
      <c r="AU147" s="14" t="e">
        <f t="shared" ca="1" si="178"/>
        <v>#N/A</v>
      </c>
      <c r="AV147" s="14" t="e">
        <f t="shared" ca="1" si="178"/>
        <v>#N/A</v>
      </c>
      <c r="AW147" s="14" t="e">
        <f t="shared" ca="1" si="178"/>
        <v>#N/A</v>
      </c>
      <c r="AX147" s="14" t="e">
        <f t="shared" ca="1" si="178"/>
        <v>#N/A</v>
      </c>
      <c r="AY147" s="14" t="e">
        <f t="shared" ca="1" si="178"/>
        <v>#N/A</v>
      </c>
      <c r="AZ147" s="14" t="e">
        <f t="shared" ca="1" si="178"/>
        <v>#N/A</v>
      </c>
      <c r="BA147" s="14" t="e">
        <f t="shared" ca="1" si="178"/>
        <v>#N/A</v>
      </c>
      <c r="BB147" s="14" t="e">
        <f t="shared" ca="1" si="178"/>
        <v>#N/A</v>
      </c>
      <c r="BC147" s="14" t="e">
        <f t="shared" ca="1" si="178"/>
        <v>#N/A</v>
      </c>
      <c r="BD147" s="14" t="e">
        <f t="shared" ca="1" si="178"/>
        <v>#N/A</v>
      </c>
      <c r="BE147" s="14" t="e">
        <f t="shared" ca="1" si="178"/>
        <v>#N/A</v>
      </c>
      <c r="BF147" s="14" t="e">
        <f t="shared" ca="1" si="178"/>
        <v>#N/A</v>
      </c>
      <c r="BG147" s="14" t="e">
        <f t="shared" ca="1" si="178"/>
        <v>#N/A</v>
      </c>
      <c r="BH147" s="14" t="e">
        <f t="shared" ca="1" si="178"/>
        <v>#N/A</v>
      </c>
      <c r="BI147" s="14" t="e">
        <f t="shared" ca="1" si="178"/>
        <v>#N/A</v>
      </c>
      <c r="BJ147" s="14" t="e">
        <f t="shared" ca="1" si="178"/>
        <v>#N/A</v>
      </c>
      <c r="BK147" s="14" t="e">
        <f t="shared" ca="1" si="178"/>
        <v>#N/A</v>
      </c>
      <c r="BL147" s="14" t="e">
        <f t="shared" ca="1" si="178"/>
        <v>#N/A</v>
      </c>
      <c r="BM147" s="14" t="e">
        <f t="shared" ca="1" si="178"/>
        <v>#N/A</v>
      </c>
      <c r="BN147" s="14" t="e">
        <f t="shared" ca="1" si="178"/>
        <v>#N/A</v>
      </c>
      <c r="BO147" s="14" t="e">
        <f t="shared" ca="1" si="178"/>
        <v>#N/A</v>
      </c>
      <c r="BP147" s="14" t="e">
        <f t="shared" ca="1" si="178"/>
        <v>#N/A</v>
      </c>
      <c r="BQ147" s="14" t="e">
        <f t="shared" ca="1" si="178"/>
        <v>#N/A</v>
      </c>
      <c r="BR147" s="14" t="e">
        <f t="shared" ca="1" si="178"/>
        <v>#N/A</v>
      </c>
      <c r="BS147" s="14" t="e">
        <f t="shared" ca="1" si="178"/>
        <v>#N/A</v>
      </c>
      <c r="BT147" s="14" t="e">
        <f t="shared" ca="1" si="178"/>
        <v>#N/A</v>
      </c>
      <c r="BU147" s="14" t="e">
        <f t="shared" ca="1" si="178"/>
        <v>#N/A</v>
      </c>
      <c r="BV147" s="14" t="e">
        <f t="shared" ref="BV147:DC147" ca="1" si="179">BV132-BV$7+BV$115</f>
        <v>#N/A</v>
      </c>
      <c r="BW147" s="14" t="e">
        <f t="shared" ca="1" si="179"/>
        <v>#N/A</v>
      </c>
      <c r="BX147" s="14" t="e">
        <f t="shared" ca="1" si="179"/>
        <v>#N/A</v>
      </c>
      <c r="BY147" s="14" t="e">
        <f t="shared" ca="1" si="179"/>
        <v>#N/A</v>
      </c>
      <c r="BZ147" s="14" t="e">
        <f t="shared" ca="1" si="179"/>
        <v>#N/A</v>
      </c>
      <c r="CA147" s="14" t="e">
        <f t="shared" ca="1" si="179"/>
        <v>#N/A</v>
      </c>
      <c r="CB147" s="14" t="e">
        <f t="shared" ca="1" si="179"/>
        <v>#N/A</v>
      </c>
      <c r="CC147" s="14" t="e">
        <f t="shared" ca="1" si="179"/>
        <v>#N/A</v>
      </c>
      <c r="CD147" s="14" t="e">
        <f t="shared" ca="1" si="179"/>
        <v>#N/A</v>
      </c>
      <c r="CE147" s="14" t="e">
        <f t="shared" ca="1" si="179"/>
        <v>#N/A</v>
      </c>
      <c r="CF147" s="14" t="e">
        <f t="shared" ca="1" si="179"/>
        <v>#N/A</v>
      </c>
      <c r="CG147" s="14" t="e">
        <f t="shared" ca="1" si="179"/>
        <v>#N/A</v>
      </c>
      <c r="CH147" s="14" t="e">
        <f t="shared" ca="1" si="179"/>
        <v>#N/A</v>
      </c>
      <c r="CI147" s="14" t="e">
        <f t="shared" ca="1" si="179"/>
        <v>#N/A</v>
      </c>
      <c r="CJ147" s="14" t="e">
        <f t="shared" ca="1" si="179"/>
        <v>#N/A</v>
      </c>
      <c r="CK147" s="14" t="e">
        <f t="shared" ca="1" si="179"/>
        <v>#N/A</v>
      </c>
      <c r="CL147" s="14" t="e">
        <f t="shared" ca="1" si="179"/>
        <v>#N/A</v>
      </c>
      <c r="CM147" s="14" t="e">
        <f t="shared" ca="1" si="179"/>
        <v>#N/A</v>
      </c>
      <c r="CN147" s="14" t="e">
        <f t="shared" ca="1" si="179"/>
        <v>#N/A</v>
      </c>
      <c r="CO147" s="14" t="e">
        <f t="shared" ca="1" si="179"/>
        <v>#N/A</v>
      </c>
      <c r="CP147" s="14" t="e">
        <f t="shared" ca="1" si="179"/>
        <v>#N/A</v>
      </c>
      <c r="CQ147" s="14" t="e">
        <f t="shared" ca="1" si="179"/>
        <v>#N/A</v>
      </c>
      <c r="CR147" s="14" t="e">
        <f t="shared" ca="1" si="179"/>
        <v>#N/A</v>
      </c>
      <c r="CS147" s="14" t="e">
        <f t="shared" ca="1" si="179"/>
        <v>#N/A</v>
      </c>
      <c r="CT147" s="14" t="e">
        <f t="shared" ca="1" si="179"/>
        <v>#N/A</v>
      </c>
      <c r="CU147" s="14" t="e">
        <f t="shared" ca="1" si="179"/>
        <v>#N/A</v>
      </c>
      <c r="CV147" s="14" t="e">
        <f t="shared" ca="1" si="179"/>
        <v>#N/A</v>
      </c>
      <c r="CW147" s="14" t="e">
        <f t="shared" ca="1" si="179"/>
        <v>#N/A</v>
      </c>
      <c r="CX147" s="14" t="e">
        <f t="shared" ca="1" si="179"/>
        <v>#N/A</v>
      </c>
      <c r="CY147" s="14" t="e">
        <f t="shared" ca="1" si="179"/>
        <v>#N/A</v>
      </c>
      <c r="CZ147" s="14" t="e">
        <f t="shared" ca="1" si="179"/>
        <v>#N/A</v>
      </c>
      <c r="DA147" s="14" t="e">
        <f t="shared" ca="1" si="179"/>
        <v>#N/A</v>
      </c>
      <c r="DB147" s="14" t="e">
        <f t="shared" ca="1" si="179"/>
        <v>#N/A</v>
      </c>
      <c r="DC147" s="14" t="e">
        <f t="shared" ca="1" si="179"/>
        <v>#N/A</v>
      </c>
    </row>
    <row r="148" spans="3:107" ht="15" hidden="1" customHeight="1">
      <c r="C148" s="760" t="s">
        <v>268</v>
      </c>
      <c r="D148" s="761"/>
      <c r="E148" s="762"/>
      <c r="F148" s="53" t="str">
        <f ca="1">IFERROR(H147+NPV(FD,I147:INDEX(I147:DC147,PAL)),"")</f>
        <v/>
      </c>
      <c r="G148" s="52"/>
    </row>
    <row r="149" spans="3:107" ht="15" hidden="1" customHeight="1">
      <c r="C149" s="760" t="s">
        <v>269</v>
      </c>
      <c r="D149" s="761"/>
      <c r="E149" s="762"/>
      <c r="F149" s="173" t="str">
        <f ca="1">IFERROR(IRR(H147:INDEX(H147:DC147,PAL+1)),"")</f>
        <v/>
      </c>
      <c r="G149" s="44"/>
    </row>
    <row r="150" spans="3:107" ht="15" hidden="1" customHeight="1" thickBot="1">
      <c r="C150" s="766" t="s">
        <v>196</v>
      </c>
      <c r="D150" s="767"/>
      <c r="E150" s="768"/>
      <c r="F150" s="51" t="str">
        <f ca="1">IFERROR(IF(F$89&lt;0,SUM(F$100,-F$115,-F$89)/SUM(F$9,F$8,-SNA!F136),SUM(F$100,-F$115)/SUM(F$9,F$8,-SNA!F136,F$89)),"")</f>
        <v/>
      </c>
      <c r="G150" s="44"/>
    </row>
    <row r="151" spans="3:107" ht="15" hidden="1" customHeight="1" thickBot="1">
      <c r="C151" s="833" t="s">
        <v>395</v>
      </c>
      <c r="D151" s="834"/>
      <c r="E151" s="834"/>
      <c r="F151" s="835"/>
      <c r="G151" s="44"/>
    </row>
    <row r="152" spans="3:107" ht="15" hidden="1" customHeight="1" thickBot="1">
      <c r="C152" s="251" t="str">
        <f>DA!C8</f>
        <v>Ekonominės naudos ir išlaidų santykis (ENIS)</v>
      </c>
      <c r="D152" s="219"/>
      <c r="E152" s="252">
        <f ca="1">INDIRECT(CONCATENATE("DA!","D",ROW(INDIRECT(VLOOKUP(Opt_alt,Data1!$P$2:$Q$6,2,FALSE)))-9))</f>
        <v>10</v>
      </c>
      <c r="F152" s="252" t="e">
        <f ca="1">IF(DA!$B$4=Data1!$G$2,IFERROR(10*F140/MAX(Rodikliai),"-"),IFERROR(10*MIN(Rodikliai)/F143,"-"))*DA!D8</f>
        <v>#VALUE!</v>
      </c>
      <c r="G152" s="44"/>
    </row>
    <row r="153" spans="3:107" ht="15" hidden="1" customHeight="1" thickBot="1">
      <c r="C153" s="251" t="str">
        <f>DA!C9</f>
        <v>Nurodykite</v>
      </c>
      <c r="D153" s="197"/>
      <c r="E153" s="252" t="str">
        <f ca="1">INDIRECT(CONCATENATE("DA!","D",ROW(INDIRECT(VLOOKUP(Opt_alt,Data1!$P$2:$Q$6,2,FALSE)))-8))</f>
        <v>Nurodykite įvertinimą</v>
      </c>
      <c r="F153" s="252" t="str">
        <f ca="1">INDIRECT(CONCATENATE("DA!","E",ROW(INDIRECT(VLOOKUP(Opt_alt,Data1!$P$2:$Q$6,2,FALSE)))-8))</f>
        <v/>
      </c>
      <c r="G153" s="44"/>
    </row>
    <row r="154" spans="3:107" ht="15" hidden="1" customHeight="1" thickBot="1">
      <c r="C154" s="251" t="str">
        <f>DA!C10</f>
        <v>Nurodykite</v>
      </c>
      <c r="D154" s="197"/>
      <c r="E154" s="252" t="str">
        <f ca="1">INDIRECT(CONCATENATE("DA!","D",ROW(INDIRECT(VLOOKUP(Opt_alt,Data1!$P$2:$Q$6,2,FALSE)))-7))</f>
        <v>Nurodykite įvertinimą</v>
      </c>
      <c r="F154" s="252" t="str">
        <f ca="1">INDIRECT(CONCATENATE("DA!","E",ROW(INDIRECT(VLOOKUP(Opt_alt,Data1!$P$2:$Q$6,2,FALSE)))-7))</f>
        <v/>
      </c>
      <c r="G154" s="44"/>
    </row>
    <row r="155" spans="3:107" ht="15" hidden="1" customHeight="1" thickBot="1">
      <c r="C155" s="251" t="str">
        <f>DA!C11</f>
        <v>Nurodykite</v>
      </c>
      <c r="D155" s="57"/>
      <c r="E155" s="252" t="str">
        <f ca="1">INDIRECT(CONCATENATE("DA!","D",ROW(INDIRECT(VLOOKUP(Opt_alt,Data1!$P$2:$Q$6,2,FALSE)))-6))</f>
        <v>Nurodykite įvertinimą</v>
      </c>
      <c r="F155" s="252" t="str">
        <f ca="1">INDIRECT(CONCATENATE("DA!","E",ROW(INDIRECT(VLOOKUP(Opt_alt,Data1!$P$2:$Q$6,2,FALSE)))-6))</f>
        <v/>
      </c>
      <c r="G155" s="44"/>
    </row>
    <row r="156" spans="3:107" ht="15" hidden="1" customHeight="1" thickBot="1">
      <c r="C156" s="251" t="str">
        <f>DA!C12</f>
        <v>Nurodykite</v>
      </c>
      <c r="D156" s="57"/>
      <c r="E156" s="252" t="str">
        <f ca="1">INDIRECT(CONCATENATE("DA!","D",ROW(INDIRECT(VLOOKUP(Opt_alt,Data1!$P$2:$Q$6,2,FALSE)))-5))</f>
        <v>Nurodykite įvertinimą</v>
      </c>
      <c r="F156" s="252" t="str">
        <f ca="1">INDIRECT(CONCATENATE("DA!","E",ROW(INDIRECT(VLOOKUP(Opt_alt,Data1!$P$2:$Q$6,2,FALSE)))-5))</f>
        <v/>
      </c>
      <c r="G156" s="44"/>
    </row>
    <row r="157" spans="3:107" ht="15" hidden="1" customHeight="1" thickBot="1">
      <c r="C157" s="251" t="str">
        <f>DA!C13</f>
        <v>Nurodykite</v>
      </c>
      <c r="D157" s="57"/>
      <c r="E157" s="252" t="str">
        <f ca="1">INDIRECT(CONCATENATE("DA!","D",ROW(INDIRECT(VLOOKUP(Opt_alt,Data1!$P$2:$Q$6,2,FALSE)))-4))</f>
        <v>Nurodykite įvertinimą</v>
      </c>
      <c r="F157" s="252" t="str">
        <f ca="1">INDIRECT(CONCATENATE("DA!","E",ROW(INDIRECT(VLOOKUP(Opt_alt,Data1!$P$2:$Q$6,2,FALSE)))-4))</f>
        <v/>
      </c>
      <c r="G157" s="44"/>
    </row>
    <row r="158" spans="3:107" ht="15" hidden="1" customHeight="1" thickBot="1">
      <c r="C158" s="251" t="str">
        <f>DA!C14</f>
        <v>Nurodykite</v>
      </c>
      <c r="D158" s="57"/>
      <c r="E158" s="252" t="str">
        <f ca="1">INDIRECT(CONCATENATE("DA!","D",ROW(INDIRECT(VLOOKUP(Opt_alt,Data1!$P$2:$Q$6,2,FALSE)))-3))</f>
        <v>Nurodykite įvertinimą</v>
      </c>
      <c r="F158" s="252" t="str">
        <f ca="1">INDIRECT(CONCATENATE("DA!","E",ROW(INDIRECT(VLOOKUP(Opt_alt,Data1!$P$2:$Q$6,2,FALSE)))-3))</f>
        <v/>
      </c>
      <c r="G158" s="44"/>
    </row>
    <row r="159" spans="3:107" ht="15" hidden="1" customHeight="1" thickBot="1">
      <c r="C159" s="251" t="str">
        <f>DA!C15</f>
        <v>Nurodykite</v>
      </c>
      <c r="D159" s="57"/>
      <c r="E159" s="252" t="str">
        <f ca="1">INDIRECT(CONCATENATE("DA!","D",ROW(INDIRECT(VLOOKUP(Opt_alt,Data1!$P$2:$Q$6,2,FALSE)))-2))</f>
        <v>Nurodykite įvertinimą</v>
      </c>
      <c r="F159" s="252" t="str">
        <f ca="1">INDIRECT(CONCATENATE("DA!","E",ROW(INDIRECT(VLOOKUP(Opt_alt,Data1!$P$2:$Q$6,2,FALSE)))-2))</f>
        <v/>
      </c>
      <c r="G159" s="44"/>
    </row>
    <row r="160" spans="3:107" ht="21.75" hidden="1" customHeight="1">
      <c r="C160" s="251" t="str">
        <f>DA!C16</f>
        <v>Nurodykite</v>
      </c>
      <c r="D160" s="57"/>
      <c r="E160" s="252" t="str">
        <f ca="1">INDIRECT(CONCATENATE("DA!","D",ROW(INDIRECT(VLOOKUP(Opt_alt,Data1!$P$2:$Q$6,2,FALSE)))-1))</f>
        <v>Nurodykite įvertinimą</v>
      </c>
      <c r="F160" s="252" t="str">
        <f ca="1">INDIRECT(CONCATENATE("DA!","E",ROW(INDIRECT(VLOOKUP(Opt_alt,Data1!$P$2:$Q$6,2,FALSE)))-1))</f>
        <v/>
      </c>
      <c r="G160" s="44"/>
      <c r="H160" s="254"/>
    </row>
    <row r="161" spans="2:58" ht="0.75" hidden="1" customHeight="1">
      <c r="C161" s="57"/>
      <c r="D161" s="57"/>
      <c r="E161" s="57"/>
      <c r="F161" s="59"/>
      <c r="G161" s="44"/>
    </row>
    <row r="164" spans="2:58" hidden="1">
      <c r="L164" t="s">
        <v>423</v>
      </c>
    </row>
    <row r="165" spans="2:58" ht="30.75" customHeight="1">
      <c r="C165" s="31" t="s">
        <v>424</v>
      </c>
      <c r="E165" s="280" t="s">
        <v>418</v>
      </c>
      <c r="F165" s="280" t="s">
        <v>419</v>
      </c>
      <c r="G165" s="280" t="s">
        <v>420</v>
      </c>
      <c r="H165" s="280" t="s">
        <v>421</v>
      </c>
      <c r="I165" s="280" t="s">
        <v>422</v>
      </c>
      <c r="J165" s="281" t="s">
        <v>390</v>
      </c>
      <c r="K165" s="63"/>
      <c r="L165" s="280" t="s">
        <v>418</v>
      </c>
      <c r="M165" s="280" t="s">
        <v>419</v>
      </c>
      <c r="N165" s="280" t="s">
        <v>420</v>
      </c>
      <c r="O165" s="280" t="s">
        <v>421</v>
      </c>
      <c r="P165" s="280" t="s">
        <v>422</v>
      </c>
      <c r="Q165" s="63"/>
      <c r="R165" s="63"/>
      <c r="S165" s="63"/>
      <c r="T165" s="63"/>
      <c r="U165" s="63"/>
      <c r="V165" s="63"/>
      <c r="W165" s="63"/>
      <c r="X165" s="63"/>
      <c r="Y165" s="63"/>
      <c r="Z165" s="63"/>
      <c r="AA165" s="63"/>
      <c r="AB165" s="63"/>
      <c r="AC165" s="63"/>
      <c r="AD165" s="63"/>
      <c r="AE165" s="63"/>
      <c r="AF165" s="63"/>
      <c r="AG165" s="63"/>
      <c r="AH165" s="63"/>
      <c r="AI165" s="63"/>
      <c r="AJ165" s="63"/>
      <c r="AK165" s="63"/>
      <c r="AL165" s="63"/>
      <c r="AM165" s="63"/>
      <c r="AN165" s="63"/>
      <c r="AO165" s="63"/>
      <c r="AP165" s="63"/>
      <c r="AQ165" s="63"/>
      <c r="AR165" s="63"/>
      <c r="AS165" s="63"/>
      <c r="AT165" s="63"/>
      <c r="AU165" s="63"/>
      <c r="AV165" s="63"/>
      <c r="AW165" s="63"/>
      <c r="AX165" s="63"/>
      <c r="AY165" s="63"/>
      <c r="AZ165" s="63"/>
      <c r="BA165" s="63"/>
      <c r="BB165" s="63"/>
      <c r="BC165" s="63"/>
      <c r="BD165" s="63"/>
      <c r="BE165" s="63"/>
      <c r="BF165" s="63"/>
    </row>
    <row r="166" spans="2:58" hidden="1">
      <c r="B166" s="5" t="s">
        <v>283</v>
      </c>
      <c r="C166" s="5" t="str">
        <f ca="1">IFERROR(VLOOKUP(B166,$B$12:$C$129,2,FALSE),"")</f>
        <v>Veikla (nurodykite pavadinimą; suplanuotas investicijas pagrįskite prielaidų lape)</v>
      </c>
      <c r="D166" t="str">
        <f ca="1">IF(VLOOKUP(B166,$B$7:$G$138,COLUMNS($B$7:$G$138),FALSE)&lt;&gt;0,"True","False")</f>
        <v>False</v>
      </c>
      <c r="E166" s="288">
        <v>1.25</v>
      </c>
      <c r="F166" s="288">
        <v>1.1000000000000001</v>
      </c>
      <c r="G166" s="288">
        <v>1</v>
      </c>
      <c r="H166" s="288">
        <v>0.9</v>
      </c>
      <c r="I166" s="288">
        <v>0.75</v>
      </c>
      <c r="J166" s="255">
        <v>0.5</v>
      </c>
      <c r="K166" s="254"/>
      <c r="L166" s="254">
        <v>1.25</v>
      </c>
      <c r="M166" s="254">
        <v>1.1000000000000001</v>
      </c>
      <c r="N166" s="254">
        <v>1</v>
      </c>
      <c r="O166" s="254">
        <v>0.9</v>
      </c>
      <c r="P166" s="254">
        <v>0.75</v>
      </c>
      <c r="Q166" s="254"/>
      <c r="R166" s="254"/>
      <c r="S166" s="254"/>
      <c r="T166" s="254"/>
      <c r="U166" s="254"/>
      <c r="V166" s="254"/>
      <c r="W166" s="254"/>
      <c r="X166" s="254"/>
      <c r="Y166" s="254"/>
      <c r="Z166" s="254"/>
      <c r="AA166" s="254"/>
      <c r="AB166" s="254"/>
      <c r="AC166" s="254"/>
      <c r="AD166" s="254"/>
      <c r="AE166" s="254"/>
      <c r="AF166" s="287"/>
      <c r="AG166" s="287"/>
      <c r="AH166" s="287"/>
      <c r="AI166" s="287"/>
      <c r="AJ166" s="287"/>
      <c r="AK166" s="287"/>
      <c r="AL166" s="287"/>
      <c r="AM166" s="287"/>
      <c r="AN166" s="287"/>
      <c r="AO166" s="287"/>
      <c r="AP166" s="287"/>
      <c r="AQ166" s="287"/>
      <c r="AR166" s="287"/>
      <c r="AS166" s="287"/>
      <c r="AT166" s="287"/>
      <c r="AU166" s="287"/>
      <c r="AV166" s="287"/>
      <c r="AW166" s="287"/>
      <c r="AX166" s="287"/>
      <c r="AY166" s="287"/>
      <c r="AZ166" s="287"/>
      <c r="BA166" s="287"/>
      <c r="BB166" s="287"/>
      <c r="BC166" s="287"/>
      <c r="BD166" s="287"/>
      <c r="BE166" s="287"/>
      <c r="BF166" s="287"/>
    </row>
    <row r="167" spans="2:58" hidden="1">
      <c r="B167" s="5" t="s">
        <v>284</v>
      </c>
      <c r="C167" s="5" t="str">
        <f t="shared" ref="C167:C230" ca="1" si="180">IFERROR(VLOOKUP(B167,$B$12:$C$129,2,FALSE),"")</f>
        <v>Veikla</v>
      </c>
      <c r="D167" t="str">
        <f t="shared" ref="D167:D230" ca="1" si="181">IF(VLOOKUP(B167,$B$7:$G$138,COLUMNS($B$7:$G$138),FALSE)&lt;&gt;0,"True","False")</f>
        <v>False</v>
      </c>
      <c r="E167" s="288">
        <v>1.25</v>
      </c>
      <c r="F167" s="288">
        <v>1.1000000000000001</v>
      </c>
      <c r="G167" s="288">
        <v>1</v>
      </c>
      <c r="H167" s="288">
        <v>0.9</v>
      </c>
      <c r="I167" s="288">
        <v>0.75</v>
      </c>
      <c r="J167" s="255">
        <v>0.55000000000000004</v>
      </c>
      <c r="K167" s="254"/>
      <c r="L167" s="254">
        <v>1.25</v>
      </c>
      <c r="M167" s="254">
        <v>1.1000000000000001</v>
      </c>
      <c r="N167" s="254">
        <v>1</v>
      </c>
      <c r="O167" s="254">
        <v>0.9</v>
      </c>
      <c r="P167" s="254">
        <v>0.75</v>
      </c>
      <c r="Q167" s="254"/>
      <c r="R167" s="254"/>
      <c r="S167" s="254"/>
      <c r="T167" s="254"/>
      <c r="U167" s="254"/>
      <c r="V167" s="254"/>
      <c r="W167" s="254"/>
      <c r="X167" s="254"/>
      <c r="Y167" s="254"/>
      <c r="Z167" s="254"/>
      <c r="AA167" s="254"/>
      <c r="AB167" s="254"/>
      <c r="AC167" s="254"/>
      <c r="AD167" s="254"/>
      <c r="AE167" s="254"/>
      <c r="AF167" s="287"/>
      <c r="AG167" s="287"/>
      <c r="AH167" s="287"/>
      <c r="AI167" s="287"/>
      <c r="AJ167" s="287"/>
      <c r="AK167" s="287"/>
      <c r="AL167" s="287"/>
      <c r="AM167" s="287"/>
      <c r="AN167" s="287"/>
      <c r="AO167" s="287"/>
      <c r="AP167" s="287"/>
      <c r="AQ167" s="287"/>
      <c r="AR167" s="287"/>
      <c r="AS167" s="287"/>
      <c r="AT167" s="287"/>
      <c r="AU167" s="287"/>
      <c r="AV167" s="287"/>
      <c r="AW167" s="287"/>
      <c r="AX167" s="287"/>
      <c r="AY167" s="287"/>
      <c r="AZ167" s="287"/>
      <c r="BA167" s="287"/>
      <c r="BB167" s="287"/>
      <c r="BC167" s="287"/>
      <c r="BD167" s="287"/>
      <c r="BE167" s="287"/>
      <c r="BF167" s="287"/>
    </row>
    <row r="168" spans="2:58" hidden="1">
      <c r="B168" s="5" t="s">
        <v>285</v>
      </c>
      <c r="C168" s="5" t="str">
        <f t="shared" ca="1" si="180"/>
        <v>Veikla</v>
      </c>
      <c r="D168" t="str">
        <f t="shared" ca="1" si="181"/>
        <v>False</v>
      </c>
      <c r="E168" s="288">
        <v>1.25</v>
      </c>
      <c r="F168" s="288">
        <v>1.1000000000000001</v>
      </c>
      <c r="G168" s="288">
        <v>1</v>
      </c>
      <c r="H168" s="288">
        <v>0.9</v>
      </c>
      <c r="I168" s="288">
        <v>0.75</v>
      </c>
      <c r="J168" s="255">
        <v>0.6</v>
      </c>
      <c r="K168" s="254"/>
      <c r="L168" s="254">
        <v>1.25</v>
      </c>
      <c r="M168" s="254">
        <v>1.1000000000000001</v>
      </c>
      <c r="N168" s="254">
        <v>1</v>
      </c>
      <c r="O168" s="254">
        <v>0.9</v>
      </c>
      <c r="P168" s="254">
        <v>0.75</v>
      </c>
      <c r="Q168" s="254"/>
      <c r="R168" s="254"/>
      <c r="S168" s="254"/>
      <c r="T168" s="254"/>
      <c r="U168" s="254"/>
      <c r="V168" s="254"/>
      <c r="W168" s="254"/>
      <c r="X168" s="254"/>
      <c r="Y168" s="254"/>
      <c r="Z168" s="254"/>
      <c r="AA168" s="254"/>
      <c r="AB168" s="254"/>
      <c r="AC168" s="254"/>
      <c r="AD168" s="254"/>
      <c r="AE168" s="254"/>
      <c r="AF168" s="287"/>
      <c r="AG168" s="287"/>
      <c r="AH168" s="287"/>
      <c r="AI168" s="287"/>
      <c r="AJ168" s="287"/>
      <c r="AK168" s="287"/>
      <c r="AL168" s="287"/>
      <c r="AM168" s="287"/>
      <c r="AN168" s="287"/>
      <c r="AO168" s="287"/>
      <c r="AP168" s="287"/>
      <c r="AQ168" s="287"/>
      <c r="AR168" s="287"/>
      <c r="AS168" s="287"/>
      <c r="AT168" s="287"/>
      <c r="AU168" s="287"/>
      <c r="AV168" s="287"/>
      <c r="AW168" s="287"/>
      <c r="AX168" s="287"/>
      <c r="AY168" s="287"/>
      <c r="AZ168" s="287"/>
      <c r="BA168" s="287"/>
      <c r="BB168" s="287"/>
      <c r="BC168" s="287"/>
      <c r="BD168" s="287"/>
      <c r="BE168" s="287"/>
      <c r="BF168" s="287"/>
    </row>
    <row r="169" spans="2:58" hidden="1">
      <c r="B169" s="5" t="s">
        <v>286</v>
      </c>
      <c r="C169" s="5" t="str">
        <f t="shared" ca="1" si="180"/>
        <v>Veikla</v>
      </c>
      <c r="D169" t="str">
        <f t="shared" ca="1" si="181"/>
        <v>False</v>
      </c>
      <c r="E169" s="288">
        <v>1.25</v>
      </c>
      <c r="F169" s="288">
        <v>1.1000000000000001</v>
      </c>
      <c r="G169" s="288">
        <v>1</v>
      </c>
      <c r="H169" s="288">
        <v>0.9</v>
      </c>
      <c r="I169" s="288">
        <v>0.75</v>
      </c>
      <c r="J169" s="255">
        <v>0.65</v>
      </c>
      <c r="K169" s="254"/>
      <c r="L169" s="254">
        <v>1.25</v>
      </c>
      <c r="M169" s="254">
        <v>1.1000000000000001</v>
      </c>
      <c r="N169" s="254">
        <v>1</v>
      </c>
      <c r="O169" s="254">
        <v>0.9</v>
      </c>
      <c r="P169" s="254">
        <v>0.75</v>
      </c>
      <c r="Q169" s="254"/>
      <c r="R169" s="254"/>
      <c r="S169" s="254"/>
      <c r="T169" s="254"/>
      <c r="U169" s="254"/>
      <c r="V169" s="254"/>
      <c r="W169" s="254"/>
      <c r="X169" s="254"/>
      <c r="Y169" s="254"/>
      <c r="Z169" s="254"/>
      <c r="AA169" s="254"/>
      <c r="AB169" s="254"/>
      <c r="AC169" s="254"/>
      <c r="AD169" s="254"/>
      <c r="AE169" s="254"/>
      <c r="AF169" s="287"/>
      <c r="AG169" s="287"/>
      <c r="AH169" s="287"/>
      <c r="AI169" s="287"/>
      <c r="AJ169" s="287"/>
      <c r="AK169" s="287"/>
      <c r="AL169" s="287"/>
      <c r="AM169" s="287"/>
      <c r="AN169" s="287"/>
      <c r="AO169" s="287"/>
      <c r="AP169" s="287"/>
      <c r="AQ169" s="287"/>
      <c r="AR169" s="287"/>
      <c r="AS169" s="287"/>
      <c r="AT169" s="287"/>
      <c r="AU169" s="287"/>
      <c r="AV169" s="287"/>
      <c r="AW169" s="287"/>
      <c r="AX169" s="287"/>
      <c r="AY169" s="287"/>
      <c r="AZ169" s="287"/>
      <c r="BA169" s="287"/>
      <c r="BB169" s="287"/>
      <c r="BC169" s="287"/>
      <c r="BD169" s="287"/>
      <c r="BE169" s="287"/>
      <c r="BF169" s="287"/>
    </row>
    <row r="170" spans="2:58" hidden="1">
      <c r="B170" s="5" t="s">
        <v>287</v>
      </c>
      <c r="C170" s="5" t="str">
        <f t="shared" ca="1" si="180"/>
        <v>Veikla</v>
      </c>
      <c r="D170" t="str">
        <f t="shared" ca="1" si="181"/>
        <v>False</v>
      </c>
      <c r="E170" s="288">
        <v>1.25</v>
      </c>
      <c r="F170" s="288">
        <v>1.1000000000000001</v>
      </c>
      <c r="G170" s="288">
        <v>1</v>
      </c>
      <c r="H170" s="288">
        <v>0.9</v>
      </c>
      <c r="I170" s="288">
        <v>0.75</v>
      </c>
      <c r="J170" s="255">
        <v>0.7</v>
      </c>
      <c r="K170" s="254"/>
      <c r="L170" s="254">
        <v>1.25</v>
      </c>
      <c r="M170" s="254">
        <v>1.1000000000000001</v>
      </c>
      <c r="N170" s="254">
        <v>1</v>
      </c>
      <c r="O170" s="254">
        <v>0.9</v>
      </c>
      <c r="P170" s="254">
        <v>0.75</v>
      </c>
      <c r="Q170" s="254"/>
      <c r="R170" s="254"/>
      <c r="S170" s="254"/>
      <c r="T170" s="254"/>
      <c r="U170" s="254"/>
      <c r="V170" s="254"/>
      <c r="W170" s="254"/>
      <c r="X170" s="254"/>
      <c r="Y170" s="254"/>
      <c r="Z170" s="254"/>
      <c r="AA170" s="254"/>
      <c r="AB170" s="254"/>
      <c r="AC170" s="254"/>
      <c r="AD170" s="254"/>
      <c r="AE170" s="254"/>
      <c r="AF170" s="287"/>
      <c r="AG170" s="287"/>
      <c r="AH170" s="287"/>
      <c r="AI170" s="287"/>
      <c r="AJ170" s="287"/>
      <c r="AK170" s="287"/>
      <c r="AL170" s="287"/>
      <c r="AM170" s="287"/>
      <c r="AN170" s="287"/>
      <c r="AO170" s="287"/>
      <c r="AP170" s="287"/>
      <c r="AQ170" s="287"/>
      <c r="AR170" s="287"/>
      <c r="AS170" s="287"/>
      <c r="AT170" s="287"/>
      <c r="AU170" s="287"/>
      <c r="AV170" s="287"/>
      <c r="AW170" s="287"/>
      <c r="AX170" s="287"/>
      <c r="AY170" s="287"/>
      <c r="AZ170" s="287"/>
      <c r="BA170" s="287"/>
      <c r="BB170" s="287"/>
      <c r="BC170" s="287"/>
      <c r="BD170" s="287"/>
      <c r="BE170" s="287"/>
      <c r="BF170" s="287"/>
    </row>
    <row r="171" spans="2:58" hidden="1">
      <c r="B171" s="5" t="s">
        <v>288</v>
      </c>
      <c r="C171" s="5" t="str">
        <f t="shared" ca="1" si="180"/>
        <v>Veikla</v>
      </c>
      <c r="D171" t="str">
        <f t="shared" ca="1" si="181"/>
        <v>False</v>
      </c>
      <c r="E171" s="288">
        <v>1.25</v>
      </c>
      <c r="F171" s="288">
        <v>1.1000000000000001</v>
      </c>
      <c r="G171" s="288">
        <v>1</v>
      </c>
      <c r="H171" s="288">
        <v>0.9</v>
      </c>
      <c r="I171" s="288">
        <v>0.75</v>
      </c>
      <c r="J171" s="255">
        <v>0.75</v>
      </c>
      <c r="K171" s="254"/>
      <c r="L171" s="254">
        <v>1.25</v>
      </c>
      <c r="M171" s="254">
        <v>1.1000000000000001</v>
      </c>
      <c r="N171" s="254">
        <v>1</v>
      </c>
      <c r="O171" s="254">
        <v>0.9</v>
      </c>
      <c r="P171" s="254">
        <v>0.75</v>
      </c>
      <c r="Q171" s="254"/>
      <c r="R171" s="254"/>
      <c r="S171" s="254"/>
      <c r="T171" s="254"/>
      <c r="U171" s="254"/>
      <c r="V171" s="254"/>
      <c r="W171" s="254"/>
      <c r="X171" s="254"/>
      <c r="Y171" s="254"/>
      <c r="Z171" s="254"/>
      <c r="AA171" s="254"/>
      <c r="AB171" s="254"/>
      <c r="AC171" s="254"/>
      <c r="AD171" s="254"/>
      <c r="AE171" s="254"/>
      <c r="AF171" s="287"/>
      <c r="AG171" s="287"/>
      <c r="AH171" s="287"/>
      <c r="AI171" s="287"/>
      <c r="AJ171" s="287"/>
      <c r="AK171" s="287"/>
      <c r="AL171" s="287"/>
      <c r="AM171" s="287"/>
      <c r="AN171" s="287"/>
      <c r="AO171" s="287"/>
      <c r="AP171" s="287"/>
      <c r="AQ171" s="287"/>
      <c r="AR171" s="287"/>
      <c r="AS171" s="287"/>
      <c r="AT171" s="287"/>
      <c r="AU171" s="287"/>
      <c r="AV171" s="287"/>
      <c r="AW171" s="287"/>
      <c r="AX171" s="287"/>
      <c r="AY171" s="287"/>
      <c r="AZ171" s="287"/>
      <c r="BA171" s="287"/>
      <c r="BB171" s="287"/>
      <c r="BC171" s="287"/>
      <c r="BD171" s="287"/>
      <c r="BE171" s="287"/>
      <c r="BF171" s="287"/>
    </row>
    <row r="172" spans="2:58" hidden="1">
      <c r="B172" s="5" t="s">
        <v>289</v>
      </c>
      <c r="C172" s="5" t="str">
        <f t="shared" ca="1" si="180"/>
        <v>Veikla</v>
      </c>
      <c r="D172" t="str">
        <f t="shared" ca="1" si="181"/>
        <v>False</v>
      </c>
      <c r="E172" s="288">
        <v>1.25</v>
      </c>
      <c r="F172" s="288">
        <v>1.1000000000000001</v>
      </c>
      <c r="G172" s="288">
        <v>1</v>
      </c>
      <c r="H172" s="288">
        <v>0.9</v>
      </c>
      <c r="I172" s="288">
        <v>0.75</v>
      </c>
      <c r="J172" s="255">
        <v>0.8</v>
      </c>
      <c r="K172" s="254"/>
      <c r="L172" s="254">
        <v>1.25</v>
      </c>
      <c r="M172" s="254">
        <v>1.1000000000000001</v>
      </c>
      <c r="N172" s="254">
        <v>1</v>
      </c>
      <c r="O172" s="254">
        <v>0.9</v>
      </c>
      <c r="P172" s="254">
        <v>0.75</v>
      </c>
      <c r="Q172" s="254"/>
      <c r="R172" s="254"/>
      <c r="S172" s="254"/>
      <c r="T172" s="254"/>
      <c r="U172" s="254"/>
      <c r="V172" s="254"/>
      <c r="W172" s="254"/>
      <c r="X172" s="254"/>
      <c r="Y172" s="254"/>
      <c r="Z172" s="254"/>
      <c r="AA172" s="254"/>
      <c r="AB172" s="254"/>
      <c r="AC172" s="254"/>
      <c r="AD172" s="254"/>
      <c r="AE172" s="254"/>
      <c r="AF172" s="287"/>
      <c r="AG172" s="287"/>
      <c r="AH172" s="287"/>
      <c r="AI172" s="287"/>
      <c r="AJ172" s="287"/>
      <c r="AK172" s="287"/>
      <c r="AL172" s="287"/>
      <c r="AM172" s="287"/>
      <c r="AN172" s="287"/>
      <c r="AO172" s="287"/>
      <c r="AP172" s="287"/>
      <c r="AQ172" s="287"/>
      <c r="AR172" s="287"/>
      <c r="AS172" s="287"/>
      <c r="AT172" s="287"/>
      <c r="AU172" s="287"/>
      <c r="AV172" s="287"/>
      <c r="AW172" s="287"/>
      <c r="AX172" s="287"/>
      <c r="AY172" s="287"/>
      <c r="AZ172" s="287"/>
      <c r="BA172" s="287"/>
      <c r="BB172" s="287"/>
      <c r="BC172" s="287"/>
      <c r="BD172" s="287"/>
      <c r="BE172" s="287"/>
      <c r="BF172" s="287"/>
    </row>
    <row r="173" spans="2:58" hidden="1">
      <c r="B173" s="5" t="s">
        <v>290</v>
      </c>
      <c r="C173" s="5" t="str">
        <f t="shared" ca="1" si="180"/>
        <v>Veikla</v>
      </c>
      <c r="D173" t="str">
        <f t="shared" ca="1" si="181"/>
        <v>False</v>
      </c>
      <c r="E173" s="288">
        <v>1.25</v>
      </c>
      <c r="F173" s="288">
        <v>1.1000000000000001</v>
      </c>
      <c r="G173" s="288">
        <v>1</v>
      </c>
      <c r="H173" s="288">
        <v>0.9</v>
      </c>
      <c r="I173" s="288">
        <v>0.75</v>
      </c>
      <c r="J173" s="255">
        <v>0.85</v>
      </c>
      <c r="K173" s="254"/>
      <c r="L173" s="254">
        <v>1.25</v>
      </c>
      <c r="M173" s="254">
        <v>1.1000000000000001</v>
      </c>
      <c r="N173" s="254">
        <v>1</v>
      </c>
      <c r="O173" s="254">
        <v>0.9</v>
      </c>
      <c r="P173" s="254">
        <v>0.75</v>
      </c>
      <c r="Q173" s="254"/>
      <c r="R173" s="254"/>
      <c r="S173" s="254"/>
      <c r="T173" s="254"/>
      <c r="U173" s="254"/>
      <c r="V173" s="254"/>
      <c r="W173" s="254"/>
      <c r="X173" s="254"/>
      <c r="Y173" s="254"/>
      <c r="Z173" s="254"/>
      <c r="AA173" s="254"/>
      <c r="AB173" s="254"/>
      <c r="AC173" s="254"/>
      <c r="AD173" s="254"/>
      <c r="AE173" s="254"/>
      <c r="AF173" s="287"/>
      <c r="AG173" s="287"/>
      <c r="AH173" s="287"/>
      <c r="AI173" s="287"/>
      <c r="AJ173" s="287"/>
      <c r="AK173" s="287"/>
      <c r="AL173" s="287"/>
      <c r="AM173" s="287"/>
      <c r="AN173" s="287"/>
      <c r="AO173" s="287"/>
      <c r="AP173" s="287"/>
      <c r="AQ173" s="287"/>
      <c r="AR173" s="287"/>
      <c r="AS173" s="287"/>
      <c r="AT173" s="287"/>
      <c r="AU173" s="287"/>
      <c r="AV173" s="287"/>
      <c r="AW173" s="287"/>
      <c r="AX173" s="287"/>
      <c r="AY173" s="287"/>
      <c r="AZ173" s="287"/>
      <c r="BA173" s="287"/>
      <c r="BB173" s="287"/>
      <c r="BC173" s="287"/>
      <c r="BD173" s="287"/>
      <c r="BE173" s="287"/>
      <c r="BF173" s="287"/>
    </row>
    <row r="174" spans="2:58" hidden="1">
      <c r="B174" s="5" t="s">
        <v>291</v>
      </c>
      <c r="C174" s="5" t="str">
        <f t="shared" ca="1" si="180"/>
        <v>Reinvesticijos (po priemonės įgyvendinimo)</v>
      </c>
      <c r="D174" t="str">
        <f t="shared" ca="1" si="181"/>
        <v>False</v>
      </c>
      <c r="E174" s="288">
        <v>1.25</v>
      </c>
      <c r="F174" s="288">
        <v>1.1000000000000001</v>
      </c>
      <c r="G174" s="288">
        <v>1</v>
      </c>
      <c r="H174" s="288">
        <v>0.9</v>
      </c>
      <c r="I174" s="288">
        <v>0.75</v>
      </c>
      <c r="J174" s="255">
        <v>0.9</v>
      </c>
      <c r="K174" s="254"/>
      <c r="L174" s="254">
        <v>1.25</v>
      </c>
      <c r="M174" s="254">
        <v>1.1000000000000001</v>
      </c>
      <c r="N174" s="254">
        <v>1</v>
      </c>
      <c r="O174" s="254">
        <v>0.9</v>
      </c>
      <c r="P174" s="254">
        <v>0.75</v>
      </c>
      <c r="Q174" s="254"/>
      <c r="R174" s="254"/>
      <c r="S174" s="254"/>
      <c r="T174" s="254"/>
      <c r="U174" s="254"/>
      <c r="V174" s="254"/>
      <c r="W174" s="254"/>
      <c r="X174" s="254"/>
      <c r="Y174" s="254"/>
      <c r="Z174" s="254"/>
      <c r="AA174" s="254"/>
      <c r="AB174" s="254"/>
      <c r="AC174" s="254"/>
      <c r="AD174" s="254"/>
      <c r="AE174" s="254"/>
      <c r="AF174" s="287"/>
      <c r="AG174" s="287"/>
      <c r="AH174" s="287"/>
      <c r="AI174" s="287"/>
      <c r="AJ174" s="287"/>
      <c r="AK174" s="287"/>
      <c r="AL174" s="287"/>
      <c r="AM174" s="287"/>
      <c r="AN174" s="287"/>
      <c r="AO174" s="287"/>
      <c r="AP174" s="287"/>
      <c r="AQ174" s="287"/>
      <c r="AR174" s="287"/>
      <c r="AS174" s="287"/>
      <c r="AT174" s="287"/>
      <c r="AU174" s="287"/>
      <c r="AV174" s="287"/>
      <c r="AW174" s="287"/>
      <c r="AX174" s="287"/>
      <c r="AY174" s="287"/>
      <c r="AZ174" s="287"/>
      <c r="BA174" s="287"/>
      <c r="BB174" s="287"/>
      <c r="BC174" s="287"/>
      <c r="BD174" s="287"/>
      <c r="BE174" s="287"/>
      <c r="BF174" s="287"/>
    </row>
    <row r="175" spans="2:58" hidden="1">
      <c r="B175" s="5" t="s">
        <v>292</v>
      </c>
      <c r="C175" s="5" t="str">
        <f t="shared" ca="1" si="180"/>
        <v>Likutinė vertė</v>
      </c>
      <c r="D175" t="str">
        <f t="shared" ca="1" si="181"/>
        <v>False</v>
      </c>
      <c r="E175" s="288">
        <v>0.75</v>
      </c>
      <c r="F175" s="288">
        <v>0.9</v>
      </c>
      <c r="G175" s="288">
        <v>1</v>
      </c>
      <c r="H175" s="288">
        <v>1.1000000000000001</v>
      </c>
      <c r="I175" s="288">
        <v>1.25</v>
      </c>
      <c r="J175" s="255">
        <v>0.95</v>
      </c>
      <c r="K175" s="254"/>
      <c r="L175" s="254">
        <v>0.75</v>
      </c>
      <c r="M175" s="254">
        <v>0.9</v>
      </c>
      <c r="N175" s="254">
        <v>1</v>
      </c>
      <c r="O175" s="254">
        <v>1.1000000000000001</v>
      </c>
      <c r="P175" s="254">
        <v>1.25</v>
      </c>
      <c r="Q175" s="254"/>
      <c r="R175" s="254"/>
      <c r="S175" s="254"/>
      <c r="T175" s="254"/>
      <c r="U175" s="254"/>
      <c r="V175" s="254"/>
      <c r="W175" s="254"/>
      <c r="X175" s="254"/>
      <c r="Y175" s="254"/>
      <c r="Z175" s="254"/>
      <c r="AA175" s="254"/>
      <c r="AB175" s="254"/>
      <c r="AC175" s="254"/>
      <c r="AD175" s="254"/>
      <c r="AE175" s="254"/>
      <c r="AF175" s="287"/>
      <c r="AG175" s="287"/>
      <c r="AH175" s="287"/>
      <c r="AI175" s="287"/>
      <c r="AJ175" s="287"/>
      <c r="AK175" s="287"/>
      <c r="AL175" s="287"/>
      <c r="AM175" s="287"/>
      <c r="AN175" s="287"/>
      <c r="AO175" s="287"/>
      <c r="AP175" s="287"/>
      <c r="AQ175" s="287"/>
      <c r="AR175" s="287"/>
      <c r="AS175" s="287"/>
      <c r="AT175" s="287"/>
      <c r="AU175" s="287"/>
      <c r="AV175" s="287"/>
      <c r="AW175" s="287"/>
      <c r="AX175" s="287"/>
      <c r="AY175" s="287"/>
      <c r="AZ175" s="287"/>
      <c r="BA175" s="287"/>
      <c r="BB175" s="287"/>
      <c r="BC175" s="287"/>
      <c r="BD175" s="287"/>
      <c r="BE175" s="287"/>
      <c r="BF175" s="287"/>
    </row>
    <row r="176" spans="2:58" hidden="1">
      <c r="B176" s="5" t="s">
        <v>293</v>
      </c>
      <c r="C176" s="5" t="str">
        <f t="shared" ca="1" si="180"/>
        <v>Veikla</v>
      </c>
      <c r="D176" t="str">
        <f t="shared" ca="1" si="181"/>
        <v>False</v>
      </c>
      <c r="E176" s="288">
        <v>1.25</v>
      </c>
      <c r="F176" s="288">
        <v>1.1000000000000001</v>
      </c>
      <c r="G176" s="288">
        <v>1</v>
      </c>
      <c r="H176" s="288">
        <v>0.9</v>
      </c>
      <c r="I176" s="288">
        <v>0.75</v>
      </c>
      <c r="J176" s="255">
        <v>1</v>
      </c>
      <c r="K176" s="254"/>
      <c r="L176" s="254">
        <v>1.25</v>
      </c>
      <c r="M176" s="254">
        <v>1.1000000000000001</v>
      </c>
      <c r="N176" s="254">
        <v>1</v>
      </c>
      <c r="O176" s="254">
        <v>0.9</v>
      </c>
      <c r="P176" s="254">
        <v>0.75</v>
      </c>
      <c r="Q176" s="254"/>
      <c r="R176" s="254"/>
      <c r="S176" s="254"/>
      <c r="T176" s="254"/>
      <c r="U176" s="254"/>
      <c r="V176" s="254"/>
      <c r="W176" s="254"/>
      <c r="X176" s="254"/>
      <c r="Y176" s="254"/>
      <c r="Z176" s="254"/>
      <c r="AA176" s="254"/>
      <c r="AB176" s="254"/>
      <c r="AC176" s="254"/>
      <c r="AD176" s="254"/>
      <c r="AE176" s="254"/>
      <c r="AF176" s="287"/>
      <c r="AG176" s="287"/>
      <c r="AH176" s="287"/>
      <c r="AI176" s="287"/>
      <c r="AJ176" s="287"/>
      <c r="AK176" s="287"/>
      <c r="AL176" s="287"/>
      <c r="AM176" s="287"/>
      <c r="AN176" s="287"/>
      <c r="AO176" s="287"/>
      <c r="AP176" s="287"/>
      <c r="AQ176" s="287"/>
      <c r="AR176" s="287"/>
      <c r="AS176" s="287"/>
      <c r="AT176" s="287"/>
      <c r="AU176" s="287"/>
      <c r="AV176" s="287"/>
      <c r="AW176" s="287"/>
      <c r="AX176" s="287"/>
      <c r="AY176" s="287"/>
      <c r="AZ176" s="287"/>
      <c r="BA176" s="287"/>
      <c r="BB176" s="287"/>
      <c r="BC176" s="287"/>
      <c r="BD176" s="287"/>
      <c r="BE176" s="287"/>
      <c r="BF176" s="287"/>
    </row>
    <row r="177" spans="2:58" hidden="1">
      <c r="B177" s="5" t="s">
        <v>294</v>
      </c>
      <c r="C177" s="5" t="str">
        <f t="shared" ca="1" si="180"/>
        <v>Veikla</v>
      </c>
      <c r="D177" t="str">
        <f t="shared" ca="1" si="181"/>
        <v>False</v>
      </c>
      <c r="E177" s="288">
        <v>1.25</v>
      </c>
      <c r="F177" s="288">
        <v>1.1000000000000001</v>
      </c>
      <c r="G177" s="288">
        <v>1</v>
      </c>
      <c r="H177" s="288">
        <v>0.9</v>
      </c>
      <c r="I177" s="288">
        <v>0.75</v>
      </c>
      <c r="J177" s="255">
        <v>1.05</v>
      </c>
      <c r="K177" s="254"/>
      <c r="L177" s="254">
        <v>1.25</v>
      </c>
      <c r="M177" s="254">
        <v>1.1000000000000001</v>
      </c>
      <c r="N177" s="254">
        <v>1</v>
      </c>
      <c r="O177" s="254">
        <v>0.9</v>
      </c>
      <c r="P177" s="254">
        <v>0.75</v>
      </c>
      <c r="Q177" s="254"/>
      <c r="R177" s="254"/>
      <c r="S177" s="254"/>
      <c r="T177" s="254"/>
      <c r="U177" s="254"/>
      <c r="V177" s="254"/>
      <c r="W177" s="254"/>
      <c r="X177" s="254"/>
      <c r="Y177" s="254"/>
      <c r="Z177" s="254"/>
      <c r="AA177" s="254"/>
      <c r="AB177" s="254"/>
      <c r="AC177" s="254"/>
      <c r="AD177" s="254"/>
      <c r="AE177" s="254"/>
      <c r="AF177" s="287"/>
      <c r="AG177" s="287"/>
      <c r="AH177" s="287"/>
      <c r="AI177" s="287"/>
      <c r="AJ177" s="287"/>
      <c r="AK177" s="287"/>
      <c r="AL177" s="287"/>
      <c r="AM177" s="287"/>
      <c r="AN177" s="287"/>
      <c r="AO177" s="287"/>
      <c r="AP177" s="287"/>
      <c r="AQ177" s="287"/>
      <c r="AR177" s="287"/>
      <c r="AS177" s="287"/>
      <c r="AT177" s="287"/>
      <c r="AU177" s="287"/>
      <c r="AV177" s="287"/>
      <c r="AW177" s="287"/>
      <c r="AX177" s="287"/>
      <c r="AY177" s="287"/>
      <c r="AZ177" s="287"/>
      <c r="BA177" s="287"/>
      <c r="BB177" s="287"/>
      <c r="BC177" s="287"/>
      <c r="BD177" s="287"/>
      <c r="BE177" s="287"/>
      <c r="BF177" s="287"/>
    </row>
    <row r="178" spans="2:58" hidden="1">
      <c r="B178" s="5" t="s">
        <v>295</v>
      </c>
      <c r="C178" s="5" t="str">
        <f t="shared" ca="1" si="180"/>
        <v>Veikla</v>
      </c>
      <c r="D178" t="str">
        <f t="shared" ca="1" si="181"/>
        <v>False</v>
      </c>
      <c r="E178" s="288">
        <v>1.25</v>
      </c>
      <c r="F178" s="288">
        <v>1.1000000000000001</v>
      </c>
      <c r="G178" s="288">
        <v>1</v>
      </c>
      <c r="H178" s="288">
        <v>0.9</v>
      </c>
      <c r="I178" s="288">
        <v>0.75</v>
      </c>
      <c r="J178" s="255">
        <v>1.1000000000000001</v>
      </c>
      <c r="K178" s="254"/>
      <c r="L178" s="254">
        <v>1.25</v>
      </c>
      <c r="M178" s="254">
        <v>1.1000000000000001</v>
      </c>
      <c r="N178" s="254">
        <v>1</v>
      </c>
      <c r="O178" s="254">
        <v>0.9</v>
      </c>
      <c r="P178" s="254">
        <v>0.75</v>
      </c>
      <c r="Q178" s="254"/>
      <c r="R178" s="254"/>
      <c r="S178" s="254"/>
      <c r="T178" s="254"/>
      <c r="U178" s="254"/>
      <c r="V178" s="254"/>
      <c r="W178" s="254"/>
      <c r="X178" s="254"/>
      <c r="Y178" s="254"/>
      <c r="Z178" s="254"/>
      <c r="AA178" s="254"/>
      <c r="AB178" s="254"/>
      <c r="AC178" s="254"/>
      <c r="AD178" s="254"/>
      <c r="AE178" s="254"/>
      <c r="AF178" s="287"/>
      <c r="AG178" s="287"/>
      <c r="AH178" s="287"/>
      <c r="AI178" s="287"/>
      <c r="AJ178" s="287"/>
      <c r="AK178" s="287"/>
      <c r="AL178" s="287"/>
      <c r="AM178" s="287"/>
      <c r="AN178" s="287"/>
      <c r="AO178" s="287"/>
      <c r="AP178" s="287"/>
      <c r="AQ178" s="287"/>
      <c r="AR178" s="287"/>
      <c r="AS178" s="287"/>
      <c r="AT178" s="287"/>
      <c r="AU178" s="287"/>
      <c r="AV178" s="287"/>
      <c r="AW178" s="287"/>
      <c r="AX178" s="287"/>
      <c r="AY178" s="287"/>
      <c r="AZ178" s="287"/>
      <c r="BA178" s="287"/>
      <c r="BB178" s="287"/>
      <c r="BC178" s="287"/>
      <c r="BD178" s="287"/>
      <c r="BE178" s="287"/>
      <c r="BF178" s="287"/>
    </row>
    <row r="179" spans="2:58" hidden="1">
      <c r="B179" s="5" t="s">
        <v>296</v>
      </c>
      <c r="C179" s="5" t="str">
        <f t="shared" ca="1" si="180"/>
        <v>Veikla</v>
      </c>
      <c r="D179" t="str">
        <f t="shared" ca="1" si="181"/>
        <v>False</v>
      </c>
      <c r="E179" s="288">
        <v>1.25</v>
      </c>
      <c r="F179" s="288">
        <v>1.1000000000000001</v>
      </c>
      <c r="G179" s="288">
        <v>1</v>
      </c>
      <c r="H179" s="288">
        <v>0.9</v>
      </c>
      <c r="I179" s="288">
        <v>0.75</v>
      </c>
      <c r="J179" s="255">
        <v>1.1499999999999999</v>
      </c>
      <c r="K179" s="254"/>
      <c r="L179" s="254">
        <v>1.25</v>
      </c>
      <c r="M179" s="254">
        <v>1.1000000000000001</v>
      </c>
      <c r="N179" s="254">
        <v>1</v>
      </c>
      <c r="O179" s="254">
        <v>0.9</v>
      </c>
      <c r="P179" s="254">
        <v>0.75</v>
      </c>
      <c r="Q179" s="254"/>
      <c r="R179" s="254"/>
      <c r="S179" s="254"/>
      <c r="T179" s="254"/>
      <c r="U179" s="254"/>
      <c r="V179" s="254"/>
      <c r="W179" s="254"/>
      <c r="X179" s="254"/>
      <c r="Y179" s="254"/>
      <c r="Z179" s="254"/>
      <c r="AA179" s="254"/>
      <c r="AB179" s="254"/>
      <c r="AC179" s="254"/>
      <c r="AD179" s="254"/>
      <c r="AE179" s="254"/>
      <c r="AF179" s="287"/>
      <c r="AG179" s="287"/>
      <c r="AH179" s="287"/>
      <c r="AI179" s="287"/>
      <c r="AJ179" s="287"/>
      <c r="AK179" s="287"/>
      <c r="AL179" s="287"/>
      <c r="AM179" s="287"/>
      <c r="AN179" s="287"/>
      <c r="AO179" s="287"/>
      <c r="AP179" s="287"/>
      <c r="AQ179" s="287"/>
      <c r="AR179" s="287"/>
      <c r="AS179" s="287"/>
      <c r="AT179" s="287"/>
      <c r="AU179" s="287"/>
      <c r="AV179" s="287"/>
      <c r="AW179" s="287"/>
      <c r="AX179" s="287"/>
      <c r="AY179" s="287"/>
      <c r="AZ179" s="287"/>
      <c r="BA179" s="287"/>
      <c r="BB179" s="287"/>
      <c r="BC179" s="287"/>
      <c r="BD179" s="287"/>
      <c r="BE179" s="287"/>
      <c r="BF179" s="287"/>
    </row>
    <row r="180" spans="2:58" hidden="1">
      <c r="B180" s="5" t="s">
        <v>297</v>
      </c>
      <c r="C180" s="5" t="str">
        <f t="shared" ca="1" si="180"/>
        <v>Veikla</v>
      </c>
      <c r="D180" t="str">
        <f t="shared" ca="1" si="181"/>
        <v>False</v>
      </c>
      <c r="E180" s="288">
        <v>1.25</v>
      </c>
      <c r="F180" s="288">
        <v>1.1000000000000001</v>
      </c>
      <c r="G180" s="288">
        <v>1</v>
      </c>
      <c r="H180" s="288">
        <v>0.9</v>
      </c>
      <c r="I180" s="288">
        <v>0.75</v>
      </c>
      <c r="J180" s="255">
        <v>1.2</v>
      </c>
      <c r="K180" s="254"/>
      <c r="L180" s="254">
        <v>1.25</v>
      </c>
      <c r="M180" s="254">
        <v>1.1000000000000001</v>
      </c>
      <c r="N180" s="254">
        <v>1</v>
      </c>
      <c r="O180" s="254">
        <v>0.9</v>
      </c>
      <c r="P180" s="254">
        <v>0.75</v>
      </c>
      <c r="Q180" s="254"/>
      <c r="R180" s="254"/>
      <c r="S180" s="254"/>
      <c r="T180" s="254"/>
      <c r="U180" s="254"/>
      <c r="V180" s="254"/>
      <c r="W180" s="254"/>
      <c r="X180" s="254"/>
      <c r="Y180" s="254"/>
      <c r="Z180" s="254"/>
      <c r="AA180" s="254"/>
      <c r="AB180" s="254"/>
      <c r="AC180" s="254"/>
      <c r="AD180" s="254"/>
      <c r="AE180" s="254"/>
      <c r="AF180" s="287"/>
      <c r="AG180" s="287"/>
      <c r="AH180" s="287"/>
      <c r="AI180" s="287"/>
      <c r="AJ180" s="287"/>
      <c r="AK180" s="287"/>
      <c r="AL180" s="287"/>
      <c r="AM180" s="287"/>
      <c r="AN180" s="287"/>
      <c r="AO180" s="287"/>
      <c r="AP180" s="287"/>
      <c r="AQ180" s="287"/>
      <c r="AR180" s="287"/>
      <c r="AS180" s="287"/>
      <c r="AT180" s="287"/>
      <c r="AU180" s="287"/>
      <c r="AV180" s="287"/>
      <c r="AW180" s="287"/>
      <c r="AX180" s="287"/>
      <c r="AY180" s="287"/>
      <c r="AZ180" s="287"/>
      <c r="BA180" s="287"/>
      <c r="BB180" s="287"/>
      <c r="BC180" s="287"/>
      <c r="BD180" s="287"/>
      <c r="BE180" s="287"/>
      <c r="BF180" s="287"/>
    </row>
    <row r="181" spans="2:58" hidden="1">
      <c r="B181" s="5" t="s">
        <v>298</v>
      </c>
      <c r="C181" s="5" t="str">
        <f t="shared" ca="1" si="180"/>
        <v>Veikla</v>
      </c>
      <c r="D181" t="str">
        <f t="shared" ca="1" si="181"/>
        <v>False</v>
      </c>
      <c r="E181" s="288">
        <v>1.25</v>
      </c>
      <c r="F181" s="288">
        <v>1.1000000000000001</v>
      </c>
      <c r="G181" s="288">
        <v>1</v>
      </c>
      <c r="H181" s="288">
        <v>0.9</v>
      </c>
      <c r="I181" s="288">
        <v>0.75</v>
      </c>
      <c r="J181" s="255">
        <v>1.25</v>
      </c>
      <c r="K181" s="254"/>
      <c r="L181" s="254">
        <v>1.25</v>
      </c>
      <c r="M181" s="254">
        <v>1.1000000000000001</v>
      </c>
      <c r="N181" s="254">
        <v>1</v>
      </c>
      <c r="O181" s="254">
        <v>0.9</v>
      </c>
      <c r="P181" s="254">
        <v>0.75</v>
      </c>
      <c r="Q181" s="254"/>
      <c r="R181" s="254"/>
      <c r="S181" s="254"/>
      <c r="T181" s="254"/>
      <c r="U181" s="254"/>
      <c r="V181" s="254"/>
      <c r="W181" s="254"/>
      <c r="X181" s="254"/>
      <c r="Y181" s="254"/>
      <c r="Z181" s="254"/>
      <c r="AA181" s="254"/>
      <c r="AB181" s="254"/>
      <c r="AC181" s="254"/>
      <c r="AD181" s="254"/>
      <c r="AE181" s="254"/>
      <c r="AF181" s="287"/>
      <c r="AG181" s="287"/>
      <c r="AH181" s="287"/>
      <c r="AI181" s="287"/>
      <c r="AJ181" s="287"/>
      <c r="AK181" s="287"/>
      <c r="AL181" s="287"/>
      <c r="AM181" s="287"/>
      <c r="AN181" s="287"/>
      <c r="AO181" s="287"/>
      <c r="AP181" s="287"/>
      <c r="AQ181" s="287"/>
      <c r="AR181" s="287"/>
      <c r="AS181" s="287"/>
      <c r="AT181" s="287"/>
      <c r="AU181" s="287"/>
      <c r="AV181" s="287"/>
      <c r="AW181" s="287"/>
      <c r="AX181" s="287"/>
      <c r="AY181" s="287"/>
      <c r="AZ181" s="287"/>
      <c r="BA181" s="287"/>
      <c r="BB181" s="287"/>
      <c r="BC181" s="287"/>
      <c r="BD181" s="287"/>
      <c r="BE181" s="287"/>
      <c r="BF181" s="287"/>
    </row>
    <row r="182" spans="2:58" hidden="1">
      <c r="B182" s="5" t="s">
        <v>299</v>
      </c>
      <c r="C182" s="5" t="str">
        <f t="shared" ca="1" si="180"/>
        <v>Veikla</v>
      </c>
      <c r="D182" t="str">
        <f t="shared" ca="1" si="181"/>
        <v>False</v>
      </c>
      <c r="E182" s="288">
        <v>1.25</v>
      </c>
      <c r="F182" s="288">
        <v>1.1000000000000001</v>
      </c>
      <c r="G182" s="288">
        <v>1</v>
      </c>
      <c r="H182" s="288">
        <v>0.9</v>
      </c>
      <c r="I182" s="288">
        <v>0.75</v>
      </c>
      <c r="J182" s="255">
        <v>1.3</v>
      </c>
      <c r="K182" s="254"/>
      <c r="L182" s="254">
        <v>1.25</v>
      </c>
      <c r="M182" s="254">
        <v>1.1000000000000001</v>
      </c>
      <c r="N182" s="254">
        <v>1</v>
      </c>
      <c r="O182" s="254">
        <v>0.9</v>
      </c>
      <c r="P182" s="254">
        <v>0.75</v>
      </c>
      <c r="Q182" s="254"/>
      <c r="R182" s="254"/>
      <c r="S182" s="254"/>
      <c r="T182" s="254"/>
      <c r="U182" s="254"/>
      <c r="V182" s="254"/>
      <c r="W182" s="254"/>
      <c r="X182" s="254"/>
      <c r="Y182" s="254"/>
      <c r="Z182" s="254"/>
      <c r="AA182" s="254"/>
      <c r="AB182" s="254"/>
      <c r="AC182" s="254"/>
      <c r="AD182" s="254"/>
      <c r="AE182" s="254"/>
      <c r="AF182" s="287"/>
      <c r="AG182" s="287"/>
      <c r="AH182" s="287"/>
      <c r="AI182" s="287"/>
      <c r="AJ182" s="287"/>
      <c r="AK182" s="287"/>
      <c r="AL182" s="287"/>
      <c r="AM182" s="287"/>
      <c r="AN182" s="287"/>
      <c r="AO182" s="287"/>
      <c r="AP182" s="287"/>
      <c r="AQ182" s="287"/>
      <c r="AR182" s="287"/>
      <c r="AS182" s="287"/>
      <c r="AT182" s="287"/>
      <c r="AU182" s="287"/>
      <c r="AV182" s="287"/>
      <c r="AW182" s="287"/>
      <c r="AX182" s="287"/>
      <c r="AY182" s="287"/>
      <c r="AZ182" s="287"/>
      <c r="BA182" s="287"/>
      <c r="BB182" s="287"/>
      <c r="BC182" s="287"/>
      <c r="BD182" s="287"/>
      <c r="BE182" s="287"/>
      <c r="BF182" s="287"/>
    </row>
    <row r="183" spans="2:58" hidden="1">
      <c r="B183" s="5" t="s">
        <v>300</v>
      </c>
      <c r="C183" s="5" t="str">
        <f t="shared" ca="1" si="180"/>
        <v>Veikla</v>
      </c>
      <c r="D183" t="str">
        <f t="shared" ca="1" si="181"/>
        <v>False</v>
      </c>
      <c r="E183" s="288">
        <v>1.25</v>
      </c>
      <c r="F183" s="288">
        <v>1.1000000000000001</v>
      </c>
      <c r="G183" s="288">
        <v>1</v>
      </c>
      <c r="H183" s="288">
        <v>0.9</v>
      </c>
      <c r="I183" s="288">
        <v>0.75</v>
      </c>
      <c r="J183" s="255">
        <v>1.35</v>
      </c>
      <c r="K183" s="254"/>
      <c r="L183" s="254">
        <v>1.25</v>
      </c>
      <c r="M183" s="254">
        <v>1.1000000000000001</v>
      </c>
      <c r="N183" s="254">
        <v>1</v>
      </c>
      <c r="O183" s="254">
        <v>0.9</v>
      </c>
      <c r="P183" s="254">
        <v>0.75</v>
      </c>
      <c r="Q183" s="254"/>
      <c r="R183" s="254"/>
      <c r="S183" s="254"/>
      <c r="T183" s="254"/>
      <c r="U183" s="254"/>
      <c r="V183" s="254"/>
      <c r="W183" s="254"/>
      <c r="X183" s="254"/>
      <c r="Y183" s="254"/>
      <c r="Z183" s="254"/>
      <c r="AA183" s="254"/>
      <c r="AB183" s="254"/>
      <c r="AC183" s="254"/>
      <c r="AD183" s="254"/>
      <c r="AE183" s="254"/>
      <c r="AF183" s="287"/>
      <c r="AG183" s="287"/>
      <c r="AH183" s="287"/>
      <c r="AI183" s="287"/>
      <c r="AJ183" s="287"/>
      <c r="AK183" s="287"/>
      <c r="AL183" s="287"/>
      <c r="AM183" s="287"/>
      <c r="AN183" s="287"/>
      <c r="AO183" s="287"/>
      <c r="AP183" s="287"/>
      <c r="AQ183" s="287"/>
      <c r="AR183" s="287"/>
      <c r="AS183" s="287"/>
      <c r="AT183" s="287"/>
      <c r="AU183" s="287"/>
      <c r="AV183" s="287"/>
      <c r="AW183" s="287"/>
      <c r="AX183" s="287"/>
      <c r="AY183" s="287"/>
      <c r="AZ183" s="287"/>
      <c r="BA183" s="287"/>
      <c r="BB183" s="287"/>
      <c r="BC183" s="287"/>
      <c r="BD183" s="287"/>
      <c r="BE183" s="287"/>
      <c r="BF183" s="287"/>
    </row>
    <row r="184" spans="2:58" hidden="1">
      <c r="B184" s="5" t="s">
        <v>301</v>
      </c>
      <c r="C184" s="5" t="str">
        <f t="shared" ca="1" si="180"/>
        <v>Reinvesticijos (po priemonės įgyvendinimo)</v>
      </c>
      <c r="D184" t="str">
        <f t="shared" ca="1" si="181"/>
        <v>False</v>
      </c>
      <c r="E184" s="288">
        <v>1.25</v>
      </c>
      <c r="F184" s="288">
        <v>1.1000000000000001</v>
      </c>
      <c r="G184" s="288">
        <v>1</v>
      </c>
      <c r="H184" s="288">
        <v>0.9</v>
      </c>
      <c r="I184" s="288">
        <v>0.75</v>
      </c>
      <c r="J184" s="255">
        <v>1.4</v>
      </c>
      <c r="K184" s="254"/>
      <c r="L184" s="254">
        <v>1.25</v>
      </c>
      <c r="M184" s="254">
        <v>1.1000000000000001</v>
      </c>
      <c r="N184" s="254">
        <v>1</v>
      </c>
      <c r="O184" s="254">
        <v>0.9</v>
      </c>
      <c r="P184" s="254">
        <v>0.75</v>
      </c>
      <c r="Q184" s="254"/>
      <c r="R184" s="254"/>
      <c r="S184" s="254"/>
      <c r="T184" s="254"/>
      <c r="U184" s="254"/>
      <c r="V184" s="254"/>
      <c r="W184" s="254"/>
      <c r="X184" s="254"/>
      <c r="Y184" s="254"/>
      <c r="Z184" s="254"/>
      <c r="AA184" s="254"/>
      <c r="AB184" s="254"/>
      <c r="AC184" s="254"/>
      <c r="AD184" s="254"/>
      <c r="AE184" s="254"/>
      <c r="AF184" s="287"/>
      <c r="AG184" s="287"/>
      <c r="AH184" s="287"/>
      <c r="AI184" s="287"/>
      <c r="AJ184" s="287"/>
      <c r="AK184" s="287"/>
      <c r="AL184" s="287"/>
      <c r="AM184" s="287"/>
      <c r="AN184" s="287"/>
      <c r="AO184" s="287"/>
      <c r="AP184" s="287"/>
      <c r="AQ184" s="287"/>
      <c r="AR184" s="287"/>
      <c r="AS184" s="287"/>
      <c r="AT184" s="287"/>
      <c r="AU184" s="287"/>
      <c r="AV184" s="287"/>
      <c r="AW184" s="287"/>
      <c r="AX184" s="287"/>
      <c r="AY184" s="287"/>
      <c r="AZ184" s="287"/>
      <c r="BA184" s="287"/>
      <c r="BB184" s="287"/>
      <c r="BC184" s="287"/>
      <c r="BD184" s="287"/>
      <c r="BE184" s="287"/>
      <c r="BF184" s="287"/>
    </row>
    <row r="185" spans="2:58" hidden="1">
      <c r="B185" s="5" t="s">
        <v>302</v>
      </c>
      <c r="C185" s="5" t="str">
        <f t="shared" ca="1" si="180"/>
        <v>Likutinė vertė</v>
      </c>
      <c r="D185" t="str">
        <f t="shared" ca="1" si="181"/>
        <v>False</v>
      </c>
      <c r="E185" s="288">
        <v>0.75</v>
      </c>
      <c r="F185" s="288">
        <v>0.9</v>
      </c>
      <c r="G185" s="288">
        <v>1</v>
      </c>
      <c r="H185" s="288">
        <v>1.1000000000000001</v>
      </c>
      <c r="I185" s="288">
        <v>1.25</v>
      </c>
      <c r="J185" s="255">
        <v>1.45</v>
      </c>
      <c r="K185" s="254"/>
      <c r="L185" s="254">
        <v>0.75</v>
      </c>
      <c r="M185" s="254">
        <v>0.9</v>
      </c>
      <c r="N185" s="254">
        <v>1</v>
      </c>
      <c r="O185" s="254">
        <v>1.1000000000000001</v>
      </c>
      <c r="P185" s="254">
        <v>1.25</v>
      </c>
      <c r="Q185" s="254"/>
      <c r="R185" s="254"/>
      <c r="S185" s="254"/>
      <c r="T185" s="254"/>
      <c r="U185" s="254"/>
      <c r="V185" s="254"/>
      <c r="W185" s="254"/>
      <c r="X185" s="254"/>
      <c r="Y185" s="254"/>
      <c r="Z185" s="254"/>
      <c r="AA185" s="254"/>
      <c r="AB185" s="254"/>
      <c r="AC185" s="254"/>
      <c r="AD185" s="254"/>
      <c r="AE185" s="254"/>
      <c r="AF185" s="287"/>
      <c r="AG185" s="287"/>
      <c r="AH185" s="287"/>
      <c r="AI185" s="287"/>
      <c r="AJ185" s="287"/>
      <c r="AK185" s="287"/>
      <c r="AL185" s="287"/>
      <c r="AM185" s="287"/>
      <c r="AN185" s="287"/>
      <c r="AO185" s="287"/>
      <c r="AP185" s="287"/>
      <c r="AQ185" s="287"/>
      <c r="AR185" s="287"/>
      <c r="AS185" s="287"/>
      <c r="AT185" s="287"/>
      <c r="AU185" s="287"/>
      <c r="AV185" s="287"/>
      <c r="AW185" s="287"/>
      <c r="AX185" s="287"/>
      <c r="AY185" s="287"/>
      <c r="AZ185" s="287"/>
      <c r="BA185" s="287"/>
      <c r="BB185" s="287"/>
      <c r="BC185" s="287"/>
      <c r="BD185" s="287"/>
      <c r="BE185" s="287"/>
      <c r="BF185" s="287"/>
    </row>
    <row r="186" spans="2:58" hidden="1">
      <c r="B186" s="5" t="s">
        <v>303</v>
      </c>
      <c r="C186" s="5" t="str">
        <f t="shared" ca="1" si="180"/>
        <v>Veikla</v>
      </c>
      <c r="D186" t="str">
        <f t="shared" ca="1" si="181"/>
        <v>False</v>
      </c>
      <c r="E186" s="288">
        <v>1.25</v>
      </c>
      <c r="F186" s="288">
        <v>1.1000000000000001</v>
      </c>
      <c r="G186" s="288">
        <v>1</v>
      </c>
      <c r="H186" s="288">
        <v>0.9</v>
      </c>
      <c r="I186" s="288">
        <v>0.75</v>
      </c>
      <c r="J186" s="255">
        <v>1.5</v>
      </c>
      <c r="K186" s="254"/>
      <c r="L186" s="254">
        <v>1.25</v>
      </c>
      <c r="M186" s="254">
        <v>1.1000000000000001</v>
      </c>
      <c r="N186" s="254">
        <v>1</v>
      </c>
      <c r="O186" s="254">
        <v>0.9</v>
      </c>
      <c r="P186" s="254">
        <v>0.75</v>
      </c>
      <c r="Q186" s="254"/>
      <c r="R186" s="254"/>
      <c r="S186" s="254"/>
      <c r="T186" s="254"/>
      <c r="U186" s="254"/>
      <c r="V186" s="254"/>
      <c r="W186" s="254"/>
      <c r="X186" s="254"/>
      <c r="Y186" s="254"/>
      <c r="Z186" s="254"/>
      <c r="AA186" s="254"/>
      <c r="AB186" s="254"/>
      <c r="AC186" s="254"/>
      <c r="AD186" s="254"/>
      <c r="AE186" s="254"/>
      <c r="AF186" s="287"/>
      <c r="AG186" s="287"/>
      <c r="AH186" s="287"/>
      <c r="AI186" s="287"/>
      <c r="AJ186" s="287"/>
      <c r="AK186" s="287"/>
      <c r="AL186" s="287"/>
      <c r="AM186" s="287"/>
      <c r="AN186" s="287"/>
      <c r="AO186" s="287"/>
      <c r="AP186" s="287"/>
      <c r="AQ186" s="287"/>
      <c r="AR186" s="287"/>
      <c r="AS186" s="287"/>
      <c r="AT186" s="287"/>
      <c r="AU186" s="287"/>
      <c r="AV186" s="287"/>
      <c r="AW186" s="287"/>
      <c r="AX186" s="287"/>
      <c r="AY186" s="287"/>
      <c r="AZ186" s="287"/>
      <c r="BA186" s="287"/>
      <c r="BB186" s="287"/>
      <c r="BC186" s="287"/>
      <c r="BD186" s="287"/>
      <c r="BE186" s="287"/>
      <c r="BF186" s="287"/>
    </row>
    <row r="187" spans="2:58" hidden="1">
      <c r="B187" s="5" t="s">
        <v>304</v>
      </c>
      <c r="C187" s="5" t="str">
        <f t="shared" ca="1" si="180"/>
        <v>Veikla</v>
      </c>
      <c r="D187" t="str">
        <f t="shared" ca="1" si="181"/>
        <v>False</v>
      </c>
      <c r="E187" s="288">
        <v>1.25</v>
      </c>
      <c r="F187" s="288">
        <v>1.1000000000000001</v>
      </c>
      <c r="G187" s="288">
        <v>1</v>
      </c>
      <c r="H187" s="288">
        <v>0.9</v>
      </c>
      <c r="I187" s="288">
        <v>0.75</v>
      </c>
      <c r="J187" s="255">
        <v>1.55</v>
      </c>
      <c r="K187" s="254"/>
      <c r="L187" s="254">
        <v>1.25</v>
      </c>
      <c r="M187" s="254">
        <v>1.1000000000000001</v>
      </c>
      <c r="N187" s="254">
        <v>1</v>
      </c>
      <c r="O187" s="254">
        <v>0.9</v>
      </c>
      <c r="P187" s="254">
        <v>0.75</v>
      </c>
      <c r="Q187" s="254"/>
      <c r="R187" s="254"/>
      <c r="S187" s="254"/>
      <c r="T187" s="254"/>
      <c r="U187" s="254"/>
      <c r="V187" s="254"/>
      <c r="W187" s="254"/>
      <c r="X187" s="254"/>
      <c r="Y187" s="254"/>
      <c r="Z187" s="254"/>
      <c r="AA187" s="254"/>
      <c r="AB187" s="254"/>
      <c r="AC187" s="254"/>
      <c r="AD187" s="254"/>
      <c r="AE187" s="254"/>
      <c r="AF187" s="287"/>
      <c r="AG187" s="287"/>
      <c r="AH187" s="287"/>
      <c r="AI187" s="287"/>
      <c r="AJ187" s="287"/>
      <c r="AK187" s="287"/>
      <c r="AL187" s="287"/>
      <c r="AM187" s="287"/>
      <c r="AN187" s="287"/>
      <c r="AO187" s="287"/>
      <c r="AP187" s="287"/>
      <c r="AQ187" s="287"/>
      <c r="AR187" s="287"/>
      <c r="AS187" s="287"/>
      <c r="AT187" s="287"/>
      <c r="AU187" s="287"/>
      <c r="AV187" s="287"/>
      <c r="AW187" s="287"/>
      <c r="AX187" s="287"/>
      <c r="AY187" s="287"/>
      <c r="AZ187" s="287"/>
      <c r="BA187" s="287"/>
      <c r="BB187" s="287"/>
      <c r="BC187" s="287"/>
      <c r="BD187" s="287"/>
      <c r="BE187" s="287"/>
      <c r="BF187" s="287"/>
    </row>
    <row r="188" spans="2:58" hidden="1">
      <c r="B188" s="5" t="s">
        <v>305</v>
      </c>
      <c r="C188" s="5" t="str">
        <f t="shared" ca="1" si="180"/>
        <v>Veikla</v>
      </c>
      <c r="D188" t="str">
        <f t="shared" ca="1" si="181"/>
        <v>False</v>
      </c>
      <c r="E188" s="288">
        <v>1.25</v>
      </c>
      <c r="F188" s="288">
        <v>1.1000000000000001</v>
      </c>
      <c r="G188" s="288">
        <v>1</v>
      </c>
      <c r="H188" s="288">
        <v>0.9</v>
      </c>
      <c r="I188" s="288">
        <v>0.75</v>
      </c>
      <c r="J188" s="255">
        <v>1.6</v>
      </c>
      <c r="K188" s="254"/>
      <c r="L188" s="254">
        <v>1.25</v>
      </c>
      <c r="M188" s="254">
        <v>1.1000000000000001</v>
      </c>
      <c r="N188" s="254">
        <v>1</v>
      </c>
      <c r="O188" s="254">
        <v>0.9</v>
      </c>
      <c r="P188" s="254">
        <v>0.75</v>
      </c>
      <c r="Q188" s="254"/>
      <c r="R188" s="254"/>
      <c r="S188" s="254"/>
      <c r="T188" s="254"/>
      <c r="U188" s="254"/>
      <c r="V188" s="254"/>
      <c r="W188" s="254"/>
      <c r="X188" s="254"/>
      <c r="Y188" s="254"/>
      <c r="Z188" s="254"/>
      <c r="AA188" s="254"/>
      <c r="AB188" s="254"/>
      <c r="AC188" s="254"/>
      <c r="AD188" s="254"/>
      <c r="AE188" s="254"/>
      <c r="AF188" s="287"/>
      <c r="AG188" s="287"/>
      <c r="AH188" s="287"/>
      <c r="AI188" s="287"/>
      <c r="AJ188" s="287"/>
      <c r="AK188" s="287"/>
      <c r="AL188" s="287"/>
      <c r="AM188" s="287"/>
      <c r="AN188" s="287"/>
      <c r="AO188" s="287"/>
      <c r="AP188" s="287"/>
      <c r="AQ188" s="287"/>
      <c r="AR188" s="287"/>
      <c r="AS188" s="287"/>
      <c r="AT188" s="287"/>
      <c r="AU188" s="287"/>
      <c r="AV188" s="287"/>
      <c r="AW188" s="287"/>
      <c r="AX188" s="287"/>
      <c r="AY188" s="287"/>
      <c r="AZ188" s="287"/>
      <c r="BA188" s="287"/>
      <c r="BB188" s="287"/>
      <c r="BC188" s="287"/>
      <c r="BD188" s="287"/>
      <c r="BE188" s="287"/>
      <c r="BF188" s="287"/>
    </row>
    <row r="189" spans="2:58" hidden="1">
      <c r="B189" s="5" t="s">
        <v>306</v>
      </c>
      <c r="C189" s="5" t="str">
        <f t="shared" ca="1" si="180"/>
        <v>Veikla</v>
      </c>
      <c r="D189" t="str">
        <f t="shared" ca="1" si="181"/>
        <v>False</v>
      </c>
      <c r="E189" s="288">
        <v>1.25</v>
      </c>
      <c r="F189" s="288">
        <v>1.1000000000000001</v>
      </c>
      <c r="G189" s="288">
        <v>1</v>
      </c>
      <c r="H189" s="288">
        <v>0.9</v>
      </c>
      <c r="I189" s="288">
        <v>0.75</v>
      </c>
      <c r="J189" s="255">
        <v>1.65</v>
      </c>
      <c r="K189" s="254"/>
      <c r="L189" s="254">
        <v>1.25</v>
      </c>
      <c r="M189" s="254">
        <v>1.1000000000000001</v>
      </c>
      <c r="N189" s="254">
        <v>1</v>
      </c>
      <c r="O189" s="254">
        <v>0.9</v>
      </c>
      <c r="P189" s="254">
        <v>0.75</v>
      </c>
      <c r="Q189" s="254"/>
      <c r="R189" s="254"/>
      <c r="S189" s="254"/>
      <c r="T189" s="254"/>
      <c r="U189" s="254"/>
      <c r="V189" s="254"/>
      <c r="W189" s="254"/>
      <c r="X189" s="254"/>
      <c r="Y189" s="254"/>
      <c r="Z189" s="254"/>
      <c r="AA189" s="254"/>
      <c r="AB189" s="254"/>
      <c r="AC189" s="254"/>
      <c r="AD189" s="254"/>
      <c r="AE189" s="254"/>
      <c r="AF189" s="287"/>
      <c r="AG189" s="287"/>
      <c r="AH189" s="287"/>
      <c r="AI189" s="287"/>
      <c r="AJ189" s="287"/>
      <c r="AK189" s="287"/>
      <c r="AL189" s="287"/>
      <c r="AM189" s="287"/>
      <c r="AN189" s="287"/>
      <c r="AO189" s="287"/>
      <c r="AP189" s="287"/>
      <c r="AQ189" s="287"/>
      <c r="AR189" s="287"/>
      <c r="AS189" s="287"/>
      <c r="AT189" s="287"/>
      <c r="AU189" s="287"/>
      <c r="AV189" s="287"/>
      <c r="AW189" s="287"/>
      <c r="AX189" s="287"/>
      <c r="AY189" s="287"/>
      <c r="AZ189" s="287"/>
      <c r="BA189" s="287"/>
      <c r="BB189" s="287"/>
      <c r="BC189" s="287"/>
      <c r="BD189" s="287"/>
      <c r="BE189" s="287"/>
      <c r="BF189" s="287"/>
    </row>
    <row r="190" spans="2:58" hidden="1">
      <c r="B190" s="5" t="s">
        <v>307</v>
      </c>
      <c r="C190" s="5" t="str">
        <f t="shared" ca="1" si="180"/>
        <v>Veikla</v>
      </c>
      <c r="D190" t="str">
        <f t="shared" ca="1" si="181"/>
        <v>False</v>
      </c>
      <c r="E190" s="288">
        <v>1.25</v>
      </c>
      <c r="F190" s="288">
        <v>1.1000000000000001</v>
      </c>
      <c r="G190" s="288">
        <v>1</v>
      </c>
      <c r="H190" s="288">
        <v>0.9</v>
      </c>
      <c r="I190" s="288">
        <v>0.75</v>
      </c>
      <c r="J190" s="255">
        <v>1.7</v>
      </c>
      <c r="K190" s="254"/>
      <c r="L190" s="254">
        <v>1.25</v>
      </c>
      <c r="M190" s="254">
        <v>1.1000000000000001</v>
      </c>
      <c r="N190" s="254">
        <v>1</v>
      </c>
      <c r="O190" s="254">
        <v>0.9</v>
      </c>
      <c r="P190" s="254">
        <v>0.75</v>
      </c>
      <c r="Q190" s="254"/>
      <c r="R190" s="254"/>
      <c r="S190" s="254"/>
      <c r="T190" s="254"/>
      <c r="U190" s="254"/>
      <c r="V190" s="254"/>
      <c r="W190" s="254"/>
      <c r="X190" s="254"/>
      <c r="Y190" s="254"/>
      <c r="Z190" s="254"/>
      <c r="AA190" s="254"/>
      <c r="AB190" s="254"/>
      <c r="AC190" s="254"/>
      <c r="AD190" s="254"/>
      <c r="AE190" s="254"/>
      <c r="AF190" s="287"/>
      <c r="AG190" s="287"/>
      <c r="AH190" s="287"/>
      <c r="AI190" s="287"/>
      <c r="AJ190" s="287"/>
      <c r="AK190" s="287"/>
      <c r="AL190" s="287"/>
      <c r="AM190" s="287"/>
      <c r="AN190" s="287"/>
      <c r="AO190" s="287"/>
      <c r="AP190" s="287"/>
      <c r="AQ190" s="287"/>
      <c r="AR190" s="287"/>
      <c r="AS190" s="287"/>
      <c r="AT190" s="287"/>
      <c r="AU190" s="287"/>
      <c r="AV190" s="287"/>
      <c r="AW190" s="287"/>
      <c r="AX190" s="287"/>
      <c r="AY190" s="287"/>
      <c r="AZ190" s="287"/>
      <c r="BA190" s="287"/>
      <c r="BB190" s="287"/>
      <c r="BC190" s="287"/>
      <c r="BD190" s="287"/>
      <c r="BE190" s="287"/>
      <c r="BF190" s="287"/>
    </row>
    <row r="191" spans="2:58" hidden="1">
      <c r="B191" s="5" t="s">
        <v>308</v>
      </c>
      <c r="C191" s="5" t="str">
        <f t="shared" ca="1" si="180"/>
        <v>Veikla</v>
      </c>
      <c r="D191" t="str">
        <f t="shared" ca="1" si="181"/>
        <v>False</v>
      </c>
      <c r="E191" s="288">
        <v>1.25</v>
      </c>
      <c r="F191" s="288">
        <v>1.1000000000000001</v>
      </c>
      <c r="G191" s="288">
        <v>1</v>
      </c>
      <c r="H191" s="288">
        <v>0.9</v>
      </c>
      <c r="I191" s="288">
        <v>0.75</v>
      </c>
      <c r="J191" s="255">
        <v>1.75</v>
      </c>
      <c r="K191" s="254"/>
      <c r="L191" s="254">
        <v>1.25</v>
      </c>
      <c r="M191" s="254">
        <v>1.1000000000000001</v>
      </c>
      <c r="N191" s="254">
        <v>1</v>
      </c>
      <c r="O191" s="254">
        <v>0.9</v>
      </c>
      <c r="P191" s="254">
        <v>0.75</v>
      </c>
      <c r="Q191" s="254"/>
      <c r="R191" s="254"/>
      <c r="S191" s="254"/>
      <c r="T191" s="254"/>
      <c r="U191" s="254"/>
      <c r="V191" s="254"/>
      <c r="W191" s="254"/>
      <c r="X191" s="254"/>
      <c r="Y191" s="254"/>
      <c r="Z191" s="254"/>
      <c r="AA191" s="254"/>
      <c r="AB191" s="254"/>
      <c r="AC191" s="254"/>
      <c r="AD191" s="254"/>
      <c r="AE191" s="254"/>
      <c r="AF191" s="287"/>
      <c r="AG191" s="287"/>
      <c r="AH191" s="287"/>
      <c r="AI191" s="287"/>
      <c r="AJ191" s="287"/>
      <c r="AK191" s="287"/>
      <c r="AL191" s="287"/>
      <c r="AM191" s="287"/>
      <c r="AN191" s="287"/>
      <c r="AO191" s="287"/>
      <c r="AP191" s="287"/>
      <c r="AQ191" s="287"/>
      <c r="AR191" s="287"/>
      <c r="AS191" s="287"/>
      <c r="AT191" s="287"/>
      <c r="AU191" s="287"/>
      <c r="AV191" s="287"/>
      <c r="AW191" s="287"/>
      <c r="AX191" s="287"/>
      <c r="AY191" s="287"/>
      <c r="AZ191" s="287"/>
      <c r="BA191" s="287"/>
      <c r="BB191" s="287"/>
      <c r="BC191" s="287"/>
      <c r="BD191" s="287"/>
      <c r="BE191" s="287"/>
      <c r="BF191" s="287"/>
    </row>
    <row r="192" spans="2:58" hidden="1">
      <c r="B192" s="5" t="s">
        <v>309</v>
      </c>
      <c r="C192" s="5" t="str">
        <f t="shared" ca="1" si="180"/>
        <v>Veikla</v>
      </c>
      <c r="D192" t="str">
        <f t="shared" ca="1" si="181"/>
        <v>False</v>
      </c>
      <c r="E192" s="288">
        <v>1.25</v>
      </c>
      <c r="F192" s="288">
        <v>1.1000000000000001</v>
      </c>
      <c r="G192" s="288">
        <v>1</v>
      </c>
      <c r="H192" s="288">
        <v>0.9</v>
      </c>
      <c r="I192" s="288">
        <v>0.75</v>
      </c>
      <c r="J192" s="255">
        <v>1.8</v>
      </c>
      <c r="K192" s="254"/>
      <c r="L192" s="254">
        <v>1.25</v>
      </c>
      <c r="M192" s="254">
        <v>1.1000000000000001</v>
      </c>
      <c r="N192" s="254">
        <v>1</v>
      </c>
      <c r="O192" s="254">
        <v>0.9</v>
      </c>
      <c r="P192" s="254">
        <v>0.75</v>
      </c>
      <c r="Q192" s="254"/>
      <c r="R192" s="254"/>
      <c r="S192" s="254"/>
      <c r="T192" s="254"/>
      <c r="U192" s="254"/>
      <c r="V192" s="254"/>
      <c r="W192" s="254"/>
      <c r="X192" s="254"/>
      <c r="Y192" s="254"/>
      <c r="Z192" s="254"/>
      <c r="AA192" s="254"/>
      <c r="AB192" s="254"/>
      <c r="AC192" s="254"/>
      <c r="AD192" s="254"/>
      <c r="AE192" s="254"/>
      <c r="AF192" s="287"/>
      <c r="AG192" s="287"/>
      <c r="AH192" s="287"/>
      <c r="AI192" s="287"/>
      <c r="AJ192" s="287"/>
      <c r="AK192" s="287"/>
      <c r="AL192" s="287"/>
      <c r="AM192" s="287"/>
      <c r="AN192" s="287"/>
      <c r="AO192" s="287"/>
      <c r="AP192" s="287"/>
      <c r="AQ192" s="287"/>
      <c r="AR192" s="287"/>
      <c r="AS192" s="287"/>
      <c r="AT192" s="287"/>
      <c r="AU192" s="287"/>
      <c r="AV192" s="287"/>
      <c r="AW192" s="287"/>
      <c r="AX192" s="287"/>
      <c r="AY192" s="287"/>
      <c r="AZ192" s="287"/>
      <c r="BA192" s="287"/>
      <c r="BB192" s="287"/>
      <c r="BC192" s="287"/>
      <c r="BD192" s="287"/>
      <c r="BE192" s="287"/>
      <c r="BF192" s="287"/>
    </row>
    <row r="193" spans="2:58" hidden="1">
      <c r="B193" s="5" t="s">
        <v>310</v>
      </c>
      <c r="C193" s="5" t="str">
        <f t="shared" ca="1" si="180"/>
        <v>Veikla</v>
      </c>
      <c r="D193" t="str">
        <f t="shared" ca="1" si="181"/>
        <v>False</v>
      </c>
      <c r="E193" s="288">
        <v>1.25</v>
      </c>
      <c r="F193" s="288">
        <v>1.1000000000000001</v>
      </c>
      <c r="G193" s="288">
        <v>1</v>
      </c>
      <c r="H193" s="288">
        <v>0.9</v>
      </c>
      <c r="I193" s="288">
        <v>0.75</v>
      </c>
      <c r="J193" s="255">
        <v>1.85</v>
      </c>
      <c r="K193" s="254"/>
      <c r="L193" s="254">
        <v>1.25</v>
      </c>
      <c r="M193" s="254">
        <v>1.1000000000000001</v>
      </c>
      <c r="N193" s="254">
        <v>1</v>
      </c>
      <c r="O193" s="254">
        <v>0.9</v>
      </c>
      <c r="P193" s="254">
        <v>0.75</v>
      </c>
      <c r="Q193" s="254"/>
      <c r="R193" s="254"/>
      <c r="S193" s="254"/>
      <c r="T193" s="254"/>
      <c r="U193" s="254"/>
      <c r="V193" s="254"/>
      <c r="W193" s="254"/>
      <c r="X193" s="254"/>
      <c r="Y193" s="254"/>
      <c r="Z193" s="254"/>
      <c r="AA193" s="254"/>
      <c r="AB193" s="254"/>
      <c r="AC193" s="254"/>
      <c r="AD193" s="254"/>
      <c r="AE193" s="254"/>
      <c r="AF193" s="287"/>
      <c r="AG193" s="287"/>
      <c r="AH193" s="287"/>
      <c r="AI193" s="287"/>
      <c r="AJ193" s="287"/>
      <c r="AK193" s="287"/>
      <c r="AL193" s="287"/>
      <c r="AM193" s="287"/>
      <c r="AN193" s="287"/>
      <c r="AO193" s="287"/>
      <c r="AP193" s="287"/>
      <c r="AQ193" s="287"/>
      <c r="AR193" s="287"/>
      <c r="AS193" s="287"/>
      <c r="AT193" s="287"/>
      <c r="AU193" s="287"/>
      <c r="AV193" s="287"/>
      <c r="AW193" s="287"/>
      <c r="AX193" s="287"/>
      <c r="AY193" s="287"/>
      <c r="AZ193" s="287"/>
      <c r="BA193" s="287"/>
      <c r="BB193" s="287"/>
      <c r="BC193" s="287"/>
      <c r="BD193" s="287"/>
      <c r="BE193" s="287"/>
      <c r="BF193" s="287"/>
    </row>
    <row r="194" spans="2:58" hidden="1">
      <c r="B194" s="5" t="s">
        <v>311</v>
      </c>
      <c r="C194" s="5" t="str">
        <f t="shared" ca="1" si="180"/>
        <v>Reinvesticijos (po priemonės įgyvendinimo)</v>
      </c>
      <c r="D194" t="str">
        <f t="shared" ca="1" si="181"/>
        <v>False</v>
      </c>
      <c r="E194" s="288">
        <v>1.25</v>
      </c>
      <c r="F194" s="288">
        <v>1.1000000000000001</v>
      </c>
      <c r="G194" s="288">
        <v>1</v>
      </c>
      <c r="H194" s="288">
        <v>0.9</v>
      </c>
      <c r="I194" s="288">
        <v>0.75</v>
      </c>
      <c r="J194" s="255">
        <v>1.9</v>
      </c>
      <c r="K194" s="254"/>
      <c r="L194" s="254">
        <v>1.25</v>
      </c>
      <c r="M194" s="254">
        <v>1.1000000000000001</v>
      </c>
      <c r="N194" s="254">
        <v>1</v>
      </c>
      <c r="O194" s="254">
        <v>0.9</v>
      </c>
      <c r="P194" s="254">
        <v>0.75</v>
      </c>
      <c r="Q194" s="254"/>
      <c r="R194" s="254"/>
      <c r="S194" s="254"/>
      <c r="T194" s="254"/>
      <c r="U194" s="254"/>
      <c r="V194" s="254"/>
      <c r="W194" s="254"/>
      <c r="X194" s="254"/>
      <c r="Y194" s="254"/>
      <c r="Z194" s="254"/>
      <c r="AA194" s="254"/>
      <c r="AB194" s="254"/>
      <c r="AC194" s="254"/>
      <c r="AD194" s="254"/>
      <c r="AE194" s="254"/>
      <c r="AF194" s="287"/>
      <c r="AG194" s="287"/>
      <c r="AH194" s="287"/>
      <c r="AI194" s="287"/>
      <c r="AJ194" s="287"/>
      <c r="AK194" s="287"/>
      <c r="AL194" s="287"/>
      <c r="AM194" s="287"/>
      <c r="AN194" s="287"/>
      <c r="AO194" s="287"/>
      <c r="AP194" s="287"/>
      <c r="AQ194" s="287"/>
      <c r="AR194" s="287"/>
      <c r="AS194" s="287"/>
      <c r="AT194" s="287"/>
      <c r="AU194" s="287"/>
      <c r="AV194" s="287"/>
      <c r="AW194" s="287"/>
      <c r="AX194" s="287"/>
      <c r="AY194" s="287"/>
      <c r="AZ194" s="287"/>
      <c r="BA194" s="287"/>
      <c r="BB194" s="287"/>
      <c r="BC194" s="287"/>
      <c r="BD194" s="287"/>
      <c r="BE194" s="287"/>
      <c r="BF194" s="287"/>
    </row>
    <row r="195" spans="2:58" hidden="1">
      <c r="B195" s="5" t="s">
        <v>312</v>
      </c>
      <c r="C195" s="5" t="str">
        <f t="shared" ca="1" si="180"/>
        <v>Likutinė vertė</v>
      </c>
      <c r="D195" t="str">
        <f t="shared" ca="1" si="181"/>
        <v>False</v>
      </c>
      <c r="E195" s="288">
        <v>0.75</v>
      </c>
      <c r="F195" s="288">
        <v>0.9</v>
      </c>
      <c r="G195" s="288">
        <v>1</v>
      </c>
      <c r="H195" s="288">
        <v>1.1000000000000001</v>
      </c>
      <c r="I195" s="288">
        <v>1.25</v>
      </c>
      <c r="J195" s="255">
        <v>1.95</v>
      </c>
      <c r="K195" s="254"/>
      <c r="L195" s="254">
        <v>0.75</v>
      </c>
      <c r="M195" s="254">
        <v>0.9</v>
      </c>
      <c r="N195" s="254">
        <v>1</v>
      </c>
      <c r="O195" s="254">
        <v>1.1000000000000001</v>
      </c>
      <c r="P195" s="254">
        <v>1.25</v>
      </c>
      <c r="Q195" s="254"/>
      <c r="R195" s="254"/>
      <c r="S195" s="254"/>
      <c r="T195" s="254"/>
      <c r="U195" s="254"/>
      <c r="V195" s="254"/>
      <c r="W195" s="254"/>
      <c r="X195" s="254"/>
      <c r="Y195" s="254"/>
      <c r="Z195" s="254"/>
      <c r="AA195" s="254"/>
      <c r="AB195" s="254"/>
      <c r="AC195" s="254"/>
      <c r="AD195" s="254"/>
      <c r="AE195" s="254"/>
      <c r="AF195" s="287"/>
      <c r="AG195" s="287"/>
      <c r="AH195" s="287"/>
      <c r="AI195" s="287"/>
      <c r="AJ195" s="287"/>
      <c r="AK195" s="287"/>
      <c r="AL195" s="287"/>
      <c r="AM195" s="287"/>
      <c r="AN195" s="287"/>
      <c r="AO195" s="287"/>
      <c r="AP195" s="287"/>
      <c r="AQ195" s="287"/>
      <c r="AR195" s="287"/>
      <c r="AS195" s="287"/>
      <c r="AT195" s="287"/>
      <c r="AU195" s="287"/>
      <c r="AV195" s="287"/>
      <c r="AW195" s="287"/>
      <c r="AX195" s="287"/>
      <c r="AY195" s="287"/>
      <c r="AZ195" s="287"/>
      <c r="BA195" s="287"/>
      <c r="BB195" s="287"/>
      <c r="BC195" s="287"/>
      <c r="BD195" s="287"/>
      <c r="BE195" s="287"/>
      <c r="BF195" s="287"/>
    </row>
    <row r="196" spans="2:58">
      <c r="B196" s="5" t="s">
        <v>313</v>
      </c>
      <c r="C196" s="5" t="str">
        <f t="shared" ca="1" si="180"/>
        <v>Eismo kontrolės sistemų diegimas (VL)</v>
      </c>
      <c r="D196" t="str">
        <f t="shared" ca="1" si="181"/>
        <v>True</v>
      </c>
      <c r="E196" s="288">
        <v>1.25</v>
      </c>
      <c r="F196" s="288">
        <v>1.1000000000000001</v>
      </c>
      <c r="G196" s="288">
        <v>1</v>
      </c>
      <c r="H196" s="288">
        <v>0.9</v>
      </c>
      <c r="I196" s="288">
        <v>0.75</v>
      </c>
      <c r="J196" s="255">
        <v>2</v>
      </c>
      <c r="K196" s="254"/>
      <c r="L196" s="254">
        <v>1.25</v>
      </c>
      <c r="M196" s="254">
        <v>1.1000000000000001</v>
      </c>
      <c r="N196" s="254">
        <v>1</v>
      </c>
      <c r="O196" s="254">
        <v>0.9</v>
      </c>
      <c r="P196" s="254">
        <v>0.75</v>
      </c>
      <c r="Q196" s="254"/>
      <c r="R196" s="254"/>
      <c r="S196" s="254"/>
      <c r="T196" s="254"/>
      <c r="U196" s="254"/>
      <c r="V196" s="254"/>
      <c r="W196" s="254"/>
      <c r="X196" s="254"/>
      <c r="Y196" s="254"/>
      <c r="Z196" s="254"/>
      <c r="AA196" s="254"/>
      <c r="AB196" s="254"/>
      <c r="AC196" s="254"/>
      <c r="AD196" s="254"/>
      <c r="AE196" s="254"/>
      <c r="AF196" s="287"/>
      <c r="AG196" s="287"/>
      <c r="AH196" s="287"/>
      <c r="AI196" s="287"/>
      <c r="AJ196" s="287"/>
      <c r="AK196" s="287"/>
      <c r="AL196" s="287"/>
      <c r="AM196" s="287"/>
      <c r="AN196" s="287"/>
      <c r="AO196" s="287"/>
      <c r="AP196" s="287"/>
      <c r="AQ196" s="287"/>
      <c r="AR196" s="287"/>
      <c r="AS196" s="287"/>
      <c r="AT196" s="287"/>
      <c r="AU196" s="287"/>
      <c r="AV196" s="287"/>
      <c r="AW196" s="287"/>
      <c r="AX196" s="287"/>
      <c r="AY196" s="287"/>
      <c r="AZ196" s="287"/>
      <c r="BA196" s="287"/>
      <c r="BB196" s="287"/>
      <c r="BC196" s="287"/>
      <c r="BD196" s="287"/>
      <c r="BE196" s="287"/>
      <c r="BF196" s="287"/>
    </row>
    <row r="197" spans="2:58">
      <c r="B197" s="5" t="s">
        <v>314</v>
      </c>
      <c r="C197" s="5" t="str">
        <f t="shared" ca="1" si="180"/>
        <v>Eismo saugumo priemonių diegimas susikirtimo su geležinkeliu vietose: a). vieno lygio geležinkelio pervažų modernizavimas, diegiant eismo saugumo priemones (25 pervažos); b). dviejų lygių pėsčiųjų perėjų įrengimas panaikinant vieno lygio susikirtimus (2 tuneliai); c). dviejų lygių pėsčiųjų perėjų (viadukų) modernizavimas (3 viadukai) (LTGI)</v>
      </c>
      <c r="D197" t="str">
        <f t="shared" ca="1" si="181"/>
        <v>True</v>
      </c>
      <c r="E197" s="288">
        <v>1.25</v>
      </c>
      <c r="F197" s="288">
        <v>1.1000000000000001</v>
      </c>
      <c r="G197" s="288">
        <v>1</v>
      </c>
      <c r="H197" s="288">
        <v>0.9</v>
      </c>
      <c r="I197" s="288">
        <v>0.75</v>
      </c>
      <c r="J197" s="254"/>
      <c r="K197" s="254"/>
      <c r="L197" s="254">
        <v>1.25</v>
      </c>
      <c r="M197" s="254">
        <v>1.1000000000000001</v>
      </c>
      <c r="N197" s="254">
        <v>1</v>
      </c>
      <c r="O197" s="254">
        <v>0.9</v>
      </c>
      <c r="P197" s="254">
        <v>0.75</v>
      </c>
      <c r="Q197" s="254"/>
      <c r="R197" s="254"/>
      <c r="S197" s="254"/>
      <c r="T197" s="254"/>
      <c r="U197" s="254"/>
      <c r="V197" s="254"/>
      <c r="W197" s="254"/>
      <c r="X197" s="254"/>
      <c r="Y197" s="254"/>
      <c r="Z197" s="254"/>
      <c r="AA197" s="254"/>
      <c r="AB197" s="254"/>
      <c r="AC197" s="254"/>
      <c r="AD197" s="254"/>
      <c r="AE197" s="254"/>
      <c r="AF197" s="287"/>
      <c r="AG197" s="287"/>
      <c r="AH197" s="287"/>
      <c r="AI197" s="287"/>
      <c r="AJ197" s="287"/>
      <c r="AK197" s="287"/>
      <c r="AL197" s="287"/>
      <c r="AM197" s="287"/>
      <c r="AN197" s="287"/>
      <c r="AO197" s="287"/>
      <c r="AP197" s="287"/>
      <c r="AQ197" s="287"/>
      <c r="AR197" s="287"/>
      <c r="AS197" s="287"/>
      <c r="AT197" s="287"/>
      <c r="AU197" s="287"/>
      <c r="AV197" s="287"/>
      <c r="AW197" s="287"/>
      <c r="AX197" s="287"/>
      <c r="AY197" s="287"/>
      <c r="AZ197" s="287"/>
      <c r="BA197" s="287"/>
      <c r="BB197" s="287"/>
      <c r="BC197" s="287"/>
      <c r="BD197" s="287"/>
      <c r="BE197" s="287"/>
      <c r="BF197" s="287"/>
    </row>
    <row r="198" spans="2:58">
      <c r="B198" s="5" t="s">
        <v>315</v>
      </c>
      <c r="C198" s="5" t="str">
        <f t="shared" ca="1" si="180"/>
        <v>Sankryžų rekonstravimas (VL)</v>
      </c>
      <c r="D198" t="str">
        <f t="shared" ca="1" si="181"/>
        <v>True</v>
      </c>
      <c r="E198" s="288">
        <v>1.25</v>
      </c>
      <c r="F198" s="288">
        <v>1.1000000000000001</v>
      </c>
      <c r="G198" s="288">
        <v>1</v>
      </c>
      <c r="H198" s="288">
        <v>0.9</v>
      </c>
      <c r="I198" s="288">
        <v>0.75</v>
      </c>
      <c r="J198" s="254"/>
      <c r="K198" s="254"/>
      <c r="L198" s="254">
        <v>1.25</v>
      </c>
      <c r="M198" s="254">
        <v>1.1000000000000001</v>
      </c>
      <c r="N198" s="254">
        <v>1</v>
      </c>
      <c r="O198" s="254">
        <v>0.9</v>
      </c>
      <c r="P198" s="254">
        <v>0.75</v>
      </c>
      <c r="Q198" s="254"/>
      <c r="R198" s="254"/>
      <c r="S198" s="254"/>
      <c r="T198" s="254"/>
      <c r="U198" s="254"/>
      <c r="V198" s="254"/>
      <c r="W198" s="254"/>
      <c r="X198" s="254"/>
      <c r="Y198" s="254"/>
      <c r="Z198" s="254"/>
      <c r="AA198" s="254"/>
      <c r="AB198" s="254"/>
      <c r="AC198" s="254"/>
      <c r="AD198" s="254"/>
      <c r="AE198" s="254"/>
      <c r="AF198" s="287"/>
      <c r="AG198" s="287"/>
      <c r="AH198" s="287"/>
      <c r="AI198" s="287"/>
      <c r="AJ198" s="287"/>
      <c r="AK198" s="287"/>
      <c r="AL198" s="287"/>
      <c r="AM198" s="287"/>
      <c r="AN198" s="287"/>
      <c r="AO198" s="287"/>
      <c r="AP198" s="287"/>
      <c r="AQ198" s="287"/>
      <c r="AR198" s="287"/>
      <c r="AS198" s="287"/>
      <c r="AT198" s="287"/>
      <c r="AU198" s="287"/>
      <c r="AV198" s="287"/>
      <c r="AW198" s="287"/>
      <c r="AX198" s="287"/>
      <c r="AY198" s="287"/>
      <c r="AZ198" s="287"/>
      <c r="BA198" s="287"/>
      <c r="BB198" s="287"/>
      <c r="BC198" s="287"/>
      <c r="BD198" s="287"/>
      <c r="BE198" s="287"/>
      <c r="BF198" s="287"/>
    </row>
    <row r="199" spans="2:58">
      <c r="B199" s="5" t="s">
        <v>316</v>
      </c>
      <c r="C199" s="5" t="str">
        <f t="shared" ca="1" si="180"/>
        <v/>
      </c>
      <c r="D199" t="e">
        <f t="shared" ca="1" si="181"/>
        <v>#N/A</v>
      </c>
      <c r="E199" s="288">
        <v>1.25</v>
      </c>
      <c r="F199" s="288">
        <v>1.1000000000000001</v>
      </c>
      <c r="G199" s="288">
        <v>1</v>
      </c>
      <c r="H199" s="288">
        <v>0.9</v>
      </c>
      <c r="I199" s="288">
        <v>0.75</v>
      </c>
      <c r="J199" s="254"/>
      <c r="K199" s="254"/>
      <c r="L199" s="254">
        <v>1.25</v>
      </c>
      <c r="M199" s="254">
        <v>1.1000000000000001</v>
      </c>
      <c r="N199" s="254">
        <v>1</v>
      </c>
      <c r="O199" s="254">
        <v>0.9</v>
      </c>
      <c r="P199" s="254">
        <v>0.75</v>
      </c>
      <c r="Q199" s="254"/>
      <c r="R199" s="254"/>
      <c r="S199" s="254"/>
      <c r="T199" s="254"/>
      <c r="U199" s="254"/>
      <c r="V199" s="254"/>
      <c r="W199" s="254"/>
      <c r="X199" s="254"/>
      <c r="Y199" s="254"/>
      <c r="Z199" s="254"/>
      <c r="AA199" s="254"/>
      <c r="AB199" s="254"/>
      <c r="AC199" s="254"/>
      <c r="AD199" s="254"/>
      <c r="AE199" s="254"/>
      <c r="AF199" s="287"/>
      <c r="AG199" s="287"/>
      <c r="AH199" s="287"/>
      <c r="AI199" s="287"/>
      <c r="AJ199" s="287"/>
      <c r="AK199" s="287"/>
      <c r="AL199" s="287"/>
      <c r="AM199" s="287"/>
      <c r="AN199" s="287"/>
      <c r="AO199" s="287"/>
      <c r="AP199" s="287"/>
      <c r="AQ199" s="287"/>
      <c r="AR199" s="287"/>
      <c r="AS199" s="287"/>
      <c r="AT199" s="287"/>
      <c r="AU199" s="287"/>
      <c r="AV199" s="287"/>
      <c r="AW199" s="287"/>
      <c r="AX199" s="287"/>
      <c r="AY199" s="287"/>
      <c r="AZ199" s="287"/>
      <c r="BA199" s="287"/>
      <c r="BB199" s="287"/>
      <c r="BC199" s="287"/>
      <c r="BD199" s="287"/>
      <c r="BE199" s="287"/>
      <c r="BF199" s="287"/>
    </row>
    <row r="200" spans="2:58">
      <c r="B200" s="5" t="s">
        <v>317</v>
      </c>
      <c r="C200" s="5" t="str">
        <f t="shared" ca="1" si="180"/>
        <v>Saugaus eismo priemonių, mažinančių arba visiškai šalinančių juodųjų dėmių riziką, įdiegimas (VL)</v>
      </c>
      <c r="D200" t="str">
        <f t="shared" ca="1" si="181"/>
        <v>True</v>
      </c>
      <c r="E200" s="288">
        <v>1.25</v>
      </c>
      <c r="F200" s="288">
        <v>1.1000000000000001</v>
      </c>
      <c r="G200" s="288">
        <v>1</v>
      </c>
      <c r="H200" s="288">
        <v>0.9</v>
      </c>
      <c r="I200" s="288">
        <v>0.75</v>
      </c>
      <c r="J200" s="254"/>
      <c r="K200" s="254"/>
      <c r="L200" s="254">
        <v>1.25</v>
      </c>
      <c r="M200" s="254">
        <v>1.1000000000000001</v>
      </c>
      <c r="N200" s="254">
        <v>1</v>
      </c>
      <c r="O200" s="254">
        <v>0.9</v>
      </c>
      <c r="P200" s="254">
        <v>0.75</v>
      </c>
      <c r="Q200" s="254"/>
      <c r="R200" s="254"/>
      <c r="S200" s="254"/>
      <c r="T200" s="254"/>
      <c r="U200" s="254"/>
      <c r="V200" s="254"/>
      <c r="W200" s="254"/>
      <c r="X200" s="254"/>
      <c r="Y200" s="254"/>
      <c r="Z200" s="254"/>
      <c r="AA200" s="254"/>
      <c r="AB200" s="254"/>
      <c r="AC200" s="254"/>
      <c r="AD200" s="254"/>
      <c r="AE200" s="254"/>
      <c r="AF200" s="287"/>
      <c r="AG200" s="287"/>
      <c r="AH200" s="287"/>
      <c r="AI200" s="287"/>
      <c r="AJ200" s="287"/>
      <c r="AK200" s="287"/>
      <c r="AL200" s="287"/>
      <c r="AM200" s="287"/>
      <c r="AN200" s="287"/>
      <c r="AO200" s="287"/>
      <c r="AP200" s="287"/>
      <c r="AQ200" s="287"/>
      <c r="AR200" s="287"/>
      <c r="AS200" s="287"/>
      <c r="AT200" s="287"/>
      <c r="AU200" s="287"/>
      <c r="AV200" s="287"/>
      <c r="AW200" s="287"/>
      <c r="AX200" s="287"/>
      <c r="AY200" s="287"/>
      <c r="AZ200" s="287"/>
      <c r="BA200" s="287"/>
      <c r="BB200" s="287"/>
      <c r="BC200" s="287"/>
      <c r="BD200" s="287"/>
      <c r="BE200" s="287"/>
      <c r="BF200" s="287"/>
    </row>
    <row r="201" spans="2:58">
      <c r="B201" s="5" t="s">
        <v>318</v>
      </c>
      <c r="C201" s="5" t="str">
        <f t="shared" ca="1" si="180"/>
        <v>Veikla</v>
      </c>
      <c r="D201" t="str">
        <f t="shared" ca="1" si="181"/>
        <v>False</v>
      </c>
      <c r="E201" s="288">
        <v>1.25</v>
      </c>
      <c r="F201" s="288">
        <v>1.1000000000000001</v>
      </c>
      <c r="G201" s="288">
        <v>1</v>
      </c>
      <c r="H201" s="288">
        <v>0.9</v>
      </c>
      <c r="I201" s="288">
        <v>0.75</v>
      </c>
      <c r="J201" s="254"/>
      <c r="K201" s="254"/>
      <c r="L201" s="254">
        <v>1.25</v>
      </c>
      <c r="M201" s="254">
        <v>1.1000000000000001</v>
      </c>
      <c r="N201" s="254">
        <v>1</v>
      </c>
      <c r="O201" s="254">
        <v>0.9</v>
      </c>
      <c r="P201" s="254">
        <v>0.75</v>
      </c>
      <c r="Q201" s="254"/>
      <c r="R201" s="254"/>
      <c r="S201" s="254"/>
      <c r="T201" s="254"/>
      <c r="U201" s="254"/>
      <c r="V201" s="254"/>
      <c r="W201" s="254"/>
      <c r="X201" s="254"/>
      <c r="Y201" s="254"/>
      <c r="Z201" s="254"/>
      <c r="AA201" s="254"/>
      <c r="AB201" s="254"/>
      <c r="AC201" s="254"/>
      <c r="AD201" s="254"/>
      <c r="AE201" s="254"/>
      <c r="AF201" s="287"/>
      <c r="AG201" s="287"/>
      <c r="AH201" s="287"/>
      <c r="AI201" s="287"/>
      <c r="AJ201" s="287"/>
      <c r="AK201" s="287"/>
      <c r="AL201" s="287"/>
      <c r="AM201" s="287"/>
      <c r="AN201" s="287"/>
      <c r="AO201" s="287"/>
      <c r="AP201" s="287"/>
      <c r="AQ201" s="287"/>
      <c r="AR201" s="287"/>
      <c r="AS201" s="287"/>
      <c r="AT201" s="287"/>
      <c r="AU201" s="287"/>
      <c r="AV201" s="287"/>
      <c r="AW201" s="287"/>
      <c r="AX201" s="287"/>
      <c r="AY201" s="287"/>
      <c r="AZ201" s="287"/>
      <c r="BA201" s="287"/>
      <c r="BB201" s="287"/>
      <c r="BC201" s="287"/>
      <c r="BD201" s="287"/>
      <c r="BE201" s="287"/>
      <c r="BF201" s="287"/>
    </row>
    <row r="202" spans="2:58" hidden="1">
      <c r="B202" s="5" t="s">
        <v>319</v>
      </c>
      <c r="C202" s="5" t="str">
        <f t="shared" ca="1" si="180"/>
        <v>Saugų eismą gerinančių priemonių diegimas TEN-T keliuose (SaF, 3.1.2 veikla) (VL)</v>
      </c>
      <c r="D202" t="str">
        <f t="shared" ca="1" si="181"/>
        <v>True</v>
      </c>
      <c r="E202" s="288">
        <v>1.25</v>
      </c>
      <c r="F202" s="288">
        <v>1.1000000000000001</v>
      </c>
      <c r="G202" s="288">
        <v>1</v>
      </c>
      <c r="H202" s="288">
        <v>0.9</v>
      </c>
      <c r="I202" s="288">
        <v>0.75</v>
      </c>
      <c r="J202" s="254"/>
      <c r="K202" s="254"/>
      <c r="L202" s="254">
        <v>1.25</v>
      </c>
      <c r="M202" s="254">
        <v>1.1000000000000001</v>
      </c>
      <c r="N202" s="254">
        <v>1</v>
      </c>
      <c r="O202" s="254">
        <v>0.9</v>
      </c>
      <c r="P202" s="254">
        <v>0.75</v>
      </c>
      <c r="Q202" s="254"/>
      <c r="R202" s="254"/>
      <c r="S202" s="254"/>
      <c r="T202" s="254"/>
      <c r="U202" s="254"/>
      <c r="V202" s="254"/>
      <c r="W202" s="254"/>
      <c r="X202" s="254"/>
      <c r="Y202" s="254"/>
      <c r="Z202" s="254"/>
      <c r="AA202" s="254"/>
      <c r="AB202" s="254"/>
      <c r="AC202" s="254"/>
      <c r="AD202" s="254"/>
      <c r="AE202" s="254"/>
      <c r="AF202" s="287"/>
      <c r="AG202" s="287"/>
      <c r="AH202" s="287"/>
      <c r="AI202" s="287"/>
      <c r="AJ202" s="287"/>
      <c r="AK202" s="287"/>
      <c r="AL202" s="287"/>
      <c r="AM202" s="287"/>
      <c r="AN202" s="287"/>
      <c r="AO202" s="287"/>
      <c r="AP202" s="287"/>
      <c r="AQ202" s="287"/>
      <c r="AR202" s="287"/>
      <c r="AS202" s="287"/>
      <c r="AT202" s="287"/>
      <c r="AU202" s="287"/>
      <c r="AV202" s="287"/>
      <c r="AW202" s="287"/>
      <c r="AX202" s="287"/>
      <c r="AY202" s="287"/>
      <c r="AZ202" s="287"/>
      <c r="BA202" s="287"/>
      <c r="BB202" s="287"/>
      <c r="BC202" s="287"/>
      <c r="BD202" s="287"/>
      <c r="BE202" s="287"/>
      <c r="BF202" s="287"/>
    </row>
    <row r="203" spans="2:58" hidden="1">
      <c r="B203" s="5" t="s">
        <v>320</v>
      </c>
      <c r="C203" s="5" t="str">
        <f t="shared" ca="1" si="180"/>
        <v>Veikla</v>
      </c>
      <c r="D203" t="str">
        <f t="shared" ca="1" si="181"/>
        <v>False</v>
      </c>
      <c r="E203" s="288">
        <v>1.25</v>
      </c>
      <c r="F203" s="288">
        <v>1.1000000000000001</v>
      </c>
      <c r="G203" s="288">
        <v>1</v>
      </c>
      <c r="H203" s="288">
        <v>0.9</v>
      </c>
      <c r="I203" s="288">
        <v>0.75</v>
      </c>
      <c r="J203" s="254"/>
      <c r="K203" s="254"/>
      <c r="L203" s="254">
        <v>1.25</v>
      </c>
      <c r="M203" s="254">
        <v>1.1000000000000001</v>
      </c>
      <c r="N203" s="254">
        <v>1</v>
      </c>
      <c r="O203" s="254">
        <v>0.9</v>
      </c>
      <c r="P203" s="254">
        <v>0.75</v>
      </c>
      <c r="Q203" s="254"/>
      <c r="R203" s="254"/>
      <c r="S203" s="254"/>
      <c r="T203" s="254"/>
      <c r="U203" s="254"/>
      <c r="V203" s="254"/>
      <c r="W203" s="254"/>
      <c r="X203" s="254"/>
      <c r="Y203" s="254"/>
      <c r="Z203" s="254"/>
      <c r="AA203" s="254"/>
      <c r="AB203" s="254"/>
      <c r="AC203" s="254"/>
      <c r="AD203" s="254"/>
      <c r="AE203" s="254"/>
      <c r="AF203" s="287"/>
      <c r="AG203" s="287"/>
      <c r="AH203" s="287"/>
      <c r="AI203" s="287"/>
      <c r="AJ203" s="287"/>
      <c r="AK203" s="287"/>
      <c r="AL203" s="287"/>
      <c r="AM203" s="287"/>
      <c r="AN203" s="287"/>
      <c r="AO203" s="287"/>
      <c r="AP203" s="287"/>
      <c r="AQ203" s="287"/>
      <c r="AR203" s="287"/>
      <c r="AS203" s="287"/>
      <c r="AT203" s="287"/>
      <c r="AU203" s="287"/>
      <c r="AV203" s="287"/>
      <c r="AW203" s="287"/>
      <c r="AX203" s="287"/>
      <c r="AY203" s="287"/>
      <c r="AZ203" s="287"/>
      <c r="BA203" s="287"/>
      <c r="BB203" s="287"/>
      <c r="BC203" s="287"/>
      <c r="BD203" s="287"/>
      <c r="BE203" s="287"/>
      <c r="BF203" s="287"/>
    </row>
    <row r="204" spans="2:58">
      <c r="B204" s="5" t="s">
        <v>321</v>
      </c>
      <c r="C204" s="5" t="str">
        <f t="shared" ca="1" si="180"/>
        <v>Reinvesticijos (po priemonės įgyvendinimo)</v>
      </c>
      <c r="D204" t="str">
        <f t="shared" ca="1" si="181"/>
        <v>True</v>
      </c>
      <c r="E204" s="288">
        <v>1.25</v>
      </c>
      <c r="F204" s="288">
        <v>1.1000000000000001</v>
      </c>
      <c r="G204" s="288">
        <v>1</v>
      </c>
      <c r="H204" s="288">
        <v>0.9</v>
      </c>
      <c r="I204" s="288">
        <v>0.75</v>
      </c>
      <c r="J204" s="254"/>
      <c r="K204" s="254"/>
      <c r="L204" s="254">
        <v>1.25</v>
      </c>
      <c r="M204" s="254">
        <v>1.1000000000000001</v>
      </c>
      <c r="N204" s="254">
        <v>1</v>
      </c>
      <c r="O204" s="254">
        <v>0.9</v>
      </c>
      <c r="P204" s="254">
        <v>0.75</v>
      </c>
      <c r="Q204" s="254"/>
      <c r="R204" s="254"/>
      <c r="S204" s="254"/>
      <c r="T204" s="254"/>
      <c r="U204" s="254"/>
      <c r="V204" s="254"/>
      <c r="W204" s="254"/>
      <c r="X204" s="254"/>
      <c r="Y204" s="254"/>
      <c r="Z204" s="254"/>
      <c r="AA204" s="254"/>
      <c r="AB204" s="254"/>
      <c r="AC204" s="254"/>
      <c r="AD204" s="254"/>
      <c r="AE204" s="254"/>
      <c r="AF204" s="287"/>
      <c r="AG204" s="287"/>
      <c r="AH204" s="287"/>
      <c r="AI204" s="287"/>
      <c r="AJ204" s="287"/>
      <c r="AK204" s="287"/>
      <c r="AL204" s="287"/>
      <c r="AM204" s="287"/>
      <c r="AN204" s="287"/>
      <c r="AO204" s="287"/>
      <c r="AP204" s="287"/>
      <c r="AQ204" s="287"/>
      <c r="AR204" s="287"/>
      <c r="AS204" s="287"/>
      <c r="AT204" s="287"/>
      <c r="AU204" s="287"/>
      <c r="AV204" s="287"/>
      <c r="AW204" s="287"/>
      <c r="AX204" s="287"/>
      <c r="AY204" s="287"/>
      <c r="AZ204" s="287"/>
      <c r="BA204" s="287"/>
      <c r="BB204" s="287"/>
      <c r="BC204" s="287"/>
      <c r="BD204" s="287"/>
      <c r="BE204" s="287"/>
      <c r="BF204" s="287"/>
    </row>
    <row r="205" spans="2:58">
      <c r="B205" s="5" t="s">
        <v>322</v>
      </c>
      <c r="C205" s="5" t="str">
        <f t="shared" ca="1" si="180"/>
        <v>Likutinė vertė</v>
      </c>
      <c r="D205" t="str">
        <f t="shared" ca="1" si="181"/>
        <v>True</v>
      </c>
      <c r="E205" s="288">
        <v>0.75</v>
      </c>
      <c r="F205" s="288">
        <v>0.9</v>
      </c>
      <c r="G205" s="288">
        <v>1</v>
      </c>
      <c r="H205" s="288">
        <v>1.1000000000000001</v>
      </c>
      <c r="I205" s="288">
        <v>1.25</v>
      </c>
      <c r="J205" s="254"/>
      <c r="K205" s="254"/>
      <c r="L205" s="254">
        <v>0.75</v>
      </c>
      <c r="M205" s="254">
        <v>0.9</v>
      </c>
      <c r="N205" s="254">
        <v>1</v>
      </c>
      <c r="O205" s="254">
        <v>1.1000000000000001</v>
      </c>
      <c r="P205" s="254">
        <v>1.25</v>
      </c>
      <c r="Q205" s="254"/>
      <c r="R205" s="254"/>
      <c r="S205" s="254"/>
      <c r="T205" s="254"/>
      <c r="U205" s="254"/>
      <c r="V205" s="254"/>
      <c r="W205" s="254"/>
      <c r="X205" s="254"/>
      <c r="Y205" s="254"/>
      <c r="Z205" s="254"/>
      <c r="AA205" s="254"/>
      <c r="AB205" s="254"/>
      <c r="AC205" s="254"/>
      <c r="AD205" s="254"/>
      <c r="AE205" s="254"/>
      <c r="AF205" s="287"/>
      <c r="AG205" s="287"/>
      <c r="AH205" s="287"/>
      <c r="AI205" s="287"/>
      <c r="AJ205" s="287"/>
      <c r="AK205" s="287"/>
      <c r="AL205" s="287"/>
      <c r="AM205" s="287"/>
      <c r="AN205" s="287"/>
      <c r="AO205" s="287"/>
      <c r="AP205" s="287"/>
      <c r="AQ205" s="287"/>
      <c r="AR205" s="287"/>
      <c r="AS205" s="287"/>
      <c r="AT205" s="287"/>
      <c r="AU205" s="287"/>
      <c r="AV205" s="287"/>
      <c r="AW205" s="287"/>
      <c r="AX205" s="287"/>
      <c r="AY205" s="287"/>
      <c r="AZ205" s="287"/>
      <c r="BA205" s="287"/>
      <c r="BB205" s="287"/>
      <c r="BC205" s="287"/>
      <c r="BD205" s="287"/>
      <c r="BE205" s="287"/>
      <c r="BF205" s="287"/>
    </row>
    <row r="206" spans="2:58" hidden="1">
      <c r="B206" s="5" t="s">
        <v>323</v>
      </c>
      <c r="C206" s="5" t="str">
        <f t="shared" ca="1" si="180"/>
        <v>Veikla</v>
      </c>
      <c r="D206" t="str">
        <f t="shared" ca="1" si="181"/>
        <v>False</v>
      </c>
      <c r="E206" s="288">
        <v>1.25</v>
      </c>
      <c r="F206" s="288">
        <v>1.1000000000000001</v>
      </c>
      <c r="G206" s="288">
        <v>1</v>
      </c>
      <c r="H206" s="288">
        <v>0.9</v>
      </c>
      <c r="I206" s="288">
        <v>0.75</v>
      </c>
      <c r="J206" s="254"/>
      <c r="K206" s="254"/>
      <c r="L206" s="254">
        <v>1.25</v>
      </c>
      <c r="M206" s="254">
        <v>1.1000000000000001</v>
      </c>
      <c r="N206" s="254">
        <v>1</v>
      </c>
      <c r="O206" s="254">
        <v>0.9</v>
      </c>
      <c r="P206" s="254">
        <v>0.75</v>
      </c>
      <c r="Q206" s="254"/>
      <c r="R206" s="254"/>
      <c r="S206" s="254"/>
      <c r="T206" s="254"/>
      <c r="U206" s="254"/>
      <c r="V206" s="254"/>
      <c r="W206" s="254"/>
      <c r="X206" s="254"/>
      <c r="Y206" s="254"/>
      <c r="Z206" s="254"/>
      <c r="AA206" s="254"/>
      <c r="AB206" s="254"/>
      <c r="AC206" s="254"/>
      <c r="AD206" s="254"/>
      <c r="AE206" s="254"/>
      <c r="AF206" s="287"/>
      <c r="AG206" s="287"/>
      <c r="AH206" s="287"/>
      <c r="AI206" s="287"/>
      <c r="AJ206" s="287"/>
      <c r="AK206" s="287"/>
      <c r="AL206" s="287"/>
      <c r="AM206" s="287"/>
      <c r="AN206" s="287"/>
      <c r="AO206" s="287"/>
      <c r="AP206" s="287"/>
      <c r="AQ206" s="287"/>
      <c r="AR206" s="287"/>
      <c r="AS206" s="287"/>
      <c r="AT206" s="287"/>
      <c r="AU206" s="287"/>
      <c r="AV206" s="287"/>
      <c r="AW206" s="287"/>
      <c r="AX206" s="287"/>
      <c r="AY206" s="287"/>
      <c r="AZ206" s="287"/>
      <c r="BA206" s="287"/>
      <c r="BB206" s="287"/>
      <c r="BC206" s="287"/>
      <c r="BD206" s="287"/>
      <c r="BE206" s="287"/>
      <c r="BF206" s="287"/>
    </row>
    <row r="207" spans="2:58" hidden="1">
      <c r="B207" s="5" t="s">
        <v>324</v>
      </c>
      <c r="C207" s="5" t="str">
        <f t="shared" ca="1" si="180"/>
        <v>Veikla</v>
      </c>
      <c r="D207" t="str">
        <f t="shared" ca="1" si="181"/>
        <v>False</v>
      </c>
      <c r="E207" s="288">
        <v>1.25</v>
      </c>
      <c r="F207" s="288">
        <v>1.1000000000000001</v>
      </c>
      <c r="G207" s="288">
        <v>1</v>
      </c>
      <c r="H207" s="288">
        <v>0.9</v>
      </c>
      <c r="I207" s="288">
        <v>0.75</v>
      </c>
      <c r="J207" s="254"/>
      <c r="K207" s="254"/>
      <c r="L207" s="254">
        <v>1.25</v>
      </c>
      <c r="M207" s="254">
        <v>1.1000000000000001</v>
      </c>
      <c r="N207" s="254">
        <v>1</v>
      </c>
      <c r="O207" s="254">
        <v>0.9</v>
      </c>
      <c r="P207" s="254">
        <v>0.75</v>
      </c>
      <c r="Q207" s="254"/>
      <c r="R207" s="254"/>
      <c r="S207" s="254"/>
      <c r="T207" s="254"/>
      <c r="U207" s="254"/>
      <c r="V207" s="254"/>
      <c r="W207" s="254"/>
      <c r="X207" s="254"/>
      <c r="Y207" s="254"/>
      <c r="Z207" s="254"/>
      <c r="AA207" s="254"/>
      <c r="AB207" s="254"/>
      <c r="AC207" s="254"/>
      <c r="AD207" s="254"/>
      <c r="AE207" s="254"/>
      <c r="AF207" s="287"/>
      <c r="AG207" s="287"/>
      <c r="AH207" s="287"/>
      <c r="AI207" s="287"/>
      <c r="AJ207" s="287"/>
      <c r="AK207" s="287"/>
      <c r="AL207" s="287"/>
      <c r="AM207" s="287"/>
      <c r="AN207" s="287"/>
      <c r="AO207" s="287"/>
      <c r="AP207" s="287"/>
      <c r="AQ207" s="287"/>
      <c r="AR207" s="287"/>
      <c r="AS207" s="287"/>
      <c r="AT207" s="287"/>
      <c r="AU207" s="287"/>
      <c r="AV207" s="287"/>
      <c r="AW207" s="287"/>
      <c r="AX207" s="287"/>
      <c r="AY207" s="287"/>
      <c r="AZ207" s="287"/>
      <c r="BA207" s="287"/>
      <c r="BB207" s="287"/>
      <c r="BC207" s="287"/>
      <c r="BD207" s="287"/>
      <c r="BE207" s="287"/>
      <c r="BF207" s="287"/>
    </row>
    <row r="208" spans="2:58" hidden="1">
      <c r="B208" s="5" t="s">
        <v>325</v>
      </c>
      <c r="C208" s="5" t="str">
        <f t="shared" ca="1" si="180"/>
        <v>Veikla</v>
      </c>
      <c r="D208" t="str">
        <f t="shared" ca="1" si="181"/>
        <v>False</v>
      </c>
      <c r="E208" s="288">
        <v>1.25</v>
      </c>
      <c r="F208" s="288">
        <v>1.1000000000000001</v>
      </c>
      <c r="G208" s="288">
        <v>1</v>
      </c>
      <c r="H208" s="288">
        <v>0.9</v>
      </c>
      <c r="I208" s="288">
        <v>0.75</v>
      </c>
      <c r="J208" s="254"/>
      <c r="K208" s="254"/>
      <c r="L208" s="254">
        <v>1.25</v>
      </c>
      <c r="M208" s="254">
        <v>1.1000000000000001</v>
      </c>
      <c r="N208" s="254">
        <v>1</v>
      </c>
      <c r="O208" s="254">
        <v>0.9</v>
      </c>
      <c r="P208" s="254">
        <v>0.75</v>
      </c>
      <c r="Q208" s="254"/>
      <c r="R208" s="254"/>
      <c r="S208" s="254"/>
      <c r="T208" s="254"/>
      <c r="U208" s="254"/>
      <c r="V208" s="254"/>
      <c r="W208" s="254"/>
      <c r="X208" s="254"/>
      <c r="Y208" s="254"/>
      <c r="Z208" s="254"/>
      <c r="AA208" s="254"/>
      <c r="AB208" s="254"/>
      <c r="AC208" s="254"/>
      <c r="AD208" s="254"/>
      <c r="AE208" s="254"/>
      <c r="AF208" s="287"/>
      <c r="AG208" s="287"/>
      <c r="AH208" s="287"/>
      <c r="AI208" s="287"/>
      <c r="AJ208" s="287"/>
      <c r="AK208" s="287"/>
      <c r="AL208" s="287"/>
      <c r="AM208" s="287"/>
      <c r="AN208" s="287"/>
      <c r="AO208" s="287"/>
      <c r="AP208" s="287"/>
      <c r="AQ208" s="287"/>
      <c r="AR208" s="287"/>
      <c r="AS208" s="287"/>
      <c r="AT208" s="287"/>
      <c r="AU208" s="287"/>
      <c r="AV208" s="287"/>
      <c r="AW208" s="287"/>
      <c r="AX208" s="287"/>
      <c r="AY208" s="287"/>
      <c r="AZ208" s="287"/>
      <c r="BA208" s="287"/>
      <c r="BB208" s="287"/>
      <c r="BC208" s="287"/>
      <c r="BD208" s="287"/>
      <c r="BE208" s="287"/>
      <c r="BF208" s="287"/>
    </row>
    <row r="209" spans="2:58" hidden="1">
      <c r="B209" s="5" t="s">
        <v>326</v>
      </c>
      <c r="C209" s="5" t="str">
        <f t="shared" ca="1" si="180"/>
        <v>Veikla</v>
      </c>
      <c r="D209" t="str">
        <f t="shared" ca="1" si="181"/>
        <v>False</v>
      </c>
      <c r="E209" s="288">
        <v>1.25</v>
      </c>
      <c r="F209" s="288">
        <v>1.1000000000000001</v>
      </c>
      <c r="G209" s="288">
        <v>1</v>
      </c>
      <c r="H209" s="288">
        <v>0.9</v>
      </c>
      <c r="I209" s="288">
        <v>0.75</v>
      </c>
      <c r="J209" s="254"/>
      <c r="K209" s="254"/>
      <c r="L209" s="254">
        <v>1.25</v>
      </c>
      <c r="M209" s="254">
        <v>1.1000000000000001</v>
      </c>
      <c r="N209" s="254">
        <v>1</v>
      </c>
      <c r="O209" s="254">
        <v>0.9</v>
      </c>
      <c r="P209" s="254">
        <v>0.75</v>
      </c>
      <c r="Q209" s="254"/>
      <c r="R209" s="254"/>
      <c r="S209" s="254"/>
      <c r="T209" s="254"/>
      <c r="U209" s="254"/>
      <c r="V209" s="254"/>
      <c r="W209" s="254"/>
      <c r="X209" s="254"/>
      <c r="Y209" s="254"/>
      <c r="Z209" s="254"/>
      <c r="AA209" s="254"/>
      <c r="AB209" s="254"/>
      <c r="AC209" s="254"/>
      <c r="AD209" s="254"/>
      <c r="AE209" s="254"/>
      <c r="AF209" s="287"/>
      <c r="AG209" s="287"/>
      <c r="AH209" s="287"/>
      <c r="AI209" s="287"/>
      <c r="AJ209" s="287"/>
      <c r="AK209" s="287"/>
      <c r="AL209" s="287"/>
      <c r="AM209" s="287"/>
      <c r="AN209" s="287"/>
      <c r="AO209" s="287"/>
      <c r="AP209" s="287"/>
      <c r="AQ209" s="287"/>
      <c r="AR209" s="287"/>
      <c r="AS209" s="287"/>
      <c r="AT209" s="287"/>
      <c r="AU209" s="287"/>
      <c r="AV209" s="287"/>
      <c r="AW209" s="287"/>
      <c r="AX209" s="287"/>
      <c r="AY209" s="287"/>
      <c r="AZ209" s="287"/>
      <c r="BA209" s="287"/>
      <c r="BB209" s="287"/>
      <c r="BC209" s="287"/>
      <c r="BD209" s="287"/>
      <c r="BE209" s="287"/>
      <c r="BF209" s="287"/>
    </row>
    <row r="210" spans="2:58" hidden="1">
      <c r="B210" s="5" t="s">
        <v>327</v>
      </c>
      <c r="C210" s="5" t="str">
        <f t="shared" ca="1" si="180"/>
        <v>Veikla</v>
      </c>
      <c r="D210" t="str">
        <f t="shared" ca="1" si="181"/>
        <v>False</v>
      </c>
      <c r="E210" s="288">
        <v>1.25</v>
      </c>
      <c r="F210" s="288">
        <v>1.1000000000000001</v>
      </c>
      <c r="G210" s="288">
        <v>1</v>
      </c>
      <c r="H210" s="288">
        <v>0.9</v>
      </c>
      <c r="I210" s="288">
        <v>0.75</v>
      </c>
      <c r="J210" s="254"/>
      <c r="K210" s="254"/>
      <c r="L210" s="254">
        <v>1.25</v>
      </c>
      <c r="M210" s="254">
        <v>1.1000000000000001</v>
      </c>
      <c r="N210" s="254">
        <v>1</v>
      </c>
      <c r="O210" s="254">
        <v>0.9</v>
      </c>
      <c r="P210" s="254">
        <v>0.75</v>
      </c>
      <c r="Q210" s="254"/>
      <c r="R210" s="254"/>
      <c r="S210" s="254"/>
      <c r="T210" s="254"/>
      <c r="U210" s="254"/>
      <c r="V210" s="254"/>
      <c r="W210" s="254"/>
      <c r="X210" s="254"/>
      <c r="Y210" s="254"/>
      <c r="Z210" s="254"/>
      <c r="AA210" s="254"/>
      <c r="AB210" s="254"/>
      <c r="AC210" s="254"/>
      <c r="AD210" s="254"/>
      <c r="AE210" s="254"/>
      <c r="AF210" s="287"/>
      <c r="AG210" s="287"/>
      <c r="AH210" s="287"/>
      <c r="AI210" s="287"/>
      <c r="AJ210" s="287"/>
      <c r="AK210" s="287"/>
      <c r="AL210" s="287"/>
      <c r="AM210" s="287"/>
      <c r="AN210" s="287"/>
      <c r="AO210" s="287"/>
      <c r="AP210" s="287"/>
      <c r="AQ210" s="287"/>
      <c r="AR210" s="287"/>
      <c r="AS210" s="287"/>
      <c r="AT210" s="287"/>
      <c r="AU210" s="287"/>
      <c r="AV210" s="287"/>
      <c r="AW210" s="287"/>
      <c r="AX210" s="287"/>
      <c r="AY210" s="287"/>
      <c r="AZ210" s="287"/>
      <c r="BA210" s="287"/>
      <c r="BB210" s="287"/>
      <c r="BC210" s="287"/>
      <c r="BD210" s="287"/>
      <c r="BE210" s="287"/>
      <c r="BF210" s="287"/>
    </row>
    <row r="211" spans="2:58" hidden="1">
      <c r="B211" s="5" t="s">
        <v>328</v>
      </c>
      <c r="C211" s="5" t="str">
        <f t="shared" ca="1" si="180"/>
        <v>Veikla</v>
      </c>
      <c r="D211" t="str">
        <f t="shared" ca="1" si="181"/>
        <v>False</v>
      </c>
      <c r="E211" s="288">
        <v>1.25</v>
      </c>
      <c r="F211" s="288">
        <v>1.1000000000000001</v>
      </c>
      <c r="G211" s="288">
        <v>1</v>
      </c>
      <c r="H211" s="288">
        <v>0.9</v>
      </c>
      <c r="I211" s="288">
        <v>0.75</v>
      </c>
      <c r="J211" s="254"/>
      <c r="K211" s="254"/>
      <c r="L211" s="254">
        <v>1.25</v>
      </c>
      <c r="M211" s="254">
        <v>1.1000000000000001</v>
      </c>
      <c r="N211" s="254">
        <v>1</v>
      </c>
      <c r="O211" s="254">
        <v>0.9</v>
      </c>
      <c r="P211" s="254">
        <v>0.75</v>
      </c>
      <c r="Q211" s="254"/>
      <c r="R211" s="254"/>
      <c r="S211" s="254"/>
      <c r="T211" s="254"/>
      <c r="U211" s="254"/>
      <c r="V211" s="254"/>
      <c r="W211" s="254"/>
      <c r="X211" s="254"/>
      <c r="Y211" s="254"/>
      <c r="Z211" s="254"/>
      <c r="AA211" s="254"/>
      <c r="AB211" s="254"/>
      <c r="AC211" s="254"/>
      <c r="AD211" s="254"/>
      <c r="AE211" s="254"/>
      <c r="AF211" s="287"/>
      <c r="AG211" s="287"/>
      <c r="AH211" s="287"/>
      <c r="AI211" s="287"/>
      <c r="AJ211" s="287"/>
      <c r="AK211" s="287"/>
      <c r="AL211" s="287"/>
      <c r="AM211" s="287"/>
      <c r="AN211" s="287"/>
      <c r="AO211" s="287"/>
      <c r="AP211" s="287"/>
      <c r="AQ211" s="287"/>
      <c r="AR211" s="287"/>
      <c r="AS211" s="287"/>
      <c r="AT211" s="287"/>
      <c r="AU211" s="287"/>
      <c r="AV211" s="287"/>
      <c r="AW211" s="287"/>
      <c r="AX211" s="287"/>
      <c r="AY211" s="287"/>
      <c r="AZ211" s="287"/>
      <c r="BA211" s="287"/>
      <c r="BB211" s="287"/>
      <c r="BC211" s="287"/>
      <c r="BD211" s="287"/>
      <c r="BE211" s="287"/>
      <c r="BF211" s="287"/>
    </row>
    <row r="212" spans="2:58" hidden="1">
      <c r="B212" s="5" t="s">
        <v>329</v>
      </c>
      <c r="C212" s="5" t="str">
        <f t="shared" ca="1" si="180"/>
        <v>Veikla</v>
      </c>
      <c r="D212" t="str">
        <f t="shared" ca="1" si="181"/>
        <v>False</v>
      </c>
      <c r="E212" s="288">
        <v>1.25</v>
      </c>
      <c r="F212" s="288">
        <v>1.1000000000000001</v>
      </c>
      <c r="G212" s="288">
        <v>1</v>
      </c>
      <c r="H212" s="288">
        <v>0.9</v>
      </c>
      <c r="I212" s="288">
        <v>0.75</v>
      </c>
      <c r="J212" s="254"/>
      <c r="K212" s="254"/>
      <c r="L212" s="254">
        <v>1.25</v>
      </c>
      <c r="M212" s="254">
        <v>1.1000000000000001</v>
      </c>
      <c r="N212" s="254">
        <v>1</v>
      </c>
      <c r="O212" s="254">
        <v>0.9</v>
      </c>
      <c r="P212" s="254">
        <v>0.75</v>
      </c>
      <c r="Q212" s="254"/>
      <c r="R212" s="254"/>
      <c r="S212" s="254"/>
      <c r="T212" s="254"/>
      <c r="U212" s="254"/>
      <c r="V212" s="254"/>
      <c r="W212" s="254"/>
      <c r="X212" s="254"/>
      <c r="Y212" s="254"/>
      <c r="Z212" s="254"/>
      <c r="AA212" s="254"/>
      <c r="AB212" s="254"/>
      <c r="AC212" s="254"/>
      <c r="AD212" s="254"/>
      <c r="AE212" s="254"/>
      <c r="AF212" s="287"/>
      <c r="AG212" s="287"/>
      <c r="AH212" s="287"/>
      <c r="AI212" s="287"/>
      <c r="AJ212" s="287"/>
      <c r="AK212" s="287"/>
      <c r="AL212" s="287"/>
      <c r="AM212" s="287"/>
      <c r="AN212" s="287"/>
      <c r="AO212" s="287"/>
      <c r="AP212" s="287"/>
      <c r="AQ212" s="287"/>
      <c r="AR212" s="287"/>
      <c r="AS212" s="287"/>
      <c r="AT212" s="287"/>
      <c r="AU212" s="287"/>
      <c r="AV212" s="287"/>
      <c r="AW212" s="287"/>
      <c r="AX212" s="287"/>
      <c r="AY212" s="287"/>
      <c r="AZ212" s="287"/>
      <c r="BA212" s="287"/>
      <c r="BB212" s="287"/>
      <c r="BC212" s="287"/>
      <c r="BD212" s="287"/>
      <c r="BE212" s="287"/>
      <c r="BF212" s="287"/>
    </row>
    <row r="213" spans="2:58" hidden="1">
      <c r="B213" s="5" t="s">
        <v>330</v>
      </c>
      <c r="C213" s="5" t="str">
        <f t="shared" ca="1" si="180"/>
        <v>Veikla</v>
      </c>
      <c r="D213" t="str">
        <f t="shared" ca="1" si="181"/>
        <v>False</v>
      </c>
      <c r="E213" s="288">
        <v>1.25</v>
      </c>
      <c r="F213" s="288">
        <v>1.1000000000000001</v>
      </c>
      <c r="G213" s="288">
        <v>1</v>
      </c>
      <c r="H213" s="288">
        <v>0.9</v>
      </c>
      <c r="I213" s="288">
        <v>0.75</v>
      </c>
      <c r="J213" s="254"/>
      <c r="K213" s="254"/>
      <c r="L213" s="254">
        <v>1.25</v>
      </c>
      <c r="M213" s="254">
        <v>1.1000000000000001</v>
      </c>
      <c r="N213" s="254">
        <v>1</v>
      </c>
      <c r="O213" s="254">
        <v>0.9</v>
      </c>
      <c r="P213" s="254">
        <v>0.75</v>
      </c>
      <c r="Q213" s="254"/>
      <c r="R213" s="254"/>
      <c r="S213" s="254"/>
      <c r="T213" s="254"/>
      <c r="U213" s="254"/>
      <c r="V213" s="254"/>
      <c r="W213" s="254"/>
      <c r="X213" s="254"/>
      <c r="Y213" s="254"/>
      <c r="Z213" s="254"/>
      <c r="AA213" s="254"/>
      <c r="AB213" s="254"/>
      <c r="AC213" s="254"/>
      <c r="AD213" s="254"/>
      <c r="AE213" s="254"/>
      <c r="AF213" s="287"/>
      <c r="AG213" s="287"/>
      <c r="AH213" s="287"/>
      <c r="AI213" s="287"/>
      <c r="AJ213" s="287"/>
      <c r="AK213" s="287"/>
      <c r="AL213" s="287"/>
      <c r="AM213" s="287"/>
      <c r="AN213" s="287"/>
      <c r="AO213" s="287"/>
      <c r="AP213" s="287"/>
      <c r="AQ213" s="287"/>
      <c r="AR213" s="287"/>
      <c r="AS213" s="287"/>
      <c r="AT213" s="287"/>
      <c r="AU213" s="287"/>
      <c r="AV213" s="287"/>
      <c r="AW213" s="287"/>
      <c r="AX213" s="287"/>
      <c r="AY213" s="287"/>
      <c r="AZ213" s="287"/>
      <c r="BA213" s="287"/>
      <c r="BB213" s="287"/>
      <c r="BC213" s="287"/>
      <c r="BD213" s="287"/>
      <c r="BE213" s="287"/>
      <c r="BF213" s="287"/>
    </row>
    <row r="214" spans="2:58" hidden="1">
      <c r="B214" s="5" t="s">
        <v>331</v>
      </c>
      <c r="C214" s="5" t="str">
        <f t="shared" ca="1" si="180"/>
        <v>Reinvesticijos (po priemonės įgyvendinimo)</v>
      </c>
      <c r="D214" t="str">
        <f t="shared" ca="1" si="181"/>
        <v>False</v>
      </c>
      <c r="E214" s="288">
        <v>1.25</v>
      </c>
      <c r="F214" s="288">
        <v>1.1000000000000001</v>
      </c>
      <c r="G214" s="288">
        <v>1</v>
      </c>
      <c r="H214" s="288">
        <v>0.9</v>
      </c>
      <c r="I214" s="288">
        <v>0.75</v>
      </c>
      <c r="J214" s="254"/>
      <c r="K214" s="254"/>
      <c r="L214" s="254">
        <v>1.25</v>
      </c>
      <c r="M214" s="254">
        <v>1.1000000000000001</v>
      </c>
      <c r="N214" s="254">
        <v>1</v>
      </c>
      <c r="O214" s="254">
        <v>0.9</v>
      </c>
      <c r="P214" s="254">
        <v>0.75</v>
      </c>
      <c r="Q214" s="254"/>
      <c r="R214" s="254"/>
      <c r="S214" s="254"/>
      <c r="T214" s="254"/>
      <c r="U214" s="254"/>
      <c r="V214" s="254"/>
      <c r="W214" s="254"/>
      <c r="X214" s="254"/>
      <c r="Y214" s="254"/>
      <c r="Z214" s="254"/>
      <c r="AA214" s="254"/>
      <c r="AB214" s="254"/>
      <c r="AC214" s="254"/>
      <c r="AD214" s="254"/>
      <c r="AE214" s="254"/>
      <c r="AF214" s="287"/>
      <c r="AG214" s="287"/>
      <c r="AH214" s="287"/>
      <c r="AI214" s="287"/>
      <c r="AJ214" s="287"/>
      <c r="AK214" s="287"/>
      <c r="AL214" s="287"/>
      <c r="AM214" s="287"/>
      <c r="AN214" s="287"/>
      <c r="AO214" s="287"/>
      <c r="AP214" s="287"/>
      <c r="AQ214" s="287"/>
      <c r="AR214" s="287"/>
      <c r="AS214" s="287"/>
      <c r="AT214" s="287"/>
      <c r="AU214" s="287"/>
      <c r="AV214" s="287"/>
      <c r="AW214" s="287"/>
      <c r="AX214" s="287"/>
      <c r="AY214" s="287"/>
      <c r="AZ214" s="287"/>
      <c r="BA214" s="287"/>
      <c r="BB214" s="287"/>
      <c r="BC214" s="287"/>
      <c r="BD214" s="287"/>
      <c r="BE214" s="287"/>
      <c r="BF214" s="287"/>
    </row>
    <row r="215" spans="2:58" hidden="1">
      <c r="B215" s="5" t="s">
        <v>332</v>
      </c>
      <c r="C215" s="5" t="str">
        <f t="shared" ca="1" si="180"/>
        <v>Likutinė vertė</v>
      </c>
      <c r="D215" t="str">
        <f t="shared" ca="1" si="181"/>
        <v>False</v>
      </c>
      <c r="E215" s="288">
        <v>0.75</v>
      </c>
      <c r="F215" s="288">
        <v>0.9</v>
      </c>
      <c r="G215" s="288">
        <v>1</v>
      </c>
      <c r="H215" s="288">
        <v>1.1000000000000001</v>
      </c>
      <c r="I215" s="288">
        <v>1.25</v>
      </c>
      <c r="J215" s="254"/>
      <c r="K215" s="254"/>
      <c r="L215" s="254">
        <v>0.75</v>
      </c>
      <c r="M215" s="254">
        <v>0.9</v>
      </c>
      <c r="N215" s="254">
        <v>1</v>
      </c>
      <c r="O215" s="254">
        <v>1.1000000000000001</v>
      </c>
      <c r="P215" s="254">
        <v>1.25</v>
      </c>
      <c r="Q215" s="254"/>
      <c r="R215" s="254"/>
      <c r="S215" s="254"/>
      <c r="T215" s="254"/>
      <c r="U215" s="254"/>
      <c r="V215" s="254"/>
      <c r="W215" s="254"/>
      <c r="X215" s="254"/>
      <c r="Y215" s="254"/>
      <c r="Z215" s="254"/>
      <c r="AA215" s="254"/>
      <c r="AB215" s="254"/>
      <c r="AC215" s="254"/>
      <c r="AD215" s="254"/>
      <c r="AE215" s="254"/>
      <c r="AF215" s="287"/>
      <c r="AG215" s="287"/>
      <c r="AH215" s="287"/>
      <c r="AI215" s="287"/>
      <c r="AJ215" s="287"/>
      <c r="AK215" s="287"/>
      <c r="AL215" s="287"/>
      <c r="AM215" s="287"/>
      <c r="AN215" s="287"/>
      <c r="AO215" s="287"/>
      <c r="AP215" s="287"/>
      <c r="AQ215" s="287"/>
      <c r="AR215" s="287"/>
      <c r="AS215" s="287"/>
      <c r="AT215" s="287"/>
      <c r="AU215" s="287"/>
      <c r="AV215" s="287"/>
      <c r="AW215" s="287"/>
      <c r="AX215" s="287"/>
      <c r="AY215" s="287"/>
      <c r="AZ215" s="287"/>
      <c r="BA215" s="287"/>
      <c r="BB215" s="287"/>
      <c r="BC215" s="287"/>
      <c r="BD215" s="287"/>
      <c r="BE215" s="287"/>
      <c r="BF215" s="287"/>
    </row>
    <row r="216" spans="2:58" hidden="1">
      <c r="B216" s="5" t="s">
        <v>333</v>
      </c>
      <c r="C216" s="5" t="str">
        <f t="shared" ca="1" si="180"/>
        <v>Veikla</v>
      </c>
      <c r="D216" t="str">
        <f t="shared" ca="1" si="181"/>
        <v>False</v>
      </c>
      <c r="E216" s="288">
        <v>1.25</v>
      </c>
      <c r="F216" s="288">
        <v>1.1000000000000001</v>
      </c>
      <c r="G216" s="288">
        <v>1</v>
      </c>
      <c r="H216" s="288">
        <v>0.9</v>
      </c>
      <c r="I216" s="288">
        <v>0.75</v>
      </c>
      <c r="J216" s="254"/>
      <c r="K216" s="254"/>
      <c r="L216" s="254">
        <v>1.25</v>
      </c>
      <c r="M216" s="254">
        <v>1.1000000000000001</v>
      </c>
      <c r="N216" s="254">
        <v>1</v>
      </c>
      <c r="O216" s="254">
        <v>0.9</v>
      </c>
      <c r="P216" s="254">
        <v>0.75</v>
      </c>
      <c r="Q216" s="254"/>
      <c r="R216" s="254"/>
      <c r="S216" s="254"/>
      <c r="T216" s="254"/>
      <c r="U216" s="254"/>
      <c r="V216" s="254"/>
      <c r="W216" s="254"/>
      <c r="X216" s="254"/>
      <c r="Y216" s="254"/>
      <c r="Z216" s="254"/>
      <c r="AA216" s="254"/>
      <c r="AB216" s="254"/>
      <c r="AC216" s="254"/>
      <c r="AD216" s="254"/>
      <c r="AE216" s="254"/>
      <c r="AF216" s="287"/>
      <c r="AG216" s="287"/>
      <c r="AH216" s="287"/>
      <c r="AI216" s="287"/>
      <c r="AJ216" s="287"/>
      <c r="AK216" s="287"/>
      <c r="AL216" s="287"/>
      <c r="AM216" s="287"/>
      <c r="AN216" s="287"/>
      <c r="AO216" s="287"/>
      <c r="AP216" s="287"/>
      <c r="AQ216" s="287"/>
      <c r="AR216" s="287"/>
      <c r="AS216" s="287"/>
      <c r="AT216" s="287"/>
      <c r="AU216" s="287"/>
      <c r="AV216" s="287"/>
      <c r="AW216" s="287"/>
      <c r="AX216" s="287"/>
      <c r="AY216" s="287"/>
      <c r="AZ216" s="287"/>
      <c r="BA216" s="287"/>
      <c r="BB216" s="287"/>
      <c r="BC216" s="287"/>
      <c r="BD216" s="287"/>
      <c r="BE216" s="287"/>
      <c r="BF216" s="287"/>
    </row>
    <row r="217" spans="2:58" hidden="1">
      <c r="B217" s="5" t="s">
        <v>334</v>
      </c>
      <c r="C217" s="5" t="str">
        <f t="shared" ca="1" si="180"/>
        <v>Veikla</v>
      </c>
      <c r="D217" t="str">
        <f t="shared" ca="1" si="181"/>
        <v>False</v>
      </c>
      <c r="E217" s="288">
        <v>1.25</v>
      </c>
      <c r="F217" s="288">
        <v>1.1000000000000001</v>
      </c>
      <c r="G217" s="288">
        <v>1</v>
      </c>
      <c r="H217" s="288">
        <v>0.9</v>
      </c>
      <c r="I217" s="288">
        <v>0.75</v>
      </c>
      <c r="J217" s="254"/>
      <c r="K217" s="254"/>
      <c r="L217" s="254">
        <v>1.25</v>
      </c>
      <c r="M217" s="254">
        <v>1.1000000000000001</v>
      </c>
      <c r="N217" s="254">
        <v>1</v>
      </c>
      <c r="O217" s="254">
        <v>0.9</v>
      </c>
      <c r="P217" s="254">
        <v>0.75</v>
      </c>
      <c r="Q217" s="254"/>
      <c r="R217" s="254"/>
      <c r="S217" s="254"/>
      <c r="T217" s="254"/>
      <c r="U217" s="254"/>
      <c r="V217" s="254"/>
      <c r="W217" s="254"/>
      <c r="X217" s="254"/>
      <c r="Y217" s="254"/>
      <c r="Z217" s="254"/>
      <c r="AA217" s="254"/>
      <c r="AB217" s="254"/>
      <c r="AC217" s="254"/>
      <c r="AD217" s="254"/>
      <c r="AE217" s="254"/>
      <c r="AF217" s="287"/>
      <c r="AG217" s="287"/>
      <c r="AH217" s="287"/>
      <c r="AI217" s="287"/>
      <c r="AJ217" s="287"/>
      <c r="AK217" s="287"/>
      <c r="AL217" s="287"/>
      <c r="AM217" s="287"/>
      <c r="AN217" s="287"/>
      <c r="AO217" s="287"/>
      <c r="AP217" s="287"/>
      <c r="AQ217" s="287"/>
      <c r="AR217" s="287"/>
      <c r="AS217" s="287"/>
      <c r="AT217" s="287"/>
      <c r="AU217" s="287"/>
      <c r="AV217" s="287"/>
      <c r="AW217" s="287"/>
      <c r="AX217" s="287"/>
      <c r="AY217" s="287"/>
      <c r="AZ217" s="287"/>
      <c r="BA217" s="287"/>
      <c r="BB217" s="287"/>
      <c r="BC217" s="287"/>
      <c r="BD217" s="287"/>
      <c r="BE217" s="287"/>
      <c r="BF217" s="287"/>
    </row>
    <row r="218" spans="2:58" hidden="1">
      <c r="B218" s="5" t="s">
        <v>335</v>
      </c>
      <c r="C218" s="5" t="str">
        <f t="shared" ca="1" si="180"/>
        <v>Veikla</v>
      </c>
      <c r="D218" t="str">
        <f t="shared" ca="1" si="181"/>
        <v>False</v>
      </c>
      <c r="E218" s="288">
        <v>1.25</v>
      </c>
      <c r="F218" s="288">
        <v>1.1000000000000001</v>
      </c>
      <c r="G218" s="288">
        <v>1</v>
      </c>
      <c r="H218" s="288">
        <v>0.9</v>
      </c>
      <c r="I218" s="288">
        <v>0.75</v>
      </c>
      <c r="J218" s="254"/>
      <c r="K218" s="254"/>
      <c r="L218" s="254">
        <v>1.25</v>
      </c>
      <c r="M218" s="254">
        <v>1.1000000000000001</v>
      </c>
      <c r="N218" s="254">
        <v>1</v>
      </c>
      <c r="O218" s="254">
        <v>0.9</v>
      </c>
      <c r="P218" s="254">
        <v>0.75</v>
      </c>
      <c r="Q218" s="254"/>
      <c r="R218" s="254"/>
      <c r="S218" s="254"/>
      <c r="T218" s="254"/>
      <c r="U218" s="254"/>
      <c r="V218" s="254"/>
      <c r="W218" s="254"/>
      <c r="X218" s="254"/>
      <c r="Y218" s="254"/>
      <c r="Z218" s="254"/>
      <c r="AA218" s="254"/>
      <c r="AB218" s="254"/>
      <c r="AC218" s="254"/>
      <c r="AD218" s="254"/>
      <c r="AE218" s="254"/>
      <c r="AF218" s="287"/>
      <c r="AG218" s="287"/>
      <c r="AH218" s="287"/>
      <c r="AI218" s="287"/>
      <c r="AJ218" s="287"/>
      <c r="AK218" s="287"/>
      <c r="AL218" s="287"/>
      <c r="AM218" s="287"/>
      <c r="AN218" s="287"/>
      <c r="AO218" s="287"/>
      <c r="AP218" s="287"/>
      <c r="AQ218" s="287"/>
      <c r="AR218" s="287"/>
      <c r="AS218" s="287"/>
      <c r="AT218" s="287"/>
      <c r="AU218" s="287"/>
      <c r="AV218" s="287"/>
      <c r="AW218" s="287"/>
      <c r="AX218" s="287"/>
      <c r="AY218" s="287"/>
      <c r="AZ218" s="287"/>
      <c r="BA218" s="287"/>
      <c r="BB218" s="287"/>
      <c r="BC218" s="287"/>
      <c r="BD218" s="287"/>
      <c r="BE218" s="287"/>
      <c r="BF218" s="287"/>
    </row>
    <row r="219" spans="2:58" hidden="1">
      <c r="B219" s="5" t="s">
        <v>336</v>
      </c>
      <c r="C219" s="5" t="str">
        <f t="shared" ca="1" si="180"/>
        <v>Veikla</v>
      </c>
      <c r="D219" t="str">
        <f t="shared" ca="1" si="181"/>
        <v>False</v>
      </c>
      <c r="E219" s="288">
        <v>1.25</v>
      </c>
      <c r="F219" s="288">
        <v>1.1000000000000001</v>
      </c>
      <c r="G219" s="288">
        <v>1</v>
      </c>
      <c r="H219" s="288">
        <v>0.9</v>
      </c>
      <c r="I219" s="288">
        <v>0.75</v>
      </c>
      <c r="J219" s="254"/>
      <c r="K219" s="254"/>
      <c r="L219" s="254">
        <v>1.25</v>
      </c>
      <c r="M219" s="254">
        <v>1.1000000000000001</v>
      </c>
      <c r="N219" s="254">
        <v>1</v>
      </c>
      <c r="O219" s="254">
        <v>0.9</v>
      </c>
      <c r="P219" s="254">
        <v>0.75</v>
      </c>
      <c r="Q219" s="254"/>
      <c r="R219" s="254"/>
      <c r="S219" s="254"/>
      <c r="T219" s="254"/>
      <c r="U219" s="254"/>
      <c r="V219" s="254"/>
      <c r="W219" s="254"/>
      <c r="X219" s="254"/>
      <c r="Y219" s="254"/>
      <c r="Z219" s="254"/>
      <c r="AA219" s="254"/>
      <c r="AB219" s="254"/>
      <c r="AC219" s="254"/>
      <c r="AD219" s="254"/>
      <c r="AE219" s="254"/>
      <c r="AF219" s="287"/>
      <c r="AG219" s="287"/>
      <c r="AH219" s="287"/>
      <c r="AI219" s="287"/>
      <c r="AJ219" s="287"/>
      <c r="AK219" s="287"/>
      <c r="AL219" s="287"/>
      <c r="AM219" s="287"/>
      <c r="AN219" s="287"/>
      <c r="AO219" s="287"/>
      <c r="AP219" s="287"/>
      <c r="AQ219" s="287"/>
      <c r="AR219" s="287"/>
      <c r="AS219" s="287"/>
      <c r="AT219" s="287"/>
      <c r="AU219" s="287"/>
      <c r="AV219" s="287"/>
      <c r="AW219" s="287"/>
      <c r="AX219" s="287"/>
      <c r="AY219" s="287"/>
      <c r="AZ219" s="287"/>
      <c r="BA219" s="287"/>
      <c r="BB219" s="287"/>
      <c r="BC219" s="287"/>
      <c r="BD219" s="287"/>
      <c r="BE219" s="287"/>
      <c r="BF219" s="287"/>
    </row>
    <row r="220" spans="2:58" hidden="1">
      <c r="B220" s="5" t="s">
        <v>337</v>
      </c>
      <c r="C220" s="5" t="str">
        <f t="shared" ca="1" si="180"/>
        <v>Veikla</v>
      </c>
      <c r="D220" t="str">
        <f t="shared" ca="1" si="181"/>
        <v>False</v>
      </c>
      <c r="E220" s="288">
        <v>1.25</v>
      </c>
      <c r="F220" s="288">
        <v>1.1000000000000001</v>
      </c>
      <c r="G220" s="288">
        <v>1</v>
      </c>
      <c r="H220" s="288">
        <v>0.9</v>
      </c>
      <c r="I220" s="288">
        <v>0.75</v>
      </c>
      <c r="J220" s="254"/>
      <c r="K220" s="254"/>
      <c r="L220" s="254">
        <v>1.25</v>
      </c>
      <c r="M220" s="254">
        <v>1.1000000000000001</v>
      </c>
      <c r="N220" s="254">
        <v>1</v>
      </c>
      <c r="O220" s="254">
        <v>0.9</v>
      </c>
      <c r="P220" s="254">
        <v>0.75</v>
      </c>
      <c r="Q220" s="254"/>
      <c r="R220" s="254"/>
      <c r="S220" s="254"/>
      <c r="T220" s="254"/>
      <c r="U220" s="254"/>
      <c r="V220" s="254"/>
      <c r="W220" s="254"/>
      <c r="X220" s="254"/>
      <c r="Y220" s="254"/>
      <c r="Z220" s="254"/>
      <c r="AA220" s="254"/>
      <c r="AB220" s="254"/>
      <c r="AC220" s="254"/>
      <c r="AD220" s="254"/>
      <c r="AE220" s="254"/>
      <c r="AF220" s="287"/>
      <c r="AG220" s="287"/>
      <c r="AH220" s="287"/>
      <c r="AI220" s="287"/>
      <c r="AJ220" s="287"/>
      <c r="AK220" s="287"/>
      <c r="AL220" s="287"/>
      <c r="AM220" s="287"/>
      <c r="AN220" s="287"/>
      <c r="AO220" s="287"/>
      <c r="AP220" s="287"/>
      <c r="AQ220" s="287"/>
      <c r="AR220" s="287"/>
      <c r="AS220" s="287"/>
      <c r="AT220" s="287"/>
      <c r="AU220" s="287"/>
      <c r="AV220" s="287"/>
      <c r="AW220" s="287"/>
      <c r="AX220" s="287"/>
      <c r="AY220" s="287"/>
      <c r="AZ220" s="287"/>
      <c r="BA220" s="287"/>
      <c r="BB220" s="287"/>
      <c r="BC220" s="287"/>
      <c r="BD220" s="287"/>
      <c r="BE220" s="287"/>
      <c r="BF220" s="287"/>
    </row>
    <row r="221" spans="2:58" hidden="1">
      <c r="B221" s="5" t="s">
        <v>338</v>
      </c>
      <c r="C221" s="5" t="str">
        <f t="shared" ca="1" si="180"/>
        <v>Veikla</v>
      </c>
      <c r="D221" t="str">
        <f t="shared" ca="1" si="181"/>
        <v>False</v>
      </c>
      <c r="E221" s="288">
        <v>1.25</v>
      </c>
      <c r="F221" s="288">
        <v>1.1000000000000001</v>
      </c>
      <c r="G221" s="288">
        <v>1</v>
      </c>
      <c r="H221" s="288">
        <v>0.9</v>
      </c>
      <c r="I221" s="288">
        <v>0.75</v>
      </c>
      <c r="J221" s="254"/>
      <c r="K221" s="254"/>
      <c r="L221" s="254">
        <v>1.25</v>
      </c>
      <c r="M221" s="254">
        <v>1.1000000000000001</v>
      </c>
      <c r="N221" s="254">
        <v>1</v>
      </c>
      <c r="O221" s="254">
        <v>0.9</v>
      </c>
      <c r="P221" s="254">
        <v>0.75</v>
      </c>
      <c r="Q221" s="254"/>
      <c r="R221" s="254"/>
      <c r="S221" s="254"/>
      <c r="T221" s="254"/>
      <c r="U221" s="254"/>
      <c r="V221" s="254"/>
      <c r="W221" s="254"/>
      <c r="X221" s="254"/>
      <c r="Y221" s="254"/>
      <c r="Z221" s="254"/>
      <c r="AA221" s="254"/>
      <c r="AB221" s="254"/>
      <c r="AC221" s="254"/>
      <c r="AD221" s="254"/>
      <c r="AE221" s="254"/>
      <c r="AF221" s="287"/>
      <c r="AG221" s="287"/>
      <c r="AH221" s="287"/>
      <c r="AI221" s="287"/>
      <c r="AJ221" s="287"/>
      <c r="AK221" s="287"/>
      <c r="AL221" s="287"/>
      <c r="AM221" s="287"/>
      <c r="AN221" s="287"/>
      <c r="AO221" s="287"/>
      <c r="AP221" s="287"/>
      <c r="AQ221" s="287"/>
      <c r="AR221" s="287"/>
      <c r="AS221" s="287"/>
      <c r="AT221" s="287"/>
      <c r="AU221" s="287"/>
      <c r="AV221" s="287"/>
      <c r="AW221" s="287"/>
      <c r="AX221" s="287"/>
      <c r="AY221" s="287"/>
      <c r="AZ221" s="287"/>
      <c r="BA221" s="287"/>
      <c r="BB221" s="287"/>
      <c r="BC221" s="287"/>
      <c r="BD221" s="287"/>
      <c r="BE221" s="287"/>
      <c r="BF221" s="287"/>
    </row>
    <row r="222" spans="2:58" hidden="1">
      <c r="B222" s="5" t="s">
        <v>339</v>
      </c>
      <c r="C222" s="5" t="str">
        <f t="shared" ca="1" si="180"/>
        <v>Veikla</v>
      </c>
      <c r="D222" t="str">
        <f t="shared" ca="1" si="181"/>
        <v>False</v>
      </c>
      <c r="E222" s="288">
        <v>1.25</v>
      </c>
      <c r="F222" s="288">
        <v>1.1000000000000001</v>
      </c>
      <c r="G222" s="288">
        <v>1</v>
      </c>
      <c r="H222" s="288">
        <v>0.9</v>
      </c>
      <c r="I222" s="288">
        <v>0.75</v>
      </c>
      <c r="J222" s="254"/>
      <c r="K222" s="254"/>
      <c r="L222" s="254">
        <v>1.25</v>
      </c>
      <c r="M222" s="254">
        <v>1.1000000000000001</v>
      </c>
      <c r="N222" s="254">
        <v>1</v>
      </c>
      <c r="O222" s="254">
        <v>0.9</v>
      </c>
      <c r="P222" s="254">
        <v>0.75</v>
      </c>
      <c r="Q222" s="254"/>
      <c r="R222" s="254"/>
      <c r="S222" s="254"/>
      <c r="T222" s="254"/>
      <c r="U222" s="254"/>
      <c r="V222" s="254"/>
      <c r="W222" s="254"/>
      <c r="X222" s="254"/>
      <c r="Y222" s="254"/>
      <c r="Z222" s="254"/>
      <c r="AA222" s="254"/>
      <c r="AB222" s="254"/>
      <c r="AC222" s="254"/>
      <c r="AD222" s="254"/>
      <c r="AE222" s="254"/>
      <c r="AF222" s="287"/>
      <c r="AG222" s="287"/>
      <c r="AH222" s="287"/>
      <c r="AI222" s="287"/>
      <c r="AJ222" s="287"/>
      <c r="AK222" s="287"/>
      <c r="AL222" s="287"/>
      <c r="AM222" s="287"/>
      <c r="AN222" s="287"/>
      <c r="AO222" s="287"/>
      <c r="AP222" s="287"/>
      <c r="AQ222" s="287"/>
      <c r="AR222" s="287"/>
      <c r="AS222" s="287"/>
      <c r="AT222" s="287"/>
      <c r="AU222" s="287"/>
      <c r="AV222" s="287"/>
      <c r="AW222" s="287"/>
      <c r="AX222" s="287"/>
      <c r="AY222" s="287"/>
      <c r="AZ222" s="287"/>
      <c r="BA222" s="287"/>
      <c r="BB222" s="287"/>
      <c r="BC222" s="287"/>
      <c r="BD222" s="287"/>
      <c r="BE222" s="287"/>
      <c r="BF222" s="287"/>
    </row>
    <row r="223" spans="2:58" hidden="1">
      <c r="B223" s="5" t="s">
        <v>340</v>
      </c>
      <c r="C223" s="5" t="str">
        <f t="shared" ca="1" si="180"/>
        <v>Veikla</v>
      </c>
      <c r="D223" t="str">
        <f t="shared" ca="1" si="181"/>
        <v>False</v>
      </c>
      <c r="E223" s="288">
        <v>1.25</v>
      </c>
      <c r="F223" s="288">
        <v>1.1000000000000001</v>
      </c>
      <c r="G223" s="288">
        <v>1</v>
      </c>
      <c r="H223" s="288">
        <v>0.9</v>
      </c>
      <c r="I223" s="288">
        <v>0.75</v>
      </c>
      <c r="J223" s="254"/>
      <c r="K223" s="254"/>
      <c r="L223" s="254">
        <v>1.25</v>
      </c>
      <c r="M223" s="254">
        <v>1.1000000000000001</v>
      </c>
      <c r="N223" s="254">
        <v>1</v>
      </c>
      <c r="O223" s="254">
        <v>0.9</v>
      </c>
      <c r="P223" s="254">
        <v>0.75</v>
      </c>
      <c r="Q223" s="254"/>
      <c r="R223" s="254"/>
      <c r="S223" s="254"/>
      <c r="T223" s="254"/>
      <c r="U223" s="254"/>
      <c r="V223" s="254"/>
      <c r="W223" s="254"/>
      <c r="X223" s="254"/>
      <c r="Y223" s="254"/>
      <c r="Z223" s="254"/>
      <c r="AA223" s="254"/>
      <c r="AB223" s="254"/>
      <c r="AC223" s="254"/>
      <c r="AD223" s="254"/>
      <c r="AE223" s="254"/>
      <c r="AF223" s="287"/>
      <c r="AG223" s="287"/>
      <c r="AH223" s="287"/>
      <c r="AI223" s="287"/>
      <c r="AJ223" s="287"/>
      <c r="AK223" s="287"/>
      <c r="AL223" s="287"/>
      <c r="AM223" s="287"/>
      <c r="AN223" s="287"/>
      <c r="AO223" s="287"/>
      <c r="AP223" s="287"/>
      <c r="AQ223" s="287"/>
      <c r="AR223" s="287"/>
      <c r="AS223" s="287"/>
      <c r="AT223" s="287"/>
      <c r="AU223" s="287"/>
      <c r="AV223" s="287"/>
      <c r="AW223" s="287"/>
      <c r="AX223" s="287"/>
      <c r="AY223" s="287"/>
      <c r="AZ223" s="287"/>
      <c r="BA223" s="287"/>
      <c r="BB223" s="287"/>
      <c r="BC223" s="287"/>
      <c r="BD223" s="287"/>
      <c r="BE223" s="287"/>
      <c r="BF223" s="287"/>
    </row>
    <row r="224" spans="2:58" hidden="1">
      <c r="B224" s="5" t="s">
        <v>341</v>
      </c>
      <c r="C224" s="5" t="str">
        <f t="shared" ca="1" si="180"/>
        <v>Reinvesticijos (po priemonės įgyvendinimo)</v>
      </c>
      <c r="D224" t="str">
        <f t="shared" ca="1" si="181"/>
        <v>False</v>
      </c>
      <c r="E224" s="288">
        <v>1.25</v>
      </c>
      <c r="F224" s="288">
        <v>1.1000000000000001</v>
      </c>
      <c r="G224" s="288">
        <v>1</v>
      </c>
      <c r="H224" s="288">
        <v>0.9</v>
      </c>
      <c r="I224" s="288">
        <v>0.75</v>
      </c>
      <c r="J224" s="254"/>
      <c r="K224" s="254"/>
      <c r="L224" s="254">
        <v>1.25</v>
      </c>
      <c r="M224" s="254">
        <v>1.1000000000000001</v>
      </c>
      <c r="N224" s="254">
        <v>1</v>
      </c>
      <c r="O224" s="254">
        <v>0.9</v>
      </c>
      <c r="P224" s="254">
        <v>0.75</v>
      </c>
      <c r="Q224" s="254"/>
      <c r="R224" s="254"/>
      <c r="S224" s="254"/>
      <c r="T224" s="254"/>
      <c r="U224" s="254"/>
      <c r="V224" s="254"/>
      <c r="W224" s="254"/>
      <c r="X224" s="254"/>
      <c r="Y224" s="254"/>
      <c r="Z224" s="254"/>
      <c r="AA224" s="254"/>
      <c r="AB224" s="254"/>
      <c r="AC224" s="254"/>
      <c r="AD224" s="254"/>
      <c r="AE224" s="254"/>
      <c r="AF224" s="287"/>
      <c r="AG224" s="287"/>
      <c r="AH224" s="287"/>
      <c r="AI224" s="287"/>
      <c r="AJ224" s="287"/>
      <c r="AK224" s="287"/>
      <c r="AL224" s="287"/>
      <c r="AM224" s="287"/>
      <c r="AN224" s="287"/>
      <c r="AO224" s="287"/>
      <c r="AP224" s="287"/>
      <c r="AQ224" s="287"/>
      <c r="AR224" s="287"/>
      <c r="AS224" s="287"/>
      <c r="AT224" s="287"/>
      <c r="AU224" s="287"/>
      <c r="AV224" s="287"/>
      <c r="AW224" s="287"/>
      <c r="AX224" s="287"/>
      <c r="AY224" s="287"/>
      <c r="AZ224" s="287"/>
      <c r="BA224" s="287"/>
      <c r="BB224" s="287"/>
      <c r="BC224" s="287"/>
      <c r="BD224" s="287"/>
      <c r="BE224" s="287"/>
      <c r="BF224" s="287"/>
    </row>
    <row r="225" spans="2:58" hidden="1">
      <c r="B225" s="5" t="s">
        <v>342</v>
      </c>
      <c r="C225" s="5" t="str">
        <f t="shared" ca="1" si="180"/>
        <v>Likutinė vertė</v>
      </c>
      <c r="D225" t="str">
        <f t="shared" ca="1" si="181"/>
        <v>False</v>
      </c>
      <c r="E225" s="288">
        <v>0.75</v>
      </c>
      <c r="F225" s="288">
        <v>0.9</v>
      </c>
      <c r="G225" s="288">
        <v>1</v>
      </c>
      <c r="H225" s="288">
        <v>1.1000000000000001</v>
      </c>
      <c r="I225" s="288">
        <v>1.25</v>
      </c>
      <c r="J225" s="254"/>
      <c r="K225" s="254"/>
      <c r="L225" s="254">
        <v>0.75</v>
      </c>
      <c r="M225" s="254">
        <v>0.9</v>
      </c>
      <c r="N225" s="254">
        <v>1</v>
      </c>
      <c r="O225" s="254">
        <v>1.1000000000000001</v>
      </c>
      <c r="P225" s="254">
        <v>1.25</v>
      </c>
      <c r="Q225" s="254"/>
      <c r="R225" s="254"/>
      <c r="S225" s="254"/>
      <c r="T225" s="254"/>
      <c r="U225" s="254"/>
      <c r="V225" s="254"/>
      <c r="W225" s="254"/>
      <c r="X225" s="254"/>
      <c r="Y225" s="254"/>
      <c r="Z225" s="254"/>
      <c r="AA225" s="254"/>
      <c r="AB225" s="254"/>
      <c r="AC225" s="254"/>
      <c r="AD225" s="254"/>
      <c r="AE225" s="254"/>
      <c r="AF225" s="287"/>
      <c r="AG225" s="287"/>
      <c r="AH225" s="287"/>
      <c r="AI225" s="287"/>
      <c r="AJ225" s="287"/>
      <c r="AK225" s="287"/>
      <c r="AL225" s="287"/>
      <c r="AM225" s="287"/>
      <c r="AN225" s="287"/>
      <c r="AO225" s="287"/>
      <c r="AP225" s="287"/>
      <c r="AQ225" s="287"/>
      <c r="AR225" s="287"/>
      <c r="AS225" s="287"/>
      <c r="AT225" s="287"/>
      <c r="AU225" s="287"/>
      <c r="AV225" s="287"/>
      <c r="AW225" s="287"/>
      <c r="AX225" s="287"/>
      <c r="AY225" s="287"/>
      <c r="AZ225" s="287"/>
      <c r="BA225" s="287"/>
      <c r="BB225" s="287"/>
      <c r="BC225" s="287"/>
      <c r="BD225" s="287"/>
      <c r="BE225" s="287"/>
      <c r="BF225" s="287"/>
    </row>
    <row r="226" spans="2:58" hidden="1">
      <c r="B226" s="5" t="s">
        <v>343</v>
      </c>
      <c r="C226" s="5" t="str">
        <f t="shared" ca="1" si="180"/>
        <v>Veikla</v>
      </c>
      <c r="D226" t="str">
        <f t="shared" ca="1" si="181"/>
        <v>False</v>
      </c>
      <c r="E226" s="288">
        <v>1.25</v>
      </c>
      <c r="F226" s="288">
        <v>1.1000000000000001</v>
      </c>
      <c r="G226" s="288">
        <v>1</v>
      </c>
      <c r="H226" s="288">
        <v>0.9</v>
      </c>
      <c r="I226" s="288">
        <v>0.75</v>
      </c>
      <c r="J226" s="254"/>
      <c r="K226" s="254"/>
      <c r="L226" s="254">
        <v>1.25</v>
      </c>
      <c r="M226" s="254">
        <v>1.1000000000000001</v>
      </c>
      <c r="N226" s="254">
        <v>1</v>
      </c>
      <c r="O226" s="254">
        <v>0.9</v>
      </c>
      <c r="P226" s="254">
        <v>0.75</v>
      </c>
      <c r="Q226" s="254"/>
      <c r="R226" s="254"/>
      <c r="S226" s="254"/>
      <c r="T226" s="254"/>
      <c r="U226" s="254"/>
      <c r="V226" s="254"/>
      <c r="W226" s="254"/>
      <c r="X226" s="254"/>
      <c r="Y226" s="254"/>
      <c r="Z226" s="254"/>
      <c r="AA226" s="254"/>
      <c r="AB226" s="254"/>
      <c r="AC226" s="254"/>
      <c r="AD226" s="254"/>
      <c r="AE226" s="254"/>
      <c r="AF226" s="287"/>
      <c r="AG226" s="287"/>
      <c r="AH226" s="287"/>
      <c r="AI226" s="287"/>
      <c r="AJ226" s="287"/>
      <c r="AK226" s="287"/>
      <c r="AL226" s="287"/>
      <c r="AM226" s="287"/>
      <c r="AN226" s="287"/>
      <c r="AO226" s="287"/>
      <c r="AP226" s="287"/>
      <c r="AQ226" s="287"/>
      <c r="AR226" s="287"/>
      <c r="AS226" s="287"/>
      <c r="AT226" s="287"/>
      <c r="AU226" s="287"/>
      <c r="AV226" s="287"/>
      <c r="AW226" s="287"/>
      <c r="AX226" s="287"/>
      <c r="AY226" s="287"/>
      <c r="AZ226" s="287"/>
      <c r="BA226" s="287"/>
      <c r="BB226" s="287"/>
      <c r="BC226" s="287"/>
      <c r="BD226" s="287"/>
      <c r="BE226" s="287"/>
      <c r="BF226" s="287"/>
    </row>
    <row r="227" spans="2:58" hidden="1">
      <c r="B227" s="5" t="s">
        <v>344</v>
      </c>
      <c r="C227" s="5" t="str">
        <f t="shared" ca="1" si="180"/>
        <v>Veikla</v>
      </c>
      <c r="D227" t="str">
        <f t="shared" ca="1" si="181"/>
        <v>False</v>
      </c>
      <c r="E227" s="288">
        <v>1.25</v>
      </c>
      <c r="F227" s="288">
        <v>1.1000000000000001</v>
      </c>
      <c r="G227" s="288">
        <v>1</v>
      </c>
      <c r="H227" s="288">
        <v>0.9</v>
      </c>
      <c r="I227" s="288">
        <v>0.75</v>
      </c>
      <c r="J227" s="254"/>
      <c r="K227" s="254"/>
      <c r="L227" s="254">
        <v>1.25</v>
      </c>
      <c r="M227" s="254">
        <v>1.1000000000000001</v>
      </c>
      <c r="N227" s="254">
        <v>1</v>
      </c>
      <c r="O227" s="254">
        <v>0.9</v>
      </c>
      <c r="P227" s="254">
        <v>0.75</v>
      </c>
      <c r="Q227" s="254"/>
      <c r="R227" s="254"/>
      <c r="S227" s="254"/>
      <c r="T227" s="254"/>
      <c r="U227" s="254"/>
      <c r="V227" s="254"/>
      <c r="W227" s="254"/>
      <c r="X227" s="254"/>
      <c r="Y227" s="254"/>
      <c r="Z227" s="254"/>
      <c r="AA227" s="254"/>
      <c r="AB227" s="254"/>
      <c r="AC227" s="254"/>
      <c r="AD227" s="254"/>
      <c r="AE227" s="254"/>
      <c r="AF227" s="287"/>
      <c r="AG227" s="287"/>
      <c r="AH227" s="287"/>
      <c r="AI227" s="287"/>
      <c r="AJ227" s="287"/>
      <c r="AK227" s="287"/>
      <c r="AL227" s="287"/>
      <c r="AM227" s="287"/>
      <c r="AN227" s="287"/>
      <c r="AO227" s="287"/>
      <c r="AP227" s="287"/>
      <c r="AQ227" s="287"/>
      <c r="AR227" s="287"/>
      <c r="AS227" s="287"/>
      <c r="AT227" s="287"/>
      <c r="AU227" s="287"/>
      <c r="AV227" s="287"/>
      <c r="AW227" s="287"/>
      <c r="AX227" s="287"/>
      <c r="AY227" s="287"/>
      <c r="AZ227" s="287"/>
      <c r="BA227" s="287"/>
      <c r="BB227" s="287"/>
      <c r="BC227" s="287"/>
      <c r="BD227" s="287"/>
      <c r="BE227" s="287"/>
      <c r="BF227" s="287"/>
    </row>
    <row r="228" spans="2:58" hidden="1">
      <c r="B228" s="5" t="s">
        <v>345</v>
      </c>
      <c r="C228" s="5" t="str">
        <f t="shared" ca="1" si="180"/>
        <v>Veikla</v>
      </c>
      <c r="D228" t="str">
        <f t="shared" ca="1" si="181"/>
        <v>False</v>
      </c>
      <c r="E228" s="288">
        <v>1.25</v>
      </c>
      <c r="F228" s="288">
        <v>1.1000000000000001</v>
      </c>
      <c r="G228" s="288">
        <v>1</v>
      </c>
      <c r="H228" s="288">
        <v>0.9</v>
      </c>
      <c r="I228" s="288">
        <v>0.75</v>
      </c>
      <c r="J228" s="254"/>
      <c r="K228" s="254"/>
      <c r="L228" s="254">
        <v>1.25</v>
      </c>
      <c r="M228" s="254">
        <v>1.1000000000000001</v>
      </c>
      <c r="N228" s="254">
        <v>1</v>
      </c>
      <c r="O228" s="254">
        <v>0.9</v>
      </c>
      <c r="P228" s="254">
        <v>0.75</v>
      </c>
      <c r="Q228" s="254"/>
      <c r="R228" s="254"/>
      <c r="S228" s="254"/>
      <c r="T228" s="254"/>
      <c r="U228" s="254"/>
      <c r="V228" s="254"/>
      <c r="W228" s="254"/>
      <c r="X228" s="254"/>
      <c r="Y228" s="254"/>
      <c r="Z228" s="254"/>
      <c r="AA228" s="254"/>
      <c r="AB228" s="254"/>
      <c r="AC228" s="254"/>
      <c r="AD228" s="254"/>
      <c r="AE228" s="254"/>
      <c r="AF228" s="287"/>
      <c r="AG228" s="287"/>
      <c r="AH228" s="287"/>
      <c r="AI228" s="287"/>
      <c r="AJ228" s="287"/>
      <c r="AK228" s="287"/>
      <c r="AL228" s="287"/>
      <c r="AM228" s="287"/>
      <c r="AN228" s="287"/>
      <c r="AO228" s="287"/>
      <c r="AP228" s="287"/>
      <c r="AQ228" s="287"/>
      <c r="AR228" s="287"/>
      <c r="AS228" s="287"/>
      <c r="AT228" s="287"/>
      <c r="AU228" s="287"/>
      <c r="AV228" s="287"/>
      <c r="AW228" s="287"/>
      <c r="AX228" s="287"/>
      <c r="AY228" s="287"/>
      <c r="AZ228" s="287"/>
      <c r="BA228" s="287"/>
      <c r="BB228" s="287"/>
      <c r="BC228" s="287"/>
      <c r="BD228" s="287"/>
      <c r="BE228" s="287"/>
      <c r="BF228" s="287"/>
    </row>
    <row r="229" spans="2:58" hidden="1">
      <c r="B229" s="5" t="s">
        <v>346</v>
      </c>
      <c r="C229" s="5" t="str">
        <f t="shared" ca="1" si="180"/>
        <v>Veikla</v>
      </c>
      <c r="D229" t="str">
        <f t="shared" ca="1" si="181"/>
        <v>False</v>
      </c>
      <c r="E229" s="288">
        <v>1.25</v>
      </c>
      <c r="F229" s="288">
        <v>1.1000000000000001</v>
      </c>
      <c r="G229" s="288">
        <v>1</v>
      </c>
      <c r="H229" s="288">
        <v>0.9</v>
      </c>
      <c r="I229" s="288">
        <v>0.75</v>
      </c>
      <c r="J229" s="254"/>
      <c r="K229" s="254"/>
      <c r="L229" s="254">
        <v>1.25</v>
      </c>
      <c r="M229" s="254">
        <v>1.1000000000000001</v>
      </c>
      <c r="N229" s="254">
        <v>1</v>
      </c>
      <c r="O229" s="254">
        <v>0.9</v>
      </c>
      <c r="P229" s="254">
        <v>0.75</v>
      </c>
      <c r="Q229" s="254"/>
      <c r="R229" s="254"/>
      <c r="S229" s="254"/>
      <c r="T229" s="254"/>
      <c r="U229" s="254"/>
      <c r="V229" s="254"/>
      <c r="W229" s="254"/>
      <c r="X229" s="254"/>
      <c r="Y229" s="254"/>
      <c r="Z229" s="254"/>
      <c r="AA229" s="254"/>
      <c r="AB229" s="254"/>
      <c r="AC229" s="254"/>
      <c r="AD229" s="254"/>
      <c r="AE229" s="254"/>
      <c r="AF229" s="287"/>
      <c r="AG229" s="287"/>
      <c r="AH229" s="287"/>
      <c r="AI229" s="287"/>
      <c r="AJ229" s="287"/>
      <c r="AK229" s="287"/>
      <c r="AL229" s="287"/>
      <c r="AM229" s="287"/>
      <c r="AN229" s="287"/>
      <c r="AO229" s="287"/>
      <c r="AP229" s="287"/>
      <c r="AQ229" s="287"/>
      <c r="AR229" s="287"/>
      <c r="AS229" s="287"/>
      <c r="AT229" s="287"/>
      <c r="AU229" s="287"/>
      <c r="AV229" s="287"/>
      <c r="AW229" s="287"/>
      <c r="AX229" s="287"/>
      <c r="AY229" s="287"/>
      <c r="AZ229" s="287"/>
      <c r="BA229" s="287"/>
      <c r="BB229" s="287"/>
      <c r="BC229" s="287"/>
      <c r="BD229" s="287"/>
      <c r="BE229" s="287"/>
      <c r="BF229" s="287"/>
    </row>
    <row r="230" spans="2:58" hidden="1">
      <c r="B230" s="5" t="s">
        <v>347</v>
      </c>
      <c r="C230" s="5" t="str">
        <f t="shared" ca="1" si="180"/>
        <v>Veikla</v>
      </c>
      <c r="D230" t="str">
        <f t="shared" ca="1" si="181"/>
        <v>False</v>
      </c>
      <c r="E230" s="288">
        <v>1.25</v>
      </c>
      <c r="F230" s="288">
        <v>1.1000000000000001</v>
      </c>
      <c r="G230" s="288">
        <v>1</v>
      </c>
      <c r="H230" s="288">
        <v>0.9</v>
      </c>
      <c r="I230" s="288">
        <v>0.75</v>
      </c>
      <c r="J230" s="254"/>
      <c r="K230" s="254"/>
      <c r="L230" s="254">
        <v>1.25</v>
      </c>
      <c r="M230" s="254">
        <v>1.1000000000000001</v>
      </c>
      <c r="N230" s="254">
        <v>1</v>
      </c>
      <c r="O230" s="254">
        <v>0.9</v>
      </c>
      <c r="P230" s="254">
        <v>0.75</v>
      </c>
      <c r="Q230" s="254"/>
      <c r="R230" s="254"/>
      <c r="S230" s="254"/>
      <c r="T230" s="254"/>
      <c r="U230" s="254"/>
      <c r="V230" s="254"/>
      <c r="W230" s="254"/>
      <c r="X230" s="254"/>
      <c r="Y230" s="254"/>
      <c r="Z230" s="254"/>
      <c r="AA230" s="254"/>
      <c r="AB230" s="254"/>
      <c r="AC230" s="254"/>
      <c r="AD230" s="254"/>
      <c r="AE230" s="254"/>
      <c r="AF230" s="287"/>
      <c r="AG230" s="287"/>
      <c r="AH230" s="287"/>
      <c r="AI230" s="287"/>
      <c r="AJ230" s="287"/>
      <c r="AK230" s="287"/>
      <c r="AL230" s="287"/>
      <c r="AM230" s="287"/>
      <c r="AN230" s="287"/>
      <c r="AO230" s="287"/>
      <c r="AP230" s="287"/>
      <c r="AQ230" s="287"/>
      <c r="AR230" s="287"/>
      <c r="AS230" s="287"/>
      <c r="AT230" s="287"/>
      <c r="AU230" s="287"/>
      <c r="AV230" s="287"/>
      <c r="AW230" s="287"/>
      <c r="AX230" s="287"/>
      <c r="AY230" s="287"/>
      <c r="AZ230" s="287"/>
      <c r="BA230" s="287"/>
      <c r="BB230" s="287"/>
      <c r="BC230" s="287"/>
      <c r="BD230" s="287"/>
      <c r="BE230" s="287"/>
      <c r="BF230" s="287"/>
    </row>
    <row r="231" spans="2:58" hidden="1">
      <c r="B231" s="5" t="s">
        <v>348</v>
      </c>
      <c r="C231" s="5" t="str">
        <f t="shared" ref="C231:C267" ca="1" si="182">IFERROR(VLOOKUP(B231,$B$12:$C$129,2,FALSE),"")</f>
        <v>Veikla</v>
      </c>
      <c r="D231" t="str">
        <f t="shared" ref="D231:D267" ca="1" si="183">IF(VLOOKUP(B231,$B$7:$G$138,COLUMNS($B$7:$G$138),FALSE)&lt;&gt;0,"True","False")</f>
        <v>False</v>
      </c>
      <c r="E231" s="288">
        <v>1.25</v>
      </c>
      <c r="F231" s="288">
        <v>1.1000000000000001</v>
      </c>
      <c r="G231" s="288">
        <v>1</v>
      </c>
      <c r="H231" s="288">
        <v>0.9</v>
      </c>
      <c r="I231" s="288">
        <v>0.75</v>
      </c>
      <c r="J231" s="254"/>
      <c r="K231" s="254"/>
      <c r="L231" s="254">
        <v>1.25</v>
      </c>
      <c r="M231" s="254">
        <v>1.1000000000000001</v>
      </c>
      <c r="N231" s="254">
        <v>1</v>
      </c>
      <c r="O231" s="254">
        <v>0.9</v>
      </c>
      <c r="P231" s="254">
        <v>0.75</v>
      </c>
      <c r="Q231" s="254"/>
      <c r="R231" s="254"/>
      <c r="S231" s="254"/>
      <c r="T231" s="254"/>
      <c r="U231" s="254"/>
      <c r="V231" s="254"/>
      <c r="W231" s="254"/>
      <c r="X231" s="254"/>
      <c r="Y231" s="254"/>
      <c r="Z231" s="254"/>
      <c r="AA231" s="254"/>
      <c r="AB231" s="254"/>
      <c r="AC231" s="254"/>
      <c r="AD231" s="254"/>
      <c r="AE231" s="254"/>
      <c r="AF231" s="287"/>
      <c r="AG231" s="287"/>
      <c r="AH231" s="287"/>
      <c r="AI231" s="287"/>
      <c r="AJ231" s="287"/>
      <c r="AK231" s="287"/>
      <c r="AL231" s="287"/>
      <c r="AM231" s="287"/>
      <c r="AN231" s="287"/>
      <c r="AO231" s="287"/>
      <c r="AP231" s="287"/>
      <c r="AQ231" s="287"/>
      <c r="AR231" s="287"/>
      <c r="AS231" s="287"/>
      <c r="AT231" s="287"/>
      <c r="AU231" s="287"/>
      <c r="AV231" s="287"/>
      <c r="AW231" s="287"/>
      <c r="AX231" s="287"/>
      <c r="AY231" s="287"/>
      <c r="AZ231" s="287"/>
      <c r="BA231" s="287"/>
      <c r="BB231" s="287"/>
      <c r="BC231" s="287"/>
      <c r="BD231" s="287"/>
      <c r="BE231" s="287"/>
      <c r="BF231" s="287"/>
    </row>
    <row r="232" spans="2:58" hidden="1">
      <c r="B232" s="5" t="s">
        <v>349</v>
      </c>
      <c r="C232" s="5" t="str">
        <f t="shared" ca="1" si="182"/>
        <v>Veikla</v>
      </c>
      <c r="D232" t="str">
        <f t="shared" ca="1" si="183"/>
        <v>False</v>
      </c>
      <c r="E232" s="288">
        <v>1.25</v>
      </c>
      <c r="F232" s="288">
        <v>1.1000000000000001</v>
      </c>
      <c r="G232" s="288">
        <v>1</v>
      </c>
      <c r="H232" s="288">
        <v>0.9</v>
      </c>
      <c r="I232" s="288">
        <v>0.75</v>
      </c>
      <c r="J232" s="254"/>
      <c r="K232" s="254"/>
      <c r="L232" s="254">
        <v>1.25</v>
      </c>
      <c r="M232" s="254">
        <v>1.1000000000000001</v>
      </c>
      <c r="N232" s="254">
        <v>1</v>
      </c>
      <c r="O232" s="254">
        <v>0.9</v>
      </c>
      <c r="P232" s="254">
        <v>0.75</v>
      </c>
      <c r="Q232" s="254"/>
      <c r="R232" s="254"/>
      <c r="S232" s="254"/>
      <c r="T232" s="254"/>
      <c r="U232" s="254"/>
      <c r="V232" s="254"/>
      <c r="W232" s="254"/>
      <c r="X232" s="254"/>
      <c r="Y232" s="254"/>
      <c r="Z232" s="254"/>
      <c r="AA232" s="254"/>
      <c r="AB232" s="254"/>
      <c r="AC232" s="254"/>
      <c r="AD232" s="254"/>
      <c r="AE232" s="254"/>
      <c r="AF232" s="287"/>
      <c r="AG232" s="287"/>
      <c r="AH232" s="287"/>
      <c r="AI232" s="287"/>
      <c r="AJ232" s="287"/>
      <c r="AK232" s="287"/>
      <c r="AL232" s="287"/>
      <c r="AM232" s="287"/>
      <c r="AN232" s="287"/>
      <c r="AO232" s="287"/>
      <c r="AP232" s="287"/>
      <c r="AQ232" s="287"/>
      <c r="AR232" s="287"/>
      <c r="AS232" s="287"/>
      <c r="AT232" s="287"/>
      <c r="AU232" s="287"/>
      <c r="AV232" s="287"/>
      <c r="AW232" s="287"/>
      <c r="AX232" s="287"/>
      <c r="AY232" s="287"/>
      <c r="AZ232" s="287"/>
      <c r="BA232" s="287"/>
      <c r="BB232" s="287"/>
      <c r="BC232" s="287"/>
      <c r="BD232" s="287"/>
      <c r="BE232" s="287"/>
      <c r="BF232" s="287"/>
    </row>
    <row r="233" spans="2:58" hidden="1">
      <c r="B233" s="5" t="s">
        <v>350</v>
      </c>
      <c r="C233" s="5" t="str">
        <f t="shared" ca="1" si="182"/>
        <v>Veikla</v>
      </c>
      <c r="D233" t="str">
        <f t="shared" ca="1" si="183"/>
        <v>False</v>
      </c>
      <c r="E233" s="288">
        <v>1.25</v>
      </c>
      <c r="F233" s="288">
        <v>1.1000000000000001</v>
      </c>
      <c r="G233" s="288">
        <v>1</v>
      </c>
      <c r="H233" s="288">
        <v>0.9</v>
      </c>
      <c r="I233" s="288">
        <v>0.75</v>
      </c>
      <c r="J233" s="254"/>
      <c r="K233" s="254"/>
      <c r="L233" s="254">
        <v>1.25</v>
      </c>
      <c r="M233" s="254">
        <v>1.1000000000000001</v>
      </c>
      <c r="N233" s="254">
        <v>1</v>
      </c>
      <c r="O233" s="254">
        <v>0.9</v>
      </c>
      <c r="P233" s="254">
        <v>0.75</v>
      </c>
      <c r="Q233" s="254"/>
      <c r="R233" s="254"/>
      <c r="S233" s="254"/>
      <c r="T233" s="254"/>
      <c r="U233" s="254"/>
      <c r="V233" s="254"/>
      <c r="W233" s="254"/>
      <c r="X233" s="254"/>
      <c r="Y233" s="254"/>
      <c r="Z233" s="254"/>
      <c r="AA233" s="254"/>
      <c r="AB233" s="254"/>
      <c r="AC233" s="254"/>
      <c r="AD233" s="254"/>
      <c r="AE233" s="254"/>
      <c r="AF233" s="287"/>
      <c r="AG233" s="287"/>
      <c r="AH233" s="287"/>
      <c r="AI233" s="287"/>
      <c r="AJ233" s="287"/>
      <c r="AK233" s="287"/>
      <c r="AL233" s="287"/>
      <c r="AM233" s="287"/>
      <c r="AN233" s="287"/>
      <c r="AO233" s="287"/>
      <c r="AP233" s="287"/>
      <c r="AQ233" s="287"/>
      <c r="AR233" s="287"/>
      <c r="AS233" s="287"/>
      <c r="AT233" s="287"/>
      <c r="AU233" s="287"/>
      <c r="AV233" s="287"/>
      <c r="AW233" s="287"/>
      <c r="AX233" s="287"/>
      <c r="AY233" s="287"/>
      <c r="AZ233" s="287"/>
      <c r="BA233" s="287"/>
      <c r="BB233" s="287"/>
      <c r="BC233" s="287"/>
      <c r="BD233" s="287"/>
      <c r="BE233" s="287"/>
      <c r="BF233" s="287"/>
    </row>
    <row r="234" spans="2:58" hidden="1">
      <c r="B234" s="5" t="s">
        <v>351</v>
      </c>
      <c r="C234" s="5" t="str">
        <f t="shared" ca="1" si="182"/>
        <v>Reinvesticijos (po priemonės įgyvendinimo)</v>
      </c>
      <c r="D234" t="str">
        <f t="shared" ca="1" si="183"/>
        <v>False</v>
      </c>
      <c r="E234" s="288">
        <v>1.25</v>
      </c>
      <c r="F234" s="288">
        <v>1.1000000000000001</v>
      </c>
      <c r="G234" s="288">
        <v>1</v>
      </c>
      <c r="H234" s="288">
        <v>0.9</v>
      </c>
      <c r="I234" s="288">
        <v>0.75</v>
      </c>
      <c r="J234" s="254"/>
      <c r="K234" s="254"/>
      <c r="L234" s="254">
        <v>1.25</v>
      </c>
      <c r="M234" s="254">
        <v>1.1000000000000001</v>
      </c>
      <c r="N234" s="254">
        <v>1</v>
      </c>
      <c r="O234" s="254">
        <v>0.9</v>
      </c>
      <c r="P234" s="254">
        <v>0.75</v>
      </c>
      <c r="Q234" s="254"/>
      <c r="R234" s="254"/>
      <c r="S234" s="254"/>
      <c r="T234" s="254"/>
      <c r="U234" s="254"/>
      <c r="V234" s="254"/>
      <c r="W234" s="254"/>
      <c r="X234" s="254"/>
      <c r="Y234" s="254"/>
      <c r="Z234" s="254"/>
      <c r="AA234" s="254"/>
      <c r="AB234" s="254"/>
      <c r="AC234" s="254"/>
      <c r="AD234" s="254"/>
      <c r="AE234" s="254"/>
      <c r="AF234" s="287"/>
      <c r="AG234" s="287"/>
      <c r="AH234" s="287"/>
      <c r="AI234" s="287"/>
      <c r="AJ234" s="287"/>
      <c r="AK234" s="287"/>
      <c r="AL234" s="287"/>
      <c r="AM234" s="287"/>
      <c r="AN234" s="287"/>
      <c r="AO234" s="287"/>
      <c r="AP234" s="287"/>
      <c r="AQ234" s="287"/>
      <c r="AR234" s="287"/>
      <c r="AS234" s="287"/>
      <c r="AT234" s="287"/>
      <c r="AU234" s="287"/>
      <c r="AV234" s="287"/>
      <c r="AW234" s="287"/>
      <c r="AX234" s="287"/>
      <c r="AY234" s="287"/>
      <c r="AZ234" s="287"/>
      <c r="BA234" s="287"/>
      <c r="BB234" s="287"/>
      <c r="BC234" s="287"/>
      <c r="BD234" s="287"/>
      <c r="BE234" s="287"/>
      <c r="BF234" s="287"/>
    </row>
    <row r="235" spans="2:58" hidden="1">
      <c r="B235" s="5" t="s">
        <v>352</v>
      </c>
      <c r="C235" s="5" t="str">
        <f t="shared" ca="1" si="182"/>
        <v>Likutinė vertė</v>
      </c>
      <c r="D235" t="str">
        <f t="shared" ca="1" si="183"/>
        <v>False</v>
      </c>
      <c r="E235" s="288">
        <v>0.75</v>
      </c>
      <c r="F235" s="288">
        <v>0.9</v>
      </c>
      <c r="G235" s="288">
        <v>1</v>
      </c>
      <c r="H235" s="288">
        <v>1.1000000000000001</v>
      </c>
      <c r="I235" s="288">
        <v>1.25</v>
      </c>
      <c r="J235" s="254"/>
      <c r="K235" s="254"/>
      <c r="L235" s="254">
        <v>0.75</v>
      </c>
      <c r="M235" s="254">
        <v>0.9</v>
      </c>
      <c r="N235" s="254">
        <v>1</v>
      </c>
      <c r="O235" s="254">
        <v>1.1000000000000001</v>
      </c>
      <c r="P235" s="254">
        <v>1.25</v>
      </c>
      <c r="Q235" s="254"/>
      <c r="R235" s="254"/>
      <c r="S235" s="254"/>
      <c r="T235" s="254"/>
      <c r="U235" s="254"/>
      <c r="V235" s="254"/>
      <c r="W235" s="254"/>
      <c r="X235" s="254"/>
      <c r="Y235" s="254"/>
      <c r="Z235" s="254"/>
      <c r="AA235" s="254"/>
      <c r="AB235" s="254"/>
      <c r="AC235" s="254"/>
      <c r="AD235" s="254"/>
      <c r="AE235" s="254"/>
      <c r="AF235" s="287"/>
      <c r="AG235" s="287"/>
      <c r="AH235" s="287"/>
      <c r="AI235" s="287"/>
      <c r="AJ235" s="287"/>
      <c r="AK235" s="287"/>
      <c r="AL235" s="287"/>
      <c r="AM235" s="287"/>
      <c r="AN235" s="287"/>
      <c r="AO235" s="287"/>
      <c r="AP235" s="287"/>
      <c r="AQ235" s="287"/>
      <c r="AR235" s="287"/>
      <c r="AS235" s="287"/>
      <c r="AT235" s="287"/>
      <c r="AU235" s="287"/>
      <c r="AV235" s="287"/>
      <c r="AW235" s="287"/>
      <c r="AX235" s="287"/>
      <c r="AY235" s="287"/>
      <c r="AZ235" s="287"/>
      <c r="BA235" s="287"/>
      <c r="BB235" s="287"/>
      <c r="BC235" s="287"/>
      <c r="BD235" s="287"/>
      <c r="BE235" s="287"/>
      <c r="BF235" s="287"/>
    </row>
    <row r="236" spans="2:58">
      <c r="B236" s="5" t="s">
        <v>353</v>
      </c>
      <c r="C236" s="5" t="str">
        <f t="shared" ca="1" si="182"/>
        <v>Elektros energijos ir infrastruktūros būklės palaikymo išlaidos (VL)</v>
      </c>
      <c r="D236" t="e">
        <f t="shared" ca="1" si="183"/>
        <v>#N/A</v>
      </c>
      <c r="E236" s="288">
        <v>1.25</v>
      </c>
      <c r="F236" s="288">
        <v>1.1000000000000001</v>
      </c>
      <c r="G236" s="288">
        <v>1</v>
      </c>
      <c r="H236" s="288">
        <v>0.9</v>
      </c>
      <c r="I236" s="288">
        <v>0.75</v>
      </c>
      <c r="J236" s="254"/>
      <c r="K236" s="254"/>
      <c r="L236" s="254">
        <v>1.25</v>
      </c>
      <c r="M236" s="254">
        <v>1.1000000000000001</v>
      </c>
      <c r="N236" s="254">
        <v>1</v>
      </c>
      <c r="O236" s="254">
        <v>0.9</v>
      </c>
      <c r="P236" s="254">
        <v>0.75</v>
      </c>
      <c r="Q236" s="254"/>
      <c r="R236" s="254"/>
      <c r="S236" s="254"/>
      <c r="T236" s="254"/>
      <c r="U236" s="254"/>
      <c r="V236" s="254"/>
      <c r="W236" s="254"/>
      <c r="X236" s="254"/>
      <c r="Y236" s="254"/>
      <c r="Z236" s="254"/>
      <c r="AA236" s="254"/>
      <c r="AB236" s="254"/>
      <c r="AC236" s="254"/>
      <c r="AD236" s="254"/>
      <c r="AE236" s="254"/>
      <c r="AF236" s="287"/>
      <c r="AG236" s="287"/>
      <c r="AH236" s="287"/>
      <c r="AI236" s="287"/>
      <c r="AJ236" s="287"/>
      <c r="AK236" s="287"/>
      <c r="AL236" s="287"/>
      <c r="AM236" s="287"/>
      <c r="AN236" s="287"/>
      <c r="AO236" s="287"/>
      <c r="AP236" s="287"/>
      <c r="AQ236" s="287"/>
      <c r="AR236" s="287"/>
      <c r="AS236" s="287"/>
      <c r="AT236" s="287"/>
      <c r="AU236" s="287"/>
      <c r="AV236" s="287"/>
      <c r="AW236" s="287"/>
      <c r="AX236" s="287"/>
      <c r="AY236" s="287"/>
      <c r="AZ236" s="287"/>
      <c r="BA236" s="287"/>
      <c r="BB236" s="287"/>
      <c r="BC236" s="287"/>
      <c r="BD236" s="287"/>
      <c r="BE236" s="287"/>
      <c r="BF236" s="287"/>
    </row>
    <row r="237" spans="2:58">
      <c r="B237" s="5" t="s">
        <v>354</v>
      </c>
      <c r="C237" s="5" t="str">
        <f t="shared" ca="1" si="182"/>
        <v/>
      </c>
      <c r="D237" t="str">
        <f t="shared" ca="1" si="183"/>
        <v>False</v>
      </c>
      <c r="E237" s="288">
        <v>1.25</v>
      </c>
      <c r="F237" s="288">
        <v>1.1000000000000001</v>
      </c>
      <c r="G237" s="288">
        <v>1</v>
      </c>
      <c r="H237" s="288">
        <v>0.9</v>
      </c>
      <c r="I237" s="288">
        <v>0.75</v>
      </c>
      <c r="J237" s="254"/>
      <c r="K237" s="254"/>
      <c r="L237" s="254">
        <v>1.25</v>
      </c>
      <c r="M237" s="254">
        <v>1.1000000000000001</v>
      </c>
      <c r="N237" s="254">
        <v>1</v>
      </c>
      <c r="O237" s="254">
        <v>0.9</v>
      </c>
      <c r="P237" s="254">
        <v>0.75</v>
      </c>
      <c r="Q237" s="254"/>
      <c r="R237" s="254"/>
      <c r="S237" s="254"/>
      <c r="T237" s="254"/>
      <c r="U237" s="254"/>
      <c r="V237" s="254"/>
      <c r="W237" s="254"/>
      <c r="X237" s="254"/>
      <c r="Y237" s="254"/>
      <c r="Z237" s="254"/>
      <c r="AA237" s="254"/>
      <c r="AB237" s="254"/>
      <c r="AC237" s="254"/>
      <c r="AD237" s="254"/>
      <c r="AE237" s="254"/>
      <c r="AF237" s="287"/>
      <c r="AG237" s="287"/>
      <c r="AH237" s="287"/>
      <c r="AI237" s="287"/>
      <c r="AJ237" s="287"/>
      <c r="AK237" s="287"/>
      <c r="AL237" s="287"/>
      <c r="AM237" s="287"/>
      <c r="AN237" s="287"/>
      <c r="AO237" s="287"/>
      <c r="AP237" s="287"/>
      <c r="AQ237" s="287"/>
      <c r="AR237" s="287"/>
      <c r="AS237" s="287"/>
      <c r="AT237" s="287"/>
      <c r="AU237" s="287"/>
      <c r="AV237" s="287"/>
      <c r="AW237" s="287"/>
      <c r="AX237" s="287"/>
      <c r="AY237" s="287"/>
      <c r="AZ237" s="287"/>
      <c r="BA237" s="287"/>
      <c r="BB237" s="287"/>
      <c r="BC237" s="287"/>
      <c r="BD237" s="287"/>
      <c r="BE237" s="287"/>
      <c r="BF237" s="287"/>
    </row>
    <row r="238" spans="2:58">
      <c r="B238" s="5" t="s">
        <v>355</v>
      </c>
      <c r="C238" s="5" t="str">
        <f t="shared" ca="1" si="182"/>
        <v/>
      </c>
      <c r="D238" t="str">
        <f t="shared" ca="1" si="183"/>
        <v>False</v>
      </c>
      <c r="E238" s="288">
        <v>1.25</v>
      </c>
      <c r="F238" s="288">
        <v>1.1000000000000001</v>
      </c>
      <c r="G238" s="288">
        <v>1</v>
      </c>
      <c r="H238" s="288">
        <v>0.9</v>
      </c>
      <c r="I238" s="288">
        <v>0.75</v>
      </c>
      <c r="J238" s="254"/>
      <c r="K238" s="254"/>
      <c r="L238" s="254">
        <v>1.25</v>
      </c>
      <c r="M238" s="254">
        <v>1.1000000000000001</v>
      </c>
      <c r="N238" s="254">
        <v>1</v>
      </c>
      <c r="O238" s="254">
        <v>0.9</v>
      </c>
      <c r="P238" s="254">
        <v>0.75</v>
      </c>
      <c r="Q238" s="254"/>
      <c r="R238" s="254"/>
      <c r="S238" s="254"/>
      <c r="T238" s="254"/>
      <c r="U238" s="254"/>
      <c r="V238" s="254"/>
      <c r="W238" s="254"/>
      <c r="X238" s="254"/>
      <c r="Y238" s="254"/>
      <c r="Z238" s="254"/>
      <c r="AA238" s="254"/>
      <c r="AB238" s="254"/>
      <c r="AC238" s="254"/>
      <c r="AD238" s="254"/>
      <c r="AE238" s="254"/>
      <c r="AF238" s="287"/>
      <c r="AG238" s="287"/>
      <c r="AH238" s="287"/>
      <c r="AI238" s="287"/>
      <c r="AJ238" s="287"/>
      <c r="AK238" s="287"/>
      <c r="AL238" s="287"/>
      <c r="AM238" s="287"/>
      <c r="AN238" s="287"/>
      <c r="AO238" s="287"/>
      <c r="AP238" s="287"/>
      <c r="AQ238" s="287"/>
      <c r="AR238" s="287"/>
      <c r="AS238" s="287"/>
      <c r="AT238" s="287"/>
      <c r="AU238" s="287"/>
      <c r="AV238" s="287"/>
      <c r="AW238" s="287"/>
      <c r="AX238" s="287"/>
      <c r="AY238" s="287"/>
      <c r="AZ238" s="287"/>
      <c r="BA238" s="287"/>
      <c r="BB238" s="287"/>
      <c r="BC238" s="287"/>
      <c r="BD238" s="287"/>
      <c r="BE238" s="287"/>
      <c r="BF238" s="287"/>
    </row>
    <row r="239" spans="2:58">
      <c r="B239" s="5" t="s">
        <v>356</v>
      </c>
      <c r="C239" s="5" t="str">
        <f t="shared" ca="1" si="182"/>
        <v/>
      </c>
      <c r="D239" t="str">
        <f t="shared" ca="1" si="183"/>
        <v>False</v>
      </c>
      <c r="E239" s="288">
        <v>1.25</v>
      </c>
      <c r="F239" s="288">
        <v>1.1000000000000001</v>
      </c>
      <c r="G239" s="288">
        <v>1</v>
      </c>
      <c r="H239" s="288">
        <v>0.9</v>
      </c>
      <c r="I239" s="288">
        <v>0.75</v>
      </c>
      <c r="J239" s="254"/>
      <c r="K239" s="254"/>
      <c r="L239" s="254">
        <v>1.25</v>
      </c>
      <c r="M239" s="254">
        <v>1.1000000000000001</v>
      </c>
      <c r="N239" s="254">
        <v>1</v>
      </c>
      <c r="O239" s="254">
        <v>0.9</v>
      </c>
      <c r="P239" s="254">
        <v>0.75</v>
      </c>
      <c r="Q239" s="254"/>
      <c r="R239" s="254"/>
      <c r="S239" s="254"/>
      <c r="T239" s="254"/>
      <c r="U239" s="254"/>
      <c r="V239" s="254"/>
      <c r="W239" s="254"/>
      <c r="X239" s="254"/>
      <c r="Y239" s="254"/>
      <c r="Z239" s="254"/>
      <c r="AA239" s="254"/>
      <c r="AB239" s="254"/>
      <c r="AC239" s="254"/>
      <c r="AD239" s="254"/>
      <c r="AE239" s="254"/>
      <c r="AF239" s="287"/>
      <c r="AG239" s="287"/>
      <c r="AH239" s="287"/>
      <c r="AI239" s="287"/>
      <c r="AJ239" s="287"/>
      <c r="AK239" s="287"/>
      <c r="AL239" s="287"/>
      <c r="AM239" s="287"/>
      <c r="AN239" s="287"/>
      <c r="AO239" s="287"/>
      <c r="AP239" s="287"/>
      <c r="AQ239" s="287"/>
      <c r="AR239" s="287"/>
      <c r="AS239" s="287"/>
      <c r="AT239" s="287"/>
      <c r="AU239" s="287"/>
      <c r="AV239" s="287"/>
      <c r="AW239" s="287"/>
      <c r="AX239" s="287"/>
      <c r="AY239" s="287"/>
      <c r="AZ239" s="287"/>
      <c r="BA239" s="287"/>
      <c r="BB239" s="287"/>
      <c r="BC239" s="287"/>
      <c r="BD239" s="287"/>
      <c r="BE239" s="287"/>
      <c r="BF239" s="287"/>
    </row>
    <row r="240" spans="2:58">
      <c r="B240" s="5" t="s">
        <v>357</v>
      </c>
      <c r="C240" s="5" t="str">
        <f t="shared" ca="1" si="182"/>
        <v/>
      </c>
      <c r="D240" t="str">
        <f t="shared" ca="1" si="183"/>
        <v>False</v>
      </c>
      <c r="E240" s="288">
        <v>1.25</v>
      </c>
      <c r="F240" s="288">
        <v>1.1000000000000001</v>
      </c>
      <c r="G240" s="288">
        <v>1</v>
      </c>
      <c r="H240" s="288">
        <v>0.9</v>
      </c>
      <c r="I240" s="288">
        <v>0.75</v>
      </c>
      <c r="J240" s="254"/>
      <c r="K240" s="254"/>
      <c r="L240" s="254">
        <v>1.25</v>
      </c>
      <c r="M240" s="254">
        <v>1.1000000000000001</v>
      </c>
      <c r="N240" s="254">
        <v>1</v>
      </c>
      <c r="O240" s="254">
        <v>0.9</v>
      </c>
      <c r="P240" s="254">
        <v>0.75</v>
      </c>
      <c r="Q240" s="254"/>
      <c r="R240" s="254"/>
      <c r="S240" s="254"/>
      <c r="T240" s="254"/>
      <c r="U240" s="254"/>
      <c r="V240" s="254"/>
      <c r="W240" s="254"/>
      <c r="X240" s="254"/>
      <c r="Y240" s="254"/>
      <c r="Z240" s="254"/>
      <c r="AA240" s="254"/>
      <c r="AB240" s="254"/>
      <c r="AC240" s="254"/>
      <c r="AD240" s="254"/>
      <c r="AE240" s="254"/>
      <c r="AF240" s="287"/>
      <c r="AG240" s="287"/>
      <c r="AH240" s="287"/>
      <c r="AI240" s="287"/>
      <c r="AJ240" s="287"/>
      <c r="AK240" s="287"/>
      <c r="AL240" s="287"/>
      <c r="AM240" s="287"/>
      <c r="AN240" s="287"/>
      <c r="AO240" s="287"/>
      <c r="AP240" s="287"/>
      <c r="AQ240" s="287"/>
      <c r="AR240" s="287"/>
      <c r="AS240" s="287"/>
      <c r="AT240" s="287"/>
      <c r="AU240" s="287"/>
      <c r="AV240" s="287"/>
      <c r="AW240" s="287"/>
      <c r="AX240" s="287"/>
      <c r="AY240" s="287"/>
      <c r="AZ240" s="287"/>
      <c r="BA240" s="287"/>
      <c r="BB240" s="287"/>
      <c r="BC240" s="287"/>
      <c r="BD240" s="287"/>
      <c r="BE240" s="287"/>
      <c r="BF240" s="287"/>
    </row>
    <row r="241" spans="2:58">
      <c r="B241" s="5" t="s">
        <v>358</v>
      </c>
      <c r="C241" s="5" t="str">
        <f t="shared" ca="1" si="182"/>
        <v>Darbo užmokesčio sąnaudos (LTGI)</v>
      </c>
      <c r="D241" t="str">
        <f t="shared" ca="1" si="183"/>
        <v>True</v>
      </c>
      <c r="E241" s="288">
        <v>1.25</v>
      </c>
      <c r="F241" s="288">
        <v>1.1000000000000001</v>
      </c>
      <c r="G241" s="288">
        <v>1</v>
      </c>
      <c r="H241" s="288">
        <v>0.9</v>
      </c>
      <c r="I241" s="288">
        <v>0.75</v>
      </c>
      <c r="J241" s="254"/>
      <c r="K241" s="254"/>
      <c r="L241" s="254">
        <v>1.25</v>
      </c>
      <c r="M241" s="254">
        <v>1.1000000000000001</v>
      </c>
      <c r="N241" s="254">
        <v>1</v>
      </c>
      <c r="O241" s="254">
        <v>0.9</v>
      </c>
      <c r="P241" s="254">
        <v>0.75</v>
      </c>
      <c r="Q241" s="254"/>
      <c r="R241" s="254"/>
      <c r="S241" s="254"/>
      <c r="T241" s="254"/>
      <c r="U241" s="254"/>
      <c r="V241" s="254"/>
      <c r="W241" s="254"/>
      <c r="X241" s="254"/>
      <c r="Y241" s="254"/>
      <c r="Z241" s="254"/>
      <c r="AA241" s="254"/>
      <c r="AB241" s="254"/>
      <c r="AC241" s="254"/>
      <c r="AD241" s="254"/>
      <c r="AE241" s="254"/>
      <c r="AF241" s="287"/>
      <c r="AG241" s="287"/>
      <c r="AH241" s="287"/>
      <c r="AI241" s="287"/>
      <c r="AJ241" s="287"/>
      <c r="AK241" s="287"/>
      <c r="AL241" s="287"/>
      <c r="AM241" s="287"/>
      <c r="AN241" s="287"/>
      <c r="AO241" s="287"/>
      <c r="AP241" s="287"/>
      <c r="AQ241" s="287"/>
      <c r="AR241" s="287"/>
      <c r="AS241" s="287"/>
      <c r="AT241" s="287"/>
      <c r="AU241" s="287"/>
      <c r="AV241" s="287"/>
      <c r="AW241" s="287"/>
      <c r="AX241" s="287"/>
      <c r="AY241" s="287"/>
      <c r="AZ241" s="287"/>
      <c r="BA241" s="287"/>
      <c r="BB241" s="287"/>
      <c r="BC241" s="287"/>
      <c r="BD241" s="287"/>
      <c r="BE241" s="287"/>
      <c r="BF241" s="287"/>
    </row>
    <row r="242" spans="2:58">
      <c r="B242" s="5" t="s">
        <v>359</v>
      </c>
      <c r="C242" s="5" t="str">
        <f t="shared" ca="1" si="182"/>
        <v>El. energijos sąnaudos (LTGI)</v>
      </c>
      <c r="D242" t="str">
        <f t="shared" ca="1" si="183"/>
        <v>True</v>
      </c>
      <c r="E242" s="288">
        <v>1.25</v>
      </c>
      <c r="F242" s="288">
        <v>1.1000000000000001</v>
      </c>
      <c r="G242" s="288">
        <v>1</v>
      </c>
      <c r="H242" s="288">
        <v>0.9</v>
      </c>
      <c r="I242" s="288">
        <v>0.75</v>
      </c>
      <c r="J242" s="254"/>
      <c r="K242" s="254"/>
      <c r="L242" s="254">
        <v>1.25</v>
      </c>
      <c r="M242" s="254">
        <v>1.1000000000000001</v>
      </c>
      <c r="N242" s="254">
        <v>1</v>
      </c>
      <c r="O242" s="254">
        <v>0.9</v>
      </c>
      <c r="P242" s="254">
        <v>0.75</v>
      </c>
      <c r="Q242" s="254"/>
      <c r="R242" s="254"/>
      <c r="S242" s="254"/>
      <c r="T242" s="254"/>
      <c r="U242" s="254"/>
      <c r="V242" s="254"/>
      <c r="W242" s="254"/>
      <c r="X242" s="254"/>
      <c r="Y242" s="254"/>
      <c r="Z242" s="254"/>
      <c r="AA242" s="254"/>
      <c r="AB242" s="254"/>
      <c r="AC242" s="254"/>
      <c r="AD242" s="254"/>
      <c r="AE242" s="254"/>
      <c r="AF242" s="287"/>
      <c r="AG242" s="287"/>
      <c r="AH242" s="287"/>
      <c r="AI242" s="287"/>
      <c r="AJ242" s="287"/>
      <c r="AK242" s="287"/>
      <c r="AL242" s="287"/>
      <c r="AM242" s="287"/>
      <c r="AN242" s="287"/>
      <c r="AO242" s="287"/>
      <c r="AP242" s="287"/>
      <c r="AQ242" s="287"/>
      <c r="AR242" s="287"/>
      <c r="AS242" s="287"/>
      <c r="AT242" s="287"/>
      <c r="AU242" s="287"/>
      <c r="AV242" s="287"/>
      <c r="AW242" s="287"/>
      <c r="AX242" s="287"/>
      <c r="AY242" s="287"/>
      <c r="AZ242" s="287"/>
      <c r="BA242" s="287"/>
      <c r="BB242" s="287"/>
      <c r="BC242" s="287"/>
      <c r="BD242" s="287"/>
      <c r="BE242" s="287"/>
      <c r="BF242" s="287"/>
    </row>
    <row r="243" spans="2:58">
      <c r="B243" s="5" t="s">
        <v>360</v>
      </c>
      <c r="C243" s="5" t="str">
        <f t="shared" ca="1" si="182"/>
        <v/>
      </c>
      <c r="D243" t="str">
        <f t="shared" ca="1" si="183"/>
        <v>False</v>
      </c>
      <c r="E243" s="288">
        <v>1.25</v>
      </c>
      <c r="F243" s="288">
        <v>1.1000000000000001</v>
      </c>
      <c r="G243" s="288">
        <v>1</v>
      </c>
      <c r="H243" s="288">
        <v>0.9</v>
      </c>
      <c r="I243" s="288">
        <v>0.75</v>
      </c>
      <c r="J243" s="254"/>
      <c r="K243" s="254"/>
      <c r="L243" s="254">
        <v>1.25</v>
      </c>
      <c r="M243" s="254">
        <v>1.1000000000000001</v>
      </c>
      <c r="N243" s="254">
        <v>1</v>
      </c>
      <c r="O243" s="254">
        <v>0.9</v>
      </c>
      <c r="P243" s="254">
        <v>0.75</v>
      </c>
      <c r="Q243" s="254"/>
      <c r="R243" s="254"/>
      <c r="S243" s="254"/>
      <c r="T243" s="254"/>
      <c r="U243" s="254"/>
      <c r="V243" s="254"/>
      <c r="W243" s="254"/>
      <c r="X243" s="254"/>
      <c r="Y243" s="254"/>
      <c r="Z243" s="254"/>
      <c r="AA243" s="254"/>
      <c r="AB243" s="254"/>
      <c r="AC243" s="254"/>
      <c r="AD243" s="254"/>
      <c r="AE243" s="254"/>
      <c r="AF243" s="287"/>
      <c r="AG243" s="287"/>
      <c r="AH243" s="287"/>
      <c r="AI243" s="287"/>
      <c r="AJ243" s="287"/>
      <c r="AK243" s="287"/>
      <c r="AL243" s="287"/>
      <c r="AM243" s="287"/>
      <c r="AN243" s="287"/>
      <c r="AO243" s="287"/>
      <c r="AP243" s="287"/>
      <c r="AQ243" s="287"/>
      <c r="AR243" s="287"/>
      <c r="AS243" s="287"/>
      <c r="AT243" s="287"/>
      <c r="AU243" s="287"/>
      <c r="AV243" s="287"/>
      <c r="AW243" s="287"/>
      <c r="AX243" s="287"/>
      <c r="AY243" s="287"/>
      <c r="AZ243" s="287"/>
      <c r="BA243" s="287"/>
      <c r="BB243" s="287"/>
      <c r="BC243" s="287"/>
      <c r="BD243" s="287"/>
      <c r="BE243" s="287"/>
      <c r="BF243" s="287"/>
    </row>
    <row r="244" spans="2:58">
      <c r="B244" s="5" t="s">
        <v>361</v>
      </c>
      <c r="C244" s="5" t="str">
        <f t="shared" ca="1" si="182"/>
        <v/>
      </c>
      <c r="D244" t="str">
        <f t="shared" ca="1" si="183"/>
        <v>False</v>
      </c>
      <c r="E244" s="288">
        <v>1.25</v>
      </c>
      <c r="F244" s="288">
        <v>1.1000000000000001</v>
      </c>
      <c r="G244" s="288">
        <v>1</v>
      </c>
      <c r="H244" s="288">
        <v>0.9</v>
      </c>
      <c r="I244" s="288">
        <v>0.75</v>
      </c>
      <c r="J244" s="254"/>
      <c r="K244" s="254"/>
      <c r="L244" s="254">
        <v>1.25</v>
      </c>
      <c r="M244" s="254">
        <v>1.1000000000000001</v>
      </c>
      <c r="N244" s="254">
        <v>1</v>
      </c>
      <c r="O244" s="254">
        <v>0.9</v>
      </c>
      <c r="P244" s="254">
        <v>0.75</v>
      </c>
      <c r="Q244" s="254"/>
      <c r="R244" s="254"/>
      <c r="S244" s="254"/>
      <c r="T244" s="254"/>
      <c r="U244" s="254"/>
      <c r="V244" s="254"/>
      <c r="W244" s="254"/>
      <c r="X244" s="254"/>
      <c r="Y244" s="254"/>
      <c r="Z244" s="254"/>
      <c r="AA244" s="254"/>
      <c r="AB244" s="254"/>
      <c r="AC244" s="254"/>
      <c r="AD244" s="254"/>
      <c r="AE244" s="254"/>
      <c r="AF244" s="287"/>
      <c r="AG244" s="287"/>
      <c r="AH244" s="287"/>
      <c r="AI244" s="287"/>
      <c r="AJ244" s="287"/>
      <c r="AK244" s="287"/>
      <c r="AL244" s="287"/>
      <c r="AM244" s="287"/>
      <c r="AN244" s="287"/>
      <c r="AO244" s="287"/>
      <c r="AP244" s="287"/>
      <c r="AQ244" s="287"/>
      <c r="AR244" s="287"/>
      <c r="AS244" s="287"/>
      <c r="AT244" s="287"/>
      <c r="AU244" s="287"/>
      <c r="AV244" s="287"/>
      <c r="AW244" s="287"/>
      <c r="AX244" s="287"/>
      <c r="AY244" s="287"/>
      <c r="AZ244" s="287"/>
      <c r="BA244" s="287"/>
      <c r="BB244" s="287"/>
      <c r="BC244" s="287"/>
      <c r="BD244" s="287"/>
      <c r="BE244" s="287"/>
      <c r="BF244" s="287"/>
    </row>
    <row r="245" spans="2:58">
      <c r="B245" s="5" t="s">
        <v>362</v>
      </c>
      <c r="C245" s="5" t="str">
        <f t="shared" ca="1" si="182"/>
        <v/>
      </c>
      <c r="D245" t="str">
        <f t="shared" ca="1" si="183"/>
        <v>False</v>
      </c>
      <c r="E245" s="288">
        <v>1.25</v>
      </c>
      <c r="F245" s="288">
        <v>1.1000000000000001</v>
      </c>
      <c r="G245" s="288">
        <v>1</v>
      </c>
      <c r="H245" s="288">
        <v>0.9</v>
      </c>
      <c r="I245" s="288">
        <v>0.75</v>
      </c>
      <c r="J245" s="254"/>
      <c r="K245" s="254"/>
      <c r="L245" s="254">
        <v>1.25</v>
      </c>
      <c r="M245" s="254">
        <v>1.1000000000000001</v>
      </c>
      <c r="N245" s="254">
        <v>1</v>
      </c>
      <c r="O245" s="254">
        <v>0.9</v>
      </c>
      <c r="P245" s="254">
        <v>0.75</v>
      </c>
      <c r="Q245" s="254"/>
      <c r="R245" s="254"/>
      <c r="S245" s="254"/>
      <c r="T245" s="254"/>
      <c r="U245" s="254"/>
      <c r="V245" s="254"/>
      <c r="W245" s="254"/>
      <c r="X245" s="254"/>
      <c r="Y245" s="254"/>
      <c r="Z245" s="254"/>
      <c r="AA245" s="254"/>
      <c r="AB245" s="254"/>
      <c r="AC245" s="254"/>
      <c r="AD245" s="254"/>
      <c r="AE245" s="254"/>
      <c r="AF245" s="287"/>
      <c r="AG245" s="287"/>
      <c r="AH245" s="287"/>
      <c r="AI245" s="287"/>
      <c r="AJ245" s="287"/>
      <c r="AK245" s="287"/>
      <c r="AL245" s="287"/>
      <c r="AM245" s="287"/>
      <c r="AN245" s="287"/>
      <c r="AO245" s="287"/>
      <c r="AP245" s="287"/>
      <c r="AQ245" s="287"/>
      <c r="AR245" s="287"/>
      <c r="AS245" s="287"/>
      <c r="AT245" s="287"/>
      <c r="AU245" s="287"/>
      <c r="AV245" s="287"/>
      <c r="AW245" s="287"/>
      <c r="AX245" s="287"/>
      <c r="AY245" s="287"/>
      <c r="AZ245" s="287"/>
      <c r="BA245" s="287"/>
      <c r="BB245" s="287"/>
      <c r="BC245" s="287"/>
      <c r="BD245" s="287"/>
      <c r="BE245" s="287"/>
      <c r="BF245" s="287"/>
    </row>
    <row r="246" spans="2:58" hidden="1">
      <c r="B246" s="5" t="s">
        <v>363</v>
      </c>
      <c r="C246" s="5" t="str">
        <f t="shared" ca="1" si="182"/>
        <v>Veiklos pajamos 1 (viešojo sektoriaus)</v>
      </c>
      <c r="D246" t="str">
        <f t="shared" ca="1" si="183"/>
        <v>False</v>
      </c>
      <c r="E246" s="288">
        <v>0.75</v>
      </c>
      <c r="F246" s="288">
        <v>0.9</v>
      </c>
      <c r="G246" s="288">
        <v>1</v>
      </c>
      <c r="H246" s="288">
        <v>1.1000000000000001</v>
      </c>
      <c r="I246" s="288">
        <v>1.25</v>
      </c>
      <c r="J246" s="254"/>
      <c r="K246" s="254"/>
      <c r="L246" s="254">
        <v>0.75</v>
      </c>
      <c r="M246" s="254">
        <v>0.9</v>
      </c>
      <c r="N246" s="254">
        <v>1</v>
      </c>
      <c r="O246" s="254">
        <v>1.1000000000000001</v>
      </c>
      <c r="P246" s="254">
        <v>1.25</v>
      </c>
      <c r="Q246" s="254"/>
      <c r="R246" s="254"/>
      <c r="S246" s="254"/>
      <c r="T246" s="254"/>
      <c r="U246" s="254"/>
      <c r="V246" s="254"/>
      <c r="W246" s="254"/>
      <c r="X246" s="254"/>
      <c r="Y246" s="254"/>
      <c r="Z246" s="254"/>
      <c r="AA246" s="254"/>
      <c r="AB246" s="254"/>
      <c r="AC246" s="254"/>
      <c r="AD246" s="254"/>
      <c r="AE246" s="254"/>
      <c r="AF246" s="287"/>
      <c r="AG246" s="287"/>
      <c r="AH246" s="287"/>
      <c r="AI246" s="287"/>
      <c r="AJ246" s="287"/>
      <c r="AK246" s="287"/>
      <c r="AL246" s="287"/>
      <c r="AM246" s="287"/>
      <c r="AN246" s="287"/>
      <c r="AO246" s="287"/>
      <c r="AP246" s="287"/>
      <c r="AQ246" s="287"/>
      <c r="AR246" s="287"/>
      <c r="AS246" s="287"/>
      <c r="AT246" s="287"/>
      <c r="AU246" s="287"/>
      <c r="AV246" s="287"/>
      <c r="AW246" s="287"/>
      <c r="AX246" s="287"/>
      <c r="AY246" s="287"/>
      <c r="AZ246" s="287"/>
      <c r="BA246" s="287"/>
      <c r="BB246" s="287"/>
      <c r="BC246" s="287"/>
      <c r="BD246" s="287"/>
      <c r="BE246" s="287"/>
      <c r="BF246" s="287"/>
    </row>
    <row r="247" spans="2:58" hidden="1">
      <c r="B247" s="5" t="s">
        <v>364</v>
      </c>
      <c r="C247" s="5" t="str">
        <f t="shared" ca="1" si="182"/>
        <v>Veiklos pajamos 2 (viešojo sektoriaus)</v>
      </c>
      <c r="D247" t="str">
        <f t="shared" ca="1" si="183"/>
        <v>False</v>
      </c>
      <c r="E247" s="288">
        <v>0.75</v>
      </c>
      <c r="F247" s="288">
        <v>0.9</v>
      </c>
      <c r="G247" s="288">
        <v>1</v>
      </c>
      <c r="H247" s="288">
        <v>1.1000000000000001</v>
      </c>
      <c r="I247" s="288">
        <v>1.25</v>
      </c>
      <c r="J247" s="254"/>
      <c r="K247" s="254"/>
      <c r="L247" s="254">
        <v>0.75</v>
      </c>
      <c r="M247" s="254">
        <v>0.9</v>
      </c>
      <c r="N247" s="254">
        <v>1</v>
      </c>
      <c r="O247" s="254">
        <v>1.1000000000000001</v>
      </c>
      <c r="P247" s="254">
        <v>1.25</v>
      </c>
      <c r="Q247" s="254"/>
      <c r="R247" s="254"/>
      <c r="S247" s="254"/>
      <c r="T247" s="254"/>
      <c r="U247" s="254"/>
      <c r="V247" s="254"/>
      <c r="W247" s="254"/>
      <c r="X247" s="254"/>
      <c r="Y247" s="254"/>
      <c r="Z247" s="254"/>
      <c r="AA247" s="254"/>
      <c r="AB247" s="254"/>
      <c r="AC247" s="254"/>
      <c r="AD247" s="254"/>
      <c r="AE247" s="254"/>
      <c r="AF247" s="287"/>
      <c r="AG247" s="287"/>
      <c r="AH247" s="287"/>
      <c r="AI247" s="287"/>
      <c r="AJ247" s="287"/>
      <c r="AK247" s="287"/>
      <c r="AL247" s="287"/>
      <c r="AM247" s="287"/>
      <c r="AN247" s="287"/>
      <c r="AO247" s="287"/>
      <c r="AP247" s="287"/>
      <c r="AQ247" s="287"/>
      <c r="AR247" s="287"/>
      <c r="AS247" s="287"/>
      <c r="AT247" s="287"/>
      <c r="AU247" s="287"/>
      <c r="AV247" s="287"/>
      <c r="AW247" s="287"/>
      <c r="AX247" s="287"/>
      <c r="AY247" s="287"/>
      <c r="AZ247" s="287"/>
      <c r="BA247" s="287"/>
      <c r="BB247" s="287"/>
      <c r="BC247" s="287"/>
      <c r="BD247" s="287"/>
      <c r="BE247" s="287"/>
      <c r="BF247" s="287"/>
    </row>
    <row r="248" spans="2:58" hidden="1">
      <c r="B248" s="5" t="s">
        <v>365</v>
      </c>
      <c r="C248" s="5" t="str">
        <f t="shared" ca="1" si="182"/>
        <v>Veiklos pajamos 3 (viešojo sektoriaus)</v>
      </c>
      <c r="D248" t="str">
        <f t="shared" ca="1" si="183"/>
        <v>False</v>
      </c>
      <c r="E248" s="288">
        <v>0.75</v>
      </c>
      <c r="F248" s="288">
        <v>0.9</v>
      </c>
      <c r="G248" s="288">
        <v>1</v>
      </c>
      <c r="H248" s="288">
        <v>1.1000000000000001</v>
      </c>
      <c r="I248" s="288">
        <v>1.25</v>
      </c>
      <c r="J248" s="254"/>
      <c r="K248" s="254"/>
      <c r="L248" s="254">
        <v>0.75</v>
      </c>
      <c r="M248" s="254">
        <v>0.9</v>
      </c>
      <c r="N248" s="254">
        <v>1</v>
      </c>
      <c r="O248" s="254">
        <v>1.1000000000000001</v>
      </c>
      <c r="P248" s="254">
        <v>1.25</v>
      </c>
      <c r="Q248" s="254"/>
      <c r="R248" s="254"/>
      <c r="S248" s="254"/>
      <c r="T248" s="254"/>
      <c r="U248" s="254"/>
      <c r="V248" s="254"/>
      <c r="W248" s="254"/>
      <c r="X248" s="254"/>
      <c r="Y248" s="254"/>
      <c r="Z248" s="254"/>
      <c r="AA248" s="254"/>
      <c r="AB248" s="254"/>
      <c r="AC248" s="254"/>
      <c r="AD248" s="254"/>
      <c r="AE248" s="254"/>
      <c r="AF248" s="287"/>
      <c r="AG248" s="287"/>
      <c r="AH248" s="287"/>
      <c r="AI248" s="287"/>
      <c r="AJ248" s="287"/>
      <c r="AK248" s="287"/>
      <c r="AL248" s="287"/>
      <c r="AM248" s="287"/>
      <c r="AN248" s="287"/>
      <c r="AO248" s="287"/>
      <c r="AP248" s="287"/>
      <c r="AQ248" s="287"/>
      <c r="AR248" s="287"/>
      <c r="AS248" s="287"/>
      <c r="AT248" s="287"/>
      <c r="AU248" s="287"/>
      <c r="AV248" s="287"/>
      <c r="AW248" s="287"/>
      <c r="AX248" s="287"/>
      <c r="AY248" s="287"/>
      <c r="AZ248" s="287"/>
      <c r="BA248" s="287"/>
      <c r="BB248" s="287"/>
      <c r="BC248" s="287"/>
      <c r="BD248" s="287"/>
      <c r="BE248" s="287"/>
      <c r="BF248" s="287"/>
    </row>
    <row r="249" spans="2:58" hidden="1">
      <c r="B249" s="5" t="s">
        <v>366</v>
      </c>
      <c r="C249" s="5" t="str">
        <f t="shared" ca="1" si="182"/>
        <v>Veiklos pajamos 4 (viešojo sektoriaus)</v>
      </c>
      <c r="D249" t="str">
        <f t="shared" ca="1" si="183"/>
        <v>False</v>
      </c>
      <c r="E249" s="288">
        <v>0.75</v>
      </c>
      <c r="F249" s="288">
        <v>0.9</v>
      </c>
      <c r="G249" s="288">
        <v>1</v>
      </c>
      <c r="H249" s="288">
        <v>1.1000000000000001</v>
      </c>
      <c r="I249" s="288">
        <v>1.25</v>
      </c>
      <c r="J249" s="254"/>
      <c r="K249" s="254"/>
      <c r="L249" s="254">
        <v>0.75</v>
      </c>
      <c r="M249" s="254">
        <v>0.9</v>
      </c>
      <c r="N249" s="254">
        <v>1</v>
      </c>
      <c r="O249" s="254">
        <v>1.1000000000000001</v>
      </c>
      <c r="P249" s="254">
        <v>1.25</v>
      </c>
      <c r="Q249" s="254"/>
      <c r="R249" s="254"/>
      <c r="S249" s="254"/>
      <c r="T249" s="254"/>
      <c r="U249" s="254"/>
      <c r="V249" s="254"/>
      <c r="W249" s="254"/>
      <c r="X249" s="254"/>
      <c r="Y249" s="254"/>
      <c r="Z249" s="254"/>
      <c r="AA249" s="254"/>
      <c r="AB249" s="254"/>
      <c r="AC249" s="254"/>
      <c r="AD249" s="254"/>
      <c r="AE249" s="254"/>
      <c r="AF249" s="287"/>
      <c r="AG249" s="287"/>
      <c r="AH249" s="287"/>
      <c r="AI249" s="287"/>
      <c r="AJ249" s="287"/>
      <c r="AK249" s="287"/>
      <c r="AL249" s="287"/>
      <c r="AM249" s="287"/>
      <c r="AN249" s="287"/>
      <c r="AO249" s="287"/>
      <c r="AP249" s="287"/>
      <c r="AQ249" s="287"/>
      <c r="AR249" s="287"/>
      <c r="AS249" s="287"/>
      <c r="AT249" s="287"/>
      <c r="AU249" s="287"/>
      <c r="AV249" s="287"/>
      <c r="AW249" s="287"/>
      <c r="AX249" s="287"/>
      <c r="AY249" s="287"/>
      <c r="AZ249" s="287"/>
      <c r="BA249" s="287"/>
      <c r="BB249" s="287"/>
      <c r="BC249" s="287"/>
      <c r="BD249" s="287"/>
      <c r="BE249" s="287"/>
      <c r="BF249" s="287"/>
    </row>
    <row r="250" spans="2:58" hidden="1">
      <c r="B250" s="5" t="s">
        <v>367</v>
      </c>
      <c r="C250" s="5" t="str">
        <f t="shared" ca="1" si="182"/>
        <v>Veiklos pajamos 5 (viešojo sektoriaus)</v>
      </c>
      <c r="D250" t="str">
        <f t="shared" ca="1" si="183"/>
        <v>False</v>
      </c>
      <c r="E250" s="288">
        <v>0.75</v>
      </c>
      <c r="F250" s="288">
        <v>0.9</v>
      </c>
      <c r="G250" s="288">
        <v>1</v>
      </c>
      <c r="H250" s="288">
        <v>1.1000000000000001</v>
      </c>
      <c r="I250" s="288">
        <v>1.25</v>
      </c>
      <c r="J250" s="254"/>
      <c r="K250" s="254"/>
      <c r="L250" s="254">
        <v>0.75</v>
      </c>
      <c r="M250" s="254">
        <v>0.9</v>
      </c>
      <c r="N250" s="254">
        <v>1</v>
      </c>
      <c r="O250" s="254">
        <v>1.1000000000000001</v>
      </c>
      <c r="P250" s="254">
        <v>1.25</v>
      </c>
      <c r="Q250" s="254"/>
      <c r="R250" s="254"/>
      <c r="S250" s="254"/>
      <c r="T250" s="254"/>
      <c r="U250" s="254"/>
      <c r="V250" s="254"/>
      <c r="W250" s="254"/>
      <c r="X250" s="254"/>
      <c r="Y250" s="254"/>
      <c r="Z250" s="254"/>
      <c r="AA250" s="254"/>
      <c r="AB250" s="254"/>
      <c r="AC250" s="254"/>
      <c r="AD250" s="254"/>
      <c r="AE250" s="254"/>
      <c r="AF250" s="287"/>
      <c r="AG250" s="287"/>
      <c r="AH250" s="287"/>
      <c r="AI250" s="287"/>
      <c r="AJ250" s="287"/>
      <c r="AK250" s="287"/>
      <c r="AL250" s="287"/>
      <c r="AM250" s="287"/>
      <c r="AN250" s="287"/>
      <c r="AO250" s="287"/>
      <c r="AP250" s="287"/>
      <c r="AQ250" s="287"/>
      <c r="AR250" s="287"/>
      <c r="AS250" s="287"/>
      <c r="AT250" s="287"/>
      <c r="AU250" s="287"/>
      <c r="AV250" s="287"/>
      <c r="AW250" s="287"/>
      <c r="AX250" s="287"/>
      <c r="AY250" s="287"/>
      <c r="AZ250" s="287"/>
      <c r="BA250" s="287"/>
      <c r="BB250" s="287"/>
      <c r="BC250" s="287"/>
      <c r="BD250" s="287"/>
      <c r="BE250" s="287"/>
      <c r="BF250" s="287"/>
    </row>
    <row r="251" spans="2:58" hidden="1">
      <c r="B251" s="5" t="s">
        <v>368</v>
      </c>
      <c r="C251" s="5" t="str">
        <f t="shared" ca="1" si="182"/>
        <v>Veiklos pajamos 1 (privataus ir NVO sektoriaus)</v>
      </c>
      <c r="D251" t="str">
        <f t="shared" ca="1" si="183"/>
        <v>False</v>
      </c>
      <c r="E251" s="288">
        <v>0.75</v>
      </c>
      <c r="F251" s="288">
        <v>0.9</v>
      </c>
      <c r="G251" s="288">
        <v>1</v>
      </c>
      <c r="H251" s="288">
        <v>1.1000000000000001</v>
      </c>
      <c r="I251" s="288">
        <v>1.25</v>
      </c>
      <c r="J251" s="254"/>
      <c r="K251" s="254"/>
      <c r="L251" s="254">
        <v>0.75</v>
      </c>
      <c r="M251" s="254">
        <v>0.9</v>
      </c>
      <c r="N251" s="254">
        <v>1</v>
      </c>
      <c r="O251" s="254">
        <v>1.1000000000000001</v>
      </c>
      <c r="P251" s="254">
        <v>1.25</v>
      </c>
      <c r="Q251" s="254"/>
      <c r="R251" s="254"/>
      <c r="S251" s="254"/>
      <c r="T251" s="254"/>
      <c r="U251" s="254"/>
      <c r="V251" s="254"/>
      <c r="W251" s="254"/>
      <c r="X251" s="254"/>
      <c r="Y251" s="254"/>
      <c r="Z251" s="254"/>
      <c r="AA251" s="254"/>
      <c r="AB251" s="254"/>
      <c r="AC251" s="254"/>
      <c r="AD251" s="254"/>
      <c r="AE251" s="254"/>
      <c r="AF251" s="287"/>
      <c r="AG251" s="287"/>
      <c r="AH251" s="287"/>
      <c r="AI251" s="287"/>
      <c r="AJ251" s="287"/>
      <c r="AK251" s="287"/>
      <c r="AL251" s="287"/>
      <c r="AM251" s="287"/>
      <c r="AN251" s="287"/>
      <c r="AO251" s="287"/>
      <c r="AP251" s="287"/>
      <c r="AQ251" s="287"/>
      <c r="AR251" s="287"/>
      <c r="AS251" s="287"/>
      <c r="AT251" s="287"/>
      <c r="AU251" s="287"/>
      <c r="AV251" s="287"/>
      <c r="AW251" s="287"/>
      <c r="AX251" s="287"/>
      <c r="AY251" s="287"/>
      <c r="AZ251" s="287"/>
      <c r="BA251" s="287"/>
      <c r="BB251" s="287"/>
      <c r="BC251" s="287"/>
      <c r="BD251" s="287"/>
      <c r="BE251" s="287"/>
      <c r="BF251" s="287"/>
    </row>
    <row r="252" spans="2:58" hidden="1">
      <c r="B252" s="5" t="s">
        <v>369</v>
      </c>
      <c r="C252" s="5" t="str">
        <f t="shared" ca="1" si="182"/>
        <v>Veiklos pajamos 2 (privataus ir NVO sektoriaus)</v>
      </c>
      <c r="D252" t="str">
        <f t="shared" ca="1" si="183"/>
        <v>False</v>
      </c>
      <c r="E252" s="288">
        <v>0.75</v>
      </c>
      <c r="F252" s="288">
        <v>0.9</v>
      </c>
      <c r="G252" s="288">
        <v>1</v>
      </c>
      <c r="H252" s="288">
        <v>1.1000000000000001</v>
      </c>
      <c r="I252" s="288">
        <v>1.25</v>
      </c>
      <c r="J252" s="254"/>
      <c r="K252" s="254"/>
      <c r="L252" s="254">
        <v>0.75</v>
      </c>
      <c r="M252" s="254">
        <v>0.9</v>
      </c>
      <c r="N252" s="254">
        <v>1</v>
      </c>
      <c r="O252" s="254">
        <v>1.1000000000000001</v>
      </c>
      <c r="P252" s="254">
        <v>1.25</v>
      </c>
      <c r="Q252" s="254"/>
      <c r="R252" s="254"/>
      <c r="S252" s="254"/>
      <c r="T252" s="254"/>
      <c r="U252" s="254"/>
      <c r="V252" s="254"/>
      <c r="W252" s="254"/>
      <c r="X252" s="254"/>
      <c r="Y252" s="254"/>
      <c r="Z252" s="254"/>
      <c r="AA252" s="254"/>
      <c r="AB252" s="254"/>
      <c r="AC252" s="254"/>
      <c r="AD252" s="254"/>
      <c r="AE252" s="254"/>
      <c r="AF252" s="287"/>
      <c r="AG252" s="287"/>
      <c r="AH252" s="287"/>
      <c r="AI252" s="287"/>
      <c r="AJ252" s="287"/>
      <c r="AK252" s="287"/>
      <c r="AL252" s="287"/>
      <c r="AM252" s="287"/>
      <c r="AN252" s="287"/>
      <c r="AO252" s="287"/>
      <c r="AP252" s="287"/>
      <c r="AQ252" s="287"/>
      <c r="AR252" s="287"/>
      <c r="AS252" s="287"/>
      <c r="AT252" s="287"/>
      <c r="AU252" s="287"/>
      <c r="AV252" s="287"/>
      <c r="AW252" s="287"/>
      <c r="AX252" s="287"/>
      <c r="AY252" s="287"/>
      <c r="AZ252" s="287"/>
      <c r="BA252" s="287"/>
      <c r="BB252" s="287"/>
      <c r="BC252" s="287"/>
      <c r="BD252" s="287"/>
      <c r="BE252" s="287"/>
      <c r="BF252" s="287"/>
    </row>
    <row r="253" spans="2:58" hidden="1">
      <c r="B253" s="5" t="s">
        <v>370</v>
      </c>
      <c r="C253" s="5" t="str">
        <f t="shared" ca="1" si="182"/>
        <v>Veiklos pajamos 3 (privataus ir NVO sektoriaus)</v>
      </c>
      <c r="D253" t="str">
        <f t="shared" ca="1" si="183"/>
        <v>False</v>
      </c>
      <c r="E253" s="288">
        <v>0.75</v>
      </c>
      <c r="F253" s="288">
        <v>0.9</v>
      </c>
      <c r="G253" s="288">
        <v>1</v>
      </c>
      <c r="H253" s="288">
        <v>1.1000000000000001</v>
      </c>
      <c r="I253" s="288">
        <v>1.25</v>
      </c>
      <c r="J253" s="254"/>
      <c r="K253" s="254"/>
      <c r="L253" s="254">
        <v>0.75</v>
      </c>
      <c r="M253" s="254">
        <v>0.9</v>
      </c>
      <c r="N253" s="254">
        <v>1</v>
      </c>
      <c r="O253" s="254">
        <v>1.1000000000000001</v>
      </c>
      <c r="P253" s="254">
        <v>1.25</v>
      </c>
      <c r="Q253" s="254"/>
      <c r="R253" s="254"/>
      <c r="S253" s="254"/>
      <c r="T253" s="254"/>
      <c r="U253" s="254"/>
      <c r="V253" s="254"/>
      <c r="W253" s="254"/>
      <c r="X253" s="254"/>
      <c r="Y253" s="254"/>
      <c r="Z253" s="254"/>
      <c r="AA253" s="254"/>
      <c r="AB253" s="254"/>
      <c r="AC253" s="254"/>
      <c r="AD253" s="254"/>
      <c r="AE253" s="254"/>
      <c r="AF253" s="287"/>
      <c r="AG253" s="287"/>
      <c r="AH253" s="287"/>
      <c r="AI253" s="287"/>
      <c r="AJ253" s="287"/>
      <c r="AK253" s="287"/>
      <c r="AL253" s="287"/>
      <c r="AM253" s="287"/>
      <c r="AN253" s="287"/>
      <c r="AO253" s="287"/>
      <c r="AP253" s="287"/>
      <c r="AQ253" s="287"/>
      <c r="AR253" s="287"/>
      <c r="AS253" s="287"/>
      <c r="AT253" s="287"/>
      <c r="AU253" s="287"/>
      <c r="AV253" s="287"/>
      <c r="AW253" s="287"/>
      <c r="AX253" s="287"/>
      <c r="AY253" s="287"/>
      <c r="AZ253" s="287"/>
      <c r="BA253" s="287"/>
      <c r="BB253" s="287"/>
      <c r="BC253" s="287"/>
      <c r="BD253" s="287"/>
      <c r="BE253" s="287"/>
      <c r="BF253" s="287"/>
    </row>
    <row r="254" spans="2:58" hidden="1">
      <c r="B254" s="5" t="s">
        <v>371</v>
      </c>
      <c r="C254" s="5" t="str">
        <f t="shared" ca="1" si="182"/>
        <v>Veiklos pajamos 4 (privataus ir NVO sektoriaus)</v>
      </c>
      <c r="D254" t="str">
        <f t="shared" ca="1" si="183"/>
        <v>False</v>
      </c>
      <c r="E254" s="288">
        <v>0.75</v>
      </c>
      <c r="F254" s="288">
        <v>0.9</v>
      </c>
      <c r="G254" s="288">
        <v>1</v>
      </c>
      <c r="H254" s="288">
        <v>1.1000000000000001</v>
      </c>
      <c r="I254" s="288">
        <v>1.25</v>
      </c>
      <c r="J254" s="254"/>
      <c r="K254" s="254"/>
      <c r="L254" s="254">
        <v>0.75</v>
      </c>
      <c r="M254" s="254">
        <v>0.9</v>
      </c>
      <c r="N254" s="254">
        <v>1</v>
      </c>
      <c r="O254" s="254">
        <v>1.1000000000000001</v>
      </c>
      <c r="P254" s="254">
        <v>1.25</v>
      </c>
      <c r="Q254" s="254"/>
      <c r="R254" s="254"/>
      <c r="S254" s="254"/>
      <c r="T254" s="254"/>
      <c r="U254" s="254"/>
      <c r="V254" s="254"/>
      <c r="W254" s="254"/>
      <c r="X254" s="254"/>
      <c r="Y254" s="254"/>
      <c r="Z254" s="254"/>
      <c r="AA254" s="254"/>
      <c r="AB254" s="254"/>
      <c r="AC254" s="254"/>
      <c r="AD254" s="254"/>
      <c r="AE254" s="254"/>
      <c r="AF254" s="287"/>
      <c r="AG254" s="287"/>
      <c r="AH254" s="287"/>
      <c r="AI254" s="287"/>
      <c r="AJ254" s="287"/>
      <c r="AK254" s="287"/>
      <c r="AL254" s="287"/>
      <c r="AM254" s="287"/>
      <c r="AN254" s="287"/>
      <c r="AO254" s="287"/>
      <c r="AP254" s="287"/>
      <c r="AQ254" s="287"/>
      <c r="AR254" s="287"/>
      <c r="AS254" s="287"/>
      <c r="AT254" s="287"/>
      <c r="AU254" s="287"/>
      <c r="AV254" s="287"/>
      <c r="AW254" s="287"/>
      <c r="AX254" s="287"/>
      <c r="AY254" s="287"/>
      <c r="AZ254" s="287"/>
      <c r="BA254" s="287"/>
      <c r="BB254" s="287"/>
      <c r="BC254" s="287"/>
      <c r="BD254" s="287"/>
      <c r="BE254" s="287"/>
      <c r="BF254" s="287"/>
    </row>
    <row r="255" spans="2:58" hidden="1">
      <c r="B255" s="5" t="s">
        <v>372</v>
      </c>
      <c r="C255" s="5" t="str">
        <f t="shared" ca="1" si="182"/>
        <v>Veiklos pajamos 5 (privataus ir NVO sektoriaus)</v>
      </c>
      <c r="D255" t="str">
        <f t="shared" ca="1" si="183"/>
        <v>False</v>
      </c>
      <c r="E255" s="288">
        <v>0.75</v>
      </c>
      <c r="F255" s="288">
        <v>0.9</v>
      </c>
      <c r="G255" s="288">
        <v>1</v>
      </c>
      <c r="H255" s="288">
        <v>1.1000000000000001</v>
      </c>
      <c r="I255" s="288">
        <v>1.25</v>
      </c>
      <c r="J255" s="254"/>
      <c r="K255" s="254"/>
      <c r="L255" s="254">
        <v>0.75</v>
      </c>
      <c r="M255" s="254">
        <v>0.9</v>
      </c>
      <c r="N255" s="254">
        <v>1</v>
      </c>
      <c r="O255" s="254">
        <v>1.1000000000000001</v>
      </c>
      <c r="P255" s="254">
        <v>1.25</v>
      </c>
      <c r="Q255" s="254"/>
      <c r="R255" s="254"/>
      <c r="S255" s="254"/>
      <c r="T255" s="254"/>
      <c r="U255" s="254"/>
      <c r="V255" s="254"/>
      <c r="W255" s="254"/>
      <c r="X255" s="254"/>
      <c r="Y255" s="254"/>
      <c r="Z255" s="254"/>
      <c r="AA255" s="254"/>
      <c r="AB255" s="254"/>
      <c r="AC255" s="254"/>
      <c r="AD255" s="254"/>
      <c r="AE255" s="254"/>
      <c r="AF255" s="287"/>
      <c r="AG255" s="287"/>
      <c r="AH255" s="287"/>
      <c r="AI255" s="287"/>
      <c r="AJ255" s="287"/>
      <c r="AK255" s="287"/>
      <c r="AL255" s="287"/>
      <c r="AM255" s="287"/>
      <c r="AN255" s="287"/>
      <c r="AO255" s="287"/>
      <c r="AP255" s="287"/>
      <c r="AQ255" s="287"/>
      <c r="AR255" s="287"/>
      <c r="AS255" s="287"/>
      <c r="AT255" s="287"/>
      <c r="AU255" s="287"/>
      <c r="AV255" s="287"/>
      <c r="AW255" s="287"/>
      <c r="AX255" s="287"/>
      <c r="AY255" s="287"/>
      <c r="AZ255" s="287"/>
      <c r="BA255" s="287"/>
      <c r="BB255" s="287"/>
      <c r="BC255" s="287"/>
      <c r="BD255" s="287"/>
      <c r="BE255" s="287"/>
      <c r="BF255" s="287"/>
    </row>
    <row r="256" spans="2:58" hidden="1">
      <c r="B256" s="5" t="s">
        <v>148</v>
      </c>
      <c r="C256" s="5" t="str">
        <f t="shared" ca="1" si="182"/>
        <v>MOKESTINĖS PAJAMOS</v>
      </c>
      <c r="D256" t="str">
        <f t="shared" ca="1" si="183"/>
        <v>False</v>
      </c>
      <c r="E256" s="288">
        <v>0.75</v>
      </c>
      <c r="F256" s="288">
        <v>0.9</v>
      </c>
      <c r="G256" s="288">
        <v>1</v>
      </c>
      <c r="H256" s="288">
        <v>1.1000000000000001</v>
      </c>
      <c r="I256" s="288">
        <v>1.25</v>
      </c>
      <c r="J256" s="254"/>
      <c r="K256" s="254"/>
      <c r="L256" s="254">
        <v>0.75</v>
      </c>
      <c r="M256" s="254">
        <v>0.9</v>
      </c>
      <c r="N256" s="254">
        <v>1</v>
      </c>
      <c r="O256" s="254">
        <v>1.1000000000000001</v>
      </c>
      <c r="P256" s="254">
        <v>1.25</v>
      </c>
      <c r="Q256" s="254"/>
      <c r="R256" s="254"/>
      <c r="S256" s="254"/>
      <c r="T256" s="254"/>
      <c r="U256" s="254"/>
      <c r="V256" s="254"/>
      <c r="W256" s="254"/>
      <c r="X256" s="254"/>
      <c r="Y256" s="254"/>
      <c r="Z256" s="254"/>
      <c r="AA256" s="254"/>
      <c r="AB256" s="254"/>
      <c r="AC256" s="254"/>
      <c r="AD256" s="254"/>
      <c r="AE256" s="254"/>
      <c r="AF256" s="287"/>
      <c r="AG256" s="287"/>
      <c r="AH256" s="287"/>
      <c r="AI256" s="287"/>
      <c r="AJ256" s="287"/>
      <c r="AK256" s="287"/>
      <c r="AL256" s="287"/>
      <c r="AM256" s="287"/>
      <c r="AN256" s="287"/>
      <c r="AO256" s="287"/>
      <c r="AP256" s="287"/>
      <c r="AQ256" s="287"/>
      <c r="AR256" s="287"/>
      <c r="AS256" s="287"/>
      <c r="AT256" s="287"/>
      <c r="AU256" s="287"/>
      <c r="AV256" s="287"/>
      <c r="AW256" s="287"/>
      <c r="AX256" s="287"/>
      <c r="AY256" s="287"/>
      <c r="AZ256" s="287"/>
      <c r="BA256" s="287"/>
      <c r="BB256" s="287"/>
      <c r="BC256" s="287"/>
      <c r="BD256" s="287"/>
      <c r="BE256" s="287"/>
      <c r="BF256" s="287"/>
    </row>
    <row r="257" spans="2:58" hidden="1">
      <c r="B257" s="5" t="s">
        <v>26</v>
      </c>
      <c r="C257" s="5" t="str">
        <f t="shared" ca="1" si="182"/>
        <v>SIEKIAMAS REZULTATAS: Žuvusių ir (ar) sunkiai sužeistų pervažų naudotojų skaičius, matavimo vienetas: asmenys</v>
      </c>
      <c r="D257" t="str">
        <f t="shared" ca="1" si="183"/>
        <v>False</v>
      </c>
      <c r="E257" s="288">
        <v>0.75</v>
      </c>
      <c r="F257" s="288">
        <v>0.9</v>
      </c>
      <c r="G257" s="288">
        <v>1</v>
      </c>
      <c r="H257" s="288">
        <v>1.1000000000000001</v>
      </c>
      <c r="I257" s="288">
        <v>1.25</v>
      </c>
      <c r="J257" s="254"/>
      <c r="K257" s="254"/>
      <c r="L257" s="254">
        <v>0.75</v>
      </c>
      <c r="M257" s="254">
        <v>0.9</v>
      </c>
      <c r="N257" s="254">
        <v>1</v>
      </c>
      <c r="O257" s="254">
        <v>1.1000000000000001</v>
      </c>
      <c r="P257" s="254">
        <v>1.25</v>
      </c>
      <c r="Q257" s="254"/>
      <c r="R257" s="254"/>
      <c r="S257" s="254"/>
      <c r="T257" s="254"/>
      <c r="U257" s="254"/>
      <c r="V257" s="254"/>
      <c r="W257" s="254"/>
      <c r="X257" s="254"/>
      <c r="Y257" s="254"/>
      <c r="Z257" s="254"/>
      <c r="AA257" s="254"/>
      <c r="AB257" s="254"/>
      <c r="AC257" s="254"/>
      <c r="AD257" s="254"/>
      <c r="AE257" s="254"/>
      <c r="AF257" s="287"/>
      <c r="AG257" s="287"/>
      <c r="AH257" s="287"/>
      <c r="AI257" s="287"/>
      <c r="AJ257" s="287"/>
      <c r="AK257" s="287"/>
      <c r="AL257" s="287"/>
      <c r="AM257" s="287"/>
      <c r="AN257" s="287"/>
      <c r="AO257" s="287"/>
      <c r="AP257" s="287"/>
      <c r="AQ257" s="287"/>
      <c r="AR257" s="287"/>
      <c r="AS257" s="287"/>
      <c r="AT257" s="287"/>
      <c r="AU257" s="287"/>
      <c r="AV257" s="287"/>
      <c r="AW257" s="287"/>
      <c r="AX257" s="287"/>
      <c r="AY257" s="287"/>
      <c r="AZ257" s="287"/>
      <c r="BA257" s="287"/>
      <c r="BB257" s="287"/>
      <c r="BC257" s="287"/>
      <c r="BD257" s="287"/>
      <c r="BE257" s="287"/>
      <c r="BF257" s="287"/>
    </row>
    <row r="258" spans="2:58">
      <c r="B258" s="5" t="s">
        <v>373</v>
      </c>
      <c r="C258" s="5" t="str">
        <f t="shared" ca="1" si="182"/>
        <v>Nelaimingų atsitikimų sumažėjimas</v>
      </c>
      <c r="D258" t="e">
        <f t="shared" ca="1" si="183"/>
        <v>#N/A</v>
      </c>
      <c r="E258" s="288">
        <v>0.75</v>
      </c>
      <c r="F258" s="288">
        <v>0.9</v>
      </c>
      <c r="G258" s="288">
        <v>1</v>
      </c>
      <c r="H258" s="288">
        <v>1.1000000000000001</v>
      </c>
      <c r="I258" s="288">
        <v>1.25</v>
      </c>
      <c r="J258" s="254"/>
      <c r="K258" s="254"/>
      <c r="L258" s="254">
        <v>0.75</v>
      </c>
      <c r="M258" s="254">
        <v>0.9</v>
      </c>
      <c r="N258" s="254">
        <v>1</v>
      </c>
      <c r="O258" s="254">
        <v>1.1000000000000001</v>
      </c>
      <c r="P258" s="254">
        <v>1.25</v>
      </c>
      <c r="Q258" s="254"/>
      <c r="R258" s="254"/>
      <c r="S258" s="254"/>
      <c r="T258" s="254"/>
      <c r="U258" s="254"/>
      <c r="V258" s="254"/>
      <c r="W258" s="254"/>
      <c r="X258" s="254"/>
      <c r="Y258" s="254"/>
      <c r="Z258" s="254"/>
      <c r="AA258" s="254"/>
      <c r="AB258" s="254"/>
      <c r="AC258" s="254"/>
      <c r="AD258" s="254"/>
      <c r="AE258" s="254"/>
      <c r="AF258" s="287"/>
      <c r="AG258" s="287"/>
      <c r="AH258" s="287"/>
      <c r="AI258" s="287"/>
      <c r="AJ258" s="287"/>
      <c r="AK258" s="287"/>
      <c r="AL258" s="287"/>
      <c r="AM258" s="287"/>
      <c r="AN258" s="287"/>
      <c r="AO258" s="287"/>
      <c r="AP258" s="287"/>
      <c r="AQ258" s="287"/>
      <c r="AR258" s="287"/>
      <c r="AS258" s="287"/>
      <c r="AT258" s="287"/>
      <c r="AU258" s="287"/>
      <c r="AV258" s="287"/>
      <c r="AW258" s="287"/>
      <c r="AX258" s="287"/>
      <c r="AY258" s="287"/>
      <c r="AZ258" s="287"/>
      <c r="BA258" s="287"/>
      <c r="BB258" s="287"/>
      <c r="BC258" s="287"/>
      <c r="BD258" s="287"/>
      <c r="BE258" s="287"/>
      <c r="BF258" s="287"/>
    </row>
    <row r="259" spans="2:58">
      <c r="B259" s="5" t="s">
        <v>374</v>
      </c>
      <c r="C259" s="5" t="str">
        <f t="shared" ca="1" si="182"/>
        <v>Laiko sutaupymai</v>
      </c>
      <c r="D259" t="str">
        <f t="shared" ca="1" si="183"/>
        <v>True</v>
      </c>
      <c r="E259" s="288">
        <v>0.75</v>
      </c>
      <c r="F259" s="288">
        <v>0.9</v>
      </c>
      <c r="G259" s="288">
        <v>1</v>
      </c>
      <c r="H259" s="288">
        <v>1.1000000000000001</v>
      </c>
      <c r="I259" s="288">
        <v>1.25</v>
      </c>
      <c r="J259" s="254"/>
      <c r="K259" s="254"/>
      <c r="L259" s="254">
        <v>0.75</v>
      </c>
      <c r="M259" s="254">
        <v>0.9</v>
      </c>
      <c r="N259" s="254">
        <v>1</v>
      </c>
      <c r="O259" s="254">
        <v>1.1000000000000001</v>
      </c>
      <c r="P259" s="254">
        <v>1.25</v>
      </c>
      <c r="Q259" s="254"/>
      <c r="R259" s="254"/>
      <c r="S259" s="254"/>
      <c r="T259" s="254"/>
      <c r="U259" s="254"/>
      <c r="V259" s="254"/>
      <c r="W259" s="254"/>
      <c r="X259" s="254"/>
      <c r="Y259" s="254"/>
      <c r="Z259" s="254"/>
      <c r="AA259" s="254"/>
      <c r="AB259" s="254"/>
      <c r="AC259" s="254"/>
      <c r="AD259" s="254"/>
      <c r="AE259" s="254"/>
      <c r="AF259" s="287"/>
      <c r="AG259" s="287"/>
      <c r="AH259" s="287"/>
      <c r="AI259" s="287"/>
      <c r="AJ259" s="287"/>
      <c r="AK259" s="287"/>
      <c r="AL259" s="287"/>
      <c r="AM259" s="287"/>
      <c r="AN259" s="287"/>
      <c r="AO259" s="287"/>
      <c r="AP259" s="287"/>
      <c r="AQ259" s="287"/>
      <c r="AR259" s="287"/>
      <c r="AS259" s="287"/>
      <c r="AT259" s="287"/>
      <c r="AU259" s="287"/>
      <c r="AV259" s="287"/>
      <c r="AW259" s="287"/>
      <c r="AX259" s="287"/>
      <c r="AY259" s="287"/>
      <c r="AZ259" s="287"/>
      <c r="BA259" s="287"/>
      <c r="BB259" s="287"/>
      <c r="BC259" s="287"/>
      <c r="BD259" s="287"/>
      <c r="BE259" s="287"/>
      <c r="BF259" s="287"/>
    </row>
    <row r="260" spans="2:58">
      <c r="B260" s="5" t="s">
        <v>375</v>
      </c>
      <c r="C260" s="5" t="str">
        <f t="shared" ca="1" si="182"/>
        <v>Nelaimingų atsitikimų sumažėjimas</v>
      </c>
      <c r="D260" t="str">
        <f t="shared" ca="1" si="183"/>
        <v>True</v>
      </c>
      <c r="E260" s="288">
        <v>0.75</v>
      </c>
      <c r="F260" s="288">
        <v>0.9</v>
      </c>
      <c r="G260" s="288">
        <v>1</v>
      </c>
      <c r="H260" s="288">
        <v>1.1000000000000001</v>
      </c>
      <c r="I260" s="288">
        <v>1.25</v>
      </c>
      <c r="J260" s="254"/>
      <c r="K260" s="254"/>
      <c r="L260" s="254">
        <v>0.75</v>
      </c>
      <c r="M260" s="254">
        <v>0.9</v>
      </c>
      <c r="N260" s="254">
        <v>1</v>
      </c>
      <c r="O260" s="254">
        <v>1.1000000000000001</v>
      </c>
      <c r="P260" s="254">
        <v>1.25</v>
      </c>
      <c r="Q260" s="254"/>
      <c r="R260" s="254"/>
      <c r="S260" s="254"/>
      <c r="T260" s="254"/>
      <c r="U260" s="254"/>
      <c r="V260" s="254"/>
      <c r="W260" s="254"/>
      <c r="X260" s="254"/>
      <c r="Y260" s="254"/>
      <c r="Z260" s="254"/>
      <c r="AA260" s="254"/>
      <c r="AB260" s="254"/>
      <c r="AC260" s="254"/>
      <c r="AD260" s="254"/>
      <c r="AE260" s="254"/>
      <c r="AF260" s="287"/>
      <c r="AG260" s="287"/>
      <c r="AH260" s="287"/>
      <c r="AI260" s="287"/>
      <c r="AJ260" s="287"/>
      <c r="AK260" s="287"/>
      <c r="AL260" s="287"/>
      <c r="AM260" s="287"/>
      <c r="AN260" s="287"/>
      <c r="AO260" s="287"/>
      <c r="AP260" s="287"/>
      <c r="AQ260" s="287"/>
      <c r="AR260" s="287"/>
      <c r="AS260" s="287"/>
      <c r="AT260" s="287"/>
      <c r="AU260" s="287"/>
      <c r="AV260" s="287"/>
      <c r="AW260" s="287"/>
      <c r="AX260" s="287"/>
      <c r="AY260" s="287"/>
      <c r="AZ260" s="287"/>
      <c r="BA260" s="287"/>
      <c r="BB260" s="287"/>
      <c r="BC260" s="287"/>
      <c r="BD260" s="287"/>
      <c r="BE260" s="287"/>
      <c r="BF260" s="287"/>
    </row>
    <row r="261" spans="2:58">
      <c r="B261" s="5" t="s">
        <v>376</v>
      </c>
      <c r="C261" s="5" t="str">
        <f t="shared" ca="1" si="182"/>
        <v/>
      </c>
      <c r="D261" t="str">
        <f t="shared" ca="1" si="183"/>
        <v>False</v>
      </c>
      <c r="E261" s="288">
        <v>0.75</v>
      </c>
      <c r="F261" s="288">
        <v>0.9</v>
      </c>
      <c r="G261" s="288">
        <v>1</v>
      </c>
      <c r="H261" s="288">
        <v>1.1000000000000001</v>
      </c>
      <c r="I261" s="288">
        <v>1.25</v>
      </c>
      <c r="J261" s="254"/>
      <c r="K261" s="254"/>
      <c r="L261" s="254">
        <v>0.75</v>
      </c>
      <c r="M261" s="254">
        <v>0.9</v>
      </c>
      <c r="N261" s="254">
        <v>1</v>
      </c>
      <c r="O261" s="254">
        <v>1.1000000000000001</v>
      </c>
      <c r="P261" s="254">
        <v>1.25</v>
      </c>
      <c r="Q261" s="254"/>
      <c r="R261" s="254"/>
      <c r="S261" s="254"/>
      <c r="T261" s="254"/>
      <c r="U261" s="254"/>
      <c r="V261" s="254"/>
      <c r="W261" s="254"/>
      <c r="X261" s="254"/>
      <c r="Y261" s="254"/>
      <c r="Z261" s="254"/>
      <c r="AA261" s="254"/>
      <c r="AB261" s="254"/>
      <c r="AC261" s="254"/>
      <c r="AD261" s="254"/>
      <c r="AE261" s="254"/>
      <c r="AF261" s="287"/>
      <c r="AG261" s="287"/>
      <c r="AH261" s="287"/>
      <c r="AI261" s="287"/>
      <c r="AJ261" s="287"/>
      <c r="AK261" s="287"/>
      <c r="AL261" s="287"/>
      <c r="AM261" s="287"/>
      <c r="AN261" s="287"/>
      <c r="AO261" s="287"/>
      <c r="AP261" s="287"/>
      <c r="AQ261" s="287"/>
      <c r="AR261" s="287"/>
      <c r="AS261" s="287"/>
      <c r="AT261" s="287"/>
      <c r="AU261" s="287"/>
      <c r="AV261" s="287"/>
      <c r="AW261" s="287"/>
      <c r="AX261" s="287"/>
      <c r="AY261" s="287"/>
      <c r="AZ261" s="287"/>
      <c r="BA261" s="287"/>
      <c r="BB261" s="287"/>
      <c r="BC261" s="287"/>
      <c r="BD261" s="287"/>
      <c r="BE261" s="287"/>
      <c r="BF261" s="287"/>
    </row>
    <row r="262" spans="2:58">
      <c r="B262" s="5" t="s">
        <v>377</v>
      </c>
      <c r="C262" s="5" t="str">
        <f t="shared" ca="1" si="182"/>
        <v/>
      </c>
      <c r="D262" t="str">
        <f t="shared" ca="1" si="183"/>
        <v>False</v>
      </c>
      <c r="E262" s="288">
        <v>0.75</v>
      </c>
      <c r="F262" s="288">
        <v>0.9</v>
      </c>
      <c r="G262" s="288">
        <v>1</v>
      </c>
      <c r="H262" s="288">
        <v>1.1000000000000001</v>
      </c>
      <c r="I262" s="288">
        <v>1.25</v>
      </c>
      <c r="J262" s="254"/>
      <c r="K262" s="254"/>
      <c r="L262" s="254">
        <v>0.75</v>
      </c>
      <c r="M262" s="254">
        <v>0.9</v>
      </c>
      <c r="N262" s="254">
        <v>1</v>
      </c>
      <c r="O262" s="254">
        <v>1.1000000000000001</v>
      </c>
      <c r="P262" s="254">
        <v>1.25</v>
      </c>
      <c r="Q262" s="254"/>
      <c r="R262" s="254"/>
      <c r="S262" s="254"/>
      <c r="T262" s="254"/>
      <c r="U262" s="254"/>
      <c r="V262" s="254"/>
      <c r="W262" s="254"/>
      <c r="X262" s="254"/>
      <c r="Y262" s="254"/>
      <c r="Z262" s="254"/>
      <c r="AA262" s="254"/>
      <c r="AB262" s="254"/>
      <c r="AC262" s="254"/>
      <c r="AD262" s="254"/>
      <c r="AE262" s="254"/>
      <c r="AF262" s="287"/>
      <c r="AG262" s="287"/>
      <c r="AH262" s="287"/>
      <c r="AI262" s="287"/>
      <c r="AJ262" s="287"/>
      <c r="AK262" s="287"/>
      <c r="AL262" s="287"/>
      <c r="AM262" s="287"/>
      <c r="AN262" s="287"/>
      <c r="AO262" s="287"/>
      <c r="AP262" s="287"/>
      <c r="AQ262" s="287"/>
      <c r="AR262" s="287"/>
      <c r="AS262" s="287"/>
      <c r="AT262" s="287"/>
      <c r="AU262" s="287"/>
      <c r="AV262" s="287"/>
      <c r="AW262" s="287"/>
      <c r="AX262" s="287"/>
      <c r="AY262" s="287"/>
      <c r="AZ262" s="287"/>
      <c r="BA262" s="287"/>
      <c r="BB262" s="287"/>
      <c r="BC262" s="287"/>
      <c r="BD262" s="287"/>
      <c r="BE262" s="287"/>
      <c r="BF262" s="287"/>
    </row>
    <row r="263" spans="2:58">
      <c r="B263" s="5" t="s">
        <v>378</v>
      </c>
      <c r="C263" s="5" t="str">
        <f t="shared" ca="1" si="182"/>
        <v/>
      </c>
      <c r="D263" t="str">
        <f t="shared" ca="1" si="183"/>
        <v>False</v>
      </c>
      <c r="E263" s="288">
        <v>0.75</v>
      </c>
      <c r="F263" s="288">
        <v>0.9</v>
      </c>
      <c r="G263" s="288">
        <v>1</v>
      </c>
      <c r="H263" s="288">
        <v>1.1000000000000001</v>
      </c>
      <c r="I263" s="288">
        <v>1.25</v>
      </c>
      <c r="J263" s="254"/>
      <c r="K263" s="254"/>
      <c r="L263" s="254">
        <v>0.75</v>
      </c>
      <c r="M263" s="254">
        <v>0.9</v>
      </c>
      <c r="N263" s="254">
        <v>1</v>
      </c>
      <c r="O263" s="254">
        <v>1.1000000000000001</v>
      </c>
      <c r="P263" s="254">
        <v>1.25</v>
      </c>
      <c r="Q263" s="254"/>
      <c r="R263" s="254"/>
      <c r="S263" s="254"/>
      <c r="T263" s="254"/>
      <c r="U263" s="254"/>
      <c r="V263" s="254"/>
      <c r="W263" s="254"/>
      <c r="X263" s="254"/>
      <c r="Y263" s="254"/>
      <c r="Z263" s="254"/>
      <c r="AA263" s="254"/>
      <c r="AB263" s="254"/>
      <c r="AC263" s="254"/>
      <c r="AD263" s="254"/>
      <c r="AE263" s="254"/>
      <c r="AF263" s="287"/>
      <c r="AG263" s="287"/>
      <c r="AH263" s="287"/>
      <c r="AI263" s="287"/>
      <c r="AJ263" s="287"/>
      <c r="AK263" s="287"/>
      <c r="AL263" s="287"/>
      <c r="AM263" s="287"/>
      <c r="AN263" s="287"/>
      <c r="AO263" s="287"/>
      <c r="AP263" s="287"/>
      <c r="AQ263" s="287"/>
      <c r="AR263" s="287"/>
      <c r="AS263" s="287"/>
      <c r="AT263" s="287"/>
      <c r="AU263" s="287"/>
      <c r="AV263" s="287"/>
      <c r="AW263" s="287"/>
      <c r="AX263" s="287"/>
      <c r="AY263" s="287"/>
      <c r="AZ263" s="287"/>
      <c r="BA263" s="287"/>
      <c r="BB263" s="287"/>
      <c r="BC263" s="287"/>
      <c r="BD263" s="287"/>
      <c r="BE263" s="287"/>
      <c r="BF263" s="287"/>
    </row>
    <row r="264" spans="2:58">
      <c r="B264" s="5" t="s">
        <v>379</v>
      </c>
      <c r="C264" s="5" t="str">
        <f t="shared" ca="1" si="182"/>
        <v/>
      </c>
      <c r="D264" t="str">
        <f t="shared" ca="1" si="183"/>
        <v>False</v>
      </c>
      <c r="E264" s="288">
        <v>0.75</v>
      </c>
      <c r="F264" s="288">
        <v>0.9</v>
      </c>
      <c r="G264" s="288">
        <v>1</v>
      </c>
      <c r="H264" s="288">
        <v>1.1000000000000001</v>
      </c>
      <c r="I264" s="288">
        <v>1.25</v>
      </c>
      <c r="J264" s="254"/>
      <c r="K264" s="254"/>
      <c r="L264" s="254">
        <v>0.75</v>
      </c>
      <c r="M264" s="254">
        <v>0.9</v>
      </c>
      <c r="N264" s="254">
        <v>1</v>
      </c>
      <c r="O264" s="254">
        <v>1.1000000000000001</v>
      </c>
      <c r="P264" s="254">
        <v>1.25</v>
      </c>
      <c r="Q264" s="254"/>
      <c r="R264" s="254"/>
      <c r="S264" s="254"/>
      <c r="T264" s="254"/>
      <c r="U264" s="254"/>
      <c r="V264" s="254"/>
      <c r="W264" s="254"/>
      <c r="X264" s="254"/>
      <c r="Y264" s="254"/>
      <c r="Z264" s="254"/>
      <c r="AA264" s="254"/>
      <c r="AB264" s="254"/>
      <c r="AC264" s="254"/>
      <c r="AD264" s="254"/>
      <c r="AE264" s="254"/>
      <c r="AF264" s="287"/>
      <c r="AG264" s="287"/>
      <c r="AH264" s="287"/>
      <c r="AI264" s="287"/>
      <c r="AJ264" s="287"/>
      <c r="AK264" s="287"/>
      <c r="AL264" s="287"/>
      <c r="AM264" s="287"/>
      <c r="AN264" s="287"/>
      <c r="AO264" s="287"/>
      <c r="AP264" s="287"/>
      <c r="AQ264" s="287"/>
      <c r="AR264" s="287"/>
      <c r="AS264" s="287"/>
      <c r="AT264" s="287"/>
      <c r="AU264" s="287"/>
      <c r="AV264" s="287"/>
      <c r="AW264" s="287"/>
      <c r="AX264" s="287"/>
      <c r="AY264" s="287"/>
      <c r="AZ264" s="287"/>
      <c r="BA264" s="287"/>
      <c r="BB264" s="287"/>
      <c r="BC264" s="287"/>
      <c r="BD264" s="287"/>
      <c r="BE264" s="287"/>
      <c r="BF264" s="287"/>
    </row>
    <row r="265" spans="2:58" hidden="1">
      <c r="B265" s="5" t="s">
        <v>380</v>
      </c>
      <c r="C265" s="5" t="str">
        <f t="shared" ca="1" si="182"/>
        <v/>
      </c>
      <c r="D265" t="e">
        <f t="shared" ca="1" si="183"/>
        <v>#N/A</v>
      </c>
      <c r="E265" s="288">
        <v>1.25</v>
      </c>
      <c r="F265" s="288">
        <v>1.1000000000000001</v>
      </c>
      <c r="G265" s="288">
        <v>1</v>
      </c>
      <c r="H265" s="288">
        <v>0.9</v>
      </c>
      <c r="I265" s="288">
        <v>0.75</v>
      </c>
      <c r="J265" s="254"/>
      <c r="K265" s="254"/>
      <c r="L265" s="254">
        <v>1.25</v>
      </c>
      <c r="M265" s="254">
        <v>1.1000000000000001</v>
      </c>
      <c r="N265" s="254">
        <v>1</v>
      </c>
      <c r="O265" s="254">
        <v>0.9</v>
      </c>
      <c r="P265" s="254">
        <v>0.75</v>
      </c>
      <c r="Q265" s="254"/>
      <c r="R265" s="254"/>
      <c r="S265" s="254"/>
      <c r="T265" s="254"/>
      <c r="U265" s="254"/>
      <c r="V265" s="254"/>
      <c r="W265" s="254"/>
      <c r="X265" s="254"/>
      <c r="Y265" s="254"/>
      <c r="Z265" s="254"/>
      <c r="AA265" s="254"/>
      <c r="AB265" s="254"/>
      <c r="AC265" s="254"/>
      <c r="AD265" s="254"/>
      <c r="AE265" s="254"/>
      <c r="AF265" s="287"/>
      <c r="AG265" s="287"/>
      <c r="AH265" s="287"/>
      <c r="AI265" s="287"/>
      <c r="AJ265" s="287"/>
      <c r="AK265" s="287"/>
      <c r="AL265" s="287"/>
      <c r="AM265" s="287"/>
      <c r="AN265" s="287"/>
      <c r="AO265" s="287"/>
      <c r="AP265" s="287"/>
      <c r="AQ265" s="287"/>
      <c r="AR265" s="287"/>
      <c r="AS265" s="287"/>
      <c r="AT265" s="287"/>
      <c r="AU265" s="287"/>
      <c r="AV265" s="287"/>
      <c r="AW265" s="287"/>
      <c r="AX265" s="287"/>
      <c r="AY265" s="287"/>
      <c r="AZ265" s="287"/>
      <c r="BA265" s="287"/>
      <c r="BB265" s="287"/>
      <c r="BC265" s="287"/>
      <c r="BD265" s="287"/>
      <c r="BE265" s="287"/>
      <c r="BF265" s="287"/>
    </row>
    <row r="266" spans="2:58" hidden="1">
      <c r="B266" s="5" t="s">
        <v>381</v>
      </c>
      <c r="C266" s="5" t="str">
        <f t="shared" ca="1" si="182"/>
        <v/>
      </c>
      <c r="D266" t="str">
        <f t="shared" ca="1" si="183"/>
        <v>False</v>
      </c>
      <c r="E266" s="288">
        <v>1.25</v>
      </c>
      <c r="F266" s="288">
        <v>1.1000000000000001</v>
      </c>
      <c r="G266" s="288">
        <v>1</v>
      </c>
      <c r="H266" s="288">
        <v>0.9</v>
      </c>
      <c r="I266" s="288">
        <v>0.75</v>
      </c>
      <c r="J266" s="254"/>
      <c r="K266" s="254"/>
      <c r="L266" s="254">
        <v>1.25</v>
      </c>
      <c r="M266" s="254">
        <v>1.1000000000000001</v>
      </c>
      <c r="N266" s="254">
        <v>1</v>
      </c>
      <c r="O266" s="254">
        <v>0.9</v>
      </c>
      <c r="P266" s="254">
        <v>0.75</v>
      </c>
      <c r="Q266" s="254"/>
      <c r="R266" s="254"/>
      <c r="S266" s="254"/>
      <c r="T266" s="254"/>
      <c r="U266" s="254"/>
      <c r="V266" s="254"/>
      <c r="W266" s="254"/>
      <c r="X266" s="254"/>
      <c r="Y266" s="254"/>
      <c r="Z266" s="254"/>
      <c r="AA266" s="254"/>
      <c r="AB266" s="254"/>
      <c r="AC266" s="254"/>
      <c r="AD266" s="254"/>
      <c r="AE266" s="254"/>
      <c r="AF266" s="287"/>
      <c r="AG266" s="287"/>
      <c r="AH266" s="287"/>
      <c r="AI266" s="287"/>
      <c r="AJ266" s="287"/>
      <c r="AK266" s="287"/>
      <c r="AL266" s="287"/>
      <c r="AM266" s="287"/>
      <c r="AN266" s="287"/>
      <c r="AO266" s="287"/>
      <c r="AP266" s="287"/>
      <c r="AQ266" s="287"/>
      <c r="AR266" s="287"/>
      <c r="AS266" s="287"/>
      <c r="AT266" s="287"/>
      <c r="AU266" s="287"/>
      <c r="AV266" s="287"/>
      <c r="AW266" s="287"/>
      <c r="AX266" s="287"/>
      <c r="AY266" s="287"/>
      <c r="AZ266" s="287"/>
      <c r="BA266" s="287"/>
      <c r="BB266" s="287"/>
      <c r="BC266" s="287"/>
      <c r="BD266" s="287"/>
      <c r="BE266" s="287"/>
      <c r="BF266" s="287"/>
    </row>
    <row r="267" spans="2:58" hidden="1">
      <c r="B267" s="5" t="s">
        <v>382</v>
      </c>
      <c r="C267" s="5" t="str">
        <f t="shared" ca="1" si="182"/>
        <v/>
      </c>
      <c r="D267" t="str">
        <f t="shared" ca="1" si="183"/>
        <v>False</v>
      </c>
      <c r="E267" s="288">
        <v>1.25</v>
      </c>
      <c r="F267" s="288">
        <v>1.1000000000000001</v>
      </c>
      <c r="G267" s="288">
        <v>1</v>
      </c>
      <c r="H267" s="288">
        <v>0.9</v>
      </c>
      <c r="I267" s="288">
        <v>0.75</v>
      </c>
      <c r="J267" s="254"/>
      <c r="K267" s="254"/>
      <c r="L267" s="254">
        <v>1.25</v>
      </c>
      <c r="M267" s="254">
        <v>1.1000000000000001</v>
      </c>
      <c r="N267" s="254">
        <v>1</v>
      </c>
      <c r="O267" s="254">
        <v>0.9</v>
      </c>
      <c r="P267" s="254">
        <v>0.75</v>
      </c>
      <c r="Q267" s="254"/>
      <c r="R267" s="254"/>
      <c r="S267" s="254"/>
      <c r="T267" s="254"/>
      <c r="U267" s="254"/>
      <c r="V267" s="254"/>
      <c r="W267" s="254"/>
      <c r="X267" s="254"/>
      <c r="Y267" s="254"/>
      <c r="Z267" s="254"/>
      <c r="AA267" s="254"/>
      <c r="AB267" s="254"/>
      <c r="AC267" s="254"/>
      <c r="AD267" s="254"/>
      <c r="AE267" s="254"/>
      <c r="AF267" s="287"/>
      <c r="AG267" s="287"/>
      <c r="AH267" s="287"/>
      <c r="AI267" s="287"/>
      <c r="AJ267" s="287"/>
      <c r="AK267" s="287"/>
      <c r="AL267" s="287"/>
      <c r="AM267" s="287"/>
      <c r="AN267" s="287"/>
      <c r="AO267" s="287"/>
      <c r="AP267" s="287"/>
      <c r="AQ267" s="287"/>
      <c r="AR267" s="287"/>
      <c r="AS267" s="287"/>
      <c r="AT267" s="287"/>
      <c r="AU267" s="287"/>
      <c r="AV267" s="287"/>
      <c r="AW267" s="287"/>
      <c r="AX267" s="287"/>
      <c r="AY267" s="287"/>
      <c r="AZ267" s="287"/>
      <c r="BA267" s="287"/>
      <c r="BB267" s="287"/>
      <c r="BC267" s="287"/>
      <c r="BD267" s="287"/>
      <c r="BE267" s="287"/>
      <c r="BF267" s="287"/>
    </row>
    <row r="268" spans="2:58"/>
    <row r="269" spans="2:58">
      <c r="B269" s="225"/>
      <c r="C269" s="31" t="s">
        <v>432</v>
      </c>
      <c r="E269" s="225"/>
      <c r="F269" s="226"/>
      <c r="G269" s="226"/>
      <c r="H269" s="226"/>
      <c r="I269" s="226"/>
      <c r="J269" s="226"/>
      <c r="K269" s="226"/>
      <c r="L269" s="260"/>
    </row>
    <row r="270" spans="2:58">
      <c r="B270" s="226"/>
      <c r="C270" s="276" t="s">
        <v>426</v>
      </c>
      <c r="E270" s="280" t="s">
        <v>418</v>
      </c>
      <c r="F270" s="280" t="s">
        <v>419</v>
      </c>
      <c r="G270" s="280" t="s">
        <v>420</v>
      </c>
      <c r="H270" s="280" t="s">
        <v>421</v>
      </c>
      <c r="I270" s="280" t="s">
        <v>422</v>
      </c>
      <c r="J270" s="282"/>
      <c r="K270" s="282"/>
      <c r="L270" s="282"/>
      <c r="M270" s="282"/>
      <c r="N270" s="282"/>
    </row>
    <row r="271" spans="2:58">
      <c r="C271" s="274" t="s">
        <v>236</v>
      </c>
      <c r="D271" s="5"/>
      <c r="E271" s="289">
        <v>2.6926865936709663</v>
      </c>
      <c r="F271" s="289">
        <v>3.6936816842063394</v>
      </c>
      <c r="G271" s="289">
        <v>4.5488259913607703</v>
      </c>
      <c r="H271" s="289">
        <v>5.6209336231448095</v>
      </c>
      <c r="I271" s="289">
        <v>7.8589713386796864</v>
      </c>
    </row>
    <row r="272" spans="2:58">
      <c r="C272" s="274" t="s">
        <v>281</v>
      </c>
      <c r="D272" s="5"/>
      <c r="E272" s="289">
        <v>133765240.41162774</v>
      </c>
      <c r="F272" s="289">
        <v>184817956.75255418</v>
      </c>
      <c r="G272" s="289">
        <v>218853100.97983843</v>
      </c>
      <c r="H272" s="289">
        <v>252888245.20712274</v>
      </c>
      <c r="I272" s="289">
        <v>303940961.54804921</v>
      </c>
    </row>
    <row r="273" spans="3:17">
      <c r="C273" s="274" t="s">
        <v>282</v>
      </c>
      <c r="D273" s="5"/>
      <c r="E273" s="289">
        <v>0.17408963594652938</v>
      </c>
      <c r="F273" s="289">
        <v>0.23199059613555217</v>
      </c>
      <c r="G273" s="289">
        <v>0.27842359254032534</v>
      </c>
      <c r="H273" s="289">
        <v>0.33392799960939246</v>
      </c>
      <c r="I273" s="289">
        <v>0.44251047494184537</v>
      </c>
      <c r="K273" t="s">
        <v>410</v>
      </c>
    </row>
    <row r="274" spans="3:17">
      <c r="C274" s="274" t="s">
        <v>257</v>
      </c>
      <c r="D274" s="5"/>
      <c r="E274" s="289" t="s">
        <v>410</v>
      </c>
      <c r="F274" s="289" t="s">
        <v>410</v>
      </c>
      <c r="G274" s="289" t="s">
        <v>410</v>
      </c>
      <c r="H274" s="289" t="s">
        <v>410</v>
      </c>
      <c r="I274" s="289" t="s">
        <v>410</v>
      </c>
      <c r="N274" t="s">
        <v>410</v>
      </c>
    </row>
    <row r="275" spans="3:17">
      <c r="C275" s="274" t="s">
        <v>394</v>
      </c>
      <c r="D275" s="5"/>
      <c r="E275" s="289" t="s">
        <v>410</v>
      </c>
      <c r="F275" s="289" t="s">
        <v>410</v>
      </c>
      <c r="G275" s="289" t="s">
        <v>410</v>
      </c>
      <c r="H275" s="289" t="s">
        <v>410</v>
      </c>
      <c r="I275" s="289" t="s">
        <v>410</v>
      </c>
      <c r="Q275" t="s">
        <v>410</v>
      </c>
    </row>
    <row r="276" spans="3:17">
      <c r="C276" s="274" t="s">
        <v>181</v>
      </c>
      <c r="D276" s="5"/>
      <c r="E276" s="289">
        <v>-88093838.076836064</v>
      </c>
      <c r="F276" s="289">
        <v>-75881651.641064152</v>
      </c>
      <c r="G276" s="289">
        <v>-67740194.017216161</v>
      </c>
      <c r="H276" s="289">
        <v>-59598736.393368185</v>
      </c>
      <c r="I276" s="289">
        <v>-47386549.957596272</v>
      </c>
    </row>
    <row r="277" spans="3:17">
      <c r="C277" s="274" t="s">
        <v>387</v>
      </c>
      <c r="D277" s="5"/>
      <c r="E277" s="289">
        <v>-94445320.254735276</v>
      </c>
      <c r="F277" s="289">
        <v>-81810908.265909716</v>
      </c>
      <c r="G277" s="289">
        <v>-73387966.94002597</v>
      </c>
      <c r="H277" s="289">
        <v>-64965025.614142269</v>
      </c>
      <c r="I277" s="289">
        <v>-52330613.625316709</v>
      </c>
    </row>
    <row r="278" spans="3:17">
      <c r="C278" s="274" t="s">
        <v>388</v>
      </c>
      <c r="D278" s="5"/>
      <c r="E278" s="289" t="s">
        <v>410</v>
      </c>
      <c r="F278" s="289" t="s">
        <v>410</v>
      </c>
      <c r="G278" s="289" t="s">
        <v>410</v>
      </c>
      <c r="H278" s="289">
        <v>-0.10342761063736206</v>
      </c>
      <c r="I278" s="289">
        <v>-7.0068026244006876E-2</v>
      </c>
    </row>
    <row r="279" spans="3:17">
      <c r="C279" s="274" t="s">
        <v>389</v>
      </c>
      <c r="D279" s="5"/>
      <c r="E279" s="289">
        <v>7.0643746876137573E-2</v>
      </c>
      <c r="F279" s="289">
        <v>7.0643746876137684E-2</v>
      </c>
      <c r="G279" s="289">
        <v>7.0643746876137586E-2</v>
      </c>
      <c r="H279" s="289">
        <v>7.0643746876137517E-2</v>
      </c>
      <c r="I279" s="289">
        <v>7.06437468761376E-2</v>
      </c>
    </row>
    <row r="280" spans="3:17"/>
    <row r="281" spans="3:17"/>
  </sheetData>
  <sheetProtection algorithmName="SHA-512" hashValue="HWnbb1XIArm7ImLdJ92Z/FtLl+Js4sZVuc57QAHPKrQcgT1xSeAfM3ANbEURzF3+LQmT+mhfKXmBMaArirE0oQ==" saltValue="GNmpBQHyoj54GQsM68Xn7w==" spinCount="100000" sheet="1" objects="1" scenarios="1"/>
  <mergeCells count="14">
    <mergeCell ref="C150:E150"/>
    <mergeCell ref="C151:F151"/>
    <mergeCell ref="C144:E144"/>
    <mergeCell ref="C145:E145"/>
    <mergeCell ref="C146:F146"/>
    <mergeCell ref="C147:E147"/>
    <mergeCell ref="C148:E148"/>
    <mergeCell ref="C149:E149"/>
    <mergeCell ref="C143:E143"/>
    <mergeCell ref="F5:G5"/>
    <mergeCell ref="C139:F139"/>
    <mergeCell ref="C140:E140"/>
    <mergeCell ref="C141:E141"/>
    <mergeCell ref="C142:E142"/>
  </mergeCells>
  <conditionalFormatting sqref="E271:E376">
    <cfRule type="expression" dxfId="5" priority="1">
      <formula>$E271="Taip"</formula>
    </cfRule>
  </conditionalFormatting>
  <conditionalFormatting sqref="E152:F160">
    <cfRule type="containsText" dxfId="4" priority="2" operator="containsText" text="Įveskite">
      <formula>NOT(ISERROR(SEARCH("Įveskite",E152)))</formula>
    </cfRule>
  </conditionalFormatting>
  <conditionalFormatting sqref="H7:DC129">
    <cfRule type="containsBlanks" dxfId="3" priority="3">
      <formula>LEN(TRIM(H7))=0</formula>
    </cfRule>
  </conditionalFormatting>
  <conditionalFormatting sqref="I113:DC115">
    <cfRule type="containsBlanks" dxfId="2" priority="4">
      <formula>LEN(TRIM(I113))=0</formula>
    </cfRule>
  </conditionalFormatting>
  <dataValidations count="5">
    <dataValidation allowBlank="1" promptTitle="Finansiniai veiklos srautai" prompt="Nurodomi finansiniai srautai realia verte, t.y. laikant, kad nėra infliacijos. Nominalus alternatyvos biudžetas, t.y. su infliacija, automatiškai apskaičiuojamas sekančioje lentelėje." sqref="C7" xr:uid="{00000000-0002-0000-0F00-000000000000}"/>
    <dataValidation allowBlank="1" showInputMessage="1" showErrorMessage="1" promptTitle="Finansiniai srautai" prompt="Nurodomi finansiniai srautai realia verte, t.y. laikant, kad nėra infliacijos. Nominalus alternatyvos biudžetas, t.y. su infliacija, automatiškai apskaičiuojamas sekančioje lentelėje." sqref="D7" xr:uid="{00000000-0002-0000-0F00-000001000000}"/>
    <dataValidation allowBlank="1" sqref="B12:C129 DE12:DE129" xr:uid="{00000000-0002-0000-0F00-000002000000}"/>
    <dataValidation allowBlank="1" promptTitle="Finansiniai srautai" prompt="Nurodomi finansiniai srautai realia verte, t.y. laikant, kad nėra infliacijos. Nominalus alternatyvos biudžetas, t.y. su infliacija, automatiškai apskaičiuojamas sekančioje lentelėje." sqref="E7" xr:uid="{00000000-0002-0000-0F00-000003000000}"/>
    <dataValidation type="list" allowBlank="1" showInputMessage="1" showErrorMessage="1" sqref="E166:I267" xr:uid="{00000000-0002-0000-0F00-000004000000}">
      <formula1>$J$166:$J$196</formula1>
    </dataValidation>
  </dataValidations>
  <pageMargins left="0.7" right="0.7" top="0.75" bottom="0.75" header="0.3" footer="0.3"/>
  <pageSetup paperSize="9" fitToWidth="2"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56321" r:id="rId4" name="Button 1">
              <controlPr defaultSize="0" print="0" autoFill="0" autoPict="0" macro="[0]!prielaidos_scenariju">
                <anchor moveWithCells="1" sizeWithCells="1">
                  <from>
                    <xdr:col>2</xdr:col>
                    <xdr:colOff>259080</xdr:colOff>
                    <xdr:row>3</xdr:row>
                    <xdr:rowOff>144780</xdr:rowOff>
                  </from>
                  <to>
                    <xdr:col>2</xdr:col>
                    <xdr:colOff>1447800</xdr:colOff>
                    <xdr:row>3</xdr:row>
                    <xdr:rowOff>480060</xdr:rowOff>
                  </to>
                </anchor>
              </controlPr>
            </control>
          </mc:Choice>
        </mc:AlternateContent>
        <mc:AlternateContent xmlns:mc="http://schemas.openxmlformats.org/markup-compatibility/2006">
          <mc:Choice Requires="x14">
            <control shapeId="56322" r:id="rId5" name="Button 2">
              <controlPr defaultSize="0" print="0" autoFill="0" autoPict="0" macro="[0]!Scenarijai.Scenarijai">
                <anchor moveWithCells="1" sizeWithCells="1">
                  <from>
                    <xdr:col>2</xdr:col>
                    <xdr:colOff>1630680</xdr:colOff>
                    <xdr:row>3</xdr:row>
                    <xdr:rowOff>137160</xdr:rowOff>
                  </from>
                  <to>
                    <xdr:col>2</xdr:col>
                    <xdr:colOff>2819400</xdr:colOff>
                    <xdr:row>3</xdr:row>
                    <xdr:rowOff>457200</xdr:rowOff>
                  </to>
                </anchor>
              </controlPr>
            </control>
          </mc:Choice>
        </mc:AlternateContent>
        <mc:AlternateContent xmlns:mc="http://schemas.openxmlformats.org/markup-compatibility/2006">
          <mc:Choice Requires="x14">
            <control shapeId="56329" r:id="rId6" name="Button 9">
              <controlPr defaultSize="0" print="0" autoFill="0" autoPict="0" macro="[0]!prielaidos_pradines_scenariju">
                <anchor moveWithCells="1" sizeWithCells="1">
                  <from>
                    <xdr:col>2</xdr:col>
                    <xdr:colOff>3009900</xdr:colOff>
                    <xdr:row>3</xdr:row>
                    <xdr:rowOff>137160</xdr:rowOff>
                  </from>
                  <to>
                    <xdr:col>2</xdr:col>
                    <xdr:colOff>4213860</xdr:colOff>
                    <xdr:row>3</xdr:row>
                    <xdr:rowOff>449580</xdr:rowOff>
                  </to>
                </anchor>
              </controlPr>
            </control>
          </mc:Choice>
        </mc:AlternateContent>
        <mc:AlternateContent xmlns:mc="http://schemas.openxmlformats.org/markup-compatibility/2006">
          <mc:Choice Requires="x14">
            <control shapeId="56331" r:id="rId7" name="Button 11">
              <controlPr defaultSize="0" print="0" autoFill="0" autoPict="0" macro="[0]!Button200_Click">
                <anchor moveWithCells="1" sizeWithCells="1">
                  <from>
                    <xdr:col>2</xdr:col>
                    <xdr:colOff>4404360</xdr:colOff>
                    <xdr:row>3</xdr:row>
                    <xdr:rowOff>137160</xdr:rowOff>
                  </from>
                  <to>
                    <xdr:col>2</xdr:col>
                    <xdr:colOff>4678680</xdr:colOff>
                    <xdr:row>3</xdr:row>
                    <xdr:rowOff>457200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02">
    <tabColor theme="0" tint="-0.34998626667073579"/>
    <pageSetUpPr fitToPage="1"/>
  </sheetPr>
  <dimension ref="A1:G193"/>
  <sheetViews>
    <sheetView workbookViewId="0"/>
  </sheetViews>
  <sheetFormatPr defaultColWidth="9.33203125" defaultRowHeight="14.4"/>
  <cols>
    <col min="1" max="1" width="77" bestFit="1" customWidth="1"/>
    <col min="2" max="2" width="17.6640625" bestFit="1" customWidth="1"/>
    <col min="3" max="3" width="10.6640625" customWidth="1"/>
    <col min="4" max="4" width="15.33203125" bestFit="1" customWidth="1"/>
    <col min="5" max="5" width="6.33203125" customWidth="1"/>
    <col min="6" max="6" width="72.33203125" bestFit="1" customWidth="1"/>
    <col min="7" max="7" width="17.6640625" bestFit="1" customWidth="1"/>
  </cols>
  <sheetData>
    <row r="1" spans="1:7" ht="9" customHeight="1">
      <c r="A1" s="168" t="s">
        <v>175</v>
      </c>
      <c r="B1" t="s">
        <v>757</v>
      </c>
      <c r="D1" s="21" t="s">
        <v>167</v>
      </c>
      <c r="F1" s="168" t="s">
        <v>175</v>
      </c>
      <c r="G1" t="s">
        <v>757</v>
      </c>
    </row>
    <row r="2" spans="1:7">
      <c r="A2" s="168" t="s">
        <v>174</v>
      </c>
      <c r="B2" t="s">
        <v>55</v>
      </c>
      <c r="D2" t="str">
        <f>IF(Data1!$H2&lt;&gt;"",CONCATENATE("[",Data1!$H2,"]"),"")</f>
        <v>[10]</v>
      </c>
      <c r="F2" s="168" t="s">
        <v>174</v>
      </c>
      <c r="G2" t="s">
        <v>176</v>
      </c>
    </row>
    <row r="3" spans="1:7">
      <c r="D3" t="str">
        <f>IF(Data1!$H3&lt;&gt;"",CONCATENATE("[",Data1!$H3,"]"),"")</f>
        <v>[7]</v>
      </c>
    </row>
    <row r="4" spans="1:7">
      <c r="A4" s="168" t="s">
        <v>585</v>
      </c>
      <c r="D4" t="str">
        <f>IF(Data1!$H4&lt;&gt;"",CONCATENATE("[",Data1!$H4,"]"),"")</f>
        <v/>
      </c>
      <c r="F4" s="168" t="s">
        <v>585</v>
      </c>
    </row>
    <row r="5" spans="1:7">
      <c r="A5" s="83" t="s">
        <v>69</v>
      </c>
      <c r="D5" t="str">
        <f>IF(Data1!$H5&lt;&gt;"",CONCATENATE("[",Data1!$H5,"]"),"")</f>
        <v/>
      </c>
      <c r="F5" s="83" t="s">
        <v>89</v>
      </c>
    </row>
    <row r="6" spans="1:7">
      <c r="A6" s="83" t="s">
        <v>104</v>
      </c>
      <c r="D6" t="str">
        <f>IF(Data1!$H6&lt;&gt;"",CONCATENATE("[",Data1!$H6,"]"),"")</f>
        <v/>
      </c>
      <c r="F6" s="83" t="s">
        <v>108</v>
      </c>
    </row>
    <row r="7" spans="1:7">
      <c r="A7" s="83" t="s">
        <v>97</v>
      </c>
      <c r="D7" t="str">
        <f>IF(Data1!$H7&lt;&gt;"",CONCATENATE("[",Data1!$H7,"]"),"")</f>
        <v/>
      </c>
      <c r="F7" s="83" t="s">
        <v>138</v>
      </c>
    </row>
    <row r="8" spans="1:7">
      <c r="A8" s="83" t="s">
        <v>173</v>
      </c>
      <c r="D8" t="str">
        <f>IF(Data1!$H8&lt;&gt;"",CONCATENATE("[",Data1!$H8,"]"),"")</f>
        <v/>
      </c>
      <c r="F8" s="83" t="s">
        <v>84</v>
      </c>
    </row>
    <row r="9" spans="1:7">
      <c r="A9" s="83" t="s">
        <v>106</v>
      </c>
      <c r="D9" t="str">
        <f>IF(Data1!$H9&lt;&gt;"",CONCATENATE("[",Data1!$H9,"]"),"")</f>
        <v/>
      </c>
      <c r="F9" s="83" t="s">
        <v>85</v>
      </c>
    </row>
    <row r="10" spans="1:7">
      <c r="A10" s="83" t="s">
        <v>65</v>
      </c>
      <c r="D10" t="str">
        <f>IF(Data1!$H10&lt;&gt;"",CONCATENATE("[",Data1!$H10,"]"),"")</f>
        <v/>
      </c>
      <c r="F10" s="83" t="s">
        <v>107</v>
      </c>
    </row>
    <row r="11" spans="1:7">
      <c r="A11" s="83" t="s">
        <v>84</v>
      </c>
      <c r="D11" t="str">
        <f>IF(Data1!$H11&lt;&gt;"",CONCATENATE("[",Data1!$H11,"]"),"")</f>
        <v/>
      </c>
      <c r="F11" s="83" t="s">
        <v>127</v>
      </c>
    </row>
    <row r="12" spans="1:7">
      <c r="A12" s="83" t="s">
        <v>79</v>
      </c>
      <c r="D12" t="str">
        <f>IF(Data1!$H12&lt;&gt;"",CONCATENATE("[",Data1!$H12,"]"),"")</f>
        <v/>
      </c>
      <c r="F12" s="83" t="s">
        <v>758</v>
      </c>
    </row>
    <row r="13" spans="1:7">
      <c r="A13" s="83" t="s">
        <v>105</v>
      </c>
      <c r="D13" t="str">
        <f>IF(Data1!$H13&lt;&gt;"",CONCATENATE("[",Data1!$H13,"]"),"")</f>
        <v/>
      </c>
    </row>
    <row r="14" spans="1:7">
      <c r="A14" s="83" t="s">
        <v>170</v>
      </c>
      <c r="D14" t="str">
        <f>IF(Data1!$H14&lt;&gt;"",CONCATENATE("[",Data1!$H14,"]"),"")</f>
        <v/>
      </c>
    </row>
    <row r="15" spans="1:7">
      <c r="A15" s="83" t="s">
        <v>128</v>
      </c>
      <c r="D15" t="str">
        <f>IF(Data1!$H15&lt;&gt;"",CONCATENATE("[",Data1!$H15,"]"),"")</f>
        <v/>
      </c>
    </row>
    <row r="16" spans="1:7">
      <c r="A16" s="83" t="s">
        <v>758</v>
      </c>
      <c r="D16" t="str">
        <f>IF(Data1!$H16&lt;&gt;"",CONCATENATE("[",Data1!$H16,"]"),"")</f>
        <v/>
      </c>
    </row>
    <row r="17" spans="3:4">
      <c r="D17" t="str">
        <f>IF(Data1!$H17&lt;&gt;"",CONCATENATE("[",Data1!$H17,"]"),"")</f>
        <v/>
      </c>
    </row>
    <row r="18" spans="3:4">
      <c r="D18" t="str">
        <f>IF(Data1!$H18&lt;&gt;"",CONCATENATE("[",Data1!$H18,"]"),"")</f>
        <v/>
      </c>
    </row>
    <row r="19" spans="3:4" ht="15.6">
      <c r="C19" s="22"/>
      <c r="D19" t="str">
        <f>IF(Data1!$H19&lt;&gt;"",CONCATENATE("[",Data1!$H19,"]"),"")</f>
        <v/>
      </c>
    </row>
    <row r="20" spans="3:4" ht="15.6">
      <c r="C20" s="22"/>
      <c r="D20" t="str">
        <f>IF(Data1!$H20&lt;&gt;"",CONCATENATE("[",Data1!$H20,"]"),"")</f>
        <v/>
      </c>
    </row>
    <row r="21" spans="3:4" ht="15.6">
      <c r="C21" s="22"/>
      <c r="D21" t="str">
        <f>IF(Data1!$H21&lt;&gt;"",CONCATENATE("[",Data1!$H21,"]"),"")</f>
        <v/>
      </c>
    </row>
    <row r="22" spans="3:4" ht="15.6">
      <c r="C22" s="22"/>
      <c r="D22" t="str">
        <f>IF(Data1!$H22&lt;&gt;"",CONCATENATE("[",Data1!$H22,"]"),"")</f>
        <v/>
      </c>
    </row>
    <row r="23" spans="3:4" ht="15.6">
      <c r="C23" s="22"/>
      <c r="D23" t="str">
        <f>IF(Data1!$H23&lt;&gt;"",CONCATENATE("[",Data1!$H23,"]"),"")</f>
        <v/>
      </c>
    </row>
    <row r="24" spans="3:4" ht="15.6">
      <c r="C24" s="22"/>
      <c r="D24" t="str">
        <f>IF(Data1!$H24&lt;&gt;"",CONCATENATE("[",Data1!$H24,"]"),"")</f>
        <v/>
      </c>
    </row>
    <row r="25" spans="3:4" ht="15.6">
      <c r="C25" s="22"/>
      <c r="D25" t="str">
        <f>IF(Data1!$H25&lt;&gt;"",CONCATENATE("[",Data1!$H25,"]"),"")</f>
        <v/>
      </c>
    </row>
    <row r="26" spans="3:4" ht="15.6">
      <c r="C26" s="22"/>
      <c r="D26" t="str">
        <f>IF(Data1!$H26&lt;&gt;"",CONCATENATE("[",Data1!$H26,"]"),"")</f>
        <v/>
      </c>
    </row>
    <row r="27" spans="3:4" ht="15.6">
      <c r="C27" s="22"/>
      <c r="D27" t="str">
        <f>IF(Data1!$H27&lt;&gt;"",CONCATENATE("[",Data1!$H27,"]"),"")</f>
        <v/>
      </c>
    </row>
    <row r="28" spans="3:4" ht="15.6">
      <c r="C28" s="22"/>
      <c r="D28" t="str">
        <f>IF(Data1!$H28&lt;&gt;"",CONCATENATE("[",Data1!$H28,"]"),"")</f>
        <v/>
      </c>
    </row>
    <row r="29" spans="3:4" ht="15.6">
      <c r="C29" s="22"/>
      <c r="D29" t="str">
        <f>IF(Data1!$H29&lt;&gt;"",CONCATENATE("[",Data1!$H29,"]"),"")</f>
        <v/>
      </c>
    </row>
    <row r="30" spans="3:4" ht="15.6">
      <c r="C30" s="22"/>
      <c r="D30" t="str">
        <f>IF(Data1!$H30&lt;&gt;"",CONCATENATE("[",Data1!$H30,"]"),"")</f>
        <v/>
      </c>
    </row>
    <row r="31" spans="3:4" ht="15.6">
      <c r="C31" s="22"/>
      <c r="D31" t="str">
        <f>IF(Data1!$H31&lt;&gt;"",CONCATENATE("[",Data1!$H31,"]"),"")</f>
        <v/>
      </c>
    </row>
    <row r="32" spans="3:4" ht="15.6">
      <c r="C32" s="22"/>
      <c r="D32" t="str">
        <f>IF(Data1!$H32&lt;&gt;"",CONCATENATE("[",Data1!$H32,"]"),"")</f>
        <v/>
      </c>
    </row>
    <row r="33" spans="3:4" ht="15.6">
      <c r="C33" s="22"/>
      <c r="D33" t="str">
        <f>IF(Data1!H34&lt;&gt;"",CONCATENATE("[",Data1!H34,"]"),"")</f>
        <v/>
      </c>
    </row>
    <row r="34" spans="3:4" ht="15.6">
      <c r="C34" s="22"/>
      <c r="D34" t="str">
        <f>IF(Data1!H35&lt;&gt;"",CONCATENATE("[",Data1!H35,"]"),"")</f>
        <v/>
      </c>
    </row>
    <row r="35" spans="3:4" ht="15.6">
      <c r="C35" s="22"/>
      <c r="D35" t="str">
        <f>IF(Data1!H36&lt;&gt;"",CONCATENATE("[",Data1!H36,"]"),"")</f>
        <v/>
      </c>
    </row>
    <row r="36" spans="3:4" ht="15.6">
      <c r="C36" s="22"/>
      <c r="D36" t="str">
        <f>IF(Data1!H37&lt;&gt;"",CONCATENATE("[",Data1!H37,"]"),"")</f>
        <v/>
      </c>
    </row>
    <row r="37" spans="3:4" ht="15.6">
      <c r="C37" s="22"/>
    </row>
    <row r="38" spans="3:4" ht="15.6">
      <c r="C38" s="22"/>
    </row>
    <row r="39" spans="3:4" ht="15.6">
      <c r="C39" s="22"/>
    </row>
    <row r="40" spans="3:4" ht="15.6">
      <c r="C40" s="22"/>
    </row>
    <row r="41" spans="3:4" ht="15.6">
      <c r="C41" s="22"/>
    </row>
    <row r="42" spans="3:4" ht="15.6">
      <c r="C42" s="22"/>
    </row>
    <row r="43" spans="3:4" ht="15.6">
      <c r="C43" s="22"/>
    </row>
    <row r="44" spans="3:4" ht="15.6">
      <c r="C44" s="22"/>
    </row>
    <row r="45" spans="3:4" ht="15.6">
      <c r="C45" s="22"/>
    </row>
    <row r="46" spans="3:4" ht="15.6">
      <c r="C46" s="22"/>
    </row>
    <row r="47" spans="3:4" ht="15.6">
      <c r="C47" s="22"/>
    </row>
    <row r="48" spans="3:4" ht="15.6">
      <c r="C48" s="22"/>
    </row>
    <row r="49" spans="3:3" ht="15.6">
      <c r="C49" s="22"/>
    </row>
    <row r="50" spans="3:3" ht="15.6">
      <c r="C50" s="22"/>
    </row>
    <row r="51" spans="3:3" ht="15.6">
      <c r="C51" s="22"/>
    </row>
    <row r="52" spans="3:3" ht="15.6">
      <c r="C52" s="22"/>
    </row>
    <row r="53" spans="3:3" ht="15.6">
      <c r="C53" s="22"/>
    </row>
    <row r="54" spans="3:3" ht="15.6">
      <c r="C54" s="22"/>
    </row>
    <row r="55" spans="3:3" ht="15.6">
      <c r="C55" s="22"/>
    </row>
    <row r="56" spans="3:3" ht="15.6">
      <c r="C56" s="22"/>
    </row>
    <row r="57" spans="3:3" ht="15.6">
      <c r="C57" s="22"/>
    </row>
    <row r="58" spans="3:3" ht="15.6">
      <c r="C58" s="22"/>
    </row>
    <row r="59" spans="3:3" ht="15.6">
      <c r="C59" s="22"/>
    </row>
    <row r="60" spans="3:3" ht="15.6">
      <c r="C60" s="22"/>
    </row>
    <row r="61" spans="3:3" ht="15.6">
      <c r="C61" s="22"/>
    </row>
    <row r="62" spans="3:3" ht="15.6">
      <c r="C62" s="22"/>
    </row>
    <row r="63" spans="3:3" ht="15.6">
      <c r="C63" s="22"/>
    </row>
    <row r="64" spans="3:3" ht="15.6">
      <c r="C64" s="22"/>
    </row>
    <row r="65" spans="3:3" ht="15.6">
      <c r="C65" s="22"/>
    </row>
    <row r="66" spans="3:3" ht="15.6">
      <c r="C66" s="22"/>
    </row>
    <row r="67" spans="3:3" ht="15.6">
      <c r="C67" s="22"/>
    </row>
    <row r="68" spans="3:3" ht="15.6">
      <c r="C68" s="22"/>
    </row>
    <row r="69" spans="3:3" ht="15.6">
      <c r="C69" s="22"/>
    </row>
    <row r="70" spans="3:3" ht="15.6">
      <c r="C70" s="22"/>
    </row>
    <row r="71" spans="3:3" ht="15.6">
      <c r="C71" s="22"/>
    </row>
    <row r="72" spans="3:3" ht="15.6">
      <c r="C72" s="22"/>
    </row>
    <row r="73" spans="3:3" ht="15.6">
      <c r="C73" s="22"/>
    </row>
    <row r="74" spans="3:3" ht="15.6">
      <c r="C74" s="22"/>
    </row>
    <row r="75" spans="3:3" ht="15.6">
      <c r="C75" s="22"/>
    </row>
    <row r="76" spans="3:3" ht="15.6">
      <c r="C76" s="22"/>
    </row>
    <row r="77" spans="3:3" ht="15.6">
      <c r="C77" s="22"/>
    </row>
    <row r="78" spans="3:3" ht="15.6">
      <c r="C78" s="22"/>
    </row>
    <row r="79" spans="3:3" ht="15.6">
      <c r="C79" s="22"/>
    </row>
    <row r="80" spans="3:3" ht="15.6">
      <c r="C80" s="22"/>
    </row>
    <row r="81" spans="2:3" ht="15.6">
      <c r="C81" s="22"/>
    </row>
    <row r="82" spans="2:3" ht="15.6">
      <c r="C82" s="22"/>
    </row>
    <row r="83" spans="2:3" ht="15.6">
      <c r="C83" s="22"/>
    </row>
    <row r="84" spans="2:3" ht="15.6">
      <c r="C84" s="22"/>
    </row>
    <row r="85" spans="2:3" ht="15.6">
      <c r="C85" s="22"/>
    </row>
    <row r="86" spans="2:3" ht="15.6">
      <c r="B86" s="22"/>
      <c r="C86" s="22"/>
    </row>
    <row r="87" spans="2:3" ht="15.6">
      <c r="B87" s="22"/>
      <c r="C87" s="22"/>
    </row>
    <row r="88" spans="2:3" ht="15.6">
      <c r="B88" s="22"/>
      <c r="C88" s="22"/>
    </row>
    <row r="89" spans="2:3" ht="15.6">
      <c r="B89" s="22"/>
      <c r="C89" s="22"/>
    </row>
    <row r="90" spans="2:3" ht="15.6">
      <c r="B90" s="22"/>
      <c r="C90" s="22"/>
    </row>
    <row r="91" spans="2:3" ht="15.6">
      <c r="B91" s="22"/>
      <c r="C91" s="22"/>
    </row>
    <row r="92" spans="2:3" ht="15.6">
      <c r="B92" s="22"/>
      <c r="C92" s="22"/>
    </row>
    <row r="93" spans="2:3" ht="15.6">
      <c r="B93" s="22"/>
      <c r="C93" s="22"/>
    </row>
    <row r="94" spans="2:3" ht="15.6">
      <c r="B94" s="22"/>
      <c r="C94" s="22"/>
    </row>
    <row r="95" spans="2:3" ht="15.6">
      <c r="B95" s="22"/>
      <c r="C95" s="22"/>
    </row>
    <row r="96" spans="2:3" ht="15.6">
      <c r="B96" s="22"/>
      <c r="C96" s="22"/>
    </row>
    <row r="97" spans="2:3" ht="15.6">
      <c r="B97" s="22"/>
      <c r="C97" s="22"/>
    </row>
    <row r="98" spans="2:3" ht="15.6">
      <c r="B98" s="22"/>
      <c r="C98" s="22"/>
    </row>
    <row r="99" spans="2:3" ht="15.6">
      <c r="B99" s="22"/>
      <c r="C99" s="22"/>
    </row>
    <row r="100" spans="2:3" ht="15.6">
      <c r="B100" s="22"/>
      <c r="C100" s="22"/>
    </row>
    <row r="101" spans="2:3" ht="15.6">
      <c r="B101" s="22"/>
      <c r="C101" s="22"/>
    </row>
    <row r="102" spans="2:3" ht="15.6">
      <c r="B102" s="22"/>
      <c r="C102" s="22"/>
    </row>
    <row r="103" spans="2:3" ht="15.6">
      <c r="B103" s="22"/>
      <c r="C103" s="22"/>
    </row>
    <row r="188" spans="1:1" ht="15.6">
      <c r="A188" s="22"/>
    </row>
    <row r="189" spans="1:1" ht="15.6">
      <c r="A189" s="22"/>
    </row>
    <row r="190" spans="1:1" ht="15.6">
      <c r="A190" s="22"/>
    </row>
    <row r="191" spans="1:1" ht="15.6">
      <c r="A191" s="22"/>
    </row>
    <row r="192" spans="1:1" ht="15.6">
      <c r="A192" s="22"/>
    </row>
    <row r="193" spans="1:1" ht="15.6">
      <c r="A193" s="22"/>
    </row>
  </sheetData>
  <customSheetViews>
    <customSheetView guid="{B7831A28-C714-4DC9-BB36-A1304866CBB0}" showPageBreaks="1" fitToPage="1">
      <selection activeCell="D16" sqref="D16"/>
      <pageMargins left="0.7" right="0.7" top="0.75" bottom="0.75" header="0.3" footer="0.3"/>
      <pageSetup paperSize="9" scale="91" fitToWidth="2" orientation="landscape" r:id="rId3"/>
    </customSheetView>
  </customSheetViews>
  <pageMargins left="0.7" right="0.7" top="0.75" bottom="0.75" header="0.3" footer="0.3"/>
  <pageSetup paperSize="9" scale="91" fitToWidth="2" orientation="landscape" r:id="rId4"/>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dimension ref="A1:LM111"/>
  <sheetViews>
    <sheetView zoomScale="80" zoomScaleNormal="80" workbookViewId="0">
      <selection activeCell="C10" sqref="C10"/>
    </sheetView>
  </sheetViews>
  <sheetFormatPr defaultRowHeight="14.4"/>
  <cols>
    <col min="1" max="1" width="3.6640625" customWidth="1"/>
    <col min="2" max="2" width="10.33203125" customWidth="1"/>
    <col min="3" max="3" width="90.6640625" customWidth="1"/>
    <col min="4" max="4" width="14.6640625" customWidth="1"/>
    <col min="5" max="5" width="8.33203125" bestFit="1" customWidth="1"/>
    <col min="6" max="160" width="3.6640625" customWidth="1"/>
    <col min="161" max="325" width="3.6640625" hidden="1" customWidth="1"/>
    <col min="326" max="420" width="0" hidden="1" customWidth="1"/>
  </cols>
  <sheetData>
    <row r="1" spans="1:325" ht="9" customHeight="1">
      <c r="A1" s="310"/>
      <c r="F1" s="25"/>
      <c r="G1" s="25"/>
      <c r="H1" s="25"/>
      <c r="I1" s="25"/>
      <c r="J1" s="25"/>
      <c r="K1" s="25"/>
      <c r="L1" s="25"/>
      <c r="M1" s="25"/>
      <c r="N1" s="25"/>
      <c r="O1" s="25"/>
      <c r="P1" s="25"/>
      <c r="Q1" s="25"/>
      <c r="R1" s="25"/>
      <c r="S1" s="25"/>
      <c r="T1" s="25"/>
      <c r="U1" s="25"/>
      <c r="V1" s="25"/>
      <c r="W1" s="25"/>
      <c r="X1" s="25"/>
      <c r="Y1" s="25"/>
      <c r="Z1" s="25"/>
      <c r="AA1" s="25"/>
      <c r="AB1" s="25"/>
      <c r="AC1" s="25"/>
      <c r="AD1" s="25"/>
      <c r="AE1" s="25"/>
      <c r="AF1" s="25"/>
      <c r="AG1" s="25"/>
      <c r="AH1" s="25"/>
      <c r="AI1" s="25"/>
      <c r="AJ1" s="25"/>
      <c r="AK1" s="25"/>
      <c r="AL1" s="25"/>
      <c r="AM1" s="25"/>
      <c r="AN1" s="25"/>
      <c r="AO1" s="25"/>
      <c r="AP1" s="25"/>
      <c r="AQ1" s="25"/>
      <c r="AR1" s="25"/>
    </row>
    <row r="2" spans="1:325">
      <c r="A2" s="310"/>
      <c r="B2" s="293" t="s">
        <v>471</v>
      </c>
      <c r="C2" s="883" t="str">
        <f>IF(Pradžia!E6="","",Pradžia!E6)</f>
        <v>Gerinti eismo saugą</v>
      </c>
      <c r="D2" s="883"/>
      <c r="E2" s="883"/>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c r="AM2" s="25"/>
      <c r="AN2" s="25"/>
      <c r="AO2" s="25"/>
      <c r="AP2" s="25"/>
      <c r="AQ2" s="25"/>
      <c r="AR2" s="25"/>
    </row>
    <row r="3" spans="1:325">
      <c r="A3" s="310"/>
      <c r="F3" s="296"/>
      <c r="G3" s="25"/>
      <c r="H3" s="25"/>
      <c r="I3" s="25"/>
      <c r="J3" s="25"/>
      <c r="K3" s="25"/>
      <c r="L3" s="25"/>
      <c r="M3" s="25"/>
      <c r="N3" s="25"/>
      <c r="O3" s="25"/>
      <c r="P3" s="25"/>
      <c r="Q3" s="25"/>
      <c r="R3" s="25"/>
      <c r="S3" s="25"/>
      <c r="T3" s="25"/>
      <c r="U3" s="25"/>
      <c r="V3" s="25"/>
      <c r="W3" s="25"/>
      <c r="X3" s="25"/>
      <c r="Y3" s="25"/>
      <c r="Z3" s="25"/>
      <c r="AA3" s="25"/>
      <c r="AB3" s="25"/>
      <c r="AC3" s="25"/>
      <c r="AD3" s="25"/>
      <c r="AE3" s="25"/>
      <c r="AF3" s="25"/>
      <c r="AG3" s="25"/>
      <c r="AH3" s="25"/>
      <c r="AI3" s="25"/>
      <c r="AJ3" s="25"/>
      <c r="AK3" s="25"/>
      <c r="AL3" s="25"/>
      <c r="AM3" s="25"/>
      <c r="AN3" s="25"/>
      <c r="AO3" s="25"/>
      <c r="AP3" s="25"/>
      <c r="AQ3" s="25"/>
      <c r="AR3" s="25"/>
    </row>
    <row r="4" spans="1:325" ht="15.6">
      <c r="A4" s="310"/>
      <c r="B4" s="312" t="s">
        <v>470</v>
      </c>
      <c r="D4" s="18"/>
      <c r="E4" s="18"/>
      <c r="F4" s="18"/>
      <c r="G4" s="18"/>
      <c r="H4" s="18"/>
      <c r="I4" s="18"/>
      <c r="J4" s="18"/>
      <c r="K4" s="18"/>
      <c r="L4" s="18"/>
      <c r="M4" s="18"/>
      <c r="N4" s="18"/>
      <c r="O4" s="18"/>
      <c r="P4" s="18"/>
      <c r="Q4" s="18"/>
      <c r="R4" s="18"/>
      <c r="S4" s="18"/>
      <c r="T4" s="18"/>
      <c r="U4" s="25"/>
      <c r="V4" s="25"/>
      <c r="W4" s="25"/>
      <c r="X4" s="25"/>
      <c r="Y4" s="25"/>
      <c r="Z4" s="25"/>
      <c r="AA4" s="25"/>
      <c r="AB4" s="25"/>
      <c r="AC4" s="25"/>
      <c r="AD4" s="25"/>
      <c r="AE4" s="25"/>
      <c r="AF4" s="25"/>
      <c r="AG4" s="25"/>
      <c r="AH4" s="25"/>
      <c r="AI4" s="25"/>
      <c r="AJ4" s="25"/>
      <c r="AK4" s="25"/>
      <c r="AL4" s="25"/>
      <c r="AM4" s="25"/>
      <c r="AN4" s="25"/>
      <c r="AO4" s="25"/>
      <c r="AP4" s="25"/>
      <c r="AQ4" s="25"/>
      <c r="AR4" s="25"/>
    </row>
    <row r="5" spans="1:325" ht="15.6">
      <c r="A5" s="310"/>
      <c r="B5" s="312"/>
      <c r="D5" s="18"/>
      <c r="E5" s="18"/>
      <c r="F5" s="18"/>
      <c r="G5" s="18"/>
      <c r="H5" s="18"/>
      <c r="I5" s="18"/>
      <c r="J5" s="18"/>
      <c r="K5" s="18"/>
      <c r="L5" s="18"/>
      <c r="M5" s="18"/>
      <c r="N5" s="18"/>
      <c r="O5" s="18"/>
      <c r="P5" s="18"/>
      <c r="Q5" s="18"/>
      <c r="R5" s="18"/>
      <c r="S5" s="18"/>
      <c r="T5" s="18"/>
      <c r="U5" s="25"/>
      <c r="V5" s="25"/>
      <c r="W5" s="25"/>
      <c r="X5" s="25"/>
      <c r="Y5" s="25"/>
      <c r="Z5" s="25"/>
      <c r="AA5" s="25"/>
      <c r="AB5" s="25"/>
      <c r="AC5" s="25"/>
      <c r="AD5" s="25"/>
      <c r="AE5" s="25"/>
      <c r="AF5" s="25"/>
      <c r="AG5" s="25"/>
      <c r="AH5" s="25"/>
      <c r="AI5" s="25"/>
      <c r="AJ5" s="25"/>
      <c r="AK5" s="25"/>
      <c r="AL5" s="25"/>
      <c r="AM5" s="25"/>
      <c r="AN5" s="25"/>
      <c r="AO5" s="25"/>
      <c r="AP5" s="25"/>
      <c r="AQ5" s="25"/>
      <c r="AR5" s="25"/>
    </row>
    <row r="6" spans="1:325" ht="18.600000000000001" thickBot="1">
      <c r="A6" s="310"/>
      <c r="B6" s="18" t="s">
        <v>202</v>
      </c>
      <c r="C6" s="18"/>
      <c r="D6" s="292"/>
      <c r="E6" s="292"/>
      <c r="F6" s="849">
        <f ca="1">IF(F7=Rezultatai!$H$40,0,IF(F7-Rezultatai!$H$40&lt;0,"",F7-Rezultatai!$H$40))</f>
        <v>0</v>
      </c>
      <c r="G6" s="849"/>
      <c r="H6" s="849"/>
      <c r="I6" s="849"/>
      <c r="J6" s="849">
        <f ca="1">IF(J7=Rezultatai!$H$40,0,IF(J7-Rezultatai!$H$40&lt;0,"",J7-Rezultatai!$H$40))</f>
        <v>1</v>
      </c>
      <c r="K6" s="849"/>
      <c r="L6" s="849"/>
      <c r="M6" s="849"/>
      <c r="N6" s="849">
        <f ca="1">IF(N7=Rezultatai!$H$40,0,IF(N7-Rezultatai!$H$40&lt;0,"",N7-Rezultatai!$H$40))</f>
        <v>2</v>
      </c>
      <c r="O6" s="849"/>
      <c r="P6" s="849"/>
      <c r="Q6" s="849"/>
      <c r="R6" s="849">
        <f ca="1">IF(R7=Rezultatai!$H$40,0,IF(R7-Rezultatai!$H$40&lt;0,"",R7-Rezultatai!$H$40))</f>
        <v>3</v>
      </c>
      <c r="S6" s="849"/>
      <c r="T6" s="849"/>
      <c r="U6" s="849"/>
      <c r="V6" s="849">
        <f ca="1">IF(V7=Rezultatai!$H$40,0,IF(V7-Rezultatai!$H$40&lt;0,"",V7-Rezultatai!$H$40))</f>
        <v>4</v>
      </c>
      <c r="W6" s="849"/>
      <c r="X6" s="849"/>
      <c r="Y6" s="849"/>
      <c r="Z6" s="849">
        <f ca="1">IF(Z7=Rezultatai!$H$40,0,IF(Z7-Rezultatai!$H$40&lt;0,"",Z7-Rezultatai!$H$40))</f>
        <v>5</v>
      </c>
      <c r="AA6" s="849"/>
      <c r="AB6" s="849"/>
      <c r="AC6" s="849"/>
      <c r="AD6" s="849">
        <f ca="1">IF(AD7=Rezultatai!$H$40,0,IF(AD7-Rezultatai!$H$40&lt;0,"",AD7-Rezultatai!$H$40))</f>
        <v>6</v>
      </c>
      <c r="AE6" s="849"/>
      <c r="AF6" s="849"/>
      <c r="AG6" s="849"/>
      <c r="AH6" s="849">
        <f ca="1">IF(AH7=Rezultatai!$H$40,0,IF(AH7-Rezultatai!$H$40&lt;0,"",AH7-Rezultatai!$H$40))</f>
        <v>7</v>
      </c>
      <c r="AI6" s="849"/>
      <c r="AJ6" s="849"/>
      <c r="AK6" s="849"/>
      <c r="AL6" s="849">
        <f ca="1">IF(AL7=Rezultatai!$H$40,0,IF(AL7-Rezultatai!$H$40&lt;0,"",AL7-Rezultatai!$H$40))</f>
        <v>8</v>
      </c>
      <c r="AM6" s="849"/>
      <c r="AN6" s="849"/>
      <c r="AO6" s="849"/>
      <c r="AP6" s="849">
        <f ca="1">IF(AP7=Rezultatai!$H$40,0,IF(AP7-Rezultatai!$H$40&lt;0,"",AP7-Rezultatai!$H$40))</f>
        <v>9</v>
      </c>
      <c r="AQ6" s="849"/>
      <c r="AR6" s="849"/>
      <c r="AS6" s="849"/>
      <c r="AT6" s="849">
        <f ca="1">IF(AT7=Rezultatai!$H$40,0,IF(AT7-Rezultatai!$H$40&lt;0,"",AT7-Rezultatai!$H$40))</f>
        <v>10</v>
      </c>
      <c r="AU6" s="849"/>
      <c r="AV6" s="849"/>
      <c r="AW6" s="849"/>
      <c r="AX6" s="849">
        <f ca="1">IF(AX7=Rezultatai!$H$40,0,IF(AX7-Rezultatai!$H$40&lt;0,"",AX7-Rezultatai!$H$40))</f>
        <v>11</v>
      </c>
      <c r="AY6" s="849"/>
      <c r="AZ6" s="849"/>
      <c r="BA6" s="849"/>
      <c r="BB6" s="849">
        <f ca="1">IF(BB7=Rezultatai!$H$40,0,IF(BB7-Rezultatai!$H$40&lt;0,"",BB7-Rezultatai!$H$40))</f>
        <v>12</v>
      </c>
      <c r="BC6" s="849"/>
      <c r="BD6" s="849"/>
      <c r="BE6" s="849"/>
      <c r="BF6" s="849">
        <f ca="1">IF(BF7=Rezultatai!$H$40,0,IF(BF7-Rezultatai!$H$40&lt;0,"",BF7-Rezultatai!$H$40))</f>
        <v>13</v>
      </c>
      <c r="BG6" s="849"/>
      <c r="BH6" s="849"/>
      <c r="BI6" s="849"/>
      <c r="BJ6" s="849">
        <f ca="1">IF(BJ7=Rezultatai!$H$40,0,IF(BJ7-Rezultatai!$H$40&lt;0,"",BJ7-Rezultatai!$H$40))</f>
        <v>14</v>
      </c>
      <c r="BK6" s="849"/>
      <c r="BL6" s="849"/>
      <c r="BM6" s="849"/>
      <c r="BN6" s="849">
        <f ca="1">IF(BN7=Rezultatai!$H$40,0,IF(BN7-Rezultatai!$H$40&lt;0,"",BN7-Rezultatai!$H$40))</f>
        <v>15</v>
      </c>
      <c r="BO6" s="849"/>
      <c r="BP6" s="849"/>
      <c r="BQ6" s="849"/>
      <c r="BR6" s="849">
        <f ca="1">IF(BR7=Rezultatai!$H$40,0,IF(BR7-Rezultatai!$H$40&lt;0,"",BR7-Rezultatai!$H$40))</f>
        <v>16</v>
      </c>
      <c r="BS6" s="849"/>
      <c r="BT6" s="849"/>
      <c r="BU6" s="849"/>
      <c r="BV6" s="849">
        <f ca="1">IF(BV7=Rezultatai!$H$40,0,IF(BV7-Rezultatai!$H$40&lt;0,"",BV7-Rezultatai!$H$40))</f>
        <v>17</v>
      </c>
      <c r="BW6" s="849"/>
      <c r="BX6" s="849"/>
      <c r="BY6" s="849"/>
      <c r="BZ6" s="849">
        <f ca="1">IF(BZ7=Rezultatai!$H$40,0,IF(BZ7-Rezultatai!$H$40&lt;0,"",BZ7-Rezultatai!$H$40))</f>
        <v>18</v>
      </c>
      <c r="CA6" s="849"/>
      <c r="CB6" s="849"/>
      <c r="CC6" s="849"/>
      <c r="CD6" s="849">
        <f ca="1">IF(CD7=Rezultatai!$H$40,0,IF(CD7-Rezultatai!$H$40&lt;0,"",CD7-Rezultatai!$H$40))</f>
        <v>19</v>
      </c>
      <c r="CE6" s="849"/>
      <c r="CF6" s="849"/>
      <c r="CG6" s="849"/>
      <c r="CH6" s="849">
        <f ca="1">IF(CH7=Rezultatai!$H$40,0,IF(CH7-Rezultatai!$H$40&lt;0,"",CH7-Rezultatai!$H$40))</f>
        <v>20</v>
      </c>
      <c r="CI6" s="849"/>
      <c r="CJ6" s="849"/>
      <c r="CK6" s="849"/>
      <c r="CL6" s="849">
        <f ca="1">IF(CL7=Rezultatai!$H$40,0,IF(CL7-Rezultatai!$H$40&lt;0,"",CL7-Rezultatai!$H$40))</f>
        <v>21</v>
      </c>
      <c r="CM6" s="849"/>
      <c r="CN6" s="849"/>
      <c r="CO6" s="849"/>
      <c r="CP6" s="849">
        <f ca="1">IF(CP7=Rezultatai!$H$40,0,IF(CP7-Rezultatai!$H$40&lt;0,"",CP7-Rezultatai!$H$40))</f>
        <v>22</v>
      </c>
      <c r="CQ6" s="849"/>
      <c r="CR6" s="849"/>
      <c r="CS6" s="849"/>
      <c r="CT6" s="849">
        <f ca="1">IF(CT7=Rezultatai!$H$40,0,IF(CT7-Rezultatai!$H$40&lt;0,"",CT7-Rezultatai!$H$40))</f>
        <v>23</v>
      </c>
      <c r="CU6" s="849"/>
      <c r="CV6" s="849"/>
      <c r="CW6" s="849"/>
      <c r="CX6" s="849">
        <f ca="1">IF(CX7=Rezultatai!$H$40,0,IF(CX7-Rezultatai!$H$40&lt;0,"",CX7-Rezultatai!$H$40))</f>
        <v>24</v>
      </c>
      <c r="CY6" s="849"/>
      <c r="CZ6" s="849"/>
      <c r="DA6" s="849"/>
      <c r="DB6" s="849">
        <f ca="1">IF(DB7=Rezultatai!$H$40,0,IF(DB7-Rezultatai!$H$40&lt;0,"",DB7-Rezultatai!$H$40))</f>
        <v>25</v>
      </c>
      <c r="DC6" s="849"/>
      <c r="DD6" s="849"/>
      <c r="DE6" s="849"/>
      <c r="DF6" s="849">
        <f ca="1">IF(DF7=Rezultatai!$H$40,0,IF(DF7-Rezultatai!$H$40&lt;0,"",DF7-Rezultatai!$H$40))</f>
        <v>26</v>
      </c>
      <c r="DG6" s="849"/>
      <c r="DH6" s="849"/>
      <c r="DI6" s="849"/>
      <c r="DJ6" s="849">
        <f ca="1">IF(DJ7=Rezultatai!$H$40,0,IF(DJ7-Rezultatai!$H$40&lt;0,"",DJ7-Rezultatai!$H$40))</f>
        <v>27</v>
      </c>
      <c r="DK6" s="849"/>
      <c r="DL6" s="849"/>
      <c r="DM6" s="849"/>
      <c r="DN6" s="849">
        <f ca="1">IF(DN7=Rezultatai!$H$40,0,IF(DN7-Rezultatai!$H$40&lt;0,"",DN7-Rezultatai!$H$40))</f>
        <v>28</v>
      </c>
      <c r="DO6" s="849"/>
      <c r="DP6" s="849"/>
      <c r="DQ6" s="849"/>
      <c r="DR6" s="849">
        <f ca="1">IF(DR7=Rezultatai!$H$40,0,IF(DR7-Rezultatai!$H$40&lt;0,"",DR7-Rezultatai!$H$40))</f>
        <v>29</v>
      </c>
      <c r="DS6" s="849"/>
      <c r="DT6" s="849"/>
      <c r="DU6" s="849"/>
      <c r="DV6" s="849">
        <f ca="1">IF(DV7=Rezultatai!$H$40,0,IF(DV7-Rezultatai!$H$40&lt;0,"",DV7-Rezultatai!$H$40))</f>
        <v>30</v>
      </c>
      <c r="DW6" s="849"/>
      <c r="DX6" s="849"/>
      <c r="DY6" s="849"/>
      <c r="DZ6" s="849">
        <f ca="1">IF(DZ7=Rezultatai!$H$40,0,IF(DZ7-Rezultatai!$H$40&lt;0,"",DZ7-Rezultatai!$H$40))</f>
        <v>31</v>
      </c>
      <c r="EA6" s="849"/>
      <c r="EB6" s="849"/>
      <c r="EC6" s="849"/>
      <c r="ED6" s="849">
        <f ca="1">IF(ED7=Rezultatai!$H$40,0,IF(ED7-Rezultatai!$H$40&lt;0,"",ED7-Rezultatai!$H$40))</f>
        <v>32</v>
      </c>
      <c r="EE6" s="849"/>
      <c r="EF6" s="849"/>
      <c r="EG6" s="849"/>
      <c r="EH6" s="849">
        <f ca="1">IF(EH7=Rezultatai!$H$40,0,IF(EH7-Rezultatai!$H$40&lt;0,"",EH7-Rezultatai!$H$40))</f>
        <v>33</v>
      </c>
      <c r="EI6" s="849"/>
      <c r="EJ6" s="849"/>
      <c r="EK6" s="849"/>
      <c r="EL6" s="849">
        <f ca="1">IF(EL7=Rezultatai!$H$40,0,IF(EL7-Rezultatai!$H$40&lt;0,"",EL7-Rezultatai!$H$40))</f>
        <v>34</v>
      </c>
      <c r="EM6" s="849"/>
      <c r="EN6" s="849"/>
      <c r="EO6" s="849"/>
      <c r="EP6" s="849">
        <f ca="1">IF(EP7=Rezultatai!$H$40,0,IF(EP7-Rezultatai!$H$40&lt;0,"",EP7-Rezultatai!$H$40))</f>
        <v>35</v>
      </c>
      <c r="EQ6" s="849"/>
      <c r="ER6" s="849"/>
      <c r="ES6" s="849"/>
      <c r="ET6" s="849">
        <f ca="1">IF(ET7=Rezultatai!$H$40,0,IF(ET7-Rezultatai!$H$40&lt;0,"",ET7-Rezultatai!$H$40))</f>
        <v>36</v>
      </c>
      <c r="EU6" s="849"/>
      <c r="EV6" s="849"/>
      <c r="EW6" s="849"/>
      <c r="EX6" s="849">
        <f ca="1">IF(EX7=Rezultatai!$H$40,0,IF(EX7-Rezultatai!$H$40&lt;0,"",EX7-Rezultatai!$H$40))</f>
        <v>37</v>
      </c>
      <c r="EY6" s="849"/>
      <c r="EZ6" s="849"/>
      <c r="FA6" s="849"/>
      <c r="FB6" s="849">
        <f ca="1">IF(FB7=Rezultatai!$H$40,0,IF(FB7-Rezultatai!$H$40&lt;0,"",FB7-Rezultatai!$H$40))</f>
        <v>38</v>
      </c>
      <c r="FC6" s="849"/>
      <c r="FD6" s="849"/>
      <c r="FE6" s="849"/>
      <c r="FF6" s="849">
        <f ca="1">IF(FF7=Rezultatai!$H$40,0,IF(FF7-Rezultatai!$H$40&lt;0,"",FF7-Rezultatai!$H$40))</f>
        <v>39</v>
      </c>
      <c r="FG6" s="849"/>
      <c r="FH6" s="849"/>
      <c r="FI6" s="849"/>
      <c r="FJ6" s="849">
        <f ca="1">IF(FJ7=Rezultatai!$H$40,0,IF(FJ7-Rezultatai!$H$40&lt;0,"",FJ7-Rezultatai!$H$40))</f>
        <v>40</v>
      </c>
      <c r="FK6" s="849"/>
      <c r="FL6" s="849"/>
      <c r="FM6" s="849"/>
      <c r="FN6" s="849">
        <f ca="1">IF(FN7=Rezultatai!$H$40,0,IF(FN7-Rezultatai!$H$40&lt;0,"",FN7-Rezultatai!$H$40))</f>
        <v>41</v>
      </c>
      <c r="FO6" s="849"/>
      <c r="FP6" s="849"/>
      <c r="FQ6" s="849"/>
      <c r="FR6" s="849">
        <f ca="1">IF(FR7=Rezultatai!$H$40,0,IF(FR7-Rezultatai!$H$40&lt;0,"",FR7-Rezultatai!$H$40))</f>
        <v>42</v>
      </c>
      <c r="FS6" s="849"/>
      <c r="FT6" s="849"/>
      <c r="FU6" s="849"/>
      <c r="FV6" s="849">
        <f ca="1">IF(FV7=Rezultatai!$H$40,0,IF(FV7-Rezultatai!$H$40&lt;0,"",FV7-Rezultatai!$H$40))</f>
        <v>43</v>
      </c>
      <c r="FW6" s="849"/>
      <c r="FX6" s="849"/>
      <c r="FY6" s="849"/>
      <c r="FZ6" s="849">
        <f ca="1">IF(FZ7=Rezultatai!$H$40,0,IF(FZ7-Rezultatai!$H$40&lt;0,"",FZ7-Rezultatai!$H$40))</f>
        <v>44</v>
      </c>
      <c r="GA6" s="849"/>
      <c r="GB6" s="849"/>
      <c r="GC6" s="849"/>
      <c r="GD6" s="849">
        <f ca="1">IF(GD7=Rezultatai!$H$40,0,IF(GD7-Rezultatai!$H$40&lt;0,"",GD7-Rezultatai!$H$40))</f>
        <v>45</v>
      </c>
      <c r="GE6" s="849"/>
      <c r="GF6" s="849"/>
      <c r="GG6" s="849"/>
      <c r="GH6" s="849">
        <f ca="1">IF(GH7=Rezultatai!$H$40,0,IF(GH7-Rezultatai!$H$40&lt;0,"",GH7-Rezultatai!$H$40))</f>
        <v>46</v>
      </c>
      <c r="GI6" s="849"/>
      <c r="GJ6" s="849"/>
      <c r="GK6" s="849"/>
      <c r="GL6" s="849">
        <f ca="1">IF(GL7=Rezultatai!$H$40,0,IF(GL7-Rezultatai!$H$40&lt;0,"",GL7-Rezultatai!$H$40))</f>
        <v>47</v>
      </c>
      <c r="GM6" s="849"/>
      <c r="GN6" s="849"/>
      <c r="GO6" s="849"/>
      <c r="GP6" s="849">
        <f ca="1">IF(GP7=Rezultatai!$H$40,0,IF(GP7-Rezultatai!$H$40&lt;0,"",GP7-Rezultatai!$H$40))</f>
        <v>48</v>
      </c>
      <c r="GQ6" s="849"/>
      <c r="GR6" s="849"/>
      <c r="GS6" s="849"/>
      <c r="GT6" s="849">
        <f ca="1">IF(GT7=Rezultatai!$H$40,0,IF(GT7-Rezultatai!$H$40&lt;0,"",GT7-Rezultatai!$H$40))</f>
        <v>49</v>
      </c>
      <c r="GU6" s="849"/>
      <c r="GV6" s="849"/>
      <c r="GW6" s="849"/>
      <c r="GX6" s="849">
        <f ca="1">IF(GX7=Rezultatai!$H$40,0,IF(GX7-Rezultatai!$H$40&lt;0,"",GX7-Rezultatai!$H$40))</f>
        <v>50</v>
      </c>
      <c r="GY6" s="849"/>
      <c r="GZ6" s="849"/>
      <c r="HA6" s="849"/>
      <c r="HB6" s="849">
        <f ca="1">IF(HB7=Rezultatai!$H$40,0,IF(HB7-Rezultatai!$H$40&lt;0,"",HB7-Rezultatai!$H$40))</f>
        <v>51</v>
      </c>
      <c r="HC6" s="849"/>
      <c r="HD6" s="849"/>
      <c r="HE6" s="849"/>
      <c r="HF6" s="849">
        <f ca="1">IF(HF7=Rezultatai!$H$40,0,IF(HF7-Rezultatai!$H$40&lt;0,"",HF7-Rezultatai!$H$40))</f>
        <v>52</v>
      </c>
      <c r="HG6" s="849"/>
      <c r="HH6" s="849"/>
      <c r="HI6" s="849"/>
      <c r="HJ6" s="849">
        <f ca="1">IF(HJ7=Rezultatai!$H$40,0,IF(HJ7-Rezultatai!$H$40&lt;0,"",HJ7-Rezultatai!$H$40))</f>
        <v>53</v>
      </c>
      <c r="HK6" s="849"/>
      <c r="HL6" s="849"/>
      <c r="HM6" s="849"/>
      <c r="HN6" s="849">
        <f ca="1">IF(HN7=Rezultatai!$H$40,0,IF(HN7-Rezultatai!$H$40&lt;0,"",HN7-Rezultatai!$H$40))</f>
        <v>54</v>
      </c>
      <c r="HO6" s="849"/>
      <c r="HP6" s="849"/>
      <c r="HQ6" s="849"/>
      <c r="HR6" s="849">
        <f ca="1">IF(HR7=Rezultatai!$H$40,0,IF(HR7-Rezultatai!$H$40&lt;0,"",HR7-Rezultatai!$H$40))</f>
        <v>55</v>
      </c>
      <c r="HS6" s="849"/>
      <c r="HT6" s="849"/>
      <c r="HU6" s="849"/>
      <c r="HV6" s="849">
        <f ca="1">IF(HV7=Rezultatai!$H$40,0,IF(HV7-Rezultatai!$H$40&lt;0,"",HV7-Rezultatai!$H$40))</f>
        <v>56</v>
      </c>
      <c r="HW6" s="849"/>
      <c r="HX6" s="849"/>
      <c r="HY6" s="849"/>
      <c r="HZ6" s="849">
        <f ca="1">IF(HZ7=Rezultatai!$H$40,0,IF(HZ7-Rezultatai!$H$40&lt;0,"",HZ7-Rezultatai!$H$40))</f>
        <v>57</v>
      </c>
      <c r="IA6" s="849"/>
      <c r="IB6" s="849"/>
      <c r="IC6" s="849"/>
      <c r="ID6" s="849">
        <f ca="1">IF(ID7=Rezultatai!$H$40,0,IF(ID7-Rezultatai!$H$40&lt;0,"",ID7-Rezultatai!$H$40))</f>
        <v>58</v>
      </c>
      <c r="IE6" s="849"/>
      <c r="IF6" s="849"/>
      <c r="IG6" s="849"/>
      <c r="IH6" s="849">
        <f ca="1">IF(IH7=Rezultatai!$H$40,0,IF(IH7-Rezultatai!$H$40&lt;0,"",IH7-Rezultatai!$H$40))</f>
        <v>59</v>
      </c>
      <c r="II6" s="849"/>
      <c r="IJ6" s="849"/>
      <c r="IK6" s="849"/>
      <c r="IL6" s="849">
        <f ca="1">IF(IL7=Rezultatai!$H$40,0,IF(IL7-Rezultatai!$H$40&lt;0,"",IL7-Rezultatai!$H$40))</f>
        <v>60</v>
      </c>
      <c r="IM6" s="849"/>
      <c r="IN6" s="849"/>
      <c r="IO6" s="849"/>
      <c r="IP6" s="849">
        <f ca="1">IF(IP7=Rezultatai!$H$40,0,IF(IP7-Rezultatai!$H$40&lt;0,"",IP7-Rezultatai!$H$40))</f>
        <v>61</v>
      </c>
      <c r="IQ6" s="849"/>
      <c r="IR6" s="849"/>
      <c r="IS6" s="849"/>
      <c r="IT6" s="849">
        <f ca="1">IF(IT7=Rezultatai!$H$40,0,IF(IT7-Rezultatai!$H$40&lt;0,"",IT7-Rezultatai!$H$40))</f>
        <v>62</v>
      </c>
      <c r="IU6" s="849"/>
      <c r="IV6" s="849"/>
      <c r="IW6" s="849"/>
      <c r="IX6" s="849">
        <f ca="1">IF(IX7=Rezultatai!$H$40,0,IF(IX7-Rezultatai!$H$40&lt;0,"",IX7-Rezultatai!$H$40))</f>
        <v>63</v>
      </c>
      <c r="IY6" s="849"/>
      <c r="IZ6" s="849"/>
      <c r="JA6" s="849"/>
      <c r="JB6" s="849">
        <f ca="1">IF(JB7=Rezultatai!$H$40,0,IF(JB7-Rezultatai!$H$40&lt;0,"",JB7-Rezultatai!$H$40))</f>
        <v>64</v>
      </c>
      <c r="JC6" s="849"/>
      <c r="JD6" s="849"/>
      <c r="JE6" s="849"/>
      <c r="JF6" s="849">
        <f ca="1">IF(JF7=Rezultatai!$H$40,0,IF(JF7-Rezultatai!$H$40&lt;0,"",JF7-Rezultatai!$H$40))</f>
        <v>65</v>
      </c>
      <c r="JG6" s="849"/>
      <c r="JH6" s="849"/>
      <c r="JI6" s="849"/>
      <c r="JJ6" s="849">
        <f ca="1">IF(JJ7=Rezultatai!$H$40,0,IF(JJ7-Rezultatai!$H$40&lt;0,"",JJ7-Rezultatai!$H$40))</f>
        <v>66</v>
      </c>
      <c r="JK6" s="849"/>
      <c r="JL6" s="849"/>
      <c r="JM6" s="849"/>
      <c r="JN6" s="849">
        <f ca="1">IF(JN7=Rezultatai!$H$40,0,IF(JN7-Rezultatai!$H$40&lt;0,"",JN7-Rezultatai!$H$40))</f>
        <v>67</v>
      </c>
      <c r="JO6" s="849"/>
      <c r="JP6" s="849"/>
      <c r="JQ6" s="849"/>
      <c r="JR6" s="849">
        <f ca="1">IF(JR7=Rezultatai!$H$40,0,IF(JR7-Rezultatai!$H$40&lt;0,"",JR7-Rezultatai!$H$40))</f>
        <v>68</v>
      </c>
      <c r="JS6" s="849"/>
      <c r="JT6" s="849"/>
      <c r="JU6" s="849"/>
      <c r="JV6" s="849">
        <f ca="1">IF(JV7=Rezultatai!$H$40,0,IF(JV7-Rezultatai!$H$40&lt;0,"",JV7-Rezultatai!$H$40))</f>
        <v>69</v>
      </c>
      <c r="JW6" s="849"/>
      <c r="JX6" s="849"/>
      <c r="JY6" s="849"/>
      <c r="JZ6" s="849">
        <f ca="1">IF(JZ7=Rezultatai!$H$40,0,IF(JZ7-Rezultatai!$H$40&lt;0,"",JZ7-Rezultatai!$H$40))</f>
        <v>70</v>
      </c>
      <c r="KA6" s="849"/>
      <c r="KB6" s="849"/>
      <c r="KC6" s="849"/>
      <c r="KD6" s="849">
        <f ca="1">IF(KD7=Rezultatai!$H$40,0,IF(KD7-Rezultatai!$H$40&lt;0,"",KD7-Rezultatai!$H$40))</f>
        <v>71</v>
      </c>
      <c r="KE6" s="849"/>
      <c r="KF6" s="849"/>
      <c r="KG6" s="849"/>
      <c r="KH6" s="849">
        <f ca="1">IF(KH7=Rezultatai!$H$40,0,IF(KH7-Rezultatai!$H$40&lt;0,"",KH7-Rezultatai!$H$40))</f>
        <v>72</v>
      </c>
      <c r="KI6" s="849"/>
      <c r="KJ6" s="849"/>
      <c r="KK6" s="849"/>
      <c r="KL6" s="849">
        <f ca="1">IF(KL7=Rezultatai!$H$40,0,IF(KL7-Rezultatai!$H$40&lt;0,"",KL7-Rezultatai!$H$40))</f>
        <v>73</v>
      </c>
      <c r="KM6" s="849"/>
      <c r="KN6" s="849"/>
      <c r="KO6" s="849"/>
      <c r="KP6" s="849">
        <f ca="1">IF(KP7=Rezultatai!$H$40,0,IF(KP7-Rezultatai!$H$40&lt;0,"",KP7-Rezultatai!$H$40))</f>
        <v>74</v>
      </c>
      <c r="KQ6" s="849"/>
      <c r="KR6" s="849"/>
      <c r="KS6" s="849"/>
      <c r="KT6" s="849">
        <f ca="1">IF(KT7=Rezultatai!$H$40,0,IF(KT7-Rezultatai!$H$40&lt;0,"",KT7-Rezultatai!$H$40))</f>
        <v>75</v>
      </c>
      <c r="KU6" s="849"/>
      <c r="KV6" s="849"/>
      <c r="KW6" s="849"/>
      <c r="KX6" s="849">
        <f ca="1">IF(KX7=Rezultatai!$H$40,0,IF(KX7-Rezultatai!$H$40&lt;0,"",KX7-Rezultatai!$H$40))</f>
        <v>76</v>
      </c>
      <c r="KY6" s="849"/>
      <c r="KZ6" s="849"/>
      <c r="LA6" s="849"/>
      <c r="LB6" s="849">
        <f ca="1">IF(LB7=Rezultatai!$H$40,0,IF(LB7-Rezultatai!$H$40&lt;0,"",LB7-Rezultatai!$H$40))</f>
        <v>77</v>
      </c>
      <c r="LC6" s="849"/>
      <c r="LD6" s="849"/>
      <c r="LE6" s="849"/>
      <c r="LF6" s="849">
        <f ca="1">IF(LF7=Rezultatai!$H$40,0,IF(LF7-Rezultatai!$H$40&lt;0,"",LF7-Rezultatai!$H$40))</f>
        <v>78</v>
      </c>
      <c r="LG6" s="849"/>
      <c r="LH6" s="849"/>
      <c r="LI6" s="849"/>
      <c r="LJ6" s="849">
        <f ca="1">IF(LJ7=Rezultatai!$H$40,0,IF(LJ7-Rezultatai!$H$40&lt;0,"",LJ7-Rezultatai!$H$40))</f>
        <v>79</v>
      </c>
      <c r="LK6" s="849"/>
      <c r="LL6" s="849"/>
      <c r="LM6" s="849"/>
    </row>
    <row r="7" spans="1:325" ht="21">
      <c r="A7" s="311"/>
      <c r="B7" s="884" t="s">
        <v>469</v>
      </c>
      <c r="C7" s="886" t="s">
        <v>468</v>
      </c>
      <c r="D7" s="886" t="s">
        <v>467</v>
      </c>
      <c r="E7" s="886"/>
      <c r="F7" s="888" t="str">
        <f ca="1">IF(Pradžia!E8="",TEXT(TODAY(),"yyyy"),TEXT(Pradžia!E8,"yyyy"))</f>
        <v>2022</v>
      </c>
      <c r="G7" s="888"/>
      <c r="H7" s="888"/>
      <c r="I7" s="888"/>
      <c r="J7" s="881">
        <f ca="1">F7+1</f>
        <v>2023</v>
      </c>
      <c r="K7" s="881"/>
      <c r="L7" s="881"/>
      <c r="M7" s="881"/>
      <c r="N7" s="881">
        <f ca="1">J7+1</f>
        <v>2024</v>
      </c>
      <c r="O7" s="881"/>
      <c r="P7" s="881"/>
      <c r="Q7" s="881"/>
      <c r="R7" s="881">
        <f t="shared" ref="R7" ca="1" si="0">N7+1</f>
        <v>2025</v>
      </c>
      <c r="S7" s="881"/>
      <c r="T7" s="881"/>
      <c r="U7" s="881"/>
      <c r="V7" s="881">
        <f t="shared" ref="V7" ca="1" si="1">R7+1</f>
        <v>2026</v>
      </c>
      <c r="W7" s="881"/>
      <c r="X7" s="881"/>
      <c r="Y7" s="881"/>
      <c r="Z7" s="881">
        <f t="shared" ref="Z7" ca="1" si="2">V7+1</f>
        <v>2027</v>
      </c>
      <c r="AA7" s="881"/>
      <c r="AB7" s="881"/>
      <c r="AC7" s="881"/>
      <c r="AD7" s="881">
        <f t="shared" ref="AD7" ca="1" si="3">Z7+1</f>
        <v>2028</v>
      </c>
      <c r="AE7" s="881"/>
      <c r="AF7" s="881"/>
      <c r="AG7" s="881"/>
      <c r="AH7" s="881">
        <f t="shared" ref="AH7" ca="1" si="4">AD7+1</f>
        <v>2029</v>
      </c>
      <c r="AI7" s="881"/>
      <c r="AJ7" s="881"/>
      <c r="AK7" s="881"/>
      <c r="AL7" s="881">
        <f t="shared" ref="AL7" ca="1" si="5">AH7+1</f>
        <v>2030</v>
      </c>
      <c r="AM7" s="881"/>
      <c r="AN7" s="881"/>
      <c r="AO7" s="881"/>
      <c r="AP7" s="881">
        <f t="shared" ref="AP7" ca="1" si="6">AL7+1</f>
        <v>2031</v>
      </c>
      <c r="AQ7" s="881"/>
      <c r="AR7" s="881"/>
      <c r="AS7" s="881"/>
      <c r="AT7" s="881">
        <f t="shared" ref="AT7" ca="1" si="7">AP7+1</f>
        <v>2032</v>
      </c>
      <c r="AU7" s="881"/>
      <c r="AV7" s="881"/>
      <c r="AW7" s="881"/>
      <c r="AX7" s="881">
        <f t="shared" ref="AX7" ca="1" si="8">AT7+1</f>
        <v>2033</v>
      </c>
      <c r="AY7" s="881"/>
      <c r="AZ7" s="881"/>
      <c r="BA7" s="881"/>
      <c r="BB7" s="881">
        <f t="shared" ref="BB7" ca="1" si="9">AX7+1</f>
        <v>2034</v>
      </c>
      <c r="BC7" s="881"/>
      <c r="BD7" s="881"/>
      <c r="BE7" s="881"/>
      <c r="BF7" s="881">
        <f t="shared" ref="BF7" ca="1" si="10">BB7+1</f>
        <v>2035</v>
      </c>
      <c r="BG7" s="881"/>
      <c r="BH7" s="881"/>
      <c r="BI7" s="881"/>
      <c r="BJ7" s="881">
        <f t="shared" ref="BJ7" ca="1" si="11">BF7+1</f>
        <v>2036</v>
      </c>
      <c r="BK7" s="881"/>
      <c r="BL7" s="881"/>
      <c r="BM7" s="881"/>
      <c r="BN7" s="881">
        <f t="shared" ref="BN7" ca="1" si="12">BJ7+1</f>
        <v>2037</v>
      </c>
      <c r="BO7" s="881"/>
      <c r="BP7" s="881"/>
      <c r="BQ7" s="881"/>
      <c r="BR7" s="881">
        <f t="shared" ref="BR7" ca="1" si="13">BN7+1</f>
        <v>2038</v>
      </c>
      <c r="BS7" s="881"/>
      <c r="BT7" s="881"/>
      <c r="BU7" s="881"/>
      <c r="BV7" s="881">
        <f t="shared" ref="BV7" ca="1" si="14">BR7+1</f>
        <v>2039</v>
      </c>
      <c r="BW7" s="881"/>
      <c r="BX7" s="881"/>
      <c r="BY7" s="881"/>
      <c r="BZ7" s="881">
        <f t="shared" ref="BZ7" ca="1" si="15">BV7+1</f>
        <v>2040</v>
      </c>
      <c r="CA7" s="881"/>
      <c r="CB7" s="881"/>
      <c r="CC7" s="881"/>
      <c r="CD7" s="881">
        <f t="shared" ref="CD7" ca="1" si="16">BZ7+1</f>
        <v>2041</v>
      </c>
      <c r="CE7" s="881"/>
      <c r="CF7" s="881"/>
      <c r="CG7" s="881"/>
      <c r="CH7" s="881">
        <f t="shared" ref="CH7" ca="1" si="17">CD7+1</f>
        <v>2042</v>
      </c>
      <c r="CI7" s="881"/>
      <c r="CJ7" s="881"/>
      <c r="CK7" s="881"/>
      <c r="CL7" s="881">
        <f t="shared" ref="CL7" ca="1" si="18">CH7+1</f>
        <v>2043</v>
      </c>
      <c r="CM7" s="881"/>
      <c r="CN7" s="881"/>
      <c r="CO7" s="881"/>
      <c r="CP7" s="881">
        <f t="shared" ref="CP7" ca="1" si="19">CL7+1</f>
        <v>2044</v>
      </c>
      <c r="CQ7" s="881"/>
      <c r="CR7" s="881"/>
      <c r="CS7" s="881"/>
      <c r="CT7" s="881">
        <f t="shared" ref="CT7" ca="1" si="20">CP7+1</f>
        <v>2045</v>
      </c>
      <c r="CU7" s="881"/>
      <c r="CV7" s="881"/>
      <c r="CW7" s="881"/>
      <c r="CX7" s="881">
        <f t="shared" ref="CX7" ca="1" si="21">CT7+1</f>
        <v>2046</v>
      </c>
      <c r="CY7" s="881"/>
      <c r="CZ7" s="881"/>
      <c r="DA7" s="881"/>
      <c r="DB7" s="881">
        <f t="shared" ref="DB7" ca="1" si="22">CX7+1</f>
        <v>2047</v>
      </c>
      <c r="DC7" s="881"/>
      <c r="DD7" s="881"/>
      <c r="DE7" s="881"/>
      <c r="DF7" s="881">
        <f t="shared" ref="DF7" ca="1" si="23">DB7+1</f>
        <v>2048</v>
      </c>
      <c r="DG7" s="881"/>
      <c r="DH7" s="881"/>
      <c r="DI7" s="881"/>
      <c r="DJ7" s="881">
        <f t="shared" ref="DJ7" ca="1" si="24">DF7+1</f>
        <v>2049</v>
      </c>
      <c r="DK7" s="881"/>
      <c r="DL7" s="881"/>
      <c r="DM7" s="881"/>
      <c r="DN7" s="881">
        <f t="shared" ref="DN7" ca="1" si="25">DJ7+1</f>
        <v>2050</v>
      </c>
      <c r="DO7" s="881"/>
      <c r="DP7" s="881"/>
      <c r="DQ7" s="881"/>
      <c r="DR7" s="881">
        <f t="shared" ref="DR7" ca="1" si="26">DN7+1</f>
        <v>2051</v>
      </c>
      <c r="DS7" s="881"/>
      <c r="DT7" s="881"/>
      <c r="DU7" s="881"/>
      <c r="DV7" s="881">
        <f t="shared" ref="DV7" ca="1" si="27">DR7+1</f>
        <v>2052</v>
      </c>
      <c r="DW7" s="881"/>
      <c r="DX7" s="881"/>
      <c r="DY7" s="881"/>
      <c r="DZ7" s="881">
        <f t="shared" ref="DZ7" ca="1" si="28">DV7+1</f>
        <v>2053</v>
      </c>
      <c r="EA7" s="881"/>
      <c r="EB7" s="881"/>
      <c r="EC7" s="881"/>
      <c r="ED7" s="881">
        <f t="shared" ref="ED7" ca="1" si="29">DZ7+1</f>
        <v>2054</v>
      </c>
      <c r="EE7" s="881"/>
      <c r="EF7" s="881"/>
      <c r="EG7" s="881"/>
      <c r="EH7" s="881">
        <f t="shared" ref="EH7" ca="1" si="30">ED7+1</f>
        <v>2055</v>
      </c>
      <c r="EI7" s="881"/>
      <c r="EJ7" s="881"/>
      <c r="EK7" s="881"/>
      <c r="EL7" s="881">
        <f t="shared" ref="EL7" ca="1" si="31">EH7+1</f>
        <v>2056</v>
      </c>
      <c r="EM7" s="881"/>
      <c r="EN7" s="881"/>
      <c r="EO7" s="881"/>
      <c r="EP7" s="881">
        <f t="shared" ref="EP7" ca="1" si="32">EL7+1</f>
        <v>2057</v>
      </c>
      <c r="EQ7" s="881"/>
      <c r="ER7" s="881"/>
      <c r="ES7" s="881"/>
      <c r="ET7" s="881">
        <f t="shared" ref="ET7" ca="1" si="33">EP7+1</f>
        <v>2058</v>
      </c>
      <c r="EU7" s="881"/>
      <c r="EV7" s="881"/>
      <c r="EW7" s="881"/>
      <c r="EX7" s="881">
        <f t="shared" ref="EX7" ca="1" si="34">ET7+1</f>
        <v>2059</v>
      </c>
      <c r="EY7" s="881"/>
      <c r="EZ7" s="881"/>
      <c r="FA7" s="881"/>
      <c r="FB7" s="881">
        <f t="shared" ref="FB7" ca="1" si="35">EX7+1</f>
        <v>2060</v>
      </c>
      <c r="FC7" s="881"/>
      <c r="FD7" s="881"/>
      <c r="FE7" s="881"/>
      <c r="FF7" s="881">
        <f t="shared" ref="FF7" ca="1" si="36">FB7+1</f>
        <v>2061</v>
      </c>
      <c r="FG7" s="881"/>
      <c r="FH7" s="881"/>
      <c r="FI7" s="881"/>
      <c r="FJ7" s="881">
        <f t="shared" ref="FJ7" ca="1" si="37">FF7+1</f>
        <v>2062</v>
      </c>
      <c r="FK7" s="881"/>
      <c r="FL7" s="881"/>
      <c r="FM7" s="881"/>
      <c r="FN7" s="881">
        <f t="shared" ref="FN7" ca="1" si="38">FJ7+1</f>
        <v>2063</v>
      </c>
      <c r="FO7" s="881"/>
      <c r="FP7" s="881"/>
      <c r="FQ7" s="881"/>
      <c r="FR7" s="881">
        <f t="shared" ref="FR7" ca="1" si="39">FN7+1</f>
        <v>2064</v>
      </c>
      <c r="FS7" s="881"/>
      <c r="FT7" s="881"/>
      <c r="FU7" s="881"/>
      <c r="FV7" s="881">
        <f t="shared" ref="FV7" ca="1" si="40">FR7+1</f>
        <v>2065</v>
      </c>
      <c r="FW7" s="881"/>
      <c r="FX7" s="881"/>
      <c r="FY7" s="881"/>
      <c r="FZ7" s="881">
        <f t="shared" ref="FZ7" ca="1" si="41">FV7+1</f>
        <v>2066</v>
      </c>
      <c r="GA7" s="881"/>
      <c r="GB7" s="881"/>
      <c r="GC7" s="881"/>
      <c r="GD7" s="881">
        <f t="shared" ref="GD7" ca="1" si="42">FZ7+1</f>
        <v>2067</v>
      </c>
      <c r="GE7" s="881"/>
      <c r="GF7" s="881"/>
      <c r="GG7" s="881"/>
      <c r="GH7" s="881">
        <f t="shared" ref="GH7" ca="1" si="43">GD7+1</f>
        <v>2068</v>
      </c>
      <c r="GI7" s="881"/>
      <c r="GJ7" s="881"/>
      <c r="GK7" s="881"/>
      <c r="GL7" s="881">
        <f t="shared" ref="GL7" ca="1" si="44">GH7+1</f>
        <v>2069</v>
      </c>
      <c r="GM7" s="881"/>
      <c r="GN7" s="881"/>
      <c r="GO7" s="881"/>
      <c r="GP7" s="881">
        <f t="shared" ref="GP7" ca="1" si="45">GL7+1</f>
        <v>2070</v>
      </c>
      <c r="GQ7" s="881"/>
      <c r="GR7" s="881"/>
      <c r="GS7" s="881"/>
      <c r="GT7" s="881">
        <f t="shared" ref="GT7" ca="1" si="46">GP7+1</f>
        <v>2071</v>
      </c>
      <c r="GU7" s="881"/>
      <c r="GV7" s="881"/>
      <c r="GW7" s="881"/>
      <c r="GX7" s="881">
        <f t="shared" ref="GX7" ca="1" si="47">GT7+1</f>
        <v>2072</v>
      </c>
      <c r="GY7" s="881"/>
      <c r="GZ7" s="881"/>
      <c r="HA7" s="881"/>
      <c r="HB7" s="881">
        <f t="shared" ref="HB7" ca="1" si="48">GX7+1</f>
        <v>2073</v>
      </c>
      <c r="HC7" s="881"/>
      <c r="HD7" s="881"/>
      <c r="HE7" s="881"/>
      <c r="HF7" s="881">
        <f t="shared" ref="HF7" ca="1" si="49">HB7+1</f>
        <v>2074</v>
      </c>
      <c r="HG7" s="881"/>
      <c r="HH7" s="881"/>
      <c r="HI7" s="881"/>
      <c r="HJ7" s="881">
        <f t="shared" ref="HJ7" ca="1" si="50">HF7+1</f>
        <v>2075</v>
      </c>
      <c r="HK7" s="881"/>
      <c r="HL7" s="881"/>
      <c r="HM7" s="881"/>
      <c r="HN7" s="881">
        <f t="shared" ref="HN7" ca="1" si="51">HJ7+1</f>
        <v>2076</v>
      </c>
      <c r="HO7" s="881"/>
      <c r="HP7" s="881"/>
      <c r="HQ7" s="881"/>
      <c r="HR7" s="881">
        <f t="shared" ref="HR7" ca="1" si="52">HN7+1</f>
        <v>2077</v>
      </c>
      <c r="HS7" s="881"/>
      <c r="HT7" s="881"/>
      <c r="HU7" s="881"/>
      <c r="HV7" s="881">
        <f t="shared" ref="HV7" ca="1" si="53">HR7+1</f>
        <v>2078</v>
      </c>
      <c r="HW7" s="881"/>
      <c r="HX7" s="881"/>
      <c r="HY7" s="881"/>
      <c r="HZ7" s="881">
        <f t="shared" ref="HZ7" ca="1" si="54">HV7+1</f>
        <v>2079</v>
      </c>
      <c r="IA7" s="881"/>
      <c r="IB7" s="881"/>
      <c r="IC7" s="881"/>
      <c r="ID7" s="881">
        <f t="shared" ref="ID7" ca="1" si="55">HZ7+1</f>
        <v>2080</v>
      </c>
      <c r="IE7" s="881"/>
      <c r="IF7" s="881"/>
      <c r="IG7" s="881"/>
      <c r="IH7" s="881">
        <f t="shared" ref="IH7" ca="1" si="56">ID7+1</f>
        <v>2081</v>
      </c>
      <c r="II7" s="881"/>
      <c r="IJ7" s="881"/>
      <c r="IK7" s="881"/>
      <c r="IL7" s="881">
        <f t="shared" ref="IL7" ca="1" si="57">IH7+1</f>
        <v>2082</v>
      </c>
      <c r="IM7" s="881"/>
      <c r="IN7" s="881"/>
      <c r="IO7" s="881"/>
      <c r="IP7" s="881">
        <f t="shared" ref="IP7" ca="1" si="58">IL7+1</f>
        <v>2083</v>
      </c>
      <c r="IQ7" s="881"/>
      <c r="IR7" s="881"/>
      <c r="IS7" s="881"/>
      <c r="IT7" s="881">
        <f t="shared" ref="IT7" ca="1" si="59">IP7+1</f>
        <v>2084</v>
      </c>
      <c r="IU7" s="881"/>
      <c r="IV7" s="881"/>
      <c r="IW7" s="881"/>
      <c r="IX7" s="881">
        <f t="shared" ref="IX7" ca="1" si="60">IT7+1</f>
        <v>2085</v>
      </c>
      <c r="IY7" s="881"/>
      <c r="IZ7" s="881"/>
      <c r="JA7" s="881"/>
      <c r="JB7" s="881">
        <f t="shared" ref="JB7" ca="1" si="61">IX7+1</f>
        <v>2086</v>
      </c>
      <c r="JC7" s="881"/>
      <c r="JD7" s="881"/>
      <c r="JE7" s="881"/>
      <c r="JF7" s="881">
        <f t="shared" ref="JF7" ca="1" si="62">JB7+1</f>
        <v>2087</v>
      </c>
      <c r="JG7" s="881"/>
      <c r="JH7" s="881"/>
      <c r="JI7" s="881"/>
      <c r="JJ7" s="881">
        <f t="shared" ref="JJ7" ca="1" si="63">JF7+1</f>
        <v>2088</v>
      </c>
      <c r="JK7" s="881"/>
      <c r="JL7" s="881"/>
      <c r="JM7" s="881"/>
      <c r="JN7" s="881">
        <f t="shared" ref="JN7" ca="1" si="64">JJ7+1</f>
        <v>2089</v>
      </c>
      <c r="JO7" s="881"/>
      <c r="JP7" s="881"/>
      <c r="JQ7" s="881"/>
      <c r="JR7" s="881">
        <f t="shared" ref="JR7" ca="1" si="65">JN7+1</f>
        <v>2090</v>
      </c>
      <c r="JS7" s="881"/>
      <c r="JT7" s="881"/>
      <c r="JU7" s="881"/>
      <c r="JV7" s="881">
        <f t="shared" ref="JV7" ca="1" si="66">JR7+1</f>
        <v>2091</v>
      </c>
      <c r="JW7" s="881"/>
      <c r="JX7" s="881"/>
      <c r="JY7" s="881"/>
      <c r="JZ7" s="881">
        <f t="shared" ref="JZ7" ca="1" si="67">JV7+1</f>
        <v>2092</v>
      </c>
      <c r="KA7" s="881"/>
      <c r="KB7" s="881"/>
      <c r="KC7" s="881"/>
      <c r="KD7" s="881">
        <f t="shared" ref="KD7" ca="1" si="68">JZ7+1</f>
        <v>2093</v>
      </c>
      <c r="KE7" s="881"/>
      <c r="KF7" s="881"/>
      <c r="KG7" s="881"/>
      <c r="KH7" s="881">
        <f t="shared" ref="KH7" ca="1" si="69">KD7+1</f>
        <v>2094</v>
      </c>
      <c r="KI7" s="881"/>
      <c r="KJ7" s="881"/>
      <c r="KK7" s="881"/>
      <c r="KL7" s="881">
        <f t="shared" ref="KL7" ca="1" si="70">KH7+1</f>
        <v>2095</v>
      </c>
      <c r="KM7" s="881"/>
      <c r="KN7" s="881"/>
      <c r="KO7" s="881"/>
      <c r="KP7" s="881">
        <f t="shared" ref="KP7" ca="1" si="71">KL7+1</f>
        <v>2096</v>
      </c>
      <c r="KQ7" s="881"/>
      <c r="KR7" s="881"/>
      <c r="KS7" s="881"/>
      <c r="KT7" s="881">
        <f t="shared" ref="KT7" ca="1" si="72">KP7+1</f>
        <v>2097</v>
      </c>
      <c r="KU7" s="881"/>
      <c r="KV7" s="881"/>
      <c r="KW7" s="881"/>
      <c r="KX7" s="881">
        <f t="shared" ref="KX7" ca="1" si="73">KT7+1</f>
        <v>2098</v>
      </c>
      <c r="KY7" s="881"/>
      <c r="KZ7" s="881"/>
      <c r="LA7" s="881"/>
      <c r="LB7" s="881">
        <f t="shared" ref="LB7" ca="1" si="74">KX7+1</f>
        <v>2099</v>
      </c>
      <c r="LC7" s="881"/>
      <c r="LD7" s="881"/>
      <c r="LE7" s="881"/>
      <c r="LF7" s="881">
        <f t="shared" ref="LF7" ca="1" si="75">LB7+1</f>
        <v>2100</v>
      </c>
      <c r="LG7" s="881"/>
      <c r="LH7" s="881"/>
      <c r="LI7" s="881"/>
      <c r="LJ7" s="881">
        <f t="shared" ref="LJ7" ca="1" si="76">LF7+1</f>
        <v>2101</v>
      </c>
      <c r="LK7" s="881"/>
      <c r="LL7" s="881"/>
      <c r="LM7" s="882"/>
    </row>
    <row r="8" spans="1:325" ht="21.6" thickBot="1">
      <c r="A8" s="311"/>
      <c r="B8" s="885"/>
      <c r="C8" s="887"/>
      <c r="D8" s="887"/>
      <c r="E8" s="887"/>
      <c r="F8" s="343" t="s">
        <v>463</v>
      </c>
      <c r="G8" s="343" t="s">
        <v>466</v>
      </c>
      <c r="H8" s="343" t="s">
        <v>465</v>
      </c>
      <c r="I8" s="343" t="s">
        <v>464</v>
      </c>
      <c r="J8" s="343" t="s">
        <v>463</v>
      </c>
      <c r="K8" s="343" t="s">
        <v>466</v>
      </c>
      <c r="L8" s="343" t="s">
        <v>465</v>
      </c>
      <c r="M8" s="343" t="s">
        <v>464</v>
      </c>
      <c r="N8" s="343" t="s">
        <v>463</v>
      </c>
      <c r="O8" s="343" t="s">
        <v>466</v>
      </c>
      <c r="P8" s="343" t="s">
        <v>465</v>
      </c>
      <c r="Q8" s="343" t="s">
        <v>464</v>
      </c>
      <c r="R8" s="343" t="s">
        <v>463</v>
      </c>
      <c r="S8" s="343" t="s">
        <v>466</v>
      </c>
      <c r="T8" s="343" t="s">
        <v>465</v>
      </c>
      <c r="U8" s="343" t="s">
        <v>464</v>
      </c>
      <c r="V8" s="343" t="s">
        <v>463</v>
      </c>
      <c r="W8" s="343" t="s">
        <v>466</v>
      </c>
      <c r="X8" s="343" t="s">
        <v>465</v>
      </c>
      <c r="Y8" s="343" t="s">
        <v>464</v>
      </c>
      <c r="Z8" s="343" t="s">
        <v>463</v>
      </c>
      <c r="AA8" s="343" t="s">
        <v>466</v>
      </c>
      <c r="AB8" s="343" t="s">
        <v>465</v>
      </c>
      <c r="AC8" s="343" t="s">
        <v>464</v>
      </c>
      <c r="AD8" s="343" t="s">
        <v>463</v>
      </c>
      <c r="AE8" s="343" t="s">
        <v>466</v>
      </c>
      <c r="AF8" s="343" t="s">
        <v>465</v>
      </c>
      <c r="AG8" s="343" t="s">
        <v>464</v>
      </c>
      <c r="AH8" s="343" t="s">
        <v>463</v>
      </c>
      <c r="AI8" s="343" t="s">
        <v>466</v>
      </c>
      <c r="AJ8" s="343" t="s">
        <v>465</v>
      </c>
      <c r="AK8" s="343" t="s">
        <v>464</v>
      </c>
      <c r="AL8" s="343" t="s">
        <v>463</v>
      </c>
      <c r="AM8" s="343" t="s">
        <v>466</v>
      </c>
      <c r="AN8" s="343" t="s">
        <v>465</v>
      </c>
      <c r="AO8" s="343" t="s">
        <v>464</v>
      </c>
      <c r="AP8" s="343" t="s">
        <v>463</v>
      </c>
      <c r="AQ8" s="343" t="s">
        <v>466</v>
      </c>
      <c r="AR8" s="343" t="s">
        <v>465</v>
      </c>
      <c r="AS8" s="343" t="s">
        <v>464</v>
      </c>
      <c r="AT8" s="343" t="s">
        <v>463</v>
      </c>
      <c r="AU8" s="343" t="s">
        <v>466</v>
      </c>
      <c r="AV8" s="343" t="s">
        <v>465</v>
      </c>
      <c r="AW8" s="343" t="s">
        <v>464</v>
      </c>
      <c r="AX8" s="343" t="s">
        <v>463</v>
      </c>
      <c r="AY8" s="343" t="s">
        <v>466</v>
      </c>
      <c r="AZ8" s="343" t="s">
        <v>465</v>
      </c>
      <c r="BA8" s="343" t="s">
        <v>464</v>
      </c>
      <c r="BB8" s="343" t="s">
        <v>463</v>
      </c>
      <c r="BC8" s="343" t="s">
        <v>466</v>
      </c>
      <c r="BD8" s="343" t="s">
        <v>465</v>
      </c>
      <c r="BE8" s="343" t="s">
        <v>464</v>
      </c>
      <c r="BF8" s="343" t="s">
        <v>463</v>
      </c>
      <c r="BG8" s="343" t="s">
        <v>466</v>
      </c>
      <c r="BH8" s="343" t="s">
        <v>465</v>
      </c>
      <c r="BI8" s="343" t="s">
        <v>464</v>
      </c>
      <c r="BJ8" s="343" t="s">
        <v>463</v>
      </c>
      <c r="BK8" s="343" t="s">
        <v>466</v>
      </c>
      <c r="BL8" s="343" t="s">
        <v>465</v>
      </c>
      <c r="BM8" s="343" t="s">
        <v>464</v>
      </c>
      <c r="BN8" s="343" t="s">
        <v>463</v>
      </c>
      <c r="BO8" s="343" t="s">
        <v>466</v>
      </c>
      <c r="BP8" s="343" t="s">
        <v>465</v>
      </c>
      <c r="BQ8" s="343" t="s">
        <v>464</v>
      </c>
      <c r="BR8" s="343" t="s">
        <v>463</v>
      </c>
      <c r="BS8" s="343" t="s">
        <v>466</v>
      </c>
      <c r="BT8" s="343" t="s">
        <v>465</v>
      </c>
      <c r="BU8" s="343" t="s">
        <v>464</v>
      </c>
      <c r="BV8" s="343" t="s">
        <v>463</v>
      </c>
      <c r="BW8" s="343" t="s">
        <v>466</v>
      </c>
      <c r="BX8" s="343" t="s">
        <v>465</v>
      </c>
      <c r="BY8" s="343" t="s">
        <v>464</v>
      </c>
      <c r="BZ8" s="343" t="s">
        <v>463</v>
      </c>
      <c r="CA8" s="343" t="s">
        <v>466</v>
      </c>
      <c r="CB8" s="343" t="s">
        <v>465</v>
      </c>
      <c r="CC8" s="343" t="s">
        <v>464</v>
      </c>
      <c r="CD8" s="343" t="s">
        <v>463</v>
      </c>
      <c r="CE8" s="343" t="s">
        <v>466</v>
      </c>
      <c r="CF8" s="343" t="s">
        <v>465</v>
      </c>
      <c r="CG8" s="343" t="s">
        <v>464</v>
      </c>
      <c r="CH8" s="343" t="s">
        <v>463</v>
      </c>
      <c r="CI8" s="343" t="s">
        <v>466</v>
      </c>
      <c r="CJ8" s="343" t="s">
        <v>465</v>
      </c>
      <c r="CK8" s="343" t="s">
        <v>464</v>
      </c>
      <c r="CL8" s="343" t="s">
        <v>463</v>
      </c>
      <c r="CM8" s="343" t="s">
        <v>466</v>
      </c>
      <c r="CN8" s="343" t="s">
        <v>465</v>
      </c>
      <c r="CO8" s="343" t="s">
        <v>464</v>
      </c>
      <c r="CP8" s="343" t="s">
        <v>463</v>
      </c>
      <c r="CQ8" s="343" t="s">
        <v>466</v>
      </c>
      <c r="CR8" s="343" t="s">
        <v>465</v>
      </c>
      <c r="CS8" s="343" t="s">
        <v>464</v>
      </c>
      <c r="CT8" s="343" t="s">
        <v>463</v>
      </c>
      <c r="CU8" s="343" t="s">
        <v>466</v>
      </c>
      <c r="CV8" s="343" t="s">
        <v>465</v>
      </c>
      <c r="CW8" s="343" t="s">
        <v>464</v>
      </c>
      <c r="CX8" s="343" t="s">
        <v>463</v>
      </c>
      <c r="CY8" s="343" t="s">
        <v>466</v>
      </c>
      <c r="CZ8" s="343" t="s">
        <v>465</v>
      </c>
      <c r="DA8" s="343" t="s">
        <v>464</v>
      </c>
      <c r="DB8" s="343" t="s">
        <v>463</v>
      </c>
      <c r="DC8" s="343" t="s">
        <v>466</v>
      </c>
      <c r="DD8" s="343" t="s">
        <v>465</v>
      </c>
      <c r="DE8" s="343" t="s">
        <v>464</v>
      </c>
      <c r="DF8" s="343" t="s">
        <v>463</v>
      </c>
      <c r="DG8" s="343" t="s">
        <v>466</v>
      </c>
      <c r="DH8" s="343" t="s">
        <v>465</v>
      </c>
      <c r="DI8" s="343" t="s">
        <v>464</v>
      </c>
      <c r="DJ8" s="343" t="s">
        <v>463</v>
      </c>
      <c r="DK8" s="343" t="s">
        <v>466</v>
      </c>
      <c r="DL8" s="343" t="s">
        <v>465</v>
      </c>
      <c r="DM8" s="343" t="s">
        <v>464</v>
      </c>
      <c r="DN8" s="343" t="s">
        <v>463</v>
      </c>
      <c r="DO8" s="343" t="s">
        <v>466</v>
      </c>
      <c r="DP8" s="343" t="s">
        <v>465</v>
      </c>
      <c r="DQ8" s="343" t="s">
        <v>464</v>
      </c>
      <c r="DR8" s="343" t="s">
        <v>463</v>
      </c>
      <c r="DS8" s="343" t="s">
        <v>466</v>
      </c>
      <c r="DT8" s="343" t="s">
        <v>465</v>
      </c>
      <c r="DU8" s="343" t="s">
        <v>464</v>
      </c>
      <c r="DV8" s="343" t="s">
        <v>463</v>
      </c>
      <c r="DW8" s="343" t="s">
        <v>466</v>
      </c>
      <c r="DX8" s="343" t="s">
        <v>465</v>
      </c>
      <c r="DY8" s="343" t="s">
        <v>464</v>
      </c>
      <c r="DZ8" s="343" t="s">
        <v>463</v>
      </c>
      <c r="EA8" s="343" t="s">
        <v>466</v>
      </c>
      <c r="EB8" s="343" t="s">
        <v>465</v>
      </c>
      <c r="EC8" s="343" t="s">
        <v>464</v>
      </c>
      <c r="ED8" s="343" t="s">
        <v>463</v>
      </c>
      <c r="EE8" s="343" t="s">
        <v>466</v>
      </c>
      <c r="EF8" s="343" t="s">
        <v>465</v>
      </c>
      <c r="EG8" s="343" t="s">
        <v>464</v>
      </c>
      <c r="EH8" s="343" t="s">
        <v>463</v>
      </c>
      <c r="EI8" s="343" t="s">
        <v>466</v>
      </c>
      <c r="EJ8" s="343" t="s">
        <v>465</v>
      </c>
      <c r="EK8" s="343" t="s">
        <v>464</v>
      </c>
      <c r="EL8" s="343" t="s">
        <v>463</v>
      </c>
      <c r="EM8" s="343" t="s">
        <v>466</v>
      </c>
      <c r="EN8" s="343" t="s">
        <v>465</v>
      </c>
      <c r="EO8" s="343" t="s">
        <v>464</v>
      </c>
      <c r="EP8" s="343" t="s">
        <v>463</v>
      </c>
      <c r="EQ8" s="343" t="s">
        <v>466</v>
      </c>
      <c r="ER8" s="343" t="s">
        <v>465</v>
      </c>
      <c r="ES8" s="343" t="s">
        <v>464</v>
      </c>
      <c r="ET8" s="343" t="s">
        <v>463</v>
      </c>
      <c r="EU8" s="343" t="s">
        <v>466</v>
      </c>
      <c r="EV8" s="343" t="s">
        <v>465</v>
      </c>
      <c r="EW8" s="343" t="s">
        <v>464</v>
      </c>
      <c r="EX8" s="343" t="s">
        <v>463</v>
      </c>
      <c r="EY8" s="343" t="s">
        <v>466</v>
      </c>
      <c r="EZ8" s="343" t="s">
        <v>465</v>
      </c>
      <c r="FA8" s="343" t="s">
        <v>464</v>
      </c>
      <c r="FB8" s="343" t="s">
        <v>463</v>
      </c>
      <c r="FC8" s="343" t="s">
        <v>466</v>
      </c>
      <c r="FD8" s="343" t="s">
        <v>465</v>
      </c>
      <c r="FE8" s="343" t="s">
        <v>464</v>
      </c>
      <c r="FF8" s="343" t="s">
        <v>463</v>
      </c>
      <c r="FG8" s="343" t="s">
        <v>466</v>
      </c>
      <c r="FH8" s="343" t="s">
        <v>465</v>
      </c>
      <c r="FI8" s="343" t="s">
        <v>464</v>
      </c>
      <c r="FJ8" s="343" t="s">
        <v>463</v>
      </c>
      <c r="FK8" s="343" t="s">
        <v>466</v>
      </c>
      <c r="FL8" s="343" t="s">
        <v>465</v>
      </c>
      <c r="FM8" s="343" t="s">
        <v>464</v>
      </c>
      <c r="FN8" s="343" t="s">
        <v>463</v>
      </c>
      <c r="FO8" s="343" t="s">
        <v>466</v>
      </c>
      <c r="FP8" s="343" t="s">
        <v>465</v>
      </c>
      <c r="FQ8" s="343" t="s">
        <v>464</v>
      </c>
      <c r="FR8" s="343" t="s">
        <v>463</v>
      </c>
      <c r="FS8" s="343" t="s">
        <v>466</v>
      </c>
      <c r="FT8" s="343" t="s">
        <v>465</v>
      </c>
      <c r="FU8" s="343" t="s">
        <v>464</v>
      </c>
      <c r="FV8" s="343" t="s">
        <v>463</v>
      </c>
      <c r="FW8" s="343" t="s">
        <v>466</v>
      </c>
      <c r="FX8" s="343" t="s">
        <v>465</v>
      </c>
      <c r="FY8" s="343" t="s">
        <v>464</v>
      </c>
      <c r="FZ8" s="343" t="s">
        <v>463</v>
      </c>
      <c r="GA8" s="343" t="s">
        <v>466</v>
      </c>
      <c r="GB8" s="343" t="s">
        <v>465</v>
      </c>
      <c r="GC8" s="343" t="s">
        <v>464</v>
      </c>
      <c r="GD8" s="343" t="s">
        <v>463</v>
      </c>
      <c r="GE8" s="343" t="s">
        <v>466</v>
      </c>
      <c r="GF8" s="343" t="s">
        <v>465</v>
      </c>
      <c r="GG8" s="343" t="s">
        <v>464</v>
      </c>
      <c r="GH8" s="343" t="s">
        <v>463</v>
      </c>
      <c r="GI8" s="343" t="s">
        <v>466</v>
      </c>
      <c r="GJ8" s="343" t="s">
        <v>465</v>
      </c>
      <c r="GK8" s="343" t="s">
        <v>464</v>
      </c>
      <c r="GL8" s="343" t="s">
        <v>463</v>
      </c>
      <c r="GM8" s="343" t="s">
        <v>466</v>
      </c>
      <c r="GN8" s="343" t="s">
        <v>465</v>
      </c>
      <c r="GO8" s="343" t="s">
        <v>464</v>
      </c>
      <c r="GP8" s="343" t="s">
        <v>463</v>
      </c>
      <c r="GQ8" s="343" t="s">
        <v>466</v>
      </c>
      <c r="GR8" s="343" t="s">
        <v>465</v>
      </c>
      <c r="GS8" s="343" t="s">
        <v>464</v>
      </c>
      <c r="GT8" s="343" t="s">
        <v>463</v>
      </c>
      <c r="GU8" s="343" t="s">
        <v>466</v>
      </c>
      <c r="GV8" s="343" t="s">
        <v>465</v>
      </c>
      <c r="GW8" s="343" t="s">
        <v>464</v>
      </c>
      <c r="GX8" s="343" t="s">
        <v>463</v>
      </c>
      <c r="GY8" s="343" t="s">
        <v>466</v>
      </c>
      <c r="GZ8" s="343" t="s">
        <v>465</v>
      </c>
      <c r="HA8" s="343" t="s">
        <v>464</v>
      </c>
      <c r="HB8" s="343" t="s">
        <v>463</v>
      </c>
      <c r="HC8" s="343" t="s">
        <v>466</v>
      </c>
      <c r="HD8" s="343" t="s">
        <v>465</v>
      </c>
      <c r="HE8" s="343" t="s">
        <v>464</v>
      </c>
      <c r="HF8" s="343" t="s">
        <v>463</v>
      </c>
      <c r="HG8" s="343" t="s">
        <v>466</v>
      </c>
      <c r="HH8" s="343" t="s">
        <v>465</v>
      </c>
      <c r="HI8" s="343" t="s">
        <v>464</v>
      </c>
      <c r="HJ8" s="343" t="s">
        <v>463</v>
      </c>
      <c r="HK8" s="343" t="s">
        <v>466</v>
      </c>
      <c r="HL8" s="343" t="s">
        <v>465</v>
      </c>
      <c r="HM8" s="343" t="s">
        <v>464</v>
      </c>
      <c r="HN8" s="343" t="s">
        <v>463</v>
      </c>
      <c r="HO8" s="343" t="s">
        <v>466</v>
      </c>
      <c r="HP8" s="343" t="s">
        <v>465</v>
      </c>
      <c r="HQ8" s="343" t="s">
        <v>464</v>
      </c>
      <c r="HR8" s="343" t="s">
        <v>463</v>
      </c>
      <c r="HS8" s="343" t="s">
        <v>466</v>
      </c>
      <c r="HT8" s="343" t="s">
        <v>465</v>
      </c>
      <c r="HU8" s="343" t="s">
        <v>464</v>
      </c>
      <c r="HV8" s="343" t="s">
        <v>463</v>
      </c>
      <c r="HW8" s="343" t="s">
        <v>466</v>
      </c>
      <c r="HX8" s="343" t="s">
        <v>465</v>
      </c>
      <c r="HY8" s="343" t="s">
        <v>464</v>
      </c>
      <c r="HZ8" s="343" t="s">
        <v>463</v>
      </c>
      <c r="IA8" s="343" t="s">
        <v>466</v>
      </c>
      <c r="IB8" s="343" t="s">
        <v>465</v>
      </c>
      <c r="IC8" s="343" t="s">
        <v>464</v>
      </c>
      <c r="ID8" s="343" t="s">
        <v>463</v>
      </c>
      <c r="IE8" s="343" t="s">
        <v>466</v>
      </c>
      <c r="IF8" s="343" t="s">
        <v>465</v>
      </c>
      <c r="IG8" s="343" t="s">
        <v>464</v>
      </c>
      <c r="IH8" s="343" t="s">
        <v>463</v>
      </c>
      <c r="II8" s="343" t="s">
        <v>466</v>
      </c>
      <c r="IJ8" s="343" t="s">
        <v>465</v>
      </c>
      <c r="IK8" s="343" t="s">
        <v>464</v>
      </c>
      <c r="IL8" s="343" t="s">
        <v>463</v>
      </c>
      <c r="IM8" s="343" t="s">
        <v>466</v>
      </c>
      <c r="IN8" s="343" t="s">
        <v>465</v>
      </c>
      <c r="IO8" s="343" t="s">
        <v>464</v>
      </c>
      <c r="IP8" s="343" t="s">
        <v>463</v>
      </c>
      <c r="IQ8" s="343" t="s">
        <v>466</v>
      </c>
      <c r="IR8" s="343" t="s">
        <v>465</v>
      </c>
      <c r="IS8" s="343" t="s">
        <v>464</v>
      </c>
      <c r="IT8" s="343" t="s">
        <v>463</v>
      </c>
      <c r="IU8" s="343" t="s">
        <v>466</v>
      </c>
      <c r="IV8" s="343" t="s">
        <v>465</v>
      </c>
      <c r="IW8" s="343" t="s">
        <v>464</v>
      </c>
      <c r="IX8" s="343" t="s">
        <v>463</v>
      </c>
      <c r="IY8" s="343" t="s">
        <v>466</v>
      </c>
      <c r="IZ8" s="343" t="s">
        <v>465</v>
      </c>
      <c r="JA8" s="343" t="s">
        <v>464</v>
      </c>
      <c r="JB8" s="343" t="s">
        <v>463</v>
      </c>
      <c r="JC8" s="343" t="s">
        <v>466</v>
      </c>
      <c r="JD8" s="343" t="s">
        <v>465</v>
      </c>
      <c r="JE8" s="343" t="s">
        <v>464</v>
      </c>
      <c r="JF8" s="343" t="s">
        <v>463</v>
      </c>
      <c r="JG8" s="343" t="s">
        <v>466</v>
      </c>
      <c r="JH8" s="343" t="s">
        <v>465</v>
      </c>
      <c r="JI8" s="343" t="s">
        <v>464</v>
      </c>
      <c r="JJ8" s="343" t="s">
        <v>463</v>
      </c>
      <c r="JK8" s="343" t="s">
        <v>466</v>
      </c>
      <c r="JL8" s="343" t="s">
        <v>465</v>
      </c>
      <c r="JM8" s="343" t="s">
        <v>464</v>
      </c>
      <c r="JN8" s="343" t="s">
        <v>463</v>
      </c>
      <c r="JO8" s="343" t="s">
        <v>466</v>
      </c>
      <c r="JP8" s="343" t="s">
        <v>465</v>
      </c>
      <c r="JQ8" s="343" t="s">
        <v>464</v>
      </c>
      <c r="JR8" s="343" t="s">
        <v>463</v>
      </c>
      <c r="JS8" s="343" t="s">
        <v>466</v>
      </c>
      <c r="JT8" s="343" t="s">
        <v>465</v>
      </c>
      <c r="JU8" s="343" t="s">
        <v>464</v>
      </c>
      <c r="JV8" s="343" t="s">
        <v>463</v>
      </c>
      <c r="JW8" s="343" t="s">
        <v>466</v>
      </c>
      <c r="JX8" s="343" t="s">
        <v>465</v>
      </c>
      <c r="JY8" s="343" t="s">
        <v>464</v>
      </c>
      <c r="JZ8" s="343" t="s">
        <v>463</v>
      </c>
      <c r="KA8" s="343" t="s">
        <v>466</v>
      </c>
      <c r="KB8" s="343" t="s">
        <v>465</v>
      </c>
      <c r="KC8" s="343" t="s">
        <v>464</v>
      </c>
      <c r="KD8" s="343" t="s">
        <v>463</v>
      </c>
      <c r="KE8" s="343" t="s">
        <v>466</v>
      </c>
      <c r="KF8" s="343" t="s">
        <v>465</v>
      </c>
      <c r="KG8" s="343" t="s">
        <v>464</v>
      </c>
      <c r="KH8" s="343" t="s">
        <v>463</v>
      </c>
      <c r="KI8" s="343" t="s">
        <v>466</v>
      </c>
      <c r="KJ8" s="343" t="s">
        <v>465</v>
      </c>
      <c r="KK8" s="343" t="s">
        <v>464</v>
      </c>
      <c r="KL8" s="343" t="s">
        <v>463</v>
      </c>
      <c r="KM8" s="343" t="s">
        <v>466</v>
      </c>
      <c r="KN8" s="343" t="s">
        <v>465</v>
      </c>
      <c r="KO8" s="343" t="s">
        <v>464</v>
      </c>
      <c r="KP8" s="343" t="s">
        <v>463</v>
      </c>
      <c r="KQ8" s="343" t="s">
        <v>466</v>
      </c>
      <c r="KR8" s="343" t="s">
        <v>465</v>
      </c>
      <c r="KS8" s="343" t="s">
        <v>464</v>
      </c>
      <c r="KT8" s="343" t="s">
        <v>463</v>
      </c>
      <c r="KU8" s="343" t="s">
        <v>466</v>
      </c>
      <c r="KV8" s="343" t="s">
        <v>465</v>
      </c>
      <c r="KW8" s="343" t="s">
        <v>464</v>
      </c>
      <c r="KX8" s="343" t="s">
        <v>463</v>
      </c>
      <c r="KY8" s="343" t="s">
        <v>466</v>
      </c>
      <c r="KZ8" s="343" t="s">
        <v>465</v>
      </c>
      <c r="LA8" s="343" t="s">
        <v>464</v>
      </c>
      <c r="LB8" s="343" t="s">
        <v>463</v>
      </c>
      <c r="LC8" s="343" t="s">
        <v>466</v>
      </c>
      <c r="LD8" s="343" t="s">
        <v>465</v>
      </c>
      <c r="LE8" s="343" t="s">
        <v>464</v>
      </c>
      <c r="LF8" s="343" t="s">
        <v>463</v>
      </c>
      <c r="LG8" s="343" t="s">
        <v>466</v>
      </c>
      <c r="LH8" s="343" t="s">
        <v>465</v>
      </c>
      <c r="LI8" s="343" t="s">
        <v>464</v>
      </c>
      <c r="LJ8" s="343" t="s">
        <v>463</v>
      </c>
      <c r="LK8" s="343" t="s">
        <v>466</v>
      </c>
      <c r="LL8" s="343" t="s">
        <v>465</v>
      </c>
      <c r="LM8" s="344" t="s">
        <v>464</v>
      </c>
    </row>
    <row r="9" spans="1:325">
      <c r="A9" s="310"/>
      <c r="B9" s="352" t="s">
        <v>462</v>
      </c>
      <c r="C9" s="351" t="s">
        <v>461</v>
      </c>
      <c r="D9" s="341">
        <f>D31+D10</f>
        <v>0</v>
      </c>
      <c r="E9" s="342"/>
      <c r="F9" s="856"/>
      <c r="G9" s="857"/>
      <c r="H9" s="857"/>
      <c r="I9" s="857"/>
      <c r="J9" s="857"/>
      <c r="K9" s="857"/>
      <c r="L9" s="857"/>
      <c r="M9" s="857"/>
      <c r="N9" s="857"/>
      <c r="O9" s="857"/>
      <c r="P9" s="857"/>
      <c r="Q9" s="857"/>
      <c r="R9" s="857"/>
      <c r="S9" s="857"/>
      <c r="T9" s="857"/>
      <c r="U9" s="857"/>
      <c r="V9" s="857"/>
      <c r="W9" s="857"/>
      <c r="X9" s="857"/>
      <c r="Y9" s="857"/>
      <c r="Z9" s="857"/>
      <c r="AA9" s="857"/>
      <c r="AB9" s="857"/>
      <c r="AC9" s="857"/>
      <c r="AD9" s="857"/>
      <c r="AE9" s="857"/>
      <c r="AF9" s="857"/>
      <c r="AG9" s="857"/>
      <c r="AH9" s="857"/>
      <c r="AI9" s="857"/>
      <c r="AJ9" s="857"/>
      <c r="AK9" s="857"/>
      <c r="AL9" s="857"/>
      <c r="AM9" s="857"/>
      <c r="AN9" s="857"/>
      <c r="AO9" s="857"/>
      <c r="AP9" s="857"/>
      <c r="AQ9" s="857"/>
      <c r="AR9" s="857"/>
      <c r="AS9" s="857"/>
      <c r="AT9" s="857"/>
      <c r="AU9" s="857"/>
      <c r="AV9" s="857"/>
      <c r="AW9" s="857"/>
      <c r="AX9" s="857"/>
      <c r="AY9" s="857"/>
      <c r="AZ9" s="857"/>
      <c r="BA9" s="857"/>
      <c r="BB9" s="857"/>
      <c r="BC9" s="857"/>
      <c r="BD9" s="857"/>
      <c r="BE9" s="857"/>
      <c r="BF9" s="857"/>
      <c r="BG9" s="857"/>
      <c r="BH9" s="857"/>
      <c r="BI9" s="857"/>
      <c r="BJ9" s="857"/>
      <c r="BK9" s="857"/>
      <c r="BL9" s="857"/>
      <c r="BM9" s="857"/>
      <c r="BN9" s="857"/>
      <c r="BO9" s="857"/>
      <c r="BP9" s="857"/>
      <c r="BQ9" s="857"/>
      <c r="BR9" s="857"/>
      <c r="BS9" s="857"/>
      <c r="BT9" s="857"/>
      <c r="BU9" s="857"/>
      <c r="BV9" s="857"/>
      <c r="BW9" s="857"/>
      <c r="BX9" s="857"/>
      <c r="BY9" s="857"/>
      <c r="BZ9" s="857"/>
      <c r="CA9" s="857"/>
      <c r="CB9" s="857"/>
      <c r="CC9" s="857"/>
      <c r="CD9" s="857"/>
      <c r="CE9" s="857"/>
      <c r="CF9" s="857"/>
      <c r="CG9" s="857"/>
      <c r="CH9" s="857"/>
      <c r="CI9" s="857"/>
      <c r="CJ9" s="857"/>
      <c r="CK9" s="857"/>
      <c r="CL9" s="857"/>
      <c r="CM9" s="857"/>
      <c r="CN9" s="857"/>
      <c r="CO9" s="857"/>
      <c r="CP9" s="857"/>
      <c r="CQ9" s="857"/>
      <c r="CR9" s="857"/>
      <c r="CS9" s="857"/>
      <c r="CT9" s="857"/>
      <c r="CU9" s="857"/>
      <c r="CV9" s="857"/>
      <c r="CW9" s="857"/>
      <c r="CX9" s="857"/>
      <c r="CY9" s="857"/>
      <c r="CZ9" s="857"/>
      <c r="DA9" s="857"/>
      <c r="DB9" s="857"/>
      <c r="DC9" s="857"/>
      <c r="DD9" s="857"/>
      <c r="DE9" s="857"/>
      <c r="DF9" s="857"/>
      <c r="DG9" s="857"/>
      <c r="DH9" s="857"/>
      <c r="DI9" s="857"/>
      <c r="DJ9" s="857"/>
      <c r="DK9" s="857"/>
      <c r="DL9" s="857"/>
      <c r="DM9" s="857"/>
      <c r="DN9" s="857"/>
      <c r="DO9" s="857"/>
      <c r="DP9" s="857"/>
      <c r="DQ9" s="857"/>
      <c r="DR9" s="857"/>
      <c r="DS9" s="857"/>
      <c r="DT9" s="857"/>
      <c r="DU9" s="857"/>
      <c r="DV9" s="857"/>
      <c r="DW9" s="857"/>
      <c r="DX9" s="857"/>
      <c r="DY9" s="857"/>
      <c r="DZ9" s="857"/>
      <c r="EA9" s="857"/>
      <c r="EB9" s="857"/>
      <c r="EC9" s="857"/>
      <c r="ED9" s="857"/>
      <c r="EE9" s="857"/>
      <c r="EF9" s="857"/>
      <c r="EG9" s="857"/>
      <c r="EH9" s="857"/>
      <c r="EI9" s="857"/>
      <c r="EJ9" s="857"/>
      <c r="EK9" s="857"/>
      <c r="EL9" s="857"/>
      <c r="EM9" s="857"/>
      <c r="EN9" s="857"/>
      <c r="EO9" s="857"/>
      <c r="EP9" s="857"/>
      <c r="EQ9" s="857"/>
      <c r="ER9" s="857"/>
      <c r="ES9" s="857"/>
      <c r="ET9" s="857"/>
      <c r="EU9" s="857"/>
      <c r="EV9" s="857"/>
      <c r="EW9" s="857"/>
      <c r="EX9" s="857"/>
      <c r="EY9" s="857"/>
      <c r="EZ9" s="857"/>
      <c r="FA9" s="857"/>
      <c r="FB9" s="857"/>
      <c r="FC9" s="857"/>
      <c r="FD9" s="857"/>
      <c r="FE9" s="857"/>
      <c r="FF9" s="857"/>
      <c r="FG9" s="857"/>
      <c r="FH9" s="857"/>
      <c r="FI9" s="857"/>
      <c r="FJ9" s="857"/>
      <c r="FK9" s="857"/>
      <c r="FL9" s="857"/>
      <c r="FM9" s="857"/>
      <c r="FN9" s="857"/>
      <c r="FO9" s="857"/>
      <c r="FP9" s="857"/>
      <c r="FQ9" s="857"/>
      <c r="FR9" s="857"/>
      <c r="FS9" s="857"/>
      <c r="FT9" s="857"/>
      <c r="FU9" s="857"/>
      <c r="FV9" s="857"/>
      <c r="FW9" s="857"/>
      <c r="FX9" s="857"/>
      <c r="FY9" s="857"/>
      <c r="FZ9" s="857"/>
      <c r="GA9" s="857"/>
      <c r="GB9" s="857"/>
      <c r="GC9" s="857"/>
      <c r="GD9" s="857"/>
      <c r="GE9" s="857"/>
      <c r="GF9" s="857"/>
      <c r="GG9" s="857"/>
      <c r="GH9" s="857"/>
      <c r="GI9" s="857"/>
      <c r="GJ9" s="857"/>
      <c r="GK9" s="857"/>
      <c r="GL9" s="857"/>
      <c r="GM9" s="857"/>
      <c r="GN9" s="857"/>
      <c r="GO9" s="857"/>
      <c r="GP9" s="857"/>
      <c r="GQ9" s="857"/>
      <c r="GR9" s="857"/>
      <c r="GS9" s="857"/>
      <c r="GT9" s="857"/>
      <c r="GU9" s="857"/>
      <c r="GV9" s="857"/>
      <c r="GW9" s="857"/>
      <c r="GX9" s="857"/>
      <c r="GY9" s="857"/>
      <c r="GZ9" s="857"/>
      <c r="HA9" s="857"/>
      <c r="HB9" s="857"/>
      <c r="HC9" s="857"/>
      <c r="HD9" s="857"/>
      <c r="HE9" s="857"/>
      <c r="HF9" s="857"/>
      <c r="HG9" s="857"/>
      <c r="HH9" s="857"/>
      <c r="HI9" s="857"/>
      <c r="HJ9" s="857"/>
      <c r="HK9" s="857"/>
      <c r="HL9" s="857"/>
      <c r="HM9" s="857"/>
      <c r="HN9" s="857"/>
      <c r="HO9" s="857"/>
      <c r="HP9" s="857"/>
      <c r="HQ9" s="857"/>
      <c r="HR9" s="857"/>
      <c r="HS9" s="857"/>
      <c r="HT9" s="857"/>
      <c r="HU9" s="857"/>
      <c r="HV9" s="857"/>
      <c r="HW9" s="857"/>
      <c r="HX9" s="857"/>
      <c r="HY9" s="857"/>
      <c r="HZ9" s="857"/>
      <c r="IA9" s="857"/>
      <c r="IB9" s="857"/>
      <c r="IC9" s="857"/>
      <c r="ID9" s="857"/>
      <c r="IE9" s="857"/>
      <c r="IF9" s="857"/>
      <c r="IG9" s="857"/>
      <c r="IH9" s="857"/>
      <c r="II9" s="857"/>
      <c r="IJ9" s="857"/>
      <c r="IK9" s="857"/>
      <c r="IL9" s="857"/>
      <c r="IM9" s="857"/>
      <c r="IN9" s="857"/>
      <c r="IO9" s="857"/>
      <c r="IP9" s="857"/>
      <c r="IQ9" s="857"/>
      <c r="IR9" s="857"/>
      <c r="IS9" s="857"/>
      <c r="IT9" s="857"/>
      <c r="IU9" s="857"/>
      <c r="IV9" s="857"/>
      <c r="IW9" s="857"/>
      <c r="IX9" s="857"/>
      <c r="IY9" s="857"/>
      <c r="IZ9" s="857"/>
      <c r="JA9" s="857"/>
      <c r="JB9" s="857"/>
      <c r="JC9" s="857"/>
      <c r="JD9" s="857"/>
      <c r="JE9" s="857"/>
      <c r="JF9" s="857"/>
      <c r="JG9" s="857"/>
      <c r="JH9" s="857"/>
      <c r="JI9" s="857"/>
      <c r="JJ9" s="857"/>
      <c r="JK9" s="857"/>
      <c r="JL9" s="857"/>
      <c r="JM9" s="857"/>
      <c r="JN9" s="857"/>
      <c r="JO9" s="857"/>
      <c r="JP9" s="857"/>
      <c r="JQ9" s="857"/>
      <c r="JR9" s="857"/>
      <c r="JS9" s="857"/>
      <c r="JT9" s="857"/>
      <c r="JU9" s="857"/>
      <c r="JV9" s="857"/>
      <c r="JW9" s="857"/>
      <c r="JX9" s="857"/>
      <c r="JY9" s="857"/>
      <c r="JZ9" s="857"/>
      <c r="KA9" s="857"/>
      <c r="KB9" s="857"/>
      <c r="KC9" s="857"/>
      <c r="KD9" s="857"/>
      <c r="KE9" s="857"/>
      <c r="KF9" s="857"/>
      <c r="KG9" s="857"/>
      <c r="KH9" s="857"/>
      <c r="KI9" s="857"/>
      <c r="KJ9" s="857"/>
      <c r="KK9" s="857"/>
      <c r="KL9" s="857"/>
      <c r="KM9" s="857"/>
      <c r="KN9" s="857"/>
      <c r="KO9" s="857"/>
      <c r="KP9" s="857"/>
      <c r="KQ9" s="857"/>
      <c r="KR9" s="857"/>
      <c r="KS9" s="857"/>
      <c r="KT9" s="857"/>
      <c r="KU9" s="857"/>
      <c r="KV9" s="857"/>
      <c r="KW9" s="857"/>
      <c r="KX9" s="857"/>
      <c r="KY9" s="857"/>
      <c r="KZ9" s="857"/>
      <c r="LA9" s="857"/>
      <c r="LB9" s="857"/>
      <c r="LC9" s="857"/>
      <c r="LD9" s="857"/>
      <c r="LE9" s="857"/>
      <c r="LF9" s="857"/>
      <c r="LG9" s="857"/>
      <c r="LH9" s="857"/>
      <c r="LI9" s="857"/>
      <c r="LJ9" s="857"/>
      <c r="LK9" s="857"/>
      <c r="LL9" s="857"/>
      <c r="LM9" s="858"/>
    </row>
    <row r="10" spans="1:325">
      <c r="A10" s="310"/>
      <c r="B10" s="350" t="s">
        <v>460</v>
      </c>
      <c r="C10" s="353" t="s">
        <v>459</v>
      </c>
      <c r="D10" s="338">
        <f>SUM(D11:D30)</f>
        <v>0</v>
      </c>
      <c r="E10" s="345"/>
      <c r="F10" s="859"/>
      <c r="G10" s="859"/>
      <c r="H10" s="859"/>
      <c r="I10" s="859"/>
      <c r="J10" s="859"/>
      <c r="K10" s="859"/>
      <c r="L10" s="859"/>
      <c r="M10" s="859"/>
      <c r="N10" s="859"/>
      <c r="O10" s="859"/>
      <c r="P10" s="859"/>
      <c r="Q10" s="859"/>
      <c r="R10" s="859"/>
      <c r="S10" s="859"/>
      <c r="T10" s="859"/>
      <c r="U10" s="859"/>
      <c r="V10" s="859"/>
      <c r="W10" s="859"/>
      <c r="X10" s="859"/>
      <c r="Y10" s="859"/>
      <c r="Z10" s="859"/>
      <c r="AA10" s="859"/>
      <c r="AB10" s="859"/>
      <c r="AC10" s="859"/>
      <c r="AD10" s="859"/>
      <c r="AE10" s="859"/>
      <c r="AF10" s="859"/>
      <c r="AG10" s="859"/>
      <c r="AH10" s="859"/>
      <c r="AI10" s="859"/>
      <c r="AJ10" s="859"/>
      <c r="AK10" s="859"/>
      <c r="AL10" s="859"/>
      <c r="AM10" s="859"/>
      <c r="AN10" s="859"/>
      <c r="AO10" s="859"/>
      <c r="AP10" s="859"/>
      <c r="AQ10" s="859"/>
      <c r="AR10" s="859"/>
      <c r="AS10" s="859"/>
      <c r="AT10" s="859"/>
      <c r="AU10" s="859"/>
      <c r="AV10" s="859"/>
      <c r="AW10" s="859"/>
      <c r="AX10" s="859"/>
      <c r="AY10" s="859"/>
      <c r="AZ10" s="859"/>
      <c r="BA10" s="859"/>
      <c r="BB10" s="859"/>
      <c r="BC10" s="859"/>
      <c r="BD10" s="859"/>
      <c r="BE10" s="859"/>
      <c r="BF10" s="859"/>
      <c r="BG10" s="859"/>
      <c r="BH10" s="859"/>
      <c r="BI10" s="859"/>
      <c r="BJ10" s="859"/>
      <c r="BK10" s="859"/>
      <c r="BL10" s="859"/>
      <c r="BM10" s="859"/>
      <c r="BN10" s="859"/>
      <c r="BO10" s="859"/>
      <c r="BP10" s="859"/>
      <c r="BQ10" s="859"/>
      <c r="BR10" s="859"/>
      <c r="BS10" s="859"/>
      <c r="BT10" s="859"/>
      <c r="BU10" s="859"/>
      <c r="BV10" s="859"/>
      <c r="BW10" s="859"/>
      <c r="BX10" s="859"/>
      <c r="BY10" s="859"/>
      <c r="BZ10" s="859"/>
      <c r="CA10" s="859"/>
      <c r="CB10" s="859"/>
      <c r="CC10" s="859"/>
      <c r="CD10" s="859"/>
      <c r="CE10" s="859"/>
      <c r="CF10" s="859"/>
      <c r="CG10" s="859"/>
      <c r="CH10" s="859"/>
      <c r="CI10" s="859"/>
      <c r="CJ10" s="859"/>
      <c r="CK10" s="859"/>
      <c r="CL10" s="859"/>
      <c r="CM10" s="859"/>
      <c r="CN10" s="859"/>
      <c r="CO10" s="859"/>
      <c r="CP10" s="859"/>
      <c r="CQ10" s="859"/>
      <c r="CR10" s="859"/>
      <c r="CS10" s="859"/>
      <c r="CT10" s="859"/>
      <c r="CU10" s="859"/>
      <c r="CV10" s="859"/>
      <c r="CW10" s="859"/>
      <c r="CX10" s="859"/>
      <c r="CY10" s="859"/>
      <c r="CZ10" s="859"/>
      <c r="DA10" s="859"/>
      <c r="DB10" s="859"/>
      <c r="DC10" s="859"/>
      <c r="DD10" s="859"/>
      <c r="DE10" s="859"/>
      <c r="DF10" s="859"/>
      <c r="DG10" s="859"/>
      <c r="DH10" s="859"/>
      <c r="DI10" s="859"/>
      <c r="DJ10" s="859"/>
      <c r="DK10" s="859"/>
      <c r="DL10" s="859"/>
      <c r="DM10" s="859"/>
      <c r="DN10" s="859"/>
      <c r="DO10" s="859"/>
      <c r="DP10" s="859"/>
      <c r="DQ10" s="859"/>
      <c r="DR10" s="859"/>
      <c r="DS10" s="859"/>
      <c r="DT10" s="859"/>
      <c r="DU10" s="859"/>
      <c r="DV10" s="859"/>
      <c r="DW10" s="859"/>
      <c r="DX10" s="859"/>
      <c r="DY10" s="859"/>
      <c r="DZ10" s="859"/>
      <c r="EA10" s="859"/>
      <c r="EB10" s="859"/>
      <c r="EC10" s="859"/>
      <c r="ED10" s="859"/>
      <c r="EE10" s="859"/>
      <c r="EF10" s="859"/>
      <c r="EG10" s="859"/>
      <c r="EH10" s="859"/>
      <c r="EI10" s="859"/>
      <c r="EJ10" s="859"/>
      <c r="EK10" s="859"/>
      <c r="EL10" s="859"/>
      <c r="EM10" s="859"/>
      <c r="EN10" s="859"/>
      <c r="EO10" s="859"/>
      <c r="EP10" s="859"/>
      <c r="EQ10" s="859"/>
      <c r="ER10" s="859"/>
      <c r="ES10" s="859"/>
      <c r="ET10" s="859"/>
      <c r="EU10" s="859"/>
      <c r="EV10" s="859"/>
      <c r="EW10" s="859"/>
      <c r="EX10" s="859"/>
      <c r="EY10" s="859"/>
      <c r="EZ10" s="859"/>
      <c r="FA10" s="859"/>
      <c r="FB10" s="859"/>
      <c r="FC10" s="859"/>
      <c r="FD10" s="859"/>
      <c r="FE10" s="859"/>
      <c r="FF10" s="859"/>
      <c r="FG10" s="859"/>
      <c r="FH10" s="859"/>
      <c r="FI10" s="859"/>
      <c r="FJ10" s="859"/>
      <c r="FK10" s="859"/>
      <c r="FL10" s="859"/>
      <c r="FM10" s="859"/>
      <c r="FN10" s="859"/>
      <c r="FO10" s="859"/>
      <c r="FP10" s="859"/>
      <c r="FQ10" s="859"/>
      <c r="FR10" s="859"/>
      <c r="FS10" s="859"/>
      <c r="FT10" s="859"/>
      <c r="FU10" s="859"/>
      <c r="FV10" s="859"/>
      <c r="FW10" s="859"/>
      <c r="FX10" s="859"/>
      <c r="FY10" s="859"/>
      <c r="FZ10" s="859"/>
      <c r="GA10" s="859"/>
      <c r="GB10" s="859"/>
      <c r="GC10" s="859"/>
      <c r="GD10" s="859"/>
      <c r="GE10" s="859"/>
      <c r="GF10" s="859"/>
      <c r="GG10" s="859"/>
      <c r="GH10" s="859"/>
      <c r="GI10" s="859"/>
      <c r="GJ10" s="859"/>
      <c r="GK10" s="859"/>
      <c r="GL10" s="859"/>
      <c r="GM10" s="859"/>
      <c r="GN10" s="859"/>
      <c r="GO10" s="859"/>
      <c r="GP10" s="859"/>
      <c r="GQ10" s="859"/>
      <c r="GR10" s="859"/>
      <c r="GS10" s="859"/>
      <c r="GT10" s="859"/>
      <c r="GU10" s="859"/>
      <c r="GV10" s="859"/>
      <c r="GW10" s="859"/>
      <c r="GX10" s="859"/>
      <c r="GY10" s="859"/>
      <c r="GZ10" s="859"/>
      <c r="HA10" s="859"/>
      <c r="HB10" s="859"/>
      <c r="HC10" s="859"/>
      <c r="HD10" s="859"/>
      <c r="HE10" s="859"/>
      <c r="HF10" s="859"/>
      <c r="HG10" s="859"/>
      <c r="HH10" s="859"/>
      <c r="HI10" s="859"/>
      <c r="HJ10" s="859"/>
      <c r="HK10" s="859"/>
      <c r="HL10" s="859"/>
      <c r="HM10" s="859"/>
      <c r="HN10" s="859"/>
      <c r="HO10" s="859"/>
      <c r="HP10" s="859"/>
      <c r="HQ10" s="859"/>
      <c r="HR10" s="859"/>
      <c r="HS10" s="859"/>
      <c r="HT10" s="859"/>
      <c r="HU10" s="859"/>
      <c r="HV10" s="859"/>
      <c r="HW10" s="859"/>
      <c r="HX10" s="859"/>
      <c r="HY10" s="859"/>
      <c r="HZ10" s="859"/>
      <c r="IA10" s="859"/>
      <c r="IB10" s="859"/>
      <c r="IC10" s="859"/>
      <c r="ID10" s="859"/>
      <c r="IE10" s="859"/>
      <c r="IF10" s="859"/>
      <c r="IG10" s="859"/>
      <c r="IH10" s="859"/>
      <c r="II10" s="859"/>
      <c r="IJ10" s="859"/>
      <c r="IK10" s="859"/>
      <c r="IL10" s="859"/>
      <c r="IM10" s="859"/>
      <c r="IN10" s="859"/>
      <c r="IO10" s="859"/>
      <c r="IP10" s="859"/>
      <c r="IQ10" s="859"/>
      <c r="IR10" s="859"/>
      <c r="IS10" s="859"/>
      <c r="IT10" s="859"/>
      <c r="IU10" s="859"/>
      <c r="IV10" s="859"/>
      <c r="IW10" s="859"/>
      <c r="IX10" s="859"/>
      <c r="IY10" s="859"/>
      <c r="IZ10" s="859"/>
      <c r="JA10" s="859"/>
      <c r="JB10" s="859"/>
      <c r="JC10" s="859"/>
      <c r="JD10" s="859"/>
      <c r="JE10" s="859"/>
      <c r="JF10" s="859"/>
      <c r="JG10" s="859"/>
      <c r="JH10" s="859"/>
      <c r="JI10" s="859"/>
      <c r="JJ10" s="859"/>
      <c r="JK10" s="859"/>
      <c r="JL10" s="859"/>
      <c r="JM10" s="859"/>
      <c r="JN10" s="859"/>
      <c r="JO10" s="859"/>
      <c r="JP10" s="859"/>
      <c r="JQ10" s="859"/>
      <c r="JR10" s="859"/>
      <c r="JS10" s="859"/>
      <c r="JT10" s="859"/>
      <c r="JU10" s="859"/>
      <c r="JV10" s="859"/>
      <c r="JW10" s="859"/>
      <c r="JX10" s="859"/>
      <c r="JY10" s="859"/>
      <c r="JZ10" s="859"/>
      <c r="KA10" s="859"/>
      <c r="KB10" s="859"/>
      <c r="KC10" s="859"/>
      <c r="KD10" s="859"/>
      <c r="KE10" s="859"/>
      <c r="KF10" s="859"/>
      <c r="KG10" s="859"/>
      <c r="KH10" s="859"/>
      <c r="KI10" s="859"/>
      <c r="KJ10" s="859"/>
      <c r="KK10" s="859"/>
      <c r="KL10" s="859"/>
      <c r="KM10" s="859"/>
      <c r="KN10" s="859"/>
      <c r="KO10" s="859"/>
      <c r="KP10" s="859"/>
      <c r="KQ10" s="859"/>
      <c r="KR10" s="859"/>
      <c r="KS10" s="859"/>
      <c r="KT10" s="859"/>
      <c r="KU10" s="859"/>
      <c r="KV10" s="859"/>
      <c r="KW10" s="859"/>
      <c r="KX10" s="859"/>
      <c r="KY10" s="859"/>
      <c r="KZ10" s="859"/>
      <c r="LA10" s="859"/>
      <c r="LB10" s="859"/>
      <c r="LC10" s="859"/>
      <c r="LD10" s="859"/>
      <c r="LE10" s="859"/>
      <c r="LF10" s="859"/>
      <c r="LG10" s="859"/>
      <c r="LH10" s="859"/>
      <c r="LI10" s="859"/>
      <c r="LJ10" s="859"/>
      <c r="LK10" s="859"/>
      <c r="LL10" s="859"/>
      <c r="LM10" s="860"/>
    </row>
    <row r="11" spans="1:325">
      <c r="A11" s="310"/>
      <c r="B11" s="309" t="s">
        <v>458</v>
      </c>
      <c r="C11" s="347" t="s">
        <v>457</v>
      </c>
      <c r="D11" s="339"/>
      <c r="E11" s="346"/>
      <c r="F11" s="336"/>
      <c r="G11" s="331"/>
      <c r="H11" s="331"/>
      <c r="I11" s="331"/>
      <c r="J11" s="331"/>
      <c r="K11" s="331"/>
      <c r="L11" s="331"/>
      <c r="M11" s="331"/>
      <c r="N11" s="331"/>
      <c r="O11" s="331"/>
      <c r="P11" s="331"/>
      <c r="Q11" s="331"/>
      <c r="R11" s="331"/>
      <c r="S11" s="331"/>
      <c r="T11" s="331"/>
      <c r="U11" s="331"/>
      <c r="V11" s="331"/>
      <c r="W11" s="331"/>
      <c r="X11" s="331"/>
      <c r="Y11" s="331"/>
      <c r="Z11" s="331"/>
      <c r="AA11" s="331"/>
      <c r="AB11" s="331"/>
      <c r="AC11" s="331"/>
      <c r="AD11" s="331"/>
      <c r="AE11" s="331"/>
      <c r="AF11" s="331"/>
      <c r="AG11" s="331"/>
      <c r="AH11" s="331"/>
      <c r="AI11" s="331"/>
      <c r="AJ11" s="331"/>
      <c r="AK11" s="331"/>
      <c r="AL11" s="331"/>
      <c r="AM11" s="331"/>
      <c r="AN11" s="331"/>
      <c r="AO11" s="331"/>
      <c r="AP11" s="331"/>
      <c r="AQ11" s="331"/>
      <c r="AR11" s="331"/>
      <c r="AS11" s="331"/>
      <c r="AT11" s="331"/>
      <c r="AU11" s="331"/>
      <c r="AV11" s="331"/>
      <c r="AW11" s="331"/>
      <c r="AX11" s="331"/>
      <c r="AY11" s="331"/>
      <c r="AZ11" s="331"/>
      <c r="BA11" s="331"/>
      <c r="BB11" s="331"/>
      <c r="BC11" s="331"/>
      <c r="BD11" s="331"/>
      <c r="BE11" s="331"/>
      <c r="BF11" s="331"/>
      <c r="BG11" s="331"/>
      <c r="BH11" s="331"/>
      <c r="BI11" s="331"/>
      <c r="BJ11" s="331"/>
      <c r="BK11" s="331"/>
      <c r="BL11" s="331"/>
      <c r="BM11" s="331"/>
      <c r="BN11" s="331"/>
      <c r="BO11" s="331"/>
      <c r="BP11" s="331"/>
      <c r="BQ11" s="331"/>
      <c r="BR11" s="331"/>
      <c r="BS11" s="331"/>
      <c r="BT11" s="331"/>
      <c r="BU11" s="331"/>
      <c r="BV11" s="331"/>
      <c r="BW11" s="331"/>
      <c r="BX11" s="331"/>
      <c r="BY11" s="331"/>
      <c r="BZ11" s="331"/>
      <c r="CA11" s="331"/>
      <c r="CB11" s="331"/>
      <c r="CC11" s="331"/>
      <c r="CD11" s="331"/>
      <c r="CE11" s="331"/>
      <c r="CF11" s="331"/>
      <c r="CG11" s="331"/>
      <c r="CH11" s="331"/>
      <c r="CI11" s="331"/>
      <c r="CJ11" s="331"/>
      <c r="CK11" s="331"/>
      <c r="CL11" s="331"/>
      <c r="CM11" s="331"/>
      <c r="CN11" s="331"/>
      <c r="CO11" s="331"/>
      <c r="CP11" s="331"/>
      <c r="CQ11" s="331"/>
      <c r="CR11" s="331"/>
      <c r="CS11" s="331"/>
      <c r="CT11" s="331"/>
      <c r="CU11" s="331"/>
      <c r="CV11" s="331"/>
      <c r="CW11" s="331"/>
      <c r="CX11" s="331"/>
      <c r="CY11" s="331"/>
      <c r="CZ11" s="331"/>
      <c r="DA11" s="331"/>
      <c r="DB11" s="331"/>
      <c r="DC11" s="331"/>
      <c r="DD11" s="331"/>
      <c r="DE11" s="331"/>
      <c r="DF11" s="331"/>
      <c r="DG11" s="331"/>
      <c r="DH11" s="331"/>
      <c r="DI11" s="331"/>
      <c r="DJ11" s="331"/>
      <c r="DK11" s="331"/>
      <c r="DL11" s="331"/>
      <c r="DM11" s="331"/>
      <c r="DN11" s="331"/>
      <c r="DO11" s="331"/>
      <c r="DP11" s="331"/>
      <c r="DQ11" s="331"/>
      <c r="DR11" s="331"/>
      <c r="DS11" s="331"/>
      <c r="DT11" s="331"/>
      <c r="DU11" s="331"/>
      <c r="DV11" s="331"/>
      <c r="DW11" s="331"/>
      <c r="DX11" s="331"/>
      <c r="DY11" s="331"/>
      <c r="DZ11" s="331"/>
      <c r="EA11" s="331"/>
      <c r="EB11" s="331"/>
      <c r="EC11" s="331"/>
      <c r="ED11" s="331"/>
      <c r="EE11" s="331"/>
      <c r="EF11" s="331"/>
      <c r="EG11" s="331"/>
      <c r="EH11" s="331"/>
      <c r="EI11" s="331"/>
      <c r="EJ11" s="331"/>
      <c r="EK11" s="331"/>
      <c r="EL11" s="331"/>
      <c r="EM11" s="331"/>
      <c r="EN11" s="331"/>
      <c r="EO11" s="331"/>
      <c r="EP11" s="331"/>
      <c r="EQ11" s="331"/>
      <c r="ER11" s="331"/>
      <c r="ES11" s="331"/>
      <c r="ET11" s="331"/>
      <c r="EU11" s="331"/>
      <c r="EV11" s="331"/>
      <c r="EW11" s="331"/>
      <c r="EX11" s="331"/>
      <c r="EY11" s="331"/>
      <c r="EZ11" s="331"/>
      <c r="FA11" s="331"/>
      <c r="FB11" s="331"/>
      <c r="FC11" s="331"/>
      <c r="FD11" s="331"/>
      <c r="FE11" s="331"/>
      <c r="FF11" s="331"/>
      <c r="FG11" s="331"/>
      <c r="FH11" s="331"/>
      <c r="FI11" s="331"/>
      <c r="FJ11" s="331"/>
      <c r="FK11" s="331"/>
      <c r="FL11" s="331"/>
      <c r="FM11" s="331"/>
      <c r="FN11" s="331"/>
      <c r="FO11" s="331"/>
      <c r="FP11" s="331"/>
      <c r="FQ11" s="331"/>
      <c r="FR11" s="331"/>
      <c r="FS11" s="331"/>
      <c r="FT11" s="331"/>
      <c r="FU11" s="331"/>
      <c r="FV11" s="331"/>
      <c r="FW11" s="331"/>
      <c r="FX11" s="331"/>
      <c r="FY11" s="331"/>
      <c r="FZ11" s="331"/>
      <c r="GA11" s="331"/>
      <c r="GB11" s="331"/>
      <c r="GC11" s="331"/>
      <c r="GD11" s="331"/>
      <c r="GE11" s="331"/>
      <c r="GF11" s="331"/>
      <c r="GG11" s="331"/>
      <c r="GH11" s="331"/>
      <c r="GI11" s="331"/>
      <c r="GJ11" s="331"/>
      <c r="GK11" s="331"/>
      <c r="GL11" s="331"/>
      <c r="GM11" s="331"/>
      <c r="GN11" s="331"/>
      <c r="GO11" s="331"/>
      <c r="GP11" s="331"/>
      <c r="GQ11" s="331"/>
      <c r="GR11" s="331"/>
      <c r="GS11" s="331"/>
      <c r="GT11" s="331"/>
      <c r="GU11" s="331"/>
      <c r="GV11" s="331"/>
      <c r="GW11" s="331"/>
      <c r="GX11" s="331"/>
      <c r="GY11" s="331"/>
      <c r="GZ11" s="331"/>
      <c r="HA11" s="331"/>
      <c r="HB11" s="331"/>
      <c r="HC11" s="331"/>
      <c r="HD11" s="331"/>
      <c r="HE11" s="331"/>
      <c r="HF11" s="331"/>
      <c r="HG11" s="331"/>
      <c r="HH11" s="331"/>
      <c r="HI11" s="331"/>
      <c r="HJ11" s="331"/>
      <c r="HK11" s="331"/>
      <c r="HL11" s="331"/>
      <c r="HM11" s="331"/>
      <c r="HN11" s="331"/>
      <c r="HO11" s="331"/>
      <c r="HP11" s="331"/>
      <c r="HQ11" s="331"/>
      <c r="HR11" s="331"/>
      <c r="HS11" s="331"/>
      <c r="HT11" s="331"/>
      <c r="HU11" s="331"/>
      <c r="HV11" s="331"/>
      <c r="HW11" s="331"/>
      <c r="HX11" s="331"/>
      <c r="HY11" s="331"/>
      <c r="HZ11" s="331"/>
      <c r="IA11" s="331"/>
      <c r="IB11" s="331"/>
      <c r="IC11" s="331"/>
      <c r="ID11" s="331"/>
      <c r="IE11" s="331"/>
      <c r="IF11" s="331"/>
      <c r="IG11" s="331"/>
      <c r="IH11" s="331"/>
      <c r="II11" s="331"/>
      <c r="IJ11" s="331"/>
      <c r="IK11" s="331"/>
      <c r="IL11" s="331"/>
      <c r="IM11" s="331"/>
      <c r="IN11" s="331"/>
      <c r="IO11" s="331"/>
      <c r="IP11" s="331"/>
      <c r="IQ11" s="331"/>
      <c r="IR11" s="331"/>
      <c r="IS11" s="331"/>
      <c r="IT11" s="331"/>
      <c r="IU11" s="331"/>
      <c r="IV11" s="331"/>
      <c r="IW11" s="331"/>
      <c r="IX11" s="331"/>
      <c r="IY11" s="331"/>
      <c r="IZ11" s="331"/>
      <c r="JA11" s="331"/>
      <c r="JB11" s="331"/>
      <c r="JC11" s="331"/>
      <c r="JD11" s="331"/>
      <c r="JE11" s="331"/>
      <c r="JF11" s="331"/>
      <c r="JG11" s="331"/>
      <c r="JH11" s="331"/>
      <c r="JI11" s="331"/>
      <c r="JJ11" s="331"/>
      <c r="JK11" s="331"/>
      <c r="JL11" s="331"/>
      <c r="JM11" s="331"/>
      <c r="JN11" s="331"/>
      <c r="JO11" s="331"/>
      <c r="JP11" s="331"/>
      <c r="JQ11" s="331"/>
      <c r="JR11" s="331"/>
      <c r="JS11" s="331"/>
      <c r="JT11" s="331"/>
      <c r="JU11" s="331"/>
      <c r="JV11" s="331"/>
      <c r="JW11" s="331"/>
      <c r="JX11" s="331"/>
      <c r="JY11" s="331"/>
      <c r="JZ11" s="331"/>
      <c r="KA11" s="331"/>
      <c r="KB11" s="331"/>
      <c r="KC11" s="331"/>
      <c r="KD11" s="331"/>
      <c r="KE11" s="331"/>
      <c r="KF11" s="331"/>
      <c r="KG11" s="331"/>
      <c r="KH11" s="331"/>
      <c r="KI11" s="331"/>
      <c r="KJ11" s="331"/>
      <c r="KK11" s="331"/>
      <c r="KL11" s="331"/>
      <c r="KM11" s="331"/>
      <c r="KN11" s="331"/>
      <c r="KO11" s="331"/>
      <c r="KP11" s="331"/>
      <c r="KQ11" s="331"/>
      <c r="KR11" s="331"/>
      <c r="KS11" s="331"/>
      <c r="KT11" s="331"/>
      <c r="KU11" s="331"/>
      <c r="KV11" s="331"/>
      <c r="KW11" s="331"/>
      <c r="KX11" s="331"/>
      <c r="KY11" s="331"/>
      <c r="KZ11" s="331"/>
      <c r="LA11" s="331"/>
      <c r="LB11" s="331"/>
      <c r="LC11" s="331"/>
      <c r="LD11" s="331"/>
      <c r="LE11" s="331"/>
      <c r="LF11" s="331"/>
      <c r="LG11" s="331"/>
      <c r="LH11" s="331"/>
      <c r="LI11" s="331"/>
      <c r="LJ11" s="331"/>
      <c r="LK11" s="331"/>
      <c r="LL11" s="331"/>
      <c r="LM11" s="331"/>
    </row>
    <row r="12" spans="1:325">
      <c r="A12" s="310"/>
      <c r="B12" s="309" t="s">
        <v>456</v>
      </c>
      <c r="C12" s="347" t="s">
        <v>455</v>
      </c>
      <c r="D12" s="339"/>
      <c r="E12" s="346"/>
      <c r="F12" s="336" t="s">
        <v>850</v>
      </c>
      <c r="G12" s="331" t="s">
        <v>850</v>
      </c>
      <c r="H12" s="331"/>
      <c r="I12" s="331"/>
      <c r="J12" s="331"/>
      <c r="K12" s="331"/>
      <c r="L12" s="331"/>
      <c r="M12" s="331"/>
      <c r="N12" s="331"/>
      <c r="O12" s="331"/>
      <c r="P12" s="331"/>
      <c r="Q12" s="331"/>
      <c r="R12" s="331"/>
      <c r="S12" s="331"/>
      <c r="T12" s="331"/>
      <c r="U12" s="331"/>
      <c r="V12" s="331"/>
      <c r="W12" s="331"/>
      <c r="X12" s="331"/>
      <c r="Y12" s="331"/>
      <c r="Z12" s="331"/>
      <c r="AA12" s="331"/>
      <c r="AB12" s="331"/>
      <c r="AC12" s="331"/>
      <c r="AD12" s="331"/>
      <c r="AE12" s="331"/>
      <c r="AF12" s="331"/>
      <c r="AG12" s="331"/>
      <c r="AH12" s="331"/>
      <c r="AI12" s="331"/>
      <c r="AJ12" s="331"/>
      <c r="AK12" s="331"/>
      <c r="AL12" s="331"/>
      <c r="AM12" s="331"/>
      <c r="AN12" s="331"/>
      <c r="AO12" s="331"/>
      <c r="AP12" s="331"/>
      <c r="AQ12" s="331"/>
      <c r="AR12" s="331"/>
      <c r="AS12" s="331"/>
      <c r="AT12" s="331"/>
      <c r="AU12" s="331"/>
      <c r="AV12" s="331"/>
      <c r="AW12" s="331"/>
      <c r="AX12" s="331"/>
      <c r="AY12" s="331"/>
      <c r="AZ12" s="331"/>
      <c r="BA12" s="331"/>
      <c r="BB12" s="331"/>
      <c r="BC12" s="331"/>
      <c r="BD12" s="331"/>
      <c r="BE12" s="331"/>
      <c r="BF12" s="331"/>
      <c r="BG12" s="331"/>
      <c r="BH12" s="331"/>
      <c r="BI12" s="331"/>
      <c r="BJ12" s="331"/>
      <c r="BK12" s="331"/>
      <c r="BL12" s="331"/>
      <c r="BM12" s="331"/>
      <c r="BN12" s="331"/>
      <c r="BO12" s="331"/>
      <c r="BP12" s="331"/>
      <c r="BQ12" s="331"/>
      <c r="BR12" s="331"/>
      <c r="BS12" s="331"/>
      <c r="BT12" s="331"/>
      <c r="BU12" s="331"/>
      <c r="BV12" s="331"/>
      <c r="BW12" s="331"/>
      <c r="BX12" s="331"/>
      <c r="BY12" s="331"/>
      <c r="BZ12" s="331"/>
      <c r="CA12" s="331"/>
      <c r="CB12" s="331"/>
      <c r="CC12" s="331"/>
      <c r="CD12" s="331"/>
      <c r="CE12" s="331"/>
      <c r="CF12" s="331"/>
      <c r="CG12" s="331"/>
      <c r="CH12" s="331"/>
      <c r="CI12" s="331"/>
      <c r="CJ12" s="331"/>
      <c r="CK12" s="331"/>
      <c r="CL12" s="331"/>
      <c r="CM12" s="331"/>
      <c r="CN12" s="331"/>
      <c r="CO12" s="331"/>
      <c r="CP12" s="331"/>
      <c r="CQ12" s="331"/>
      <c r="CR12" s="331"/>
      <c r="CS12" s="331"/>
      <c r="CT12" s="331"/>
      <c r="CU12" s="331"/>
      <c r="CV12" s="331"/>
      <c r="CW12" s="331"/>
      <c r="CX12" s="331"/>
      <c r="CY12" s="331"/>
      <c r="CZ12" s="331"/>
      <c r="DA12" s="331"/>
      <c r="DB12" s="331"/>
      <c r="DC12" s="331"/>
      <c r="DD12" s="331"/>
      <c r="DE12" s="331"/>
      <c r="DF12" s="331"/>
      <c r="DG12" s="331"/>
      <c r="DH12" s="331"/>
      <c r="DI12" s="331"/>
      <c r="DJ12" s="331"/>
      <c r="DK12" s="331"/>
      <c r="DL12" s="331"/>
      <c r="DM12" s="331"/>
      <c r="DN12" s="331"/>
      <c r="DO12" s="331"/>
      <c r="DP12" s="331"/>
      <c r="DQ12" s="331"/>
      <c r="DR12" s="331"/>
      <c r="DS12" s="331"/>
      <c r="DT12" s="331"/>
      <c r="DU12" s="331"/>
      <c r="DV12" s="331"/>
      <c r="DW12" s="331"/>
      <c r="DX12" s="331"/>
      <c r="DY12" s="331"/>
      <c r="DZ12" s="331"/>
      <c r="EA12" s="331"/>
      <c r="EB12" s="331"/>
      <c r="EC12" s="331"/>
      <c r="ED12" s="331"/>
      <c r="EE12" s="331"/>
      <c r="EF12" s="331"/>
      <c r="EG12" s="331"/>
      <c r="EH12" s="331"/>
      <c r="EI12" s="331"/>
      <c r="EJ12" s="331"/>
      <c r="EK12" s="331"/>
      <c r="EL12" s="331"/>
      <c r="EM12" s="331"/>
      <c r="EN12" s="331"/>
      <c r="EO12" s="331"/>
      <c r="EP12" s="331"/>
      <c r="EQ12" s="331"/>
      <c r="ER12" s="331"/>
      <c r="ES12" s="331"/>
      <c r="ET12" s="331"/>
      <c r="EU12" s="331"/>
      <c r="EV12" s="331"/>
      <c r="EW12" s="331"/>
      <c r="EX12" s="331"/>
      <c r="EY12" s="331"/>
      <c r="EZ12" s="331"/>
      <c r="FA12" s="331"/>
      <c r="FB12" s="331"/>
      <c r="FC12" s="331"/>
      <c r="FD12" s="331"/>
      <c r="FE12" s="331"/>
      <c r="FF12" s="331"/>
      <c r="FG12" s="331"/>
      <c r="FH12" s="331"/>
      <c r="FI12" s="331"/>
      <c r="FJ12" s="331"/>
      <c r="FK12" s="331"/>
      <c r="FL12" s="331"/>
      <c r="FM12" s="331"/>
      <c r="FN12" s="331"/>
      <c r="FO12" s="331"/>
      <c r="FP12" s="331"/>
      <c r="FQ12" s="331"/>
      <c r="FR12" s="331"/>
      <c r="FS12" s="331"/>
      <c r="FT12" s="331"/>
      <c r="FU12" s="331"/>
      <c r="FV12" s="331"/>
      <c r="FW12" s="331"/>
      <c r="FX12" s="331"/>
      <c r="FY12" s="331"/>
      <c r="FZ12" s="331"/>
      <c r="GA12" s="331"/>
      <c r="GB12" s="331"/>
      <c r="GC12" s="331"/>
      <c r="GD12" s="331"/>
      <c r="GE12" s="331"/>
      <c r="GF12" s="331"/>
      <c r="GG12" s="331"/>
      <c r="GH12" s="331"/>
      <c r="GI12" s="331"/>
      <c r="GJ12" s="331"/>
      <c r="GK12" s="331"/>
      <c r="GL12" s="331"/>
      <c r="GM12" s="331"/>
      <c r="GN12" s="331"/>
      <c r="GO12" s="331"/>
      <c r="GP12" s="331"/>
      <c r="GQ12" s="331"/>
      <c r="GR12" s="331"/>
      <c r="GS12" s="331"/>
      <c r="GT12" s="331"/>
      <c r="GU12" s="331"/>
      <c r="GV12" s="331"/>
      <c r="GW12" s="331"/>
      <c r="GX12" s="331"/>
      <c r="GY12" s="331"/>
      <c r="GZ12" s="331"/>
      <c r="HA12" s="331"/>
      <c r="HB12" s="331"/>
      <c r="HC12" s="331"/>
      <c r="HD12" s="331"/>
      <c r="HE12" s="331"/>
      <c r="HF12" s="331"/>
      <c r="HG12" s="331"/>
      <c r="HH12" s="331"/>
      <c r="HI12" s="331"/>
      <c r="HJ12" s="331"/>
      <c r="HK12" s="331"/>
      <c r="HL12" s="331"/>
      <c r="HM12" s="331"/>
      <c r="HN12" s="331"/>
      <c r="HO12" s="331"/>
      <c r="HP12" s="331"/>
      <c r="HQ12" s="331"/>
      <c r="HR12" s="331"/>
      <c r="HS12" s="331"/>
      <c r="HT12" s="331"/>
      <c r="HU12" s="331"/>
      <c r="HV12" s="331"/>
      <c r="HW12" s="331"/>
      <c r="HX12" s="331"/>
      <c r="HY12" s="331"/>
      <c r="HZ12" s="331"/>
      <c r="IA12" s="331"/>
      <c r="IB12" s="331"/>
      <c r="IC12" s="331"/>
      <c r="ID12" s="331"/>
      <c r="IE12" s="331"/>
      <c r="IF12" s="331"/>
      <c r="IG12" s="331"/>
      <c r="IH12" s="331"/>
      <c r="II12" s="331"/>
      <c r="IJ12" s="331"/>
      <c r="IK12" s="331"/>
      <c r="IL12" s="331"/>
      <c r="IM12" s="331"/>
      <c r="IN12" s="331"/>
      <c r="IO12" s="331"/>
      <c r="IP12" s="331"/>
      <c r="IQ12" s="331"/>
      <c r="IR12" s="331"/>
      <c r="IS12" s="331"/>
      <c r="IT12" s="331"/>
      <c r="IU12" s="331"/>
      <c r="IV12" s="331"/>
      <c r="IW12" s="331"/>
      <c r="IX12" s="331"/>
      <c r="IY12" s="331"/>
      <c r="IZ12" s="331"/>
      <c r="JA12" s="331"/>
      <c r="JB12" s="331"/>
      <c r="JC12" s="331"/>
      <c r="JD12" s="331"/>
      <c r="JE12" s="331"/>
      <c r="JF12" s="331"/>
      <c r="JG12" s="331"/>
      <c r="JH12" s="331"/>
      <c r="JI12" s="331"/>
      <c r="JJ12" s="331"/>
      <c r="JK12" s="331"/>
      <c r="JL12" s="331"/>
      <c r="JM12" s="331"/>
      <c r="JN12" s="331"/>
      <c r="JO12" s="331"/>
      <c r="JP12" s="331"/>
      <c r="JQ12" s="331"/>
      <c r="JR12" s="331"/>
      <c r="JS12" s="331"/>
      <c r="JT12" s="331"/>
      <c r="JU12" s="331"/>
      <c r="JV12" s="331"/>
      <c r="JW12" s="331"/>
      <c r="JX12" s="331"/>
      <c r="JY12" s="331"/>
      <c r="JZ12" s="331"/>
      <c r="KA12" s="331"/>
      <c r="KB12" s="331"/>
      <c r="KC12" s="331"/>
      <c r="KD12" s="331"/>
      <c r="KE12" s="331"/>
      <c r="KF12" s="331"/>
      <c r="KG12" s="331"/>
      <c r="KH12" s="331"/>
      <c r="KI12" s="331"/>
      <c r="KJ12" s="331"/>
      <c r="KK12" s="331"/>
      <c r="KL12" s="331"/>
      <c r="KM12" s="331"/>
      <c r="KN12" s="331"/>
      <c r="KO12" s="331"/>
      <c r="KP12" s="331"/>
      <c r="KQ12" s="331"/>
      <c r="KR12" s="331"/>
      <c r="KS12" s="331"/>
      <c r="KT12" s="331"/>
      <c r="KU12" s="331"/>
      <c r="KV12" s="331"/>
      <c r="KW12" s="331"/>
      <c r="KX12" s="331"/>
      <c r="KY12" s="331"/>
      <c r="KZ12" s="331"/>
      <c r="LA12" s="331"/>
      <c r="LB12" s="331"/>
      <c r="LC12" s="331"/>
      <c r="LD12" s="331"/>
      <c r="LE12" s="331"/>
      <c r="LF12" s="331"/>
      <c r="LG12" s="331"/>
      <c r="LH12" s="331"/>
      <c r="LI12" s="331"/>
      <c r="LJ12" s="331"/>
      <c r="LK12" s="331"/>
      <c r="LL12" s="331"/>
      <c r="LM12" s="331"/>
    </row>
    <row r="13" spans="1:325">
      <c r="A13" s="310"/>
      <c r="B13" s="309" t="s">
        <v>454</v>
      </c>
      <c r="C13" s="347" t="s">
        <v>453</v>
      </c>
      <c r="D13" s="339"/>
      <c r="E13" s="346"/>
      <c r="F13" s="336" t="s">
        <v>850</v>
      </c>
      <c r="G13" s="331" t="s">
        <v>850</v>
      </c>
      <c r="H13" s="332"/>
      <c r="I13" s="331"/>
      <c r="J13" s="331"/>
      <c r="K13" s="331"/>
      <c r="L13" s="331"/>
      <c r="M13" s="331"/>
      <c r="N13" s="331"/>
      <c r="O13" s="331"/>
      <c r="P13" s="331"/>
      <c r="Q13" s="331"/>
      <c r="R13" s="331"/>
      <c r="S13" s="331"/>
      <c r="T13" s="331"/>
      <c r="U13" s="331"/>
      <c r="V13" s="331"/>
      <c r="W13" s="331"/>
      <c r="X13" s="331"/>
      <c r="Y13" s="331"/>
      <c r="Z13" s="331"/>
      <c r="AA13" s="331"/>
      <c r="AB13" s="331"/>
      <c r="AC13" s="331"/>
      <c r="AD13" s="331"/>
      <c r="AE13" s="331"/>
      <c r="AF13" s="331"/>
      <c r="AG13" s="331"/>
      <c r="AH13" s="331"/>
      <c r="AI13" s="331"/>
      <c r="AJ13" s="331"/>
      <c r="AK13" s="331"/>
      <c r="AL13" s="331"/>
      <c r="AM13" s="331"/>
      <c r="AN13" s="331"/>
      <c r="AO13" s="331"/>
      <c r="AP13" s="331"/>
      <c r="AQ13" s="331"/>
      <c r="AR13" s="331"/>
      <c r="AS13" s="331"/>
      <c r="AT13" s="331"/>
      <c r="AU13" s="331"/>
      <c r="AV13" s="331"/>
      <c r="AW13" s="331"/>
      <c r="AX13" s="331"/>
      <c r="AY13" s="331"/>
      <c r="AZ13" s="331"/>
      <c r="BA13" s="331"/>
      <c r="BB13" s="331"/>
      <c r="BC13" s="331"/>
      <c r="BD13" s="331"/>
      <c r="BE13" s="331"/>
      <c r="BF13" s="331"/>
      <c r="BG13" s="331"/>
      <c r="BH13" s="331"/>
      <c r="BI13" s="331"/>
      <c r="BJ13" s="331"/>
      <c r="BK13" s="331"/>
      <c r="BL13" s="331"/>
      <c r="BM13" s="331"/>
      <c r="BN13" s="331"/>
      <c r="BO13" s="331"/>
      <c r="BP13" s="331"/>
      <c r="BQ13" s="331"/>
      <c r="BR13" s="331"/>
      <c r="BS13" s="331"/>
      <c r="BT13" s="331"/>
      <c r="BU13" s="331"/>
      <c r="BV13" s="331"/>
      <c r="BW13" s="331"/>
      <c r="BX13" s="331"/>
      <c r="BY13" s="331"/>
      <c r="BZ13" s="331"/>
      <c r="CA13" s="331"/>
      <c r="CB13" s="331"/>
      <c r="CC13" s="331"/>
      <c r="CD13" s="331"/>
      <c r="CE13" s="331"/>
      <c r="CF13" s="331"/>
      <c r="CG13" s="331"/>
      <c r="CH13" s="331"/>
      <c r="CI13" s="331"/>
      <c r="CJ13" s="331"/>
      <c r="CK13" s="331"/>
      <c r="CL13" s="331"/>
      <c r="CM13" s="331"/>
      <c r="CN13" s="331"/>
      <c r="CO13" s="331"/>
      <c r="CP13" s="331"/>
      <c r="CQ13" s="331"/>
      <c r="CR13" s="331"/>
      <c r="CS13" s="331"/>
      <c r="CT13" s="331"/>
      <c r="CU13" s="331"/>
      <c r="CV13" s="331"/>
      <c r="CW13" s="331"/>
      <c r="CX13" s="331"/>
      <c r="CY13" s="331"/>
      <c r="CZ13" s="331"/>
      <c r="DA13" s="331"/>
      <c r="DB13" s="331"/>
      <c r="DC13" s="331"/>
      <c r="DD13" s="331"/>
      <c r="DE13" s="331"/>
      <c r="DF13" s="331"/>
      <c r="DG13" s="331"/>
      <c r="DH13" s="331"/>
      <c r="DI13" s="331"/>
      <c r="DJ13" s="331"/>
      <c r="DK13" s="331"/>
      <c r="DL13" s="331"/>
      <c r="DM13" s="331"/>
      <c r="DN13" s="331"/>
      <c r="DO13" s="331"/>
      <c r="DP13" s="331"/>
      <c r="DQ13" s="331"/>
      <c r="DR13" s="331"/>
      <c r="DS13" s="331"/>
      <c r="DT13" s="331"/>
      <c r="DU13" s="331"/>
      <c r="DV13" s="331"/>
      <c r="DW13" s="331"/>
      <c r="DX13" s="331"/>
      <c r="DY13" s="331"/>
      <c r="DZ13" s="331"/>
      <c r="EA13" s="331"/>
      <c r="EB13" s="331"/>
      <c r="EC13" s="331"/>
      <c r="ED13" s="331"/>
      <c r="EE13" s="331"/>
      <c r="EF13" s="331"/>
      <c r="EG13" s="331"/>
      <c r="EH13" s="331"/>
      <c r="EI13" s="331"/>
      <c r="EJ13" s="331"/>
      <c r="EK13" s="331"/>
      <c r="EL13" s="331"/>
      <c r="EM13" s="331"/>
      <c r="EN13" s="331"/>
      <c r="EO13" s="331"/>
      <c r="EP13" s="331"/>
      <c r="EQ13" s="331"/>
      <c r="ER13" s="331"/>
      <c r="ES13" s="331"/>
      <c r="ET13" s="331"/>
      <c r="EU13" s="331"/>
      <c r="EV13" s="331"/>
      <c r="EW13" s="331"/>
      <c r="EX13" s="331"/>
      <c r="EY13" s="331"/>
      <c r="EZ13" s="331"/>
      <c r="FA13" s="331"/>
      <c r="FB13" s="331"/>
      <c r="FC13" s="331"/>
      <c r="FD13" s="331"/>
      <c r="FE13" s="331"/>
      <c r="FF13" s="331"/>
      <c r="FG13" s="331"/>
      <c r="FH13" s="331"/>
      <c r="FI13" s="331"/>
      <c r="FJ13" s="331"/>
      <c r="FK13" s="331"/>
      <c r="FL13" s="331"/>
      <c r="FM13" s="331"/>
      <c r="FN13" s="331"/>
      <c r="FO13" s="331"/>
      <c r="FP13" s="331"/>
      <c r="FQ13" s="331"/>
      <c r="FR13" s="331"/>
      <c r="FS13" s="331"/>
      <c r="FT13" s="331"/>
      <c r="FU13" s="331"/>
      <c r="FV13" s="331"/>
      <c r="FW13" s="331"/>
      <c r="FX13" s="331"/>
      <c r="FY13" s="331"/>
      <c r="FZ13" s="331"/>
      <c r="GA13" s="331"/>
      <c r="GB13" s="331"/>
      <c r="GC13" s="331"/>
      <c r="GD13" s="331"/>
      <c r="GE13" s="331"/>
      <c r="GF13" s="331"/>
      <c r="GG13" s="331"/>
      <c r="GH13" s="331"/>
      <c r="GI13" s="331"/>
      <c r="GJ13" s="331"/>
      <c r="GK13" s="331"/>
      <c r="GL13" s="331"/>
      <c r="GM13" s="331"/>
      <c r="GN13" s="331"/>
      <c r="GO13" s="331"/>
      <c r="GP13" s="331"/>
      <c r="GQ13" s="331"/>
      <c r="GR13" s="331"/>
      <c r="GS13" s="331"/>
      <c r="GT13" s="331"/>
      <c r="GU13" s="331"/>
      <c r="GV13" s="331"/>
      <c r="GW13" s="331"/>
      <c r="GX13" s="331"/>
      <c r="GY13" s="331"/>
      <c r="GZ13" s="331"/>
      <c r="HA13" s="331"/>
      <c r="HB13" s="331"/>
      <c r="HC13" s="331"/>
      <c r="HD13" s="331"/>
      <c r="HE13" s="331"/>
      <c r="HF13" s="331"/>
      <c r="HG13" s="331"/>
      <c r="HH13" s="331"/>
      <c r="HI13" s="331"/>
      <c r="HJ13" s="331"/>
      <c r="HK13" s="331"/>
      <c r="HL13" s="331"/>
      <c r="HM13" s="331"/>
      <c r="HN13" s="331"/>
      <c r="HO13" s="331"/>
      <c r="HP13" s="331"/>
      <c r="HQ13" s="331"/>
      <c r="HR13" s="331"/>
      <c r="HS13" s="331"/>
      <c r="HT13" s="331"/>
      <c r="HU13" s="331"/>
      <c r="HV13" s="331"/>
      <c r="HW13" s="331"/>
      <c r="HX13" s="331"/>
      <c r="HY13" s="331"/>
      <c r="HZ13" s="331"/>
      <c r="IA13" s="331"/>
      <c r="IB13" s="331"/>
      <c r="IC13" s="331"/>
      <c r="ID13" s="331"/>
      <c r="IE13" s="331"/>
      <c r="IF13" s="331"/>
      <c r="IG13" s="331"/>
      <c r="IH13" s="331"/>
      <c r="II13" s="331"/>
      <c r="IJ13" s="331"/>
      <c r="IK13" s="331"/>
      <c r="IL13" s="331"/>
      <c r="IM13" s="331"/>
      <c r="IN13" s="331"/>
      <c r="IO13" s="331"/>
      <c r="IP13" s="331"/>
      <c r="IQ13" s="331"/>
      <c r="IR13" s="331"/>
      <c r="IS13" s="331"/>
      <c r="IT13" s="331"/>
      <c r="IU13" s="331"/>
      <c r="IV13" s="331"/>
      <c r="IW13" s="331"/>
      <c r="IX13" s="331"/>
      <c r="IY13" s="331"/>
      <c r="IZ13" s="331"/>
      <c r="JA13" s="331"/>
      <c r="JB13" s="331"/>
      <c r="JC13" s="331"/>
      <c r="JD13" s="331"/>
      <c r="JE13" s="331"/>
      <c r="JF13" s="331"/>
      <c r="JG13" s="331"/>
      <c r="JH13" s="331"/>
      <c r="JI13" s="331"/>
      <c r="JJ13" s="331"/>
      <c r="JK13" s="331"/>
      <c r="JL13" s="331"/>
      <c r="JM13" s="331"/>
      <c r="JN13" s="331"/>
      <c r="JO13" s="331"/>
      <c r="JP13" s="331"/>
      <c r="JQ13" s="331"/>
      <c r="JR13" s="331"/>
      <c r="JS13" s="331"/>
      <c r="JT13" s="331"/>
      <c r="JU13" s="331"/>
      <c r="JV13" s="331"/>
      <c r="JW13" s="331"/>
      <c r="JX13" s="331"/>
      <c r="JY13" s="331"/>
      <c r="JZ13" s="331"/>
      <c r="KA13" s="331"/>
      <c r="KB13" s="331"/>
      <c r="KC13" s="331"/>
      <c r="KD13" s="331"/>
      <c r="KE13" s="331"/>
      <c r="KF13" s="331"/>
      <c r="KG13" s="331"/>
      <c r="KH13" s="331"/>
      <c r="KI13" s="331"/>
      <c r="KJ13" s="331"/>
      <c r="KK13" s="331"/>
      <c r="KL13" s="331"/>
      <c r="KM13" s="331"/>
      <c r="KN13" s="331"/>
      <c r="KO13" s="331"/>
      <c r="KP13" s="331"/>
      <c r="KQ13" s="331"/>
      <c r="KR13" s="331"/>
      <c r="KS13" s="331"/>
      <c r="KT13" s="331"/>
      <c r="KU13" s="331"/>
      <c r="KV13" s="331"/>
      <c r="KW13" s="331"/>
      <c r="KX13" s="331"/>
      <c r="KY13" s="331"/>
      <c r="KZ13" s="331"/>
      <c r="LA13" s="331"/>
      <c r="LB13" s="331"/>
      <c r="LC13" s="331"/>
      <c r="LD13" s="331"/>
      <c r="LE13" s="331"/>
      <c r="LF13" s="331"/>
      <c r="LG13" s="331"/>
      <c r="LH13" s="331"/>
      <c r="LI13" s="331"/>
      <c r="LJ13" s="331"/>
      <c r="LK13" s="331"/>
      <c r="LL13" s="331"/>
      <c r="LM13" s="331"/>
    </row>
    <row r="14" spans="1:325">
      <c r="A14" s="310"/>
      <c r="B14" s="309" t="s">
        <v>452</v>
      </c>
      <c r="C14" s="347" t="s">
        <v>451</v>
      </c>
      <c r="D14" s="339"/>
      <c r="E14" s="346"/>
      <c r="F14" s="336"/>
      <c r="G14" s="331"/>
      <c r="H14" s="332"/>
      <c r="I14" s="333" t="s">
        <v>850</v>
      </c>
      <c r="J14" s="331"/>
      <c r="K14" s="331"/>
      <c r="L14" s="331"/>
      <c r="M14" s="331"/>
      <c r="N14" s="331"/>
      <c r="O14" s="331"/>
      <c r="P14" s="331"/>
      <c r="Q14" s="331"/>
      <c r="R14" s="331"/>
      <c r="S14" s="331"/>
      <c r="T14" s="331"/>
      <c r="U14" s="331"/>
      <c r="V14" s="331"/>
      <c r="W14" s="331"/>
      <c r="X14" s="331"/>
      <c r="Y14" s="331"/>
      <c r="Z14" s="331"/>
      <c r="AA14" s="331"/>
      <c r="AB14" s="331"/>
      <c r="AC14" s="331"/>
      <c r="AD14" s="331"/>
      <c r="AE14" s="331"/>
      <c r="AF14" s="331"/>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c r="HD14" s="331"/>
      <c r="HE14" s="331"/>
      <c r="HF14" s="331"/>
      <c r="HG14" s="331"/>
      <c r="HH14" s="331"/>
      <c r="HI14" s="331"/>
      <c r="HJ14" s="331"/>
      <c r="HK14" s="331"/>
      <c r="HL14" s="331"/>
      <c r="HM14" s="331"/>
      <c r="HN14" s="331"/>
      <c r="HO14" s="331"/>
      <c r="HP14" s="331"/>
      <c r="HQ14" s="331"/>
      <c r="HR14" s="331"/>
      <c r="HS14" s="331"/>
      <c r="HT14" s="331"/>
      <c r="HU14" s="331"/>
      <c r="HV14" s="331"/>
      <c r="HW14" s="331"/>
      <c r="HX14" s="331"/>
      <c r="HY14" s="331"/>
      <c r="HZ14" s="331"/>
      <c r="IA14" s="331"/>
      <c r="IB14" s="331"/>
      <c r="IC14" s="331"/>
      <c r="ID14" s="331"/>
      <c r="IE14" s="331"/>
      <c r="IF14" s="331"/>
      <c r="IG14" s="331"/>
      <c r="IH14" s="331"/>
      <c r="II14" s="331"/>
      <c r="IJ14" s="331"/>
      <c r="IK14" s="331"/>
      <c r="IL14" s="331"/>
      <c r="IM14" s="331"/>
      <c r="IN14" s="331"/>
      <c r="IO14" s="331"/>
      <c r="IP14" s="331"/>
      <c r="IQ14" s="331"/>
      <c r="IR14" s="331"/>
      <c r="IS14" s="331"/>
      <c r="IT14" s="331"/>
      <c r="IU14" s="331"/>
      <c r="IV14" s="331"/>
      <c r="IW14" s="331"/>
      <c r="IX14" s="331"/>
      <c r="IY14" s="331"/>
      <c r="IZ14" s="331"/>
      <c r="JA14" s="331"/>
      <c r="JB14" s="331"/>
      <c r="JC14" s="331"/>
      <c r="JD14" s="331"/>
      <c r="JE14" s="331"/>
      <c r="JF14" s="331"/>
      <c r="JG14" s="331"/>
      <c r="JH14" s="331"/>
      <c r="JI14" s="331"/>
      <c r="JJ14" s="331"/>
      <c r="JK14" s="331"/>
      <c r="JL14" s="331"/>
      <c r="JM14" s="331"/>
      <c r="JN14" s="331"/>
      <c r="JO14" s="331"/>
      <c r="JP14" s="331"/>
      <c r="JQ14" s="331"/>
      <c r="JR14" s="331"/>
      <c r="JS14" s="331"/>
      <c r="JT14" s="331"/>
      <c r="JU14" s="331"/>
      <c r="JV14" s="331"/>
      <c r="JW14" s="331"/>
      <c r="JX14" s="331"/>
      <c r="JY14" s="331"/>
      <c r="JZ14" s="331"/>
      <c r="KA14" s="331"/>
      <c r="KB14" s="331"/>
      <c r="KC14" s="331"/>
      <c r="KD14" s="331"/>
      <c r="KE14" s="331"/>
      <c r="KF14" s="331"/>
      <c r="KG14" s="331"/>
      <c r="KH14" s="331"/>
      <c r="KI14" s="331"/>
      <c r="KJ14" s="331"/>
      <c r="KK14" s="331"/>
      <c r="KL14" s="331"/>
      <c r="KM14" s="331"/>
      <c r="KN14" s="331"/>
      <c r="KO14" s="331"/>
      <c r="KP14" s="331"/>
      <c r="KQ14" s="331"/>
      <c r="KR14" s="331"/>
      <c r="KS14" s="331"/>
      <c r="KT14" s="331"/>
      <c r="KU14" s="331"/>
      <c r="KV14" s="331"/>
      <c r="KW14" s="331"/>
      <c r="KX14" s="331"/>
      <c r="KY14" s="331"/>
      <c r="KZ14" s="331"/>
      <c r="LA14" s="331"/>
      <c r="LB14" s="331"/>
      <c r="LC14" s="331"/>
      <c r="LD14" s="331"/>
      <c r="LE14" s="331"/>
      <c r="LF14" s="331"/>
      <c r="LG14" s="331"/>
      <c r="LH14" s="331"/>
      <c r="LI14" s="331"/>
      <c r="LJ14" s="331"/>
      <c r="LK14" s="331"/>
      <c r="LL14" s="331"/>
      <c r="LM14" s="331"/>
    </row>
    <row r="15" spans="1:325">
      <c r="A15" s="310"/>
      <c r="B15" s="309" t="s">
        <v>450</v>
      </c>
      <c r="C15" s="347" t="s">
        <v>519</v>
      </c>
      <c r="D15" s="339"/>
      <c r="E15" s="346"/>
      <c r="F15" s="336"/>
      <c r="G15" s="333"/>
      <c r="H15" s="333"/>
      <c r="I15" s="333" t="s">
        <v>850</v>
      </c>
      <c r="J15" s="333" t="s">
        <v>850</v>
      </c>
      <c r="K15" s="333" t="s">
        <v>850</v>
      </c>
      <c r="L15" s="333" t="s">
        <v>850</v>
      </c>
      <c r="M15" s="333" t="s">
        <v>850</v>
      </c>
      <c r="N15" s="333"/>
      <c r="O15" s="333"/>
      <c r="P15" s="333"/>
      <c r="Q15" s="333"/>
      <c r="R15" s="333"/>
      <c r="S15" s="333"/>
      <c r="T15" s="333"/>
      <c r="U15" s="333"/>
      <c r="V15" s="333"/>
      <c r="W15" s="333"/>
      <c r="X15" s="333"/>
      <c r="Y15" s="333"/>
      <c r="Z15" s="333"/>
      <c r="AA15" s="333"/>
      <c r="AB15" s="333"/>
      <c r="AC15" s="333"/>
      <c r="AD15" s="333"/>
      <c r="AE15" s="333"/>
      <c r="AF15" s="333"/>
      <c r="AG15" s="333"/>
      <c r="AH15" s="333"/>
      <c r="AI15" s="333"/>
      <c r="AJ15" s="333"/>
      <c r="AK15" s="333"/>
      <c r="AL15" s="333"/>
      <c r="AM15" s="333"/>
      <c r="AN15" s="333"/>
      <c r="AO15" s="333"/>
      <c r="AP15" s="333"/>
      <c r="AQ15" s="333"/>
      <c r="AR15" s="333"/>
      <c r="AS15" s="333"/>
      <c r="AT15" s="333"/>
      <c r="AU15" s="333"/>
      <c r="AV15" s="333"/>
      <c r="AW15" s="333"/>
      <c r="AX15" s="333"/>
      <c r="AY15" s="333"/>
      <c r="AZ15" s="333"/>
      <c r="BA15" s="333"/>
      <c r="BB15" s="333"/>
      <c r="BC15" s="333"/>
      <c r="BD15" s="333"/>
      <c r="BE15" s="333"/>
      <c r="BF15" s="333"/>
      <c r="BG15" s="333"/>
      <c r="BH15" s="333"/>
      <c r="BI15" s="333"/>
      <c r="BJ15" s="333"/>
      <c r="BK15" s="333"/>
      <c r="BL15" s="333"/>
      <c r="BM15" s="333"/>
      <c r="BN15" s="333"/>
      <c r="BO15" s="333"/>
      <c r="BP15" s="333"/>
      <c r="BQ15" s="333"/>
      <c r="BR15" s="333"/>
      <c r="BS15" s="333"/>
      <c r="BT15" s="333"/>
      <c r="BU15" s="333"/>
      <c r="BV15" s="333"/>
      <c r="BW15" s="333"/>
      <c r="BX15" s="333"/>
      <c r="BY15" s="333"/>
      <c r="BZ15" s="333"/>
      <c r="CA15" s="333"/>
      <c r="CB15" s="333"/>
      <c r="CC15" s="333"/>
      <c r="CD15" s="333"/>
      <c r="CE15" s="333"/>
      <c r="CF15" s="333"/>
      <c r="CG15" s="333"/>
      <c r="CH15" s="333"/>
      <c r="CI15" s="333"/>
      <c r="CJ15" s="333"/>
      <c r="CK15" s="333"/>
      <c r="CL15" s="333"/>
      <c r="CM15" s="333"/>
      <c r="CN15" s="333"/>
      <c r="CO15" s="333"/>
      <c r="CP15" s="333"/>
      <c r="CQ15" s="333"/>
      <c r="CR15" s="333"/>
      <c r="CS15" s="333"/>
      <c r="CT15" s="333"/>
      <c r="CU15" s="333"/>
      <c r="CV15" s="333"/>
      <c r="CW15" s="333"/>
      <c r="CX15" s="333"/>
      <c r="CY15" s="333"/>
      <c r="CZ15" s="333"/>
      <c r="DA15" s="333"/>
      <c r="DB15" s="333"/>
      <c r="DC15" s="333"/>
      <c r="DD15" s="333"/>
      <c r="DE15" s="333"/>
      <c r="DF15" s="333"/>
      <c r="DG15" s="333"/>
      <c r="DH15" s="333"/>
      <c r="DI15" s="333"/>
      <c r="DJ15" s="333"/>
      <c r="DK15" s="333"/>
      <c r="DL15" s="333"/>
      <c r="DM15" s="333"/>
      <c r="DN15" s="333"/>
      <c r="DO15" s="333"/>
      <c r="DP15" s="333"/>
      <c r="DQ15" s="333"/>
      <c r="DR15" s="333"/>
      <c r="DS15" s="333"/>
      <c r="DT15" s="333"/>
      <c r="DU15" s="333"/>
      <c r="DV15" s="333"/>
      <c r="DW15" s="333"/>
      <c r="DX15" s="333"/>
      <c r="DY15" s="333"/>
      <c r="DZ15" s="333"/>
      <c r="EA15" s="333"/>
      <c r="EB15" s="333"/>
      <c r="EC15" s="333"/>
      <c r="ED15" s="333"/>
      <c r="EE15" s="333"/>
      <c r="EF15" s="333"/>
      <c r="EG15" s="333"/>
      <c r="EH15" s="333"/>
      <c r="EI15" s="333"/>
      <c r="EJ15" s="333"/>
      <c r="EK15" s="333"/>
      <c r="EL15" s="333"/>
      <c r="EM15" s="333"/>
      <c r="EN15" s="333"/>
      <c r="EO15" s="333"/>
      <c r="EP15" s="333"/>
      <c r="EQ15" s="333"/>
      <c r="ER15" s="333"/>
      <c r="ES15" s="333"/>
      <c r="ET15" s="333"/>
      <c r="EU15" s="333"/>
      <c r="EV15" s="333"/>
      <c r="EW15" s="333"/>
      <c r="EX15" s="333"/>
      <c r="EY15" s="333"/>
      <c r="EZ15" s="333"/>
      <c r="FA15" s="333"/>
      <c r="FB15" s="333"/>
      <c r="FC15" s="333"/>
      <c r="FD15" s="333"/>
      <c r="FE15" s="333"/>
      <c r="FF15" s="333"/>
      <c r="FG15" s="333"/>
      <c r="FH15" s="333"/>
      <c r="FI15" s="333"/>
      <c r="FJ15" s="333"/>
      <c r="FK15" s="333"/>
      <c r="FL15" s="333"/>
      <c r="FM15" s="333"/>
      <c r="FN15" s="333"/>
      <c r="FO15" s="333"/>
      <c r="FP15" s="333"/>
      <c r="FQ15" s="333"/>
      <c r="FR15" s="333"/>
      <c r="FS15" s="333"/>
      <c r="FT15" s="333"/>
      <c r="FU15" s="333"/>
      <c r="FV15" s="333"/>
      <c r="FW15" s="333"/>
      <c r="FX15" s="333"/>
      <c r="FY15" s="333"/>
      <c r="FZ15" s="333"/>
      <c r="GA15" s="333"/>
      <c r="GB15" s="333"/>
      <c r="GC15" s="333"/>
      <c r="GD15" s="333"/>
      <c r="GE15" s="333"/>
      <c r="GF15" s="333"/>
      <c r="GG15" s="333"/>
      <c r="GH15" s="333"/>
      <c r="GI15" s="333"/>
      <c r="GJ15" s="333"/>
      <c r="GK15" s="333"/>
      <c r="GL15" s="333"/>
      <c r="GM15" s="333"/>
      <c r="GN15" s="333"/>
      <c r="GO15" s="333"/>
      <c r="GP15" s="333"/>
      <c r="GQ15" s="333"/>
      <c r="GR15" s="333"/>
      <c r="GS15" s="333"/>
      <c r="GT15" s="333"/>
      <c r="GU15" s="333"/>
      <c r="GV15" s="333"/>
      <c r="GW15" s="333"/>
      <c r="GX15" s="333"/>
      <c r="GY15" s="333"/>
      <c r="GZ15" s="333"/>
      <c r="HA15" s="333"/>
      <c r="HB15" s="333"/>
      <c r="HC15" s="333"/>
      <c r="HD15" s="333"/>
      <c r="HE15" s="333"/>
      <c r="HF15" s="333"/>
      <c r="HG15" s="333"/>
      <c r="HH15" s="333"/>
      <c r="HI15" s="333"/>
      <c r="HJ15" s="333"/>
      <c r="HK15" s="333"/>
      <c r="HL15" s="333"/>
      <c r="HM15" s="333"/>
      <c r="HN15" s="333"/>
      <c r="HO15" s="333"/>
      <c r="HP15" s="333"/>
      <c r="HQ15" s="333"/>
      <c r="HR15" s="333"/>
      <c r="HS15" s="333"/>
      <c r="HT15" s="333"/>
      <c r="HU15" s="333"/>
      <c r="HV15" s="333"/>
      <c r="HW15" s="333"/>
      <c r="HX15" s="333"/>
      <c r="HY15" s="333"/>
      <c r="HZ15" s="333"/>
      <c r="IA15" s="333"/>
      <c r="IB15" s="333"/>
      <c r="IC15" s="333"/>
      <c r="ID15" s="333"/>
      <c r="IE15" s="333"/>
      <c r="IF15" s="333"/>
      <c r="IG15" s="333"/>
      <c r="IH15" s="333"/>
      <c r="II15" s="333"/>
      <c r="IJ15" s="333"/>
      <c r="IK15" s="333"/>
      <c r="IL15" s="333"/>
      <c r="IM15" s="333"/>
      <c r="IN15" s="333"/>
      <c r="IO15" s="333"/>
      <c r="IP15" s="333"/>
      <c r="IQ15" s="333"/>
      <c r="IR15" s="333"/>
      <c r="IS15" s="333"/>
      <c r="IT15" s="333"/>
      <c r="IU15" s="333"/>
      <c r="IV15" s="333"/>
      <c r="IW15" s="333"/>
      <c r="IX15" s="333"/>
      <c r="IY15" s="333"/>
      <c r="IZ15" s="333"/>
      <c r="JA15" s="333"/>
      <c r="JB15" s="333"/>
      <c r="JC15" s="333"/>
      <c r="JD15" s="333"/>
      <c r="JE15" s="333"/>
      <c r="JF15" s="333"/>
      <c r="JG15" s="333"/>
      <c r="JH15" s="333"/>
      <c r="JI15" s="333"/>
      <c r="JJ15" s="333"/>
      <c r="JK15" s="333"/>
      <c r="JL15" s="333"/>
      <c r="JM15" s="333"/>
      <c r="JN15" s="333"/>
      <c r="JO15" s="333"/>
      <c r="JP15" s="333"/>
      <c r="JQ15" s="333"/>
      <c r="JR15" s="333"/>
      <c r="JS15" s="333"/>
      <c r="JT15" s="333"/>
      <c r="JU15" s="333"/>
      <c r="JV15" s="333"/>
      <c r="JW15" s="333"/>
      <c r="JX15" s="333"/>
      <c r="JY15" s="333"/>
      <c r="JZ15" s="333"/>
      <c r="KA15" s="333"/>
      <c r="KB15" s="333"/>
      <c r="KC15" s="333"/>
      <c r="KD15" s="333"/>
      <c r="KE15" s="333"/>
      <c r="KF15" s="333"/>
      <c r="KG15" s="333"/>
      <c r="KH15" s="333"/>
      <c r="KI15" s="333"/>
      <c r="KJ15" s="333"/>
      <c r="KK15" s="333"/>
      <c r="KL15" s="333"/>
      <c r="KM15" s="333"/>
      <c r="KN15" s="333"/>
      <c r="KO15" s="333"/>
      <c r="KP15" s="333"/>
      <c r="KQ15" s="333"/>
      <c r="KR15" s="333"/>
      <c r="KS15" s="333"/>
      <c r="KT15" s="333"/>
      <c r="KU15" s="333"/>
      <c r="KV15" s="333"/>
      <c r="KW15" s="333"/>
      <c r="KX15" s="333"/>
      <c r="KY15" s="333"/>
      <c r="KZ15" s="333"/>
      <c r="LA15" s="333"/>
      <c r="LB15" s="333"/>
      <c r="LC15" s="333"/>
      <c r="LD15" s="333"/>
      <c r="LE15" s="333"/>
      <c r="LF15" s="333"/>
      <c r="LG15" s="333"/>
      <c r="LH15" s="333"/>
      <c r="LI15" s="333"/>
      <c r="LJ15" s="333"/>
      <c r="LK15" s="333"/>
      <c r="LL15" s="333"/>
      <c r="LM15" s="333"/>
    </row>
    <row r="16" spans="1:325">
      <c r="A16" s="310" t="str">
        <f>IF(OR(Data3!B5="Grand Total",Data3!B5=0),"",Data3!B5)</f>
        <v>E.1.1.</v>
      </c>
      <c r="B16" s="309" t="s">
        <v>520</v>
      </c>
      <c r="C16" s="347" t="str">
        <f ca="1">IFERROR(VLOOKUP(A16,Rezultatai!$B$44:$C$106,2,FALSE),"")</f>
        <v>Eismo kontrolės sistemų diegimas (VL)</v>
      </c>
      <c r="D16" s="339"/>
      <c r="E16" s="346"/>
      <c r="F16" s="336"/>
      <c r="G16" s="333"/>
      <c r="H16" s="333"/>
      <c r="I16" s="333"/>
      <c r="J16" s="333" t="s">
        <v>850</v>
      </c>
      <c r="K16" s="333" t="s">
        <v>850</v>
      </c>
      <c r="L16" s="333" t="s">
        <v>850</v>
      </c>
      <c r="M16" s="333" t="s">
        <v>850</v>
      </c>
      <c r="N16" s="333"/>
      <c r="O16" s="333"/>
      <c r="P16" s="333"/>
      <c r="Q16" s="333"/>
      <c r="R16" s="333"/>
      <c r="S16" s="333"/>
      <c r="T16" s="333"/>
      <c r="U16" s="333"/>
      <c r="V16" s="333"/>
      <c r="W16" s="333"/>
      <c r="X16" s="333"/>
      <c r="Y16" s="333"/>
      <c r="Z16" s="333"/>
      <c r="AA16" s="333"/>
      <c r="AB16" s="333"/>
      <c r="AC16" s="333"/>
      <c r="AD16" s="333"/>
      <c r="AE16" s="333"/>
      <c r="AF16" s="333"/>
      <c r="AG16" s="333"/>
      <c r="AH16" s="333"/>
      <c r="AI16" s="333"/>
      <c r="AJ16" s="333"/>
      <c r="AK16" s="333"/>
      <c r="AL16" s="333"/>
      <c r="AM16" s="333"/>
      <c r="AN16" s="333"/>
      <c r="AO16" s="333"/>
      <c r="AP16" s="333"/>
      <c r="AQ16" s="333"/>
      <c r="AR16" s="333"/>
      <c r="AS16" s="333"/>
      <c r="AT16" s="333"/>
      <c r="AU16" s="333"/>
      <c r="AV16" s="333"/>
      <c r="AW16" s="333"/>
      <c r="AX16" s="333"/>
      <c r="AY16" s="333"/>
      <c r="AZ16" s="333"/>
      <c r="BA16" s="333"/>
      <c r="BB16" s="333"/>
      <c r="BC16" s="333"/>
      <c r="BD16" s="333"/>
      <c r="BE16" s="333"/>
      <c r="BF16" s="333"/>
      <c r="BG16" s="333"/>
      <c r="BH16" s="333"/>
      <c r="BI16" s="333"/>
      <c r="BJ16" s="333"/>
      <c r="BK16" s="333"/>
      <c r="BL16" s="333"/>
      <c r="BM16" s="333"/>
      <c r="BN16" s="333"/>
      <c r="BO16" s="333"/>
      <c r="BP16" s="333"/>
      <c r="BQ16" s="333"/>
      <c r="BR16" s="333"/>
      <c r="BS16" s="333"/>
      <c r="BT16" s="333"/>
      <c r="BU16" s="333"/>
      <c r="BV16" s="333"/>
      <c r="BW16" s="333"/>
      <c r="BX16" s="333"/>
      <c r="BY16" s="333"/>
      <c r="BZ16" s="333"/>
      <c r="CA16" s="333"/>
      <c r="CB16" s="333"/>
      <c r="CC16" s="333"/>
      <c r="CD16" s="333"/>
      <c r="CE16" s="333"/>
      <c r="CF16" s="333"/>
      <c r="CG16" s="333"/>
      <c r="CH16" s="333"/>
      <c r="CI16" s="333"/>
      <c r="CJ16" s="333"/>
      <c r="CK16" s="333"/>
      <c r="CL16" s="333"/>
      <c r="CM16" s="333"/>
      <c r="CN16" s="333"/>
      <c r="CO16" s="333"/>
      <c r="CP16" s="333"/>
      <c r="CQ16" s="333"/>
      <c r="CR16" s="333"/>
      <c r="CS16" s="333"/>
      <c r="CT16" s="333"/>
      <c r="CU16" s="333"/>
      <c r="CV16" s="333"/>
      <c r="CW16" s="333"/>
      <c r="CX16" s="333"/>
      <c r="CY16" s="333"/>
      <c r="CZ16" s="333"/>
      <c r="DA16" s="333"/>
      <c r="DB16" s="333"/>
      <c r="DC16" s="333"/>
      <c r="DD16" s="333"/>
      <c r="DE16" s="333"/>
      <c r="DF16" s="333"/>
      <c r="DG16" s="333"/>
      <c r="DH16" s="333"/>
      <c r="DI16" s="333"/>
      <c r="DJ16" s="333"/>
      <c r="DK16" s="333"/>
      <c r="DL16" s="333"/>
      <c r="DM16" s="333"/>
      <c r="DN16" s="333"/>
      <c r="DO16" s="333"/>
      <c r="DP16" s="333"/>
      <c r="DQ16" s="333"/>
      <c r="DR16" s="333"/>
      <c r="DS16" s="333"/>
      <c r="DT16" s="333"/>
      <c r="DU16" s="333"/>
      <c r="DV16" s="333"/>
      <c r="DW16" s="333"/>
      <c r="DX16" s="333"/>
      <c r="DY16" s="333"/>
      <c r="DZ16" s="333"/>
      <c r="EA16" s="333"/>
      <c r="EB16" s="333"/>
      <c r="EC16" s="333"/>
      <c r="ED16" s="333"/>
      <c r="EE16" s="333"/>
      <c r="EF16" s="333"/>
      <c r="EG16" s="333"/>
      <c r="EH16" s="333"/>
      <c r="EI16" s="333"/>
      <c r="EJ16" s="333"/>
      <c r="EK16" s="333"/>
      <c r="EL16" s="333"/>
      <c r="EM16" s="333"/>
      <c r="EN16" s="333"/>
      <c r="EO16" s="333"/>
      <c r="EP16" s="333"/>
      <c r="EQ16" s="333"/>
      <c r="ER16" s="333"/>
      <c r="ES16" s="333"/>
      <c r="ET16" s="333"/>
      <c r="EU16" s="333"/>
      <c r="EV16" s="333"/>
      <c r="EW16" s="333"/>
      <c r="EX16" s="333"/>
      <c r="EY16" s="333"/>
      <c r="EZ16" s="333"/>
      <c r="FA16" s="333"/>
      <c r="FB16" s="333"/>
      <c r="FC16" s="333"/>
      <c r="FD16" s="333"/>
      <c r="FE16" s="333"/>
      <c r="FF16" s="333"/>
      <c r="FG16" s="333"/>
      <c r="FH16" s="333"/>
      <c r="FI16" s="333"/>
      <c r="FJ16" s="333"/>
      <c r="FK16" s="333"/>
      <c r="FL16" s="333"/>
      <c r="FM16" s="333"/>
      <c r="FN16" s="333"/>
      <c r="FO16" s="333"/>
      <c r="FP16" s="333"/>
      <c r="FQ16" s="333"/>
      <c r="FR16" s="333"/>
      <c r="FS16" s="333"/>
      <c r="FT16" s="333"/>
      <c r="FU16" s="333"/>
      <c r="FV16" s="333"/>
      <c r="FW16" s="333"/>
      <c r="FX16" s="333"/>
      <c r="FY16" s="333"/>
      <c r="FZ16" s="333"/>
      <c r="GA16" s="333"/>
      <c r="GB16" s="333"/>
      <c r="GC16" s="333"/>
      <c r="GD16" s="333"/>
      <c r="GE16" s="333"/>
      <c r="GF16" s="333"/>
      <c r="GG16" s="333"/>
      <c r="GH16" s="333"/>
      <c r="GI16" s="333"/>
      <c r="GJ16" s="333"/>
      <c r="GK16" s="333"/>
      <c r="GL16" s="333"/>
      <c r="GM16" s="333"/>
      <c r="GN16" s="333"/>
      <c r="GO16" s="333"/>
      <c r="GP16" s="333"/>
      <c r="GQ16" s="333"/>
      <c r="GR16" s="333"/>
      <c r="GS16" s="333"/>
      <c r="GT16" s="333"/>
      <c r="GU16" s="333"/>
      <c r="GV16" s="333"/>
      <c r="GW16" s="333"/>
      <c r="GX16" s="333"/>
      <c r="GY16" s="333"/>
      <c r="GZ16" s="333"/>
      <c r="HA16" s="333"/>
      <c r="HB16" s="333"/>
      <c r="HC16" s="333"/>
      <c r="HD16" s="333"/>
      <c r="HE16" s="333"/>
      <c r="HF16" s="333"/>
      <c r="HG16" s="333"/>
      <c r="HH16" s="333"/>
      <c r="HI16" s="333"/>
      <c r="HJ16" s="333"/>
      <c r="HK16" s="333"/>
      <c r="HL16" s="333"/>
      <c r="HM16" s="333"/>
      <c r="HN16" s="333"/>
      <c r="HO16" s="333"/>
      <c r="HP16" s="333"/>
      <c r="HQ16" s="333"/>
      <c r="HR16" s="333"/>
      <c r="HS16" s="333"/>
      <c r="HT16" s="333"/>
      <c r="HU16" s="333"/>
      <c r="HV16" s="333"/>
      <c r="HW16" s="333"/>
      <c r="HX16" s="333"/>
      <c r="HY16" s="333"/>
      <c r="HZ16" s="333"/>
      <c r="IA16" s="333"/>
      <c r="IB16" s="333"/>
      <c r="IC16" s="333"/>
      <c r="ID16" s="333"/>
      <c r="IE16" s="333"/>
      <c r="IF16" s="333"/>
      <c r="IG16" s="333"/>
      <c r="IH16" s="333"/>
      <c r="II16" s="333"/>
      <c r="IJ16" s="333"/>
      <c r="IK16" s="333"/>
      <c r="IL16" s="333"/>
      <c r="IM16" s="333"/>
      <c r="IN16" s="333"/>
      <c r="IO16" s="333"/>
      <c r="IP16" s="333"/>
      <c r="IQ16" s="333"/>
      <c r="IR16" s="333"/>
      <c r="IS16" s="333"/>
      <c r="IT16" s="333"/>
      <c r="IU16" s="333"/>
      <c r="IV16" s="333"/>
      <c r="IW16" s="333"/>
      <c r="IX16" s="333"/>
      <c r="IY16" s="333"/>
      <c r="IZ16" s="333"/>
      <c r="JA16" s="333"/>
      <c r="JB16" s="333"/>
      <c r="JC16" s="333"/>
      <c r="JD16" s="333"/>
      <c r="JE16" s="333"/>
      <c r="JF16" s="333"/>
      <c r="JG16" s="333"/>
      <c r="JH16" s="333"/>
      <c r="JI16" s="333"/>
      <c r="JJ16" s="333"/>
      <c r="JK16" s="333"/>
      <c r="JL16" s="333"/>
      <c r="JM16" s="333"/>
      <c r="JN16" s="333"/>
      <c r="JO16" s="333"/>
      <c r="JP16" s="333"/>
      <c r="JQ16" s="333"/>
      <c r="JR16" s="333"/>
      <c r="JS16" s="333"/>
      <c r="JT16" s="333"/>
      <c r="JU16" s="333"/>
      <c r="JV16" s="333"/>
      <c r="JW16" s="333"/>
      <c r="JX16" s="333"/>
      <c r="JY16" s="333"/>
      <c r="JZ16" s="333"/>
      <c r="KA16" s="333"/>
      <c r="KB16" s="333"/>
      <c r="KC16" s="333"/>
      <c r="KD16" s="333"/>
      <c r="KE16" s="333"/>
      <c r="KF16" s="333"/>
      <c r="KG16" s="333"/>
      <c r="KH16" s="333"/>
      <c r="KI16" s="333"/>
      <c r="KJ16" s="333"/>
      <c r="KK16" s="333"/>
      <c r="KL16" s="333"/>
      <c r="KM16" s="333"/>
      <c r="KN16" s="333"/>
      <c r="KO16" s="333"/>
      <c r="KP16" s="333"/>
      <c r="KQ16" s="333"/>
      <c r="KR16" s="333"/>
      <c r="KS16" s="333"/>
      <c r="KT16" s="333"/>
      <c r="KU16" s="333"/>
      <c r="KV16" s="333"/>
      <c r="KW16" s="333"/>
      <c r="KX16" s="333"/>
      <c r="KY16" s="333"/>
      <c r="KZ16" s="333"/>
      <c r="LA16" s="333"/>
      <c r="LB16" s="333"/>
      <c r="LC16" s="333"/>
      <c r="LD16" s="333"/>
      <c r="LE16" s="333"/>
      <c r="LF16" s="333"/>
      <c r="LG16" s="333"/>
      <c r="LH16" s="333"/>
      <c r="LI16" s="333"/>
      <c r="LJ16" s="333"/>
      <c r="LK16" s="333"/>
      <c r="LL16" s="333"/>
      <c r="LM16" s="333"/>
    </row>
    <row r="17" spans="1:325">
      <c r="A17" s="310" t="str">
        <f>IF(OR(Data3!B6="Grand Total",Data3!B6=0),"",Data3!B6)</f>
        <v>E.1.2.</v>
      </c>
      <c r="B17" s="309" t="s">
        <v>523</v>
      </c>
      <c r="C17" s="347" t="s">
        <v>852</v>
      </c>
      <c r="D17" s="339"/>
      <c r="E17" s="346"/>
      <c r="F17" s="336"/>
      <c r="G17" s="333"/>
      <c r="H17" s="333"/>
      <c r="I17" s="333"/>
      <c r="J17" s="333" t="s">
        <v>850</v>
      </c>
      <c r="K17" s="333" t="s">
        <v>850</v>
      </c>
      <c r="L17" s="333" t="s">
        <v>850</v>
      </c>
      <c r="M17" s="333" t="s">
        <v>850</v>
      </c>
      <c r="N17" s="333"/>
      <c r="O17" s="333"/>
      <c r="P17" s="333"/>
      <c r="Q17" s="333"/>
      <c r="R17" s="333"/>
      <c r="S17" s="333"/>
      <c r="T17" s="333"/>
      <c r="U17" s="333"/>
      <c r="V17" s="333"/>
      <c r="W17" s="333"/>
      <c r="X17" s="333"/>
      <c r="Y17" s="333"/>
      <c r="Z17" s="333"/>
      <c r="AA17" s="333"/>
      <c r="AB17" s="333"/>
      <c r="AC17" s="333"/>
      <c r="AD17" s="333"/>
      <c r="AE17" s="333"/>
      <c r="AF17" s="333"/>
      <c r="AG17" s="333"/>
      <c r="AH17" s="333"/>
      <c r="AI17" s="333"/>
      <c r="AJ17" s="333"/>
      <c r="AK17" s="333"/>
      <c r="AL17" s="333"/>
      <c r="AM17" s="333"/>
      <c r="AN17" s="333"/>
      <c r="AO17" s="333"/>
      <c r="AP17" s="333"/>
      <c r="AQ17" s="333"/>
      <c r="AR17" s="333"/>
      <c r="AS17" s="333"/>
      <c r="AT17" s="333"/>
      <c r="AU17" s="333"/>
      <c r="AV17" s="333"/>
      <c r="AW17" s="333"/>
      <c r="AX17" s="333"/>
      <c r="AY17" s="333"/>
      <c r="AZ17" s="333"/>
      <c r="BA17" s="333"/>
      <c r="BB17" s="333"/>
      <c r="BC17" s="333"/>
      <c r="BD17" s="333"/>
      <c r="BE17" s="333"/>
      <c r="BF17" s="333"/>
      <c r="BG17" s="333"/>
      <c r="BH17" s="333"/>
      <c r="BI17" s="333"/>
      <c r="BJ17" s="333"/>
      <c r="BK17" s="333"/>
      <c r="BL17" s="333"/>
      <c r="BM17" s="333"/>
      <c r="BN17" s="333"/>
      <c r="BO17" s="333"/>
      <c r="BP17" s="333"/>
      <c r="BQ17" s="333"/>
      <c r="BR17" s="333"/>
      <c r="BS17" s="333"/>
      <c r="BT17" s="333"/>
      <c r="BU17" s="333"/>
      <c r="BV17" s="333"/>
      <c r="BW17" s="333"/>
      <c r="BX17" s="333"/>
      <c r="BY17" s="333"/>
      <c r="BZ17" s="333"/>
      <c r="CA17" s="333"/>
      <c r="CB17" s="333"/>
      <c r="CC17" s="333"/>
      <c r="CD17" s="333"/>
      <c r="CE17" s="333"/>
      <c r="CF17" s="333"/>
      <c r="CG17" s="333"/>
      <c r="CH17" s="333"/>
      <c r="CI17" s="333"/>
      <c r="CJ17" s="333"/>
      <c r="CK17" s="333"/>
      <c r="CL17" s="333"/>
      <c r="CM17" s="333"/>
      <c r="CN17" s="333"/>
      <c r="CO17" s="333"/>
      <c r="CP17" s="333"/>
      <c r="CQ17" s="333"/>
      <c r="CR17" s="333"/>
      <c r="CS17" s="333"/>
      <c r="CT17" s="333"/>
      <c r="CU17" s="333"/>
      <c r="CV17" s="333"/>
      <c r="CW17" s="333"/>
      <c r="CX17" s="333"/>
      <c r="CY17" s="333"/>
      <c r="CZ17" s="333"/>
      <c r="DA17" s="333"/>
      <c r="DB17" s="333"/>
      <c r="DC17" s="333"/>
      <c r="DD17" s="333"/>
      <c r="DE17" s="333"/>
      <c r="DF17" s="333"/>
      <c r="DG17" s="333"/>
      <c r="DH17" s="333"/>
      <c r="DI17" s="333"/>
      <c r="DJ17" s="333"/>
      <c r="DK17" s="333"/>
      <c r="DL17" s="333"/>
      <c r="DM17" s="333"/>
      <c r="DN17" s="333"/>
      <c r="DO17" s="333"/>
      <c r="DP17" s="333"/>
      <c r="DQ17" s="333"/>
      <c r="DR17" s="333"/>
      <c r="DS17" s="333"/>
      <c r="DT17" s="333"/>
      <c r="DU17" s="333"/>
      <c r="DV17" s="333"/>
      <c r="DW17" s="333"/>
      <c r="DX17" s="333"/>
      <c r="DY17" s="333"/>
      <c r="DZ17" s="333"/>
      <c r="EA17" s="333"/>
      <c r="EB17" s="333"/>
      <c r="EC17" s="333"/>
      <c r="ED17" s="333"/>
      <c r="EE17" s="333"/>
      <c r="EF17" s="333"/>
      <c r="EG17" s="333"/>
      <c r="EH17" s="333"/>
      <c r="EI17" s="333"/>
      <c r="EJ17" s="333"/>
      <c r="EK17" s="333"/>
      <c r="EL17" s="333"/>
      <c r="EM17" s="333"/>
      <c r="EN17" s="333"/>
      <c r="EO17" s="333"/>
      <c r="EP17" s="333"/>
      <c r="EQ17" s="333"/>
      <c r="ER17" s="333"/>
      <c r="ES17" s="333"/>
      <c r="ET17" s="333"/>
      <c r="EU17" s="333"/>
      <c r="EV17" s="333"/>
      <c r="EW17" s="333"/>
      <c r="EX17" s="333"/>
      <c r="EY17" s="333"/>
      <c r="EZ17" s="333"/>
      <c r="FA17" s="333"/>
      <c r="FB17" s="333"/>
      <c r="FC17" s="333"/>
      <c r="FD17" s="333"/>
      <c r="FE17" s="333"/>
      <c r="FF17" s="333"/>
      <c r="FG17" s="333"/>
      <c r="FH17" s="333"/>
      <c r="FI17" s="333"/>
      <c r="FJ17" s="333"/>
      <c r="FK17" s="333"/>
      <c r="FL17" s="333"/>
      <c r="FM17" s="333"/>
      <c r="FN17" s="333"/>
      <c r="FO17" s="333"/>
      <c r="FP17" s="333"/>
      <c r="FQ17" s="333"/>
      <c r="FR17" s="333"/>
      <c r="FS17" s="333"/>
      <c r="FT17" s="333"/>
      <c r="FU17" s="333"/>
      <c r="FV17" s="333"/>
      <c r="FW17" s="333"/>
      <c r="FX17" s="333"/>
      <c r="FY17" s="333"/>
      <c r="FZ17" s="333"/>
      <c r="GA17" s="333"/>
      <c r="GB17" s="333"/>
      <c r="GC17" s="333"/>
      <c r="GD17" s="333"/>
      <c r="GE17" s="333"/>
      <c r="GF17" s="333"/>
      <c r="GG17" s="333"/>
      <c r="GH17" s="333"/>
      <c r="GI17" s="333"/>
      <c r="GJ17" s="333"/>
      <c r="GK17" s="333"/>
      <c r="GL17" s="333"/>
      <c r="GM17" s="333"/>
      <c r="GN17" s="333"/>
      <c r="GO17" s="333"/>
      <c r="GP17" s="333"/>
      <c r="GQ17" s="333"/>
      <c r="GR17" s="333"/>
      <c r="GS17" s="333"/>
      <c r="GT17" s="333"/>
      <c r="GU17" s="333"/>
      <c r="GV17" s="333"/>
      <c r="GW17" s="333"/>
      <c r="GX17" s="333"/>
      <c r="GY17" s="333"/>
      <c r="GZ17" s="333"/>
      <c r="HA17" s="333"/>
      <c r="HB17" s="333"/>
      <c r="HC17" s="333"/>
      <c r="HD17" s="333"/>
      <c r="HE17" s="333"/>
      <c r="HF17" s="333"/>
      <c r="HG17" s="333"/>
      <c r="HH17" s="333"/>
      <c r="HI17" s="333"/>
      <c r="HJ17" s="333"/>
      <c r="HK17" s="333"/>
      <c r="HL17" s="333"/>
      <c r="HM17" s="333"/>
      <c r="HN17" s="333"/>
      <c r="HO17" s="333"/>
      <c r="HP17" s="333"/>
      <c r="HQ17" s="333"/>
      <c r="HR17" s="333"/>
      <c r="HS17" s="333"/>
      <c r="HT17" s="333"/>
      <c r="HU17" s="333"/>
      <c r="HV17" s="333"/>
      <c r="HW17" s="333"/>
      <c r="HX17" s="333"/>
      <c r="HY17" s="333"/>
      <c r="HZ17" s="333"/>
      <c r="IA17" s="333"/>
      <c r="IB17" s="333"/>
      <c r="IC17" s="333"/>
      <c r="ID17" s="333"/>
      <c r="IE17" s="333"/>
      <c r="IF17" s="333"/>
      <c r="IG17" s="333"/>
      <c r="IH17" s="333"/>
      <c r="II17" s="333"/>
      <c r="IJ17" s="333"/>
      <c r="IK17" s="333"/>
      <c r="IL17" s="333"/>
      <c r="IM17" s="333"/>
      <c r="IN17" s="333"/>
      <c r="IO17" s="333"/>
      <c r="IP17" s="333"/>
      <c r="IQ17" s="333"/>
      <c r="IR17" s="333"/>
      <c r="IS17" s="333"/>
      <c r="IT17" s="333"/>
      <c r="IU17" s="333"/>
      <c r="IV17" s="333"/>
      <c r="IW17" s="333"/>
      <c r="IX17" s="333"/>
      <c r="IY17" s="333"/>
      <c r="IZ17" s="333"/>
      <c r="JA17" s="333"/>
      <c r="JB17" s="333"/>
      <c r="JC17" s="333"/>
      <c r="JD17" s="333"/>
      <c r="JE17" s="333"/>
      <c r="JF17" s="333"/>
      <c r="JG17" s="333"/>
      <c r="JH17" s="333"/>
      <c r="JI17" s="333"/>
      <c r="JJ17" s="333"/>
      <c r="JK17" s="333"/>
      <c r="JL17" s="333"/>
      <c r="JM17" s="333"/>
      <c r="JN17" s="333"/>
      <c r="JO17" s="333"/>
      <c r="JP17" s="333"/>
      <c r="JQ17" s="333"/>
      <c r="JR17" s="333"/>
      <c r="JS17" s="333"/>
      <c r="JT17" s="333"/>
      <c r="JU17" s="333"/>
      <c r="JV17" s="333"/>
      <c r="JW17" s="333"/>
      <c r="JX17" s="333"/>
      <c r="JY17" s="333"/>
      <c r="JZ17" s="333"/>
      <c r="KA17" s="333"/>
      <c r="KB17" s="333"/>
      <c r="KC17" s="333"/>
      <c r="KD17" s="333"/>
      <c r="KE17" s="333"/>
      <c r="KF17" s="333"/>
      <c r="KG17" s="333"/>
      <c r="KH17" s="333"/>
      <c r="KI17" s="333"/>
      <c r="KJ17" s="333"/>
      <c r="KK17" s="333"/>
      <c r="KL17" s="333"/>
      <c r="KM17" s="333"/>
      <c r="KN17" s="333"/>
      <c r="KO17" s="333"/>
      <c r="KP17" s="333"/>
      <c r="KQ17" s="333"/>
      <c r="KR17" s="333"/>
      <c r="KS17" s="333"/>
      <c r="KT17" s="333"/>
      <c r="KU17" s="333"/>
      <c r="KV17" s="333"/>
      <c r="KW17" s="333"/>
      <c r="KX17" s="333"/>
      <c r="KY17" s="333"/>
      <c r="KZ17" s="333"/>
      <c r="LA17" s="333"/>
      <c r="LB17" s="333"/>
      <c r="LC17" s="333"/>
      <c r="LD17" s="333"/>
      <c r="LE17" s="333"/>
      <c r="LF17" s="333"/>
      <c r="LG17" s="333"/>
      <c r="LH17" s="333"/>
      <c r="LI17" s="333"/>
      <c r="LJ17" s="333"/>
      <c r="LK17" s="333"/>
      <c r="LL17" s="333"/>
      <c r="LM17" s="333"/>
    </row>
    <row r="18" spans="1:325">
      <c r="A18" s="310" t="str">
        <f>IF(OR(Data3!B7="Grand Total",Data3!B7=0),"",Data3!B7)</f>
        <v>E.1.3.</v>
      </c>
      <c r="B18" s="309" t="s">
        <v>1028</v>
      </c>
      <c r="C18" s="347"/>
      <c r="D18" s="339"/>
      <c r="E18" s="346"/>
      <c r="F18" s="336"/>
      <c r="G18" s="333"/>
      <c r="H18" s="333"/>
      <c r="I18" s="333"/>
      <c r="J18" s="333"/>
      <c r="K18" s="333"/>
      <c r="L18" s="333"/>
      <c r="M18" s="333"/>
      <c r="N18" s="333"/>
      <c r="O18" s="333"/>
      <c r="P18" s="333"/>
      <c r="Q18" s="333"/>
      <c r="R18" s="333"/>
      <c r="S18" s="333"/>
      <c r="T18" s="333"/>
      <c r="U18" s="333"/>
      <c r="V18" s="333"/>
      <c r="W18" s="333"/>
      <c r="X18" s="333"/>
      <c r="Y18" s="333"/>
      <c r="Z18" s="333"/>
      <c r="AA18" s="333"/>
      <c r="AB18" s="333"/>
      <c r="AC18" s="333"/>
      <c r="AD18" s="333"/>
      <c r="AE18" s="333"/>
      <c r="AF18" s="333"/>
      <c r="AG18" s="333"/>
      <c r="AH18" s="333"/>
      <c r="AI18" s="333"/>
      <c r="AJ18" s="333"/>
      <c r="AK18" s="333"/>
      <c r="AL18" s="333"/>
      <c r="AM18" s="333"/>
      <c r="AN18" s="333"/>
      <c r="AO18" s="333"/>
      <c r="AP18" s="333"/>
      <c r="AQ18" s="333"/>
      <c r="AR18" s="333"/>
      <c r="AS18" s="333"/>
      <c r="AT18" s="333"/>
      <c r="AU18" s="333"/>
      <c r="AV18" s="333"/>
      <c r="AW18" s="333"/>
      <c r="AX18" s="333"/>
      <c r="AY18" s="333"/>
      <c r="AZ18" s="333"/>
      <c r="BA18" s="333"/>
      <c r="BB18" s="333"/>
      <c r="BC18" s="333"/>
      <c r="BD18" s="333"/>
      <c r="BE18" s="333"/>
      <c r="BF18" s="333"/>
      <c r="BG18" s="333"/>
      <c r="BH18" s="333"/>
      <c r="BI18" s="333"/>
      <c r="BJ18" s="333"/>
      <c r="BK18" s="333"/>
      <c r="BL18" s="333"/>
      <c r="BM18" s="333"/>
      <c r="BN18" s="333"/>
      <c r="BO18" s="333"/>
      <c r="BP18" s="333"/>
      <c r="BQ18" s="333"/>
      <c r="BR18" s="333"/>
      <c r="BS18" s="333"/>
      <c r="BT18" s="333"/>
      <c r="BU18" s="333"/>
      <c r="BV18" s="333"/>
      <c r="BW18" s="333"/>
      <c r="BX18" s="333"/>
      <c r="BY18" s="333"/>
      <c r="BZ18" s="333"/>
      <c r="CA18" s="333"/>
      <c r="CB18" s="333"/>
      <c r="CC18" s="333"/>
      <c r="CD18" s="333"/>
      <c r="CE18" s="333"/>
      <c r="CF18" s="333"/>
      <c r="CG18" s="333"/>
      <c r="CH18" s="333"/>
      <c r="CI18" s="333"/>
      <c r="CJ18" s="333"/>
      <c r="CK18" s="333"/>
      <c r="CL18" s="333"/>
      <c r="CM18" s="333"/>
      <c r="CN18" s="333"/>
      <c r="CO18" s="333"/>
      <c r="CP18" s="333"/>
      <c r="CQ18" s="333"/>
      <c r="CR18" s="333"/>
      <c r="CS18" s="333"/>
      <c r="CT18" s="333"/>
      <c r="CU18" s="333"/>
      <c r="CV18" s="333"/>
      <c r="CW18" s="333"/>
      <c r="CX18" s="333"/>
      <c r="CY18" s="333"/>
      <c r="CZ18" s="333"/>
      <c r="DA18" s="333"/>
      <c r="DB18" s="333"/>
      <c r="DC18" s="333"/>
      <c r="DD18" s="333"/>
      <c r="DE18" s="333"/>
      <c r="DF18" s="333"/>
      <c r="DG18" s="333"/>
      <c r="DH18" s="333"/>
      <c r="DI18" s="333"/>
      <c r="DJ18" s="333"/>
      <c r="DK18" s="333"/>
      <c r="DL18" s="333"/>
      <c r="DM18" s="333"/>
      <c r="DN18" s="333"/>
      <c r="DO18" s="333"/>
      <c r="DP18" s="333"/>
      <c r="DQ18" s="333"/>
      <c r="DR18" s="333"/>
      <c r="DS18" s="333"/>
      <c r="DT18" s="333"/>
      <c r="DU18" s="333"/>
      <c r="DV18" s="333"/>
      <c r="DW18" s="333"/>
      <c r="DX18" s="333"/>
      <c r="DY18" s="333"/>
      <c r="DZ18" s="333"/>
      <c r="EA18" s="333"/>
      <c r="EB18" s="333"/>
      <c r="EC18" s="333"/>
      <c r="ED18" s="333"/>
      <c r="EE18" s="333"/>
      <c r="EF18" s="333"/>
      <c r="EG18" s="333"/>
      <c r="EH18" s="333"/>
      <c r="EI18" s="333"/>
      <c r="EJ18" s="333"/>
      <c r="EK18" s="333"/>
      <c r="EL18" s="333"/>
      <c r="EM18" s="333"/>
      <c r="EN18" s="333"/>
      <c r="EO18" s="333"/>
      <c r="EP18" s="333"/>
      <c r="EQ18" s="333"/>
      <c r="ER18" s="333"/>
      <c r="ES18" s="333"/>
      <c r="ET18" s="333"/>
      <c r="EU18" s="333"/>
      <c r="EV18" s="333"/>
      <c r="EW18" s="333"/>
      <c r="EX18" s="333"/>
      <c r="EY18" s="333"/>
      <c r="EZ18" s="333"/>
      <c r="FA18" s="333"/>
      <c r="FB18" s="333"/>
      <c r="FC18" s="333"/>
      <c r="FD18" s="333"/>
      <c r="FE18" s="333"/>
      <c r="FF18" s="333"/>
      <c r="FG18" s="333"/>
      <c r="FH18" s="333"/>
      <c r="FI18" s="333"/>
      <c r="FJ18" s="333"/>
      <c r="FK18" s="333"/>
      <c r="FL18" s="333"/>
      <c r="FM18" s="333"/>
      <c r="FN18" s="333"/>
      <c r="FO18" s="333"/>
      <c r="FP18" s="333"/>
      <c r="FQ18" s="333"/>
      <c r="FR18" s="333"/>
      <c r="FS18" s="333"/>
      <c r="FT18" s="333"/>
      <c r="FU18" s="333"/>
      <c r="FV18" s="333"/>
      <c r="FW18" s="333"/>
      <c r="FX18" s="333"/>
      <c r="FY18" s="333"/>
      <c r="FZ18" s="333"/>
      <c r="GA18" s="333"/>
      <c r="GB18" s="333"/>
      <c r="GC18" s="333"/>
      <c r="GD18" s="333"/>
      <c r="GE18" s="333"/>
      <c r="GF18" s="333"/>
      <c r="GG18" s="333"/>
      <c r="GH18" s="333"/>
      <c r="GI18" s="333"/>
      <c r="GJ18" s="333"/>
      <c r="GK18" s="333"/>
      <c r="GL18" s="333"/>
      <c r="GM18" s="333"/>
      <c r="GN18" s="333"/>
      <c r="GO18" s="333"/>
      <c r="GP18" s="333"/>
      <c r="GQ18" s="333"/>
      <c r="GR18" s="333"/>
      <c r="GS18" s="333"/>
      <c r="GT18" s="333"/>
      <c r="GU18" s="333"/>
      <c r="GV18" s="333"/>
      <c r="GW18" s="333"/>
      <c r="GX18" s="333"/>
      <c r="GY18" s="333"/>
      <c r="GZ18" s="333"/>
      <c r="HA18" s="333"/>
      <c r="HB18" s="333"/>
      <c r="HC18" s="333"/>
      <c r="HD18" s="333"/>
      <c r="HE18" s="333"/>
      <c r="HF18" s="333"/>
      <c r="HG18" s="333"/>
      <c r="HH18" s="333"/>
      <c r="HI18" s="333"/>
      <c r="HJ18" s="333"/>
      <c r="HK18" s="333"/>
      <c r="HL18" s="333"/>
      <c r="HM18" s="333"/>
      <c r="HN18" s="333"/>
      <c r="HO18" s="333"/>
      <c r="HP18" s="333"/>
      <c r="HQ18" s="333"/>
      <c r="HR18" s="333"/>
      <c r="HS18" s="333"/>
      <c r="HT18" s="333"/>
      <c r="HU18" s="333"/>
      <c r="HV18" s="333"/>
      <c r="HW18" s="333"/>
      <c r="HX18" s="333"/>
      <c r="HY18" s="333"/>
      <c r="HZ18" s="333"/>
      <c r="IA18" s="333"/>
      <c r="IB18" s="333"/>
      <c r="IC18" s="333"/>
      <c r="ID18" s="333"/>
      <c r="IE18" s="333"/>
      <c r="IF18" s="333"/>
      <c r="IG18" s="333"/>
      <c r="IH18" s="333"/>
      <c r="II18" s="333"/>
      <c r="IJ18" s="333"/>
      <c r="IK18" s="333"/>
      <c r="IL18" s="333"/>
      <c r="IM18" s="333"/>
      <c r="IN18" s="333"/>
      <c r="IO18" s="333"/>
      <c r="IP18" s="333"/>
      <c r="IQ18" s="333"/>
      <c r="IR18" s="333"/>
      <c r="IS18" s="333"/>
      <c r="IT18" s="333"/>
      <c r="IU18" s="333"/>
      <c r="IV18" s="333"/>
      <c r="IW18" s="333"/>
      <c r="IX18" s="333"/>
      <c r="IY18" s="333"/>
      <c r="IZ18" s="333"/>
      <c r="JA18" s="333"/>
      <c r="JB18" s="333"/>
      <c r="JC18" s="333"/>
      <c r="JD18" s="333"/>
      <c r="JE18" s="333"/>
      <c r="JF18" s="333"/>
      <c r="JG18" s="333"/>
      <c r="JH18" s="333"/>
      <c r="JI18" s="333"/>
      <c r="JJ18" s="333"/>
      <c r="JK18" s="333"/>
      <c r="JL18" s="333"/>
      <c r="JM18" s="333"/>
      <c r="JN18" s="333"/>
      <c r="JO18" s="333"/>
      <c r="JP18" s="333"/>
      <c r="JQ18" s="333"/>
      <c r="JR18" s="333"/>
      <c r="JS18" s="333"/>
      <c r="JT18" s="333"/>
      <c r="JU18" s="333"/>
      <c r="JV18" s="333"/>
      <c r="JW18" s="333"/>
      <c r="JX18" s="333"/>
      <c r="JY18" s="333"/>
      <c r="JZ18" s="333"/>
      <c r="KA18" s="333"/>
      <c r="KB18" s="333"/>
      <c r="KC18" s="333"/>
      <c r="KD18" s="333"/>
      <c r="KE18" s="333"/>
      <c r="KF18" s="333"/>
      <c r="KG18" s="333"/>
      <c r="KH18" s="333"/>
      <c r="KI18" s="333"/>
      <c r="KJ18" s="333"/>
      <c r="KK18" s="333"/>
      <c r="KL18" s="333"/>
      <c r="KM18" s="333"/>
      <c r="KN18" s="333"/>
      <c r="KO18" s="333"/>
      <c r="KP18" s="333"/>
      <c r="KQ18" s="333"/>
      <c r="KR18" s="333"/>
      <c r="KS18" s="333"/>
      <c r="KT18" s="333"/>
      <c r="KU18" s="333"/>
      <c r="KV18" s="333"/>
      <c r="KW18" s="333"/>
      <c r="KX18" s="333"/>
      <c r="KY18" s="333"/>
      <c r="KZ18" s="333"/>
      <c r="LA18" s="333"/>
      <c r="LB18" s="333"/>
      <c r="LC18" s="333"/>
      <c r="LD18" s="333"/>
      <c r="LE18" s="333"/>
      <c r="LF18" s="333"/>
      <c r="LG18" s="333"/>
      <c r="LH18" s="333"/>
      <c r="LI18" s="333"/>
      <c r="LJ18" s="333"/>
      <c r="LK18" s="333"/>
      <c r="LL18" s="333"/>
      <c r="LM18" s="333"/>
    </row>
    <row r="19" spans="1:325">
      <c r="A19" s="310" t="str">
        <f>IF(OR(Data3!B8="Grand Total",Data3!B8=0),"",Data3!B8)</f>
        <v>Bendroji suma</v>
      </c>
      <c r="B19" s="309" t="s">
        <v>524</v>
      </c>
      <c r="C19" s="347" t="s">
        <v>1013</v>
      </c>
      <c r="D19" s="339"/>
      <c r="E19" s="346"/>
      <c r="F19" s="336"/>
      <c r="G19" s="333"/>
      <c r="H19" s="333"/>
      <c r="I19" s="333"/>
      <c r="J19" s="333"/>
      <c r="K19" s="333"/>
      <c r="L19" s="333"/>
      <c r="M19" s="333"/>
      <c r="N19" s="333" t="s">
        <v>850</v>
      </c>
      <c r="O19" s="333" t="s">
        <v>850</v>
      </c>
      <c r="P19" s="333" t="s">
        <v>850</v>
      </c>
      <c r="Q19" s="333" t="s">
        <v>850</v>
      </c>
      <c r="R19" s="333"/>
      <c r="S19" s="333"/>
      <c r="T19" s="333"/>
      <c r="U19" s="333"/>
      <c r="V19" s="333"/>
      <c r="W19" s="333"/>
      <c r="X19" s="333"/>
      <c r="Y19" s="333"/>
      <c r="Z19" s="333"/>
      <c r="AA19" s="333"/>
      <c r="AB19" s="333"/>
      <c r="AC19" s="333"/>
      <c r="AD19" s="333"/>
      <c r="AE19" s="333"/>
      <c r="AF19" s="333"/>
      <c r="AG19" s="333"/>
      <c r="AH19" s="333"/>
      <c r="AI19" s="333"/>
      <c r="AJ19" s="333"/>
      <c r="AK19" s="333"/>
      <c r="AL19" s="333"/>
      <c r="AM19" s="333"/>
      <c r="AN19" s="333"/>
      <c r="AO19" s="333"/>
      <c r="AP19" s="333"/>
      <c r="AQ19" s="333"/>
      <c r="AR19" s="333"/>
      <c r="AS19" s="333"/>
      <c r="AT19" s="333"/>
      <c r="AU19" s="333"/>
      <c r="AV19" s="333"/>
      <c r="AW19" s="333"/>
      <c r="AX19" s="333"/>
      <c r="AY19" s="333"/>
      <c r="AZ19" s="333"/>
      <c r="BA19" s="333"/>
      <c r="BB19" s="333"/>
      <c r="BC19" s="333"/>
      <c r="BD19" s="333"/>
      <c r="BE19" s="333"/>
      <c r="BF19" s="333"/>
      <c r="BG19" s="333"/>
      <c r="BH19" s="333"/>
      <c r="BI19" s="333"/>
      <c r="BJ19" s="333"/>
      <c r="BK19" s="333"/>
      <c r="BL19" s="333"/>
      <c r="BM19" s="333"/>
      <c r="BN19" s="333"/>
      <c r="BO19" s="333"/>
      <c r="BP19" s="333"/>
      <c r="BQ19" s="333"/>
      <c r="BR19" s="333"/>
      <c r="BS19" s="333"/>
      <c r="BT19" s="333"/>
      <c r="BU19" s="333"/>
      <c r="BV19" s="333"/>
      <c r="BW19" s="333"/>
      <c r="BX19" s="333"/>
      <c r="BY19" s="333"/>
      <c r="BZ19" s="333"/>
      <c r="CA19" s="333"/>
      <c r="CB19" s="333"/>
      <c r="CC19" s="333"/>
      <c r="CD19" s="333"/>
      <c r="CE19" s="333"/>
      <c r="CF19" s="333"/>
      <c r="CG19" s="333"/>
      <c r="CH19" s="333"/>
      <c r="CI19" s="333"/>
      <c r="CJ19" s="333"/>
      <c r="CK19" s="333"/>
      <c r="CL19" s="333"/>
      <c r="CM19" s="333"/>
      <c r="CN19" s="333"/>
      <c r="CO19" s="333"/>
      <c r="CP19" s="333"/>
      <c r="CQ19" s="333"/>
      <c r="CR19" s="333"/>
      <c r="CS19" s="333"/>
      <c r="CT19" s="333"/>
      <c r="CU19" s="333"/>
      <c r="CV19" s="333"/>
      <c r="CW19" s="333"/>
      <c r="CX19" s="333"/>
      <c r="CY19" s="333"/>
      <c r="CZ19" s="333"/>
      <c r="DA19" s="333"/>
      <c r="DB19" s="333"/>
      <c r="DC19" s="333"/>
      <c r="DD19" s="333"/>
      <c r="DE19" s="333"/>
      <c r="DF19" s="333"/>
      <c r="DG19" s="333"/>
      <c r="DH19" s="333"/>
      <c r="DI19" s="333"/>
      <c r="DJ19" s="333"/>
      <c r="DK19" s="333"/>
      <c r="DL19" s="333"/>
      <c r="DM19" s="333"/>
      <c r="DN19" s="333"/>
      <c r="DO19" s="333"/>
      <c r="DP19" s="333"/>
      <c r="DQ19" s="333"/>
      <c r="DR19" s="333"/>
      <c r="DS19" s="333"/>
      <c r="DT19" s="333"/>
      <c r="DU19" s="333"/>
      <c r="DV19" s="333"/>
      <c r="DW19" s="333"/>
      <c r="DX19" s="333"/>
      <c r="DY19" s="333"/>
      <c r="DZ19" s="333"/>
      <c r="EA19" s="333"/>
      <c r="EB19" s="333"/>
      <c r="EC19" s="333"/>
      <c r="ED19" s="333"/>
      <c r="EE19" s="333"/>
      <c r="EF19" s="333"/>
      <c r="EG19" s="333"/>
      <c r="EH19" s="333"/>
      <c r="EI19" s="333"/>
      <c r="EJ19" s="333"/>
      <c r="EK19" s="333"/>
      <c r="EL19" s="333"/>
      <c r="EM19" s="333"/>
      <c r="EN19" s="333"/>
      <c r="EO19" s="333"/>
      <c r="EP19" s="333"/>
      <c r="EQ19" s="333"/>
      <c r="ER19" s="333"/>
      <c r="ES19" s="333"/>
      <c r="ET19" s="333"/>
      <c r="EU19" s="333"/>
      <c r="EV19" s="333"/>
      <c r="EW19" s="333"/>
      <c r="EX19" s="333"/>
      <c r="EY19" s="333"/>
      <c r="EZ19" s="333"/>
      <c r="FA19" s="333"/>
      <c r="FB19" s="333"/>
      <c r="FC19" s="333"/>
      <c r="FD19" s="333"/>
      <c r="FE19" s="333"/>
      <c r="FF19" s="333"/>
      <c r="FG19" s="333"/>
      <c r="FH19" s="333"/>
      <c r="FI19" s="333"/>
      <c r="FJ19" s="333"/>
      <c r="FK19" s="333"/>
      <c r="FL19" s="333"/>
      <c r="FM19" s="333"/>
      <c r="FN19" s="333"/>
      <c r="FO19" s="333"/>
      <c r="FP19" s="333"/>
      <c r="FQ19" s="333"/>
      <c r="FR19" s="333"/>
      <c r="FS19" s="333"/>
      <c r="FT19" s="333"/>
      <c r="FU19" s="333"/>
      <c r="FV19" s="333"/>
      <c r="FW19" s="333"/>
      <c r="FX19" s="333"/>
      <c r="FY19" s="333"/>
      <c r="FZ19" s="333"/>
      <c r="GA19" s="333"/>
      <c r="GB19" s="333"/>
      <c r="GC19" s="333"/>
      <c r="GD19" s="333"/>
      <c r="GE19" s="333"/>
      <c r="GF19" s="333"/>
      <c r="GG19" s="333"/>
      <c r="GH19" s="333"/>
      <c r="GI19" s="333"/>
      <c r="GJ19" s="333"/>
      <c r="GK19" s="333"/>
      <c r="GL19" s="333"/>
      <c r="GM19" s="333"/>
      <c r="GN19" s="333"/>
      <c r="GO19" s="333"/>
      <c r="GP19" s="333"/>
      <c r="GQ19" s="333"/>
      <c r="GR19" s="333"/>
      <c r="GS19" s="333"/>
      <c r="GT19" s="333"/>
      <c r="GU19" s="333"/>
      <c r="GV19" s="333"/>
      <c r="GW19" s="333"/>
      <c r="GX19" s="333"/>
      <c r="GY19" s="333"/>
      <c r="GZ19" s="333"/>
      <c r="HA19" s="333"/>
      <c r="HB19" s="333"/>
      <c r="HC19" s="333"/>
      <c r="HD19" s="333"/>
      <c r="HE19" s="333"/>
      <c r="HF19" s="333"/>
      <c r="HG19" s="333"/>
      <c r="HH19" s="333"/>
      <c r="HI19" s="333"/>
      <c r="HJ19" s="333"/>
      <c r="HK19" s="333"/>
      <c r="HL19" s="333"/>
      <c r="HM19" s="333"/>
      <c r="HN19" s="333"/>
      <c r="HO19" s="333"/>
      <c r="HP19" s="333"/>
      <c r="HQ19" s="333"/>
      <c r="HR19" s="333"/>
      <c r="HS19" s="333"/>
      <c r="HT19" s="333"/>
      <c r="HU19" s="333"/>
      <c r="HV19" s="333"/>
      <c r="HW19" s="333"/>
      <c r="HX19" s="333"/>
      <c r="HY19" s="333"/>
      <c r="HZ19" s="333"/>
      <c r="IA19" s="333"/>
      <c r="IB19" s="333"/>
      <c r="IC19" s="333"/>
      <c r="ID19" s="333"/>
      <c r="IE19" s="333"/>
      <c r="IF19" s="333"/>
      <c r="IG19" s="333"/>
      <c r="IH19" s="333"/>
      <c r="II19" s="333"/>
      <c r="IJ19" s="333"/>
      <c r="IK19" s="333"/>
      <c r="IL19" s="333"/>
      <c r="IM19" s="333"/>
      <c r="IN19" s="333"/>
      <c r="IO19" s="333"/>
      <c r="IP19" s="333"/>
      <c r="IQ19" s="333"/>
      <c r="IR19" s="333"/>
      <c r="IS19" s="333"/>
      <c r="IT19" s="333"/>
      <c r="IU19" s="333"/>
      <c r="IV19" s="333"/>
      <c r="IW19" s="333"/>
      <c r="IX19" s="333"/>
      <c r="IY19" s="333"/>
      <c r="IZ19" s="333"/>
      <c r="JA19" s="333"/>
      <c r="JB19" s="333"/>
      <c r="JC19" s="333"/>
      <c r="JD19" s="333"/>
      <c r="JE19" s="333"/>
      <c r="JF19" s="333"/>
      <c r="JG19" s="333"/>
      <c r="JH19" s="333"/>
      <c r="JI19" s="333"/>
      <c r="JJ19" s="333"/>
      <c r="JK19" s="333"/>
      <c r="JL19" s="333"/>
      <c r="JM19" s="333"/>
      <c r="JN19" s="333"/>
      <c r="JO19" s="333"/>
      <c r="JP19" s="333"/>
      <c r="JQ19" s="333"/>
      <c r="JR19" s="333"/>
      <c r="JS19" s="333"/>
      <c r="JT19" s="333"/>
      <c r="JU19" s="333"/>
      <c r="JV19" s="333"/>
      <c r="JW19" s="333"/>
      <c r="JX19" s="333"/>
      <c r="JY19" s="333"/>
      <c r="JZ19" s="333"/>
      <c r="KA19" s="333"/>
      <c r="KB19" s="333"/>
      <c r="KC19" s="333"/>
      <c r="KD19" s="333"/>
      <c r="KE19" s="333"/>
      <c r="KF19" s="333"/>
      <c r="KG19" s="333"/>
      <c r="KH19" s="333"/>
      <c r="KI19" s="333"/>
      <c r="KJ19" s="333"/>
      <c r="KK19" s="333"/>
      <c r="KL19" s="333"/>
      <c r="KM19" s="333"/>
      <c r="KN19" s="333"/>
      <c r="KO19" s="333"/>
      <c r="KP19" s="333"/>
      <c r="KQ19" s="333"/>
      <c r="KR19" s="333"/>
      <c r="KS19" s="333"/>
      <c r="KT19" s="333"/>
      <c r="KU19" s="333"/>
      <c r="KV19" s="333"/>
      <c r="KW19" s="333"/>
      <c r="KX19" s="333"/>
      <c r="KY19" s="333"/>
      <c r="KZ19" s="333"/>
      <c r="LA19" s="333"/>
      <c r="LB19" s="333"/>
      <c r="LC19" s="333"/>
      <c r="LD19" s="333"/>
      <c r="LE19" s="333"/>
      <c r="LF19" s="333"/>
      <c r="LG19" s="333"/>
      <c r="LH19" s="333"/>
      <c r="LI19" s="333"/>
      <c r="LJ19" s="333"/>
      <c r="LK19" s="333"/>
      <c r="LL19" s="333"/>
      <c r="LM19" s="333"/>
    </row>
    <row r="20" spans="1:325">
      <c r="A20" s="310" t="str">
        <f>IF(OR(Data3!B9="Grand Total",Data3!B9=0),"",Data3!B9)</f>
        <v/>
      </c>
      <c r="B20" s="309" t="s">
        <v>525</v>
      </c>
      <c r="C20" s="347" t="s">
        <v>1014</v>
      </c>
      <c r="D20" s="339"/>
      <c r="E20" s="346"/>
      <c r="F20" s="336"/>
      <c r="G20" s="333"/>
      <c r="H20" s="333"/>
      <c r="I20" s="333"/>
      <c r="J20" s="333"/>
      <c r="K20" s="333"/>
      <c r="L20" s="333"/>
      <c r="M20" s="333"/>
      <c r="N20" s="333"/>
      <c r="O20" s="333"/>
      <c r="P20" s="333"/>
      <c r="Q20" s="333"/>
      <c r="R20" s="333"/>
      <c r="S20" s="333"/>
      <c r="T20" s="333"/>
      <c r="U20" s="333"/>
      <c r="V20" s="333" t="s">
        <v>850</v>
      </c>
      <c r="W20" s="333" t="s">
        <v>850</v>
      </c>
      <c r="X20" s="333" t="s">
        <v>850</v>
      </c>
      <c r="Y20" s="333" t="s">
        <v>850</v>
      </c>
      <c r="Z20" s="333"/>
      <c r="AA20" s="333"/>
      <c r="AB20" s="333"/>
      <c r="AC20" s="333"/>
      <c r="AD20" s="333"/>
      <c r="AE20" s="333"/>
      <c r="AF20" s="333"/>
      <c r="AG20" s="333"/>
      <c r="AH20" s="333"/>
      <c r="AI20" s="333"/>
      <c r="AJ20" s="333"/>
      <c r="AK20" s="333"/>
      <c r="AL20" s="333"/>
      <c r="AM20" s="333"/>
      <c r="AN20" s="333"/>
      <c r="AO20" s="333"/>
      <c r="AP20" s="333"/>
      <c r="AQ20" s="333"/>
      <c r="AR20" s="333"/>
      <c r="AS20" s="333"/>
      <c r="AT20" s="333"/>
      <c r="AU20" s="333"/>
      <c r="AV20" s="333"/>
      <c r="AW20" s="333"/>
      <c r="AX20" s="333"/>
      <c r="AY20" s="333"/>
      <c r="AZ20" s="333"/>
      <c r="BA20" s="333"/>
      <c r="BB20" s="333"/>
      <c r="BC20" s="333"/>
      <c r="BD20" s="333"/>
      <c r="BE20" s="333"/>
      <c r="BF20" s="333"/>
      <c r="BG20" s="333"/>
      <c r="BH20" s="333"/>
      <c r="BI20" s="333"/>
      <c r="BJ20" s="333"/>
      <c r="BK20" s="333"/>
      <c r="BL20" s="333"/>
      <c r="BM20" s="333"/>
      <c r="BN20" s="333"/>
      <c r="BO20" s="333"/>
      <c r="BP20" s="333"/>
      <c r="BQ20" s="333"/>
      <c r="BR20" s="333"/>
      <c r="BS20" s="333"/>
      <c r="BT20" s="333"/>
      <c r="BU20" s="333"/>
      <c r="BV20" s="333"/>
      <c r="BW20" s="333"/>
      <c r="BX20" s="333"/>
      <c r="BY20" s="333"/>
      <c r="BZ20" s="333"/>
      <c r="CA20" s="333"/>
      <c r="CB20" s="333"/>
      <c r="CC20" s="333"/>
      <c r="CD20" s="333"/>
      <c r="CE20" s="333"/>
      <c r="CF20" s="333"/>
      <c r="CG20" s="333"/>
      <c r="CH20" s="333"/>
      <c r="CI20" s="333"/>
      <c r="CJ20" s="333"/>
      <c r="CK20" s="333"/>
      <c r="CL20" s="333"/>
      <c r="CM20" s="333"/>
      <c r="CN20" s="333"/>
      <c r="CO20" s="333"/>
      <c r="CP20" s="333"/>
      <c r="CQ20" s="333"/>
      <c r="CR20" s="333"/>
      <c r="CS20" s="333"/>
      <c r="CT20" s="333"/>
      <c r="CU20" s="333"/>
      <c r="CV20" s="333"/>
      <c r="CW20" s="333"/>
      <c r="CX20" s="333"/>
      <c r="CY20" s="333"/>
      <c r="CZ20" s="333"/>
      <c r="DA20" s="333"/>
      <c r="DB20" s="333"/>
      <c r="DC20" s="333"/>
      <c r="DD20" s="333"/>
      <c r="DE20" s="333"/>
      <c r="DF20" s="333"/>
      <c r="DG20" s="333"/>
      <c r="DH20" s="333"/>
      <c r="DI20" s="333"/>
      <c r="DJ20" s="333"/>
      <c r="DK20" s="333"/>
      <c r="DL20" s="333"/>
      <c r="DM20" s="333"/>
      <c r="DN20" s="333"/>
      <c r="DO20" s="333"/>
      <c r="DP20" s="333"/>
      <c r="DQ20" s="333"/>
      <c r="DR20" s="333"/>
      <c r="DS20" s="333"/>
      <c r="DT20" s="333"/>
      <c r="DU20" s="333"/>
      <c r="DV20" s="333"/>
      <c r="DW20" s="333"/>
      <c r="DX20" s="333"/>
      <c r="DY20" s="333"/>
      <c r="DZ20" s="333"/>
      <c r="EA20" s="333"/>
      <c r="EB20" s="333"/>
      <c r="EC20" s="333"/>
      <c r="ED20" s="333"/>
      <c r="EE20" s="333"/>
      <c r="EF20" s="333"/>
      <c r="EG20" s="333"/>
      <c r="EH20" s="333"/>
      <c r="EI20" s="333"/>
      <c r="EJ20" s="333"/>
      <c r="EK20" s="333"/>
      <c r="EL20" s="333"/>
      <c r="EM20" s="333"/>
      <c r="EN20" s="333"/>
      <c r="EO20" s="333"/>
      <c r="EP20" s="333"/>
      <c r="EQ20" s="333"/>
      <c r="ER20" s="333"/>
      <c r="ES20" s="333"/>
      <c r="ET20" s="333"/>
      <c r="EU20" s="333"/>
      <c r="EV20" s="333"/>
      <c r="EW20" s="333"/>
      <c r="EX20" s="333"/>
      <c r="EY20" s="333"/>
      <c r="EZ20" s="333"/>
      <c r="FA20" s="333"/>
      <c r="FB20" s="333"/>
      <c r="FC20" s="333"/>
      <c r="FD20" s="333"/>
      <c r="FE20" s="333"/>
      <c r="FF20" s="333"/>
      <c r="FG20" s="333"/>
      <c r="FH20" s="333"/>
      <c r="FI20" s="333"/>
      <c r="FJ20" s="333"/>
      <c r="FK20" s="333"/>
      <c r="FL20" s="333"/>
      <c r="FM20" s="333"/>
      <c r="FN20" s="333"/>
      <c r="FO20" s="333"/>
      <c r="FP20" s="333"/>
      <c r="FQ20" s="333"/>
      <c r="FR20" s="333"/>
      <c r="FS20" s="333"/>
      <c r="FT20" s="333"/>
      <c r="FU20" s="333"/>
      <c r="FV20" s="333"/>
      <c r="FW20" s="333"/>
      <c r="FX20" s="333"/>
      <c r="FY20" s="333"/>
      <c r="FZ20" s="333"/>
      <c r="GA20" s="333"/>
      <c r="GB20" s="333"/>
      <c r="GC20" s="333"/>
      <c r="GD20" s="333"/>
      <c r="GE20" s="333"/>
      <c r="GF20" s="333"/>
      <c r="GG20" s="333"/>
      <c r="GH20" s="333"/>
      <c r="GI20" s="333"/>
      <c r="GJ20" s="333"/>
      <c r="GK20" s="333"/>
      <c r="GL20" s="333"/>
      <c r="GM20" s="333"/>
      <c r="GN20" s="333"/>
      <c r="GO20" s="333"/>
      <c r="GP20" s="333"/>
      <c r="GQ20" s="333"/>
      <c r="GR20" s="333"/>
      <c r="GS20" s="333"/>
      <c r="GT20" s="333"/>
      <c r="GU20" s="333"/>
      <c r="GV20" s="333"/>
      <c r="GW20" s="333"/>
      <c r="GX20" s="333"/>
      <c r="GY20" s="333"/>
      <c r="GZ20" s="333"/>
      <c r="HA20" s="333"/>
      <c r="HB20" s="333"/>
      <c r="HC20" s="333"/>
      <c r="HD20" s="333"/>
      <c r="HE20" s="333"/>
      <c r="HF20" s="333"/>
      <c r="HG20" s="333"/>
      <c r="HH20" s="333"/>
      <c r="HI20" s="333"/>
      <c r="HJ20" s="333"/>
      <c r="HK20" s="333"/>
      <c r="HL20" s="333"/>
      <c r="HM20" s="333"/>
      <c r="HN20" s="333"/>
      <c r="HO20" s="333"/>
      <c r="HP20" s="333"/>
      <c r="HQ20" s="333"/>
      <c r="HR20" s="333"/>
      <c r="HS20" s="333"/>
      <c r="HT20" s="333"/>
      <c r="HU20" s="333"/>
      <c r="HV20" s="333"/>
      <c r="HW20" s="333"/>
      <c r="HX20" s="333"/>
      <c r="HY20" s="333"/>
      <c r="HZ20" s="333"/>
      <c r="IA20" s="333"/>
      <c r="IB20" s="333"/>
      <c r="IC20" s="333"/>
      <c r="ID20" s="333"/>
      <c r="IE20" s="333"/>
      <c r="IF20" s="333"/>
      <c r="IG20" s="333"/>
      <c r="IH20" s="333"/>
      <c r="II20" s="333"/>
      <c r="IJ20" s="333"/>
      <c r="IK20" s="333"/>
      <c r="IL20" s="333"/>
      <c r="IM20" s="333"/>
      <c r="IN20" s="333"/>
      <c r="IO20" s="333"/>
      <c r="IP20" s="333"/>
      <c r="IQ20" s="333"/>
      <c r="IR20" s="333"/>
      <c r="IS20" s="333"/>
      <c r="IT20" s="333"/>
      <c r="IU20" s="333"/>
      <c r="IV20" s="333"/>
      <c r="IW20" s="333"/>
      <c r="IX20" s="333"/>
      <c r="IY20" s="333"/>
      <c r="IZ20" s="333"/>
      <c r="JA20" s="333"/>
      <c r="JB20" s="333"/>
      <c r="JC20" s="333"/>
      <c r="JD20" s="333"/>
      <c r="JE20" s="333"/>
      <c r="JF20" s="333"/>
      <c r="JG20" s="333"/>
      <c r="JH20" s="333"/>
      <c r="JI20" s="333"/>
      <c r="JJ20" s="333"/>
      <c r="JK20" s="333"/>
      <c r="JL20" s="333"/>
      <c r="JM20" s="333"/>
      <c r="JN20" s="333"/>
      <c r="JO20" s="333"/>
      <c r="JP20" s="333"/>
      <c r="JQ20" s="333"/>
      <c r="JR20" s="333"/>
      <c r="JS20" s="333"/>
      <c r="JT20" s="333"/>
      <c r="JU20" s="333"/>
      <c r="JV20" s="333"/>
      <c r="JW20" s="333"/>
      <c r="JX20" s="333"/>
      <c r="JY20" s="333"/>
      <c r="JZ20" s="333"/>
      <c r="KA20" s="333"/>
      <c r="KB20" s="333"/>
      <c r="KC20" s="333"/>
      <c r="KD20" s="333"/>
      <c r="KE20" s="333"/>
      <c r="KF20" s="333"/>
      <c r="KG20" s="333"/>
      <c r="KH20" s="333"/>
      <c r="KI20" s="333"/>
      <c r="KJ20" s="333"/>
      <c r="KK20" s="333"/>
      <c r="KL20" s="333"/>
      <c r="KM20" s="333"/>
      <c r="KN20" s="333"/>
      <c r="KO20" s="333"/>
      <c r="KP20" s="333"/>
      <c r="KQ20" s="333"/>
      <c r="KR20" s="333"/>
      <c r="KS20" s="333"/>
      <c r="KT20" s="333"/>
      <c r="KU20" s="333"/>
      <c r="KV20" s="333"/>
      <c r="KW20" s="333"/>
      <c r="KX20" s="333"/>
      <c r="KY20" s="333"/>
      <c r="KZ20" s="333"/>
      <c r="LA20" s="333"/>
      <c r="LB20" s="333"/>
      <c r="LC20" s="333"/>
      <c r="LD20" s="333"/>
      <c r="LE20" s="333"/>
      <c r="LF20" s="333"/>
      <c r="LG20" s="333"/>
      <c r="LH20" s="333"/>
      <c r="LI20" s="333"/>
      <c r="LJ20" s="333"/>
      <c r="LK20" s="333"/>
      <c r="LL20" s="333"/>
      <c r="LM20" s="333"/>
    </row>
    <row r="21" spans="1:325">
      <c r="A21" s="310" t="str">
        <f>IF(OR(Data3!B10="Grand Total",Data3!B10=0),"",Data3!B10)</f>
        <v/>
      </c>
      <c r="B21" s="309" t="s">
        <v>526</v>
      </c>
      <c r="C21" s="347" t="str">
        <f ca="1">IFERROR(VLOOKUP(A21,Rezultatai!$B$44:$C$106,2,FALSE),"")</f>
        <v/>
      </c>
      <c r="D21" s="339"/>
      <c r="E21" s="346"/>
      <c r="F21" s="336"/>
      <c r="G21" s="333"/>
      <c r="H21" s="333"/>
      <c r="I21" s="333"/>
      <c r="J21" s="333"/>
      <c r="K21" s="333"/>
      <c r="L21" s="333"/>
      <c r="M21" s="333"/>
      <c r="N21" s="333"/>
      <c r="O21" s="333"/>
      <c r="P21" s="333"/>
      <c r="Q21" s="333"/>
      <c r="R21" s="333"/>
      <c r="S21" s="333"/>
      <c r="T21" s="333"/>
      <c r="U21" s="333"/>
      <c r="V21" s="333"/>
      <c r="W21" s="333"/>
      <c r="X21" s="333"/>
      <c r="Y21" s="333"/>
      <c r="Z21" s="333"/>
      <c r="AA21" s="333"/>
      <c r="AB21" s="333"/>
      <c r="AC21" s="333"/>
      <c r="AD21" s="333"/>
      <c r="AE21" s="333"/>
      <c r="AF21" s="333"/>
      <c r="AG21" s="333"/>
      <c r="AH21" s="333"/>
      <c r="AI21" s="333"/>
      <c r="AJ21" s="333"/>
      <c r="AK21" s="333"/>
      <c r="AL21" s="333"/>
      <c r="AM21" s="333"/>
      <c r="AN21" s="333"/>
      <c r="AO21" s="333"/>
      <c r="AP21" s="333"/>
      <c r="AQ21" s="333"/>
      <c r="AR21" s="333"/>
      <c r="AS21" s="333"/>
      <c r="AT21" s="333"/>
      <c r="AU21" s="333"/>
      <c r="AV21" s="333"/>
      <c r="AW21" s="333"/>
      <c r="AX21" s="333"/>
      <c r="AY21" s="333"/>
      <c r="AZ21" s="333"/>
      <c r="BA21" s="333"/>
      <c r="BB21" s="333"/>
      <c r="BC21" s="333"/>
      <c r="BD21" s="333"/>
      <c r="BE21" s="333"/>
      <c r="BF21" s="333"/>
      <c r="BG21" s="333"/>
      <c r="BH21" s="333"/>
      <c r="BI21" s="333"/>
      <c r="BJ21" s="333"/>
      <c r="BK21" s="333"/>
      <c r="BL21" s="333"/>
      <c r="BM21" s="333"/>
      <c r="BN21" s="333"/>
      <c r="BO21" s="333"/>
      <c r="BP21" s="333"/>
      <c r="BQ21" s="333"/>
      <c r="BR21" s="333"/>
      <c r="BS21" s="333"/>
      <c r="BT21" s="333"/>
      <c r="BU21" s="333"/>
      <c r="BV21" s="333"/>
      <c r="BW21" s="333"/>
      <c r="BX21" s="333"/>
      <c r="BY21" s="333"/>
      <c r="BZ21" s="333"/>
      <c r="CA21" s="333"/>
      <c r="CB21" s="333"/>
      <c r="CC21" s="333"/>
      <c r="CD21" s="333"/>
      <c r="CE21" s="333"/>
      <c r="CF21" s="333"/>
      <c r="CG21" s="333"/>
      <c r="CH21" s="333"/>
      <c r="CI21" s="333"/>
      <c r="CJ21" s="333"/>
      <c r="CK21" s="333"/>
      <c r="CL21" s="333"/>
      <c r="CM21" s="333"/>
      <c r="CN21" s="333"/>
      <c r="CO21" s="333"/>
      <c r="CP21" s="333"/>
      <c r="CQ21" s="333"/>
      <c r="CR21" s="333"/>
      <c r="CS21" s="333"/>
      <c r="CT21" s="333"/>
      <c r="CU21" s="333"/>
      <c r="CV21" s="333"/>
      <c r="CW21" s="333"/>
      <c r="CX21" s="333"/>
      <c r="CY21" s="333"/>
      <c r="CZ21" s="333"/>
      <c r="DA21" s="333"/>
      <c r="DB21" s="333"/>
      <c r="DC21" s="333"/>
      <c r="DD21" s="333"/>
      <c r="DE21" s="333"/>
      <c r="DF21" s="333"/>
      <c r="DG21" s="333"/>
      <c r="DH21" s="333"/>
      <c r="DI21" s="333"/>
      <c r="DJ21" s="333"/>
      <c r="DK21" s="333"/>
      <c r="DL21" s="333"/>
      <c r="DM21" s="333"/>
      <c r="DN21" s="333"/>
      <c r="DO21" s="333"/>
      <c r="DP21" s="333"/>
      <c r="DQ21" s="333"/>
      <c r="DR21" s="333"/>
      <c r="DS21" s="333"/>
      <c r="DT21" s="333"/>
      <c r="DU21" s="333"/>
      <c r="DV21" s="333"/>
      <c r="DW21" s="333"/>
      <c r="DX21" s="333"/>
      <c r="DY21" s="333"/>
      <c r="DZ21" s="333"/>
      <c r="EA21" s="333"/>
      <c r="EB21" s="333"/>
      <c r="EC21" s="333"/>
      <c r="ED21" s="333"/>
      <c r="EE21" s="333"/>
      <c r="EF21" s="333"/>
      <c r="EG21" s="333"/>
      <c r="EH21" s="333"/>
      <c r="EI21" s="333"/>
      <c r="EJ21" s="333"/>
      <c r="EK21" s="333"/>
      <c r="EL21" s="333"/>
      <c r="EM21" s="333"/>
      <c r="EN21" s="333"/>
      <c r="EO21" s="333"/>
      <c r="EP21" s="333"/>
      <c r="EQ21" s="333"/>
      <c r="ER21" s="333"/>
      <c r="ES21" s="333"/>
      <c r="ET21" s="333"/>
      <c r="EU21" s="333"/>
      <c r="EV21" s="333"/>
      <c r="EW21" s="333"/>
      <c r="EX21" s="333"/>
      <c r="EY21" s="333"/>
      <c r="EZ21" s="333"/>
      <c r="FA21" s="333"/>
      <c r="FB21" s="333"/>
      <c r="FC21" s="333"/>
      <c r="FD21" s="333"/>
      <c r="FE21" s="333"/>
      <c r="FF21" s="333"/>
      <c r="FG21" s="333"/>
      <c r="FH21" s="333"/>
      <c r="FI21" s="333"/>
      <c r="FJ21" s="333"/>
      <c r="FK21" s="333"/>
      <c r="FL21" s="333"/>
      <c r="FM21" s="333"/>
      <c r="FN21" s="333"/>
      <c r="FO21" s="333"/>
      <c r="FP21" s="333"/>
      <c r="FQ21" s="333"/>
      <c r="FR21" s="333"/>
      <c r="FS21" s="333"/>
      <c r="FT21" s="333"/>
      <c r="FU21" s="333"/>
      <c r="FV21" s="333"/>
      <c r="FW21" s="333"/>
      <c r="FX21" s="333"/>
      <c r="FY21" s="333"/>
      <c r="FZ21" s="333"/>
      <c r="GA21" s="333"/>
      <c r="GB21" s="333"/>
      <c r="GC21" s="333"/>
      <c r="GD21" s="333"/>
      <c r="GE21" s="333"/>
      <c r="GF21" s="333"/>
      <c r="GG21" s="333"/>
      <c r="GH21" s="333"/>
      <c r="GI21" s="333"/>
      <c r="GJ21" s="333"/>
      <c r="GK21" s="333"/>
      <c r="GL21" s="333"/>
      <c r="GM21" s="333"/>
      <c r="GN21" s="333"/>
      <c r="GO21" s="333"/>
      <c r="GP21" s="333"/>
      <c r="GQ21" s="333"/>
      <c r="GR21" s="333"/>
      <c r="GS21" s="333"/>
      <c r="GT21" s="333"/>
      <c r="GU21" s="333"/>
      <c r="GV21" s="333"/>
      <c r="GW21" s="333"/>
      <c r="GX21" s="333"/>
      <c r="GY21" s="333"/>
      <c r="GZ21" s="333"/>
      <c r="HA21" s="333"/>
      <c r="HB21" s="333"/>
      <c r="HC21" s="333"/>
      <c r="HD21" s="333"/>
      <c r="HE21" s="333"/>
      <c r="HF21" s="333"/>
      <c r="HG21" s="333"/>
      <c r="HH21" s="333"/>
      <c r="HI21" s="333"/>
      <c r="HJ21" s="333"/>
      <c r="HK21" s="333"/>
      <c r="HL21" s="333"/>
      <c r="HM21" s="333"/>
      <c r="HN21" s="333"/>
      <c r="HO21" s="333"/>
      <c r="HP21" s="333"/>
      <c r="HQ21" s="333"/>
      <c r="HR21" s="333"/>
      <c r="HS21" s="333"/>
      <c r="HT21" s="333"/>
      <c r="HU21" s="333"/>
      <c r="HV21" s="333"/>
      <c r="HW21" s="333"/>
      <c r="HX21" s="333"/>
      <c r="HY21" s="333"/>
      <c r="HZ21" s="333"/>
      <c r="IA21" s="333"/>
      <c r="IB21" s="333"/>
      <c r="IC21" s="333"/>
      <c r="ID21" s="333"/>
      <c r="IE21" s="333"/>
      <c r="IF21" s="333"/>
      <c r="IG21" s="333"/>
      <c r="IH21" s="333"/>
      <c r="II21" s="333"/>
      <c r="IJ21" s="333"/>
      <c r="IK21" s="333"/>
      <c r="IL21" s="333"/>
      <c r="IM21" s="333"/>
      <c r="IN21" s="333"/>
      <c r="IO21" s="333"/>
      <c r="IP21" s="333"/>
      <c r="IQ21" s="333"/>
      <c r="IR21" s="333"/>
      <c r="IS21" s="333"/>
      <c r="IT21" s="333"/>
      <c r="IU21" s="333"/>
      <c r="IV21" s="333"/>
      <c r="IW21" s="333"/>
      <c r="IX21" s="333"/>
      <c r="IY21" s="333"/>
      <c r="IZ21" s="333"/>
      <c r="JA21" s="333"/>
      <c r="JB21" s="333"/>
      <c r="JC21" s="333"/>
      <c r="JD21" s="333"/>
      <c r="JE21" s="333"/>
      <c r="JF21" s="333"/>
      <c r="JG21" s="333"/>
      <c r="JH21" s="333"/>
      <c r="JI21" s="333"/>
      <c r="JJ21" s="333"/>
      <c r="JK21" s="333"/>
      <c r="JL21" s="333"/>
      <c r="JM21" s="333"/>
      <c r="JN21" s="333"/>
      <c r="JO21" s="333"/>
      <c r="JP21" s="333"/>
      <c r="JQ21" s="333"/>
      <c r="JR21" s="333"/>
      <c r="JS21" s="333"/>
      <c r="JT21" s="333"/>
      <c r="JU21" s="333"/>
      <c r="JV21" s="333"/>
      <c r="JW21" s="333"/>
      <c r="JX21" s="333"/>
      <c r="JY21" s="333"/>
      <c r="JZ21" s="333"/>
      <c r="KA21" s="333"/>
      <c r="KB21" s="333"/>
      <c r="KC21" s="333"/>
      <c r="KD21" s="333"/>
      <c r="KE21" s="333"/>
      <c r="KF21" s="333"/>
      <c r="KG21" s="333"/>
      <c r="KH21" s="333"/>
      <c r="KI21" s="333"/>
      <c r="KJ21" s="333"/>
      <c r="KK21" s="333"/>
      <c r="KL21" s="333"/>
      <c r="KM21" s="333"/>
      <c r="KN21" s="333"/>
      <c r="KO21" s="333"/>
      <c r="KP21" s="333"/>
      <c r="KQ21" s="333"/>
      <c r="KR21" s="333"/>
      <c r="KS21" s="333"/>
      <c r="KT21" s="333"/>
      <c r="KU21" s="333"/>
      <c r="KV21" s="333"/>
      <c r="KW21" s="333"/>
      <c r="KX21" s="333"/>
      <c r="KY21" s="333"/>
      <c r="KZ21" s="333"/>
      <c r="LA21" s="333"/>
      <c r="LB21" s="333"/>
      <c r="LC21" s="333"/>
      <c r="LD21" s="333"/>
      <c r="LE21" s="333"/>
      <c r="LF21" s="333"/>
      <c r="LG21" s="333"/>
      <c r="LH21" s="333"/>
      <c r="LI21" s="333"/>
      <c r="LJ21" s="333"/>
      <c r="LK21" s="333"/>
      <c r="LL21" s="333"/>
      <c r="LM21" s="333"/>
    </row>
    <row r="22" spans="1:325">
      <c r="A22" s="310" t="str">
        <f>IF(OR(Data3!B11="Grand Total",Data3!B11=0),"",Data3!B11)</f>
        <v/>
      </c>
      <c r="B22" s="309" t="s">
        <v>527</v>
      </c>
      <c r="C22" s="347" t="s">
        <v>1015</v>
      </c>
      <c r="D22" s="339"/>
      <c r="E22" s="346"/>
      <c r="F22" s="336"/>
      <c r="G22" s="333"/>
      <c r="H22" s="333"/>
      <c r="I22" s="333"/>
      <c r="J22" s="333"/>
      <c r="K22" s="333"/>
      <c r="L22" s="333"/>
      <c r="M22" s="333"/>
      <c r="N22" s="333"/>
      <c r="O22" s="333"/>
      <c r="P22" s="333"/>
      <c r="Q22" s="333"/>
      <c r="R22" s="333"/>
      <c r="S22" s="333"/>
      <c r="T22" s="333"/>
      <c r="U22" s="333"/>
      <c r="V22" s="333" t="s">
        <v>850</v>
      </c>
      <c r="W22" s="333" t="s">
        <v>850</v>
      </c>
      <c r="X22" s="333" t="s">
        <v>850</v>
      </c>
      <c r="Y22" s="333" t="s">
        <v>850</v>
      </c>
      <c r="Z22" s="333"/>
      <c r="AA22" s="333"/>
      <c r="AB22" s="333"/>
      <c r="AC22" s="333"/>
      <c r="AD22" s="333"/>
      <c r="AE22" s="333"/>
      <c r="AF22" s="333"/>
      <c r="AG22" s="333"/>
      <c r="AH22" s="333"/>
      <c r="AI22" s="333"/>
      <c r="AJ22" s="333"/>
      <c r="AK22" s="333"/>
      <c r="AL22" s="333"/>
      <c r="AM22" s="333"/>
      <c r="AN22" s="333"/>
      <c r="AO22" s="333"/>
      <c r="AP22" s="333"/>
      <c r="AQ22" s="333"/>
      <c r="AR22" s="333"/>
      <c r="AS22" s="333"/>
      <c r="AT22" s="333"/>
      <c r="AU22" s="333"/>
      <c r="AV22" s="333"/>
      <c r="AW22" s="333"/>
      <c r="AX22" s="333"/>
      <c r="AY22" s="333"/>
      <c r="AZ22" s="333"/>
      <c r="BA22" s="333"/>
      <c r="BB22" s="333"/>
      <c r="BC22" s="333"/>
      <c r="BD22" s="333"/>
      <c r="BE22" s="333"/>
      <c r="BF22" s="333"/>
      <c r="BG22" s="333"/>
      <c r="BH22" s="333"/>
      <c r="BI22" s="333"/>
      <c r="BJ22" s="333"/>
      <c r="BK22" s="333"/>
      <c r="BL22" s="333"/>
      <c r="BM22" s="333"/>
      <c r="BN22" s="333"/>
      <c r="BO22" s="333"/>
      <c r="BP22" s="333"/>
      <c r="BQ22" s="333"/>
      <c r="BR22" s="333"/>
      <c r="BS22" s="333"/>
      <c r="BT22" s="333"/>
      <c r="BU22" s="333"/>
      <c r="BV22" s="333"/>
      <c r="BW22" s="333"/>
      <c r="BX22" s="333"/>
      <c r="BY22" s="333"/>
      <c r="BZ22" s="333"/>
      <c r="CA22" s="333"/>
      <c r="CB22" s="333"/>
      <c r="CC22" s="333"/>
      <c r="CD22" s="333"/>
      <c r="CE22" s="333"/>
      <c r="CF22" s="333"/>
      <c r="CG22" s="333"/>
      <c r="CH22" s="333"/>
      <c r="CI22" s="333"/>
      <c r="CJ22" s="333"/>
      <c r="CK22" s="333"/>
      <c r="CL22" s="333"/>
      <c r="CM22" s="333"/>
      <c r="CN22" s="333"/>
      <c r="CO22" s="333"/>
      <c r="CP22" s="333"/>
      <c r="CQ22" s="333"/>
      <c r="CR22" s="333"/>
      <c r="CS22" s="333"/>
      <c r="CT22" s="333"/>
      <c r="CU22" s="333"/>
      <c r="CV22" s="333"/>
      <c r="CW22" s="333"/>
      <c r="CX22" s="333"/>
      <c r="CY22" s="333"/>
      <c r="CZ22" s="333"/>
      <c r="DA22" s="333"/>
      <c r="DB22" s="333"/>
      <c r="DC22" s="333"/>
      <c r="DD22" s="333"/>
      <c r="DE22" s="333"/>
      <c r="DF22" s="333"/>
      <c r="DG22" s="333"/>
      <c r="DH22" s="333"/>
      <c r="DI22" s="333"/>
      <c r="DJ22" s="333"/>
      <c r="DK22" s="333"/>
      <c r="DL22" s="333"/>
      <c r="DM22" s="333"/>
      <c r="DN22" s="333"/>
      <c r="DO22" s="333"/>
      <c r="DP22" s="333"/>
      <c r="DQ22" s="333"/>
      <c r="DR22" s="333"/>
      <c r="DS22" s="333"/>
      <c r="DT22" s="333"/>
      <c r="DU22" s="333"/>
      <c r="DV22" s="333"/>
      <c r="DW22" s="333"/>
      <c r="DX22" s="333"/>
      <c r="DY22" s="333"/>
      <c r="DZ22" s="333"/>
      <c r="EA22" s="333"/>
      <c r="EB22" s="333"/>
      <c r="EC22" s="333"/>
      <c r="ED22" s="333"/>
      <c r="EE22" s="333"/>
      <c r="EF22" s="333"/>
      <c r="EG22" s="333"/>
      <c r="EH22" s="333"/>
      <c r="EI22" s="333"/>
      <c r="EJ22" s="333"/>
      <c r="EK22" s="333"/>
      <c r="EL22" s="333"/>
      <c r="EM22" s="333"/>
      <c r="EN22" s="333"/>
      <c r="EO22" s="333"/>
      <c r="EP22" s="333"/>
      <c r="EQ22" s="333"/>
      <c r="ER22" s="333"/>
      <c r="ES22" s="333"/>
      <c r="ET22" s="333"/>
      <c r="EU22" s="333"/>
      <c r="EV22" s="333"/>
      <c r="EW22" s="333"/>
      <c r="EX22" s="333"/>
      <c r="EY22" s="333"/>
      <c r="EZ22" s="333"/>
      <c r="FA22" s="333"/>
      <c r="FB22" s="333"/>
      <c r="FC22" s="333"/>
      <c r="FD22" s="333"/>
      <c r="FE22" s="333"/>
      <c r="FF22" s="333"/>
      <c r="FG22" s="333"/>
      <c r="FH22" s="333"/>
      <c r="FI22" s="333"/>
      <c r="FJ22" s="333"/>
      <c r="FK22" s="333"/>
      <c r="FL22" s="333"/>
      <c r="FM22" s="333"/>
      <c r="FN22" s="333"/>
      <c r="FO22" s="333"/>
      <c r="FP22" s="333"/>
      <c r="FQ22" s="333"/>
      <c r="FR22" s="333"/>
      <c r="FS22" s="333"/>
      <c r="FT22" s="333"/>
      <c r="FU22" s="333"/>
      <c r="FV22" s="333"/>
      <c r="FW22" s="333"/>
      <c r="FX22" s="333"/>
      <c r="FY22" s="333"/>
      <c r="FZ22" s="333"/>
      <c r="GA22" s="333"/>
      <c r="GB22" s="333"/>
      <c r="GC22" s="333"/>
      <c r="GD22" s="333"/>
      <c r="GE22" s="333"/>
      <c r="GF22" s="333"/>
      <c r="GG22" s="333"/>
      <c r="GH22" s="333"/>
      <c r="GI22" s="333"/>
      <c r="GJ22" s="333"/>
      <c r="GK22" s="333"/>
      <c r="GL22" s="333"/>
      <c r="GM22" s="333"/>
      <c r="GN22" s="333"/>
      <c r="GO22" s="333"/>
      <c r="GP22" s="333"/>
      <c r="GQ22" s="333"/>
      <c r="GR22" s="333"/>
      <c r="GS22" s="333"/>
      <c r="GT22" s="333"/>
      <c r="GU22" s="333"/>
      <c r="GV22" s="333"/>
      <c r="GW22" s="333"/>
      <c r="GX22" s="333"/>
      <c r="GY22" s="333"/>
      <c r="GZ22" s="333"/>
      <c r="HA22" s="333"/>
      <c r="HB22" s="333"/>
      <c r="HC22" s="333"/>
      <c r="HD22" s="333"/>
      <c r="HE22" s="333"/>
      <c r="HF22" s="333"/>
      <c r="HG22" s="333"/>
      <c r="HH22" s="333"/>
      <c r="HI22" s="333"/>
      <c r="HJ22" s="333"/>
      <c r="HK22" s="333"/>
      <c r="HL22" s="333"/>
      <c r="HM22" s="333"/>
      <c r="HN22" s="333"/>
      <c r="HO22" s="333"/>
      <c r="HP22" s="333"/>
      <c r="HQ22" s="333"/>
      <c r="HR22" s="333"/>
      <c r="HS22" s="333"/>
      <c r="HT22" s="333"/>
      <c r="HU22" s="333"/>
      <c r="HV22" s="333"/>
      <c r="HW22" s="333"/>
      <c r="HX22" s="333"/>
      <c r="HY22" s="333"/>
      <c r="HZ22" s="333"/>
      <c r="IA22" s="333"/>
      <c r="IB22" s="333"/>
      <c r="IC22" s="333"/>
      <c r="ID22" s="333"/>
      <c r="IE22" s="333"/>
      <c r="IF22" s="333"/>
      <c r="IG22" s="333"/>
      <c r="IH22" s="333"/>
      <c r="II22" s="333"/>
      <c r="IJ22" s="333"/>
      <c r="IK22" s="333"/>
      <c r="IL22" s="333"/>
      <c r="IM22" s="333"/>
      <c r="IN22" s="333"/>
      <c r="IO22" s="333"/>
      <c r="IP22" s="333"/>
      <c r="IQ22" s="333"/>
      <c r="IR22" s="333"/>
      <c r="IS22" s="333"/>
      <c r="IT22" s="333"/>
      <c r="IU22" s="333"/>
      <c r="IV22" s="333"/>
      <c r="IW22" s="333"/>
      <c r="IX22" s="333"/>
      <c r="IY22" s="333"/>
      <c r="IZ22" s="333"/>
      <c r="JA22" s="333"/>
      <c r="JB22" s="333"/>
      <c r="JC22" s="333"/>
      <c r="JD22" s="333"/>
      <c r="JE22" s="333"/>
      <c r="JF22" s="333"/>
      <c r="JG22" s="333"/>
      <c r="JH22" s="333"/>
      <c r="JI22" s="333"/>
      <c r="JJ22" s="333"/>
      <c r="JK22" s="333"/>
      <c r="JL22" s="333"/>
      <c r="JM22" s="333"/>
      <c r="JN22" s="333"/>
      <c r="JO22" s="333"/>
      <c r="JP22" s="333"/>
      <c r="JQ22" s="333"/>
      <c r="JR22" s="333"/>
      <c r="JS22" s="333"/>
      <c r="JT22" s="333"/>
      <c r="JU22" s="333"/>
      <c r="JV22" s="333"/>
      <c r="JW22" s="333"/>
      <c r="JX22" s="333"/>
      <c r="JY22" s="333"/>
      <c r="JZ22" s="333"/>
      <c r="KA22" s="333"/>
      <c r="KB22" s="333"/>
      <c r="KC22" s="333"/>
      <c r="KD22" s="333"/>
      <c r="KE22" s="333"/>
      <c r="KF22" s="333"/>
      <c r="KG22" s="333"/>
      <c r="KH22" s="333"/>
      <c r="KI22" s="333"/>
      <c r="KJ22" s="333"/>
      <c r="KK22" s="333"/>
      <c r="KL22" s="333"/>
      <c r="KM22" s="333"/>
      <c r="KN22" s="333"/>
      <c r="KO22" s="333"/>
      <c r="KP22" s="333"/>
      <c r="KQ22" s="333"/>
      <c r="KR22" s="333"/>
      <c r="KS22" s="333"/>
      <c r="KT22" s="333"/>
      <c r="KU22" s="333"/>
      <c r="KV22" s="333"/>
      <c r="KW22" s="333"/>
      <c r="KX22" s="333"/>
      <c r="KY22" s="333"/>
      <c r="KZ22" s="333"/>
      <c r="LA22" s="333"/>
      <c r="LB22" s="333"/>
      <c r="LC22" s="333"/>
      <c r="LD22" s="333"/>
      <c r="LE22" s="333"/>
      <c r="LF22" s="333"/>
      <c r="LG22" s="333"/>
      <c r="LH22" s="333"/>
      <c r="LI22" s="333"/>
      <c r="LJ22" s="333"/>
      <c r="LK22" s="333"/>
      <c r="LL22" s="333"/>
      <c r="LM22" s="333"/>
    </row>
    <row r="23" spans="1:325">
      <c r="A23" s="310" t="str">
        <f>IF(OR(Data3!B12="Grand Total",Data3!B12=0),"",Data3!B12)</f>
        <v/>
      </c>
      <c r="B23" s="309" t="s">
        <v>528</v>
      </c>
      <c r="C23" s="347"/>
      <c r="D23" s="339"/>
      <c r="E23" s="346"/>
      <c r="F23" s="336"/>
      <c r="G23" s="333"/>
      <c r="H23" s="333"/>
      <c r="I23" s="333"/>
      <c r="J23" s="333"/>
      <c r="K23" s="333"/>
      <c r="L23" s="333"/>
      <c r="M23" s="333"/>
      <c r="N23" s="333"/>
      <c r="O23" s="333"/>
      <c r="P23" s="333"/>
      <c r="Q23" s="333"/>
      <c r="R23" s="333"/>
      <c r="S23" s="333"/>
      <c r="T23" s="333"/>
      <c r="U23" s="333"/>
      <c r="V23" s="333"/>
      <c r="W23" s="333"/>
      <c r="X23" s="333"/>
      <c r="Y23" s="333"/>
      <c r="Z23" s="333"/>
      <c r="AA23" s="333"/>
      <c r="AB23" s="333"/>
      <c r="AC23" s="333"/>
      <c r="AD23" s="333"/>
      <c r="AE23" s="333"/>
      <c r="AF23" s="333"/>
      <c r="AG23" s="333"/>
      <c r="AH23" s="333"/>
      <c r="AI23" s="333"/>
      <c r="AJ23" s="333"/>
      <c r="AK23" s="333"/>
      <c r="AL23" s="333"/>
      <c r="AM23" s="333"/>
      <c r="AN23" s="333"/>
      <c r="AO23" s="333"/>
      <c r="AP23" s="333"/>
      <c r="AQ23" s="333"/>
      <c r="AR23" s="333"/>
      <c r="AS23" s="333"/>
      <c r="AT23" s="333"/>
      <c r="AU23" s="333"/>
      <c r="AV23" s="333"/>
      <c r="AW23" s="333"/>
      <c r="AX23" s="333"/>
      <c r="AY23" s="333"/>
      <c r="AZ23" s="333"/>
      <c r="BA23" s="333"/>
      <c r="BB23" s="333"/>
      <c r="BC23" s="333"/>
      <c r="BD23" s="333"/>
      <c r="BE23" s="333"/>
      <c r="BF23" s="333"/>
      <c r="BG23" s="333"/>
      <c r="BH23" s="333"/>
      <c r="BI23" s="333"/>
      <c r="BJ23" s="333"/>
      <c r="BK23" s="333"/>
      <c r="BL23" s="333"/>
      <c r="BM23" s="333"/>
      <c r="BN23" s="333"/>
      <c r="BO23" s="333"/>
      <c r="BP23" s="333"/>
      <c r="BQ23" s="333"/>
      <c r="BR23" s="333"/>
      <c r="BS23" s="333"/>
      <c r="BT23" s="333"/>
      <c r="BU23" s="333"/>
      <c r="BV23" s="333"/>
      <c r="BW23" s="333"/>
      <c r="BX23" s="333"/>
      <c r="BY23" s="333"/>
      <c r="BZ23" s="333"/>
      <c r="CA23" s="333"/>
      <c r="CB23" s="333"/>
      <c r="CC23" s="333"/>
      <c r="CD23" s="333"/>
      <c r="CE23" s="333"/>
      <c r="CF23" s="333"/>
      <c r="CG23" s="333"/>
      <c r="CH23" s="333"/>
      <c r="CI23" s="333"/>
      <c r="CJ23" s="333"/>
      <c r="CK23" s="333"/>
      <c r="CL23" s="333"/>
      <c r="CM23" s="333"/>
      <c r="CN23" s="333"/>
      <c r="CO23" s="333"/>
      <c r="CP23" s="333"/>
      <c r="CQ23" s="333"/>
      <c r="CR23" s="333"/>
      <c r="CS23" s="333"/>
      <c r="CT23" s="333"/>
      <c r="CU23" s="333"/>
      <c r="CV23" s="333"/>
      <c r="CW23" s="333"/>
      <c r="CX23" s="333"/>
      <c r="CY23" s="333"/>
      <c r="CZ23" s="333"/>
      <c r="DA23" s="333"/>
      <c r="DB23" s="333"/>
      <c r="DC23" s="333"/>
      <c r="DD23" s="333"/>
      <c r="DE23" s="333"/>
      <c r="DF23" s="333"/>
      <c r="DG23" s="333"/>
      <c r="DH23" s="333"/>
      <c r="DI23" s="333"/>
      <c r="DJ23" s="333"/>
      <c r="DK23" s="333"/>
      <c r="DL23" s="333"/>
      <c r="DM23" s="333"/>
      <c r="DN23" s="333"/>
      <c r="DO23" s="333"/>
      <c r="DP23" s="333"/>
      <c r="DQ23" s="333"/>
      <c r="DR23" s="333"/>
      <c r="DS23" s="333"/>
      <c r="DT23" s="333"/>
      <c r="DU23" s="333"/>
      <c r="DV23" s="333"/>
      <c r="DW23" s="333"/>
      <c r="DX23" s="333"/>
      <c r="DY23" s="333"/>
      <c r="DZ23" s="333"/>
      <c r="EA23" s="333"/>
      <c r="EB23" s="333"/>
      <c r="EC23" s="333"/>
      <c r="ED23" s="333"/>
      <c r="EE23" s="333"/>
      <c r="EF23" s="333"/>
      <c r="EG23" s="333"/>
      <c r="EH23" s="333"/>
      <c r="EI23" s="333"/>
      <c r="EJ23" s="333"/>
      <c r="EK23" s="333"/>
      <c r="EL23" s="333"/>
      <c r="EM23" s="333"/>
      <c r="EN23" s="333"/>
      <c r="EO23" s="333"/>
      <c r="EP23" s="333"/>
      <c r="EQ23" s="333"/>
      <c r="ER23" s="333"/>
      <c r="ES23" s="333"/>
      <c r="ET23" s="333"/>
      <c r="EU23" s="333"/>
      <c r="EV23" s="333"/>
      <c r="EW23" s="333"/>
      <c r="EX23" s="333"/>
      <c r="EY23" s="333"/>
      <c r="EZ23" s="333"/>
      <c r="FA23" s="333"/>
      <c r="FB23" s="333"/>
      <c r="FC23" s="333"/>
      <c r="FD23" s="333"/>
      <c r="FE23" s="333"/>
      <c r="FF23" s="333"/>
      <c r="FG23" s="333"/>
      <c r="FH23" s="333"/>
      <c r="FI23" s="333"/>
      <c r="FJ23" s="333"/>
      <c r="FK23" s="333"/>
      <c r="FL23" s="333"/>
      <c r="FM23" s="333"/>
      <c r="FN23" s="333"/>
      <c r="FO23" s="333"/>
      <c r="FP23" s="333"/>
      <c r="FQ23" s="333"/>
      <c r="FR23" s="333"/>
      <c r="FS23" s="333"/>
      <c r="FT23" s="333"/>
      <c r="FU23" s="333"/>
      <c r="FV23" s="333"/>
      <c r="FW23" s="333"/>
      <c r="FX23" s="333"/>
      <c r="FY23" s="333"/>
      <c r="FZ23" s="333"/>
      <c r="GA23" s="333"/>
      <c r="GB23" s="333"/>
      <c r="GC23" s="333"/>
      <c r="GD23" s="333"/>
      <c r="GE23" s="333"/>
      <c r="GF23" s="333"/>
      <c r="GG23" s="333"/>
      <c r="GH23" s="333"/>
      <c r="GI23" s="333"/>
      <c r="GJ23" s="333"/>
      <c r="GK23" s="333"/>
      <c r="GL23" s="333"/>
      <c r="GM23" s="333"/>
      <c r="GN23" s="333"/>
      <c r="GO23" s="333"/>
      <c r="GP23" s="333"/>
      <c r="GQ23" s="333"/>
      <c r="GR23" s="333"/>
      <c r="GS23" s="333"/>
      <c r="GT23" s="333"/>
      <c r="GU23" s="333"/>
      <c r="GV23" s="333"/>
      <c r="GW23" s="333"/>
      <c r="GX23" s="333"/>
      <c r="GY23" s="333"/>
      <c r="GZ23" s="333"/>
      <c r="HA23" s="333"/>
      <c r="HB23" s="333"/>
      <c r="HC23" s="333"/>
      <c r="HD23" s="333"/>
      <c r="HE23" s="333"/>
      <c r="HF23" s="333"/>
      <c r="HG23" s="333"/>
      <c r="HH23" s="333"/>
      <c r="HI23" s="333"/>
      <c r="HJ23" s="333"/>
      <c r="HK23" s="333"/>
      <c r="HL23" s="333"/>
      <c r="HM23" s="333"/>
      <c r="HN23" s="333"/>
      <c r="HO23" s="333"/>
      <c r="HP23" s="333"/>
      <c r="HQ23" s="333"/>
      <c r="HR23" s="333"/>
      <c r="HS23" s="333"/>
      <c r="HT23" s="333"/>
      <c r="HU23" s="333"/>
      <c r="HV23" s="333"/>
      <c r="HW23" s="333"/>
      <c r="HX23" s="333"/>
      <c r="HY23" s="333"/>
      <c r="HZ23" s="333"/>
      <c r="IA23" s="333"/>
      <c r="IB23" s="333"/>
      <c r="IC23" s="333"/>
      <c r="ID23" s="333"/>
      <c r="IE23" s="333"/>
      <c r="IF23" s="333"/>
      <c r="IG23" s="333"/>
      <c r="IH23" s="333"/>
      <c r="II23" s="333"/>
      <c r="IJ23" s="333"/>
      <c r="IK23" s="333"/>
      <c r="IL23" s="333"/>
      <c r="IM23" s="333"/>
      <c r="IN23" s="333"/>
      <c r="IO23" s="333"/>
      <c r="IP23" s="333"/>
      <c r="IQ23" s="333"/>
      <c r="IR23" s="333"/>
      <c r="IS23" s="333"/>
      <c r="IT23" s="333"/>
      <c r="IU23" s="333"/>
      <c r="IV23" s="333"/>
      <c r="IW23" s="333"/>
      <c r="IX23" s="333"/>
      <c r="IY23" s="333"/>
      <c r="IZ23" s="333"/>
      <c r="JA23" s="333"/>
      <c r="JB23" s="333"/>
      <c r="JC23" s="333"/>
      <c r="JD23" s="333"/>
      <c r="JE23" s="333"/>
      <c r="JF23" s="333"/>
      <c r="JG23" s="333"/>
      <c r="JH23" s="333"/>
      <c r="JI23" s="333"/>
      <c r="JJ23" s="333"/>
      <c r="JK23" s="333"/>
      <c r="JL23" s="333"/>
      <c r="JM23" s="333"/>
      <c r="JN23" s="333"/>
      <c r="JO23" s="333"/>
      <c r="JP23" s="333"/>
      <c r="JQ23" s="333"/>
      <c r="JR23" s="333"/>
      <c r="JS23" s="333"/>
      <c r="JT23" s="333"/>
      <c r="JU23" s="333"/>
      <c r="JV23" s="333"/>
      <c r="JW23" s="333"/>
      <c r="JX23" s="333"/>
      <c r="JY23" s="333"/>
      <c r="JZ23" s="333"/>
      <c r="KA23" s="333"/>
      <c r="KB23" s="333"/>
      <c r="KC23" s="333"/>
      <c r="KD23" s="333"/>
      <c r="KE23" s="333"/>
      <c r="KF23" s="333"/>
      <c r="KG23" s="333"/>
      <c r="KH23" s="333"/>
      <c r="KI23" s="333"/>
      <c r="KJ23" s="333"/>
      <c r="KK23" s="333"/>
      <c r="KL23" s="333"/>
      <c r="KM23" s="333"/>
      <c r="KN23" s="333"/>
      <c r="KO23" s="333"/>
      <c r="KP23" s="333"/>
      <c r="KQ23" s="333"/>
      <c r="KR23" s="333"/>
      <c r="KS23" s="333"/>
      <c r="KT23" s="333"/>
      <c r="KU23" s="333"/>
      <c r="KV23" s="333"/>
      <c r="KW23" s="333"/>
      <c r="KX23" s="333"/>
      <c r="KY23" s="333"/>
      <c r="KZ23" s="333"/>
      <c r="LA23" s="333"/>
      <c r="LB23" s="333"/>
      <c r="LC23" s="333"/>
      <c r="LD23" s="333"/>
      <c r="LE23" s="333"/>
      <c r="LF23" s="333"/>
      <c r="LG23" s="333"/>
      <c r="LH23" s="333"/>
      <c r="LI23" s="333"/>
      <c r="LJ23" s="333"/>
      <c r="LK23" s="333"/>
      <c r="LL23" s="333"/>
      <c r="LM23" s="333"/>
    </row>
    <row r="24" spans="1:325" hidden="1">
      <c r="A24" s="310" t="str">
        <f>IF(OR(Data3!B13="Grand Total",Data3!B13=0),"",Data3!B13)</f>
        <v/>
      </c>
      <c r="B24" s="309" t="s">
        <v>529</v>
      </c>
      <c r="C24" s="347"/>
      <c r="D24" s="339"/>
      <c r="E24" s="346"/>
      <c r="F24" s="336"/>
      <c r="G24" s="333"/>
      <c r="H24" s="333"/>
      <c r="I24" s="333"/>
      <c r="J24" s="333"/>
      <c r="K24" s="333"/>
      <c r="L24" s="333"/>
      <c r="M24" s="333"/>
      <c r="N24" s="333"/>
      <c r="O24" s="333"/>
      <c r="P24" s="333"/>
      <c r="Q24" s="333"/>
      <c r="R24" s="333"/>
      <c r="S24" s="333"/>
      <c r="T24" s="333"/>
      <c r="U24" s="333"/>
      <c r="V24" s="333"/>
      <c r="W24" s="333"/>
      <c r="X24" s="333"/>
      <c r="Y24" s="333"/>
      <c r="Z24" s="333"/>
      <c r="AA24" s="333"/>
      <c r="AB24" s="333"/>
      <c r="AC24" s="333"/>
      <c r="AD24" s="333"/>
      <c r="AE24" s="333"/>
      <c r="AF24" s="333"/>
      <c r="AG24" s="333"/>
      <c r="AH24" s="333"/>
      <c r="AI24" s="333"/>
      <c r="AJ24" s="333"/>
      <c r="AK24" s="333"/>
      <c r="AL24" s="333"/>
      <c r="AM24" s="333"/>
      <c r="AN24" s="333"/>
      <c r="AO24" s="333"/>
      <c r="AP24" s="333"/>
      <c r="AQ24" s="333"/>
      <c r="AR24" s="333"/>
      <c r="AS24" s="333"/>
      <c r="AT24" s="333"/>
      <c r="AU24" s="333"/>
      <c r="AV24" s="333"/>
      <c r="AW24" s="333"/>
      <c r="AX24" s="333"/>
      <c r="AY24" s="333"/>
      <c r="AZ24" s="333"/>
      <c r="BA24" s="333"/>
      <c r="BB24" s="333"/>
      <c r="BC24" s="333"/>
      <c r="BD24" s="333"/>
      <c r="BE24" s="333"/>
      <c r="BF24" s="333"/>
      <c r="BG24" s="333"/>
      <c r="BH24" s="333"/>
      <c r="BI24" s="333"/>
      <c r="BJ24" s="333"/>
      <c r="BK24" s="333"/>
      <c r="BL24" s="333"/>
      <c r="BM24" s="333"/>
      <c r="BN24" s="333"/>
      <c r="BO24" s="333"/>
      <c r="BP24" s="333"/>
      <c r="BQ24" s="333"/>
      <c r="BR24" s="333"/>
      <c r="BS24" s="333"/>
      <c r="BT24" s="333"/>
      <c r="BU24" s="333"/>
      <c r="BV24" s="333"/>
      <c r="BW24" s="333"/>
      <c r="BX24" s="333"/>
      <c r="BY24" s="333"/>
      <c r="BZ24" s="333"/>
      <c r="CA24" s="333"/>
      <c r="CB24" s="333"/>
      <c r="CC24" s="333"/>
      <c r="CD24" s="333"/>
      <c r="CE24" s="333"/>
      <c r="CF24" s="333"/>
      <c r="CG24" s="333"/>
      <c r="CH24" s="333"/>
      <c r="CI24" s="333"/>
      <c r="CJ24" s="333"/>
      <c r="CK24" s="333"/>
      <c r="CL24" s="333"/>
      <c r="CM24" s="333"/>
      <c r="CN24" s="333"/>
      <c r="CO24" s="333"/>
      <c r="CP24" s="333"/>
      <c r="CQ24" s="333"/>
      <c r="CR24" s="333"/>
      <c r="CS24" s="333"/>
      <c r="CT24" s="333"/>
      <c r="CU24" s="333"/>
      <c r="CV24" s="333"/>
      <c r="CW24" s="333"/>
      <c r="CX24" s="333"/>
      <c r="CY24" s="333"/>
      <c r="CZ24" s="333"/>
      <c r="DA24" s="333"/>
      <c r="DB24" s="333"/>
      <c r="DC24" s="333"/>
      <c r="DD24" s="333"/>
      <c r="DE24" s="333"/>
      <c r="DF24" s="333"/>
      <c r="DG24" s="333"/>
      <c r="DH24" s="333"/>
      <c r="DI24" s="333"/>
      <c r="DJ24" s="333"/>
      <c r="DK24" s="333"/>
      <c r="DL24" s="333"/>
      <c r="DM24" s="333"/>
      <c r="DN24" s="333"/>
      <c r="DO24" s="333"/>
      <c r="DP24" s="333"/>
      <c r="DQ24" s="333"/>
      <c r="DR24" s="333"/>
      <c r="DS24" s="333"/>
      <c r="DT24" s="333"/>
      <c r="DU24" s="333"/>
      <c r="DV24" s="333"/>
      <c r="DW24" s="333"/>
      <c r="DX24" s="333"/>
      <c r="DY24" s="333"/>
      <c r="DZ24" s="333"/>
      <c r="EA24" s="333"/>
      <c r="EB24" s="333"/>
      <c r="EC24" s="333"/>
      <c r="ED24" s="333"/>
      <c r="EE24" s="333"/>
      <c r="EF24" s="333"/>
      <c r="EG24" s="333"/>
      <c r="EH24" s="333"/>
      <c r="EI24" s="333"/>
      <c r="EJ24" s="333"/>
      <c r="EK24" s="333"/>
      <c r="EL24" s="333"/>
      <c r="EM24" s="333"/>
      <c r="EN24" s="333"/>
      <c r="EO24" s="333"/>
      <c r="EP24" s="333"/>
      <c r="EQ24" s="333"/>
      <c r="ER24" s="333"/>
      <c r="ES24" s="333"/>
      <c r="ET24" s="333"/>
      <c r="EU24" s="333"/>
      <c r="EV24" s="333"/>
      <c r="EW24" s="333"/>
      <c r="EX24" s="333"/>
      <c r="EY24" s="333"/>
      <c r="EZ24" s="333"/>
      <c r="FA24" s="333"/>
      <c r="FB24" s="333"/>
      <c r="FC24" s="333"/>
      <c r="FD24" s="333"/>
      <c r="FE24" s="333"/>
      <c r="FF24" s="333"/>
      <c r="FG24" s="333"/>
      <c r="FH24" s="333"/>
      <c r="FI24" s="333"/>
      <c r="FJ24" s="333"/>
      <c r="FK24" s="333"/>
      <c r="FL24" s="333"/>
      <c r="FM24" s="333"/>
      <c r="FN24" s="333"/>
      <c r="FO24" s="333"/>
      <c r="FP24" s="333"/>
      <c r="FQ24" s="333"/>
      <c r="FR24" s="333"/>
      <c r="FS24" s="333"/>
      <c r="FT24" s="333"/>
      <c r="FU24" s="333"/>
      <c r="FV24" s="333"/>
      <c r="FW24" s="333"/>
      <c r="FX24" s="333"/>
      <c r="FY24" s="333"/>
      <c r="FZ24" s="333"/>
      <c r="GA24" s="333"/>
      <c r="GB24" s="333"/>
      <c r="GC24" s="333"/>
      <c r="GD24" s="333"/>
      <c r="GE24" s="333"/>
      <c r="GF24" s="333"/>
      <c r="GG24" s="333"/>
      <c r="GH24" s="333"/>
      <c r="GI24" s="333"/>
      <c r="GJ24" s="333"/>
      <c r="GK24" s="333"/>
      <c r="GL24" s="333"/>
      <c r="GM24" s="333"/>
      <c r="GN24" s="333"/>
      <c r="GO24" s="333"/>
      <c r="GP24" s="333"/>
      <c r="GQ24" s="333"/>
      <c r="GR24" s="333"/>
      <c r="GS24" s="333"/>
      <c r="GT24" s="333"/>
      <c r="GU24" s="333"/>
      <c r="GV24" s="333"/>
      <c r="GW24" s="333"/>
      <c r="GX24" s="333"/>
      <c r="GY24" s="333"/>
      <c r="GZ24" s="333"/>
      <c r="HA24" s="333"/>
      <c r="HB24" s="333"/>
      <c r="HC24" s="333"/>
      <c r="HD24" s="333"/>
      <c r="HE24" s="333"/>
      <c r="HF24" s="333"/>
      <c r="HG24" s="333"/>
      <c r="HH24" s="333"/>
      <c r="HI24" s="333"/>
      <c r="HJ24" s="333"/>
      <c r="HK24" s="333"/>
      <c r="HL24" s="333"/>
      <c r="HM24" s="333"/>
      <c r="HN24" s="333"/>
      <c r="HO24" s="333"/>
      <c r="HP24" s="333"/>
      <c r="HQ24" s="333"/>
      <c r="HR24" s="333"/>
      <c r="HS24" s="333"/>
      <c r="HT24" s="333"/>
      <c r="HU24" s="333"/>
      <c r="HV24" s="333"/>
      <c r="HW24" s="333"/>
      <c r="HX24" s="333"/>
      <c r="HY24" s="333"/>
      <c r="HZ24" s="333"/>
      <c r="IA24" s="333"/>
      <c r="IB24" s="333"/>
      <c r="IC24" s="333"/>
      <c r="ID24" s="333"/>
      <c r="IE24" s="333"/>
      <c r="IF24" s="333"/>
      <c r="IG24" s="333"/>
      <c r="IH24" s="333"/>
      <c r="II24" s="333"/>
      <c r="IJ24" s="333"/>
      <c r="IK24" s="333"/>
      <c r="IL24" s="333"/>
      <c r="IM24" s="333"/>
      <c r="IN24" s="333"/>
      <c r="IO24" s="333"/>
      <c r="IP24" s="333"/>
      <c r="IQ24" s="333"/>
      <c r="IR24" s="333"/>
      <c r="IS24" s="333"/>
      <c r="IT24" s="333"/>
      <c r="IU24" s="333"/>
      <c r="IV24" s="333"/>
      <c r="IW24" s="333"/>
      <c r="IX24" s="333"/>
      <c r="IY24" s="333"/>
      <c r="IZ24" s="333"/>
      <c r="JA24" s="333"/>
      <c r="JB24" s="333"/>
      <c r="JC24" s="333"/>
      <c r="JD24" s="333"/>
      <c r="JE24" s="333"/>
      <c r="JF24" s="333"/>
      <c r="JG24" s="333"/>
      <c r="JH24" s="333"/>
      <c r="JI24" s="333"/>
      <c r="JJ24" s="333"/>
      <c r="JK24" s="333"/>
      <c r="JL24" s="333"/>
      <c r="JM24" s="333"/>
      <c r="JN24" s="333"/>
      <c r="JO24" s="333"/>
      <c r="JP24" s="333"/>
      <c r="JQ24" s="333"/>
      <c r="JR24" s="333"/>
      <c r="JS24" s="333"/>
      <c r="JT24" s="333"/>
      <c r="JU24" s="333"/>
      <c r="JV24" s="333"/>
      <c r="JW24" s="333"/>
      <c r="JX24" s="333"/>
      <c r="JY24" s="333"/>
      <c r="JZ24" s="333"/>
      <c r="KA24" s="333"/>
      <c r="KB24" s="333"/>
      <c r="KC24" s="333"/>
      <c r="KD24" s="333"/>
      <c r="KE24" s="333"/>
      <c r="KF24" s="333"/>
      <c r="KG24" s="333"/>
      <c r="KH24" s="333"/>
      <c r="KI24" s="333"/>
      <c r="KJ24" s="333"/>
      <c r="KK24" s="333"/>
      <c r="KL24" s="333"/>
      <c r="KM24" s="333"/>
      <c r="KN24" s="333"/>
      <c r="KO24" s="333"/>
      <c r="KP24" s="333"/>
      <c r="KQ24" s="333"/>
      <c r="KR24" s="333"/>
      <c r="KS24" s="333"/>
      <c r="KT24" s="333"/>
      <c r="KU24" s="333"/>
      <c r="KV24" s="333"/>
      <c r="KW24" s="333"/>
      <c r="KX24" s="333"/>
      <c r="KY24" s="333"/>
      <c r="KZ24" s="333"/>
      <c r="LA24" s="333"/>
      <c r="LB24" s="333"/>
      <c r="LC24" s="333"/>
      <c r="LD24" s="333"/>
      <c r="LE24" s="333"/>
      <c r="LF24" s="333"/>
      <c r="LG24" s="333"/>
      <c r="LH24" s="333"/>
      <c r="LI24" s="333"/>
      <c r="LJ24" s="333"/>
      <c r="LK24" s="333"/>
      <c r="LL24" s="333"/>
      <c r="LM24" s="333"/>
    </row>
    <row r="25" spans="1:325" hidden="1">
      <c r="A25" s="310" t="str">
        <f>IF(OR(Data3!B14="Grand Total",Data3!B14=0),"",Data3!B14)</f>
        <v/>
      </c>
      <c r="B25" s="309" t="s">
        <v>530</v>
      </c>
      <c r="C25" s="347"/>
      <c r="D25" s="339"/>
      <c r="E25" s="346"/>
      <c r="F25" s="336"/>
      <c r="G25" s="333"/>
      <c r="H25" s="333"/>
      <c r="I25" s="333"/>
      <c r="J25" s="333"/>
      <c r="K25" s="333"/>
      <c r="L25" s="333"/>
      <c r="M25" s="333"/>
      <c r="N25" s="333"/>
      <c r="O25" s="333"/>
      <c r="P25" s="333"/>
      <c r="Q25" s="333"/>
      <c r="R25" s="333"/>
      <c r="S25" s="333"/>
      <c r="T25" s="333"/>
      <c r="U25" s="333"/>
      <c r="V25" s="333"/>
      <c r="W25" s="333"/>
      <c r="X25" s="333"/>
      <c r="Y25" s="333"/>
      <c r="Z25" s="333"/>
      <c r="AA25" s="333"/>
      <c r="AB25" s="333"/>
      <c r="AC25" s="333"/>
      <c r="AD25" s="333"/>
      <c r="AE25" s="333"/>
      <c r="AF25" s="333"/>
      <c r="AG25" s="333"/>
      <c r="AH25" s="333"/>
      <c r="AI25" s="333"/>
      <c r="AJ25" s="333"/>
      <c r="AK25" s="333"/>
      <c r="AL25" s="333"/>
      <c r="AM25" s="333"/>
      <c r="AN25" s="333"/>
      <c r="AO25" s="333"/>
      <c r="AP25" s="333"/>
      <c r="AQ25" s="333"/>
      <c r="AR25" s="333"/>
      <c r="AS25" s="333"/>
      <c r="AT25" s="333"/>
      <c r="AU25" s="333"/>
      <c r="AV25" s="333"/>
      <c r="AW25" s="333"/>
      <c r="AX25" s="333"/>
      <c r="AY25" s="333"/>
      <c r="AZ25" s="333"/>
      <c r="BA25" s="333"/>
      <c r="BB25" s="333"/>
      <c r="BC25" s="333"/>
      <c r="BD25" s="333"/>
      <c r="BE25" s="333"/>
      <c r="BF25" s="333"/>
      <c r="BG25" s="333"/>
      <c r="BH25" s="333"/>
      <c r="BI25" s="333"/>
      <c r="BJ25" s="333"/>
      <c r="BK25" s="333"/>
      <c r="BL25" s="333"/>
      <c r="BM25" s="333"/>
      <c r="BN25" s="333"/>
      <c r="BO25" s="333"/>
      <c r="BP25" s="333"/>
      <c r="BQ25" s="333"/>
      <c r="BR25" s="333"/>
      <c r="BS25" s="333"/>
      <c r="BT25" s="333"/>
      <c r="BU25" s="333"/>
      <c r="BV25" s="333"/>
      <c r="BW25" s="333"/>
      <c r="BX25" s="333"/>
      <c r="BY25" s="333"/>
      <c r="BZ25" s="333"/>
      <c r="CA25" s="333"/>
      <c r="CB25" s="333"/>
      <c r="CC25" s="333"/>
      <c r="CD25" s="333"/>
      <c r="CE25" s="333"/>
      <c r="CF25" s="333"/>
      <c r="CG25" s="333"/>
      <c r="CH25" s="333"/>
      <c r="CI25" s="333"/>
      <c r="CJ25" s="333"/>
      <c r="CK25" s="333"/>
      <c r="CL25" s="333"/>
      <c r="CM25" s="333"/>
      <c r="CN25" s="333"/>
      <c r="CO25" s="333"/>
      <c r="CP25" s="333"/>
      <c r="CQ25" s="333"/>
      <c r="CR25" s="333"/>
      <c r="CS25" s="333"/>
      <c r="CT25" s="333"/>
      <c r="CU25" s="333"/>
      <c r="CV25" s="333"/>
      <c r="CW25" s="333"/>
      <c r="CX25" s="333"/>
      <c r="CY25" s="333"/>
      <c r="CZ25" s="333"/>
      <c r="DA25" s="333"/>
      <c r="DB25" s="333"/>
      <c r="DC25" s="333"/>
      <c r="DD25" s="333"/>
      <c r="DE25" s="333"/>
      <c r="DF25" s="333"/>
      <c r="DG25" s="333"/>
      <c r="DH25" s="333"/>
      <c r="DI25" s="333"/>
      <c r="DJ25" s="333"/>
      <c r="DK25" s="333"/>
      <c r="DL25" s="333"/>
      <c r="DM25" s="333"/>
      <c r="DN25" s="333"/>
      <c r="DO25" s="333"/>
      <c r="DP25" s="333"/>
      <c r="DQ25" s="333"/>
      <c r="DR25" s="333"/>
      <c r="DS25" s="333"/>
      <c r="DT25" s="333"/>
      <c r="DU25" s="333"/>
      <c r="DV25" s="333"/>
      <c r="DW25" s="333"/>
      <c r="DX25" s="333"/>
      <c r="DY25" s="333"/>
      <c r="DZ25" s="333"/>
      <c r="EA25" s="333"/>
      <c r="EB25" s="333"/>
      <c r="EC25" s="333"/>
      <c r="ED25" s="333"/>
      <c r="EE25" s="333"/>
      <c r="EF25" s="333"/>
      <c r="EG25" s="333"/>
      <c r="EH25" s="333"/>
      <c r="EI25" s="333"/>
      <c r="EJ25" s="333"/>
      <c r="EK25" s="333"/>
      <c r="EL25" s="333"/>
      <c r="EM25" s="333"/>
      <c r="EN25" s="333"/>
      <c r="EO25" s="333"/>
      <c r="EP25" s="333"/>
      <c r="EQ25" s="333"/>
      <c r="ER25" s="333"/>
      <c r="ES25" s="333"/>
      <c r="ET25" s="333"/>
      <c r="EU25" s="333"/>
      <c r="EV25" s="333"/>
      <c r="EW25" s="333"/>
      <c r="EX25" s="333"/>
      <c r="EY25" s="333"/>
      <c r="EZ25" s="333"/>
      <c r="FA25" s="333"/>
      <c r="FB25" s="333"/>
      <c r="FC25" s="333"/>
      <c r="FD25" s="333"/>
      <c r="FE25" s="333"/>
      <c r="FF25" s="333"/>
      <c r="FG25" s="333"/>
      <c r="FH25" s="333"/>
      <c r="FI25" s="333"/>
      <c r="FJ25" s="333"/>
      <c r="FK25" s="333"/>
      <c r="FL25" s="333"/>
      <c r="FM25" s="333"/>
      <c r="FN25" s="333"/>
      <c r="FO25" s="333"/>
      <c r="FP25" s="333"/>
      <c r="FQ25" s="333"/>
      <c r="FR25" s="333"/>
      <c r="FS25" s="333"/>
      <c r="FT25" s="333"/>
      <c r="FU25" s="333"/>
      <c r="FV25" s="333"/>
      <c r="FW25" s="333"/>
      <c r="FX25" s="333"/>
      <c r="FY25" s="333"/>
      <c r="FZ25" s="333"/>
      <c r="GA25" s="333"/>
      <c r="GB25" s="333"/>
      <c r="GC25" s="333"/>
      <c r="GD25" s="333"/>
      <c r="GE25" s="333"/>
      <c r="GF25" s="333"/>
      <c r="GG25" s="333"/>
      <c r="GH25" s="333"/>
      <c r="GI25" s="333"/>
      <c r="GJ25" s="333"/>
      <c r="GK25" s="333"/>
      <c r="GL25" s="333"/>
      <c r="GM25" s="333"/>
      <c r="GN25" s="333"/>
      <c r="GO25" s="333"/>
      <c r="GP25" s="333"/>
      <c r="GQ25" s="333"/>
      <c r="GR25" s="333"/>
      <c r="GS25" s="333"/>
      <c r="GT25" s="333"/>
      <c r="GU25" s="333"/>
      <c r="GV25" s="333"/>
      <c r="GW25" s="333"/>
      <c r="GX25" s="333"/>
      <c r="GY25" s="333"/>
      <c r="GZ25" s="333"/>
      <c r="HA25" s="333"/>
      <c r="HB25" s="333"/>
      <c r="HC25" s="333"/>
      <c r="HD25" s="333"/>
      <c r="HE25" s="333"/>
      <c r="HF25" s="333"/>
      <c r="HG25" s="333"/>
      <c r="HH25" s="333"/>
      <c r="HI25" s="333"/>
      <c r="HJ25" s="333"/>
      <c r="HK25" s="333"/>
      <c r="HL25" s="333"/>
      <c r="HM25" s="333"/>
      <c r="HN25" s="333"/>
      <c r="HO25" s="333"/>
      <c r="HP25" s="333"/>
      <c r="HQ25" s="333"/>
      <c r="HR25" s="333"/>
      <c r="HS25" s="333"/>
      <c r="HT25" s="333"/>
      <c r="HU25" s="333"/>
      <c r="HV25" s="333"/>
      <c r="HW25" s="333"/>
      <c r="HX25" s="333"/>
      <c r="HY25" s="333"/>
      <c r="HZ25" s="333"/>
      <c r="IA25" s="333"/>
      <c r="IB25" s="333"/>
      <c r="IC25" s="333"/>
      <c r="ID25" s="333"/>
      <c r="IE25" s="333"/>
      <c r="IF25" s="333"/>
      <c r="IG25" s="333"/>
      <c r="IH25" s="333"/>
      <c r="II25" s="333"/>
      <c r="IJ25" s="333"/>
      <c r="IK25" s="333"/>
      <c r="IL25" s="333"/>
      <c r="IM25" s="333"/>
      <c r="IN25" s="333"/>
      <c r="IO25" s="333"/>
      <c r="IP25" s="333"/>
      <c r="IQ25" s="333"/>
      <c r="IR25" s="333"/>
      <c r="IS25" s="333"/>
      <c r="IT25" s="333"/>
      <c r="IU25" s="333"/>
      <c r="IV25" s="333"/>
      <c r="IW25" s="333"/>
      <c r="IX25" s="333"/>
      <c r="IY25" s="333"/>
      <c r="IZ25" s="333"/>
      <c r="JA25" s="333"/>
      <c r="JB25" s="333"/>
      <c r="JC25" s="333"/>
      <c r="JD25" s="333"/>
      <c r="JE25" s="333"/>
      <c r="JF25" s="333"/>
      <c r="JG25" s="333"/>
      <c r="JH25" s="333"/>
      <c r="JI25" s="333"/>
      <c r="JJ25" s="333"/>
      <c r="JK25" s="333"/>
      <c r="JL25" s="333"/>
      <c r="JM25" s="333"/>
      <c r="JN25" s="333"/>
      <c r="JO25" s="333"/>
      <c r="JP25" s="333"/>
      <c r="JQ25" s="333"/>
      <c r="JR25" s="333"/>
      <c r="JS25" s="333"/>
      <c r="JT25" s="333"/>
      <c r="JU25" s="333"/>
      <c r="JV25" s="333"/>
      <c r="JW25" s="333"/>
      <c r="JX25" s="333"/>
      <c r="JY25" s="333"/>
      <c r="JZ25" s="333"/>
      <c r="KA25" s="333"/>
      <c r="KB25" s="333"/>
      <c r="KC25" s="333"/>
      <c r="KD25" s="333"/>
      <c r="KE25" s="333"/>
      <c r="KF25" s="333"/>
      <c r="KG25" s="333"/>
      <c r="KH25" s="333"/>
      <c r="KI25" s="333"/>
      <c r="KJ25" s="333"/>
      <c r="KK25" s="333"/>
      <c r="KL25" s="333"/>
      <c r="KM25" s="333"/>
      <c r="KN25" s="333"/>
      <c r="KO25" s="333"/>
      <c r="KP25" s="333"/>
      <c r="KQ25" s="333"/>
      <c r="KR25" s="333"/>
      <c r="KS25" s="333"/>
      <c r="KT25" s="333"/>
      <c r="KU25" s="333"/>
      <c r="KV25" s="333"/>
      <c r="KW25" s="333"/>
      <c r="KX25" s="333"/>
      <c r="KY25" s="333"/>
      <c r="KZ25" s="333"/>
      <c r="LA25" s="333"/>
      <c r="LB25" s="333"/>
      <c r="LC25" s="333"/>
      <c r="LD25" s="333"/>
      <c r="LE25" s="333"/>
      <c r="LF25" s="333"/>
      <c r="LG25" s="333"/>
      <c r="LH25" s="333"/>
      <c r="LI25" s="333"/>
      <c r="LJ25" s="333"/>
      <c r="LK25" s="333"/>
      <c r="LL25" s="333"/>
      <c r="LM25" s="333"/>
    </row>
    <row r="26" spans="1:325" hidden="1">
      <c r="A26" s="310" t="str">
        <f>IF(OR(Data3!B15="Grand Total",Data3!B15=0),"",Data3!B15)</f>
        <v/>
      </c>
      <c r="B26" s="309" t="s">
        <v>531</v>
      </c>
      <c r="C26" s="347"/>
      <c r="D26" s="339"/>
      <c r="E26" s="346"/>
      <c r="F26" s="336"/>
      <c r="G26" s="333"/>
      <c r="H26" s="333"/>
      <c r="I26" s="333"/>
      <c r="J26" s="333"/>
      <c r="K26" s="333"/>
      <c r="L26" s="333"/>
      <c r="M26" s="333"/>
      <c r="N26" s="333"/>
      <c r="O26" s="333"/>
      <c r="P26" s="333"/>
      <c r="Q26" s="333"/>
      <c r="R26" s="333"/>
      <c r="S26" s="333"/>
      <c r="T26" s="333"/>
      <c r="U26" s="333"/>
      <c r="V26" s="333"/>
      <c r="W26" s="333"/>
      <c r="X26" s="333"/>
      <c r="Y26" s="333"/>
      <c r="Z26" s="333"/>
      <c r="AA26" s="333"/>
      <c r="AB26" s="333"/>
      <c r="AC26" s="333"/>
      <c r="AD26" s="333"/>
      <c r="AE26" s="333"/>
      <c r="AF26" s="333"/>
      <c r="AG26" s="333"/>
      <c r="AH26" s="333"/>
      <c r="AI26" s="333"/>
      <c r="AJ26" s="333"/>
      <c r="AK26" s="333"/>
      <c r="AL26" s="333"/>
      <c r="AM26" s="333"/>
      <c r="AN26" s="333"/>
      <c r="AO26" s="333"/>
      <c r="AP26" s="333"/>
      <c r="AQ26" s="333"/>
      <c r="AR26" s="333"/>
      <c r="AS26" s="333"/>
      <c r="AT26" s="333"/>
      <c r="AU26" s="333"/>
      <c r="AV26" s="333"/>
      <c r="AW26" s="333"/>
      <c r="AX26" s="333"/>
      <c r="AY26" s="333"/>
      <c r="AZ26" s="333"/>
      <c r="BA26" s="333"/>
      <c r="BB26" s="333"/>
      <c r="BC26" s="333"/>
      <c r="BD26" s="333"/>
      <c r="BE26" s="333"/>
      <c r="BF26" s="333"/>
      <c r="BG26" s="333"/>
      <c r="BH26" s="333"/>
      <c r="BI26" s="333"/>
      <c r="BJ26" s="333"/>
      <c r="BK26" s="333"/>
      <c r="BL26" s="333"/>
      <c r="BM26" s="333"/>
      <c r="BN26" s="333"/>
      <c r="BO26" s="333"/>
      <c r="BP26" s="333"/>
      <c r="BQ26" s="333"/>
      <c r="BR26" s="333"/>
      <c r="BS26" s="333"/>
      <c r="BT26" s="333"/>
      <c r="BU26" s="333"/>
      <c r="BV26" s="333"/>
      <c r="BW26" s="333"/>
      <c r="BX26" s="333"/>
      <c r="BY26" s="333"/>
      <c r="BZ26" s="333"/>
      <c r="CA26" s="333"/>
      <c r="CB26" s="333"/>
      <c r="CC26" s="333"/>
      <c r="CD26" s="333"/>
      <c r="CE26" s="333"/>
      <c r="CF26" s="333"/>
      <c r="CG26" s="333"/>
      <c r="CH26" s="333"/>
      <c r="CI26" s="333"/>
      <c r="CJ26" s="333"/>
      <c r="CK26" s="333"/>
      <c r="CL26" s="333"/>
      <c r="CM26" s="333"/>
      <c r="CN26" s="333"/>
      <c r="CO26" s="333"/>
      <c r="CP26" s="333"/>
      <c r="CQ26" s="333"/>
      <c r="CR26" s="333"/>
      <c r="CS26" s="333"/>
      <c r="CT26" s="333"/>
      <c r="CU26" s="333"/>
      <c r="CV26" s="333"/>
      <c r="CW26" s="333"/>
      <c r="CX26" s="333"/>
      <c r="CY26" s="333"/>
      <c r="CZ26" s="333"/>
      <c r="DA26" s="333"/>
      <c r="DB26" s="333"/>
      <c r="DC26" s="333"/>
      <c r="DD26" s="333"/>
      <c r="DE26" s="333"/>
      <c r="DF26" s="333"/>
      <c r="DG26" s="333"/>
      <c r="DH26" s="333"/>
      <c r="DI26" s="333"/>
      <c r="DJ26" s="333"/>
      <c r="DK26" s="333"/>
      <c r="DL26" s="333"/>
      <c r="DM26" s="333"/>
      <c r="DN26" s="333"/>
      <c r="DO26" s="333"/>
      <c r="DP26" s="333"/>
      <c r="DQ26" s="333"/>
      <c r="DR26" s="333"/>
      <c r="DS26" s="333"/>
      <c r="DT26" s="333"/>
      <c r="DU26" s="333"/>
      <c r="DV26" s="333"/>
      <c r="DW26" s="333"/>
      <c r="DX26" s="333"/>
      <c r="DY26" s="333"/>
      <c r="DZ26" s="333"/>
      <c r="EA26" s="333"/>
      <c r="EB26" s="333"/>
      <c r="EC26" s="333"/>
      <c r="ED26" s="333"/>
      <c r="EE26" s="333"/>
      <c r="EF26" s="333"/>
      <c r="EG26" s="333"/>
      <c r="EH26" s="333"/>
      <c r="EI26" s="333"/>
      <c r="EJ26" s="333"/>
      <c r="EK26" s="333"/>
      <c r="EL26" s="333"/>
      <c r="EM26" s="333"/>
      <c r="EN26" s="333"/>
      <c r="EO26" s="333"/>
      <c r="EP26" s="333"/>
      <c r="EQ26" s="333"/>
      <c r="ER26" s="333"/>
      <c r="ES26" s="333"/>
      <c r="ET26" s="333"/>
      <c r="EU26" s="333"/>
      <c r="EV26" s="333"/>
      <c r="EW26" s="333"/>
      <c r="EX26" s="333"/>
      <c r="EY26" s="333"/>
      <c r="EZ26" s="333"/>
      <c r="FA26" s="333"/>
      <c r="FB26" s="333"/>
      <c r="FC26" s="333"/>
      <c r="FD26" s="333"/>
      <c r="FE26" s="333"/>
      <c r="FF26" s="333"/>
      <c r="FG26" s="333"/>
      <c r="FH26" s="333"/>
      <c r="FI26" s="333"/>
      <c r="FJ26" s="333"/>
      <c r="FK26" s="333"/>
      <c r="FL26" s="333"/>
      <c r="FM26" s="333"/>
      <c r="FN26" s="333"/>
      <c r="FO26" s="333"/>
      <c r="FP26" s="333"/>
      <c r="FQ26" s="333"/>
      <c r="FR26" s="333"/>
      <c r="FS26" s="333"/>
      <c r="FT26" s="333"/>
      <c r="FU26" s="333"/>
      <c r="FV26" s="333"/>
      <c r="FW26" s="333"/>
      <c r="FX26" s="333"/>
      <c r="FY26" s="333"/>
      <c r="FZ26" s="333"/>
      <c r="GA26" s="333"/>
      <c r="GB26" s="333"/>
      <c r="GC26" s="333"/>
      <c r="GD26" s="333"/>
      <c r="GE26" s="333"/>
      <c r="GF26" s="333"/>
      <c r="GG26" s="333"/>
      <c r="GH26" s="333"/>
      <c r="GI26" s="333"/>
      <c r="GJ26" s="333"/>
      <c r="GK26" s="333"/>
      <c r="GL26" s="333"/>
      <c r="GM26" s="333"/>
      <c r="GN26" s="333"/>
      <c r="GO26" s="333"/>
      <c r="GP26" s="333"/>
      <c r="GQ26" s="333"/>
      <c r="GR26" s="333"/>
      <c r="GS26" s="333"/>
      <c r="GT26" s="333"/>
      <c r="GU26" s="333"/>
      <c r="GV26" s="333"/>
      <c r="GW26" s="333"/>
      <c r="GX26" s="333"/>
      <c r="GY26" s="333"/>
      <c r="GZ26" s="333"/>
      <c r="HA26" s="333"/>
      <c r="HB26" s="333"/>
      <c r="HC26" s="333"/>
      <c r="HD26" s="333"/>
      <c r="HE26" s="333"/>
      <c r="HF26" s="333"/>
      <c r="HG26" s="333"/>
      <c r="HH26" s="333"/>
      <c r="HI26" s="333"/>
      <c r="HJ26" s="333"/>
      <c r="HK26" s="333"/>
      <c r="HL26" s="333"/>
      <c r="HM26" s="333"/>
      <c r="HN26" s="333"/>
      <c r="HO26" s="333"/>
      <c r="HP26" s="333"/>
      <c r="HQ26" s="333"/>
      <c r="HR26" s="333"/>
      <c r="HS26" s="333"/>
      <c r="HT26" s="333"/>
      <c r="HU26" s="333"/>
      <c r="HV26" s="333"/>
      <c r="HW26" s="333"/>
      <c r="HX26" s="333"/>
      <c r="HY26" s="333"/>
      <c r="HZ26" s="333"/>
      <c r="IA26" s="333"/>
      <c r="IB26" s="333"/>
      <c r="IC26" s="333"/>
      <c r="ID26" s="333"/>
      <c r="IE26" s="333"/>
      <c r="IF26" s="333"/>
      <c r="IG26" s="333"/>
      <c r="IH26" s="333"/>
      <c r="II26" s="333"/>
      <c r="IJ26" s="333"/>
      <c r="IK26" s="333"/>
      <c r="IL26" s="333"/>
      <c r="IM26" s="333"/>
      <c r="IN26" s="333"/>
      <c r="IO26" s="333"/>
      <c r="IP26" s="333"/>
      <c r="IQ26" s="333"/>
      <c r="IR26" s="333"/>
      <c r="IS26" s="333"/>
      <c r="IT26" s="333"/>
      <c r="IU26" s="333"/>
      <c r="IV26" s="333"/>
      <c r="IW26" s="333"/>
      <c r="IX26" s="333"/>
      <c r="IY26" s="333"/>
      <c r="IZ26" s="333"/>
      <c r="JA26" s="333"/>
      <c r="JB26" s="333"/>
      <c r="JC26" s="333"/>
      <c r="JD26" s="333"/>
      <c r="JE26" s="333"/>
      <c r="JF26" s="333"/>
      <c r="JG26" s="333"/>
      <c r="JH26" s="333"/>
      <c r="JI26" s="333"/>
      <c r="JJ26" s="333"/>
      <c r="JK26" s="333"/>
      <c r="JL26" s="333"/>
      <c r="JM26" s="333"/>
      <c r="JN26" s="333"/>
      <c r="JO26" s="333"/>
      <c r="JP26" s="333"/>
      <c r="JQ26" s="333"/>
      <c r="JR26" s="333"/>
      <c r="JS26" s="333"/>
      <c r="JT26" s="333"/>
      <c r="JU26" s="333"/>
      <c r="JV26" s="333"/>
      <c r="JW26" s="333"/>
      <c r="JX26" s="333"/>
      <c r="JY26" s="333"/>
      <c r="JZ26" s="333"/>
      <c r="KA26" s="333"/>
      <c r="KB26" s="333"/>
      <c r="KC26" s="333"/>
      <c r="KD26" s="333"/>
      <c r="KE26" s="333"/>
      <c r="KF26" s="333"/>
      <c r="KG26" s="333"/>
      <c r="KH26" s="333"/>
      <c r="KI26" s="333"/>
      <c r="KJ26" s="333"/>
      <c r="KK26" s="333"/>
      <c r="KL26" s="333"/>
      <c r="KM26" s="333"/>
      <c r="KN26" s="333"/>
      <c r="KO26" s="333"/>
      <c r="KP26" s="333"/>
      <c r="KQ26" s="333"/>
      <c r="KR26" s="333"/>
      <c r="KS26" s="333"/>
      <c r="KT26" s="333"/>
      <c r="KU26" s="333"/>
      <c r="KV26" s="333"/>
      <c r="KW26" s="333"/>
      <c r="KX26" s="333"/>
      <c r="KY26" s="333"/>
      <c r="KZ26" s="333"/>
      <c r="LA26" s="333"/>
      <c r="LB26" s="333"/>
      <c r="LC26" s="333"/>
      <c r="LD26" s="333"/>
      <c r="LE26" s="333"/>
      <c r="LF26" s="333"/>
      <c r="LG26" s="333"/>
      <c r="LH26" s="333"/>
      <c r="LI26" s="333"/>
      <c r="LJ26" s="333"/>
      <c r="LK26" s="333"/>
      <c r="LL26" s="333"/>
      <c r="LM26" s="333"/>
    </row>
    <row r="27" spans="1:325" hidden="1">
      <c r="A27" s="310" t="str">
        <f>IF(OR(Data3!B16="Grand Total",Data3!B16=0),"",Data3!B16)</f>
        <v/>
      </c>
      <c r="B27" s="309" t="s">
        <v>532</v>
      </c>
      <c r="C27" s="347"/>
      <c r="D27" s="339"/>
      <c r="E27" s="346"/>
      <c r="F27" s="336"/>
      <c r="G27" s="333"/>
      <c r="H27" s="333"/>
      <c r="I27" s="333"/>
      <c r="J27" s="333"/>
      <c r="K27" s="333"/>
      <c r="L27" s="333"/>
      <c r="M27" s="333"/>
      <c r="N27" s="333"/>
      <c r="O27" s="333"/>
      <c r="P27" s="333"/>
      <c r="Q27" s="333"/>
      <c r="R27" s="333"/>
      <c r="S27" s="333"/>
      <c r="T27" s="333"/>
      <c r="U27" s="333"/>
      <c r="V27" s="333"/>
      <c r="W27" s="333"/>
      <c r="X27" s="333"/>
      <c r="Y27" s="333"/>
      <c r="Z27" s="333"/>
      <c r="AA27" s="333"/>
      <c r="AB27" s="333"/>
      <c r="AC27" s="333"/>
      <c r="AD27" s="333"/>
      <c r="AE27" s="333"/>
      <c r="AF27" s="333"/>
      <c r="AG27" s="333"/>
      <c r="AH27" s="333"/>
      <c r="AI27" s="333"/>
      <c r="AJ27" s="333"/>
      <c r="AK27" s="333"/>
      <c r="AL27" s="333"/>
      <c r="AM27" s="333"/>
      <c r="AN27" s="333"/>
      <c r="AO27" s="333"/>
      <c r="AP27" s="333"/>
      <c r="AQ27" s="333"/>
      <c r="AR27" s="333"/>
      <c r="AS27" s="333"/>
      <c r="AT27" s="333"/>
      <c r="AU27" s="333"/>
      <c r="AV27" s="333"/>
      <c r="AW27" s="333"/>
      <c r="AX27" s="333"/>
      <c r="AY27" s="333"/>
      <c r="AZ27" s="333"/>
      <c r="BA27" s="333"/>
      <c r="BB27" s="333"/>
      <c r="BC27" s="333"/>
      <c r="BD27" s="333"/>
      <c r="BE27" s="333"/>
      <c r="BF27" s="333"/>
      <c r="BG27" s="333"/>
      <c r="BH27" s="333"/>
      <c r="BI27" s="333"/>
      <c r="BJ27" s="333"/>
      <c r="BK27" s="333"/>
      <c r="BL27" s="333"/>
      <c r="BM27" s="333"/>
      <c r="BN27" s="333"/>
      <c r="BO27" s="333"/>
      <c r="BP27" s="333"/>
      <c r="BQ27" s="333"/>
      <c r="BR27" s="333"/>
      <c r="BS27" s="333"/>
      <c r="BT27" s="333"/>
      <c r="BU27" s="333"/>
      <c r="BV27" s="333"/>
      <c r="BW27" s="333"/>
      <c r="BX27" s="333"/>
      <c r="BY27" s="333"/>
      <c r="BZ27" s="333"/>
      <c r="CA27" s="333"/>
      <c r="CB27" s="333"/>
      <c r="CC27" s="333"/>
      <c r="CD27" s="333"/>
      <c r="CE27" s="333"/>
      <c r="CF27" s="333"/>
      <c r="CG27" s="333"/>
      <c r="CH27" s="333"/>
      <c r="CI27" s="333"/>
      <c r="CJ27" s="333"/>
      <c r="CK27" s="333"/>
      <c r="CL27" s="333"/>
      <c r="CM27" s="333"/>
      <c r="CN27" s="333"/>
      <c r="CO27" s="333"/>
      <c r="CP27" s="333"/>
      <c r="CQ27" s="333"/>
      <c r="CR27" s="333"/>
      <c r="CS27" s="333"/>
      <c r="CT27" s="333"/>
      <c r="CU27" s="333"/>
      <c r="CV27" s="333"/>
      <c r="CW27" s="333"/>
      <c r="CX27" s="333"/>
      <c r="CY27" s="333"/>
      <c r="CZ27" s="333"/>
      <c r="DA27" s="333"/>
      <c r="DB27" s="333"/>
      <c r="DC27" s="333"/>
      <c r="DD27" s="333"/>
      <c r="DE27" s="333"/>
      <c r="DF27" s="333"/>
      <c r="DG27" s="333"/>
      <c r="DH27" s="333"/>
      <c r="DI27" s="333"/>
      <c r="DJ27" s="333"/>
      <c r="DK27" s="333"/>
      <c r="DL27" s="333"/>
      <c r="DM27" s="333"/>
      <c r="DN27" s="333"/>
      <c r="DO27" s="333"/>
      <c r="DP27" s="333"/>
      <c r="DQ27" s="333"/>
      <c r="DR27" s="333"/>
      <c r="DS27" s="333"/>
      <c r="DT27" s="333"/>
      <c r="DU27" s="333"/>
      <c r="DV27" s="333"/>
      <c r="DW27" s="333"/>
      <c r="DX27" s="333"/>
      <c r="DY27" s="333"/>
      <c r="DZ27" s="333"/>
      <c r="EA27" s="333"/>
      <c r="EB27" s="333"/>
      <c r="EC27" s="333"/>
      <c r="ED27" s="333"/>
      <c r="EE27" s="333"/>
      <c r="EF27" s="333"/>
      <c r="EG27" s="333"/>
      <c r="EH27" s="333"/>
      <c r="EI27" s="333"/>
      <c r="EJ27" s="333"/>
      <c r="EK27" s="333"/>
      <c r="EL27" s="333"/>
      <c r="EM27" s="333"/>
      <c r="EN27" s="333"/>
      <c r="EO27" s="333"/>
      <c r="EP27" s="333"/>
      <c r="EQ27" s="333"/>
      <c r="ER27" s="333"/>
      <c r="ES27" s="333"/>
      <c r="ET27" s="333"/>
      <c r="EU27" s="333"/>
      <c r="EV27" s="333"/>
      <c r="EW27" s="333"/>
      <c r="EX27" s="333"/>
      <c r="EY27" s="333"/>
      <c r="EZ27" s="333"/>
      <c r="FA27" s="333"/>
      <c r="FB27" s="333"/>
      <c r="FC27" s="333"/>
      <c r="FD27" s="333"/>
      <c r="FE27" s="333"/>
      <c r="FF27" s="333"/>
      <c r="FG27" s="333"/>
      <c r="FH27" s="333"/>
      <c r="FI27" s="333"/>
      <c r="FJ27" s="333"/>
      <c r="FK27" s="333"/>
      <c r="FL27" s="333"/>
      <c r="FM27" s="333"/>
      <c r="FN27" s="333"/>
      <c r="FO27" s="333"/>
      <c r="FP27" s="333"/>
      <c r="FQ27" s="333"/>
      <c r="FR27" s="333"/>
      <c r="FS27" s="333"/>
      <c r="FT27" s="333"/>
      <c r="FU27" s="333"/>
      <c r="FV27" s="333"/>
      <c r="FW27" s="333"/>
      <c r="FX27" s="333"/>
      <c r="FY27" s="333"/>
      <c r="FZ27" s="333"/>
      <c r="GA27" s="333"/>
      <c r="GB27" s="333"/>
      <c r="GC27" s="333"/>
      <c r="GD27" s="333"/>
      <c r="GE27" s="333"/>
      <c r="GF27" s="333"/>
      <c r="GG27" s="333"/>
      <c r="GH27" s="333"/>
      <c r="GI27" s="333"/>
      <c r="GJ27" s="333"/>
      <c r="GK27" s="333"/>
      <c r="GL27" s="333"/>
      <c r="GM27" s="333"/>
      <c r="GN27" s="333"/>
      <c r="GO27" s="333"/>
      <c r="GP27" s="333"/>
      <c r="GQ27" s="333"/>
      <c r="GR27" s="333"/>
      <c r="GS27" s="333"/>
      <c r="GT27" s="333"/>
      <c r="GU27" s="333"/>
      <c r="GV27" s="333"/>
      <c r="GW27" s="333"/>
      <c r="GX27" s="333"/>
      <c r="GY27" s="333"/>
      <c r="GZ27" s="333"/>
      <c r="HA27" s="333"/>
      <c r="HB27" s="333"/>
      <c r="HC27" s="333"/>
      <c r="HD27" s="333"/>
      <c r="HE27" s="333"/>
      <c r="HF27" s="333"/>
      <c r="HG27" s="333"/>
      <c r="HH27" s="333"/>
      <c r="HI27" s="333"/>
      <c r="HJ27" s="333"/>
      <c r="HK27" s="333"/>
      <c r="HL27" s="333"/>
      <c r="HM27" s="333"/>
      <c r="HN27" s="333"/>
      <c r="HO27" s="333"/>
      <c r="HP27" s="333"/>
      <c r="HQ27" s="333"/>
      <c r="HR27" s="333"/>
      <c r="HS27" s="333"/>
      <c r="HT27" s="333"/>
      <c r="HU27" s="333"/>
      <c r="HV27" s="333"/>
      <c r="HW27" s="333"/>
      <c r="HX27" s="333"/>
      <c r="HY27" s="333"/>
      <c r="HZ27" s="333"/>
      <c r="IA27" s="333"/>
      <c r="IB27" s="333"/>
      <c r="IC27" s="333"/>
      <c r="ID27" s="333"/>
      <c r="IE27" s="333"/>
      <c r="IF27" s="333"/>
      <c r="IG27" s="333"/>
      <c r="IH27" s="333"/>
      <c r="II27" s="333"/>
      <c r="IJ27" s="333"/>
      <c r="IK27" s="333"/>
      <c r="IL27" s="333"/>
      <c r="IM27" s="333"/>
      <c r="IN27" s="333"/>
      <c r="IO27" s="333"/>
      <c r="IP27" s="333"/>
      <c r="IQ27" s="333"/>
      <c r="IR27" s="333"/>
      <c r="IS27" s="333"/>
      <c r="IT27" s="333"/>
      <c r="IU27" s="333"/>
      <c r="IV27" s="333"/>
      <c r="IW27" s="333"/>
      <c r="IX27" s="333"/>
      <c r="IY27" s="333"/>
      <c r="IZ27" s="333"/>
      <c r="JA27" s="333"/>
      <c r="JB27" s="333"/>
      <c r="JC27" s="333"/>
      <c r="JD27" s="333"/>
      <c r="JE27" s="333"/>
      <c r="JF27" s="333"/>
      <c r="JG27" s="333"/>
      <c r="JH27" s="333"/>
      <c r="JI27" s="333"/>
      <c r="JJ27" s="333"/>
      <c r="JK27" s="333"/>
      <c r="JL27" s="333"/>
      <c r="JM27" s="333"/>
      <c r="JN27" s="333"/>
      <c r="JO27" s="333"/>
      <c r="JP27" s="333"/>
      <c r="JQ27" s="333"/>
      <c r="JR27" s="333"/>
      <c r="JS27" s="333"/>
      <c r="JT27" s="333"/>
      <c r="JU27" s="333"/>
      <c r="JV27" s="333"/>
      <c r="JW27" s="333"/>
      <c r="JX27" s="333"/>
      <c r="JY27" s="333"/>
      <c r="JZ27" s="333"/>
      <c r="KA27" s="333"/>
      <c r="KB27" s="333"/>
      <c r="KC27" s="333"/>
      <c r="KD27" s="333"/>
      <c r="KE27" s="333"/>
      <c r="KF27" s="333"/>
      <c r="KG27" s="333"/>
      <c r="KH27" s="333"/>
      <c r="KI27" s="333"/>
      <c r="KJ27" s="333"/>
      <c r="KK27" s="333"/>
      <c r="KL27" s="333"/>
      <c r="KM27" s="333"/>
      <c r="KN27" s="333"/>
      <c r="KO27" s="333"/>
      <c r="KP27" s="333"/>
      <c r="KQ27" s="333"/>
      <c r="KR27" s="333"/>
      <c r="KS27" s="333"/>
      <c r="KT27" s="333"/>
      <c r="KU27" s="333"/>
      <c r="KV27" s="333"/>
      <c r="KW27" s="333"/>
      <c r="KX27" s="333"/>
      <c r="KY27" s="333"/>
      <c r="KZ27" s="333"/>
      <c r="LA27" s="333"/>
      <c r="LB27" s="333"/>
      <c r="LC27" s="333"/>
      <c r="LD27" s="333"/>
      <c r="LE27" s="333"/>
      <c r="LF27" s="333"/>
      <c r="LG27" s="333"/>
      <c r="LH27" s="333"/>
      <c r="LI27" s="333"/>
      <c r="LJ27" s="333"/>
      <c r="LK27" s="333"/>
      <c r="LL27" s="333"/>
      <c r="LM27" s="333"/>
    </row>
    <row r="28" spans="1:325" hidden="1">
      <c r="A28" s="310" t="str">
        <f>IF(OR(Data3!B17="Grand Total",Data3!B17=0),"",Data3!B17)</f>
        <v/>
      </c>
      <c r="B28" s="309" t="s">
        <v>533</v>
      </c>
      <c r="C28" s="347"/>
      <c r="D28" s="339"/>
      <c r="E28" s="346"/>
      <c r="F28" s="336"/>
      <c r="G28" s="333"/>
      <c r="H28" s="333"/>
      <c r="I28" s="333"/>
      <c r="J28" s="333"/>
      <c r="K28" s="333"/>
      <c r="L28" s="333"/>
      <c r="M28" s="333"/>
      <c r="N28" s="333"/>
      <c r="O28" s="333"/>
      <c r="P28" s="333"/>
      <c r="Q28" s="333"/>
      <c r="R28" s="333"/>
      <c r="S28" s="333"/>
      <c r="T28" s="333"/>
      <c r="U28" s="333"/>
      <c r="V28" s="333"/>
      <c r="W28" s="333"/>
      <c r="X28" s="333"/>
      <c r="Y28" s="333"/>
      <c r="Z28" s="333"/>
      <c r="AA28" s="333"/>
      <c r="AB28" s="333"/>
      <c r="AC28" s="333"/>
      <c r="AD28" s="333"/>
      <c r="AE28" s="333"/>
      <c r="AF28" s="333"/>
      <c r="AG28" s="333"/>
      <c r="AH28" s="333"/>
      <c r="AI28" s="333"/>
      <c r="AJ28" s="333"/>
      <c r="AK28" s="333"/>
      <c r="AL28" s="333"/>
      <c r="AM28" s="333"/>
      <c r="AN28" s="333"/>
      <c r="AO28" s="333"/>
      <c r="AP28" s="333"/>
      <c r="AQ28" s="333"/>
      <c r="AR28" s="333"/>
      <c r="AS28" s="333"/>
      <c r="AT28" s="333"/>
      <c r="AU28" s="333"/>
      <c r="AV28" s="333"/>
      <c r="AW28" s="333"/>
      <c r="AX28" s="333"/>
      <c r="AY28" s="333"/>
      <c r="AZ28" s="333"/>
      <c r="BA28" s="333"/>
      <c r="BB28" s="333"/>
      <c r="BC28" s="333"/>
      <c r="BD28" s="333"/>
      <c r="BE28" s="333"/>
      <c r="BF28" s="333"/>
      <c r="BG28" s="333"/>
      <c r="BH28" s="333"/>
      <c r="BI28" s="333"/>
      <c r="BJ28" s="333"/>
      <c r="BK28" s="333"/>
      <c r="BL28" s="333"/>
      <c r="BM28" s="333"/>
      <c r="BN28" s="333"/>
      <c r="BO28" s="333"/>
      <c r="BP28" s="333"/>
      <c r="BQ28" s="333"/>
      <c r="BR28" s="333"/>
      <c r="BS28" s="333"/>
      <c r="BT28" s="333"/>
      <c r="BU28" s="333"/>
      <c r="BV28" s="333"/>
      <c r="BW28" s="333"/>
      <c r="BX28" s="333"/>
      <c r="BY28" s="333"/>
      <c r="BZ28" s="333"/>
      <c r="CA28" s="333"/>
      <c r="CB28" s="333"/>
      <c r="CC28" s="333"/>
      <c r="CD28" s="333"/>
      <c r="CE28" s="333"/>
      <c r="CF28" s="333"/>
      <c r="CG28" s="333"/>
      <c r="CH28" s="333"/>
      <c r="CI28" s="333"/>
      <c r="CJ28" s="333"/>
      <c r="CK28" s="333"/>
      <c r="CL28" s="333"/>
      <c r="CM28" s="333"/>
      <c r="CN28" s="333"/>
      <c r="CO28" s="333"/>
      <c r="CP28" s="333"/>
      <c r="CQ28" s="333"/>
      <c r="CR28" s="333"/>
      <c r="CS28" s="333"/>
      <c r="CT28" s="333"/>
      <c r="CU28" s="333"/>
      <c r="CV28" s="333"/>
      <c r="CW28" s="333"/>
      <c r="CX28" s="333"/>
      <c r="CY28" s="333"/>
      <c r="CZ28" s="333"/>
      <c r="DA28" s="333"/>
      <c r="DB28" s="333"/>
      <c r="DC28" s="333"/>
      <c r="DD28" s="333"/>
      <c r="DE28" s="333"/>
      <c r="DF28" s="333"/>
      <c r="DG28" s="333"/>
      <c r="DH28" s="333"/>
      <c r="DI28" s="333"/>
      <c r="DJ28" s="333"/>
      <c r="DK28" s="333"/>
      <c r="DL28" s="333"/>
      <c r="DM28" s="333"/>
      <c r="DN28" s="333"/>
      <c r="DO28" s="333"/>
      <c r="DP28" s="333"/>
      <c r="DQ28" s="333"/>
      <c r="DR28" s="333"/>
      <c r="DS28" s="333"/>
      <c r="DT28" s="333"/>
      <c r="DU28" s="333"/>
      <c r="DV28" s="333"/>
      <c r="DW28" s="333"/>
      <c r="DX28" s="333"/>
      <c r="DY28" s="333"/>
      <c r="DZ28" s="333"/>
      <c r="EA28" s="333"/>
      <c r="EB28" s="333"/>
      <c r="EC28" s="333"/>
      <c r="ED28" s="333"/>
      <c r="EE28" s="333"/>
      <c r="EF28" s="333"/>
      <c r="EG28" s="333"/>
      <c r="EH28" s="333"/>
      <c r="EI28" s="333"/>
      <c r="EJ28" s="333"/>
      <c r="EK28" s="333"/>
      <c r="EL28" s="333"/>
      <c r="EM28" s="333"/>
      <c r="EN28" s="333"/>
      <c r="EO28" s="333"/>
      <c r="EP28" s="333"/>
      <c r="EQ28" s="333"/>
      <c r="ER28" s="333"/>
      <c r="ES28" s="333"/>
      <c r="ET28" s="333"/>
      <c r="EU28" s="333"/>
      <c r="EV28" s="333"/>
      <c r="EW28" s="333"/>
      <c r="EX28" s="333"/>
      <c r="EY28" s="333"/>
      <c r="EZ28" s="333"/>
      <c r="FA28" s="333"/>
      <c r="FB28" s="333"/>
      <c r="FC28" s="333"/>
      <c r="FD28" s="333"/>
      <c r="FE28" s="333"/>
      <c r="FF28" s="333"/>
      <c r="FG28" s="333"/>
      <c r="FH28" s="333"/>
      <c r="FI28" s="333"/>
      <c r="FJ28" s="333"/>
      <c r="FK28" s="333"/>
      <c r="FL28" s="333"/>
      <c r="FM28" s="333"/>
      <c r="FN28" s="333"/>
      <c r="FO28" s="333"/>
      <c r="FP28" s="333"/>
      <c r="FQ28" s="333"/>
      <c r="FR28" s="333"/>
      <c r="FS28" s="333"/>
      <c r="FT28" s="333"/>
      <c r="FU28" s="333"/>
      <c r="FV28" s="333"/>
      <c r="FW28" s="333"/>
      <c r="FX28" s="333"/>
      <c r="FY28" s="333"/>
      <c r="FZ28" s="333"/>
      <c r="GA28" s="333"/>
      <c r="GB28" s="333"/>
      <c r="GC28" s="333"/>
      <c r="GD28" s="333"/>
      <c r="GE28" s="333"/>
      <c r="GF28" s="333"/>
      <c r="GG28" s="333"/>
      <c r="GH28" s="333"/>
      <c r="GI28" s="333"/>
      <c r="GJ28" s="333"/>
      <c r="GK28" s="333"/>
      <c r="GL28" s="333"/>
      <c r="GM28" s="333"/>
      <c r="GN28" s="333"/>
      <c r="GO28" s="333"/>
      <c r="GP28" s="333"/>
      <c r="GQ28" s="333"/>
      <c r="GR28" s="333"/>
      <c r="GS28" s="333"/>
      <c r="GT28" s="333"/>
      <c r="GU28" s="333"/>
      <c r="GV28" s="333"/>
      <c r="GW28" s="333"/>
      <c r="GX28" s="333"/>
      <c r="GY28" s="333"/>
      <c r="GZ28" s="333"/>
      <c r="HA28" s="333"/>
      <c r="HB28" s="333"/>
      <c r="HC28" s="333"/>
      <c r="HD28" s="333"/>
      <c r="HE28" s="333"/>
      <c r="HF28" s="333"/>
      <c r="HG28" s="333"/>
      <c r="HH28" s="333"/>
      <c r="HI28" s="333"/>
      <c r="HJ28" s="333"/>
      <c r="HK28" s="333"/>
      <c r="HL28" s="333"/>
      <c r="HM28" s="333"/>
      <c r="HN28" s="333"/>
      <c r="HO28" s="333"/>
      <c r="HP28" s="333"/>
      <c r="HQ28" s="333"/>
      <c r="HR28" s="333"/>
      <c r="HS28" s="333"/>
      <c r="HT28" s="333"/>
      <c r="HU28" s="333"/>
      <c r="HV28" s="333"/>
      <c r="HW28" s="333"/>
      <c r="HX28" s="333"/>
      <c r="HY28" s="333"/>
      <c r="HZ28" s="333"/>
      <c r="IA28" s="333"/>
      <c r="IB28" s="333"/>
      <c r="IC28" s="333"/>
      <c r="ID28" s="333"/>
      <c r="IE28" s="333"/>
      <c r="IF28" s="333"/>
      <c r="IG28" s="333"/>
      <c r="IH28" s="333"/>
      <c r="II28" s="333"/>
      <c r="IJ28" s="333"/>
      <c r="IK28" s="333"/>
      <c r="IL28" s="333"/>
      <c r="IM28" s="333"/>
      <c r="IN28" s="333"/>
      <c r="IO28" s="333"/>
      <c r="IP28" s="333"/>
      <c r="IQ28" s="333"/>
      <c r="IR28" s="333"/>
      <c r="IS28" s="333"/>
      <c r="IT28" s="333"/>
      <c r="IU28" s="333"/>
      <c r="IV28" s="333"/>
      <c r="IW28" s="333"/>
      <c r="IX28" s="333"/>
      <c r="IY28" s="333"/>
      <c r="IZ28" s="333"/>
      <c r="JA28" s="333"/>
      <c r="JB28" s="333"/>
      <c r="JC28" s="333"/>
      <c r="JD28" s="333"/>
      <c r="JE28" s="333"/>
      <c r="JF28" s="333"/>
      <c r="JG28" s="333"/>
      <c r="JH28" s="333"/>
      <c r="JI28" s="333"/>
      <c r="JJ28" s="333"/>
      <c r="JK28" s="333"/>
      <c r="JL28" s="333"/>
      <c r="JM28" s="333"/>
      <c r="JN28" s="333"/>
      <c r="JO28" s="333"/>
      <c r="JP28" s="333"/>
      <c r="JQ28" s="333"/>
      <c r="JR28" s="333"/>
      <c r="JS28" s="333"/>
      <c r="JT28" s="333"/>
      <c r="JU28" s="333"/>
      <c r="JV28" s="333"/>
      <c r="JW28" s="333"/>
      <c r="JX28" s="333"/>
      <c r="JY28" s="333"/>
      <c r="JZ28" s="333"/>
      <c r="KA28" s="333"/>
      <c r="KB28" s="333"/>
      <c r="KC28" s="333"/>
      <c r="KD28" s="333"/>
      <c r="KE28" s="333"/>
      <c r="KF28" s="333"/>
      <c r="KG28" s="333"/>
      <c r="KH28" s="333"/>
      <c r="KI28" s="333"/>
      <c r="KJ28" s="333"/>
      <c r="KK28" s="333"/>
      <c r="KL28" s="333"/>
      <c r="KM28" s="333"/>
      <c r="KN28" s="333"/>
      <c r="KO28" s="333"/>
      <c r="KP28" s="333"/>
      <c r="KQ28" s="333"/>
      <c r="KR28" s="333"/>
      <c r="KS28" s="333"/>
      <c r="KT28" s="333"/>
      <c r="KU28" s="333"/>
      <c r="KV28" s="333"/>
      <c r="KW28" s="333"/>
      <c r="KX28" s="333"/>
      <c r="KY28" s="333"/>
      <c r="KZ28" s="333"/>
      <c r="LA28" s="333"/>
      <c r="LB28" s="333"/>
      <c r="LC28" s="333"/>
      <c r="LD28" s="333"/>
      <c r="LE28" s="333"/>
      <c r="LF28" s="333"/>
      <c r="LG28" s="333"/>
      <c r="LH28" s="333"/>
      <c r="LI28" s="333"/>
      <c r="LJ28" s="333"/>
      <c r="LK28" s="333"/>
      <c r="LL28" s="333"/>
      <c r="LM28" s="333"/>
    </row>
    <row r="29" spans="1:325" hidden="1">
      <c r="A29" s="310" t="str">
        <f>IF(OR(Data3!B18="Grand Total",Data3!B18=0),"",Data3!B18)</f>
        <v/>
      </c>
      <c r="B29" s="309" t="s">
        <v>534</v>
      </c>
      <c r="C29" s="347" t="str">
        <f ca="1">IFERROR(VLOOKUP(A29,Rezultatai!$B$44:$C$106,2,FALSE),"")</f>
        <v/>
      </c>
      <c r="D29" s="339"/>
      <c r="E29" s="346"/>
      <c r="F29" s="336"/>
      <c r="G29" s="333"/>
      <c r="H29" s="333"/>
      <c r="I29" s="333"/>
      <c r="J29" s="333"/>
      <c r="K29" s="333"/>
      <c r="L29" s="333"/>
      <c r="M29" s="333"/>
      <c r="N29" s="333"/>
      <c r="O29" s="333"/>
      <c r="P29" s="333"/>
      <c r="Q29" s="333"/>
      <c r="R29" s="333"/>
      <c r="S29" s="333"/>
      <c r="T29" s="333"/>
      <c r="U29" s="333"/>
      <c r="V29" s="333"/>
      <c r="W29" s="333"/>
      <c r="X29" s="333"/>
      <c r="Y29" s="333"/>
      <c r="Z29" s="333"/>
      <c r="AA29" s="333"/>
      <c r="AB29" s="333"/>
      <c r="AC29" s="333"/>
      <c r="AD29" s="333"/>
      <c r="AE29" s="333"/>
      <c r="AF29" s="333"/>
      <c r="AG29" s="333"/>
      <c r="AH29" s="333"/>
      <c r="AI29" s="333"/>
      <c r="AJ29" s="333"/>
      <c r="AK29" s="333"/>
      <c r="AL29" s="333"/>
      <c r="AM29" s="333"/>
      <c r="AN29" s="333"/>
      <c r="AO29" s="333"/>
      <c r="AP29" s="333"/>
      <c r="AQ29" s="333"/>
      <c r="AR29" s="333"/>
      <c r="AS29" s="333"/>
      <c r="AT29" s="333"/>
      <c r="AU29" s="333"/>
      <c r="AV29" s="333"/>
      <c r="AW29" s="333"/>
      <c r="AX29" s="333"/>
      <c r="AY29" s="333"/>
      <c r="AZ29" s="333"/>
      <c r="BA29" s="333"/>
      <c r="BB29" s="333"/>
      <c r="BC29" s="333"/>
      <c r="BD29" s="333"/>
      <c r="BE29" s="333"/>
      <c r="BF29" s="333"/>
      <c r="BG29" s="333"/>
      <c r="BH29" s="333"/>
      <c r="BI29" s="333"/>
      <c r="BJ29" s="333"/>
      <c r="BK29" s="333"/>
      <c r="BL29" s="333"/>
      <c r="BM29" s="333"/>
      <c r="BN29" s="333"/>
      <c r="BO29" s="333"/>
      <c r="BP29" s="333"/>
      <c r="BQ29" s="333"/>
      <c r="BR29" s="333"/>
      <c r="BS29" s="333"/>
      <c r="BT29" s="333"/>
      <c r="BU29" s="333"/>
      <c r="BV29" s="333"/>
      <c r="BW29" s="333"/>
      <c r="BX29" s="333"/>
      <c r="BY29" s="333"/>
      <c r="BZ29" s="333"/>
      <c r="CA29" s="333"/>
      <c r="CB29" s="333"/>
      <c r="CC29" s="333"/>
      <c r="CD29" s="333"/>
      <c r="CE29" s="333"/>
      <c r="CF29" s="333"/>
      <c r="CG29" s="333"/>
      <c r="CH29" s="333"/>
      <c r="CI29" s="333"/>
      <c r="CJ29" s="333"/>
      <c r="CK29" s="333"/>
      <c r="CL29" s="333"/>
      <c r="CM29" s="333"/>
      <c r="CN29" s="333"/>
      <c r="CO29" s="333"/>
      <c r="CP29" s="333"/>
      <c r="CQ29" s="333"/>
      <c r="CR29" s="333"/>
      <c r="CS29" s="333"/>
      <c r="CT29" s="333"/>
      <c r="CU29" s="333"/>
      <c r="CV29" s="333"/>
      <c r="CW29" s="333"/>
      <c r="CX29" s="333"/>
      <c r="CY29" s="333"/>
      <c r="CZ29" s="333"/>
      <c r="DA29" s="333"/>
      <c r="DB29" s="333"/>
      <c r="DC29" s="333"/>
      <c r="DD29" s="333"/>
      <c r="DE29" s="333"/>
      <c r="DF29" s="333"/>
      <c r="DG29" s="333"/>
      <c r="DH29" s="333"/>
      <c r="DI29" s="333"/>
      <c r="DJ29" s="333"/>
      <c r="DK29" s="333"/>
      <c r="DL29" s="333"/>
      <c r="DM29" s="333"/>
      <c r="DN29" s="333"/>
      <c r="DO29" s="333"/>
      <c r="DP29" s="333"/>
      <c r="DQ29" s="333"/>
      <c r="DR29" s="333"/>
      <c r="DS29" s="333"/>
      <c r="DT29" s="333"/>
      <c r="DU29" s="333"/>
      <c r="DV29" s="333"/>
      <c r="DW29" s="333"/>
      <c r="DX29" s="333"/>
      <c r="DY29" s="333"/>
      <c r="DZ29" s="333"/>
      <c r="EA29" s="333"/>
      <c r="EB29" s="333"/>
      <c r="EC29" s="333"/>
      <c r="ED29" s="333"/>
      <c r="EE29" s="333"/>
      <c r="EF29" s="333"/>
      <c r="EG29" s="333"/>
      <c r="EH29" s="333"/>
      <c r="EI29" s="333"/>
      <c r="EJ29" s="333"/>
      <c r="EK29" s="333"/>
      <c r="EL29" s="333"/>
      <c r="EM29" s="333"/>
      <c r="EN29" s="333"/>
      <c r="EO29" s="333"/>
      <c r="EP29" s="333"/>
      <c r="EQ29" s="333"/>
      <c r="ER29" s="333"/>
      <c r="ES29" s="333"/>
      <c r="ET29" s="333"/>
      <c r="EU29" s="333"/>
      <c r="EV29" s="333"/>
      <c r="EW29" s="333"/>
      <c r="EX29" s="333"/>
      <c r="EY29" s="333"/>
      <c r="EZ29" s="333"/>
      <c r="FA29" s="333"/>
      <c r="FB29" s="333"/>
      <c r="FC29" s="333"/>
      <c r="FD29" s="333"/>
      <c r="FE29" s="333"/>
      <c r="FF29" s="333"/>
      <c r="FG29" s="333"/>
      <c r="FH29" s="333"/>
      <c r="FI29" s="333"/>
      <c r="FJ29" s="333"/>
      <c r="FK29" s="333"/>
      <c r="FL29" s="333"/>
      <c r="FM29" s="333"/>
      <c r="FN29" s="333"/>
      <c r="FO29" s="333"/>
      <c r="FP29" s="333"/>
      <c r="FQ29" s="333"/>
      <c r="FR29" s="333"/>
      <c r="FS29" s="333"/>
      <c r="FT29" s="333"/>
      <c r="FU29" s="333"/>
      <c r="FV29" s="333"/>
      <c r="FW29" s="333"/>
      <c r="FX29" s="333"/>
      <c r="FY29" s="333"/>
      <c r="FZ29" s="333"/>
      <c r="GA29" s="333"/>
      <c r="GB29" s="333"/>
      <c r="GC29" s="333"/>
      <c r="GD29" s="333"/>
      <c r="GE29" s="333"/>
      <c r="GF29" s="333"/>
      <c r="GG29" s="333"/>
      <c r="GH29" s="333"/>
      <c r="GI29" s="333"/>
      <c r="GJ29" s="333"/>
      <c r="GK29" s="333"/>
      <c r="GL29" s="333"/>
      <c r="GM29" s="333"/>
      <c r="GN29" s="333"/>
      <c r="GO29" s="333"/>
      <c r="GP29" s="333"/>
      <c r="GQ29" s="333"/>
      <c r="GR29" s="333"/>
      <c r="GS29" s="333"/>
      <c r="GT29" s="333"/>
      <c r="GU29" s="333"/>
      <c r="GV29" s="333"/>
      <c r="GW29" s="333"/>
      <c r="GX29" s="333"/>
      <c r="GY29" s="333"/>
      <c r="GZ29" s="333"/>
      <c r="HA29" s="333"/>
      <c r="HB29" s="333"/>
      <c r="HC29" s="333"/>
      <c r="HD29" s="333"/>
      <c r="HE29" s="333"/>
      <c r="HF29" s="333"/>
      <c r="HG29" s="333"/>
      <c r="HH29" s="333"/>
      <c r="HI29" s="333"/>
      <c r="HJ29" s="333"/>
      <c r="HK29" s="333"/>
      <c r="HL29" s="333"/>
      <c r="HM29" s="333"/>
      <c r="HN29" s="333"/>
      <c r="HO29" s="333"/>
      <c r="HP29" s="333"/>
      <c r="HQ29" s="333"/>
      <c r="HR29" s="333"/>
      <c r="HS29" s="333"/>
      <c r="HT29" s="333"/>
      <c r="HU29" s="333"/>
      <c r="HV29" s="333"/>
      <c r="HW29" s="333"/>
      <c r="HX29" s="333"/>
      <c r="HY29" s="333"/>
      <c r="HZ29" s="333"/>
      <c r="IA29" s="333"/>
      <c r="IB29" s="333"/>
      <c r="IC29" s="333"/>
      <c r="ID29" s="333"/>
      <c r="IE29" s="333"/>
      <c r="IF29" s="333"/>
      <c r="IG29" s="333"/>
      <c r="IH29" s="333"/>
      <c r="II29" s="333"/>
      <c r="IJ29" s="333"/>
      <c r="IK29" s="333"/>
      <c r="IL29" s="333"/>
      <c r="IM29" s="333"/>
      <c r="IN29" s="333"/>
      <c r="IO29" s="333"/>
      <c r="IP29" s="333"/>
      <c r="IQ29" s="333"/>
      <c r="IR29" s="333"/>
      <c r="IS29" s="333"/>
      <c r="IT29" s="333"/>
      <c r="IU29" s="333"/>
      <c r="IV29" s="333"/>
      <c r="IW29" s="333"/>
      <c r="IX29" s="333"/>
      <c r="IY29" s="333"/>
      <c r="IZ29" s="333"/>
      <c r="JA29" s="333"/>
      <c r="JB29" s="333"/>
      <c r="JC29" s="333"/>
      <c r="JD29" s="333"/>
      <c r="JE29" s="333"/>
      <c r="JF29" s="333"/>
      <c r="JG29" s="333"/>
      <c r="JH29" s="333"/>
      <c r="JI29" s="333"/>
      <c r="JJ29" s="333"/>
      <c r="JK29" s="333"/>
      <c r="JL29" s="333"/>
      <c r="JM29" s="333"/>
      <c r="JN29" s="333"/>
      <c r="JO29" s="333"/>
      <c r="JP29" s="333"/>
      <c r="JQ29" s="333"/>
      <c r="JR29" s="333"/>
      <c r="JS29" s="333"/>
      <c r="JT29" s="333"/>
      <c r="JU29" s="333"/>
      <c r="JV29" s="333"/>
      <c r="JW29" s="333"/>
      <c r="JX29" s="333"/>
      <c r="JY29" s="333"/>
      <c r="JZ29" s="333"/>
      <c r="KA29" s="333"/>
      <c r="KB29" s="333"/>
      <c r="KC29" s="333"/>
      <c r="KD29" s="333"/>
      <c r="KE29" s="333"/>
      <c r="KF29" s="333"/>
      <c r="KG29" s="333"/>
      <c r="KH29" s="333"/>
      <c r="KI29" s="333"/>
      <c r="KJ29" s="333"/>
      <c r="KK29" s="333"/>
      <c r="KL29" s="333"/>
      <c r="KM29" s="333"/>
      <c r="KN29" s="333"/>
      <c r="KO29" s="333"/>
      <c r="KP29" s="333"/>
      <c r="KQ29" s="333"/>
      <c r="KR29" s="333"/>
      <c r="KS29" s="333"/>
      <c r="KT29" s="333"/>
      <c r="KU29" s="333"/>
      <c r="KV29" s="333"/>
      <c r="KW29" s="333"/>
      <c r="KX29" s="333"/>
      <c r="KY29" s="333"/>
      <c r="KZ29" s="333"/>
      <c r="LA29" s="333"/>
      <c r="LB29" s="333"/>
      <c r="LC29" s="333"/>
      <c r="LD29" s="333"/>
      <c r="LE29" s="333"/>
      <c r="LF29" s="333"/>
      <c r="LG29" s="333"/>
      <c r="LH29" s="333"/>
      <c r="LI29" s="333"/>
      <c r="LJ29" s="333"/>
      <c r="LK29" s="333"/>
      <c r="LL29" s="333"/>
      <c r="LM29" s="333"/>
    </row>
    <row r="30" spans="1:325" hidden="1">
      <c r="A30" s="310" t="str">
        <f>IF(OR(Data3!B19="Grand Total",Data3!B19=0),"",Data3!B19)</f>
        <v/>
      </c>
      <c r="B30" s="309" t="s">
        <v>535</v>
      </c>
      <c r="C30" s="347" t="str">
        <f ca="1">IFERROR(VLOOKUP(A30,Rezultatai!$B$44:$C$106,2,FALSE),"")</f>
        <v/>
      </c>
      <c r="D30" s="339"/>
      <c r="E30" s="346"/>
      <c r="F30" s="336"/>
      <c r="G30" s="333"/>
      <c r="H30" s="333"/>
      <c r="I30" s="333"/>
      <c r="J30" s="333"/>
      <c r="K30" s="333"/>
      <c r="L30" s="333"/>
      <c r="M30" s="333"/>
      <c r="N30" s="333"/>
      <c r="O30" s="333"/>
      <c r="P30" s="333"/>
      <c r="Q30" s="333"/>
      <c r="R30" s="333"/>
      <c r="S30" s="333"/>
      <c r="T30" s="333"/>
      <c r="U30" s="333"/>
      <c r="V30" s="333"/>
      <c r="W30" s="333"/>
      <c r="X30" s="333"/>
      <c r="Y30" s="333"/>
      <c r="Z30" s="333"/>
      <c r="AA30" s="333"/>
      <c r="AB30" s="333"/>
      <c r="AC30" s="333"/>
      <c r="AD30" s="333"/>
      <c r="AE30" s="333"/>
      <c r="AF30" s="333"/>
      <c r="AG30" s="333"/>
      <c r="AH30" s="333"/>
      <c r="AI30" s="333"/>
      <c r="AJ30" s="333"/>
      <c r="AK30" s="333"/>
      <c r="AL30" s="333"/>
      <c r="AM30" s="333"/>
      <c r="AN30" s="333"/>
      <c r="AO30" s="333"/>
      <c r="AP30" s="333"/>
      <c r="AQ30" s="333"/>
      <c r="AR30" s="333"/>
      <c r="AS30" s="333"/>
      <c r="AT30" s="333"/>
      <c r="AU30" s="333"/>
      <c r="AV30" s="333"/>
      <c r="AW30" s="333"/>
      <c r="AX30" s="333"/>
      <c r="AY30" s="333"/>
      <c r="AZ30" s="333"/>
      <c r="BA30" s="333"/>
      <c r="BB30" s="333"/>
      <c r="BC30" s="333"/>
      <c r="BD30" s="333"/>
      <c r="BE30" s="333"/>
      <c r="BF30" s="333"/>
      <c r="BG30" s="333"/>
      <c r="BH30" s="333"/>
      <c r="BI30" s="333"/>
      <c r="BJ30" s="333"/>
      <c r="BK30" s="333"/>
      <c r="BL30" s="333"/>
      <c r="BM30" s="333"/>
      <c r="BN30" s="333"/>
      <c r="BO30" s="333"/>
      <c r="BP30" s="333"/>
      <c r="BQ30" s="333"/>
      <c r="BR30" s="333"/>
      <c r="BS30" s="333"/>
      <c r="BT30" s="333"/>
      <c r="BU30" s="333"/>
      <c r="BV30" s="333"/>
      <c r="BW30" s="333"/>
      <c r="BX30" s="333"/>
      <c r="BY30" s="333"/>
      <c r="BZ30" s="333"/>
      <c r="CA30" s="333"/>
      <c r="CB30" s="333"/>
      <c r="CC30" s="333"/>
      <c r="CD30" s="333"/>
      <c r="CE30" s="333"/>
      <c r="CF30" s="333"/>
      <c r="CG30" s="333"/>
      <c r="CH30" s="333"/>
      <c r="CI30" s="333"/>
      <c r="CJ30" s="333"/>
      <c r="CK30" s="333"/>
      <c r="CL30" s="333"/>
      <c r="CM30" s="333"/>
      <c r="CN30" s="333"/>
      <c r="CO30" s="333"/>
      <c r="CP30" s="333"/>
      <c r="CQ30" s="333"/>
      <c r="CR30" s="333"/>
      <c r="CS30" s="333"/>
      <c r="CT30" s="333"/>
      <c r="CU30" s="333"/>
      <c r="CV30" s="333"/>
      <c r="CW30" s="333"/>
      <c r="CX30" s="333"/>
      <c r="CY30" s="333"/>
      <c r="CZ30" s="333"/>
      <c r="DA30" s="333"/>
      <c r="DB30" s="333"/>
      <c r="DC30" s="333"/>
      <c r="DD30" s="333"/>
      <c r="DE30" s="333"/>
      <c r="DF30" s="333"/>
      <c r="DG30" s="333"/>
      <c r="DH30" s="333"/>
      <c r="DI30" s="333"/>
      <c r="DJ30" s="333"/>
      <c r="DK30" s="333"/>
      <c r="DL30" s="333"/>
      <c r="DM30" s="333"/>
      <c r="DN30" s="333"/>
      <c r="DO30" s="333"/>
      <c r="DP30" s="333"/>
      <c r="DQ30" s="333"/>
      <c r="DR30" s="333"/>
      <c r="DS30" s="333"/>
      <c r="DT30" s="333"/>
      <c r="DU30" s="333"/>
      <c r="DV30" s="333"/>
      <c r="DW30" s="333"/>
      <c r="DX30" s="333"/>
      <c r="DY30" s="333"/>
      <c r="DZ30" s="333"/>
      <c r="EA30" s="333"/>
      <c r="EB30" s="333"/>
      <c r="EC30" s="333"/>
      <c r="ED30" s="333"/>
      <c r="EE30" s="333"/>
      <c r="EF30" s="333"/>
      <c r="EG30" s="333"/>
      <c r="EH30" s="333"/>
      <c r="EI30" s="333"/>
      <c r="EJ30" s="333"/>
      <c r="EK30" s="333"/>
      <c r="EL30" s="333"/>
      <c r="EM30" s="333"/>
      <c r="EN30" s="333"/>
      <c r="EO30" s="333"/>
      <c r="EP30" s="333"/>
      <c r="EQ30" s="333"/>
      <c r="ER30" s="333"/>
      <c r="ES30" s="333"/>
      <c r="ET30" s="333"/>
      <c r="EU30" s="333"/>
      <c r="EV30" s="333"/>
      <c r="EW30" s="333"/>
      <c r="EX30" s="333"/>
      <c r="EY30" s="333"/>
      <c r="EZ30" s="333"/>
      <c r="FA30" s="333"/>
      <c r="FB30" s="333"/>
      <c r="FC30" s="333"/>
      <c r="FD30" s="333"/>
      <c r="FE30" s="333"/>
      <c r="FF30" s="333"/>
      <c r="FG30" s="333"/>
      <c r="FH30" s="333"/>
      <c r="FI30" s="333"/>
      <c r="FJ30" s="333"/>
      <c r="FK30" s="333"/>
      <c r="FL30" s="333"/>
      <c r="FM30" s="333"/>
      <c r="FN30" s="333"/>
      <c r="FO30" s="333"/>
      <c r="FP30" s="333"/>
      <c r="FQ30" s="333"/>
      <c r="FR30" s="333"/>
      <c r="FS30" s="333"/>
      <c r="FT30" s="333"/>
      <c r="FU30" s="333"/>
      <c r="FV30" s="333"/>
      <c r="FW30" s="333"/>
      <c r="FX30" s="333"/>
      <c r="FY30" s="333"/>
      <c r="FZ30" s="333"/>
      <c r="GA30" s="333"/>
      <c r="GB30" s="333"/>
      <c r="GC30" s="333"/>
      <c r="GD30" s="333"/>
      <c r="GE30" s="333"/>
      <c r="GF30" s="333"/>
      <c r="GG30" s="333"/>
      <c r="GH30" s="333"/>
      <c r="GI30" s="333"/>
      <c r="GJ30" s="333"/>
      <c r="GK30" s="333"/>
      <c r="GL30" s="333"/>
      <c r="GM30" s="333"/>
      <c r="GN30" s="333"/>
      <c r="GO30" s="333"/>
      <c r="GP30" s="333"/>
      <c r="GQ30" s="333"/>
      <c r="GR30" s="333"/>
      <c r="GS30" s="333"/>
      <c r="GT30" s="333"/>
      <c r="GU30" s="333"/>
      <c r="GV30" s="333"/>
      <c r="GW30" s="333"/>
      <c r="GX30" s="333"/>
      <c r="GY30" s="333"/>
      <c r="GZ30" s="333"/>
      <c r="HA30" s="333"/>
      <c r="HB30" s="333"/>
      <c r="HC30" s="333"/>
      <c r="HD30" s="333"/>
      <c r="HE30" s="333"/>
      <c r="HF30" s="333"/>
      <c r="HG30" s="333"/>
      <c r="HH30" s="333"/>
      <c r="HI30" s="333"/>
      <c r="HJ30" s="333"/>
      <c r="HK30" s="333"/>
      <c r="HL30" s="333"/>
      <c r="HM30" s="333"/>
      <c r="HN30" s="333"/>
      <c r="HO30" s="333"/>
      <c r="HP30" s="333"/>
      <c r="HQ30" s="333"/>
      <c r="HR30" s="333"/>
      <c r="HS30" s="333"/>
      <c r="HT30" s="333"/>
      <c r="HU30" s="333"/>
      <c r="HV30" s="333"/>
      <c r="HW30" s="333"/>
      <c r="HX30" s="333"/>
      <c r="HY30" s="333"/>
      <c r="HZ30" s="333"/>
      <c r="IA30" s="333"/>
      <c r="IB30" s="333"/>
      <c r="IC30" s="333"/>
      <c r="ID30" s="333"/>
      <c r="IE30" s="333"/>
      <c r="IF30" s="333"/>
      <c r="IG30" s="333"/>
      <c r="IH30" s="333"/>
      <c r="II30" s="333"/>
      <c r="IJ30" s="333"/>
      <c r="IK30" s="333"/>
      <c r="IL30" s="333"/>
      <c r="IM30" s="333"/>
      <c r="IN30" s="333"/>
      <c r="IO30" s="333"/>
      <c r="IP30" s="333"/>
      <c r="IQ30" s="333"/>
      <c r="IR30" s="333"/>
      <c r="IS30" s="333"/>
      <c r="IT30" s="333"/>
      <c r="IU30" s="333"/>
      <c r="IV30" s="333"/>
      <c r="IW30" s="333"/>
      <c r="IX30" s="333"/>
      <c r="IY30" s="333"/>
      <c r="IZ30" s="333"/>
      <c r="JA30" s="333"/>
      <c r="JB30" s="333"/>
      <c r="JC30" s="333"/>
      <c r="JD30" s="333"/>
      <c r="JE30" s="333"/>
      <c r="JF30" s="333"/>
      <c r="JG30" s="333"/>
      <c r="JH30" s="333"/>
      <c r="JI30" s="333"/>
      <c r="JJ30" s="333"/>
      <c r="JK30" s="333"/>
      <c r="JL30" s="333"/>
      <c r="JM30" s="333"/>
      <c r="JN30" s="333"/>
      <c r="JO30" s="333"/>
      <c r="JP30" s="333"/>
      <c r="JQ30" s="333"/>
      <c r="JR30" s="333"/>
      <c r="JS30" s="333"/>
      <c r="JT30" s="333"/>
      <c r="JU30" s="333"/>
      <c r="JV30" s="333"/>
      <c r="JW30" s="333"/>
      <c r="JX30" s="333"/>
      <c r="JY30" s="333"/>
      <c r="JZ30" s="333"/>
      <c r="KA30" s="333"/>
      <c r="KB30" s="333"/>
      <c r="KC30" s="333"/>
      <c r="KD30" s="333"/>
      <c r="KE30" s="333"/>
      <c r="KF30" s="333"/>
      <c r="KG30" s="333"/>
      <c r="KH30" s="333"/>
      <c r="KI30" s="333"/>
      <c r="KJ30" s="333"/>
      <c r="KK30" s="333"/>
      <c r="KL30" s="333"/>
      <c r="KM30" s="333"/>
      <c r="KN30" s="333"/>
      <c r="KO30" s="333"/>
      <c r="KP30" s="333"/>
      <c r="KQ30" s="333"/>
      <c r="KR30" s="333"/>
      <c r="KS30" s="333"/>
      <c r="KT30" s="333"/>
      <c r="KU30" s="333"/>
      <c r="KV30" s="333"/>
      <c r="KW30" s="333"/>
      <c r="KX30" s="333"/>
      <c r="KY30" s="333"/>
      <c r="KZ30" s="333"/>
      <c r="LA30" s="333"/>
      <c r="LB30" s="333"/>
      <c r="LC30" s="333"/>
      <c r="LD30" s="333"/>
      <c r="LE30" s="333"/>
      <c r="LF30" s="333"/>
      <c r="LG30" s="333"/>
      <c r="LH30" s="333"/>
      <c r="LI30" s="333"/>
      <c r="LJ30" s="333"/>
      <c r="LK30" s="333"/>
      <c r="LL30" s="333"/>
      <c r="LM30" s="333"/>
    </row>
    <row r="31" spans="1:325">
      <c r="A31" s="310"/>
      <c r="B31" s="350" t="s">
        <v>449</v>
      </c>
      <c r="C31" s="353" t="s">
        <v>448</v>
      </c>
      <c r="D31" s="357">
        <f>SUM(D32:D59)</f>
        <v>0</v>
      </c>
      <c r="E31" s="340"/>
      <c r="F31" s="861"/>
      <c r="G31" s="859"/>
      <c r="H31" s="859"/>
      <c r="I31" s="859"/>
      <c r="J31" s="859"/>
      <c r="K31" s="859"/>
      <c r="L31" s="859"/>
      <c r="M31" s="859"/>
      <c r="N31" s="859"/>
      <c r="O31" s="859"/>
      <c r="P31" s="859"/>
      <c r="Q31" s="859"/>
      <c r="R31" s="859"/>
      <c r="S31" s="859"/>
      <c r="T31" s="859"/>
      <c r="U31" s="859"/>
      <c r="V31" s="859"/>
      <c r="W31" s="859"/>
      <c r="X31" s="859"/>
      <c r="Y31" s="859"/>
      <c r="Z31" s="859"/>
      <c r="AA31" s="859"/>
      <c r="AB31" s="859"/>
      <c r="AC31" s="859"/>
      <c r="AD31" s="859"/>
      <c r="AE31" s="859"/>
      <c r="AF31" s="859"/>
      <c r="AG31" s="859"/>
      <c r="AH31" s="859"/>
      <c r="AI31" s="859"/>
      <c r="AJ31" s="859"/>
      <c r="AK31" s="859"/>
      <c r="AL31" s="859"/>
      <c r="AM31" s="859"/>
      <c r="AN31" s="859"/>
      <c r="AO31" s="859"/>
      <c r="AP31" s="859"/>
      <c r="AQ31" s="859"/>
      <c r="AR31" s="859"/>
      <c r="AS31" s="859"/>
      <c r="AT31" s="859"/>
      <c r="AU31" s="859"/>
      <c r="AV31" s="859"/>
      <c r="AW31" s="859"/>
      <c r="AX31" s="859"/>
      <c r="AY31" s="859"/>
      <c r="AZ31" s="859"/>
      <c r="BA31" s="859"/>
      <c r="BB31" s="859"/>
      <c r="BC31" s="859"/>
      <c r="BD31" s="859"/>
      <c r="BE31" s="859"/>
      <c r="BF31" s="859"/>
      <c r="BG31" s="859"/>
      <c r="BH31" s="859"/>
      <c r="BI31" s="859"/>
      <c r="BJ31" s="859"/>
      <c r="BK31" s="859"/>
      <c r="BL31" s="859"/>
      <c r="BM31" s="859"/>
      <c r="BN31" s="859"/>
      <c r="BO31" s="859"/>
      <c r="BP31" s="859"/>
      <c r="BQ31" s="859"/>
      <c r="BR31" s="859"/>
      <c r="BS31" s="859"/>
      <c r="BT31" s="859"/>
      <c r="BU31" s="859"/>
      <c r="BV31" s="859"/>
      <c r="BW31" s="859"/>
      <c r="BX31" s="859"/>
      <c r="BY31" s="859"/>
      <c r="BZ31" s="859"/>
      <c r="CA31" s="859"/>
      <c r="CB31" s="859"/>
      <c r="CC31" s="859"/>
      <c r="CD31" s="859"/>
      <c r="CE31" s="859"/>
      <c r="CF31" s="859"/>
      <c r="CG31" s="859"/>
      <c r="CH31" s="859"/>
      <c r="CI31" s="859"/>
      <c r="CJ31" s="859"/>
      <c r="CK31" s="859"/>
      <c r="CL31" s="859"/>
      <c r="CM31" s="859"/>
      <c r="CN31" s="859"/>
      <c r="CO31" s="859"/>
      <c r="CP31" s="859"/>
      <c r="CQ31" s="859"/>
      <c r="CR31" s="859"/>
      <c r="CS31" s="859"/>
      <c r="CT31" s="859"/>
      <c r="CU31" s="859"/>
      <c r="CV31" s="859"/>
      <c r="CW31" s="859"/>
      <c r="CX31" s="859"/>
      <c r="CY31" s="859"/>
      <c r="CZ31" s="859"/>
      <c r="DA31" s="859"/>
      <c r="DB31" s="859"/>
      <c r="DC31" s="859"/>
      <c r="DD31" s="859"/>
      <c r="DE31" s="859"/>
      <c r="DF31" s="859"/>
      <c r="DG31" s="859"/>
      <c r="DH31" s="859"/>
      <c r="DI31" s="859"/>
      <c r="DJ31" s="859"/>
      <c r="DK31" s="859"/>
      <c r="DL31" s="859"/>
      <c r="DM31" s="859"/>
      <c r="DN31" s="859"/>
      <c r="DO31" s="859"/>
      <c r="DP31" s="859"/>
      <c r="DQ31" s="859"/>
      <c r="DR31" s="859"/>
      <c r="DS31" s="859"/>
      <c r="DT31" s="859"/>
      <c r="DU31" s="859"/>
      <c r="DV31" s="859"/>
      <c r="DW31" s="859"/>
      <c r="DX31" s="859"/>
      <c r="DY31" s="859"/>
      <c r="DZ31" s="859"/>
      <c r="EA31" s="859"/>
      <c r="EB31" s="859"/>
      <c r="EC31" s="859"/>
      <c r="ED31" s="859"/>
      <c r="EE31" s="859"/>
      <c r="EF31" s="859"/>
      <c r="EG31" s="859"/>
      <c r="EH31" s="859"/>
      <c r="EI31" s="859"/>
      <c r="EJ31" s="859"/>
      <c r="EK31" s="859"/>
      <c r="EL31" s="859"/>
      <c r="EM31" s="859"/>
      <c r="EN31" s="859"/>
      <c r="EO31" s="859"/>
      <c r="EP31" s="859"/>
      <c r="EQ31" s="859"/>
      <c r="ER31" s="859"/>
      <c r="ES31" s="859"/>
      <c r="ET31" s="859"/>
      <c r="EU31" s="859"/>
      <c r="EV31" s="859"/>
      <c r="EW31" s="859"/>
      <c r="EX31" s="859"/>
      <c r="EY31" s="859"/>
      <c r="EZ31" s="859"/>
      <c r="FA31" s="859"/>
      <c r="FB31" s="859"/>
      <c r="FC31" s="859"/>
      <c r="FD31" s="859"/>
      <c r="FE31" s="859"/>
      <c r="FF31" s="859"/>
      <c r="FG31" s="859"/>
      <c r="FH31" s="859"/>
      <c r="FI31" s="859"/>
      <c r="FJ31" s="859"/>
      <c r="FK31" s="859"/>
      <c r="FL31" s="859"/>
      <c r="FM31" s="859"/>
      <c r="FN31" s="859"/>
      <c r="FO31" s="859"/>
      <c r="FP31" s="859"/>
      <c r="FQ31" s="859"/>
      <c r="FR31" s="859"/>
      <c r="FS31" s="859"/>
      <c r="FT31" s="859"/>
      <c r="FU31" s="859"/>
      <c r="FV31" s="859"/>
      <c r="FW31" s="859"/>
      <c r="FX31" s="859"/>
      <c r="FY31" s="859"/>
      <c r="FZ31" s="859"/>
      <c r="GA31" s="859"/>
      <c r="GB31" s="859"/>
      <c r="GC31" s="859"/>
      <c r="GD31" s="859"/>
      <c r="GE31" s="859"/>
      <c r="GF31" s="859"/>
      <c r="GG31" s="859"/>
      <c r="GH31" s="859"/>
      <c r="GI31" s="859"/>
      <c r="GJ31" s="859"/>
      <c r="GK31" s="859"/>
      <c r="GL31" s="859"/>
      <c r="GM31" s="859"/>
      <c r="GN31" s="859"/>
      <c r="GO31" s="859"/>
      <c r="GP31" s="859"/>
      <c r="GQ31" s="859"/>
      <c r="GR31" s="859"/>
      <c r="GS31" s="859"/>
      <c r="GT31" s="859"/>
      <c r="GU31" s="859"/>
      <c r="GV31" s="859"/>
      <c r="GW31" s="859"/>
      <c r="GX31" s="859"/>
      <c r="GY31" s="859"/>
      <c r="GZ31" s="859"/>
      <c r="HA31" s="859"/>
      <c r="HB31" s="859"/>
      <c r="HC31" s="859"/>
      <c r="HD31" s="859"/>
      <c r="HE31" s="859"/>
      <c r="HF31" s="859"/>
      <c r="HG31" s="859"/>
      <c r="HH31" s="859"/>
      <c r="HI31" s="859"/>
      <c r="HJ31" s="859"/>
      <c r="HK31" s="859"/>
      <c r="HL31" s="859"/>
      <c r="HM31" s="859"/>
      <c r="HN31" s="859"/>
      <c r="HO31" s="859"/>
      <c r="HP31" s="859"/>
      <c r="HQ31" s="859"/>
      <c r="HR31" s="859"/>
      <c r="HS31" s="859"/>
      <c r="HT31" s="859"/>
      <c r="HU31" s="859"/>
      <c r="HV31" s="859"/>
      <c r="HW31" s="859"/>
      <c r="HX31" s="859"/>
      <c r="HY31" s="859"/>
      <c r="HZ31" s="859"/>
      <c r="IA31" s="859"/>
      <c r="IB31" s="859"/>
      <c r="IC31" s="859"/>
      <c r="ID31" s="859"/>
      <c r="IE31" s="859"/>
      <c r="IF31" s="859"/>
      <c r="IG31" s="859"/>
      <c r="IH31" s="859"/>
      <c r="II31" s="859"/>
      <c r="IJ31" s="859"/>
      <c r="IK31" s="859"/>
      <c r="IL31" s="859"/>
      <c r="IM31" s="859"/>
      <c r="IN31" s="859"/>
      <c r="IO31" s="859"/>
      <c r="IP31" s="859"/>
      <c r="IQ31" s="859"/>
      <c r="IR31" s="859"/>
      <c r="IS31" s="859"/>
      <c r="IT31" s="859"/>
      <c r="IU31" s="859"/>
      <c r="IV31" s="859"/>
      <c r="IW31" s="859"/>
      <c r="IX31" s="859"/>
      <c r="IY31" s="859"/>
      <c r="IZ31" s="859"/>
      <c r="JA31" s="859"/>
      <c r="JB31" s="859"/>
      <c r="JC31" s="859"/>
      <c r="JD31" s="859"/>
      <c r="JE31" s="859"/>
      <c r="JF31" s="859"/>
      <c r="JG31" s="859"/>
      <c r="JH31" s="859"/>
      <c r="JI31" s="859"/>
      <c r="JJ31" s="859"/>
      <c r="JK31" s="859"/>
      <c r="JL31" s="859"/>
      <c r="JM31" s="859"/>
      <c r="JN31" s="859"/>
      <c r="JO31" s="859"/>
      <c r="JP31" s="859"/>
      <c r="JQ31" s="859"/>
      <c r="JR31" s="859"/>
      <c r="JS31" s="859"/>
      <c r="JT31" s="859"/>
      <c r="JU31" s="859"/>
      <c r="JV31" s="859"/>
      <c r="JW31" s="859"/>
      <c r="JX31" s="859"/>
      <c r="JY31" s="859"/>
      <c r="JZ31" s="859"/>
      <c r="KA31" s="859"/>
      <c r="KB31" s="859"/>
      <c r="KC31" s="859"/>
      <c r="KD31" s="859"/>
      <c r="KE31" s="859"/>
      <c r="KF31" s="859"/>
      <c r="KG31" s="859"/>
      <c r="KH31" s="859"/>
      <c r="KI31" s="859"/>
      <c r="KJ31" s="859"/>
      <c r="KK31" s="859"/>
      <c r="KL31" s="859"/>
      <c r="KM31" s="859"/>
      <c r="KN31" s="859"/>
      <c r="KO31" s="859"/>
      <c r="KP31" s="859"/>
      <c r="KQ31" s="859"/>
      <c r="KR31" s="859"/>
      <c r="KS31" s="859"/>
      <c r="KT31" s="859"/>
      <c r="KU31" s="859"/>
      <c r="KV31" s="859"/>
      <c r="KW31" s="859"/>
      <c r="KX31" s="859"/>
      <c r="KY31" s="859"/>
      <c r="KZ31" s="859"/>
      <c r="LA31" s="859"/>
      <c r="LB31" s="859"/>
      <c r="LC31" s="859"/>
      <c r="LD31" s="859"/>
      <c r="LE31" s="859"/>
      <c r="LF31" s="859"/>
      <c r="LG31" s="859"/>
      <c r="LH31" s="859"/>
      <c r="LI31" s="859"/>
      <c r="LJ31" s="859"/>
      <c r="LK31" s="859"/>
      <c r="LL31" s="859"/>
      <c r="LM31" s="860"/>
    </row>
    <row r="32" spans="1:325">
      <c r="A32" s="310" t="str">
        <f>IF(OR(Data3!B5="Grand Total",Data3!B5=0),"",Data3!B5)</f>
        <v>E.1.1.</v>
      </c>
      <c r="B32" s="309" t="s">
        <v>472</v>
      </c>
      <c r="C32" s="347" t="str">
        <f ca="1">IFERROR(VLOOKUP(A32,Rezultatai!$B$44:$C$106,2,FALSE) &amp; " vertinimas ir finansavimo skyrimas","")</f>
        <v>Eismo kontrolės sistemų diegimas (VL) vertinimas ir finansavimo skyrimas</v>
      </c>
      <c r="D32" s="358"/>
      <c r="E32" s="326"/>
      <c r="F32" s="333"/>
      <c r="G32" s="333"/>
      <c r="H32" s="333"/>
      <c r="I32" s="333"/>
      <c r="J32" s="333"/>
      <c r="K32" s="333" t="s">
        <v>850</v>
      </c>
      <c r="L32" s="333" t="s">
        <v>850</v>
      </c>
      <c r="M32" s="333" t="s">
        <v>850</v>
      </c>
      <c r="N32" s="333"/>
      <c r="O32" s="333"/>
      <c r="P32" s="333"/>
      <c r="Q32" s="333"/>
      <c r="R32" s="333"/>
      <c r="S32" s="333"/>
      <c r="T32" s="333"/>
      <c r="U32" s="333"/>
      <c r="V32" s="333"/>
      <c r="W32" s="333"/>
      <c r="X32" s="333"/>
      <c r="Y32" s="333"/>
      <c r="Z32" s="333"/>
      <c r="AA32" s="333"/>
      <c r="AB32" s="333"/>
      <c r="AC32" s="333"/>
      <c r="AD32" s="333"/>
      <c r="AE32" s="333"/>
      <c r="AF32" s="333"/>
      <c r="AG32" s="333"/>
      <c r="AH32" s="333"/>
      <c r="AI32" s="333"/>
      <c r="AJ32" s="333"/>
      <c r="AK32" s="333"/>
      <c r="AL32" s="333"/>
      <c r="AM32" s="333"/>
      <c r="AN32" s="333"/>
      <c r="AO32" s="333"/>
      <c r="AP32" s="333"/>
      <c r="AQ32" s="333"/>
      <c r="AR32" s="333"/>
      <c r="AS32" s="333"/>
      <c r="AT32" s="333"/>
      <c r="AU32" s="333"/>
      <c r="AV32" s="333"/>
      <c r="AW32" s="333"/>
      <c r="AX32" s="333"/>
      <c r="AY32" s="333"/>
      <c r="AZ32" s="333"/>
      <c r="BA32" s="333"/>
      <c r="BB32" s="333"/>
      <c r="BC32" s="333"/>
      <c r="BD32" s="333"/>
      <c r="BE32" s="333"/>
      <c r="BF32" s="333"/>
      <c r="BG32" s="333"/>
      <c r="BH32" s="333"/>
      <c r="BI32" s="333"/>
      <c r="BJ32" s="333"/>
      <c r="BK32" s="333"/>
      <c r="BL32" s="333"/>
      <c r="BM32" s="333"/>
      <c r="BN32" s="333"/>
      <c r="BO32" s="333"/>
      <c r="BP32" s="333"/>
      <c r="BQ32" s="333"/>
      <c r="BR32" s="333"/>
      <c r="BS32" s="333"/>
      <c r="BT32" s="333"/>
      <c r="BU32" s="333"/>
      <c r="BV32" s="333"/>
      <c r="BW32" s="333"/>
      <c r="BX32" s="333"/>
      <c r="BY32" s="333"/>
      <c r="BZ32" s="333"/>
      <c r="CA32" s="333"/>
      <c r="CB32" s="333"/>
      <c r="CC32" s="333"/>
      <c r="CD32" s="333"/>
      <c r="CE32" s="333"/>
      <c r="CF32" s="333"/>
      <c r="CG32" s="333"/>
      <c r="CH32" s="333"/>
      <c r="CI32" s="333"/>
      <c r="CJ32" s="333"/>
      <c r="CK32" s="333"/>
      <c r="CL32" s="333"/>
      <c r="CM32" s="333"/>
      <c r="CN32" s="333"/>
      <c r="CO32" s="333"/>
      <c r="CP32" s="333"/>
      <c r="CQ32" s="333"/>
      <c r="CR32" s="333"/>
      <c r="CS32" s="333"/>
      <c r="CT32" s="333"/>
      <c r="CU32" s="333"/>
      <c r="CV32" s="333"/>
      <c r="CW32" s="333"/>
      <c r="CX32" s="333"/>
      <c r="CY32" s="333"/>
      <c r="CZ32" s="333"/>
      <c r="DA32" s="333"/>
      <c r="DB32" s="333"/>
      <c r="DC32" s="333"/>
      <c r="DD32" s="333"/>
      <c r="DE32" s="333"/>
      <c r="DF32" s="333"/>
      <c r="DG32" s="333"/>
      <c r="DH32" s="333"/>
      <c r="DI32" s="333"/>
      <c r="DJ32" s="333"/>
      <c r="DK32" s="333"/>
      <c r="DL32" s="333"/>
      <c r="DM32" s="333"/>
      <c r="DN32" s="333"/>
      <c r="DO32" s="333"/>
      <c r="DP32" s="333"/>
      <c r="DQ32" s="333"/>
      <c r="DR32" s="333"/>
      <c r="DS32" s="333"/>
      <c r="DT32" s="333"/>
      <c r="DU32" s="333"/>
      <c r="DV32" s="333"/>
      <c r="DW32" s="333"/>
      <c r="DX32" s="333"/>
      <c r="DY32" s="333"/>
      <c r="DZ32" s="333"/>
      <c r="EA32" s="333"/>
      <c r="EB32" s="333"/>
      <c r="EC32" s="333"/>
      <c r="ED32" s="333"/>
      <c r="EE32" s="333"/>
      <c r="EF32" s="333"/>
      <c r="EG32" s="333"/>
      <c r="EH32" s="333"/>
      <c r="EI32" s="333"/>
      <c r="EJ32" s="333"/>
      <c r="EK32" s="333"/>
      <c r="EL32" s="333"/>
      <c r="EM32" s="333"/>
      <c r="EN32" s="333"/>
      <c r="EO32" s="333"/>
      <c r="EP32" s="333"/>
      <c r="EQ32" s="333"/>
      <c r="ER32" s="333"/>
      <c r="ES32" s="333"/>
      <c r="ET32" s="333"/>
      <c r="EU32" s="333"/>
      <c r="EV32" s="333"/>
      <c r="EW32" s="333"/>
      <c r="EX32" s="333"/>
      <c r="EY32" s="333"/>
      <c r="EZ32" s="333"/>
      <c r="FA32" s="333"/>
      <c r="FB32" s="333"/>
      <c r="FC32" s="333"/>
      <c r="FD32" s="333"/>
      <c r="FE32" s="333"/>
      <c r="FF32" s="333"/>
      <c r="FG32" s="333"/>
      <c r="FH32" s="333"/>
      <c r="FI32" s="333"/>
      <c r="FJ32" s="333"/>
      <c r="FK32" s="333"/>
      <c r="FL32" s="333"/>
      <c r="FM32" s="333"/>
      <c r="FN32" s="333"/>
      <c r="FO32" s="333"/>
      <c r="FP32" s="333"/>
      <c r="FQ32" s="333"/>
      <c r="FR32" s="333"/>
      <c r="FS32" s="333"/>
      <c r="FT32" s="333"/>
      <c r="FU32" s="333"/>
      <c r="FV32" s="333"/>
      <c r="FW32" s="333"/>
      <c r="FX32" s="333"/>
      <c r="FY32" s="333"/>
      <c r="FZ32" s="333"/>
      <c r="GA32" s="333"/>
      <c r="GB32" s="333"/>
      <c r="GC32" s="333"/>
      <c r="GD32" s="333"/>
      <c r="GE32" s="333"/>
      <c r="GF32" s="333"/>
      <c r="GG32" s="333"/>
      <c r="GH32" s="333"/>
      <c r="GI32" s="333"/>
      <c r="GJ32" s="333"/>
      <c r="GK32" s="333"/>
      <c r="GL32" s="333"/>
      <c r="GM32" s="333"/>
      <c r="GN32" s="333"/>
      <c r="GO32" s="333"/>
      <c r="GP32" s="333"/>
      <c r="GQ32" s="333"/>
      <c r="GR32" s="333"/>
      <c r="GS32" s="333"/>
      <c r="GT32" s="333"/>
      <c r="GU32" s="333"/>
      <c r="GV32" s="333"/>
      <c r="GW32" s="333"/>
      <c r="GX32" s="333"/>
      <c r="GY32" s="333"/>
      <c r="GZ32" s="333"/>
      <c r="HA32" s="333"/>
      <c r="HB32" s="333"/>
      <c r="HC32" s="333"/>
      <c r="HD32" s="333"/>
      <c r="HE32" s="333"/>
      <c r="HF32" s="333"/>
      <c r="HG32" s="333"/>
      <c r="HH32" s="333"/>
      <c r="HI32" s="333"/>
      <c r="HJ32" s="333"/>
      <c r="HK32" s="333"/>
      <c r="HL32" s="333"/>
      <c r="HM32" s="333"/>
      <c r="HN32" s="333"/>
      <c r="HO32" s="333"/>
      <c r="HP32" s="333"/>
      <c r="HQ32" s="333"/>
      <c r="HR32" s="333"/>
      <c r="HS32" s="333"/>
      <c r="HT32" s="333"/>
      <c r="HU32" s="333"/>
      <c r="HV32" s="333"/>
      <c r="HW32" s="333"/>
      <c r="HX32" s="333"/>
      <c r="HY32" s="333"/>
      <c r="HZ32" s="333"/>
      <c r="IA32" s="333"/>
      <c r="IB32" s="333"/>
      <c r="IC32" s="333"/>
      <c r="ID32" s="333"/>
      <c r="IE32" s="333"/>
      <c r="IF32" s="333"/>
      <c r="IG32" s="333"/>
      <c r="IH32" s="333"/>
      <c r="II32" s="333"/>
      <c r="IJ32" s="333"/>
      <c r="IK32" s="333"/>
      <c r="IL32" s="333"/>
      <c r="IM32" s="333"/>
      <c r="IN32" s="333"/>
      <c r="IO32" s="333"/>
      <c r="IP32" s="333"/>
      <c r="IQ32" s="333"/>
      <c r="IR32" s="333"/>
      <c r="IS32" s="333"/>
      <c r="IT32" s="333"/>
      <c r="IU32" s="333"/>
      <c r="IV32" s="333"/>
      <c r="IW32" s="333"/>
      <c r="IX32" s="333"/>
      <c r="IY32" s="333"/>
      <c r="IZ32" s="333"/>
      <c r="JA32" s="333"/>
      <c r="JB32" s="333"/>
      <c r="JC32" s="333"/>
      <c r="JD32" s="333"/>
      <c r="JE32" s="333"/>
      <c r="JF32" s="333"/>
      <c r="JG32" s="333"/>
      <c r="JH32" s="333"/>
      <c r="JI32" s="333"/>
      <c r="JJ32" s="333"/>
      <c r="JK32" s="333"/>
      <c r="JL32" s="333"/>
      <c r="JM32" s="333"/>
      <c r="JN32" s="333"/>
      <c r="JO32" s="333"/>
      <c r="JP32" s="333"/>
      <c r="JQ32" s="333"/>
      <c r="JR32" s="333"/>
      <c r="JS32" s="333"/>
      <c r="JT32" s="333"/>
      <c r="JU32" s="333"/>
      <c r="JV32" s="333"/>
      <c r="JW32" s="333"/>
      <c r="JX32" s="333"/>
      <c r="JY32" s="333"/>
      <c r="JZ32" s="333"/>
      <c r="KA32" s="333"/>
      <c r="KB32" s="333"/>
      <c r="KC32" s="333"/>
      <c r="KD32" s="333"/>
      <c r="KE32" s="333"/>
      <c r="KF32" s="333"/>
      <c r="KG32" s="333"/>
      <c r="KH32" s="333"/>
      <c r="KI32" s="333"/>
      <c r="KJ32" s="333"/>
      <c r="KK32" s="333"/>
      <c r="KL32" s="333"/>
      <c r="KM32" s="333"/>
      <c r="KN32" s="333"/>
      <c r="KO32" s="333"/>
      <c r="KP32" s="333"/>
      <c r="KQ32" s="333"/>
      <c r="KR32" s="333"/>
      <c r="KS32" s="333"/>
      <c r="KT32" s="333"/>
      <c r="KU32" s="333"/>
      <c r="KV32" s="333"/>
      <c r="KW32" s="333"/>
      <c r="KX32" s="333"/>
      <c r="KY32" s="333"/>
      <c r="KZ32" s="333"/>
      <c r="LA32" s="333"/>
      <c r="LB32" s="333"/>
      <c r="LC32" s="333"/>
      <c r="LD32" s="333"/>
      <c r="LE32" s="333"/>
      <c r="LF32" s="333"/>
      <c r="LG32" s="333"/>
      <c r="LH32" s="333"/>
      <c r="LI32" s="333"/>
      <c r="LJ32" s="333"/>
      <c r="LK32" s="333"/>
      <c r="LL32" s="333"/>
      <c r="LM32" s="333"/>
    </row>
    <row r="33" spans="1:325">
      <c r="A33" s="310" t="str">
        <f>IF(OR(Data3!B5="Grand Total",Data3!B5=0),"",Data3!B5)</f>
        <v>E.1.1.</v>
      </c>
      <c r="B33" s="309" t="s">
        <v>473</v>
      </c>
      <c r="C33" s="347" t="str">
        <f ca="1">IFERROR(VLOOKUP(A33,Rezultatai!$B$44:$C$106,2,FALSE) &amp; " finansavimo sutarčių rengimas ir sudarymas","")</f>
        <v>Eismo kontrolės sistemų diegimas (VL) finansavimo sutarčių rengimas ir sudarymas</v>
      </c>
      <c r="D33" s="358"/>
      <c r="E33" s="326"/>
      <c r="F33" s="333"/>
      <c r="G33" s="333"/>
      <c r="H33" s="333"/>
      <c r="I33" s="333"/>
      <c r="J33" s="333"/>
      <c r="K33" s="333" t="s">
        <v>850</v>
      </c>
      <c r="L33" s="333" t="s">
        <v>850</v>
      </c>
      <c r="M33" s="333" t="s">
        <v>850</v>
      </c>
      <c r="N33" s="333"/>
      <c r="O33" s="333"/>
      <c r="P33" s="333"/>
      <c r="Q33" s="333"/>
      <c r="R33" s="333"/>
      <c r="S33" s="333"/>
      <c r="T33" s="333"/>
      <c r="U33" s="333"/>
      <c r="V33" s="333"/>
      <c r="W33" s="333"/>
      <c r="X33" s="333"/>
      <c r="Y33" s="333"/>
      <c r="Z33" s="333"/>
      <c r="AA33" s="333"/>
      <c r="AB33" s="333"/>
      <c r="AC33" s="333"/>
      <c r="AD33" s="333"/>
      <c r="AE33" s="333"/>
      <c r="AF33" s="333"/>
      <c r="AG33" s="333"/>
      <c r="AH33" s="333"/>
      <c r="AI33" s="333"/>
      <c r="AJ33" s="333"/>
      <c r="AK33" s="333"/>
      <c r="AL33" s="333"/>
      <c r="AM33" s="333"/>
      <c r="AN33" s="333"/>
      <c r="AO33" s="333"/>
      <c r="AP33" s="333"/>
      <c r="AQ33" s="333"/>
      <c r="AR33" s="333"/>
      <c r="AS33" s="333"/>
      <c r="AT33" s="333"/>
      <c r="AU33" s="333"/>
      <c r="AV33" s="333"/>
      <c r="AW33" s="333"/>
      <c r="AX33" s="333"/>
      <c r="AY33" s="333"/>
      <c r="AZ33" s="333"/>
      <c r="BA33" s="333"/>
      <c r="BB33" s="333"/>
      <c r="BC33" s="333"/>
      <c r="BD33" s="333"/>
      <c r="BE33" s="333"/>
      <c r="BF33" s="333"/>
      <c r="BG33" s="333"/>
      <c r="BH33" s="333"/>
      <c r="BI33" s="333"/>
      <c r="BJ33" s="333"/>
      <c r="BK33" s="333"/>
      <c r="BL33" s="333"/>
      <c r="BM33" s="333"/>
      <c r="BN33" s="333"/>
      <c r="BO33" s="333"/>
      <c r="BP33" s="333"/>
      <c r="BQ33" s="333"/>
      <c r="BR33" s="333"/>
      <c r="BS33" s="333"/>
      <c r="BT33" s="333"/>
      <c r="BU33" s="333"/>
      <c r="BV33" s="333"/>
      <c r="BW33" s="333"/>
      <c r="BX33" s="333"/>
      <c r="BY33" s="333"/>
      <c r="BZ33" s="333"/>
      <c r="CA33" s="333"/>
      <c r="CB33" s="333"/>
      <c r="CC33" s="333"/>
      <c r="CD33" s="333"/>
      <c r="CE33" s="333"/>
      <c r="CF33" s="333"/>
      <c r="CG33" s="333"/>
      <c r="CH33" s="333"/>
      <c r="CI33" s="333"/>
      <c r="CJ33" s="333"/>
      <c r="CK33" s="333"/>
      <c r="CL33" s="333"/>
      <c r="CM33" s="333"/>
      <c r="CN33" s="333"/>
      <c r="CO33" s="333"/>
      <c r="CP33" s="333"/>
      <c r="CQ33" s="333"/>
      <c r="CR33" s="333"/>
      <c r="CS33" s="333"/>
      <c r="CT33" s="333"/>
      <c r="CU33" s="333"/>
      <c r="CV33" s="333"/>
      <c r="CW33" s="333"/>
      <c r="CX33" s="333"/>
      <c r="CY33" s="333"/>
      <c r="CZ33" s="333"/>
      <c r="DA33" s="333"/>
      <c r="DB33" s="333"/>
      <c r="DC33" s="333"/>
      <c r="DD33" s="333"/>
      <c r="DE33" s="333"/>
      <c r="DF33" s="333"/>
      <c r="DG33" s="333"/>
      <c r="DH33" s="333"/>
      <c r="DI33" s="333"/>
      <c r="DJ33" s="333"/>
      <c r="DK33" s="333"/>
      <c r="DL33" s="333"/>
      <c r="DM33" s="333"/>
      <c r="DN33" s="333"/>
      <c r="DO33" s="333"/>
      <c r="DP33" s="333"/>
      <c r="DQ33" s="333"/>
      <c r="DR33" s="333"/>
      <c r="DS33" s="333"/>
      <c r="DT33" s="333"/>
      <c r="DU33" s="333"/>
      <c r="DV33" s="333"/>
      <c r="DW33" s="333"/>
      <c r="DX33" s="333"/>
      <c r="DY33" s="333"/>
      <c r="DZ33" s="333"/>
      <c r="EA33" s="333"/>
      <c r="EB33" s="333"/>
      <c r="EC33" s="333"/>
      <c r="ED33" s="333"/>
      <c r="EE33" s="333"/>
      <c r="EF33" s="333"/>
      <c r="EG33" s="333"/>
      <c r="EH33" s="333"/>
      <c r="EI33" s="333"/>
      <c r="EJ33" s="333"/>
      <c r="EK33" s="333"/>
      <c r="EL33" s="333"/>
      <c r="EM33" s="333"/>
      <c r="EN33" s="333"/>
      <c r="EO33" s="333"/>
      <c r="EP33" s="333"/>
      <c r="EQ33" s="333"/>
      <c r="ER33" s="333"/>
      <c r="ES33" s="333"/>
      <c r="ET33" s="333"/>
      <c r="EU33" s="333"/>
      <c r="EV33" s="333"/>
      <c r="EW33" s="333"/>
      <c r="EX33" s="333"/>
      <c r="EY33" s="333"/>
      <c r="EZ33" s="333"/>
      <c r="FA33" s="333"/>
      <c r="FB33" s="333"/>
      <c r="FC33" s="333"/>
      <c r="FD33" s="333"/>
      <c r="FE33" s="333"/>
      <c r="FF33" s="333"/>
      <c r="FG33" s="333"/>
      <c r="FH33" s="333"/>
      <c r="FI33" s="333"/>
      <c r="FJ33" s="333"/>
      <c r="FK33" s="333"/>
      <c r="FL33" s="333"/>
      <c r="FM33" s="333"/>
      <c r="FN33" s="333"/>
      <c r="FO33" s="333"/>
      <c r="FP33" s="333"/>
      <c r="FQ33" s="333"/>
      <c r="FR33" s="333"/>
      <c r="FS33" s="333"/>
      <c r="FT33" s="333"/>
      <c r="FU33" s="333"/>
      <c r="FV33" s="333"/>
      <c r="FW33" s="333"/>
      <c r="FX33" s="333"/>
      <c r="FY33" s="333"/>
      <c r="FZ33" s="333"/>
      <c r="GA33" s="333"/>
      <c r="GB33" s="333"/>
      <c r="GC33" s="333"/>
      <c r="GD33" s="333"/>
      <c r="GE33" s="333"/>
      <c r="GF33" s="333"/>
      <c r="GG33" s="333"/>
      <c r="GH33" s="333"/>
      <c r="GI33" s="333"/>
      <c r="GJ33" s="333"/>
      <c r="GK33" s="333"/>
      <c r="GL33" s="333"/>
      <c r="GM33" s="333"/>
      <c r="GN33" s="333"/>
      <c r="GO33" s="333"/>
      <c r="GP33" s="333"/>
      <c r="GQ33" s="333"/>
      <c r="GR33" s="333"/>
      <c r="GS33" s="333"/>
      <c r="GT33" s="333"/>
      <c r="GU33" s="333"/>
      <c r="GV33" s="333"/>
      <c r="GW33" s="333"/>
      <c r="GX33" s="333"/>
      <c r="GY33" s="333"/>
      <c r="GZ33" s="333"/>
      <c r="HA33" s="333"/>
      <c r="HB33" s="333"/>
      <c r="HC33" s="333"/>
      <c r="HD33" s="333"/>
      <c r="HE33" s="333"/>
      <c r="HF33" s="333"/>
      <c r="HG33" s="333"/>
      <c r="HH33" s="333"/>
      <c r="HI33" s="333"/>
      <c r="HJ33" s="333"/>
      <c r="HK33" s="333"/>
      <c r="HL33" s="333"/>
      <c r="HM33" s="333"/>
      <c r="HN33" s="333"/>
      <c r="HO33" s="333"/>
      <c r="HP33" s="333"/>
      <c r="HQ33" s="333"/>
      <c r="HR33" s="333"/>
      <c r="HS33" s="333"/>
      <c r="HT33" s="333"/>
      <c r="HU33" s="333"/>
      <c r="HV33" s="333"/>
      <c r="HW33" s="333"/>
      <c r="HX33" s="333"/>
      <c r="HY33" s="333"/>
      <c r="HZ33" s="333"/>
      <c r="IA33" s="333"/>
      <c r="IB33" s="333"/>
      <c r="IC33" s="333"/>
      <c r="ID33" s="333"/>
      <c r="IE33" s="333"/>
      <c r="IF33" s="333"/>
      <c r="IG33" s="333"/>
      <c r="IH33" s="333"/>
      <c r="II33" s="333"/>
      <c r="IJ33" s="333"/>
      <c r="IK33" s="333"/>
      <c r="IL33" s="333"/>
      <c r="IM33" s="333"/>
      <c r="IN33" s="333"/>
      <c r="IO33" s="333"/>
      <c r="IP33" s="333"/>
      <c r="IQ33" s="333"/>
      <c r="IR33" s="333"/>
      <c r="IS33" s="333"/>
      <c r="IT33" s="333"/>
      <c r="IU33" s="333"/>
      <c r="IV33" s="333"/>
      <c r="IW33" s="333"/>
      <c r="IX33" s="333"/>
      <c r="IY33" s="333"/>
      <c r="IZ33" s="333"/>
      <c r="JA33" s="333"/>
      <c r="JB33" s="333"/>
      <c r="JC33" s="333"/>
      <c r="JD33" s="333"/>
      <c r="JE33" s="333"/>
      <c r="JF33" s="333"/>
      <c r="JG33" s="333"/>
      <c r="JH33" s="333"/>
      <c r="JI33" s="333"/>
      <c r="JJ33" s="333"/>
      <c r="JK33" s="333"/>
      <c r="JL33" s="333"/>
      <c r="JM33" s="333"/>
      <c r="JN33" s="333"/>
      <c r="JO33" s="333"/>
      <c r="JP33" s="333"/>
      <c r="JQ33" s="333"/>
      <c r="JR33" s="333"/>
      <c r="JS33" s="333"/>
      <c r="JT33" s="333"/>
      <c r="JU33" s="333"/>
      <c r="JV33" s="333"/>
      <c r="JW33" s="333"/>
      <c r="JX33" s="333"/>
      <c r="JY33" s="333"/>
      <c r="JZ33" s="333"/>
      <c r="KA33" s="333"/>
      <c r="KB33" s="333"/>
      <c r="KC33" s="333"/>
      <c r="KD33" s="333"/>
      <c r="KE33" s="333"/>
      <c r="KF33" s="333"/>
      <c r="KG33" s="333"/>
      <c r="KH33" s="333"/>
      <c r="KI33" s="333"/>
      <c r="KJ33" s="333"/>
      <c r="KK33" s="333"/>
      <c r="KL33" s="333"/>
      <c r="KM33" s="333"/>
      <c r="KN33" s="333"/>
      <c r="KO33" s="333"/>
      <c r="KP33" s="333"/>
      <c r="KQ33" s="333"/>
      <c r="KR33" s="333"/>
      <c r="KS33" s="333"/>
      <c r="KT33" s="333"/>
      <c r="KU33" s="333"/>
      <c r="KV33" s="333"/>
      <c r="KW33" s="333"/>
      <c r="KX33" s="333"/>
      <c r="KY33" s="333"/>
      <c r="KZ33" s="333"/>
      <c r="LA33" s="333"/>
      <c r="LB33" s="333"/>
      <c r="LC33" s="333"/>
      <c r="LD33" s="333"/>
      <c r="LE33" s="333"/>
      <c r="LF33" s="333"/>
      <c r="LG33" s="333"/>
      <c r="LH33" s="333"/>
      <c r="LI33" s="333"/>
      <c r="LJ33" s="333"/>
      <c r="LK33" s="333"/>
      <c r="LL33" s="333"/>
      <c r="LM33" s="333"/>
    </row>
    <row r="34" spans="1:325" ht="60" customHeight="1">
      <c r="A34" s="310" t="str">
        <f>IF(OR(Data3!B6="Grand Total",Data3!B6=0),"",Data3!B6)</f>
        <v>E.1.2.</v>
      </c>
      <c r="B34" s="309" t="s">
        <v>474</v>
      </c>
      <c r="C34" s="347" t="str">
        <f ca="1">IFERROR( VLOOKUP(A34,Rezultatai!$B$44:$C$106,2,FALSE) &amp; " vertinimas ir finansavimo skyrimas","")</f>
        <v>Eismo saugumo priemonių diegimas susikirtimo su geležinkeliu vietose: a). vieno lygio geležinkelio pervažų modernizavimas, diegiant eismo saugumo priemones (25 pervažos); b). dviejų lygių pėsčiųjų perėjų įrengimas panaikinant vieno lygio susikirtimus (2 tuneliai); c). dviejų lygių pėsčiųjų perėjų (viadukų) modernizavimas (3 viadukai) (LTGI) vertinimas ir finansavimo skyrimas</v>
      </c>
      <c r="D34" s="358"/>
      <c r="E34" s="326"/>
      <c r="F34" s="333"/>
      <c r="G34" s="333"/>
      <c r="H34" s="333"/>
      <c r="I34" s="333"/>
      <c r="J34" s="333"/>
      <c r="K34" s="333" t="s">
        <v>850</v>
      </c>
      <c r="L34" s="333" t="s">
        <v>850</v>
      </c>
      <c r="M34" s="333" t="s">
        <v>850</v>
      </c>
      <c r="N34" s="333" t="s">
        <v>850</v>
      </c>
      <c r="O34" s="333" t="s">
        <v>850</v>
      </c>
      <c r="P34" s="333" t="s">
        <v>850</v>
      </c>
      <c r="Q34" s="333" t="s">
        <v>850</v>
      </c>
      <c r="R34" s="333"/>
      <c r="S34" s="333"/>
      <c r="T34" s="333"/>
      <c r="U34" s="333"/>
      <c r="V34" s="333"/>
      <c r="W34" s="333"/>
      <c r="X34" s="333"/>
      <c r="Y34" s="333"/>
      <c r="Z34" s="333"/>
      <c r="AA34" s="333"/>
      <c r="AB34" s="333"/>
      <c r="AC34" s="333"/>
      <c r="AD34" s="333"/>
      <c r="AE34" s="333"/>
      <c r="AF34" s="333"/>
      <c r="AG34" s="333"/>
      <c r="AH34" s="333"/>
      <c r="AI34" s="333"/>
      <c r="AJ34" s="333"/>
      <c r="AK34" s="333"/>
      <c r="AL34" s="333"/>
      <c r="AM34" s="333"/>
      <c r="AN34" s="333"/>
      <c r="AO34" s="333"/>
      <c r="AP34" s="333"/>
      <c r="AQ34" s="333"/>
      <c r="AR34" s="333"/>
      <c r="AS34" s="333"/>
      <c r="AT34" s="333"/>
      <c r="AU34" s="333"/>
      <c r="AV34" s="333"/>
      <c r="AW34" s="333"/>
      <c r="AX34" s="333"/>
      <c r="AY34" s="333"/>
      <c r="AZ34" s="333"/>
      <c r="BA34" s="333"/>
      <c r="BB34" s="333"/>
      <c r="BC34" s="333"/>
      <c r="BD34" s="333"/>
      <c r="BE34" s="333"/>
      <c r="BF34" s="333"/>
      <c r="BG34" s="333"/>
      <c r="BH34" s="333"/>
      <c r="BI34" s="333"/>
      <c r="BJ34" s="333"/>
      <c r="BK34" s="333"/>
      <c r="BL34" s="333"/>
      <c r="BM34" s="333"/>
      <c r="BN34" s="333"/>
      <c r="BO34" s="333"/>
      <c r="BP34" s="333"/>
      <c r="BQ34" s="333"/>
      <c r="BR34" s="333"/>
      <c r="BS34" s="333"/>
      <c r="BT34" s="333"/>
      <c r="BU34" s="333"/>
      <c r="BV34" s="333"/>
      <c r="BW34" s="333"/>
      <c r="BX34" s="333"/>
      <c r="BY34" s="333"/>
      <c r="BZ34" s="333"/>
      <c r="CA34" s="333"/>
      <c r="CB34" s="333"/>
      <c r="CC34" s="333"/>
      <c r="CD34" s="333"/>
      <c r="CE34" s="333"/>
      <c r="CF34" s="333"/>
      <c r="CG34" s="333"/>
      <c r="CH34" s="333"/>
      <c r="CI34" s="333"/>
      <c r="CJ34" s="333"/>
      <c r="CK34" s="333"/>
      <c r="CL34" s="333"/>
      <c r="CM34" s="333"/>
      <c r="CN34" s="333"/>
      <c r="CO34" s="333"/>
      <c r="CP34" s="333"/>
      <c r="CQ34" s="333"/>
      <c r="CR34" s="333"/>
      <c r="CS34" s="333"/>
      <c r="CT34" s="333"/>
      <c r="CU34" s="333"/>
      <c r="CV34" s="333"/>
      <c r="CW34" s="333"/>
      <c r="CX34" s="333"/>
      <c r="CY34" s="333"/>
      <c r="CZ34" s="333"/>
      <c r="DA34" s="333"/>
      <c r="DB34" s="333"/>
      <c r="DC34" s="333"/>
      <c r="DD34" s="333"/>
      <c r="DE34" s="333"/>
      <c r="DF34" s="333"/>
      <c r="DG34" s="333"/>
      <c r="DH34" s="333"/>
      <c r="DI34" s="333"/>
      <c r="DJ34" s="333"/>
      <c r="DK34" s="333"/>
      <c r="DL34" s="333"/>
      <c r="DM34" s="333"/>
      <c r="DN34" s="333"/>
      <c r="DO34" s="333"/>
      <c r="DP34" s="333"/>
      <c r="DQ34" s="333"/>
      <c r="DR34" s="333"/>
      <c r="DS34" s="333"/>
      <c r="DT34" s="333"/>
      <c r="DU34" s="333"/>
      <c r="DV34" s="333"/>
      <c r="DW34" s="333"/>
      <c r="DX34" s="333"/>
      <c r="DY34" s="333"/>
      <c r="DZ34" s="333"/>
      <c r="EA34" s="333"/>
      <c r="EB34" s="333"/>
      <c r="EC34" s="333"/>
      <c r="ED34" s="333"/>
      <c r="EE34" s="333"/>
      <c r="EF34" s="333"/>
      <c r="EG34" s="333"/>
      <c r="EH34" s="333"/>
      <c r="EI34" s="333"/>
      <c r="EJ34" s="333"/>
      <c r="EK34" s="333"/>
      <c r="EL34" s="333"/>
      <c r="EM34" s="333"/>
      <c r="EN34" s="333"/>
      <c r="EO34" s="333"/>
      <c r="EP34" s="333"/>
      <c r="EQ34" s="333"/>
      <c r="ER34" s="333"/>
      <c r="ES34" s="333"/>
      <c r="ET34" s="333"/>
      <c r="EU34" s="333"/>
      <c r="EV34" s="333"/>
      <c r="EW34" s="333"/>
      <c r="EX34" s="333"/>
      <c r="EY34" s="333"/>
      <c r="EZ34" s="333"/>
      <c r="FA34" s="333"/>
      <c r="FB34" s="333"/>
      <c r="FC34" s="333"/>
      <c r="FD34" s="333"/>
      <c r="FE34" s="333"/>
      <c r="FF34" s="333"/>
      <c r="FG34" s="333"/>
      <c r="FH34" s="333"/>
      <c r="FI34" s="333"/>
      <c r="FJ34" s="333"/>
      <c r="FK34" s="333"/>
      <c r="FL34" s="333"/>
      <c r="FM34" s="333"/>
      <c r="FN34" s="333"/>
      <c r="FO34" s="333"/>
      <c r="FP34" s="333"/>
      <c r="FQ34" s="333"/>
      <c r="FR34" s="333"/>
      <c r="FS34" s="333"/>
      <c r="FT34" s="333"/>
      <c r="FU34" s="333"/>
      <c r="FV34" s="333"/>
      <c r="FW34" s="333"/>
      <c r="FX34" s="333"/>
      <c r="FY34" s="333"/>
      <c r="FZ34" s="333"/>
      <c r="GA34" s="333"/>
      <c r="GB34" s="333"/>
      <c r="GC34" s="333"/>
      <c r="GD34" s="333"/>
      <c r="GE34" s="333"/>
      <c r="GF34" s="333"/>
      <c r="GG34" s="333"/>
      <c r="GH34" s="333"/>
      <c r="GI34" s="333"/>
      <c r="GJ34" s="333"/>
      <c r="GK34" s="333"/>
      <c r="GL34" s="333"/>
      <c r="GM34" s="333"/>
      <c r="GN34" s="333"/>
      <c r="GO34" s="333"/>
      <c r="GP34" s="333"/>
      <c r="GQ34" s="333"/>
      <c r="GR34" s="333"/>
      <c r="GS34" s="333"/>
      <c r="GT34" s="333"/>
      <c r="GU34" s="333"/>
      <c r="GV34" s="333"/>
      <c r="GW34" s="333"/>
      <c r="GX34" s="333"/>
      <c r="GY34" s="333"/>
      <c r="GZ34" s="333"/>
      <c r="HA34" s="333"/>
      <c r="HB34" s="333"/>
      <c r="HC34" s="333"/>
      <c r="HD34" s="333"/>
      <c r="HE34" s="333"/>
      <c r="HF34" s="333"/>
      <c r="HG34" s="333"/>
      <c r="HH34" s="333"/>
      <c r="HI34" s="333"/>
      <c r="HJ34" s="333"/>
      <c r="HK34" s="333"/>
      <c r="HL34" s="333"/>
      <c r="HM34" s="333"/>
      <c r="HN34" s="333"/>
      <c r="HO34" s="333"/>
      <c r="HP34" s="333"/>
      <c r="HQ34" s="333"/>
      <c r="HR34" s="333"/>
      <c r="HS34" s="333"/>
      <c r="HT34" s="333"/>
      <c r="HU34" s="333"/>
      <c r="HV34" s="333"/>
      <c r="HW34" s="333"/>
      <c r="HX34" s="333"/>
      <c r="HY34" s="333"/>
      <c r="HZ34" s="333"/>
      <c r="IA34" s="333"/>
      <c r="IB34" s="333"/>
      <c r="IC34" s="333"/>
      <c r="ID34" s="333"/>
      <c r="IE34" s="333"/>
      <c r="IF34" s="333"/>
      <c r="IG34" s="333"/>
      <c r="IH34" s="333"/>
      <c r="II34" s="333"/>
      <c r="IJ34" s="333"/>
      <c r="IK34" s="333"/>
      <c r="IL34" s="333"/>
      <c r="IM34" s="333"/>
      <c r="IN34" s="333"/>
      <c r="IO34" s="333"/>
      <c r="IP34" s="333"/>
      <c r="IQ34" s="333"/>
      <c r="IR34" s="333"/>
      <c r="IS34" s="333"/>
      <c r="IT34" s="333"/>
      <c r="IU34" s="333"/>
      <c r="IV34" s="333"/>
      <c r="IW34" s="333"/>
      <c r="IX34" s="333"/>
      <c r="IY34" s="333"/>
      <c r="IZ34" s="333"/>
      <c r="JA34" s="333"/>
      <c r="JB34" s="333"/>
      <c r="JC34" s="333"/>
      <c r="JD34" s="333"/>
      <c r="JE34" s="333"/>
      <c r="JF34" s="333"/>
      <c r="JG34" s="333"/>
      <c r="JH34" s="333"/>
      <c r="JI34" s="333"/>
      <c r="JJ34" s="333"/>
      <c r="JK34" s="333"/>
      <c r="JL34" s="333"/>
      <c r="JM34" s="333"/>
      <c r="JN34" s="333"/>
      <c r="JO34" s="333"/>
      <c r="JP34" s="333"/>
      <c r="JQ34" s="333"/>
      <c r="JR34" s="333"/>
      <c r="JS34" s="333"/>
      <c r="JT34" s="333"/>
      <c r="JU34" s="333"/>
      <c r="JV34" s="333"/>
      <c r="JW34" s="333"/>
      <c r="JX34" s="333"/>
      <c r="JY34" s="333"/>
      <c r="JZ34" s="333"/>
      <c r="KA34" s="333"/>
      <c r="KB34" s="333"/>
      <c r="KC34" s="333"/>
      <c r="KD34" s="333"/>
      <c r="KE34" s="333"/>
      <c r="KF34" s="333"/>
      <c r="KG34" s="333"/>
      <c r="KH34" s="333"/>
      <c r="KI34" s="333"/>
      <c r="KJ34" s="333"/>
      <c r="KK34" s="333"/>
      <c r="KL34" s="333"/>
      <c r="KM34" s="333"/>
      <c r="KN34" s="333"/>
      <c r="KO34" s="333"/>
      <c r="KP34" s="333"/>
      <c r="KQ34" s="333"/>
      <c r="KR34" s="333"/>
      <c r="KS34" s="333"/>
      <c r="KT34" s="333"/>
      <c r="KU34" s="333"/>
      <c r="KV34" s="333"/>
      <c r="KW34" s="333"/>
      <c r="KX34" s="333"/>
      <c r="KY34" s="333"/>
      <c r="KZ34" s="333"/>
      <c r="LA34" s="333"/>
      <c r="LB34" s="333"/>
      <c r="LC34" s="333"/>
      <c r="LD34" s="333"/>
      <c r="LE34" s="333"/>
      <c r="LF34" s="333"/>
      <c r="LG34" s="333"/>
      <c r="LH34" s="333"/>
      <c r="LI34" s="333"/>
      <c r="LJ34" s="333"/>
      <c r="LK34" s="333"/>
      <c r="LL34" s="333"/>
      <c r="LM34" s="333"/>
    </row>
    <row r="35" spans="1:325" ht="61.5" customHeight="1">
      <c r="A35" s="310" t="str">
        <f>IF(OR(Data3!B6="Grand Total",Data3!B6=0),"",Data3!B6)</f>
        <v>E.1.2.</v>
      </c>
      <c r="B35" s="309" t="s">
        <v>475</v>
      </c>
      <c r="C35" s="347" t="str">
        <f ca="1">IFERROR(VLOOKUP(A35,Rezultatai!$B$44:$C$106,2,FALSE) &amp; " finansavimo sutarčių rengimas ir sudarymas","")</f>
        <v>Eismo saugumo priemonių diegimas susikirtimo su geležinkeliu vietose: a). vieno lygio geležinkelio pervažų modernizavimas, diegiant eismo saugumo priemones (25 pervažos); b). dviejų lygių pėsčiųjų perėjų įrengimas panaikinant vieno lygio susikirtimus (2 tuneliai); c). dviejų lygių pėsčiųjų perėjų (viadukų) modernizavimas (3 viadukai) (LTGI) finansavimo sutarčių rengimas ir sudarymas</v>
      </c>
      <c r="D35" s="358"/>
      <c r="E35" s="326"/>
      <c r="F35" s="333"/>
      <c r="G35" s="333"/>
      <c r="H35" s="333"/>
      <c r="I35" s="333"/>
      <c r="J35" s="333"/>
      <c r="K35" s="333" t="s">
        <v>850</v>
      </c>
      <c r="L35" s="333" t="s">
        <v>850</v>
      </c>
      <c r="M35" s="333" t="s">
        <v>850</v>
      </c>
      <c r="N35" s="333" t="s">
        <v>850</v>
      </c>
      <c r="O35" s="333" t="s">
        <v>850</v>
      </c>
      <c r="P35" s="333" t="s">
        <v>850</v>
      </c>
      <c r="Q35" s="333" t="s">
        <v>850</v>
      </c>
      <c r="R35" s="333"/>
      <c r="S35" s="333"/>
      <c r="T35" s="333"/>
      <c r="U35" s="333"/>
      <c r="V35" s="333"/>
      <c r="W35" s="333"/>
      <c r="X35" s="333"/>
      <c r="Y35" s="333"/>
      <c r="Z35" s="333"/>
      <c r="AA35" s="333"/>
      <c r="AB35" s="333"/>
      <c r="AC35" s="333"/>
      <c r="AD35" s="333"/>
      <c r="AE35" s="333"/>
      <c r="AF35" s="333"/>
      <c r="AG35" s="333"/>
      <c r="AH35" s="333"/>
      <c r="AI35" s="333"/>
      <c r="AJ35" s="333"/>
      <c r="AK35" s="333"/>
      <c r="AL35" s="333"/>
      <c r="AM35" s="333"/>
      <c r="AN35" s="333"/>
      <c r="AO35" s="333"/>
      <c r="AP35" s="333"/>
      <c r="AQ35" s="333"/>
      <c r="AR35" s="333"/>
      <c r="AS35" s="333"/>
      <c r="AT35" s="333"/>
      <c r="AU35" s="333"/>
      <c r="AV35" s="333"/>
      <c r="AW35" s="333"/>
      <c r="AX35" s="333"/>
      <c r="AY35" s="333"/>
      <c r="AZ35" s="333"/>
      <c r="BA35" s="333"/>
      <c r="BB35" s="333"/>
      <c r="BC35" s="333"/>
      <c r="BD35" s="333"/>
      <c r="BE35" s="333"/>
      <c r="BF35" s="333"/>
      <c r="BG35" s="333"/>
      <c r="BH35" s="333"/>
      <c r="BI35" s="333"/>
      <c r="BJ35" s="333"/>
      <c r="BK35" s="333"/>
      <c r="BL35" s="333"/>
      <c r="BM35" s="333"/>
      <c r="BN35" s="333"/>
      <c r="BO35" s="333"/>
      <c r="BP35" s="333"/>
      <c r="BQ35" s="333"/>
      <c r="BR35" s="333"/>
      <c r="BS35" s="333"/>
      <c r="BT35" s="333"/>
      <c r="BU35" s="333"/>
      <c r="BV35" s="333"/>
      <c r="BW35" s="333"/>
      <c r="BX35" s="333"/>
      <c r="BY35" s="333"/>
      <c r="BZ35" s="333"/>
      <c r="CA35" s="333"/>
      <c r="CB35" s="333"/>
      <c r="CC35" s="333"/>
      <c r="CD35" s="333"/>
      <c r="CE35" s="333"/>
      <c r="CF35" s="333"/>
      <c r="CG35" s="333"/>
      <c r="CH35" s="333"/>
      <c r="CI35" s="333"/>
      <c r="CJ35" s="333"/>
      <c r="CK35" s="333"/>
      <c r="CL35" s="333"/>
      <c r="CM35" s="333"/>
      <c r="CN35" s="333"/>
      <c r="CO35" s="333"/>
      <c r="CP35" s="333"/>
      <c r="CQ35" s="333"/>
      <c r="CR35" s="333"/>
      <c r="CS35" s="333"/>
      <c r="CT35" s="333"/>
      <c r="CU35" s="333"/>
      <c r="CV35" s="333"/>
      <c r="CW35" s="333"/>
      <c r="CX35" s="333"/>
      <c r="CY35" s="333"/>
      <c r="CZ35" s="333"/>
      <c r="DA35" s="333"/>
      <c r="DB35" s="333"/>
      <c r="DC35" s="333"/>
      <c r="DD35" s="333"/>
      <c r="DE35" s="333"/>
      <c r="DF35" s="333"/>
      <c r="DG35" s="333"/>
      <c r="DH35" s="333"/>
      <c r="DI35" s="333"/>
      <c r="DJ35" s="333"/>
      <c r="DK35" s="333"/>
      <c r="DL35" s="333"/>
      <c r="DM35" s="333"/>
      <c r="DN35" s="333"/>
      <c r="DO35" s="333"/>
      <c r="DP35" s="333"/>
      <c r="DQ35" s="333"/>
      <c r="DR35" s="333"/>
      <c r="DS35" s="333"/>
      <c r="DT35" s="333"/>
      <c r="DU35" s="333"/>
      <c r="DV35" s="333"/>
      <c r="DW35" s="333"/>
      <c r="DX35" s="333"/>
      <c r="DY35" s="333"/>
      <c r="DZ35" s="333"/>
      <c r="EA35" s="333"/>
      <c r="EB35" s="333"/>
      <c r="EC35" s="333"/>
      <c r="ED35" s="333"/>
      <c r="EE35" s="333"/>
      <c r="EF35" s="333"/>
      <c r="EG35" s="333"/>
      <c r="EH35" s="333"/>
      <c r="EI35" s="333"/>
      <c r="EJ35" s="333"/>
      <c r="EK35" s="333"/>
      <c r="EL35" s="333"/>
      <c r="EM35" s="333"/>
      <c r="EN35" s="333"/>
      <c r="EO35" s="333"/>
      <c r="EP35" s="333"/>
      <c r="EQ35" s="333"/>
      <c r="ER35" s="333"/>
      <c r="ES35" s="333"/>
      <c r="ET35" s="333"/>
      <c r="EU35" s="333"/>
      <c r="EV35" s="333"/>
      <c r="EW35" s="333"/>
      <c r="EX35" s="333"/>
      <c r="EY35" s="333"/>
      <c r="EZ35" s="333"/>
      <c r="FA35" s="333"/>
      <c r="FB35" s="333"/>
      <c r="FC35" s="333"/>
      <c r="FD35" s="333"/>
      <c r="FE35" s="333"/>
      <c r="FF35" s="333"/>
      <c r="FG35" s="333"/>
      <c r="FH35" s="333"/>
      <c r="FI35" s="333"/>
      <c r="FJ35" s="333"/>
      <c r="FK35" s="333"/>
      <c r="FL35" s="333"/>
      <c r="FM35" s="333"/>
      <c r="FN35" s="333"/>
      <c r="FO35" s="333"/>
      <c r="FP35" s="333"/>
      <c r="FQ35" s="333"/>
      <c r="FR35" s="333"/>
      <c r="FS35" s="333"/>
      <c r="FT35" s="333"/>
      <c r="FU35" s="333"/>
      <c r="FV35" s="333"/>
      <c r="FW35" s="333"/>
      <c r="FX35" s="333"/>
      <c r="FY35" s="333"/>
      <c r="FZ35" s="333"/>
      <c r="GA35" s="333"/>
      <c r="GB35" s="333"/>
      <c r="GC35" s="333"/>
      <c r="GD35" s="333"/>
      <c r="GE35" s="333"/>
      <c r="GF35" s="333"/>
      <c r="GG35" s="333"/>
      <c r="GH35" s="333"/>
      <c r="GI35" s="333"/>
      <c r="GJ35" s="333"/>
      <c r="GK35" s="333"/>
      <c r="GL35" s="333"/>
      <c r="GM35" s="333"/>
      <c r="GN35" s="333"/>
      <c r="GO35" s="333"/>
      <c r="GP35" s="333"/>
      <c r="GQ35" s="333"/>
      <c r="GR35" s="333"/>
      <c r="GS35" s="333"/>
      <c r="GT35" s="333"/>
      <c r="GU35" s="333"/>
      <c r="GV35" s="333"/>
      <c r="GW35" s="333"/>
      <c r="GX35" s="333"/>
      <c r="GY35" s="333"/>
      <c r="GZ35" s="333"/>
      <c r="HA35" s="333"/>
      <c r="HB35" s="333"/>
      <c r="HC35" s="333"/>
      <c r="HD35" s="333"/>
      <c r="HE35" s="333"/>
      <c r="HF35" s="333"/>
      <c r="HG35" s="333"/>
      <c r="HH35" s="333"/>
      <c r="HI35" s="333"/>
      <c r="HJ35" s="333"/>
      <c r="HK35" s="333"/>
      <c r="HL35" s="333"/>
      <c r="HM35" s="333"/>
      <c r="HN35" s="333"/>
      <c r="HO35" s="333"/>
      <c r="HP35" s="333"/>
      <c r="HQ35" s="333"/>
      <c r="HR35" s="333"/>
      <c r="HS35" s="333"/>
      <c r="HT35" s="333"/>
      <c r="HU35" s="333"/>
      <c r="HV35" s="333"/>
      <c r="HW35" s="333"/>
      <c r="HX35" s="333"/>
      <c r="HY35" s="333"/>
      <c r="HZ35" s="333"/>
      <c r="IA35" s="333"/>
      <c r="IB35" s="333"/>
      <c r="IC35" s="333"/>
      <c r="ID35" s="333"/>
      <c r="IE35" s="333"/>
      <c r="IF35" s="333"/>
      <c r="IG35" s="333"/>
      <c r="IH35" s="333"/>
      <c r="II35" s="333"/>
      <c r="IJ35" s="333"/>
      <c r="IK35" s="333"/>
      <c r="IL35" s="333"/>
      <c r="IM35" s="333"/>
      <c r="IN35" s="333"/>
      <c r="IO35" s="333"/>
      <c r="IP35" s="333"/>
      <c r="IQ35" s="333"/>
      <c r="IR35" s="333"/>
      <c r="IS35" s="333"/>
      <c r="IT35" s="333"/>
      <c r="IU35" s="333"/>
      <c r="IV35" s="333"/>
      <c r="IW35" s="333"/>
      <c r="IX35" s="333"/>
      <c r="IY35" s="333"/>
      <c r="IZ35" s="333"/>
      <c r="JA35" s="333"/>
      <c r="JB35" s="333"/>
      <c r="JC35" s="333"/>
      <c r="JD35" s="333"/>
      <c r="JE35" s="333"/>
      <c r="JF35" s="333"/>
      <c r="JG35" s="333"/>
      <c r="JH35" s="333"/>
      <c r="JI35" s="333"/>
      <c r="JJ35" s="333"/>
      <c r="JK35" s="333"/>
      <c r="JL35" s="333"/>
      <c r="JM35" s="333"/>
      <c r="JN35" s="333"/>
      <c r="JO35" s="333"/>
      <c r="JP35" s="333"/>
      <c r="JQ35" s="333"/>
      <c r="JR35" s="333"/>
      <c r="JS35" s="333"/>
      <c r="JT35" s="333"/>
      <c r="JU35" s="333"/>
      <c r="JV35" s="333"/>
      <c r="JW35" s="333"/>
      <c r="JX35" s="333"/>
      <c r="JY35" s="333"/>
      <c r="JZ35" s="333"/>
      <c r="KA35" s="333"/>
      <c r="KB35" s="333"/>
      <c r="KC35" s="333"/>
      <c r="KD35" s="333"/>
      <c r="KE35" s="333"/>
      <c r="KF35" s="333"/>
      <c r="KG35" s="333"/>
      <c r="KH35" s="333"/>
      <c r="KI35" s="333"/>
      <c r="KJ35" s="333"/>
      <c r="KK35" s="333"/>
      <c r="KL35" s="333"/>
      <c r="KM35" s="333"/>
      <c r="KN35" s="333"/>
      <c r="KO35" s="333"/>
      <c r="KP35" s="333"/>
      <c r="KQ35" s="333"/>
      <c r="KR35" s="333"/>
      <c r="KS35" s="333"/>
      <c r="KT35" s="333"/>
      <c r="KU35" s="333"/>
      <c r="KV35" s="333"/>
      <c r="KW35" s="333"/>
      <c r="KX35" s="333"/>
      <c r="KY35" s="333"/>
      <c r="KZ35" s="333"/>
      <c r="LA35" s="333"/>
      <c r="LB35" s="333"/>
      <c r="LC35" s="333"/>
      <c r="LD35" s="333"/>
      <c r="LE35" s="333"/>
      <c r="LF35" s="333"/>
      <c r="LG35" s="333"/>
      <c r="LH35" s="333"/>
      <c r="LI35" s="333"/>
      <c r="LJ35" s="333"/>
      <c r="LK35" s="333"/>
      <c r="LL35" s="333"/>
      <c r="LM35" s="333"/>
    </row>
    <row r="36" spans="1:325">
      <c r="A36" s="310" t="str">
        <f>IF(OR(Data3!B8="Grand Total",Data3!B8=0),"",Data3!B8)</f>
        <v>Bendroji suma</v>
      </c>
      <c r="B36" s="309" t="s">
        <v>476</v>
      </c>
      <c r="C36" s="347" t="s">
        <v>1022</v>
      </c>
      <c r="D36" s="358"/>
      <c r="E36" s="326"/>
      <c r="F36" s="333"/>
      <c r="G36" s="333"/>
      <c r="H36" s="333"/>
      <c r="I36" s="333"/>
      <c r="J36" s="333"/>
      <c r="K36" s="333"/>
      <c r="L36" s="333"/>
      <c r="M36" s="333"/>
      <c r="N36" s="333"/>
      <c r="O36" s="333" t="s">
        <v>850</v>
      </c>
      <c r="P36" s="333" t="s">
        <v>850</v>
      </c>
      <c r="Q36" s="333" t="s">
        <v>850</v>
      </c>
      <c r="R36" s="333" t="s">
        <v>850</v>
      </c>
      <c r="S36" s="333" t="s">
        <v>850</v>
      </c>
      <c r="T36" s="333" t="s">
        <v>850</v>
      </c>
      <c r="U36" s="333" t="s">
        <v>850</v>
      </c>
      <c r="V36" s="333" t="s">
        <v>850</v>
      </c>
      <c r="W36" s="333"/>
      <c r="X36" s="333"/>
      <c r="Y36" s="333"/>
      <c r="Z36" s="333"/>
      <c r="AA36" s="333"/>
      <c r="AB36" s="333"/>
      <c r="AC36" s="333"/>
      <c r="AD36" s="333"/>
      <c r="AE36" s="333"/>
      <c r="AF36" s="333"/>
      <c r="AG36" s="333"/>
      <c r="AH36" s="333"/>
      <c r="AI36" s="333"/>
      <c r="AJ36" s="333"/>
      <c r="AK36" s="333"/>
      <c r="AL36" s="333"/>
      <c r="AM36" s="333"/>
      <c r="AN36" s="333"/>
      <c r="AO36" s="333"/>
      <c r="AP36" s="333"/>
      <c r="AQ36" s="333"/>
      <c r="AR36" s="333"/>
      <c r="AS36" s="333"/>
      <c r="AT36" s="333"/>
      <c r="AU36" s="333"/>
      <c r="AV36" s="333"/>
      <c r="AW36" s="333"/>
      <c r="AX36" s="333"/>
      <c r="AY36" s="333"/>
      <c r="AZ36" s="333"/>
      <c r="BA36" s="333"/>
      <c r="BB36" s="333"/>
      <c r="BC36" s="333"/>
      <c r="BD36" s="333"/>
      <c r="BE36" s="333"/>
      <c r="BF36" s="333"/>
      <c r="BG36" s="333"/>
      <c r="BH36" s="333"/>
      <c r="BI36" s="333"/>
      <c r="BJ36" s="333"/>
      <c r="BK36" s="333"/>
      <c r="BL36" s="333"/>
      <c r="BM36" s="333"/>
      <c r="BN36" s="333"/>
      <c r="BO36" s="333"/>
      <c r="BP36" s="333"/>
      <c r="BQ36" s="333"/>
      <c r="BR36" s="333"/>
      <c r="BS36" s="333"/>
      <c r="BT36" s="333"/>
      <c r="BU36" s="333"/>
      <c r="BV36" s="333"/>
      <c r="BW36" s="333"/>
      <c r="BX36" s="333"/>
      <c r="BY36" s="333"/>
      <c r="BZ36" s="333"/>
      <c r="CA36" s="333"/>
      <c r="CB36" s="333"/>
      <c r="CC36" s="333"/>
      <c r="CD36" s="333"/>
      <c r="CE36" s="333"/>
      <c r="CF36" s="333"/>
      <c r="CG36" s="333"/>
      <c r="CH36" s="333"/>
      <c r="CI36" s="333"/>
      <c r="CJ36" s="333"/>
      <c r="CK36" s="333"/>
      <c r="CL36" s="333"/>
      <c r="CM36" s="333"/>
      <c r="CN36" s="333"/>
      <c r="CO36" s="333"/>
      <c r="CP36" s="333"/>
      <c r="CQ36" s="333"/>
      <c r="CR36" s="333"/>
      <c r="CS36" s="333"/>
      <c r="CT36" s="333"/>
      <c r="CU36" s="333"/>
      <c r="CV36" s="333"/>
      <c r="CW36" s="333"/>
      <c r="CX36" s="333"/>
      <c r="CY36" s="333"/>
      <c r="CZ36" s="333"/>
      <c r="DA36" s="333"/>
      <c r="DB36" s="333"/>
      <c r="DC36" s="333"/>
      <c r="DD36" s="333"/>
      <c r="DE36" s="333"/>
      <c r="DF36" s="333"/>
      <c r="DG36" s="333"/>
      <c r="DH36" s="333"/>
      <c r="DI36" s="333"/>
      <c r="DJ36" s="333"/>
      <c r="DK36" s="333"/>
      <c r="DL36" s="333"/>
      <c r="DM36" s="333"/>
      <c r="DN36" s="333"/>
      <c r="DO36" s="333"/>
      <c r="DP36" s="333"/>
      <c r="DQ36" s="333"/>
      <c r="DR36" s="333"/>
      <c r="DS36" s="333"/>
      <c r="DT36" s="333"/>
      <c r="DU36" s="333"/>
      <c r="DV36" s="333"/>
      <c r="DW36" s="333"/>
      <c r="DX36" s="333"/>
      <c r="DY36" s="333"/>
      <c r="DZ36" s="333"/>
      <c r="EA36" s="333"/>
      <c r="EB36" s="333"/>
      <c r="EC36" s="333"/>
      <c r="ED36" s="333"/>
      <c r="EE36" s="333"/>
      <c r="EF36" s="333"/>
      <c r="EG36" s="333"/>
      <c r="EH36" s="333"/>
      <c r="EI36" s="333"/>
      <c r="EJ36" s="333"/>
      <c r="EK36" s="333"/>
      <c r="EL36" s="333"/>
      <c r="EM36" s="333"/>
      <c r="EN36" s="333"/>
      <c r="EO36" s="333"/>
      <c r="EP36" s="333"/>
      <c r="EQ36" s="333"/>
      <c r="ER36" s="333"/>
      <c r="ES36" s="333"/>
      <c r="ET36" s="333"/>
      <c r="EU36" s="333"/>
      <c r="EV36" s="333"/>
      <c r="EW36" s="333"/>
      <c r="EX36" s="333"/>
      <c r="EY36" s="333"/>
      <c r="EZ36" s="333"/>
      <c r="FA36" s="333"/>
      <c r="FB36" s="333"/>
      <c r="FC36" s="333"/>
      <c r="FD36" s="333"/>
      <c r="FE36" s="333"/>
      <c r="FF36" s="333"/>
      <c r="FG36" s="333"/>
      <c r="FH36" s="333"/>
      <c r="FI36" s="333"/>
      <c r="FJ36" s="333"/>
      <c r="FK36" s="333"/>
      <c r="FL36" s="333"/>
      <c r="FM36" s="333"/>
      <c r="FN36" s="333"/>
      <c r="FO36" s="333"/>
      <c r="FP36" s="333"/>
      <c r="FQ36" s="333"/>
      <c r="FR36" s="333"/>
      <c r="FS36" s="333"/>
      <c r="FT36" s="333"/>
      <c r="FU36" s="333"/>
      <c r="FV36" s="333"/>
      <c r="FW36" s="333"/>
      <c r="FX36" s="333"/>
      <c r="FY36" s="333"/>
      <c r="FZ36" s="333"/>
      <c r="GA36" s="333"/>
      <c r="GB36" s="333"/>
      <c r="GC36" s="333"/>
      <c r="GD36" s="333"/>
      <c r="GE36" s="333"/>
      <c r="GF36" s="333"/>
      <c r="GG36" s="333"/>
      <c r="GH36" s="333"/>
      <c r="GI36" s="333"/>
      <c r="GJ36" s="333"/>
      <c r="GK36" s="333"/>
      <c r="GL36" s="333"/>
      <c r="GM36" s="333"/>
      <c r="GN36" s="333"/>
      <c r="GO36" s="333"/>
      <c r="GP36" s="333"/>
      <c r="GQ36" s="333"/>
      <c r="GR36" s="333"/>
      <c r="GS36" s="333"/>
      <c r="GT36" s="333"/>
      <c r="GU36" s="333"/>
      <c r="GV36" s="333"/>
      <c r="GW36" s="333"/>
      <c r="GX36" s="333"/>
      <c r="GY36" s="333"/>
      <c r="GZ36" s="333"/>
      <c r="HA36" s="333"/>
      <c r="HB36" s="333"/>
      <c r="HC36" s="333"/>
      <c r="HD36" s="333"/>
      <c r="HE36" s="333"/>
      <c r="HF36" s="333"/>
      <c r="HG36" s="333"/>
      <c r="HH36" s="333"/>
      <c r="HI36" s="333"/>
      <c r="HJ36" s="333"/>
      <c r="HK36" s="333"/>
      <c r="HL36" s="333"/>
      <c r="HM36" s="333"/>
      <c r="HN36" s="333"/>
      <c r="HO36" s="333"/>
      <c r="HP36" s="333"/>
      <c r="HQ36" s="333"/>
      <c r="HR36" s="333"/>
      <c r="HS36" s="333"/>
      <c r="HT36" s="333"/>
      <c r="HU36" s="333"/>
      <c r="HV36" s="333"/>
      <c r="HW36" s="333"/>
      <c r="HX36" s="333"/>
      <c r="HY36" s="333"/>
      <c r="HZ36" s="333"/>
      <c r="IA36" s="333"/>
      <c r="IB36" s="333"/>
      <c r="IC36" s="333"/>
      <c r="ID36" s="333"/>
      <c r="IE36" s="333"/>
      <c r="IF36" s="333"/>
      <c r="IG36" s="333"/>
      <c r="IH36" s="333"/>
      <c r="II36" s="333"/>
      <c r="IJ36" s="333"/>
      <c r="IK36" s="333"/>
      <c r="IL36" s="333"/>
      <c r="IM36" s="333"/>
      <c r="IN36" s="333"/>
      <c r="IO36" s="333"/>
      <c r="IP36" s="333"/>
      <c r="IQ36" s="333"/>
      <c r="IR36" s="333"/>
      <c r="IS36" s="333"/>
      <c r="IT36" s="333"/>
      <c r="IU36" s="333"/>
      <c r="IV36" s="333"/>
      <c r="IW36" s="333"/>
      <c r="IX36" s="333"/>
      <c r="IY36" s="333"/>
      <c r="IZ36" s="333"/>
      <c r="JA36" s="333"/>
      <c r="JB36" s="333"/>
      <c r="JC36" s="333"/>
      <c r="JD36" s="333"/>
      <c r="JE36" s="333"/>
      <c r="JF36" s="333"/>
      <c r="JG36" s="333"/>
      <c r="JH36" s="333"/>
      <c r="JI36" s="333"/>
      <c r="JJ36" s="333"/>
      <c r="JK36" s="333"/>
      <c r="JL36" s="333"/>
      <c r="JM36" s="333"/>
      <c r="JN36" s="333"/>
      <c r="JO36" s="333"/>
      <c r="JP36" s="333"/>
      <c r="JQ36" s="333"/>
      <c r="JR36" s="333"/>
      <c r="JS36" s="333"/>
      <c r="JT36" s="333"/>
      <c r="JU36" s="333"/>
      <c r="JV36" s="333"/>
      <c r="JW36" s="333"/>
      <c r="JX36" s="333"/>
      <c r="JY36" s="333"/>
      <c r="JZ36" s="333"/>
      <c r="KA36" s="333"/>
      <c r="KB36" s="333"/>
      <c r="KC36" s="333"/>
      <c r="KD36" s="333"/>
      <c r="KE36" s="333"/>
      <c r="KF36" s="333"/>
      <c r="KG36" s="333"/>
      <c r="KH36" s="333"/>
      <c r="KI36" s="333"/>
      <c r="KJ36" s="333"/>
      <c r="KK36" s="333"/>
      <c r="KL36" s="333"/>
      <c r="KM36" s="333"/>
      <c r="KN36" s="333"/>
      <c r="KO36" s="333"/>
      <c r="KP36" s="333"/>
      <c r="KQ36" s="333"/>
      <c r="KR36" s="333"/>
      <c r="KS36" s="333"/>
      <c r="KT36" s="333"/>
      <c r="KU36" s="333"/>
      <c r="KV36" s="333"/>
      <c r="KW36" s="333"/>
      <c r="KX36" s="333"/>
      <c r="KY36" s="333"/>
      <c r="KZ36" s="333"/>
      <c r="LA36" s="333"/>
      <c r="LB36" s="333"/>
      <c r="LC36" s="333"/>
      <c r="LD36" s="333"/>
      <c r="LE36" s="333"/>
      <c r="LF36" s="333"/>
      <c r="LG36" s="333"/>
      <c r="LH36" s="333"/>
      <c r="LI36" s="333"/>
      <c r="LJ36" s="333"/>
      <c r="LK36" s="333"/>
      <c r="LL36" s="333"/>
      <c r="LM36" s="333"/>
    </row>
    <row r="37" spans="1:325">
      <c r="A37" s="310" t="str">
        <f>IF(OR(Data3!B8="Grand Total",Data3!B8=0),"",Data3!B8)</f>
        <v>Bendroji suma</v>
      </c>
      <c r="B37" s="309" t="s">
        <v>1025</v>
      </c>
      <c r="C37" s="347" t="s">
        <v>1023</v>
      </c>
      <c r="D37" s="358"/>
      <c r="E37" s="326"/>
      <c r="F37" s="333"/>
      <c r="G37" s="333"/>
      <c r="H37" s="333"/>
      <c r="I37" s="333"/>
      <c r="J37" s="333"/>
      <c r="K37" s="333"/>
      <c r="L37" s="333"/>
      <c r="M37" s="333"/>
      <c r="N37" s="333"/>
      <c r="O37" s="333" t="s">
        <v>850</v>
      </c>
      <c r="P37" s="333" t="s">
        <v>850</v>
      </c>
      <c r="Q37" s="333" t="s">
        <v>850</v>
      </c>
      <c r="R37" s="333" t="s">
        <v>850</v>
      </c>
      <c r="S37" s="333" t="s">
        <v>850</v>
      </c>
      <c r="T37" s="333" t="s">
        <v>850</v>
      </c>
      <c r="U37" s="333" t="s">
        <v>850</v>
      </c>
      <c r="V37" s="333" t="s">
        <v>850</v>
      </c>
      <c r="W37" s="333"/>
      <c r="X37" s="333"/>
      <c r="Y37" s="333"/>
      <c r="Z37" s="333"/>
      <c r="AA37" s="333"/>
      <c r="AB37" s="333"/>
      <c r="AC37" s="333"/>
      <c r="AD37" s="333"/>
      <c r="AE37" s="333"/>
      <c r="AF37" s="333"/>
      <c r="AG37" s="333"/>
      <c r="AH37" s="333"/>
      <c r="AI37" s="333"/>
      <c r="AJ37" s="333"/>
      <c r="AK37" s="333"/>
      <c r="AL37" s="333"/>
      <c r="AM37" s="333"/>
      <c r="AN37" s="333"/>
      <c r="AO37" s="333"/>
      <c r="AP37" s="333"/>
      <c r="AQ37" s="333"/>
      <c r="AR37" s="333"/>
      <c r="AS37" s="333"/>
      <c r="AT37" s="333"/>
      <c r="AU37" s="333"/>
      <c r="AV37" s="333"/>
      <c r="AW37" s="333"/>
      <c r="AX37" s="333"/>
      <c r="AY37" s="333"/>
      <c r="AZ37" s="333"/>
      <c r="BA37" s="333"/>
      <c r="BB37" s="333"/>
      <c r="BC37" s="333"/>
      <c r="BD37" s="333"/>
      <c r="BE37" s="333"/>
      <c r="BF37" s="333"/>
      <c r="BG37" s="333"/>
      <c r="BH37" s="333"/>
      <c r="BI37" s="333"/>
      <c r="BJ37" s="333"/>
      <c r="BK37" s="333"/>
      <c r="BL37" s="333"/>
      <c r="BM37" s="333"/>
      <c r="BN37" s="333"/>
      <c r="BO37" s="333"/>
      <c r="BP37" s="333"/>
      <c r="BQ37" s="333"/>
      <c r="BR37" s="333"/>
      <c r="BS37" s="333"/>
      <c r="BT37" s="333"/>
      <c r="BU37" s="333"/>
      <c r="BV37" s="333"/>
      <c r="BW37" s="333"/>
      <c r="BX37" s="333"/>
      <c r="BY37" s="333"/>
      <c r="BZ37" s="333"/>
      <c r="CA37" s="333"/>
      <c r="CB37" s="333"/>
      <c r="CC37" s="333"/>
      <c r="CD37" s="333"/>
      <c r="CE37" s="333"/>
      <c r="CF37" s="333"/>
      <c r="CG37" s="333"/>
      <c r="CH37" s="333"/>
      <c r="CI37" s="333"/>
      <c r="CJ37" s="333"/>
      <c r="CK37" s="333"/>
      <c r="CL37" s="333"/>
      <c r="CM37" s="333"/>
      <c r="CN37" s="333"/>
      <c r="CO37" s="333"/>
      <c r="CP37" s="333"/>
      <c r="CQ37" s="333"/>
      <c r="CR37" s="333"/>
      <c r="CS37" s="333"/>
      <c r="CT37" s="333"/>
      <c r="CU37" s="333"/>
      <c r="CV37" s="333"/>
      <c r="CW37" s="333"/>
      <c r="CX37" s="333"/>
      <c r="CY37" s="333"/>
      <c r="CZ37" s="333"/>
      <c r="DA37" s="333"/>
      <c r="DB37" s="333"/>
      <c r="DC37" s="333"/>
      <c r="DD37" s="333"/>
      <c r="DE37" s="333"/>
      <c r="DF37" s="333"/>
      <c r="DG37" s="333"/>
      <c r="DH37" s="333"/>
      <c r="DI37" s="333"/>
      <c r="DJ37" s="333"/>
      <c r="DK37" s="333"/>
      <c r="DL37" s="333"/>
      <c r="DM37" s="333"/>
      <c r="DN37" s="333"/>
      <c r="DO37" s="333"/>
      <c r="DP37" s="333"/>
      <c r="DQ37" s="333"/>
      <c r="DR37" s="333"/>
      <c r="DS37" s="333"/>
      <c r="DT37" s="333"/>
      <c r="DU37" s="333"/>
      <c r="DV37" s="333"/>
      <c r="DW37" s="333"/>
      <c r="DX37" s="333"/>
      <c r="DY37" s="333"/>
      <c r="DZ37" s="333"/>
      <c r="EA37" s="333"/>
      <c r="EB37" s="333"/>
      <c r="EC37" s="333"/>
      <c r="ED37" s="333"/>
      <c r="EE37" s="333"/>
      <c r="EF37" s="333"/>
      <c r="EG37" s="333"/>
      <c r="EH37" s="333"/>
      <c r="EI37" s="333"/>
      <c r="EJ37" s="333"/>
      <c r="EK37" s="333"/>
      <c r="EL37" s="333"/>
      <c r="EM37" s="333"/>
      <c r="EN37" s="333"/>
      <c r="EO37" s="333"/>
      <c r="EP37" s="333"/>
      <c r="EQ37" s="333"/>
      <c r="ER37" s="333"/>
      <c r="ES37" s="333"/>
      <c r="ET37" s="333"/>
      <c r="EU37" s="333"/>
      <c r="EV37" s="333"/>
      <c r="EW37" s="333"/>
      <c r="EX37" s="333"/>
      <c r="EY37" s="333"/>
      <c r="EZ37" s="333"/>
      <c r="FA37" s="333"/>
      <c r="FB37" s="333"/>
      <c r="FC37" s="333"/>
      <c r="FD37" s="333"/>
      <c r="FE37" s="333"/>
      <c r="FF37" s="333"/>
      <c r="FG37" s="333"/>
      <c r="FH37" s="333"/>
      <c r="FI37" s="333"/>
      <c r="FJ37" s="333"/>
      <c r="FK37" s="333"/>
      <c r="FL37" s="333"/>
      <c r="FM37" s="333"/>
      <c r="FN37" s="333"/>
      <c r="FO37" s="333"/>
      <c r="FP37" s="333"/>
      <c r="FQ37" s="333"/>
      <c r="FR37" s="333"/>
      <c r="FS37" s="333"/>
      <c r="FT37" s="333"/>
      <c r="FU37" s="333"/>
      <c r="FV37" s="333"/>
      <c r="FW37" s="333"/>
      <c r="FX37" s="333"/>
      <c r="FY37" s="333"/>
      <c r="FZ37" s="333"/>
      <c r="GA37" s="333"/>
      <c r="GB37" s="333"/>
      <c r="GC37" s="333"/>
      <c r="GD37" s="333"/>
      <c r="GE37" s="333"/>
      <c r="GF37" s="333"/>
      <c r="GG37" s="333"/>
      <c r="GH37" s="333"/>
      <c r="GI37" s="333"/>
      <c r="GJ37" s="333"/>
      <c r="GK37" s="333"/>
      <c r="GL37" s="333"/>
      <c r="GM37" s="333"/>
      <c r="GN37" s="333"/>
      <c r="GO37" s="333"/>
      <c r="GP37" s="333"/>
      <c r="GQ37" s="333"/>
      <c r="GR37" s="333"/>
      <c r="GS37" s="333"/>
      <c r="GT37" s="333"/>
      <c r="GU37" s="333"/>
      <c r="GV37" s="333"/>
      <c r="GW37" s="333"/>
      <c r="GX37" s="333"/>
      <c r="GY37" s="333"/>
      <c r="GZ37" s="333"/>
      <c r="HA37" s="333"/>
      <c r="HB37" s="333"/>
      <c r="HC37" s="333"/>
      <c r="HD37" s="333"/>
      <c r="HE37" s="333"/>
      <c r="HF37" s="333"/>
      <c r="HG37" s="333"/>
      <c r="HH37" s="333"/>
      <c r="HI37" s="333"/>
      <c r="HJ37" s="333"/>
      <c r="HK37" s="333"/>
      <c r="HL37" s="333"/>
      <c r="HM37" s="333"/>
      <c r="HN37" s="333"/>
      <c r="HO37" s="333"/>
      <c r="HP37" s="333"/>
      <c r="HQ37" s="333"/>
      <c r="HR37" s="333"/>
      <c r="HS37" s="333"/>
      <c r="HT37" s="333"/>
      <c r="HU37" s="333"/>
      <c r="HV37" s="333"/>
      <c r="HW37" s="333"/>
      <c r="HX37" s="333"/>
      <c r="HY37" s="333"/>
      <c r="HZ37" s="333"/>
      <c r="IA37" s="333"/>
      <c r="IB37" s="333"/>
      <c r="IC37" s="333"/>
      <c r="ID37" s="333"/>
      <c r="IE37" s="333"/>
      <c r="IF37" s="333"/>
      <c r="IG37" s="333"/>
      <c r="IH37" s="333"/>
      <c r="II37" s="333"/>
      <c r="IJ37" s="333"/>
      <c r="IK37" s="333"/>
      <c r="IL37" s="333"/>
      <c r="IM37" s="333"/>
      <c r="IN37" s="333"/>
      <c r="IO37" s="333"/>
      <c r="IP37" s="333"/>
      <c r="IQ37" s="333"/>
      <c r="IR37" s="333"/>
      <c r="IS37" s="333"/>
      <c r="IT37" s="333"/>
      <c r="IU37" s="333"/>
      <c r="IV37" s="333"/>
      <c r="IW37" s="333"/>
      <c r="IX37" s="333"/>
      <c r="IY37" s="333"/>
      <c r="IZ37" s="333"/>
      <c r="JA37" s="333"/>
      <c r="JB37" s="333"/>
      <c r="JC37" s="333"/>
      <c r="JD37" s="333"/>
      <c r="JE37" s="333"/>
      <c r="JF37" s="333"/>
      <c r="JG37" s="333"/>
      <c r="JH37" s="333"/>
      <c r="JI37" s="333"/>
      <c r="JJ37" s="333"/>
      <c r="JK37" s="333"/>
      <c r="JL37" s="333"/>
      <c r="JM37" s="333"/>
      <c r="JN37" s="333"/>
      <c r="JO37" s="333"/>
      <c r="JP37" s="333"/>
      <c r="JQ37" s="333"/>
      <c r="JR37" s="333"/>
      <c r="JS37" s="333"/>
      <c r="JT37" s="333"/>
      <c r="JU37" s="333"/>
      <c r="JV37" s="333"/>
      <c r="JW37" s="333"/>
      <c r="JX37" s="333"/>
      <c r="JY37" s="333"/>
      <c r="JZ37" s="333"/>
      <c r="KA37" s="333"/>
      <c r="KB37" s="333"/>
      <c r="KC37" s="333"/>
      <c r="KD37" s="333"/>
      <c r="KE37" s="333"/>
      <c r="KF37" s="333"/>
      <c r="KG37" s="333"/>
      <c r="KH37" s="333"/>
      <c r="KI37" s="333"/>
      <c r="KJ37" s="333"/>
      <c r="KK37" s="333"/>
      <c r="KL37" s="333"/>
      <c r="KM37" s="333"/>
      <c r="KN37" s="333"/>
      <c r="KO37" s="333"/>
      <c r="KP37" s="333"/>
      <c r="KQ37" s="333"/>
      <c r="KR37" s="333"/>
      <c r="KS37" s="333"/>
      <c r="KT37" s="333"/>
      <c r="KU37" s="333"/>
      <c r="KV37" s="333"/>
      <c r="KW37" s="333"/>
      <c r="KX37" s="333"/>
      <c r="KY37" s="333"/>
      <c r="KZ37" s="333"/>
      <c r="LA37" s="333"/>
      <c r="LB37" s="333"/>
      <c r="LC37" s="333"/>
      <c r="LD37" s="333"/>
      <c r="LE37" s="333"/>
      <c r="LF37" s="333"/>
      <c r="LG37" s="333"/>
      <c r="LH37" s="333"/>
      <c r="LI37" s="333"/>
      <c r="LJ37" s="333"/>
      <c r="LK37" s="333"/>
      <c r="LL37" s="333"/>
      <c r="LM37" s="333"/>
    </row>
    <row r="38" spans="1:325" ht="28.8">
      <c r="A38" s="310" t="str">
        <f>IF(OR(Data3!B9="Grand Total",Data3!B9=0),"",Data3!B9)</f>
        <v/>
      </c>
      <c r="B38" s="309" t="s">
        <v>477</v>
      </c>
      <c r="C38" s="525" t="s">
        <v>1024</v>
      </c>
      <c r="D38" s="358"/>
      <c r="E38" s="326"/>
      <c r="F38" s="333"/>
      <c r="G38" s="333"/>
      <c r="H38" s="333"/>
      <c r="I38" s="333"/>
      <c r="J38" s="333"/>
      <c r="K38" s="333"/>
      <c r="L38" s="333"/>
      <c r="M38" s="333"/>
      <c r="N38" s="333"/>
      <c r="O38" s="333"/>
      <c r="P38" s="333"/>
      <c r="Q38" s="333"/>
      <c r="R38" s="333"/>
      <c r="S38" s="333"/>
      <c r="T38" s="333"/>
      <c r="U38" s="333"/>
      <c r="V38" s="333"/>
      <c r="W38" s="333" t="s">
        <v>850</v>
      </c>
      <c r="X38" s="333" t="s">
        <v>850</v>
      </c>
      <c r="Y38" s="333" t="s">
        <v>850</v>
      </c>
      <c r="Z38" s="333" t="s">
        <v>850</v>
      </c>
      <c r="AA38" s="333" t="s">
        <v>850</v>
      </c>
      <c r="AB38" s="333" t="s">
        <v>850</v>
      </c>
      <c r="AC38" s="333" t="s">
        <v>850</v>
      </c>
      <c r="AD38" s="333" t="s">
        <v>850</v>
      </c>
      <c r="AE38" s="333" t="s">
        <v>850</v>
      </c>
      <c r="AF38" s="333" t="s">
        <v>850</v>
      </c>
      <c r="AG38" s="333" t="s">
        <v>850</v>
      </c>
      <c r="AH38" s="333" t="s">
        <v>850</v>
      </c>
      <c r="AI38" s="333"/>
      <c r="AJ38" s="333"/>
      <c r="AK38" s="333"/>
      <c r="AL38" s="333"/>
      <c r="AM38" s="333"/>
      <c r="AN38" s="333"/>
      <c r="AO38" s="333"/>
      <c r="AP38" s="333"/>
      <c r="AQ38" s="333"/>
      <c r="AR38" s="333"/>
      <c r="AS38" s="333"/>
      <c r="AT38" s="333"/>
      <c r="AU38" s="333"/>
      <c r="AV38" s="333"/>
      <c r="AW38" s="333"/>
      <c r="AX38" s="333"/>
      <c r="AY38" s="333"/>
      <c r="AZ38" s="333"/>
      <c r="BA38" s="333"/>
      <c r="BB38" s="333"/>
      <c r="BC38" s="333"/>
      <c r="BD38" s="333"/>
      <c r="BE38" s="333"/>
      <c r="BF38" s="333"/>
      <c r="BG38" s="333"/>
      <c r="BH38" s="333"/>
      <c r="BI38" s="333"/>
      <c r="BJ38" s="333"/>
      <c r="BK38" s="333"/>
      <c r="BL38" s="333"/>
      <c r="BM38" s="333"/>
      <c r="BN38" s="333"/>
      <c r="BO38" s="333"/>
      <c r="BP38" s="333"/>
      <c r="BQ38" s="333"/>
      <c r="BR38" s="333"/>
      <c r="BS38" s="333"/>
      <c r="BT38" s="333"/>
      <c r="BU38" s="333"/>
      <c r="BV38" s="333"/>
      <c r="BW38" s="333"/>
      <c r="BX38" s="333"/>
      <c r="BY38" s="333"/>
      <c r="BZ38" s="333"/>
      <c r="CA38" s="333"/>
      <c r="CB38" s="333"/>
      <c r="CC38" s="333"/>
      <c r="CD38" s="333"/>
      <c r="CE38" s="333"/>
      <c r="CF38" s="333"/>
      <c r="CG38" s="333"/>
      <c r="CH38" s="333"/>
      <c r="CI38" s="333"/>
      <c r="CJ38" s="333"/>
      <c r="CK38" s="333"/>
      <c r="CL38" s="333"/>
      <c r="CM38" s="333"/>
      <c r="CN38" s="333"/>
      <c r="CO38" s="333"/>
      <c r="CP38" s="333"/>
      <c r="CQ38" s="333"/>
      <c r="CR38" s="333"/>
      <c r="CS38" s="333"/>
      <c r="CT38" s="333"/>
      <c r="CU38" s="333"/>
      <c r="CV38" s="333"/>
      <c r="CW38" s="333"/>
      <c r="CX38" s="333"/>
      <c r="CY38" s="333"/>
      <c r="CZ38" s="333"/>
      <c r="DA38" s="333"/>
      <c r="DB38" s="333"/>
      <c r="DC38" s="333"/>
      <c r="DD38" s="333"/>
      <c r="DE38" s="333"/>
      <c r="DF38" s="333"/>
      <c r="DG38" s="333"/>
      <c r="DH38" s="333"/>
      <c r="DI38" s="333"/>
      <c r="DJ38" s="333"/>
      <c r="DK38" s="333"/>
      <c r="DL38" s="333"/>
      <c r="DM38" s="333"/>
      <c r="DN38" s="333"/>
      <c r="DO38" s="333"/>
      <c r="DP38" s="333"/>
      <c r="DQ38" s="333"/>
      <c r="DR38" s="333"/>
      <c r="DS38" s="333"/>
      <c r="DT38" s="333"/>
      <c r="DU38" s="333"/>
      <c r="DV38" s="333"/>
      <c r="DW38" s="333"/>
      <c r="DX38" s="333"/>
      <c r="DY38" s="333"/>
      <c r="DZ38" s="333"/>
      <c r="EA38" s="333"/>
      <c r="EB38" s="333"/>
      <c r="EC38" s="333"/>
      <c r="ED38" s="333"/>
      <c r="EE38" s="333"/>
      <c r="EF38" s="333"/>
      <c r="EG38" s="333"/>
      <c r="EH38" s="333"/>
      <c r="EI38" s="333"/>
      <c r="EJ38" s="333"/>
      <c r="EK38" s="333"/>
      <c r="EL38" s="333"/>
      <c r="EM38" s="333"/>
      <c r="EN38" s="333"/>
      <c r="EO38" s="333"/>
      <c r="EP38" s="333"/>
      <c r="EQ38" s="333"/>
      <c r="ER38" s="333"/>
      <c r="ES38" s="333"/>
      <c r="ET38" s="333"/>
      <c r="EU38" s="333"/>
      <c r="EV38" s="333"/>
      <c r="EW38" s="333"/>
      <c r="EX38" s="333"/>
      <c r="EY38" s="333"/>
      <c r="EZ38" s="333"/>
      <c r="FA38" s="333"/>
      <c r="FB38" s="333"/>
      <c r="FC38" s="333"/>
      <c r="FD38" s="333"/>
      <c r="FE38" s="333"/>
      <c r="FF38" s="333"/>
      <c r="FG38" s="333"/>
      <c r="FH38" s="333"/>
      <c r="FI38" s="333"/>
      <c r="FJ38" s="333"/>
      <c r="FK38" s="333"/>
      <c r="FL38" s="333"/>
      <c r="FM38" s="333"/>
      <c r="FN38" s="333"/>
      <c r="FO38" s="333"/>
      <c r="FP38" s="333"/>
      <c r="FQ38" s="333"/>
      <c r="FR38" s="333"/>
      <c r="FS38" s="333"/>
      <c r="FT38" s="333"/>
      <c r="FU38" s="333"/>
      <c r="FV38" s="333"/>
      <c r="FW38" s="333"/>
      <c r="FX38" s="333"/>
      <c r="FY38" s="333"/>
      <c r="FZ38" s="333"/>
      <c r="GA38" s="333"/>
      <c r="GB38" s="333"/>
      <c r="GC38" s="333"/>
      <c r="GD38" s="333"/>
      <c r="GE38" s="333"/>
      <c r="GF38" s="333"/>
      <c r="GG38" s="333"/>
      <c r="GH38" s="333"/>
      <c r="GI38" s="333"/>
      <c r="GJ38" s="333"/>
      <c r="GK38" s="333"/>
      <c r="GL38" s="333"/>
      <c r="GM38" s="333"/>
      <c r="GN38" s="333"/>
      <c r="GO38" s="333"/>
      <c r="GP38" s="333"/>
      <c r="GQ38" s="333"/>
      <c r="GR38" s="333"/>
      <c r="GS38" s="333"/>
      <c r="GT38" s="333"/>
      <c r="GU38" s="333"/>
      <c r="GV38" s="333"/>
      <c r="GW38" s="333"/>
      <c r="GX38" s="333"/>
      <c r="GY38" s="333"/>
      <c r="GZ38" s="333"/>
      <c r="HA38" s="333"/>
      <c r="HB38" s="333"/>
      <c r="HC38" s="333"/>
      <c r="HD38" s="333"/>
      <c r="HE38" s="333"/>
      <c r="HF38" s="333"/>
      <c r="HG38" s="333"/>
      <c r="HH38" s="333"/>
      <c r="HI38" s="333"/>
      <c r="HJ38" s="333"/>
      <c r="HK38" s="333"/>
      <c r="HL38" s="333"/>
      <c r="HM38" s="333"/>
      <c r="HN38" s="333"/>
      <c r="HO38" s="333"/>
      <c r="HP38" s="333"/>
      <c r="HQ38" s="333"/>
      <c r="HR38" s="333"/>
      <c r="HS38" s="333"/>
      <c r="HT38" s="333"/>
      <c r="HU38" s="333"/>
      <c r="HV38" s="333"/>
      <c r="HW38" s="333"/>
      <c r="HX38" s="333"/>
      <c r="HY38" s="333"/>
      <c r="HZ38" s="333"/>
      <c r="IA38" s="333"/>
      <c r="IB38" s="333"/>
      <c r="IC38" s="333"/>
      <c r="ID38" s="333"/>
      <c r="IE38" s="333"/>
      <c r="IF38" s="333"/>
      <c r="IG38" s="333"/>
      <c r="IH38" s="333"/>
      <c r="II38" s="333"/>
      <c r="IJ38" s="333"/>
      <c r="IK38" s="333"/>
      <c r="IL38" s="333"/>
      <c r="IM38" s="333"/>
      <c r="IN38" s="333"/>
      <c r="IO38" s="333"/>
      <c r="IP38" s="333"/>
      <c r="IQ38" s="333"/>
      <c r="IR38" s="333"/>
      <c r="IS38" s="333"/>
      <c r="IT38" s="333"/>
      <c r="IU38" s="333"/>
      <c r="IV38" s="333"/>
      <c r="IW38" s="333"/>
      <c r="IX38" s="333"/>
      <c r="IY38" s="333"/>
      <c r="IZ38" s="333"/>
      <c r="JA38" s="333"/>
      <c r="JB38" s="333"/>
      <c r="JC38" s="333"/>
      <c r="JD38" s="333"/>
      <c r="JE38" s="333"/>
      <c r="JF38" s="333"/>
      <c r="JG38" s="333"/>
      <c r="JH38" s="333"/>
      <c r="JI38" s="333"/>
      <c r="JJ38" s="333"/>
      <c r="JK38" s="333"/>
      <c r="JL38" s="333"/>
      <c r="JM38" s="333"/>
      <c r="JN38" s="333"/>
      <c r="JO38" s="333"/>
      <c r="JP38" s="333"/>
      <c r="JQ38" s="333"/>
      <c r="JR38" s="333"/>
      <c r="JS38" s="333"/>
      <c r="JT38" s="333"/>
      <c r="JU38" s="333"/>
      <c r="JV38" s="333"/>
      <c r="JW38" s="333"/>
      <c r="JX38" s="333"/>
      <c r="JY38" s="333"/>
      <c r="JZ38" s="333"/>
      <c r="KA38" s="333"/>
      <c r="KB38" s="333"/>
      <c r="KC38" s="333"/>
      <c r="KD38" s="333"/>
      <c r="KE38" s="333"/>
      <c r="KF38" s="333"/>
      <c r="KG38" s="333"/>
      <c r="KH38" s="333"/>
      <c r="KI38" s="333"/>
      <c r="KJ38" s="333"/>
      <c r="KK38" s="333"/>
      <c r="KL38" s="333"/>
      <c r="KM38" s="333"/>
      <c r="KN38" s="333"/>
      <c r="KO38" s="333"/>
      <c r="KP38" s="333"/>
      <c r="KQ38" s="333"/>
      <c r="KR38" s="333"/>
      <c r="KS38" s="333"/>
      <c r="KT38" s="333"/>
      <c r="KU38" s="333"/>
      <c r="KV38" s="333"/>
      <c r="KW38" s="333"/>
      <c r="KX38" s="333"/>
      <c r="KY38" s="333"/>
      <c r="KZ38" s="333"/>
      <c r="LA38" s="333"/>
      <c r="LB38" s="333"/>
      <c r="LC38" s="333"/>
      <c r="LD38" s="333"/>
      <c r="LE38" s="333"/>
      <c r="LF38" s="333"/>
      <c r="LG38" s="333"/>
      <c r="LH38" s="333"/>
      <c r="LI38" s="333"/>
      <c r="LJ38" s="333"/>
      <c r="LK38" s="333"/>
      <c r="LL38" s="333"/>
      <c r="LM38" s="333"/>
    </row>
    <row r="39" spans="1:325" ht="27.75" customHeight="1">
      <c r="A39" s="310" t="str">
        <f>IF(OR(Data3!B9="Grand Total",Data3!B9=0),"",Data3!B9)</f>
        <v/>
      </c>
      <c r="B39" s="309" t="s">
        <v>478</v>
      </c>
      <c r="C39" s="525" t="s">
        <v>1024</v>
      </c>
      <c r="D39" s="358"/>
      <c r="E39" s="326"/>
      <c r="F39" s="333"/>
      <c r="G39" s="333"/>
      <c r="H39" s="333"/>
      <c r="I39" s="333"/>
      <c r="J39" s="333"/>
      <c r="K39" s="333"/>
      <c r="L39" s="333"/>
      <c r="M39" s="333"/>
      <c r="N39" s="333"/>
      <c r="O39" s="333"/>
      <c r="P39" s="333"/>
      <c r="Q39" s="333"/>
      <c r="R39" s="333"/>
      <c r="S39" s="333"/>
      <c r="T39" s="333"/>
      <c r="U39" s="333"/>
      <c r="V39" s="333"/>
      <c r="W39" s="333" t="s">
        <v>850</v>
      </c>
      <c r="X39" s="333" t="s">
        <v>850</v>
      </c>
      <c r="Y39" s="333" t="s">
        <v>850</v>
      </c>
      <c r="Z39" s="333" t="s">
        <v>850</v>
      </c>
      <c r="AA39" s="333" t="s">
        <v>850</v>
      </c>
      <c r="AB39" s="333" t="s">
        <v>850</v>
      </c>
      <c r="AC39" s="333" t="s">
        <v>850</v>
      </c>
      <c r="AD39" s="333" t="s">
        <v>850</v>
      </c>
      <c r="AE39" s="333" t="s">
        <v>850</v>
      </c>
      <c r="AF39" s="333" t="s">
        <v>850</v>
      </c>
      <c r="AG39" s="333" t="s">
        <v>850</v>
      </c>
      <c r="AH39" s="333" t="s">
        <v>850</v>
      </c>
      <c r="AI39" s="333"/>
      <c r="AJ39" s="333"/>
      <c r="AK39" s="333"/>
      <c r="AL39" s="333"/>
      <c r="AM39" s="333"/>
      <c r="AN39" s="333"/>
      <c r="AO39" s="333"/>
      <c r="AP39" s="333"/>
      <c r="AQ39" s="333"/>
      <c r="AR39" s="333"/>
      <c r="AS39" s="333"/>
      <c r="AT39" s="333"/>
      <c r="AU39" s="333"/>
      <c r="AV39" s="333"/>
      <c r="AW39" s="333"/>
      <c r="AX39" s="333"/>
      <c r="AY39" s="333"/>
      <c r="AZ39" s="333"/>
      <c r="BA39" s="333"/>
      <c r="BB39" s="333"/>
      <c r="BC39" s="333"/>
      <c r="BD39" s="333"/>
      <c r="BE39" s="333"/>
      <c r="BF39" s="333"/>
      <c r="BG39" s="333"/>
      <c r="BH39" s="333"/>
      <c r="BI39" s="333"/>
      <c r="BJ39" s="333"/>
      <c r="BK39" s="333"/>
      <c r="BL39" s="333"/>
      <c r="BM39" s="333"/>
      <c r="BN39" s="333"/>
      <c r="BO39" s="333"/>
      <c r="BP39" s="333"/>
      <c r="BQ39" s="333"/>
      <c r="BR39" s="333"/>
      <c r="BS39" s="333"/>
      <c r="BT39" s="333"/>
      <c r="BU39" s="333"/>
      <c r="BV39" s="333"/>
      <c r="BW39" s="333"/>
      <c r="BX39" s="333"/>
      <c r="BY39" s="333"/>
      <c r="BZ39" s="333"/>
      <c r="CA39" s="333"/>
      <c r="CB39" s="333"/>
      <c r="CC39" s="333"/>
      <c r="CD39" s="333"/>
      <c r="CE39" s="333"/>
      <c r="CF39" s="333"/>
      <c r="CG39" s="333"/>
      <c r="CH39" s="333"/>
      <c r="CI39" s="333"/>
      <c r="CJ39" s="333"/>
      <c r="CK39" s="333"/>
      <c r="CL39" s="333"/>
      <c r="CM39" s="333"/>
      <c r="CN39" s="333"/>
      <c r="CO39" s="333"/>
      <c r="CP39" s="333"/>
      <c r="CQ39" s="333"/>
      <c r="CR39" s="333"/>
      <c r="CS39" s="333"/>
      <c r="CT39" s="333"/>
      <c r="CU39" s="333"/>
      <c r="CV39" s="333"/>
      <c r="CW39" s="333"/>
      <c r="CX39" s="333"/>
      <c r="CY39" s="333"/>
      <c r="CZ39" s="333"/>
      <c r="DA39" s="333"/>
      <c r="DB39" s="333"/>
      <c r="DC39" s="333"/>
      <c r="DD39" s="333"/>
      <c r="DE39" s="333"/>
      <c r="DF39" s="333"/>
      <c r="DG39" s="333"/>
      <c r="DH39" s="333"/>
      <c r="DI39" s="333"/>
      <c r="DJ39" s="333"/>
      <c r="DK39" s="333"/>
      <c r="DL39" s="333"/>
      <c r="DM39" s="333"/>
      <c r="DN39" s="333"/>
      <c r="DO39" s="333"/>
      <c r="DP39" s="333"/>
      <c r="DQ39" s="333"/>
      <c r="DR39" s="333"/>
      <c r="DS39" s="333"/>
      <c r="DT39" s="333"/>
      <c r="DU39" s="333"/>
      <c r="DV39" s="333"/>
      <c r="DW39" s="333"/>
      <c r="DX39" s="333"/>
      <c r="DY39" s="333"/>
      <c r="DZ39" s="333"/>
      <c r="EA39" s="333"/>
      <c r="EB39" s="333"/>
      <c r="EC39" s="333"/>
      <c r="ED39" s="333"/>
      <c r="EE39" s="333"/>
      <c r="EF39" s="333"/>
      <c r="EG39" s="333"/>
      <c r="EH39" s="333"/>
      <c r="EI39" s="333"/>
      <c r="EJ39" s="333"/>
      <c r="EK39" s="333"/>
      <c r="EL39" s="333"/>
      <c r="EM39" s="333"/>
      <c r="EN39" s="333"/>
      <c r="EO39" s="333"/>
      <c r="EP39" s="333"/>
      <c r="EQ39" s="333"/>
      <c r="ER39" s="333"/>
      <c r="ES39" s="333"/>
      <c r="ET39" s="333"/>
      <c r="EU39" s="333"/>
      <c r="EV39" s="333"/>
      <c r="EW39" s="333"/>
      <c r="EX39" s="333"/>
      <c r="EY39" s="333"/>
      <c r="EZ39" s="333"/>
      <c r="FA39" s="333"/>
      <c r="FB39" s="333"/>
      <c r="FC39" s="333"/>
      <c r="FD39" s="333"/>
      <c r="FE39" s="333"/>
      <c r="FF39" s="333"/>
      <c r="FG39" s="333"/>
      <c r="FH39" s="333"/>
      <c r="FI39" s="333"/>
      <c r="FJ39" s="333"/>
      <c r="FK39" s="333"/>
      <c r="FL39" s="333"/>
      <c r="FM39" s="333"/>
      <c r="FN39" s="333"/>
      <c r="FO39" s="333"/>
      <c r="FP39" s="333"/>
      <c r="FQ39" s="333"/>
      <c r="FR39" s="333"/>
      <c r="FS39" s="333"/>
      <c r="FT39" s="333"/>
      <c r="FU39" s="333"/>
      <c r="FV39" s="333"/>
      <c r="FW39" s="333"/>
      <c r="FX39" s="333"/>
      <c r="FY39" s="333"/>
      <c r="FZ39" s="333"/>
      <c r="GA39" s="333"/>
      <c r="GB39" s="333"/>
      <c r="GC39" s="333"/>
      <c r="GD39" s="333"/>
      <c r="GE39" s="333"/>
      <c r="GF39" s="333"/>
      <c r="GG39" s="333"/>
      <c r="GH39" s="333"/>
      <c r="GI39" s="333"/>
      <c r="GJ39" s="333"/>
      <c r="GK39" s="333"/>
      <c r="GL39" s="333"/>
      <c r="GM39" s="333"/>
      <c r="GN39" s="333"/>
      <c r="GO39" s="333"/>
      <c r="GP39" s="333"/>
      <c r="GQ39" s="333"/>
      <c r="GR39" s="333"/>
      <c r="GS39" s="333"/>
      <c r="GT39" s="333"/>
      <c r="GU39" s="333"/>
      <c r="GV39" s="333"/>
      <c r="GW39" s="333"/>
      <c r="GX39" s="333"/>
      <c r="GY39" s="333"/>
      <c r="GZ39" s="333"/>
      <c r="HA39" s="333"/>
      <c r="HB39" s="333"/>
      <c r="HC39" s="333"/>
      <c r="HD39" s="333"/>
      <c r="HE39" s="333"/>
      <c r="HF39" s="333"/>
      <c r="HG39" s="333"/>
      <c r="HH39" s="333"/>
      <c r="HI39" s="333"/>
      <c r="HJ39" s="333"/>
      <c r="HK39" s="333"/>
      <c r="HL39" s="333"/>
      <c r="HM39" s="333"/>
      <c r="HN39" s="333"/>
      <c r="HO39" s="333"/>
      <c r="HP39" s="333"/>
      <c r="HQ39" s="333"/>
      <c r="HR39" s="333"/>
      <c r="HS39" s="333"/>
      <c r="HT39" s="333"/>
      <c r="HU39" s="333"/>
      <c r="HV39" s="333"/>
      <c r="HW39" s="333"/>
      <c r="HX39" s="333"/>
      <c r="HY39" s="333"/>
      <c r="HZ39" s="333"/>
      <c r="IA39" s="333"/>
      <c r="IB39" s="333"/>
      <c r="IC39" s="333"/>
      <c r="ID39" s="333"/>
      <c r="IE39" s="333"/>
      <c r="IF39" s="333"/>
      <c r="IG39" s="333"/>
      <c r="IH39" s="333"/>
      <c r="II39" s="333"/>
      <c r="IJ39" s="333"/>
      <c r="IK39" s="333"/>
      <c r="IL39" s="333"/>
      <c r="IM39" s="333"/>
      <c r="IN39" s="333"/>
      <c r="IO39" s="333"/>
      <c r="IP39" s="333"/>
      <c r="IQ39" s="333"/>
      <c r="IR39" s="333"/>
      <c r="IS39" s="333"/>
      <c r="IT39" s="333"/>
      <c r="IU39" s="333"/>
      <c r="IV39" s="333"/>
      <c r="IW39" s="333"/>
      <c r="IX39" s="333"/>
      <c r="IY39" s="333"/>
      <c r="IZ39" s="333"/>
      <c r="JA39" s="333"/>
      <c r="JB39" s="333"/>
      <c r="JC39" s="333"/>
      <c r="JD39" s="333"/>
      <c r="JE39" s="333"/>
      <c r="JF39" s="333"/>
      <c r="JG39" s="333"/>
      <c r="JH39" s="333"/>
      <c r="JI39" s="333"/>
      <c r="JJ39" s="333"/>
      <c r="JK39" s="333"/>
      <c r="JL39" s="333"/>
      <c r="JM39" s="333"/>
      <c r="JN39" s="333"/>
      <c r="JO39" s="333"/>
      <c r="JP39" s="333"/>
      <c r="JQ39" s="333"/>
      <c r="JR39" s="333"/>
      <c r="JS39" s="333"/>
      <c r="JT39" s="333"/>
      <c r="JU39" s="333"/>
      <c r="JV39" s="333"/>
      <c r="JW39" s="333"/>
      <c r="JX39" s="333"/>
      <c r="JY39" s="333"/>
      <c r="JZ39" s="333"/>
      <c r="KA39" s="333"/>
      <c r="KB39" s="333"/>
      <c r="KC39" s="333"/>
      <c r="KD39" s="333"/>
      <c r="KE39" s="333"/>
      <c r="KF39" s="333"/>
      <c r="KG39" s="333"/>
      <c r="KH39" s="333"/>
      <c r="KI39" s="333"/>
      <c r="KJ39" s="333"/>
      <c r="KK39" s="333"/>
      <c r="KL39" s="333"/>
      <c r="KM39" s="333"/>
      <c r="KN39" s="333"/>
      <c r="KO39" s="333"/>
      <c r="KP39" s="333"/>
      <c r="KQ39" s="333"/>
      <c r="KR39" s="333"/>
      <c r="KS39" s="333"/>
      <c r="KT39" s="333"/>
      <c r="KU39" s="333"/>
      <c r="KV39" s="333"/>
      <c r="KW39" s="333"/>
      <c r="KX39" s="333"/>
      <c r="KY39" s="333"/>
      <c r="KZ39" s="333"/>
      <c r="LA39" s="333"/>
      <c r="LB39" s="333"/>
      <c r="LC39" s="333"/>
      <c r="LD39" s="333"/>
      <c r="LE39" s="333"/>
      <c r="LF39" s="333"/>
      <c r="LG39" s="333"/>
      <c r="LH39" s="333"/>
      <c r="LI39" s="333"/>
      <c r="LJ39" s="333"/>
      <c r="LK39" s="333"/>
      <c r="LL39" s="333"/>
      <c r="LM39" s="333"/>
    </row>
    <row r="40" spans="1:325" ht="18.75" customHeight="1">
      <c r="A40" s="310" t="str">
        <f>IF(OR(Data3!B10="Grand Total",Data3!B10=0),"",Data3!B10)</f>
        <v/>
      </c>
      <c r="B40" s="309" t="s">
        <v>479</v>
      </c>
      <c r="C40" s="347"/>
      <c r="D40" s="358"/>
      <c r="E40" s="326"/>
      <c r="F40" s="333"/>
      <c r="G40" s="333"/>
      <c r="H40" s="333"/>
      <c r="I40" s="333"/>
      <c r="J40" s="333"/>
      <c r="K40" s="333"/>
      <c r="L40" s="333"/>
      <c r="M40" s="333"/>
      <c r="N40" s="333"/>
      <c r="O40" s="333"/>
      <c r="P40" s="333"/>
      <c r="Q40" s="333"/>
      <c r="R40" s="333"/>
      <c r="S40" s="333"/>
      <c r="T40" s="333"/>
      <c r="U40" s="333"/>
      <c r="V40" s="333"/>
      <c r="W40" s="333"/>
      <c r="X40" s="333"/>
      <c r="Y40" s="333"/>
      <c r="Z40" s="333"/>
      <c r="AA40" s="333"/>
      <c r="AB40" s="333"/>
      <c r="AC40" s="333"/>
      <c r="AD40" s="333"/>
      <c r="AE40" s="333"/>
      <c r="AF40" s="333"/>
      <c r="AG40" s="333"/>
      <c r="AH40" s="333"/>
      <c r="AI40" s="333"/>
      <c r="AJ40" s="333"/>
      <c r="AK40" s="333"/>
      <c r="AL40" s="333"/>
      <c r="AM40" s="333"/>
      <c r="AN40" s="333"/>
      <c r="AO40" s="333"/>
      <c r="AP40" s="333"/>
      <c r="AQ40" s="333"/>
      <c r="AR40" s="333"/>
      <c r="AS40" s="333"/>
      <c r="AT40" s="333"/>
      <c r="AU40" s="333"/>
      <c r="AV40" s="333"/>
      <c r="AW40" s="333"/>
      <c r="AX40" s="333"/>
      <c r="AY40" s="333"/>
      <c r="AZ40" s="333"/>
      <c r="BA40" s="333"/>
      <c r="BB40" s="333"/>
      <c r="BC40" s="333"/>
      <c r="BD40" s="333"/>
      <c r="BE40" s="333"/>
      <c r="BF40" s="333"/>
      <c r="BG40" s="333"/>
      <c r="BH40" s="333"/>
      <c r="BI40" s="333"/>
      <c r="BJ40" s="333"/>
      <c r="BK40" s="333"/>
      <c r="BL40" s="333"/>
      <c r="BM40" s="333"/>
      <c r="BN40" s="333"/>
      <c r="BO40" s="333"/>
      <c r="BP40" s="333"/>
      <c r="BQ40" s="333"/>
      <c r="BR40" s="333"/>
      <c r="BS40" s="333"/>
      <c r="BT40" s="333"/>
      <c r="BU40" s="333"/>
      <c r="BV40" s="333"/>
      <c r="BW40" s="333"/>
      <c r="BX40" s="333"/>
      <c r="BY40" s="333"/>
      <c r="BZ40" s="333"/>
      <c r="CA40" s="333"/>
      <c r="CB40" s="333"/>
      <c r="CC40" s="333"/>
      <c r="CD40" s="333"/>
      <c r="CE40" s="333"/>
      <c r="CF40" s="333"/>
      <c r="CG40" s="333"/>
      <c r="CH40" s="333"/>
      <c r="CI40" s="333"/>
      <c r="CJ40" s="333"/>
      <c r="CK40" s="333"/>
      <c r="CL40" s="333"/>
      <c r="CM40" s="333"/>
      <c r="CN40" s="333"/>
      <c r="CO40" s="333"/>
      <c r="CP40" s="333"/>
      <c r="CQ40" s="333"/>
      <c r="CR40" s="333"/>
      <c r="CS40" s="333"/>
      <c r="CT40" s="333"/>
      <c r="CU40" s="333"/>
      <c r="CV40" s="333"/>
      <c r="CW40" s="333"/>
      <c r="CX40" s="333"/>
      <c r="CY40" s="333"/>
      <c r="CZ40" s="333"/>
      <c r="DA40" s="333"/>
      <c r="DB40" s="333"/>
      <c r="DC40" s="333"/>
      <c r="DD40" s="333"/>
      <c r="DE40" s="333"/>
      <c r="DF40" s="333"/>
      <c r="DG40" s="333"/>
      <c r="DH40" s="333"/>
      <c r="DI40" s="333"/>
      <c r="DJ40" s="333"/>
      <c r="DK40" s="333"/>
      <c r="DL40" s="333"/>
      <c r="DM40" s="333"/>
      <c r="DN40" s="333"/>
      <c r="DO40" s="333"/>
      <c r="DP40" s="333"/>
      <c r="DQ40" s="333"/>
      <c r="DR40" s="333"/>
      <c r="DS40" s="333"/>
      <c r="DT40" s="333"/>
      <c r="DU40" s="333"/>
      <c r="DV40" s="333"/>
      <c r="DW40" s="333"/>
      <c r="DX40" s="333"/>
      <c r="DY40" s="333"/>
      <c r="DZ40" s="333"/>
      <c r="EA40" s="333"/>
      <c r="EB40" s="333"/>
      <c r="EC40" s="333"/>
      <c r="ED40" s="333"/>
      <c r="EE40" s="333"/>
      <c r="EF40" s="333"/>
      <c r="EG40" s="333"/>
      <c r="EH40" s="333"/>
      <c r="EI40" s="333"/>
      <c r="EJ40" s="333"/>
      <c r="EK40" s="333"/>
      <c r="EL40" s="333"/>
      <c r="EM40" s="333"/>
      <c r="EN40" s="333"/>
      <c r="EO40" s="333"/>
      <c r="EP40" s="333"/>
      <c r="EQ40" s="333"/>
      <c r="ER40" s="333"/>
      <c r="ES40" s="333"/>
      <c r="ET40" s="333"/>
      <c r="EU40" s="333"/>
      <c r="EV40" s="333"/>
      <c r="EW40" s="333"/>
      <c r="EX40" s="333"/>
      <c r="EY40" s="333"/>
      <c r="EZ40" s="333"/>
      <c r="FA40" s="333"/>
      <c r="FB40" s="333"/>
      <c r="FC40" s="333"/>
      <c r="FD40" s="333"/>
      <c r="FE40" s="333"/>
      <c r="FF40" s="333"/>
      <c r="FG40" s="333"/>
      <c r="FH40" s="333"/>
      <c r="FI40" s="333"/>
      <c r="FJ40" s="333"/>
      <c r="FK40" s="333"/>
      <c r="FL40" s="333"/>
      <c r="FM40" s="333"/>
      <c r="FN40" s="333"/>
      <c r="FO40" s="333"/>
      <c r="FP40" s="333"/>
      <c r="FQ40" s="333"/>
      <c r="FR40" s="333"/>
      <c r="FS40" s="333"/>
      <c r="FT40" s="333"/>
      <c r="FU40" s="333"/>
      <c r="FV40" s="333"/>
      <c r="FW40" s="333"/>
      <c r="FX40" s="333"/>
      <c r="FY40" s="333"/>
      <c r="FZ40" s="333"/>
      <c r="GA40" s="333"/>
      <c r="GB40" s="333"/>
      <c r="GC40" s="333"/>
      <c r="GD40" s="333"/>
      <c r="GE40" s="333"/>
      <c r="GF40" s="333"/>
      <c r="GG40" s="333"/>
      <c r="GH40" s="333"/>
      <c r="GI40" s="333"/>
      <c r="GJ40" s="333"/>
      <c r="GK40" s="333"/>
      <c r="GL40" s="333"/>
      <c r="GM40" s="333"/>
      <c r="GN40" s="333"/>
      <c r="GO40" s="333"/>
      <c r="GP40" s="333"/>
      <c r="GQ40" s="333"/>
      <c r="GR40" s="333"/>
      <c r="GS40" s="333"/>
      <c r="GT40" s="333"/>
      <c r="GU40" s="333"/>
      <c r="GV40" s="333"/>
      <c r="GW40" s="333"/>
      <c r="GX40" s="333"/>
      <c r="GY40" s="333"/>
      <c r="GZ40" s="333"/>
      <c r="HA40" s="333"/>
      <c r="HB40" s="333"/>
      <c r="HC40" s="333"/>
      <c r="HD40" s="333"/>
      <c r="HE40" s="333"/>
      <c r="HF40" s="333"/>
      <c r="HG40" s="333"/>
      <c r="HH40" s="333"/>
      <c r="HI40" s="333"/>
      <c r="HJ40" s="333"/>
      <c r="HK40" s="333"/>
      <c r="HL40" s="333"/>
      <c r="HM40" s="333"/>
      <c r="HN40" s="333"/>
      <c r="HO40" s="333"/>
      <c r="HP40" s="333"/>
      <c r="HQ40" s="333"/>
      <c r="HR40" s="333"/>
      <c r="HS40" s="333"/>
      <c r="HT40" s="333"/>
      <c r="HU40" s="333"/>
      <c r="HV40" s="333"/>
      <c r="HW40" s="333"/>
      <c r="HX40" s="333"/>
      <c r="HY40" s="333"/>
      <c r="HZ40" s="333"/>
      <c r="IA40" s="333"/>
      <c r="IB40" s="333"/>
      <c r="IC40" s="333"/>
      <c r="ID40" s="333"/>
      <c r="IE40" s="333"/>
      <c r="IF40" s="333"/>
      <c r="IG40" s="333"/>
      <c r="IH40" s="333"/>
      <c r="II40" s="333"/>
      <c r="IJ40" s="333"/>
      <c r="IK40" s="333"/>
      <c r="IL40" s="333"/>
      <c r="IM40" s="333"/>
      <c r="IN40" s="333"/>
      <c r="IO40" s="333"/>
      <c r="IP40" s="333"/>
      <c r="IQ40" s="333"/>
      <c r="IR40" s="333"/>
      <c r="IS40" s="333"/>
      <c r="IT40" s="333"/>
      <c r="IU40" s="333"/>
      <c r="IV40" s="333"/>
      <c r="IW40" s="333"/>
      <c r="IX40" s="333"/>
      <c r="IY40" s="333"/>
      <c r="IZ40" s="333"/>
      <c r="JA40" s="333"/>
      <c r="JB40" s="333"/>
      <c r="JC40" s="333"/>
      <c r="JD40" s="333"/>
      <c r="JE40" s="333"/>
      <c r="JF40" s="333"/>
      <c r="JG40" s="333"/>
      <c r="JH40" s="333"/>
      <c r="JI40" s="333"/>
      <c r="JJ40" s="333"/>
      <c r="JK40" s="333"/>
      <c r="JL40" s="333"/>
      <c r="JM40" s="333"/>
      <c r="JN40" s="333"/>
      <c r="JO40" s="333"/>
      <c r="JP40" s="333"/>
      <c r="JQ40" s="333"/>
      <c r="JR40" s="333"/>
      <c r="JS40" s="333"/>
      <c r="JT40" s="333"/>
      <c r="JU40" s="333"/>
      <c r="JV40" s="333"/>
      <c r="JW40" s="333"/>
      <c r="JX40" s="333"/>
      <c r="JY40" s="333"/>
      <c r="JZ40" s="333"/>
      <c r="KA40" s="333"/>
      <c r="KB40" s="333"/>
      <c r="KC40" s="333"/>
      <c r="KD40" s="333"/>
      <c r="KE40" s="333"/>
      <c r="KF40" s="333"/>
      <c r="KG40" s="333"/>
      <c r="KH40" s="333"/>
      <c r="KI40" s="333"/>
      <c r="KJ40" s="333"/>
      <c r="KK40" s="333"/>
      <c r="KL40" s="333"/>
      <c r="KM40" s="333"/>
      <c r="KN40" s="333"/>
      <c r="KO40" s="333"/>
      <c r="KP40" s="333"/>
      <c r="KQ40" s="333"/>
      <c r="KR40" s="333"/>
      <c r="KS40" s="333"/>
      <c r="KT40" s="333"/>
      <c r="KU40" s="333"/>
      <c r="KV40" s="333"/>
      <c r="KW40" s="333"/>
      <c r="KX40" s="333"/>
      <c r="KY40" s="333"/>
      <c r="KZ40" s="333"/>
      <c r="LA40" s="333"/>
      <c r="LB40" s="333"/>
      <c r="LC40" s="333"/>
      <c r="LD40" s="333"/>
      <c r="LE40" s="333"/>
      <c r="LF40" s="333"/>
      <c r="LG40" s="333"/>
      <c r="LH40" s="333"/>
      <c r="LI40" s="333"/>
      <c r="LJ40" s="333"/>
      <c r="LK40" s="333"/>
      <c r="LL40" s="333"/>
      <c r="LM40" s="333"/>
    </row>
    <row r="41" spans="1:325">
      <c r="A41" s="310" t="str">
        <f>IF(OR(Data3!B10="Grand Total",Data3!B10=0),"",Data3!B10)</f>
        <v/>
      </c>
      <c r="B41" s="309" t="s">
        <v>480</v>
      </c>
      <c r="C41" s="347"/>
      <c r="D41" s="358"/>
      <c r="E41" s="326"/>
      <c r="F41" s="333"/>
      <c r="G41" s="333"/>
      <c r="H41" s="333"/>
      <c r="I41" s="333"/>
      <c r="J41" s="333"/>
      <c r="K41" s="333"/>
      <c r="L41" s="333"/>
      <c r="M41" s="333"/>
      <c r="N41" s="333"/>
      <c r="O41" s="333"/>
      <c r="P41" s="333"/>
      <c r="Q41" s="333"/>
      <c r="R41" s="333"/>
      <c r="S41" s="333"/>
      <c r="T41" s="333"/>
      <c r="U41" s="333"/>
      <c r="V41" s="333"/>
      <c r="W41" s="333"/>
      <c r="X41" s="333"/>
      <c r="Y41" s="333"/>
      <c r="Z41" s="333"/>
      <c r="AA41" s="333"/>
      <c r="AB41" s="333"/>
      <c r="AC41" s="333"/>
      <c r="AD41" s="333"/>
      <c r="AE41" s="333"/>
      <c r="AF41" s="333"/>
      <c r="AG41" s="333"/>
      <c r="AH41" s="333"/>
      <c r="AI41" s="333"/>
      <c r="AJ41" s="333"/>
      <c r="AK41" s="333"/>
      <c r="AL41" s="333"/>
      <c r="AM41" s="333"/>
      <c r="AN41" s="333"/>
      <c r="AO41" s="333"/>
      <c r="AP41" s="333"/>
      <c r="AQ41" s="333"/>
      <c r="AR41" s="333"/>
      <c r="AS41" s="333"/>
      <c r="AT41" s="333"/>
      <c r="AU41" s="333"/>
      <c r="AV41" s="333"/>
      <c r="AW41" s="333"/>
      <c r="AX41" s="333"/>
      <c r="AY41" s="333"/>
      <c r="AZ41" s="333"/>
      <c r="BA41" s="333"/>
      <c r="BB41" s="333"/>
      <c r="BC41" s="333"/>
      <c r="BD41" s="333"/>
      <c r="BE41" s="333"/>
      <c r="BF41" s="333"/>
      <c r="BG41" s="333"/>
      <c r="BH41" s="333"/>
      <c r="BI41" s="333"/>
      <c r="BJ41" s="333"/>
      <c r="BK41" s="333"/>
      <c r="BL41" s="333"/>
      <c r="BM41" s="333"/>
      <c r="BN41" s="333"/>
      <c r="BO41" s="333"/>
      <c r="BP41" s="333"/>
      <c r="BQ41" s="333"/>
      <c r="BR41" s="333"/>
      <c r="BS41" s="333"/>
      <c r="BT41" s="333"/>
      <c r="BU41" s="333"/>
      <c r="BV41" s="333"/>
      <c r="BW41" s="333"/>
      <c r="BX41" s="333"/>
      <c r="BY41" s="333"/>
      <c r="BZ41" s="333"/>
      <c r="CA41" s="333"/>
      <c r="CB41" s="333"/>
      <c r="CC41" s="333"/>
      <c r="CD41" s="333"/>
      <c r="CE41" s="333"/>
      <c r="CF41" s="333"/>
      <c r="CG41" s="333"/>
      <c r="CH41" s="333"/>
      <c r="CI41" s="333"/>
      <c r="CJ41" s="333"/>
      <c r="CK41" s="333"/>
      <c r="CL41" s="333"/>
      <c r="CM41" s="333"/>
      <c r="CN41" s="333"/>
      <c r="CO41" s="333"/>
      <c r="CP41" s="333"/>
      <c r="CQ41" s="333"/>
      <c r="CR41" s="333"/>
      <c r="CS41" s="333"/>
      <c r="CT41" s="333"/>
      <c r="CU41" s="333"/>
      <c r="CV41" s="333"/>
      <c r="CW41" s="333"/>
      <c r="CX41" s="333"/>
      <c r="CY41" s="333"/>
      <c r="CZ41" s="333"/>
      <c r="DA41" s="333"/>
      <c r="DB41" s="333"/>
      <c r="DC41" s="333"/>
      <c r="DD41" s="333"/>
      <c r="DE41" s="333"/>
      <c r="DF41" s="333"/>
      <c r="DG41" s="333"/>
      <c r="DH41" s="333"/>
      <c r="DI41" s="333"/>
      <c r="DJ41" s="333"/>
      <c r="DK41" s="333"/>
      <c r="DL41" s="333"/>
      <c r="DM41" s="333"/>
      <c r="DN41" s="333"/>
      <c r="DO41" s="333"/>
      <c r="DP41" s="333"/>
      <c r="DQ41" s="333"/>
      <c r="DR41" s="333"/>
      <c r="DS41" s="333"/>
      <c r="DT41" s="333"/>
      <c r="DU41" s="333"/>
      <c r="DV41" s="333"/>
      <c r="DW41" s="333"/>
      <c r="DX41" s="333"/>
      <c r="DY41" s="333"/>
      <c r="DZ41" s="333"/>
      <c r="EA41" s="333"/>
      <c r="EB41" s="333"/>
      <c r="EC41" s="333"/>
      <c r="ED41" s="333"/>
      <c r="EE41" s="333"/>
      <c r="EF41" s="333"/>
      <c r="EG41" s="333"/>
      <c r="EH41" s="333"/>
      <c r="EI41" s="333"/>
      <c r="EJ41" s="333"/>
      <c r="EK41" s="333"/>
      <c r="EL41" s="333"/>
      <c r="EM41" s="333"/>
      <c r="EN41" s="333"/>
      <c r="EO41" s="333"/>
      <c r="EP41" s="333"/>
      <c r="EQ41" s="333"/>
      <c r="ER41" s="333"/>
      <c r="ES41" s="333"/>
      <c r="ET41" s="333"/>
      <c r="EU41" s="333"/>
      <c r="EV41" s="333"/>
      <c r="EW41" s="333"/>
      <c r="EX41" s="333"/>
      <c r="EY41" s="333"/>
      <c r="EZ41" s="333"/>
      <c r="FA41" s="333"/>
      <c r="FB41" s="333"/>
      <c r="FC41" s="333"/>
      <c r="FD41" s="333"/>
      <c r="FE41" s="333"/>
      <c r="FF41" s="333"/>
      <c r="FG41" s="333"/>
      <c r="FH41" s="333"/>
      <c r="FI41" s="333"/>
      <c r="FJ41" s="333"/>
      <c r="FK41" s="333"/>
      <c r="FL41" s="333"/>
      <c r="FM41" s="333"/>
      <c r="FN41" s="333"/>
      <c r="FO41" s="333"/>
      <c r="FP41" s="333"/>
      <c r="FQ41" s="333"/>
      <c r="FR41" s="333"/>
      <c r="FS41" s="333"/>
      <c r="FT41" s="333"/>
      <c r="FU41" s="333"/>
      <c r="FV41" s="333"/>
      <c r="FW41" s="333"/>
      <c r="FX41" s="333"/>
      <c r="FY41" s="333"/>
      <c r="FZ41" s="333"/>
      <c r="GA41" s="333"/>
      <c r="GB41" s="333"/>
      <c r="GC41" s="333"/>
      <c r="GD41" s="333"/>
      <c r="GE41" s="333"/>
      <c r="GF41" s="333"/>
      <c r="GG41" s="333"/>
      <c r="GH41" s="333"/>
      <c r="GI41" s="333"/>
      <c r="GJ41" s="333"/>
      <c r="GK41" s="333"/>
      <c r="GL41" s="333"/>
      <c r="GM41" s="333"/>
      <c r="GN41" s="333"/>
      <c r="GO41" s="333"/>
      <c r="GP41" s="333"/>
      <c r="GQ41" s="333"/>
      <c r="GR41" s="333"/>
      <c r="GS41" s="333"/>
      <c r="GT41" s="333"/>
      <c r="GU41" s="333"/>
      <c r="GV41" s="333"/>
      <c r="GW41" s="333"/>
      <c r="GX41" s="333"/>
      <c r="GY41" s="333"/>
      <c r="GZ41" s="333"/>
      <c r="HA41" s="333"/>
      <c r="HB41" s="333"/>
      <c r="HC41" s="333"/>
      <c r="HD41" s="333"/>
      <c r="HE41" s="333"/>
      <c r="HF41" s="333"/>
      <c r="HG41" s="333"/>
      <c r="HH41" s="333"/>
      <c r="HI41" s="333"/>
      <c r="HJ41" s="333"/>
      <c r="HK41" s="333"/>
      <c r="HL41" s="333"/>
      <c r="HM41" s="333"/>
      <c r="HN41" s="333"/>
      <c r="HO41" s="333"/>
      <c r="HP41" s="333"/>
      <c r="HQ41" s="333"/>
      <c r="HR41" s="333"/>
      <c r="HS41" s="333"/>
      <c r="HT41" s="333"/>
      <c r="HU41" s="333"/>
      <c r="HV41" s="333"/>
      <c r="HW41" s="333"/>
      <c r="HX41" s="333"/>
      <c r="HY41" s="333"/>
      <c r="HZ41" s="333"/>
      <c r="IA41" s="333"/>
      <c r="IB41" s="333"/>
      <c r="IC41" s="333"/>
      <c r="ID41" s="333"/>
      <c r="IE41" s="333"/>
      <c r="IF41" s="333"/>
      <c r="IG41" s="333"/>
      <c r="IH41" s="333"/>
      <c r="II41" s="333"/>
      <c r="IJ41" s="333"/>
      <c r="IK41" s="333"/>
      <c r="IL41" s="333"/>
      <c r="IM41" s="333"/>
      <c r="IN41" s="333"/>
      <c r="IO41" s="333"/>
      <c r="IP41" s="333"/>
      <c r="IQ41" s="333"/>
      <c r="IR41" s="333"/>
      <c r="IS41" s="333"/>
      <c r="IT41" s="333"/>
      <c r="IU41" s="333"/>
      <c r="IV41" s="333"/>
      <c r="IW41" s="333"/>
      <c r="IX41" s="333"/>
      <c r="IY41" s="333"/>
      <c r="IZ41" s="333"/>
      <c r="JA41" s="333"/>
      <c r="JB41" s="333"/>
      <c r="JC41" s="333"/>
      <c r="JD41" s="333"/>
      <c r="JE41" s="333"/>
      <c r="JF41" s="333"/>
      <c r="JG41" s="333"/>
      <c r="JH41" s="333"/>
      <c r="JI41" s="333"/>
      <c r="JJ41" s="333"/>
      <c r="JK41" s="333"/>
      <c r="JL41" s="333"/>
      <c r="JM41" s="333"/>
      <c r="JN41" s="333"/>
      <c r="JO41" s="333"/>
      <c r="JP41" s="333"/>
      <c r="JQ41" s="333"/>
      <c r="JR41" s="333"/>
      <c r="JS41" s="333"/>
      <c r="JT41" s="333"/>
      <c r="JU41" s="333"/>
      <c r="JV41" s="333"/>
      <c r="JW41" s="333"/>
      <c r="JX41" s="333"/>
      <c r="JY41" s="333"/>
      <c r="JZ41" s="333"/>
      <c r="KA41" s="333"/>
      <c r="KB41" s="333"/>
      <c r="KC41" s="333"/>
      <c r="KD41" s="333"/>
      <c r="KE41" s="333"/>
      <c r="KF41" s="333"/>
      <c r="KG41" s="333"/>
      <c r="KH41" s="333"/>
      <c r="KI41" s="333"/>
      <c r="KJ41" s="333"/>
      <c r="KK41" s="333"/>
      <c r="KL41" s="333"/>
      <c r="KM41" s="333"/>
      <c r="KN41" s="333"/>
      <c r="KO41" s="333"/>
      <c r="KP41" s="333"/>
      <c r="KQ41" s="333"/>
      <c r="KR41" s="333"/>
      <c r="KS41" s="333"/>
      <c r="KT41" s="333"/>
      <c r="KU41" s="333"/>
      <c r="KV41" s="333"/>
      <c r="KW41" s="333"/>
      <c r="KX41" s="333"/>
      <c r="KY41" s="333"/>
      <c r="KZ41" s="333"/>
      <c r="LA41" s="333"/>
      <c r="LB41" s="333"/>
      <c r="LC41" s="333"/>
      <c r="LD41" s="333"/>
      <c r="LE41" s="333"/>
      <c r="LF41" s="333"/>
      <c r="LG41" s="333"/>
      <c r="LH41" s="333"/>
      <c r="LI41" s="333"/>
      <c r="LJ41" s="333"/>
      <c r="LK41" s="333"/>
      <c r="LL41" s="333"/>
      <c r="LM41" s="333"/>
    </row>
    <row r="42" spans="1:325" ht="28.8">
      <c r="A42" s="310" t="str">
        <f>IF(OR(Data3!B11="Grand Total",Data3!B11=0),"",Data3!B11)</f>
        <v/>
      </c>
      <c r="B42" s="309" t="s">
        <v>481</v>
      </c>
      <c r="C42" s="525" t="s">
        <v>1026</v>
      </c>
      <c r="D42" s="358"/>
      <c r="E42" s="326"/>
      <c r="F42" s="333"/>
      <c r="G42" s="333"/>
      <c r="H42" s="333"/>
      <c r="I42" s="333"/>
      <c r="J42" s="333"/>
      <c r="K42" s="333"/>
      <c r="L42" s="333"/>
      <c r="M42" s="333"/>
      <c r="N42" s="333"/>
      <c r="O42" s="333"/>
      <c r="P42" s="333"/>
      <c r="Q42" s="333"/>
      <c r="R42" s="333"/>
      <c r="S42" s="333"/>
      <c r="T42" s="333"/>
      <c r="U42" s="333"/>
      <c r="V42" s="333"/>
      <c r="W42" s="333" t="s">
        <v>850</v>
      </c>
      <c r="X42" s="333" t="s">
        <v>850</v>
      </c>
      <c r="Y42" s="333" t="s">
        <v>850</v>
      </c>
      <c r="Z42" s="333" t="s">
        <v>850</v>
      </c>
      <c r="AA42" s="333" t="s">
        <v>850</v>
      </c>
      <c r="AB42" s="333" t="s">
        <v>850</v>
      </c>
      <c r="AC42" s="333" t="s">
        <v>850</v>
      </c>
      <c r="AD42" s="333" t="s">
        <v>850</v>
      </c>
      <c r="AE42" s="333"/>
      <c r="AF42" s="333"/>
      <c r="AG42" s="333"/>
      <c r="AH42" s="333"/>
      <c r="AI42" s="333"/>
      <c r="AJ42" s="333"/>
      <c r="AK42" s="333"/>
      <c r="AL42" s="333"/>
      <c r="AM42" s="333"/>
      <c r="AN42" s="333"/>
      <c r="AO42" s="333"/>
      <c r="AP42" s="333"/>
      <c r="AQ42" s="333"/>
      <c r="AR42" s="333"/>
      <c r="AS42" s="333"/>
      <c r="AT42" s="333"/>
      <c r="AU42" s="333"/>
      <c r="AV42" s="333"/>
      <c r="AW42" s="333"/>
      <c r="AX42" s="333"/>
      <c r="AY42" s="333"/>
      <c r="AZ42" s="333"/>
      <c r="BA42" s="333"/>
      <c r="BB42" s="333"/>
      <c r="BC42" s="333"/>
      <c r="BD42" s="333"/>
      <c r="BE42" s="333"/>
      <c r="BF42" s="333"/>
      <c r="BG42" s="333"/>
      <c r="BH42" s="333"/>
      <c r="BI42" s="333"/>
      <c r="BJ42" s="333"/>
      <c r="BK42" s="333"/>
      <c r="BL42" s="333"/>
      <c r="BM42" s="333"/>
      <c r="BN42" s="333"/>
      <c r="BO42" s="333"/>
      <c r="BP42" s="333"/>
      <c r="BQ42" s="333"/>
      <c r="BR42" s="333"/>
      <c r="BS42" s="333"/>
      <c r="BT42" s="333"/>
      <c r="BU42" s="333"/>
      <c r="BV42" s="333"/>
      <c r="BW42" s="333"/>
      <c r="BX42" s="333"/>
      <c r="BY42" s="333"/>
      <c r="BZ42" s="333"/>
      <c r="CA42" s="333"/>
      <c r="CB42" s="333"/>
      <c r="CC42" s="333"/>
      <c r="CD42" s="333"/>
      <c r="CE42" s="333"/>
      <c r="CF42" s="333"/>
      <c r="CG42" s="333"/>
      <c r="CH42" s="333"/>
      <c r="CI42" s="333"/>
      <c r="CJ42" s="333"/>
      <c r="CK42" s="333"/>
      <c r="CL42" s="333"/>
      <c r="CM42" s="333"/>
      <c r="CN42" s="333"/>
      <c r="CO42" s="333"/>
      <c r="CP42" s="333"/>
      <c r="CQ42" s="333"/>
      <c r="CR42" s="333"/>
      <c r="CS42" s="333"/>
      <c r="CT42" s="333"/>
      <c r="CU42" s="333"/>
      <c r="CV42" s="333"/>
      <c r="CW42" s="333"/>
      <c r="CX42" s="333"/>
      <c r="CY42" s="333"/>
      <c r="CZ42" s="333"/>
      <c r="DA42" s="333"/>
      <c r="DB42" s="333"/>
      <c r="DC42" s="333"/>
      <c r="DD42" s="333"/>
      <c r="DE42" s="333"/>
      <c r="DF42" s="333"/>
      <c r="DG42" s="333"/>
      <c r="DH42" s="333"/>
      <c r="DI42" s="333"/>
      <c r="DJ42" s="333"/>
      <c r="DK42" s="333"/>
      <c r="DL42" s="333"/>
      <c r="DM42" s="333"/>
      <c r="DN42" s="333"/>
      <c r="DO42" s="333"/>
      <c r="DP42" s="333"/>
      <c r="DQ42" s="333"/>
      <c r="DR42" s="333"/>
      <c r="DS42" s="333"/>
      <c r="DT42" s="333"/>
      <c r="DU42" s="333"/>
      <c r="DV42" s="333"/>
      <c r="DW42" s="333"/>
      <c r="DX42" s="333"/>
      <c r="DY42" s="333"/>
      <c r="DZ42" s="333"/>
      <c r="EA42" s="333"/>
      <c r="EB42" s="333"/>
      <c r="EC42" s="333"/>
      <c r="ED42" s="333"/>
      <c r="EE42" s="333"/>
      <c r="EF42" s="333"/>
      <c r="EG42" s="333"/>
      <c r="EH42" s="333"/>
      <c r="EI42" s="333"/>
      <c r="EJ42" s="333"/>
      <c r="EK42" s="333"/>
      <c r="EL42" s="333"/>
      <c r="EM42" s="333"/>
      <c r="EN42" s="333"/>
      <c r="EO42" s="333"/>
      <c r="EP42" s="333"/>
      <c r="EQ42" s="333"/>
      <c r="ER42" s="333"/>
      <c r="ES42" s="333"/>
      <c r="ET42" s="333"/>
      <c r="EU42" s="333"/>
      <c r="EV42" s="333"/>
      <c r="EW42" s="333"/>
      <c r="EX42" s="333"/>
      <c r="EY42" s="333"/>
      <c r="EZ42" s="333"/>
      <c r="FA42" s="333"/>
      <c r="FB42" s="333"/>
      <c r="FC42" s="333"/>
      <c r="FD42" s="333"/>
      <c r="FE42" s="333"/>
      <c r="FF42" s="333"/>
      <c r="FG42" s="333"/>
      <c r="FH42" s="333"/>
      <c r="FI42" s="333"/>
      <c r="FJ42" s="333"/>
      <c r="FK42" s="333"/>
      <c r="FL42" s="333"/>
      <c r="FM42" s="333"/>
      <c r="FN42" s="333"/>
      <c r="FO42" s="333"/>
      <c r="FP42" s="333"/>
      <c r="FQ42" s="333"/>
      <c r="FR42" s="333"/>
      <c r="FS42" s="333"/>
      <c r="FT42" s="333"/>
      <c r="FU42" s="333"/>
      <c r="FV42" s="333"/>
      <c r="FW42" s="333"/>
      <c r="FX42" s="333"/>
      <c r="FY42" s="333"/>
      <c r="FZ42" s="333"/>
      <c r="GA42" s="333"/>
      <c r="GB42" s="333"/>
      <c r="GC42" s="333"/>
      <c r="GD42" s="333"/>
      <c r="GE42" s="333"/>
      <c r="GF42" s="333"/>
      <c r="GG42" s="333"/>
      <c r="GH42" s="333"/>
      <c r="GI42" s="333"/>
      <c r="GJ42" s="333"/>
      <c r="GK42" s="333"/>
      <c r="GL42" s="333"/>
      <c r="GM42" s="333"/>
      <c r="GN42" s="333"/>
      <c r="GO42" s="333"/>
      <c r="GP42" s="333"/>
      <c r="GQ42" s="333"/>
      <c r="GR42" s="333"/>
      <c r="GS42" s="333"/>
      <c r="GT42" s="333"/>
      <c r="GU42" s="333"/>
      <c r="GV42" s="333"/>
      <c r="GW42" s="333"/>
      <c r="GX42" s="333"/>
      <c r="GY42" s="333"/>
      <c r="GZ42" s="333"/>
      <c r="HA42" s="333"/>
      <c r="HB42" s="333"/>
      <c r="HC42" s="333"/>
      <c r="HD42" s="333"/>
      <c r="HE42" s="333"/>
      <c r="HF42" s="333"/>
      <c r="HG42" s="333"/>
      <c r="HH42" s="333"/>
      <c r="HI42" s="333"/>
      <c r="HJ42" s="333"/>
      <c r="HK42" s="333"/>
      <c r="HL42" s="333"/>
      <c r="HM42" s="333"/>
      <c r="HN42" s="333"/>
      <c r="HO42" s="333"/>
      <c r="HP42" s="333"/>
      <c r="HQ42" s="333"/>
      <c r="HR42" s="333"/>
      <c r="HS42" s="333"/>
      <c r="HT42" s="333"/>
      <c r="HU42" s="333"/>
      <c r="HV42" s="333"/>
      <c r="HW42" s="333"/>
      <c r="HX42" s="333"/>
      <c r="HY42" s="333"/>
      <c r="HZ42" s="333"/>
      <c r="IA42" s="333"/>
      <c r="IB42" s="333"/>
      <c r="IC42" s="333"/>
      <c r="ID42" s="333"/>
      <c r="IE42" s="333"/>
      <c r="IF42" s="333"/>
      <c r="IG42" s="333"/>
      <c r="IH42" s="333"/>
      <c r="II42" s="333"/>
      <c r="IJ42" s="333"/>
      <c r="IK42" s="333"/>
      <c r="IL42" s="333"/>
      <c r="IM42" s="333"/>
      <c r="IN42" s="333"/>
      <c r="IO42" s="333"/>
      <c r="IP42" s="333"/>
      <c r="IQ42" s="333"/>
      <c r="IR42" s="333"/>
      <c r="IS42" s="333"/>
      <c r="IT42" s="333"/>
      <c r="IU42" s="333"/>
      <c r="IV42" s="333"/>
      <c r="IW42" s="333"/>
      <c r="IX42" s="333"/>
      <c r="IY42" s="333"/>
      <c r="IZ42" s="333"/>
      <c r="JA42" s="333"/>
      <c r="JB42" s="333"/>
      <c r="JC42" s="333"/>
      <c r="JD42" s="333"/>
      <c r="JE42" s="333"/>
      <c r="JF42" s="333"/>
      <c r="JG42" s="333"/>
      <c r="JH42" s="333"/>
      <c r="JI42" s="333"/>
      <c r="JJ42" s="333"/>
      <c r="JK42" s="333"/>
      <c r="JL42" s="333"/>
      <c r="JM42" s="333"/>
      <c r="JN42" s="333"/>
      <c r="JO42" s="333"/>
      <c r="JP42" s="333"/>
      <c r="JQ42" s="333"/>
      <c r="JR42" s="333"/>
      <c r="JS42" s="333"/>
      <c r="JT42" s="333"/>
      <c r="JU42" s="333"/>
      <c r="JV42" s="333"/>
      <c r="JW42" s="333"/>
      <c r="JX42" s="333"/>
      <c r="JY42" s="333"/>
      <c r="JZ42" s="333"/>
      <c r="KA42" s="333"/>
      <c r="KB42" s="333"/>
      <c r="KC42" s="333"/>
      <c r="KD42" s="333"/>
      <c r="KE42" s="333"/>
      <c r="KF42" s="333"/>
      <c r="KG42" s="333"/>
      <c r="KH42" s="333"/>
      <c r="KI42" s="333"/>
      <c r="KJ42" s="333"/>
      <c r="KK42" s="333"/>
      <c r="KL42" s="333"/>
      <c r="KM42" s="333"/>
      <c r="KN42" s="333"/>
      <c r="KO42" s="333"/>
      <c r="KP42" s="333"/>
      <c r="KQ42" s="333"/>
      <c r="KR42" s="333"/>
      <c r="KS42" s="333"/>
      <c r="KT42" s="333"/>
      <c r="KU42" s="333"/>
      <c r="KV42" s="333"/>
      <c r="KW42" s="333"/>
      <c r="KX42" s="333"/>
      <c r="KY42" s="333"/>
      <c r="KZ42" s="333"/>
      <c r="LA42" s="333"/>
      <c r="LB42" s="333"/>
      <c r="LC42" s="333"/>
      <c r="LD42" s="333"/>
      <c r="LE42" s="333"/>
      <c r="LF42" s="333"/>
      <c r="LG42" s="333"/>
      <c r="LH42" s="333"/>
      <c r="LI42" s="333"/>
      <c r="LJ42" s="333"/>
      <c r="LK42" s="333"/>
      <c r="LL42" s="333"/>
      <c r="LM42" s="333"/>
    </row>
    <row r="43" spans="1:325" ht="28.8">
      <c r="A43" s="310" t="str">
        <f>IF(OR(Data3!B11="Grand Total",Data3!B11=0),"",Data3!B11)</f>
        <v/>
      </c>
      <c r="B43" s="309" t="s">
        <v>482</v>
      </c>
      <c r="C43" s="525" t="s">
        <v>1027</v>
      </c>
      <c r="D43" s="358"/>
      <c r="E43" s="326"/>
      <c r="F43" s="333"/>
      <c r="G43" s="333"/>
      <c r="H43" s="333"/>
      <c r="I43" s="333"/>
      <c r="J43" s="333"/>
      <c r="K43" s="333"/>
      <c r="L43" s="333"/>
      <c r="M43" s="333"/>
      <c r="N43" s="333"/>
      <c r="O43" s="333"/>
      <c r="P43" s="333"/>
      <c r="Q43" s="333"/>
      <c r="R43" s="333"/>
      <c r="S43" s="333"/>
      <c r="T43" s="333"/>
      <c r="U43" s="333"/>
      <c r="V43" s="333"/>
      <c r="W43" s="333" t="s">
        <v>850</v>
      </c>
      <c r="X43" s="333" t="s">
        <v>850</v>
      </c>
      <c r="Y43" s="333" t="s">
        <v>850</v>
      </c>
      <c r="Z43" s="333" t="s">
        <v>850</v>
      </c>
      <c r="AA43" s="333" t="s">
        <v>850</v>
      </c>
      <c r="AB43" s="333" t="s">
        <v>850</v>
      </c>
      <c r="AC43" s="333" t="s">
        <v>850</v>
      </c>
      <c r="AD43" s="333" t="s">
        <v>850</v>
      </c>
      <c r="AE43" s="333"/>
      <c r="AF43" s="333"/>
      <c r="AG43" s="333"/>
      <c r="AH43" s="333"/>
      <c r="AI43" s="333"/>
      <c r="AJ43" s="333"/>
      <c r="AK43" s="333"/>
      <c r="AL43" s="333"/>
      <c r="AM43" s="333"/>
      <c r="AN43" s="333"/>
      <c r="AO43" s="333"/>
      <c r="AP43" s="333"/>
      <c r="AQ43" s="333"/>
      <c r="AR43" s="333"/>
      <c r="AS43" s="333"/>
      <c r="AT43" s="333"/>
      <c r="AU43" s="333"/>
      <c r="AV43" s="333"/>
      <c r="AW43" s="333"/>
      <c r="AX43" s="333"/>
      <c r="AY43" s="333"/>
      <c r="AZ43" s="333"/>
      <c r="BA43" s="333"/>
      <c r="BB43" s="333"/>
      <c r="BC43" s="333"/>
      <c r="BD43" s="333"/>
      <c r="BE43" s="333"/>
      <c r="BF43" s="333"/>
      <c r="BG43" s="333"/>
      <c r="BH43" s="333"/>
      <c r="BI43" s="333"/>
      <c r="BJ43" s="333"/>
      <c r="BK43" s="333"/>
      <c r="BL43" s="333"/>
      <c r="BM43" s="333"/>
      <c r="BN43" s="333"/>
      <c r="BO43" s="333"/>
      <c r="BP43" s="333"/>
      <c r="BQ43" s="333"/>
      <c r="BR43" s="333"/>
      <c r="BS43" s="333"/>
      <c r="BT43" s="333"/>
      <c r="BU43" s="333"/>
      <c r="BV43" s="333"/>
      <c r="BW43" s="333"/>
      <c r="BX43" s="333"/>
      <c r="BY43" s="333"/>
      <c r="BZ43" s="333"/>
      <c r="CA43" s="333"/>
      <c r="CB43" s="333"/>
      <c r="CC43" s="333"/>
      <c r="CD43" s="333"/>
      <c r="CE43" s="333"/>
      <c r="CF43" s="333"/>
      <c r="CG43" s="333"/>
      <c r="CH43" s="333"/>
      <c r="CI43" s="333"/>
      <c r="CJ43" s="333"/>
      <c r="CK43" s="333"/>
      <c r="CL43" s="333"/>
      <c r="CM43" s="333"/>
      <c r="CN43" s="333"/>
      <c r="CO43" s="333"/>
      <c r="CP43" s="333"/>
      <c r="CQ43" s="333"/>
      <c r="CR43" s="333"/>
      <c r="CS43" s="333"/>
      <c r="CT43" s="333"/>
      <c r="CU43" s="333"/>
      <c r="CV43" s="333"/>
      <c r="CW43" s="333"/>
      <c r="CX43" s="333"/>
      <c r="CY43" s="333"/>
      <c r="CZ43" s="333"/>
      <c r="DA43" s="333"/>
      <c r="DB43" s="333"/>
      <c r="DC43" s="333"/>
      <c r="DD43" s="333"/>
      <c r="DE43" s="333"/>
      <c r="DF43" s="333"/>
      <c r="DG43" s="333"/>
      <c r="DH43" s="333"/>
      <c r="DI43" s="333"/>
      <c r="DJ43" s="333"/>
      <c r="DK43" s="333"/>
      <c r="DL43" s="333"/>
      <c r="DM43" s="333"/>
      <c r="DN43" s="333"/>
      <c r="DO43" s="333"/>
      <c r="DP43" s="333"/>
      <c r="DQ43" s="333"/>
      <c r="DR43" s="333"/>
      <c r="DS43" s="333"/>
      <c r="DT43" s="333"/>
      <c r="DU43" s="333"/>
      <c r="DV43" s="333"/>
      <c r="DW43" s="333"/>
      <c r="DX43" s="333"/>
      <c r="DY43" s="333"/>
      <c r="DZ43" s="333"/>
      <c r="EA43" s="333"/>
      <c r="EB43" s="333"/>
      <c r="EC43" s="333"/>
      <c r="ED43" s="333"/>
      <c r="EE43" s="333"/>
      <c r="EF43" s="333"/>
      <c r="EG43" s="333"/>
      <c r="EH43" s="333"/>
      <c r="EI43" s="333"/>
      <c r="EJ43" s="333"/>
      <c r="EK43" s="333"/>
      <c r="EL43" s="333"/>
      <c r="EM43" s="333"/>
      <c r="EN43" s="333"/>
      <c r="EO43" s="333"/>
      <c r="EP43" s="333"/>
      <c r="EQ43" s="333"/>
      <c r="ER43" s="333"/>
      <c r="ES43" s="333"/>
      <c r="ET43" s="333"/>
      <c r="EU43" s="333"/>
      <c r="EV43" s="333"/>
      <c r="EW43" s="333"/>
      <c r="EX43" s="333"/>
      <c r="EY43" s="333"/>
      <c r="EZ43" s="333"/>
      <c r="FA43" s="333"/>
      <c r="FB43" s="333"/>
      <c r="FC43" s="333"/>
      <c r="FD43" s="333"/>
      <c r="FE43" s="333"/>
      <c r="FF43" s="333"/>
      <c r="FG43" s="333"/>
      <c r="FH43" s="333"/>
      <c r="FI43" s="333"/>
      <c r="FJ43" s="333"/>
      <c r="FK43" s="333"/>
      <c r="FL43" s="333"/>
      <c r="FM43" s="333"/>
      <c r="FN43" s="333"/>
      <c r="FO43" s="333"/>
      <c r="FP43" s="333"/>
      <c r="FQ43" s="333"/>
      <c r="FR43" s="333"/>
      <c r="FS43" s="333"/>
      <c r="FT43" s="333"/>
      <c r="FU43" s="333"/>
      <c r="FV43" s="333"/>
      <c r="FW43" s="333"/>
      <c r="FX43" s="333"/>
      <c r="FY43" s="333"/>
      <c r="FZ43" s="333"/>
      <c r="GA43" s="333"/>
      <c r="GB43" s="333"/>
      <c r="GC43" s="333"/>
      <c r="GD43" s="333"/>
      <c r="GE43" s="333"/>
      <c r="GF43" s="333"/>
      <c r="GG43" s="333"/>
      <c r="GH43" s="333"/>
      <c r="GI43" s="333"/>
      <c r="GJ43" s="333"/>
      <c r="GK43" s="333"/>
      <c r="GL43" s="333"/>
      <c r="GM43" s="333"/>
      <c r="GN43" s="333"/>
      <c r="GO43" s="333"/>
      <c r="GP43" s="333"/>
      <c r="GQ43" s="333"/>
      <c r="GR43" s="333"/>
      <c r="GS43" s="333"/>
      <c r="GT43" s="333"/>
      <c r="GU43" s="333"/>
      <c r="GV43" s="333"/>
      <c r="GW43" s="333"/>
      <c r="GX43" s="333"/>
      <c r="GY43" s="333"/>
      <c r="GZ43" s="333"/>
      <c r="HA43" s="333"/>
      <c r="HB43" s="333"/>
      <c r="HC43" s="333"/>
      <c r="HD43" s="333"/>
      <c r="HE43" s="333"/>
      <c r="HF43" s="333"/>
      <c r="HG43" s="333"/>
      <c r="HH43" s="333"/>
      <c r="HI43" s="333"/>
      <c r="HJ43" s="333"/>
      <c r="HK43" s="333"/>
      <c r="HL43" s="333"/>
      <c r="HM43" s="333"/>
      <c r="HN43" s="333"/>
      <c r="HO43" s="333"/>
      <c r="HP43" s="333"/>
      <c r="HQ43" s="333"/>
      <c r="HR43" s="333"/>
      <c r="HS43" s="333"/>
      <c r="HT43" s="333"/>
      <c r="HU43" s="333"/>
      <c r="HV43" s="333"/>
      <c r="HW43" s="333"/>
      <c r="HX43" s="333"/>
      <c r="HY43" s="333"/>
      <c r="HZ43" s="333"/>
      <c r="IA43" s="333"/>
      <c r="IB43" s="333"/>
      <c r="IC43" s="333"/>
      <c r="ID43" s="333"/>
      <c r="IE43" s="333"/>
      <c r="IF43" s="333"/>
      <c r="IG43" s="333"/>
      <c r="IH43" s="333"/>
      <c r="II43" s="333"/>
      <c r="IJ43" s="333"/>
      <c r="IK43" s="333"/>
      <c r="IL43" s="333"/>
      <c r="IM43" s="333"/>
      <c r="IN43" s="333"/>
      <c r="IO43" s="333"/>
      <c r="IP43" s="333"/>
      <c r="IQ43" s="333"/>
      <c r="IR43" s="333"/>
      <c r="IS43" s="333"/>
      <c r="IT43" s="333"/>
      <c r="IU43" s="333"/>
      <c r="IV43" s="333"/>
      <c r="IW43" s="333"/>
      <c r="IX43" s="333"/>
      <c r="IY43" s="333"/>
      <c r="IZ43" s="333"/>
      <c r="JA43" s="333"/>
      <c r="JB43" s="333"/>
      <c r="JC43" s="333"/>
      <c r="JD43" s="333"/>
      <c r="JE43" s="333"/>
      <c r="JF43" s="333"/>
      <c r="JG43" s="333"/>
      <c r="JH43" s="333"/>
      <c r="JI43" s="333"/>
      <c r="JJ43" s="333"/>
      <c r="JK43" s="333"/>
      <c r="JL43" s="333"/>
      <c r="JM43" s="333"/>
      <c r="JN43" s="333"/>
      <c r="JO43" s="333"/>
      <c r="JP43" s="333"/>
      <c r="JQ43" s="333"/>
      <c r="JR43" s="333"/>
      <c r="JS43" s="333"/>
      <c r="JT43" s="333"/>
      <c r="JU43" s="333"/>
      <c r="JV43" s="333"/>
      <c r="JW43" s="333"/>
      <c r="JX43" s="333"/>
      <c r="JY43" s="333"/>
      <c r="JZ43" s="333"/>
      <c r="KA43" s="333"/>
      <c r="KB43" s="333"/>
      <c r="KC43" s="333"/>
      <c r="KD43" s="333"/>
      <c r="KE43" s="333"/>
      <c r="KF43" s="333"/>
      <c r="KG43" s="333"/>
      <c r="KH43" s="333"/>
      <c r="KI43" s="333"/>
      <c r="KJ43" s="333"/>
      <c r="KK43" s="333"/>
      <c r="KL43" s="333"/>
      <c r="KM43" s="333"/>
      <c r="KN43" s="333"/>
      <c r="KO43" s="333"/>
      <c r="KP43" s="333"/>
      <c r="KQ43" s="333"/>
      <c r="KR43" s="333"/>
      <c r="KS43" s="333"/>
      <c r="KT43" s="333"/>
      <c r="KU43" s="333"/>
      <c r="KV43" s="333"/>
      <c r="KW43" s="333"/>
      <c r="KX43" s="333"/>
      <c r="KY43" s="333"/>
      <c r="KZ43" s="333"/>
      <c r="LA43" s="333"/>
      <c r="LB43" s="333"/>
      <c r="LC43" s="333"/>
      <c r="LD43" s="333"/>
      <c r="LE43" s="333"/>
      <c r="LF43" s="333"/>
      <c r="LG43" s="333"/>
      <c r="LH43" s="333"/>
      <c r="LI43" s="333"/>
      <c r="LJ43" s="333"/>
      <c r="LK43" s="333"/>
      <c r="LL43" s="333"/>
      <c r="LM43" s="333"/>
    </row>
    <row r="44" spans="1:325">
      <c r="A44" s="310" t="str">
        <f>IF(OR(Data3!B12="Grand Total",Data3!B12=0),"",Data3!B12)</f>
        <v/>
      </c>
      <c r="B44" s="309" t="s">
        <v>483</v>
      </c>
      <c r="C44" s="347" t="str">
        <f ca="1">IFERROR(VLOOKUP(A44,Rezultatai!$B$44:$C$106,2,FALSE) &amp; " finansavimo sutarčių rengimas ir sudarymas","")</f>
        <v/>
      </c>
      <c r="D44" s="358"/>
      <c r="E44" s="326"/>
      <c r="F44" s="333"/>
      <c r="G44" s="333"/>
      <c r="H44" s="333"/>
      <c r="I44" s="333"/>
      <c r="J44" s="333"/>
      <c r="K44" s="333"/>
      <c r="L44" s="333"/>
      <c r="M44" s="333"/>
      <c r="N44" s="333"/>
      <c r="O44" s="333"/>
      <c r="P44" s="333"/>
      <c r="Q44" s="333"/>
      <c r="R44" s="333"/>
      <c r="S44" s="333"/>
      <c r="T44" s="333"/>
      <c r="U44" s="333"/>
      <c r="V44" s="333"/>
      <c r="W44" s="333"/>
      <c r="X44" s="333"/>
      <c r="Y44" s="333"/>
      <c r="Z44" s="333"/>
      <c r="AA44" s="333"/>
      <c r="AB44" s="333"/>
      <c r="AC44" s="333"/>
      <c r="AD44" s="333"/>
      <c r="AE44" s="333"/>
      <c r="AF44" s="333"/>
      <c r="AG44" s="333"/>
      <c r="AH44" s="333"/>
      <c r="AI44" s="333"/>
      <c r="AJ44" s="333"/>
      <c r="AK44" s="333"/>
      <c r="AL44" s="333"/>
      <c r="AM44" s="333"/>
      <c r="AN44" s="333"/>
      <c r="AO44" s="333"/>
      <c r="AP44" s="333"/>
      <c r="AQ44" s="333"/>
      <c r="AR44" s="333"/>
      <c r="AS44" s="333"/>
      <c r="AT44" s="333"/>
      <c r="AU44" s="333"/>
      <c r="AV44" s="333"/>
      <c r="AW44" s="333"/>
      <c r="AX44" s="333"/>
      <c r="AY44" s="333"/>
      <c r="AZ44" s="333"/>
      <c r="BA44" s="333"/>
      <c r="BB44" s="333"/>
      <c r="BC44" s="333"/>
      <c r="BD44" s="333"/>
      <c r="BE44" s="333"/>
      <c r="BF44" s="333"/>
      <c r="BG44" s="333"/>
      <c r="BH44" s="333"/>
      <c r="BI44" s="333"/>
      <c r="BJ44" s="333"/>
      <c r="BK44" s="333"/>
      <c r="BL44" s="333"/>
      <c r="BM44" s="333"/>
      <c r="BN44" s="333"/>
      <c r="BO44" s="333"/>
      <c r="BP44" s="333"/>
      <c r="BQ44" s="333"/>
      <c r="BR44" s="333"/>
      <c r="BS44" s="333"/>
      <c r="BT44" s="333"/>
      <c r="BU44" s="333"/>
      <c r="BV44" s="333"/>
      <c r="BW44" s="333"/>
      <c r="BX44" s="333"/>
      <c r="BY44" s="333"/>
      <c r="BZ44" s="333"/>
      <c r="CA44" s="333"/>
      <c r="CB44" s="333"/>
      <c r="CC44" s="333"/>
      <c r="CD44" s="333"/>
      <c r="CE44" s="333"/>
      <c r="CF44" s="333"/>
      <c r="CG44" s="333"/>
      <c r="CH44" s="333"/>
      <c r="CI44" s="333"/>
      <c r="CJ44" s="333"/>
      <c r="CK44" s="333"/>
      <c r="CL44" s="333"/>
      <c r="CM44" s="333"/>
      <c r="CN44" s="333"/>
      <c r="CO44" s="333"/>
      <c r="CP44" s="333"/>
      <c r="CQ44" s="333"/>
      <c r="CR44" s="333"/>
      <c r="CS44" s="333"/>
      <c r="CT44" s="333"/>
      <c r="CU44" s="333"/>
      <c r="CV44" s="333"/>
      <c r="CW44" s="333"/>
      <c r="CX44" s="333"/>
      <c r="CY44" s="333"/>
      <c r="CZ44" s="333"/>
      <c r="DA44" s="333"/>
      <c r="DB44" s="333"/>
      <c r="DC44" s="333"/>
      <c r="DD44" s="333"/>
      <c r="DE44" s="333"/>
      <c r="DF44" s="333"/>
      <c r="DG44" s="333"/>
      <c r="DH44" s="333"/>
      <c r="DI44" s="333"/>
      <c r="DJ44" s="333"/>
      <c r="DK44" s="333"/>
      <c r="DL44" s="333"/>
      <c r="DM44" s="333"/>
      <c r="DN44" s="333"/>
      <c r="DO44" s="333"/>
      <c r="DP44" s="333"/>
      <c r="DQ44" s="333"/>
      <c r="DR44" s="333"/>
      <c r="DS44" s="333"/>
      <c r="DT44" s="333"/>
      <c r="DU44" s="333"/>
      <c r="DV44" s="333"/>
      <c r="DW44" s="333"/>
      <c r="DX44" s="333"/>
      <c r="DY44" s="333"/>
      <c r="DZ44" s="333"/>
      <c r="EA44" s="333"/>
      <c r="EB44" s="333"/>
      <c r="EC44" s="333"/>
      <c r="ED44" s="333"/>
      <c r="EE44" s="333"/>
      <c r="EF44" s="333"/>
      <c r="EG44" s="333"/>
      <c r="EH44" s="333"/>
      <c r="EI44" s="333"/>
      <c r="EJ44" s="333"/>
      <c r="EK44" s="333"/>
      <c r="EL44" s="333"/>
      <c r="EM44" s="333"/>
      <c r="EN44" s="333"/>
      <c r="EO44" s="333"/>
      <c r="EP44" s="333"/>
      <c r="EQ44" s="333"/>
      <c r="ER44" s="333"/>
      <c r="ES44" s="333"/>
      <c r="ET44" s="333"/>
      <c r="EU44" s="333"/>
      <c r="EV44" s="333"/>
      <c r="EW44" s="333"/>
      <c r="EX44" s="333"/>
      <c r="EY44" s="333"/>
      <c r="EZ44" s="333"/>
      <c r="FA44" s="333"/>
      <c r="FB44" s="333"/>
      <c r="FC44" s="333"/>
      <c r="FD44" s="333"/>
      <c r="FE44" s="333"/>
      <c r="FF44" s="333"/>
      <c r="FG44" s="333"/>
      <c r="FH44" s="333"/>
      <c r="FI44" s="333"/>
      <c r="FJ44" s="333"/>
      <c r="FK44" s="333"/>
      <c r="FL44" s="333"/>
      <c r="FM44" s="333"/>
      <c r="FN44" s="333"/>
      <c r="FO44" s="333"/>
      <c r="FP44" s="333"/>
      <c r="FQ44" s="333"/>
      <c r="FR44" s="333"/>
      <c r="FS44" s="333"/>
      <c r="FT44" s="333"/>
      <c r="FU44" s="333"/>
      <c r="FV44" s="333"/>
      <c r="FW44" s="333"/>
      <c r="FX44" s="333"/>
      <c r="FY44" s="333"/>
      <c r="FZ44" s="333"/>
      <c r="GA44" s="333"/>
      <c r="GB44" s="333"/>
      <c r="GC44" s="333"/>
      <c r="GD44" s="333"/>
      <c r="GE44" s="333"/>
      <c r="GF44" s="333"/>
      <c r="GG44" s="333"/>
      <c r="GH44" s="333"/>
      <c r="GI44" s="333"/>
      <c r="GJ44" s="333"/>
      <c r="GK44" s="333"/>
      <c r="GL44" s="333"/>
      <c r="GM44" s="333"/>
      <c r="GN44" s="333"/>
      <c r="GO44" s="333"/>
      <c r="GP44" s="333"/>
      <c r="GQ44" s="333"/>
      <c r="GR44" s="333"/>
      <c r="GS44" s="333"/>
      <c r="GT44" s="333"/>
      <c r="GU44" s="333"/>
      <c r="GV44" s="333"/>
      <c r="GW44" s="333"/>
      <c r="GX44" s="333"/>
      <c r="GY44" s="333"/>
      <c r="GZ44" s="333"/>
      <c r="HA44" s="333"/>
      <c r="HB44" s="333"/>
      <c r="HC44" s="333"/>
      <c r="HD44" s="333"/>
      <c r="HE44" s="333"/>
      <c r="HF44" s="333"/>
      <c r="HG44" s="333"/>
      <c r="HH44" s="333"/>
      <c r="HI44" s="333"/>
      <c r="HJ44" s="333"/>
      <c r="HK44" s="333"/>
      <c r="HL44" s="333"/>
      <c r="HM44" s="333"/>
      <c r="HN44" s="333"/>
      <c r="HO44" s="333"/>
      <c r="HP44" s="333"/>
      <c r="HQ44" s="333"/>
      <c r="HR44" s="333"/>
      <c r="HS44" s="333"/>
      <c r="HT44" s="333"/>
      <c r="HU44" s="333"/>
      <c r="HV44" s="333"/>
      <c r="HW44" s="333"/>
      <c r="HX44" s="333"/>
      <c r="HY44" s="333"/>
      <c r="HZ44" s="333"/>
      <c r="IA44" s="333"/>
      <c r="IB44" s="333"/>
      <c r="IC44" s="333"/>
      <c r="ID44" s="333"/>
      <c r="IE44" s="333"/>
      <c r="IF44" s="333"/>
      <c r="IG44" s="333"/>
      <c r="IH44" s="333"/>
      <c r="II44" s="333"/>
      <c r="IJ44" s="333"/>
      <c r="IK44" s="333"/>
      <c r="IL44" s="333"/>
      <c r="IM44" s="333"/>
      <c r="IN44" s="333"/>
      <c r="IO44" s="333"/>
      <c r="IP44" s="333"/>
      <c r="IQ44" s="333"/>
      <c r="IR44" s="333"/>
      <c r="IS44" s="333"/>
      <c r="IT44" s="333"/>
      <c r="IU44" s="333"/>
      <c r="IV44" s="333"/>
      <c r="IW44" s="333"/>
      <c r="IX44" s="333"/>
      <c r="IY44" s="333"/>
      <c r="IZ44" s="333"/>
      <c r="JA44" s="333"/>
      <c r="JB44" s="333"/>
      <c r="JC44" s="333"/>
      <c r="JD44" s="333"/>
      <c r="JE44" s="333"/>
      <c r="JF44" s="333"/>
      <c r="JG44" s="333"/>
      <c r="JH44" s="333"/>
      <c r="JI44" s="333"/>
      <c r="JJ44" s="333"/>
      <c r="JK44" s="333"/>
      <c r="JL44" s="333"/>
      <c r="JM44" s="333"/>
      <c r="JN44" s="333"/>
      <c r="JO44" s="333"/>
      <c r="JP44" s="333"/>
      <c r="JQ44" s="333"/>
      <c r="JR44" s="333"/>
      <c r="JS44" s="333"/>
      <c r="JT44" s="333"/>
      <c r="JU44" s="333"/>
      <c r="JV44" s="333"/>
      <c r="JW44" s="333"/>
      <c r="JX44" s="333"/>
      <c r="JY44" s="333"/>
      <c r="JZ44" s="333"/>
      <c r="KA44" s="333"/>
      <c r="KB44" s="333"/>
      <c r="KC44" s="333"/>
      <c r="KD44" s="333"/>
      <c r="KE44" s="333"/>
      <c r="KF44" s="333"/>
      <c r="KG44" s="333"/>
      <c r="KH44" s="333"/>
      <c r="KI44" s="333"/>
      <c r="KJ44" s="333"/>
      <c r="KK44" s="333"/>
      <c r="KL44" s="333"/>
      <c r="KM44" s="333"/>
      <c r="KN44" s="333"/>
      <c r="KO44" s="333"/>
      <c r="KP44" s="333"/>
      <c r="KQ44" s="333"/>
      <c r="KR44" s="333"/>
      <c r="KS44" s="333"/>
      <c r="KT44" s="333"/>
      <c r="KU44" s="333"/>
      <c r="KV44" s="333"/>
      <c r="KW44" s="333"/>
      <c r="KX44" s="333"/>
      <c r="KY44" s="333"/>
      <c r="KZ44" s="333"/>
      <c r="LA44" s="333"/>
      <c r="LB44" s="333"/>
      <c r="LC44" s="333"/>
      <c r="LD44" s="333"/>
      <c r="LE44" s="333"/>
      <c r="LF44" s="333"/>
      <c r="LG44" s="333"/>
      <c r="LH44" s="333"/>
      <c r="LI44" s="333"/>
      <c r="LJ44" s="333"/>
      <c r="LK44" s="333"/>
      <c r="LL44" s="333"/>
      <c r="LM44" s="333"/>
    </row>
    <row r="45" spans="1:325">
      <c r="A45" s="310" t="str">
        <f>IF(OR(Data3!B12="Grand Total",Data3!B12=0),"",Data3!B12)</f>
        <v/>
      </c>
      <c r="B45" s="309" t="s">
        <v>484</v>
      </c>
      <c r="C45" s="347" t="str">
        <f ca="1">IFERROR(VLOOKUP(A45,Rezultatai!$B$44:$C$106,2,FALSE) &amp; " finansavimo sutarčių rengimas ir sudarymas","")</f>
        <v/>
      </c>
      <c r="D45" s="358"/>
      <c r="E45" s="326"/>
      <c r="F45" s="333"/>
      <c r="G45" s="333"/>
      <c r="H45" s="333"/>
      <c r="I45" s="333"/>
      <c r="J45" s="333"/>
      <c r="K45" s="333"/>
      <c r="L45" s="333"/>
      <c r="M45" s="333"/>
      <c r="N45" s="333"/>
      <c r="O45" s="333"/>
      <c r="P45" s="333"/>
      <c r="Q45" s="333"/>
      <c r="R45" s="333"/>
      <c r="S45" s="333"/>
      <c r="T45" s="333"/>
      <c r="U45" s="333"/>
      <c r="V45" s="333"/>
      <c r="W45" s="333"/>
      <c r="X45" s="333"/>
      <c r="Y45" s="333"/>
      <c r="Z45" s="333"/>
      <c r="AA45" s="333"/>
      <c r="AB45" s="333"/>
      <c r="AC45" s="333"/>
      <c r="AD45" s="333"/>
      <c r="AE45" s="333"/>
      <c r="AF45" s="333"/>
      <c r="AG45" s="333"/>
      <c r="AH45" s="333"/>
      <c r="AI45" s="333"/>
      <c r="AJ45" s="333"/>
      <c r="AK45" s="333"/>
      <c r="AL45" s="333"/>
      <c r="AM45" s="333"/>
      <c r="AN45" s="333"/>
      <c r="AO45" s="333"/>
      <c r="AP45" s="333"/>
      <c r="AQ45" s="333"/>
      <c r="AR45" s="333"/>
      <c r="AS45" s="333"/>
      <c r="AT45" s="333"/>
      <c r="AU45" s="333"/>
      <c r="AV45" s="333"/>
      <c r="AW45" s="333"/>
      <c r="AX45" s="333"/>
      <c r="AY45" s="333"/>
      <c r="AZ45" s="333"/>
      <c r="BA45" s="333"/>
      <c r="BB45" s="333"/>
      <c r="BC45" s="333"/>
      <c r="BD45" s="333"/>
      <c r="BE45" s="333"/>
      <c r="BF45" s="333"/>
      <c r="BG45" s="333"/>
      <c r="BH45" s="333"/>
      <c r="BI45" s="333"/>
      <c r="BJ45" s="333"/>
      <c r="BK45" s="333"/>
      <c r="BL45" s="333"/>
      <c r="BM45" s="333"/>
      <c r="BN45" s="333"/>
      <c r="BO45" s="333"/>
      <c r="BP45" s="333"/>
      <c r="BQ45" s="333"/>
      <c r="BR45" s="333"/>
      <c r="BS45" s="333"/>
      <c r="BT45" s="333"/>
      <c r="BU45" s="333"/>
      <c r="BV45" s="333"/>
      <c r="BW45" s="333"/>
      <c r="BX45" s="333"/>
      <c r="BY45" s="333"/>
      <c r="BZ45" s="333"/>
      <c r="CA45" s="333"/>
      <c r="CB45" s="333"/>
      <c r="CC45" s="333"/>
      <c r="CD45" s="333"/>
      <c r="CE45" s="333"/>
      <c r="CF45" s="333"/>
      <c r="CG45" s="333"/>
      <c r="CH45" s="333"/>
      <c r="CI45" s="333"/>
      <c r="CJ45" s="333"/>
      <c r="CK45" s="333"/>
      <c r="CL45" s="333"/>
      <c r="CM45" s="333"/>
      <c r="CN45" s="333"/>
      <c r="CO45" s="333"/>
      <c r="CP45" s="333"/>
      <c r="CQ45" s="333"/>
      <c r="CR45" s="333"/>
      <c r="CS45" s="333"/>
      <c r="CT45" s="333"/>
      <c r="CU45" s="333"/>
      <c r="CV45" s="333"/>
      <c r="CW45" s="333"/>
      <c r="CX45" s="333"/>
      <c r="CY45" s="333"/>
      <c r="CZ45" s="333"/>
      <c r="DA45" s="333"/>
      <c r="DB45" s="333"/>
      <c r="DC45" s="333"/>
      <c r="DD45" s="333"/>
      <c r="DE45" s="333"/>
      <c r="DF45" s="333"/>
      <c r="DG45" s="333"/>
      <c r="DH45" s="333"/>
      <c r="DI45" s="333"/>
      <c r="DJ45" s="333"/>
      <c r="DK45" s="333"/>
      <c r="DL45" s="333"/>
      <c r="DM45" s="333"/>
      <c r="DN45" s="333"/>
      <c r="DO45" s="333"/>
      <c r="DP45" s="333"/>
      <c r="DQ45" s="333"/>
      <c r="DR45" s="333"/>
      <c r="DS45" s="333"/>
      <c r="DT45" s="333"/>
      <c r="DU45" s="333"/>
      <c r="DV45" s="333"/>
      <c r="DW45" s="333"/>
      <c r="DX45" s="333"/>
      <c r="DY45" s="333"/>
      <c r="DZ45" s="333"/>
      <c r="EA45" s="333"/>
      <c r="EB45" s="333"/>
      <c r="EC45" s="333"/>
      <c r="ED45" s="333"/>
      <c r="EE45" s="333"/>
      <c r="EF45" s="333"/>
      <c r="EG45" s="333"/>
      <c r="EH45" s="333"/>
      <c r="EI45" s="333"/>
      <c r="EJ45" s="333"/>
      <c r="EK45" s="333"/>
      <c r="EL45" s="333"/>
      <c r="EM45" s="333"/>
      <c r="EN45" s="333"/>
      <c r="EO45" s="333"/>
      <c r="EP45" s="333"/>
      <c r="EQ45" s="333"/>
      <c r="ER45" s="333"/>
      <c r="ES45" s="333"/>
      <c r="ET45" s="333"/>
      <c r="EU45" s="333"/>
      <c r="EV45" s="333"/>
      <c r="EW45" s="333"/>
      <c r="EX45" s="333"/>
      <c r="EY45" s="333"/>
      <c r="EZ45" s="333"/>
      <c r="FA45" s="333"/>
      <c r="FB45" s="333"/>
      <c r="FC45" s="333"/>
      <c r="FD45" s="333"/>
      <c r="FE45" s="333"/>
      <c r="FF45" s="333"/>
      <c r="FG45" s="333"/>
      <c r="FH45" s="333"/>
      <c r="FI45" s="333"/>
      <c r="FJ45" s="333"/>
      <c r="FK45" s="333"/>
      <c r="FL45" s="333"/>
      <c r="FM45" s="333"/>
      <c r="FN45" s="333"/>
      <c r="FO45" s="333"/>
      <c r="FP45" s="333"/>
      <c r="FQ45" s="333"/>
      <c r="FR45" s="333"/>
      <c r="FS45" s="333"/>
      <c r="FT45" s="333"/>
      <c r="FU45" s="333"/>
      <c r="FV45" s="333"/>
      <c r="FW45" s="333"/>
      <c r="FX45" s="333"/>
      <c r="FY45" s="333"/>
      <c r="FZ45" s="333"/>
      <c r="GA45" s="333"/>
      <c r="GB45" s="333"/>
      <c r="GC45" s="333"/>
      <c r="GD45" s="333"/>
      <c r="GE45" s="333"/>
      <c r="GF45" s="333"/>
      <c r="GG45" s="333"/>
      <c r="GH45" s="333"/>
      <c r="GI45" s="333"/>
      <c r="GJ45" s="333"/>
      <c r="GK45" s="333"/>
      <c r="GL45" s="333"/>
      <c r="GM45" s="333"/>
      <c r="GN45" s="333"/>
      <c r="GO45" s="333"/>
      <c r="GP45" s="333"/>
      <c r="GQ45" s="333"/>
      <c r="GR45" s="333"/>
      <c r="GS45" s="333"/>
      <c r="GT45" s="333"/>
      <c r="GU45" s="333"/>
      <c r="GV45" s="333"/>
      <c r="GW45" s="333"/>
      <c r="GX45" s="333"/>
      <c r="GY45" s="333"/>
      <c r="GZ45" s="333"/>
      <c r="HA45" s="333"/>
      <c r="HB45" s="333"/>
      <c r="HC45" s="333"/>
      <c r="HD45" s="333"/>
      <c r="HE45" s="333"/>
      <c r="HF45" s="333"/>
      <c r="HG45" s="333"/>
      <c r="HH45" s="333"/>
      <c r="HI45" s="333"/>
      <c r="HJ45" s="333"/>
      <c r="HK45" s="333"/>
      <c r="HL45" s="333"/>
      <c r="HM45" s="333"/>
      <c r="HN45" s="333"/>
      <c r="HO45" s="333"/>
      <c r="HP45" s="333"/>
      <c r="HQ45" s="333"/>
      <c r="HR45" s="333"/>
      <c r="HS45" s="333"/>
      <c r="HT45" s="333"/>
      <c r="HU45" s="333"/>
      <c r="HV45" s="333"/>
      <c r="HW45" s="333"/>
      <c r="HX45" s="333"/>
      <c r="HY45" s="333"/>
      <c r="HZ45" s="333"/>
      <c r="IA45" s="333"/>
      <c r="IB45" s="333"/>
      <c r="IC45" s="333"/>
      <c r="ID45" s="333"/>
      <c r="IE45" s="333"/>
      <c r="IF45" s="333"/>
      <c r="IG45" s="333"/>
      <c r="IH45" s="333"/>
      <c r="II45" s="333"/>
      <c r="IJ45" s="333"/>
      <c r="IK45" s="333"/>
      <c r="IL45" s="333"/>
      <c r="IM45" s="333"/>
      <c r="IN45" s="333"/>
      <c r="IO45" s="333"/>
      <c r="IP45" s="333"/>
      <c r="IQ45" s="333"/>
      <c r="IR45" s="333"/>
      <c r="IS45" s="333"/>
      <c r="IT45" s="333"/>
      <c r="IU45" s="333"/>
      <c r="IV45" s="333"/>
      <c r="IW45" s="333"/>
      <c r="IX45" s="333"/>
      <c r="IY45" s="333"/>
      <c r="IZ45" s="333"/>
      <c r="JA45" s="333"/>
      <c r="JB45" s="333"/>
      <c r="JC45" s="333"/>
      <c r="JD45" s="333"/>
      <c r="JE45" s="333"/>
      <c r="JF45" s="333"/>
      <c r="JG45" s="333"/>
      <c r="JH45" s="333"/>
      <c r="JI45" s="333"/>
      <c r="JJ45" s="333"/>
      <c r="JK45" s="333"/>
      <c r="JL45" s="333"/>
      <c r="JM45" s="333"/>
      <c r="JN45" s="333"/>
      <c r="JO45" s="333"/>
      <c r="JP45" s="333"/>
      <c r="JQ45" s="333"/>
      <c r="JR45" s="333"/>
      <c r="JS45" s="333"/>
      <c r="JT45" s="333"/>
      <c r="JU45" s="333"/>
      <c r="JV45" s="333"/>
      <c r="JW45" s="333"/>
      <c r="JX45" s="333"/>
      <c r="JY45" s="333"/>
      <c r="JZ45" s="333"/>
      <c r="KA45" s="333"/>
      <c r="KB45" s="333"/>
      <c r="KC45" s="333"/>
      <c r="KD45" s="333"/>
      <c r="KE45" s="333"/>
      <c r="KF45" s="333"/>
      <c r="KG45" s="333"/>
      <c r="KH45" s="333"/>
      <c r="KI45" s="333"/>
      <c r="KJ45" s="333"/>
      <c r="KK45" s="333"/>
      <c r="KL45" s="333"/>
      <c r="KM45" s="333"/>
      <c r="KN45" s="333"/>
      <c r="KO45" s="333"/>
      <c r="KP45" s="333"/>
      <c r="KQ45" s="333"/>
      <c r="KR45" s="333"/>
      <c r="KS45" s="333"/>
      <c r="KT45" s="333"/>
      <c r="KU45" s="333"/>
      <c r="KV45" s="333"/>
      <c r="KW45" s="333"/>
      <c r="KX45" s="333"/>
      <c r="KY45" s="333"/>
      <c r="KZ45" s="333"/>
      <c r="LA45" s="333"/>
      <c r="LB45" s="333"/>
      <c r="LC45" s="333"/>
      <c r="LD45" s="333"/>
      <c r="LE45" s="333"/>
      <c r="LF45" s="333"/>
      <c r="LG45" s="333"/>
      <c r="LH45" s="333"/>
      <c r="LI45" s="333"/>
      <c r="LJ45" s="333"/>
      <c r="LK45" s="333"/>
      <c r="LL45" s="333"/>
      <c r="LM45" s="333"/>
    </row>
    <row r="46" spans="1:325" hidden="1">
      <c r="A46" s="310" t="str">
        <f>IF(OR(Data3!B13="Grand Total",Data3!B13=0),"",Data3!B13)</f>
        <v/>
      </c>
      <c r="B46" s="309" t="s">
        <v>485</v>
      </c>
      <c r="C46" s="347" t="str">
        <f ca="1">IFERROR(VLOOKUP(A46,Rezultatai!$B$44:$C$106,2,FALSE) &amp; " finansavimo sutarčių rengimas ir sudarymas","")</f>
        <v/>
      </c>
      <c r="D46" s="358"/>
      <c r="E46" s="326"/>
      <c r="F46" s="333"/>
      <c r="G46" s="333"/>
      <c r="H46" s="333"/>
      <c r="I46" s="333"/>
      <c r="J46" s="333"/>
      <c r="K46" s="333"/>
      <c r="L46" s="333"/>
      <c r="M46" s="333"/>
      <c r="N46" s="333"/>
      <c r="O46" s="333"/>
      <c r="P46" s="333"/>
      <c r="Q46" s="333"/>
      <c r="R46" s="333"/>
      <c r="S46" s="333"/>
      <c r="T46" s="333"/>
      <c r="U46" s="333"/>
      <c r="V46" s="333"/>
      <c r="W46" s="333"/>
      <c r="X46" s="333"/>
      <c r="Y46" s="333"/>
      <c r="Z46" s="333"/>
      <c r="AA46" s="333"/>
      <c r="AB46" s="333"/>
      <c r="AC46" s="333"/>
      <c r="AD46" s="333"/>
      <c r="AE46" s="333"/>
      <c r="AF46" s="333"/>
      <c r="AG46" s="333"/>
      <c r="AH46" s="333"/>
      <c r="AI46" s="333"/>
      <c r="AJ46" s="333"/>
      <c r="AK46" s="333"/>
      <c r="AL46" s="333"/>
      <c r="AM46" s="333"/>
      <c r="AN46" s="333"/>
      <c r="AO46" s="333"/>
      <c r="AP46" s="333"/>
      <c r="AQ46" s="333"/>
      <c r="AR46" s="333"/>
      <c r="AS46" s="333"/>
      <c r="AT46" s="333"/>
      <c r="AU46" s="333"/>
      <c r="AV46" s="333"/>
      <c r="AW46" s="333"/>
      <c r="AX46" s="333"/>
      <c r="AY46" s="333"/>
      <c r="AZ46" s="333"/>
      <c r="BA46" s="333"/>
      <c r="BB46" s="333"/>
      <c r="BC46" s="333"/>
      <c r="BD46" s="333"/>
      <c r="BE46" s="333"/>
      <c r="BF46" s="333"/>
      <c r="BG46" s="333"/>
      <c r="BH46" s="333"/>
      <c r="BI46" s="333"/>
      <c r="BJ46" s="333"/>
      <c r="BK46" s="333"/>
      <c r="BL46" s="333"/>
      <c r="BM46" s="333"/>
      <c r="BN46" s="333"/>
      <c r="BO46" s="333"/>
      <c r="BP46" s="333"/>
      <c r="BQ46" s="333"/>
      <c r="BR46" s="333"/>
      <c r="BS46" s="333"/>
      <c r="BT46" s="333"/>
      <c r="BU46" s="333"/>
      <c r="BV46" s="333"/>
      <c r="BW46" s="333"/>
      <c r="BX46" s="333"/>
      <c r="BY46" s="333"/>
      <c r="BZ46" s="333"/>
      <c r="CA46" s="333"/>
      <c r="CB46" s="333"/>
      <c r="CC46" s="333"/>
      <c r="CD46" s="333"/>
      <c r="CE46" s="333"/>
      <c r="CF46" s="333"/>
      <c r="CG46" s="333"/>
      <c r="CH46" s="333"/>
      <c r="CI46" s="333"/>
      <c r="CJ46" s="333"/>
      <c r="CK46" s="333"/>
      <c r="CL46" s="333"/>
      <c r="CM46" s="333"/>
      <c r="CN46" s="333"/>
      <c r="CO46" s="333"/>
      <c r="CP46" s="333"/>
      <c r="CQ46" s="333"/>
      <c r="CR46" s="333"/>
      <c r="CS46" s="333"/>
      <c r="CT46" s="333"/>
      <c r="CU46" s="333"/>
      <c r="CV46" s="333"/>
      <c r="CW46" s="333"/>
      <c r="CX46" s="333"/>
      <c r="CY46" s="333"/>
      <c r="CZ46" s="333"/>
      <c r="DA46" s="333"/>
      <c r="DB46" s="333"/>
      <c r="DC46" s="333"/>
      <c r="DD46" s="333"/>
      <c r="DE46" s="333"/>
      <c r="DF46" s="333"/>
      <c r="DG46" s="333"/>
      <c r="DH46" s="333"/>
      <c r="DI46" s="333"/>
      <c r="DJ46" s="333"/>
      <c r="DK46" s="333"/>
      <c r="DL46" s="333"/>
      <c r="DM46" s="333"/>
      <c r="DN46" s="333"/>
      <c r="DO46" s="333"/>
      <c r="DP46" s="333"/>
      <c r="DQ46" s="333"/>
      <c r="DR46" s="333"/>
      <c r="DS46" s="333"/>
      <c r="DT46" s="333"/>
      <c r="DU46" s="333"/>
      <c r="DV46" s="333"/>
      <c r="DW46" s="333"/>
      <c r="DX46" s="333"/>
      <c r="DY46" s="333"/>
      <c r="DZ46" s="333"/>
      <c r="EA46" s="333"/>
      <c r="EB46" s="333"/>
      <c r="EC46" s="333"/>
      <c r="ED46" s="333"/>
      <c r="EE46" s="333"/>
      <c r="EF46" s="333"/>
      <c r="EG46" s="333"/>
      <c r="EH46" s="333"/>
      <c r="EI46" s="333"/>
      <c r="EJ46" s="333"/>
      <c r="EK46" s="333"/>
      <c r="EL46" s="333"/>
      <c r="EM46" s="333"/>
      <c r="EN46" s="333"/>
      <c r="EO46" s="333"/>
      <c r="EP46" s="333"/>
      <c r="EQ46" s="333"/>
      <c r="ER46" s="333"/>
      <c r="ES46" s="333"/>
      <c r="ET46" s="333"/>
      <c r="EU46" s="333"/>
      <c r="EV46" s="333"/>
      <c r="EW46" s="333"/>
      <c r="EX46" s="333"/>
      <c r="EY46" s="333"/>
      <c r="EZ46" s="333"/>
      <c r="FA46" s="333"/>
      <c r="FB46" s="333"/>
      <c r="FC46" s="333"/>
      <c r="FD46" s="333"/>
      <c r="FE46" s="333"/>
      <c r="FF46" s="333"/>
      <c r="FG46" s="333"/>
      <c r="FH46" s="333"/>
      <c r="FI46" s="333"/>
      <c r="FJ46" s="333"/>
      <c r="FK46" s="333"/>
      <c r="FL46" s="333"/>
      <c r="FM46" s="333"/>
      <c r="FN46" s="333"/>
      <c r="FO46" s="333"/>
      <c r="FP46" s="333"/>
      <c r="FQ46" s="333"/>
      <c r="FR46" s="333"/>
      <c r="FS46" s="333"/>
      <c r="FT46" s="333"/>
      <c r="FU46" s="333"/>
      <c r="FV46" s="333"/>
      <c r="FW46" s="333"/>
      <c r="FX46" s="333"/>
      <c r="FY46" s="333"/>
      <c r="FZ46" s="333"/>
      <c r="GA46" s="333"/>
      <c r="GB46" s="333"/>
      <c r="GC46" s="333"/>
      <c r="GD46" s="333"/>
      <c r="GE46" s="333"/>
      <c r="GF46" s="333"/>
      <c r="GG46" s="333"/>
      <c r="GH46" s="333"/>
      <c r="GI46" s="333"/>
      <c r="GJ46" s="333"/>
      <c r="GK46" s="333"/>
      <c r="GL46" s="333"/>
      <c r="GM46" s="333"/>
      <c r="GN46" s="333"/>
      <c r="GO46" s="333"/>
      <c r="GP46" s="333"/>
      <c r="GQ46" s="333"/>
      <c r="GR46" s="333"/>
      <c r="GS46" s="333"/>
      <c r="GT46" s="333"/>
      <c r="GU46" s="333"/>
      <c r="GV46" s="333"/>
      <c r="GW46" s="333"/>
      <c r="GX46" s="333"/>
      <c r="GY46" s="333"/>
      <c r="GZ46" s="333"/>
      <c r="HA46" s="333"/>
      <c r="HB46" s="333"/>
      <c r="HC46" s="333"/>
      <c r="HD46" s="333"/>
      <c r="HE46" s="333"/>
      <c r="HF46" s="333"/>
      <c r="HG46" s="333"/>
      <c r="HH46" s="333"/>
      <c r="HI46" s="333"/>
      <c r="HJ46" s="333"/>
      <c r="HK46" s="333"/>
      <c r="HL46" s="333"/>
      <c r="HM46" s="333"/>
      <c r="HN46" s="333"/>
      <c r="HO46" s="333"/>
      <c r="HP46" s="333"/>
      <c r="HQ46" s="333"/>
      <c r="HR46" s="333"/>
      <c r="HS46" s="333"/>
      <c r="HT46" s="333"/>
      <c r="HU46" s="333"/>
      <c r="HV46" s="333"/>
      <c r="HW46" s="333"/>
      <c r="HX46" s="333"/>
      <c r="HY46" s="333"/>
      <c r="HZ46" s="333"/>
      <c r="IA46" s="333"/>
      <c r="IB46" s="333"/>
      <c r="IC46" s="333"/>
      <c r="ID46" s="333"/>
      <c r="IE46" s="333"/>
      <c r="IF46" s="333"/>
      <c r="IG46" s="333"/>
      <c r="IH46" s="333"/>
      <c r="II46" s="333"/>
      <c r="IJ46" s="333"/>
      <c r="IK46" s="333"/>
      <c r="IL46" s="333"/>
      <c r="IM46" s="333"/>
      <c r="IN46" s="333"/>
      <c r="IO46" s="333"/>
      <c r="IP46" s="333"/>
      <c r="IQ46" s="333"/>
      <c r="IR46" s="333"/>
      <c r="IS46" s="333"/>
      <c r="IT46" s="333"/>
      <c r="IU46" s="333"/>
      <c r="IV46" s="333"/>
      <c r="IW46" s="333"/>
      <c r="IX46" s="333"/>
      <c r="IY46" s="333"/>
      <c r="IZ46" s="333"/>
      <c r="JA46" s="333"/>
      <c r="JB46" s="333"/>
      <c r="JC46" s="333"/>
      <c r="JD46" s="333"/>
      <c r="JE46" s="333"/>
      <c r="JF46" s="333"/>
      <c r="JG46" s="333"/>
      <c r="JH46" s="333"/>
      <c r="JI46" s="333"/>
      <c r="JJ46" s="333"/>
      <c r="JK46" s="333"/>
      <c r="JL46" s="333"/>
      <c r="JM46" s="333"/>
      <c r="JN46" s="333"/>
      <c r="JO46" s="333"/>
      <c r="JP46" s="333"/>
      <c r="JQ46" s="333"/>
      <c r="JR46" s="333"/>
      <c r="JS46" s="333"/>
      <c r="JT46" s="333"/>
      <c r="JU46" s="333"/>
      <c r="JV46" s="333"/>
      <c r="JW46" s="333"/>
      <c r="JX46" s="333"/>
      <c r="JY46" s="333"/>
      <c r="JZ46" s="333"/>
      <c r="KA46" s="333"/>
      <c r="KB46" s="333"/>
      <c r="KC46" s="333"/>
      <c r="KD46" s="333"/>
      <c r="KE46" s="333"/>
      <c r="KF46" s="333"/>
      <c r="KG46" s="333"/>
      <c r="KH46" s="333"/>
      <c r="KI46" s="333"/>
      <c r="KJ46" s="333"/>
      <c r="KK46" s="333"/>
      <c r="KL46" s="333"/>
      <c r="KM46" s="333"/>
      <c r="KN46" s="333"/>
      <c r="KO46" s="333"/>
      <c r="KP46" s="333"/>
      <c r="KQ46" s="333"/>
      <c r="KR46" s="333"/>
      <c r="KS46" s="333"/>
      <c r="KT46" s="333"/>
      <c r="KU46" s="333"/>
      <c r="KV46" s="333"/>
      <c r="KW46" s="333"/>
      <c r="KX46" s="333"/>
      <c r="KY46" s="333"/>
      <c r="KZ46" s="333"/>
      <c r="LA46" s="333"/>
      <c r="LB46" s="333"/>
      <c r="LC46" s="333"/>
      <c r="LD46" s="333"/>
      <c r="LE46" s="333"/>
      <c r="LF46" s="333"/>
      <c r="LG46" s="333"/>
      <c r="LH46" s="333"/>
      <c r="LI46" s="333"/>
      <c r="LJ46" s="333"/>
      <c r="LK46" s="333"/>
      <c r="LL46" s="333"/>
      <c r="LM46" s="333"/>
    </row>
    <row r="47" spans="1:325" hidden="1">
      <c r="A47" s="310" t="str">
        <f>IF(OR(Data3!B13="Grand Total",Data3!B13=0),"",Data3!B13)</f>
        <v/>
      </c>
      <c r="B47" s="309" t="s">
        <v>486</v>
      </c>
      <c r="C47" s="347" t="str">
        <f ca="1">IFERROR(VLOOKUP(A47,Rezultatai!$B$44:$C$106,2,FALSE) &amp; " finansavimo sutarčių rengimas ir sudarymas","")</f>
        <v/>
      </c>
      <c r="D47" s="358"/>
      <c r="E47" s="326"/>
      <c r="F47" s="333"/>
      <c r="G47" s="333"/>
      <c r="H47" s="333"/>
      <c r="I47" s="333"/>
      <c r="J47" s="333"/>
      <c r="K47" s="333"/>
      <c r="L47" s="333"/>
      <c r="M47" s="333"/>
      <c r="N47" s="333"/>
      <c r="O47" s="333"/>
      <c r="P47" s="333"/>
      <c r="Q47" s="333"/>
      <c r="R47" s="333"/>
      <c r="S47" s="333"/>
      <c r="T47" s="333"/>
      <c r="U47" s="333"/>
      <c r="V47" s="333"/>
      <c r="W47" s="333"/>
      <c r="X47" s="333"/>
      <c r="Y47" s="333"/>
      <c r="Z47" s="333"/>
      <c r="AA47" s="333"/>
      <c r="AB47" s="333"/>
      <c r="AC47" s="333"/>
      <c r="AD47" s="333"/>
      <c r="AE47" s="333"/>
      <c r="AF47" s="333"/>
      <c r="AG47" s="333"/>
      <c r="AH47" s="333"/>
      <c r="AI47" s="333"/>
      <c r="AJ47" s="333"/>
      <c r="AK47" s="333"/>
      <c r="AL47" s="333"/>
      <c r="AM47" s="333"/>
      <c r="AN47" s="333"/>
      <c r="AO47" s="333"/>
      <c r="AP47" s="333"/>
      <c r="AQ47" s="333"/>
      <c r="AR47" s="333"/>
      <c r="AS47" s="333"/>
      <c r="AT47" s="333"/>
      <c r="AU47" s="333"/>
      <c r="AV47" s="333"/>
      <c r="AW47" s="333"/>
      <c r="AX47" s="333"/>
      <c r="AY47" s="333"/>
      <c r="AZ47" s="333"/>
      <c r="BA47" s="333"/>
      <c r="BB47" s="333"/>
      <c r="BC47" s="333"/>
      <c r="BD47" s="333"/>
      <c r="BE47" s="333"/>
      <c r="BF47" s="333"/>
      <c r="BG47" s="333"/>
      <c r="BH47" s="333"/>
      <c r="BI47" s="333"/>
      <c r="BJ47" s="333"/>
      <c r="BK47" s="333"/>
      <c r="BL47" s="333"/>
      <c r="BM47" s="333"/>
      <c r="BN47" s="333"/>
      <c r="BO47" s="333"/>
      <c r="BP47" s="333"/>
      <c r="BQ47" s="333"/>
      <c r="BR47" s="333"/>
      <c r="BS47" s="333"/>
      <c r="BT47" s="333"/>
      <c r="BU47" s="333"/>
      <c r="BV47" s="333"/>
      <c r="BW47" s="333"/>
      <c r="BX47" s="333"/>
      <c r="BY47" s="333"/>
      <c r="BZ47" s="333"/>
      <c r="CA47" s="333"/>
      <c r="CB47" s="333"/>
      <c r="CC47" s="333"/>
      <c r="CD47" s="333"/>
      <c r="CE47" s="333"/>
      <c r="CF47" s="333"/>
      <c r="CG47" s="333"/>
      <c r="CH47" s="333"/>
      <c r="CI47" s="333"/>
      <c r="CJ47" s="333"/>
      <c r="CK47" s="333"/>
      <c r="CL47" s="333"/>
      <c r="CM47" s="333"/>
      <c r="CN47" s="333"/>
      <c r="CO47" s="333"/>
      <c r="CP47" s="333"/>
      <c r="CQ47" s="333"/>
      <c r="CR47" s="333"/>
      <c r="CS47" s="333"/>
      <c r="CT47" s="333"/>
      <c r="CU47" s="333"/>
      <c r="CV47" s="333"/>
      <c r="CW47" s="333"/>
      <c r="CX47" s="333"/>
      <c r="CY47" s="333"/>
      <c r="CZ47" s="333"/>
      <c r="DA47" s="333"/>
      <c r="DB47" s="333"/>
      <c r="DC47" s="333"/>
      <c r="DD47" s="333"/>
      <c r="DE47" s="333"/>
      <c r="DF47" s="333"/>
      <c r="DG47" s="333"/>
      <c r="DH47" s="333"/>
      <c r="DI47" s="333"/>
      <c r="DJ47" s="333"/>
      <c r="DK47" s="333"/>
      <c r="DL47" s="333"/>
      <c r="DM47" s="333"/>
      <c r="DN47" s="333"/>
      <c r="DO47" s="333"/>
      <c r="DP47" s="333"/>
      <c r="DQ47" s="333"/>
      <c r="DR47" s="333"/>
      <c r="DS47" s="333"/>
      <c r="DT47" s="333"/>
      <c r="DU47" s="333"/>
      <c r="DV47" s="333"/>
      <c r="DW47" s="333"/>
      <c r="DX47" s="333"/>
      <c r="DY47" s="333"/>
      <c r="DZ47" s="333"/>
      <c r="EA47" s="333"/>
      <c r="EB47" s="333"/>
      <c r="EC47" s="333"/>
      <c r="ED47" s="333"/>
      <c r="EE47" s="333"/>
      <c r="EF47" s="333"/>
      <c r="EG47" s="333"/>
      <c r="EH47" s="333"/>
      <c r="EI47" s="333"/>
      <c r="EJ47" s="333"/>
      <c r="EK47" s="333"/>
      <c r="EL47" s="333"/>
      <c r="EM47" s="333"/>
      <c r="EN47" s="333"/>
      <c r="EO47" s="333"/>
      <c r="EP47" s="333"/>
      <c r="EQ47" s="333"/>
      <c r="ER47" s="333"/>
      <c r="ES47" s="333"/>
      <c r="ET47" s="333"/>
      <c r="EU47" s="333"/>
      <c r="EV47" s="333"/>
      <c r="EW47" s="333"/>
      <c r="EX47" s="333"/>
      <c r="EY47" s="333"/>
      <c r="EZ47" s="333"/>
      <c r="FA47" s="333"/>
      <c r="FB47" s="333"/>
      <c r="FC47" s="333"/>
      <c r="FD47" s="333"/>
      <c r="FE47" s="333"/>
      <c r="FF47" s="333"/>
      <c r="FG47" s="333"/>
      <c r="FH47" s="333"/>
      <c r="FI47" s="333"/>
      <c r="FJ47" s="333"/>
      <c r="FK47" s="333"/>
      <c r="FL47" s="333"/>
      <c r="FM47" s="333"/>
      <c r="FN47" s="333"/>
      <c r="FO47" s="333"/>
      <c r="FP47" s="333"/>
      <c r="FQ47" s="333"/>
      <c r="FR47" s="333"/>
      <c r="FS47" s="333"/>
      <c r="FT47" s="333"/>
      <c r="FU47" s="333"/>
      <c r="FV47" s="333"/>
      <c r="FW47" s="333"/>
      <c r="FX47" s="333"/>
      <c r="FY47" s="333"/>
      <c r="FZ47" s="333"/>
      <c r="GA47" s="333"/>
      <c r="GB47" s="333"/>
      <c r="GC47" s="333"/>
      <c r="GD47" s="333"/>
      <c r="GE47" s="333"/>
      <c r="GF47" s="333"/>
      <c r="GG47" s="333"/>
      <c r="GH47" s="333"/>
      <c r="GI47" s="333"/>
      <c r="GJ47" s="333"/>
      <c r="GK47" s="333"/>
      <c r="GL47" s="333"/>
      <c r="GM47" s="333"/>
      <c r="GN47" s="333"/>
      <c r="GO47" s="333"/>
      <c r="GP47" s="333"/>
      <c r="GQ47" s="333"/>
      <c r="GR47" s="333"/>
      <c r="GS47" s="333"/>
      <c r="GT47" s="333"/>
      <c r="GU47" s="333"/>
      <c r="GV47" s="333"/>
      <c r="GW47" s="333"/>
      <c r="GX47" s="333"/>
      <c r="GY47" s="333"/>
      <c r="GZ47" s="333"/>
      <c r="HA47" s="333"/>
      <c r="HB47" s="333"/>
      <c r="HC47" s="333"/>
      <c r="HD47" s="333"/>
      <c r="HE47" s="333"/>
      <c r="HF47" s="333"/>
      <c r="HG47" s="333"/>
      <c r="HH47" s="333"/>
      <c r="HI47" s="333"/>
      <c r="HJ47" s="333"/>
      <c r="HK47" s="333"/>
      <c r="HL47" s="333"/>
      <c r="HM47" s="333"/>
      <c r="HN47" s="333"/>
      <c r="HO47" s="333"/>
      <c r="HP47" s="333"/>
      <c r="HQ47" s="333"/>
      <c r="HR47" s="333"/>
      <c r="HS47" s="333"/>
      <c r="HT47" s="333"/>
      <c r="HU47" s="333"/>
      <c r="HV47" s="333"/>
      <c r="HW47" s="333"/>
      <c r="HX47" s="333"/>
      <c r="HY47" s="333"/>
      <c r="HZ47" s="333"/>
      <c r="IA47" s="333"/>
      <c r="IB47" s="333"/>
      <c r="IC47" s="333"/>
      <c r="ID47" s="333"/>
      <c r="IE47" s="333"/>
      <c r="IF47" s="333"/>
      <c r="IG47" s="333"/>
      <c r="IH47" s="333"/>
      <c r="II47" s="333"/>
      <c r="IJ47" s="333"/>
      <c r="IK47" s="333"/>
      <c r="IL47" s="333"/>
      <c r="IM47" s="333"/>
      <c r="IN47" s="333"/>
      <c r="IO47" s="333"/>
      <c r="IP47" s="333"/>
      <c r="IQ47" s="333"/>
      <c r="IR47" s="333"/>
      <c r="IS47" s="333"/>
      <c r="IT47" s="333"/>
      <c r="IU47" s="333"/>
      <c r="IV47" s="333"/>
      <c r="IW47" s="333"/>
      <c r="IX47" s="333"/>
      <c r="IY47" s="333"/>
      <c r="IZ47" s="333"/>
      <c r="JA47" s="333"/>
      <c r="JB47" s="333"/>
      <c r="JC47" s="333"/>
      <c r="JD47" s="333"/>
      <c r="JE47" s="333"/>
      <c r="JF47" s="333"/>
      <c r="JG47" s="333"/>
      <c r="JH47" s="333"/>
      <c r="JI47" s="333"/>
      <c r="JJ47" s="333"/>
      <c r="JK47" s="333"/>
      <c r="JL47" s="333"/>
      <c r="JM47" s="333"/>
      <c r="JN47" s="333"/>
      <c r="JO47" s="333"/>
      <c r="JP47" s="333"/>
      <c r="JQ47" s="333"/>
      <c r="JR47" s="333"/>
      <c r="JS47" s="333"/>
      <c r="JT47" s="333"/>
      <c r="JU47" s="333"/>
      <c r="JV47" s="333"/>
      <c r="JW47" s="333"/>
      <c r="JX47" s="333"/>
      <c r="JY47" s="333"/>
      <c r="JZ47" s="333"/>
      <c r="KA47" s="333"/>
      <c r="KB47" s="333"/>
      <c r="KC47" s="333"/>
      <c r="KD47" s="333"/>
      <c r="KE47" s="333"/>
      <c r="KF47" s="333"/>
      <c r="KG47" s="333"/>
      <c r="KH47" s="333"/>
      <c r="KI47" s="333"/>
      <c r="KJ47" s="333"/>
      <c r="KK47" s="333"/>
      <c r="KL47" s="333"/>
      <c r="KM47" s="333"/>
      <c r="KN47" s="333"/>
      <c r="KO47" s="333"/>
      <c r="KP47" s="333"/>
      <c r="KQ47" s="333"/>
      <c r="KR47" s="333"/>
      <c r="KS47" s="333"/>
      <c r="KT47" s="333"/>
      <c r="KU47" s="333"/>
      <c r="KV47" s="333"/>
      <c r="KW47" s="333"/>
      <c r="KX47" s="333"/>
      <c r="KY47" s="333"/>
      <c r="KZ47" s="333"/>
      <c r="LA47" s="333"/>
      <c r="LB47" s="333"/>
      <c r="LC47" s="333"/>
      <c r="LD47" s="333"/>
      <c r="LE47" s="333"/>
      <c r="LF47" s="333"/>
      <c r="LG47" s="333"/>
      <c r="LH47" s="333"/>
      <c r="LI47" s="333"/>
      <c r="LJ47" s="333"/>
      <c r="LK47" s="333"/>
      <c r="LL47" s="333"/>
      <c r="LM47" s="333"/>
    </row>
    <row r="48" spans="1:325" hidden="1">
      <c r="A48" s="310" t="str">
        <f>IF(OR(Data3!B14="Grand Total",Data3!B14=0),"",Data3!B14)</f>
        <v/>
      </c>
      <c r="B48" s="309" t="s">
        <v>487</v>
      </c>
      <c r="C48" s="347" t="str">
        <f ca="1">IFERROR(VLOOKUP(A48,Rezultatai!$B$44:$C$106,2,FALSE) &amp; " finansavimo sutarčių rengimas ir sudarymas","")</f>
        <v/>
      </c>
      <c r="D48" s="358"/>
      <c r="E48" s="326"/>
      <c r="F48" s="333"/>
      <c r="G48" s="333"/>
      <c r="H48" s="333"/>
      <c r="I48" s="333"/>
      <c r="J48" s="333"/>
      <c r="K48" s="333"/>
      <c r="L48" s="333"/>
      <c r="M48" s="333"/>
      <c r="N48" s="333"/>
      <c r="O48" s="333"/>
      <c r="P48" s="333"/>
      <c r="Q48" s="333"/>
      <c r="R48" s="333"/>
      <c r="S48" s="333"/>
      <c r="T48" s="333"/>
      <c r="U48" s="333"/>
      <c r="V48" s="333"/>
      <c r="W48" s="333"/>
      <c r="X48" s="333"/>
      <c r="Y48" s="333"/>
      <c r="Z48" s="333"/>
      <c r="AA48" s="333"/>
      <c r="AB48" s="333"/>
      <c r="AC48" s="333"/>
      <c r="AD48" s="333"/>
      <c r="AE48" s="333"/>
      <c r="AF48" s="333"/>
      <c r="AG48" s="333"/>
      <c r="AH48" s="333"/>
      <c r="AI48" s="333"/>
      <c r="AJ48" s="333"/>
      <c r="AK48" s="333"/>
      <c r="AL48" s="333"/>
      <c r="AM48" s="333"/>
      <c r="AN48" s="333"/>
      <c r="AO48" s="333"/>
      <c r="AP48" s="333"/>
      <c r="AQ48" s="333"/>
      <c r="AR48" s="333"/>
      <c r="AS48" s="333"/>
      <c r="AT48" s="333"/>
      <c r="AU48" s="333"/>
      <c r="AV48" s="333"/>
      <c r="AW48" s="333"/>
      <c r="AX48" s="333"/>
      <c r="AY48" s="333"/>
      <c r="AZ48" s="333"/>
      <c r="BA48" s="333"/>
      <c r="BB48" s="333"/>
      <c r="BC48" s="333"/>
      <c r="BD48" s="333"/>
      <c r="BE48" s="333"/>
      <c r="BF48" s="333"/>
      <c r="BG48" s="333"/>
      <c r="BH48" s="333"/>
      <c r="BI48" s="333"/>
      <c r="BJ48" s="333"/>
      <c r="BK48" s="333"/>
      <c r="BL48" s="333"/>
      <c r="BM48" s="333"/>
      <c r="BN48" s="333"/>
      <c r="BO48" s="333"/>
      <c r="BP48" s="333"/>
      <c r="BQ48" s="333"/>
      <c r="BR48" s="333"/>
      <c r="BS48" s="333"/>
      <c r="BT48" s="333"/>
      <c r="BU48" s="333"/>
      <c r="BV48" s="333"/>
      <c r="BW48" s="333"/>
      <c r="BX48" s="333"/>
      <c r="BY48" s="333"/>
      <c r="BZ48" s="333"/>
      <c r="CA48" s="333"/>
      <c r="CB48" s="333"/>
      <c r="CC48" s="333"/>
      <c r="CD48" s="333"/>
      <c r="CE48" s="333"/>
      <c r="CF48" s="333"/>
      <c r="CG48" s="333"/>
      <c r="CH48" s="333"/>
      <c r="CI48" s="333"/>
      <c r="CJ48" s="333"/>
      <c r="CK48" s="333"/>
      <c r="CL48" s="333"/>
      <c r="CM48" s="333"/>
      <c r="CN48" s="333"/>
      <c r="CO48" s="333"/>
      <c r="CP48" s="333"/>
      <c r="CQ48" s="333"/>
      <c r="CR48" s="333"/>
      <c r="CS48" s="333"/>
      <c r="CT48" s="333"/>
      <c r="CU48" s="333"/>
      <c r="CV48" s="333"/>
      <c r="CW48" s="333"/>
      <c r="CX48" s="333"/>
      <c r="CY48" s="333"/>
      <c r="CZ48" s="333"/>
      <c r="DA48" s="333"/>
      <c r="DB48" s="333"/>
      <c r="DC48" s="333"/>
      <c r="DD48" s="333"/>
      <c r="DE48" s="333"/>
      <c r="DF48" s="333"/>
      <c r="DG48" s="333"/>
      <c r="DH48" s="333"/>
      <c r="DI48" s="333"/>
      <c r="DJ48" s="333"/>
      <c r="DK48" s="333"/>
      <c r="DL48" s="333"/>
      <c r="DM48" s="333"/>
      <c r="DN48" s="333"/>
      <c r="DO48" s="333"/>
      <c r="DP48" s="333"/>
      <c r="DQ48" s="333"/>
      <c r="DR48" s="333"/>
      <c r="DS48" s="333"/>
      <c r="DT48" s="333"/>
      <c r="DU48" s="333"/>
      <c r="DV48" s="333"/>
      <c r="DW48" s="333"/>
      <c r="DX48" s="333"/>
      <c r="DY48" s="333"/>
      <c r="DZ48" s="333"/>
      <c r="EA48" s="333"/>
      <c r="EB48" s="333"/>
      <c r="EC48" s="333"/>
      <c r="ED48" s="333"/>
      <c r="EE48" s="333"/>
      <c r="EF48" s="333"/>
      <c r="EG48" s="333"/>
      <c r="EH48" s="333"/>
      <c r="EI48" s="333"/>
      <c r="EJ48" s="333"/>
      <c r="EK48" s="333"/>
      <c r="EL48" s="333"/>
      <c r="EM48" s="333"/>
      <c r="EN48" s="333"/>
      <c r="EO48" s="333"/>
      <c r="EP48" s="333"/>
      <c r="EQ48" s="333"/>
      <c r="ER48" s="333"/>
      <c r="ES48" s="333"/>
      <c r="ET48" s="333"/>
      <c r="EU48" s="333"/>
      <c r="EV48" s="333"/>
      <c r="EW48" s="333"/>
      <c r="EX48" s="333"/>
      <c r="EY48" s="333"/>
      <c r="EZ48" s="333"/>
      <c r="FA48" s="333"/>
      <c r="FB48" s="333"/>
      <c r="FC48" s="333"/>
      <c r="FD48" s="333"/>
      <c r="FE48" s="333"/>
      <c r="FF48" s="333"/>
      <c r="FG48" s="333"/>
      <c r="FH48" s="333"/>
      <c r="FI48" s="333"/>
      <c r="FJ48" s="333"/>
      <c r="FK48" s="333"/>
      <c r="FL48" s="333"/>
      <c r="FM48" s="333"/>
      <c r="FN48" s="333"/>
      <c r="FO48" s="333"/>
      <c r="FP48" s="333"/>
      <c r="FQ48" s="333"/>
      <c r="FR48" s="333"/>
      <c r="FS48" s="333"/>
      <c r="FT48" s="333"/>
      <c r="FU48" s="333"/>
      <c r="FV48" s="333"/>
      <c r="FW48" s="333"/>
      <c r="FX48" s="333"/>
      <c r="FY48" s="333"/>
      <c r="FZ48" s="333"/>
      <c r="GA48" s="333"/>
      <c r="GB48" s="333"/>
      <c r="GC48" s="333"/>
      <c r="GD48" s="333"/>
      <c r="GE48" s="333"/>
      <c r="GF48" s="333"/>
      <c r="GG48" s="333"/>
      <c r="GH48" s="333"/>
      <c r="GI48" s="333"/>
      <c r="GJ48" s="333"/>
      <c r="GK48" s="333"/>
      <c r="GL48" s="333"/>
      <c r="GM48" s="333"/>
      <c r="GN48" s="333"/>
      <c r="GO48" s="333"/>
      <c r="GP48" s="333"/>
      <c r="GQ48" s="333"/>
      <c r="GR48" s="333"/>
      <c r="GS48" s="333"/>
      <c r="GT48" s="333"/>
      <c r="GU48" s="333"/>
      <c r="GV48" s="333"/>
      <c r="GW48" s="333"/>
      <c r="GX48" s="333"/>
      <c r="GY48" s="333"/>
      <c r="GZ48" s="333"/>
      <c r="HA48" s="333"/>
      <c r="HB48" s="333"/>
      <c r="HC48" s="333"/>
      <c r="HD48" s="333"/>
      <c r="HE48" s="333"/>
      <c r="HF48" s="333"/>
      <c r="HG48" s="333"/>
      <c r="HH48" s="333"/>
      <c r="HI48" s="333"/>
      <c r="HJ48" s="333"/>
      <c r="HK48" s="333"/>
      <c r="HL48" s="333"/>
      <c r="HM48" s="333"/>
      <c r="HN48" s="333"/>
      <c r="HO48" s="333"/>
      <c r="HP48" s="333"/>
      <c r="HQ48" s="333"/>
      <c r="HR48" s="333"/>
      <c r="HS48" s="333"/>
      <c r="HT48" s="333"/>
      <c r="HU48" s="333"/>
      <c r="HV48" s="333"/>
      <c r="HW48" s="333"/>
      <c r="HX48" s="333"/>
      <c r="HY48" s="333"/>
      <c r="HZ48" s="333"/>
      <c r="IA48" s="333"/>
      <c r="IB48" s="333"/>
      <c r="IC48" s="333"/>
      <c r="ID48" s="333"/>
      <c r="IE48" s="333"/>
      <c r="IF48" s="333"/>
      <c r="IG48" s="333"/>
      <c r="IH48" s="333"/>
      <c r="II48" s="333"/>
      <c r="IJ48" s="333"/>
      <c r="IK48" s="333"/>
      <c r="IL48" s="333"/>
      <c r="IM48" s="333"/>
      <c r="IN48" s="333"/>
      <c r="IO48" s="333"/>
      <c r="IP48" s="333"/>
      <c r="IQ48" s="333"/>
      <c r="IR48" s="333"/>
      <c r="IS48" s="333"/>
      <c r="IT48" s="333"/>
      <c r="IU48" s="333"/>
      <c r="IV48" s="333"/>
      <c r="IW48" s="333"/>
      <c r="IX48" s="333"/>
      <c r="IY48" s="333"/>
      <c r="IZ48" s="333"/>
      <c r="JA48" s="333"/>
      <c r="JB48" s="333"/>
      <c r="JC48" s="333"/>
      <c r="JD48" s="333"/>
      <c r="JE48" s="333"/>
      <c r="JF48" s="333"/>
      <c r="JG48" s="333"/>
      <c r="JH48" s="333"/>
      <c r="JI48" s="333"/>
      <c r="JJ48" s="333"/>
      <c r="JK48" s="333"/>
      <c r="JL48" s="333"/>
      <c r="JM48" s="333"/>
      <c r="JN48" s="333"/>
      <c r="JO48" s="333"/>
      <c r="JP48" s="333"/>
      <c r="JQ48" s="333"/>
      <c r="JR48" s="333"/>
      <c r="JS48" s="333"/>
      <c r="JT48" s="333"/>
      <c r="JU48" s="333"/>
      <c r="JV48" s="333"/>
      <c r="JW48" s="333"/>
      <c r="JX48" s="333"/>
      <c r="JY48" s="333"/>
      <c r="JZ48" s="333"/>
      <c r="KA48" s="333"/>
      <c r="KB48" s="333"/>
      <c r="KC48" s="333"/>
      <c r="KD48" s="333"/>
      <c r="KE48" s="333"/>
      <c r="KF48" s="333"/>
      <c r="KG48" s="333"/>
      <c r="KH48" s="333"/>
      <c r="KI48" s="333"/>
      <c r="KJ48" s="333"/>
      <c r="KK48" s="333"/>
      <c r="KL48" s="333"/>
      <c r="KM48" s="333"/>
      <c r="KN48" s="333"/>
      <c r="KO48" s="333"/>
      <c r="KP48" s="333"/>
      <c r="KQ48" s="333"/>
      <c r="KR48" s="333"/>
      <c r="KS48" s="333"/>
      <c r="KT48" s="333"/>
      <c r="KU48" s="333"/>
      <c r="KV48" s="333"/>
      <c r="KW48" s="333"/>
      <c r="KX48" s="333"/>
      <c r="KY48" s="333"/>
      <c r="KZ48" s="333"/>
      <c r="LA48" s="333"/>
      <c r="LB48" s="333"/>
      <c r="LC48" s="333"/>
      <c r="LD48" s="333"/>
      <c r="LE48" s="333"/>
      <c r="LF48" s="333"/>
      <c r="LG48" s="333"/>
      <c r="LH48" s="333"/>
      <c r="LI48" s="333"/>
      <c r="LJ48" s="333"/>
      <c r="LK48" s="333"/>
      <c r="LL48" s="333"/>
      <c r="LM48" s="333"/>
    </row>
    <row r="49" spans="1:325" hidden="1">
      <c r="A49" s="310" t="str">
        <f>IF(OR(Data3!B14="Grand Total",Data3!B14=0),"",Data3!B14)</f>
        <v/>
      </c>
      <c r="B49" s="309" t="s">
        <v>488</v>
      </c>
      <c r="C49" s="347" t="str">
        <f ca="1">IFERROR(VLOOKUP(A49,Rezultatai!$B$44:$C$106,2,FALSE) &amp; " finansavimo sutarčių rengimas ir sudarymas","")</f>
        <v/>
      </c>
      <c r="D49" s="358"/>
      <c r="E49" s="326"/>
      <c r="F49" s="333"/>
      <c r="G49" s="333"/>
      <c r="H49" s="333"/>
      <c r="I49" s="333"/>
      <c r="J49" s="333"/>
      <c r="K49" s="333"/>
      <c r="L49" s="333"/>
      <c r="M49" s="333"/>
      <c r="N49" s="333"/>
      <c r="O49" s="333"/>
      <c r="P49" s="333"/>
      <c r="Q49" s="333"/>
      <c r="R49" s="333"/>
      <c r="S49" s="333"/>
      <c r="T49" s="333"/>
      <c r="U49" s="333"/>
      <c r="V49" s="333"/>
      <c r="W49" s="333"/>
      <c r="X49" s="333"/>
      <c r="Y49" s="333"/>
      <c r="Z49" s="333"/>
      <c r="AA49" s="333"/>
      <c r="AB49" s="333"/>
      <c r="AC49" s="333"/>
      <c r="AD49" s="333"/>
      <c r="AE49" s="333"/>
      <c r="AF49" s="333"/>
      <c r="AG49" s="333"/>
      <c r="AH49" s="333"/>
      <c r="AI49" s="333"/>
      <c r="AJ49" s="333"/>
      <c r="AK49" s="333"/>
      <c r="AL49" s="333"/>
      <c r="AM49" s="333"/>
      <c r="AN49" s="333"/>
      <c r="AO49" s="333"/>
      <c r="AP49" s="333"/>
      <c r="AQ49" s="333"/>
      <c r="AR49" s="333"/>
      <c r="AS49" s="333"/>
      <c r="AT49" s="333"/>
      <c r="AU49" s="333"/>
      <c r="AV49" s="333"/>
      <c r="AW49" s="333"/>
      <c r="AX49" s="333"/>
      <c r="AY49" s="333"/>
      <c r="AZ49" s="333"/>
      <c r="BA49" s="333"/>
      <c r="BB49" s="333"/>
      <c r="BC49" s="333"/>
      <c r="BD49" s="333"/>
      <c r="BE49" s="333"/>
      <c r="BF49" s="333"/>
      <c r="BG49" s="333"/>
      <c r="BH49" s="333"/>
      <c r="BI49" s="333"/>
      <c r="BJ49" s="333"/>
      <c r="BK49" s="333"/>
      <c r="BL49" s="333"/>
      <c r="BM49" s="333"/>
      <c r="BN49" s="333"/>
      <c r="BO49" s="333"/>
      <c r="BP49" s="333"/>
      <c r="BQ49" s="333"/>
      <c r="BR49" s="333"/>
      <c r="BS49" s="333"/>
      <c r="BT49" s="333"/>
      <c r="BU49" s="333"/>
      <c r="BV49" s="333"/>
      <c r="BW49" s="333"/>
      <c r="BX49" s="333"/>
      <c r="BY49" s="333"/>
      <c r="BZ49" s="333"/>
      <c r="CA49" s="333"/>
      <c r="CB49" s="333"/>
      <c r="CC49" s="333"/>
      <c r="CD49" s="333"/>
      <c r="CE49" s="333"/>
      <c r="CF49" s="333"/>
      <c r="CG49" s="333"/>
      <c r="CH49" s="333"/>
      <c r="CI49" s="333"/>
      <c r="CJ49" s="333"/>
      <c r="CK49" s="333"/>
      <c r="CL49" s="333"/>
      <c r="CM49" s="333"/>
      <c r="CN49" s="333"/>
      <c r="CO49" s="333"/>
      <c r="CP49" s="333"/>
      <c r="CQ49" s="333"/>
      <c r="CR49" s="333"/>
      <c r="CS49" s="333"/>
      <c r="CT49" s="333"/>
      <c r="CU49" s="333"/>
      <c r="CV49" s="333"/>
      <c r="CW49" s="333"/>
      <c r="CX49" s="333"/>
      <c r="CY49" s="333"/>
      <c r="CZ49" s="333"/>
      <c r="DA49" s="333"/>
      <c r="DB49" s="333"/>
      <c r="DC49" s="333"/>
      <c r="DD49" s="333"/>
      <c r="DE49" s="333"/>
      <c r="DF49" s="333"/>
      <c r="DG49" s="333"/>
      <c r="DH49" s="333"/>
      <c r="DI49" s="333"/>
      <c r="DJ49" s="333"/>
      <c r="DK49" s="333"/>
      <c r="DL49" s="333"/>
      <c r="DM49" s="333"/>
      <c r="DN49" s="333"/>
      <c r="DO49" s="333"/>
      <c r="DP49" s="333"/>
      <c r="DQ49" s="333"/>
      <c r="DR49" s="333"/>
      <c r="DS49" s="333"/>
      <c r="DT49" s="333"/>
      <c r="DU49" s="333"/>
      <c r="DV49" s="333"/>
      <c r="DW49" s="333"/>
      <c r="DX49" s="333"/>
      <c r="DY49" s="333"/>
      <c r="DZ49" s="333"/>
      <c r="EA49" s="333"/>
      <c r="EB49" s="333"/>
      <c r="EC49" s="333"/>
      <c r="ED49" s="333"/>
      <c r="EE49" s="333"/>
      <c r="EF49" s="333"/>
      <c r="EG49" s="333"/>
      <c r="EH49" s="333"/>
      <c r="EI49" s="333"/>
      <c r="EJ49" s="333"/>
      <c r="EK49" s="333"/>
      <c r="EL49" s="333"/>
      <c r="EM49" s="333"/>
      <c r="EN49" s="333"/>
      <c r="EO49" s="333"/>
      <c r="EP49" s="333"/>
      <c r="EQ49" s="333"/>
      <c r="ER49" s="333"/>
      <c r="ES49" s="333"/>
      <c r="ET49" s="333"/>
      <c r="EU49" s="333"/>
      <c r="EV49" s="333"/>
      <c r="EW49" s="333"/>
      <c r="EX49" s="333"/>
      <c r="EY49" s="333"/>
      <c r="EZ49" s="333"/>
      <c r="FA49" s="333"/>
      <c r="FB49" s="333"/>
      <c r="FC49" s="333"/>
      <c r="FD49" s="333"/>
      <c r="FE49" s="333"/>
      <c r="FF49" s="333"/>
      <c r="FG49" s="333"/>
      <c r="FH49" s="333"/>
      <c r="FI49" s="333"/>
      <c r="FJ49" s="333"/>
      <c r="FK49" s="333"/>
      <c r="FL49" s="333"/>
      <c r="FM49" s="333"/>
      <c r="FN49" s="333"/>
      <c r="FO49" s="333"/>
      <c r="FP49" s="333"/>
      <c r="FQ49" s="333"/>
      <c r="FR49" s="333"/>
      <c r="FS49" s="333"/>
      <c r="FT49" s="333"/>
      <c r="FU49" s="333"/>
      <c r="FV49" s="333"/>
      <c r="FW49" s="333"/>
      <c r="FX49" s="333"/>
      <c r="FY49" s="333"/>
      <c r="FZ49" s="333"/>
      <c r="GA49" s="333"/>
      <c r="GB49" s="333"/>
      <c r="GC49" s="333"/>
      <c r="GD49" s="333"/>
      <c r="GE49" s="333"/>
      <c r="GF49" s="333"/>
      <c r="GG49" s="333"/>
      <c r="GH49" s="333"/>
      <c r="GI49" s="333"/>
      <c r="GJ49" s="333"/>
      <c r="GK49" s="333"/>
      <c r="GL49" s="333"/>
      <c r="GM49" s="333"/>
      <c r="GN49" s="333"/>
      <c r="GO49" s="333"/>
      <c r="GP49" s="333"/>
      <c r="GQ49" s="333"/>
      <c r="GR49" s="333"/>
      <c r="GS49" s="333"/>
      <c r="GT49" s="333"/>
      <c r="GU49" s="333"/>
      <c r="GV49" s="333"/>
      <c r="GW49" s="333"/>
      <c r="GX49" s="333"/>
      <c r="GY49" s="333"/>
      <c r="GZ49" s="333"/>
      <c r="HA49" s="333"/>
      <c r="HB49" s="333"/>
      <c r="HC49" s="333"/>
      <c r="HD49" s="333"/>
      <c r="HE49" s="333"/>
      <c r="HF49" s="333"/>
      <c r="HG49" s="333"/>
      <c r="HH49" s="333"/>
      <c r="HI49" s="333"/>
      <c r="HJ49" s="333"/>
      <c r="HK49" s="333"/>
      <c r="HL49" s="333"/>
      <c r="HM49" s="333"/>
      <c r="HN49" s="333"/>
      <c r="HO49" s="333"/>
      <c r="HP49" s="333"/>
      <c r="HQ49" s="333"/>
      <c r="HR49" s="333"/>
      <c r="HS49" s="333"/>
      <c r="HT49" s="333"/>
      <c r="HU49" s="333"/>
      <c r="HV49" s="333"/>
      <c r="HW49" s="333"/>
      <c r="HX49" s="333"/>
      <c r="HY49" s="333"/>
      <c r="HZ49" s="333"/>
      <c r="IA49" s="333"/>
      <c r="IB49" s="333"/>
      <c r="IC49" s="333"/>
      <c r="ID49" s="333"/>
      <c r="IE49" s="333"/>
      <c r="IF49" s="333"/>
      <c r="IG49" s="333"/>
      <c r="IH49" s="333"/>
      <c r="II49" s="333"/>
      <c r="IJ49" s="333"/>
      <c r="IK49" s="333"/>
      <c r="IL49" s="333"/>
      <c r="IM49" s="333"/>
      <c r="IN49" s="333"/>
      <c r="IO49" s="333"/>
      <c r="IP49" s="333"/>
      <c r="IQ49" s="333"/>
      <c r="IR49" s="333"/>
      <c r="IS49" s="333"/>
      <c r="IT49" s="333"/>
      <c r="IU49" s="333"/>
      <c r="IV49" s="333"/>
      <c r="IW49" s="333"/>
      <c r="IX49" s="333"/>
      <c r="IY49" s="333"/>
      <c r="IZ49" s="333"/>
      <c r="JA49" s="333"/>
      <c r="JB49" s="333"/>
      <c r="JC49" s="333"/>
      <c r="JD49" s="333"/>
      <c r="JE49" s="333"/>
      <c r="JF49" s="333"/>
      <c r="JG49" s="333"/>
      <c r="JH49" s="333"/>
      <c r="JI49" s="333"/>
      <c r="JJ49" s="333"/>
      <c r="JK49" s="333"/>
      <c r="JL49" s="333"/>
      <c r="JM49" s="333"/>
      <c r="JN49" s="333"/>
      <c r="JO49" s="333"/>
      <c r="JP49" s="333"/>
      <c r="JQ49" s="333"/>
      <c r="JR49" s="333"/>
      <c r="JS49" s="333"/>
      <c r="JT49" s="333"/>
      <c r="JU49" s="333"/>
      <c r="JV49" s="333"/>
      <c r="JW49" s="333"/>
      <c r="JX49" s="333"/>
      <c r="JY49" s="333"/>
      <c r="JZ49" s="333"/>
      <c r="KA49" s="333"/>
      <c r="KB49" s="333"/>
      <c r="KC49" s="333"/>
      <c r="KD49" s="333"/>
      <c r="KE49" s="333"/>
      <c r="KF49" s="333"/>
      <c r="KG49" s="333"/>
      <c r="KH49" s="333"/>
      <c r="KI49" s="333"/>
      <c r="KJ49" s="333"/>
      <c r="KK49" s="333"/>
      <c r="KL49" s="333"/>
      <c r="KM49" s="333"/>
      <c r="KN49" s="333"/>
      <c r="KO49" s="333"/>
      <c r="KP49" s="333"/>
      <c r="KQ49" s="333"/>
      <c r="KR49" s="333"/>
      <c r="KS49" s="333"/>
      <c r="KT49" s="333"/>
      <c r="KU49" s="333"/>
      <c r="KV49" s="333"/>
      <c r="KW49" s="333"/>
      <c r="KX49" s="333"/>
      <c r="KY49" s="333"/>
      <c r="KZ49" s="333"/>
      <c r="LA49" s="333"/>
      <c r="LB49" s="333"/>
      <c r="LC49" s="333"/>
      <c r="LD49" s="333"/>
      <c r="LE49" s="333"/>
      <c r="LF49" s="333"/>
      <c r="LG49" s="333"/>
      <c r="LH49" s="333"/>
      <c r="LI49" s="333"/>
      <c r="LJ49" s="333"/>
      <c r="LK49" s="333"/>
      <c r="LL49" s="333"/>
      <c r="LM49" s="333"/>
    </row>
    <row r="50" spans="1:325" hidden="1">
      <c r="A50" s="310" t="str">
        <f>IF(OR(Data3!B15="Grand Total",Data3!B15=0),"",Data3!B15)</f>
        <v/>
      </c>
      <c r="B50" s="309" t="s">
        <v>489</v>
      </c>
      <c r="C50" s="347" t="str">
        <f ca="1">IFERROR(VLOOKUP(A50,Rezultatai!$B$44:$C$106,2,FALSE) &amp; " finansavimo sutarčių rengimas ir sudarymas","")</f>
        <v/>
      </c>
      <c r="D50" s="358"/>
      <c r="E50" s="326"/>
      <c r="F50" s="333"/>
      <c r="G50" s="333"/>
      <c r="H50" s="333"/>
      <c r="I50" s="333"/>
      <c r="J50" s="333"/>
      <c r="K50" s="333"/>
      <c r="L50" s="333"/>
      <c r="M50" s="333"/>
      <c r="N50" s="333"/>
      <c r="O50" s="333"/>
      <c r="P50" s="333"/>
      <c r="Q50" s="333"/>
      <c r="R50" s="333"/>
      <c r="S50" s="333"/>
      <c r="T50" s="333"/>
      <c r="U50" s="333"/>
      <c r="V50" s="333"/>
      <c r="W50" s="333"/>
      <c r="X50" s="333"/>
      <c r="Y50" s="333"/>
      <c r="Z50" s="333"/>
      <c r="AA50" s="333"/>
      <c r="AB50" s="333"/>
      <c r="AC50" s="333"/>
      <c r="AD50" s="333"/>
      <c r="AE50" s="333"/>
      <c r="AF50" s="333"/>
      <c r="AG50" s="333"/>
      <c r="AH50" s="333"/>
      <c r="AI50" s="333"/>
      <c r="AJ50" s="333"/>
      <c r="AK50" s="333"/>
      <c r="AL50" s="333"/>
      <c r="AM50" s="333"/>
      <c r="AN50" s="333"/>
      <c r="AO50" s="333"/>
      <c r="AP50" s="333"/>
      <c r="AQ50" s="333"/>
      <c r="AR50" s="333"/>
      <c r="AS50" s="333"/>
      <c r="AT50" s="333"/>
      <c r="AU50" s="333"/>
      <c r="AV50" s="333"/>
      <c r="AW50" s="333"/>
      <c r="AX50" s="333"/>
      <c r="AY50" s="333"/>
      <c r="AZ50" s="333"/>
      <c r="BA50" s="333"/>
      <c r="BB50" s="333"/>
      <c r="BC50" s="333"/>
      <c r="BD50" s="333"/>
      <c r="BE50" s="333"/>
      <c r="BF50" s="333"/>
      <c r="BG50" s="333"/>
      <c r="BH50" s="333"/>
      <c r="BI50" s="333"/>
      <c r="BJ50" s="333"/>
      <c r="BK50" s="333"/>
      <c r="BL50" s="333"/>
      <c r="BM50" s="333"/>
      <c r="BN50" s="333"/>
      <c r="BO50" s="333"/>
      <c r="BP50" s="333"/>
      <c r="BQ50" s="333"/>
      <c r="BR50" s="333"/>
      <c r="BS50" s="333"/>
      <c r="BT50" s="333"/>
      <c r="BU50" s="333"/>
      <c r="BV50" s="333"/>
      <c r="BW50" s="333"/>
      <c r="BX50" s="333"/>
      <c r="BY50" s="333"/>
      <c r="BZ50" s="333"/>
      <c r="CA50" s="333"/>
      <c r="CB50" s="333"/>
      <c r="CC50" s="333"/>
      <c r="CD50" s="333"/>
      <c r="CE50" s="333"/>
      <c r="CF50" s="333"/>
      <c r="CG50" s="333"/>
      <c r="CH50" s="333"/>
      <c r="CI50" s="333"/>
      <c r="CJ50" s="333"/>
      <c r="CK50" s="333"/>
      <c r="CL50" s="333"/>
      <c r="CM50" s="333"/>
      <c r="CN50" s="333"/>
      <c r="CO50" s="333"/>
      <c r="CP50" s="333"/>
      <c r="CQ50" s="333"/>
      <c r="CR50" s="333"/>
      <c r="CS50" s="333"/>
      <c r="CT50" s="333"/>
      <c r="CU50" s="333"/>
      <c r="CV50" s="333"/>
      <c r="CW50" s="333"/>
      <c r="CX50" s="333"/>
      <c r="CY50" s="333"/>
      <c r="CZ50" s="333"/>
      <c r="DA50" s="333"/>
      <c r="DB50" s="333"/>
      <c r="DC50" s="333"/>
      <c r="DD50" s="333"/>
      <c r="DE50" s="333"/>
      <c r="DF50" s="333"/>
      <c r="DG50" s="333"/>
      <c r="DH50" s="333"/>
      <c r="DI50" s="333"/>
      <c r="DJ50" s="333"/>
      <c r="DK50" s="333"/>
      <c r="DL50" s="333"/>
      <c r="DM50" s="333"/>
      <c r="DN50" s="333"/>
      <c r="DO50" s="333"/>
      <c r="DP50" s="333"/>
      <c r="DQ50" s="333"/>
      <c r="DR50" s="333"/>
      <c r="DS50" s="333"/>
      <c r="DT50" s="333"/>
      <c r="DU50" s="333"/>
      <c r="DV50" s="333"/>
      <c r="DW50" s="333"/>
      <c r="DX50" s="333"/>
      <c r="DY50" s="333"/>
      <c r="DZ50" s="333"/>
      <c r="EA50" s="333"/>
      <c r="EB50" s="333"/>
      <c r="EC50" s="333"/>
      <c r="ED50" s="333"/>
      <c r="EE50" s="333"/>
      <c r="EF50" s="333"/>
      <c r="EG50" s="333"/>
      <c r="EH50" s="333"/>
      <c r="EI50" s="333"/>
      <c r="EJ50" s="333"/>
      <c r="EK50" s="333"/>
      <c r="EL50" s="333"/>
      <c r="EM50" s="333"/>
      <c r="EN50" s="333"/>
      <c r="EO50" s="333"/>
      <c r="EP50" s="333"/>
      <c r="EQ50" s="333"/>
      <c r="ER50" s="333"/>
      <c r="ES50" s="333"/>
      <c r="ET50" s="333"/>
      <c r="EU50" s="333"/>
      <c r="EV50" s="333"/>
      <c r="EW50" s="333"/>
      <c r="EX50" s="333"/>
      <c r="EY50" s="333"/>
      <c r="EZ50" s="333"/>
      <c r="FA50" s="333"/>
      <c r="FB50" s="333"/>
      <c r="FC50" s="333"/>
      <c r="FD50" s="333"/>
      <c r="FE50" s="333"/>
      <c r="FF50" s="333"/>
      <c r="FG50" s="333"/>
      <c r="FH50" s="333"/>
      <c r="FI50" s="333"/>
      <c r="FJ50" s="333"/>
      <c r="FK50" s="333"/>
      <c r="FL50" s="333"/>
      <c r="FM50" s="333"/>
      <c r="FN50" s="333"/>
      <c r="FO50" s="333"/>
      <c r="FP50" s="333"/>
      <c r="FQ50" s="333"/>
      <c r="FR50" s="333"/>
      <c r="FS50" s="333"/>
      <c r="FT50" s="333"/>
      <c r="FU50" s="333"/>
      <c r="FV50" s="333"/>
      <c r="FW50" s="333"/>
      <c r="FX50" s="333"/>
      <c r="FY50" s="333"/>
      <c r="FZ50" s="333"/>
      <c r="GA50" s="333"/>
      <c r="GB50" s="333"/>
      <c r="GC50" s="333"/>
      <c r="GD50" s="333"/>
      <c r="GE50" s="333"/>
      <c r="GF50" s="333"/>
      <c r="GG50" s="333"/>
      <c r="GH50" s="333"/>
      <c r="GI50" s="333"/>
      <c r="GJ50" s="333"/>
      <c r="GK50" s="333"/>
      <c r="GL50" s="333"/>
      <c r="GM50" s="333"/>
      <c r="GN50" s="333"/>
      <c r="GO50" s="333"/>
      <c r="GP50" s="333"/>
      <c r="GQ50" s="333"/>
      <c r="GR50" s="333"/>
      <c r="GS50" s="333"/>
      <c r="GT50" s="333"/>
      <c r="GU50" s="333"/>
      <c r="GV50" s="333"/>
      <c r="GW50" s="333"/>
      <c r="GX50" s="333"/>
      <c r="GY50" s="333"/>
      <c r="GZ50" s="333"/>
      <c r="HA50" s="333"/>
      <c r="HB50" s="333"/>
      <c r="HC50" s="333"/>
      <c r="HD50" s="333"/>
      <c r="HE50" s="333"/>
      <c r="HF50" s="333"/>
      <c r="HG50" s="333"/>
      <c r="HH50" s="333"/>
      <c r="HI50" s="333"/>
      <c r="HJ50" s="333"/>
      <c r="HK50" s="333"/>
      <c r="HL50" s="333"/>
      <c r="HM50" s="333"/>
      <c r="HN50" s="333"/>
      <c r="HO50" s="333"/>
      <c r="HP50" s="333"/>
      <c r="HQ50" s="333"/>
      <c r="HR50" s="333"/>
      <c r="HS50" s="333"/>
      <c r="HT50" s="333"/>
      <c r="HU50" s="333"/>
      <c r="HV50" s="333"/>
      <c r="HW50" s="333"/>
      <c r="HX50" s="333"/>
      <c r="HY50" s="333"/>
      <c r="HZ50" s="333"/>
      <c r="IA50" s="333"/>
      <c r="IB50" s="333"/>
      <c r="IC50" s="333"/>
      <c r="ID50" s="333"/>
      <c r="IE50" s="333"/>
      <c r="IF50" s="333"/>
      <c r="IG50" s="333"/>
      <c r="IH50" s="333"/>
      <c r="II50" s="333"/>
      <c r="IJ50" s="333"/>
      <c r="IK50" s="333"/>
      <c r="IL50" s="333"/>
      <c r="IM50" s="333"/>
      <c r="IN50" s="333"/>
      <c r="IO50" s="333"/>
      <c r="IP50" s="333"/>
      <c r="IQ50" s="333"/>
      <c r="IR50" s="333"/>
      <c r="IS50" s="333"/>
      <c r="IT50" s="333"/>
      <c r="IU50" s="333"/>
      <c r="IV50" s="333"/>
      <c r="IW50" s="333"/>
      <c r="IX50" s="333"/>
      <c r="IY50" s="333"/>
      <c r="IZ50" s="333"/>
      <c r="JA50" s="333"/>
      <c r="JB50" s="333"/>
      <c r="JC50" s="333"/>
      <c r="JD50" s="333"/>
      <c r="JE50" s="333"/>
      <c r="JF50" s="333"/>
      <c r="JG50" s="333"/>
      <c r="JH50" s="333"/>
      <c r="JI50" s="333"/>
      <c r="JJ50" s="333"/>
      <c r="JK50" s="333"/>
      <c r="JL50" s="333"/>
      <c r="JM50" s="333"/>
      <c r="JN50" s="333"/>
      <c r="JO50" s="333"/>
      <c r="JP50" s="333"/>
      <c r="JQ50" s="333"/>
      <c r="JR50" s="333"/>
      <c r="JS50" s="333"/>
      <c r="JT50" s="333"/>
      <c r="JU50" s="333"/>
      <c r="JV50" s="333"/>
      <c r="JW50" s="333"/>
      <c r="JX50" s="333"/>
      <c r="JY50" s="333"/>
      <c r="JZ50" s="333"/>
      <c r="KA50" s="333"/>
      <c r="KB50" s="333"/>
      <c r="KC50" s="333"/>
      <c r="KD50" s="333"/>
      <c r="KE50" s="333"/>
      <c r="KF50" s="333"/>
      <c r="KG50" s="333"/>
      <c r="KH50" s="333"/>
      <c r="KI50" s="333"/>
      <c r="KJ50" s="333"/>
      <c r="KK50" s="333"/>
      <c r="KL50" s="333"/>
      <c r="KM50" s="333"/>
      <c r="KN50" s="333"/>
      <c r="KO50" s="333"/>
      <c r="KP50" s="333"/>
      <c r="KQ50" s="333"/>
      <c r="KR50" s="333"/>
      <c r="KS50" s="333"/>
      <c r="KT50" s="333"/>
      <c r="KU50" s="333"/>
      <c r="KV50" s="333"/>
      <c r="KW50" s="333"/>
      <c r="KX50" s="333"/>
      <c r="KY50" s="333"/>
      <c r="KZ50" s="333"/>
      <c r="LA50" s="333"/>
      <c r="LB50" s="333"/>
      <c r="LC50" s="333"/>
      <c r="LD50" s="333"/>
      <c r="LE50" s="333"/>
      <c r="LF50" s="333"/>
      <c r="LG50" s="333"/>
      <c r="LH50" s="333"/>
      <c r="LI50" s="333"/>
      <c r="LJ50" s="333"/>
      <c r="LK50" s="333"/>
      <c r="LL50" s="333"/>
      <c r="LM50" s="333"/>
    </row>
    <row r="51" spans="1:325" hidden="1">
      <c r="A51" s="310" t="str">
        <f>IF(OR(Data3!B15="Grand Total",Data3!B15=0),"",Data3!B15)</f>
        <v/>
      </c>
      <c r="B51" s="309" t="s">
        <v>490</v>
      </c>
      <c r="C51" s="347" t="str">
        <f ca="1">IFERROR(VLOOKUP(A51,Rezultatai!$B$44:$C$106,2,FALSE) &amp; " finansavimo sutarčių rengimas ir sudarymas","")</f>
        <v/>
      </c>
      <c r="D51" s="358"/>
      <c r="E51" s="326"/>
      <c r="F51" s="333"/>
      <c r="G51" s="333"/>
      <c r="H51" s="333"/>
      <c r="I51" s="333"/>
      <c r="J51" s="333"/>
      <c r="K51" s="333"/>
      <c r="L51" s="333"/>
      <c r="M51" s="333"/>
      <c r="N51" s="333"/>
      <c r="O51" s="333"/>
      <c r="P51" s="333"/>
      <c r="Q51" s="333"/>
      <c r="R51" s="333"/>
      <c r="S51" s="333"/>
      <c r="T51" s="333"/>
      <c r="U51" s="333"/>
      <c r="V51" s="333"/>
      <c r="W51" s="333"/>
      <c r="X51" s="333"/>
      <c r="Y51" s="333"/>
      <c r="Z51" s="333"/>
      <c r="AA51" s="333"/>
      <c r="AB51" s="333"/>
      <c r="AC51" s="333"/>
      <c r="AD51" s="333"/>
      <c r="AE51" s="333"/>
      <c r="AF51" s="333"/>
      <c r="AG51" s="333"/>
      <c r="AH51" s="333"/>
      <c r="AI51" s="333"/>
      <c r="AJ51" s="333"/>
      <c r="AK51" s="333"/>
      <c r="AL51" s="333"/>
      <c r="AM51" s="333"/>
      <c r="AN51" s="333"/>
      <c r="AO51" s="333"/>
      <c r="AP51" s="333"/>
      <c r="AQ51" s="333"/>
      <c r="AR51" s="333"/>
      <c r="AS51" s="333"/>
      <c r="AT51" s="333"/>
      <c r="AU51" s="333"/>
      <c r="AV51" s="333"/>
      <c r="AW51" s="333"/>
      <c r="AX51" s="333"/>
      <c r="AY51" s="333"/>
      <c r="AZ51" s="333"/>
      <c r="BA51" s="333"/>
      <c r="BB51" s="333"/>
      <c r="BC51" s="333"/>
      <c r="BD51" s="333"/>
      <c r="BE51" s="333"/>
      <c r="BF51" s="333"/>
      <c r="BG51" s="333"/>
      <c r="BH51" s="333"/>
      <c r="BI51" s="333"/>
      <c r="BJ51" s="333"/>
      <c r="BK51" s="333"/>
      <c r="BL51" s="333"/>
      <c r="BM51" s="333"/>
      <c r="BN51" s="333"/>
      <c r="BO51" s="333"/>
      <c r="BP51" s="333"/>
      <c r="BQ51" s="333"/>
      <c r="BR51" s="333"/>
      <c r="BS51" s="333"/>
      <c r="BT51" s="333"/>
      <c r="BU51" s="333"/>
      <c r="BV51" s="333"/>
      <c r="BW51" s="333"/>
      <c r="BX51" s="333"/>
      <c r="BY51" s="333"/>
      <c r="BZ51" s="333"/>
      <c r="CA51" s="333"/>
      <c r="CB51" s="333"/>
      <c r="CC51" s="333"/>
      <c r="CD51" s="333"/>
      <c r="CE51" s="333"/>
      <c r="CF51" s="333"/>
      <c r="CG51" s="333"/>
      <c r="CH51" s="333"/>
      <c r="CI51" s="333"/>
      <c r="CJ51" s="333"/>
      <c r="CK51" s="333"/>
      <c r="CL51" s="333"/>
      <c r="CM51" s="333"/>
      <c r="CN51" s="333"/>
      <c r="CO51" s="333"/>
      <c r="CP51" s="333"/>
      <c r="CQ51" s="333"/>
      <c r="CR51" s="333"/>
      <c r="CS51" s="333"/>
      <c r="CT51" s="333"/>
      <c r="CU51" s="333"/>
      <c r="CV51" s="333"/>
      <c r="CW51" s="333"/>
      <c r="CX51" s="333"/>
      <c r="CY51" s="333"/>
      <c r="CZ51" s="333"/>
      <c r="DA51" s="333"/>
      <c r="DB51" s="333"/>
      <c r="DC51" s="333"/>
      <c r="DD51" s="333"/>
      <c r="DE51" s="333"/>
      <c r="DF51" s="333"/>
      <c r="DG51" s="333"/>
      <c r="DH51" s="333"/>
      <c r="DI51" s="333"/>
      <c r="DJ51" s="333"/>
      <c r="DK51" s="333"/>
      <c r="DL51" s="333"/>
      <c r="DM51" s="333"/>
      <c r="DN51" s="333"/>
      <c r="DO51" s="333"/>
      <c r="DP51" s="333"/>
      <c r="DQ51" s="333"/>
      <c r="DR51" s="333"/>
      <c r="DS51" s="333"/>
      <c r="DT51" s="333"/>
      <c r="DU51" s="333"/>
      <c r="DV51" s="333"/>
      <c r="DW51" s="333"/>
      <c r="DX51" s="333"/>
      <c r="DY51" s="333"/>
      <c r="DZ51" s="333"/>
      <c r="EA51" s="333"/>
      <c r="EB51" s="333"/>
      <c r="EC51" s="333"/>
      <c r="ED51" s="333"/>
      <c r="EE51" s="333"/>
      <c r="EF51" s="333"/>
      <c r="EG51" s="333"/>
      <c r="EH51" s="333"/>
      <c r="EI51" s="333"/>
      <c r="EJ51" s="333"/>
      <c r="EK51" s="333"/>
      <c r="EL51" s="333"/>
      <c r="EM51" s="333"/>
      <c r="EN51" s="333"/>
      <c r="EO51" s="333"/>
      <c r="EP51" s="333"/>
      <c r="EQ51" s="333"/>
      <c r="ER51" s="333"/>
      <c r="ES51" s="333"/>
      <c r="ET51" s="333"/>
      <c r="EU51" s="333"/>
      <c r="EV51" s="333"/>
      <c r="EW51" s="333"/>
      <c r="EX51" s="333"/>
      <c r="EY51" s="333"/>
      <c r="EZ51" s="333"/>
      <c r="FA51" s="333"/>
      <c r="FB51" s="333"/>
      <c r="FC51" s="333"/>
      <c r="FD51" s="333"/>
      <c r="FE51" s="333"/>
      <c r="FF51" s="333"/>
      <c r="FG51" s="333"/>
      <c r="FH51" s="333"/>
      <c r="FI51" s="333"/>
      <c r="FJ51" s="333"/>
      <c r="FK51" s="333"/>
      <c r="FL51" s="333"/>
      <c r="FM51" s="333"/>
      <c r="FN51" s="333"/>
      <c r="FO51" s="333"/>
      <c r="FP51" s="333"/>
      <c r="FQ51" s="333"/>
      <c r="FR51" s="333"/>
      <c r="FS51" s="333"/>
      <c r="FT51" s="333"/>
      <c r="FU51" s="333"/>
      <c r="FV51" s="333"/>
      <c r="FW51" s="333"/>
      <c r="FX51" s="333"/>
      <c r="FY51" s="333"/>
      <c r="FZ51" s="333"/>
      <c r="GA51" s="333"/>
      <c r="GB51" s="333"/>
      <c r="GC51" s="333"/>
      <c r="GD51" s="333"/>
      <c r="GE51" s="333"/>
      <c r="GF51" s="333"/>
      <c r="GG51" s="333"/>
      <c r="GH51" s="333"/>
      <c r="GI51" s="333"/>
      <c r="GJ51" s="333"/>
      <c r="GK51" s="333"/>
      <c r="GL51" s="333"/>
      <c r="GM51" s="333"/>
      <c r="GN51" s="333"/>
      <c r="GO51" s="333"/>
      <c r="GP51" s="333"/>
      <c r="GQ51" s="333"/>
      <c r="GR51" s="333"/>
      <c r="GS51" s="333"/>
      <c r="GT51" s="333"/>
      <c r="GU51" s="333"/>
      <c r="GV51" s="333"/>
      <c r="GW51" s="333"/>
      <c r="GX51" s="333"/>
      <c r="GY51" s="333"/>
      <c r="GZ51" s="333"/>
      <c r="HA51" s="333"/>
      <c r="HB51" s="333"/>
      <c r="HC51" s="333"/>
      <c r="HD51" s="333"/>
      <c r="HE51" s="333"/>
      <c r="HF51" s="333"/>
      <c r="HG51" s="333"/>
      <c r="HH51" s="333"/>
      <c r="HI51" s="333"/>
      <c r="HJ51" s="333"/>
      <c r="HK51" s="333"/>
      <c r="HL51" s="333"/>
      <c r="HM51" s="333"/>
      <c r="HN51" s="333"/>
      <c r="HO51" s="333"/>
      <c r="HP51" s="333"/>
      <c r="HQ51" s="333"/>
      <c r="HR51" s="333"/>
      <c r="HS51" s="333"/>
      <c r="HT51" s="333"/>
      <c r="HU51" s="333"/>
      <c r="HV51" s="333"/>
      <c r="HW51" s="333"/>
      <c r="HX51" s="333"/>
      <c r="HY51" s="333"/>
      <c r="HZ51" s="333"/>
      <c r="IA51" s="333"/>
      <c r="IB51" s="333"/>
      <c r="IC51" s="333"/>
      <c r="ID51" s="333"/>
      <c r="IE51" s="333"/>
      <c r="IF51" s="333"/>
      <c r="IG51" s="333"/>
      <c r="IH51" s="333"/>
      <c r="II51" s="333"/>
      <c r="IJ51" s="333"/>
      <c r="IK51" s="333"/>
      <c r="IL51" s="333"/>
      <c r="IM51" s="333"/>
      <c r="IN51" s="333"/>
      <c r="IO51" s="333"/>
      <c r="IP51" s="333"/>
      <c r="IQ51" s="333"/>
      <c r="IR51" s="333"/>
      <c r="IS51" s="333"/>
      <c r="IT51" s="333"/>
      <c r="IU51" s="333"/>
      <c r="IV51" s="333"/>
      <c r="IW51" s="333"/>
      <c r="IX51" s="333"/>
      <c r="IY51" s="333"/>
      <c r="IZ51" s="333"/>
      <c r="JA51" s="333"/>
      <c r="JB51" s="333"/>
      <c r="JC51" s="333"/>
      <c r="JD51" s="333"/>
      <c r="JE51" s="333"/>
      <c r="JF51" s="333"/>
      <c r="JG51" s="333"/>
      <c r="JH51" s="333"/>
      <c r="JI51" s="333"/>
      <c r="JJ51" s="333"/>
      <c r="JK51" s="333"/>
      <c r="JL51" s="333"/>
      <c r="JM51" s="333"/>
      <c r="JN51" s="333"/>
      <c r="JO51" s="333"/>
      <c r="JP51" s="333"/>
      <c r="JQ51" s="333"/>
      <c r="JR51" s="333"/>
      <c r="JS51" s="333"/>
      <c r="JT51" s="333"/>
      <c r="JU51" s="333"/>
      <c r="JV51" s="333"/>
      <c r="JW51" s="333"/>
      <c r="JX51" s="333"/>
      <c r="JY51" s="333"/>
      <c r="JZ51" s="333"/>
      <c r="KA51" s="333"/>
      <c r="KB51" s="333"/>
      <c r="KC51" s="333"/>
      <c r="KD51" s="333"/>
      <c r="KE51" s="333"/>
      <c r="KF51" s="333"/>
      <c r="KG51" s="333"/>
      <c r="KH51" s="333"/>
      <c r="KI51" s="333"/>
      <c r="KJ51" s="333"/>
      <c r="KK51" s="333"/>
      <c r="KL51" s="333"/>
      <c r="KM51" s="333"/>
      <c r="KN51" s="333"/>
      <c r="KO51" s="333"/>
      <c r="KP51" s="333"/>
      <c r="KQ51" s="333"/>
      <c r="KR51" s="333"/>
      <c r="KS51" s="333"/>
      <c r="KT51" s="333"/>
      <c r="KU51" s="333"/>
      <c r="KV51" s="333"/>
      <c r="KW51" s="333"/>
      <c r="KX51" s="333"/>
      <c r="KY51" s="333"/>
      <c r="KZ51" s="333"/>
      <c r="LA51" s="333"/>
      <c r="LB51" s="333"/>
      <c r="LC51" s="333"/>
      <c r="LD51" s="333"/>
      <c r="LE51" s="333"/>
      <c r="LF51" s="333"/>
      <c r="LG51" s="333"/>
      <c r="LH51" s="333"/>
      <c r="LI51" s="333"/>
      <c r="LJ51" s="333"/>
      <c r="LK51" s="333"/>
      <c r="LL51" s="333"/>
      <c r="LM51" s="333"/>
    </row>
    <row r="52" spans="1:325" hidden="1">
      <c r="A52" s="310" t="str">
        <f>IF(OR(Data3!B16="Grand Total",Data3!B16=0),"",Data3!B16)</f>
        <v/>
      </c>
      <c r="B52" s="309" t="s">
        <v>491</v>
      </c>
      <c r="C52" s="347" t="str">
        <f ca="1">IFERROR(VLOOKUP(A52,Rezultatai!$B$44:$C$106,2,FALSE) &amp; " finansavimo sutarčių rengimas ir sudarymas","")</f>
        <v/>
      </c>
      <c r="D52" s="358"/>
      <c r="E52" s="326"/>
      <c r="F52" s="333"/>
      <c r="G52" s="333"/>
      <c r="H52" s="333"/>
      <c r="I52" s="333"/>
      <c r="J52" s="333"/>
      <c r="K52" s="333"/>
      <c r="L52" s="333"/>
      <c r="M52" s="333"/>
      <c r="N52" s="333"/>
      <c r="O52" s="333"/>
      <c r="P52" s="333"/>
      <c r="Q52" s="333"/>
      <c r="R52" s="333"/>
      <c r="S52" s="333"/>
      <c r="T52" s="333"/>
      <c r="U52" s="333"/>
      <c r="V52" s="333"/>
      <c r="W52" s="333"/>
      <c r="X52" s="333"/>
      <c r="Y52" s="333"/>
      <c r="Z52" s="333"/>
      <c r="AA52" s="333"/>
      <c r="AB52" s="333"/>
      <c r="AC52" s="333"/>
      <c r="AD52" s="333"/>
      <c r="AE52" s="333"/>
      <c r="AF52" s="333"/>
      <c r="AG52" s="333"/>
      <c r="AH52" s="333"/>
      <c r="AI52" s="333"/>
      <c r="AJ52" s="333"/>
      <c r="AK52" s="333"/>
      <c r="AL52" s="333"/>
      <c r="AM52" s="333"/>
      <c r="AN52" s="333"/>
      <c r="AO52" s="333"/>
      <c r="AP52" s="333"/>
      <c r="AQ52" s="333"/>
      <c r="AR52" s="333"/>
      <c r="AS52" s="333"/>
      <c r="AT52" s="333"/>
      <c r="AU52" s="333"/>
      <c r="AV52" s="333"/>
      <c r="AW52" s="333"/>
      <c r="AX52" s="333"/>
      <c r="AY52" s="333"/>
      <c r="AZ52" s="333"/>
      <c r="BA52" s="333"/>
      <c r="BB52" s="333"/>
      <c r="BC52" s="333"/>
      <c r="BD52" s="333"/>
      <c r="BE52" s="333"/>
      <c r="BF52" s="333"/>
      <c r="BG52" s="333"/>
      <c r="BH52" s="333"/>
      <c r="BI52" s="333"/>
      <c r="BJ52" s="333"/>
      <c r="BK52" s="333"/>
      <c r="BL52" s="333"/>
      <c r="BM52" s="333"/>
      <c r="BN52" s="333"/>
      <c r="BO52" s="333"/>
      <c r="BP52" s="333"/>
      <c r="BQ52" s="333"/>
      <c r="BR52" s="333"/>
      <c r="BS52" s="333"/>
      <c r="BT52" s="333"/>
      <c r="BU52" s="333"/>
      <c r="BV52" s="333"/>
      <c r="BW52" s="333"/>
      <c r="BX52" s="333"/>
      <c r="BY52" s="333"/>
      <c r="BZ52" s="333"/>
      <c r="CA52" s="333"/>
      <c r="CB52" s="333"/>
      <c r="CC52" s="333"/>
      <c r="CD52" s="333"/>
      <c r="CE52" s="333"/>
      <c r="CF52" s="333"/>
      <c r="CG52" s="333"/>
      <c r="CH52" s="333"/>
      <c r="CI52" s="333"/>
      <c r="CJ52" s="333"/>
      <c r="CK52" s="333"/>
      <c r="CL52" s="333"/>
      <c r="CM52" s="333"/>
      <c r="CN52" s="333"/>
      <c r="CO52" s="333"/>
      <c r="CP52" s="333"/>
      <c r="CQ52" s="333"/>
      <c r="CR52" s="333"/>
      <c r="CS52" s="333"/>
      <c r="CT52" s="333"/>
      <c r="CU52" s="333"/>
      <c r="CV52" s="333"/>
      <c r="CW52" s="333"/>
      <c r="CX52" s="333"/>
      <c r="CY52" s="333"/>
      <c r="CZ52" s="333"/>
      <c r="DA52" s="333"/>
      <c r="DB52" s="333"/>
      <c r="DC52" s="333"/>
      <c r="DD52" s="333"/>
      <c r="DE52" s="333"/>
      <c r="DF52" s="333"/>
      <c r="DG52" s="333"/>
      <c r="DH52" s="333"/>
      <c r="DI52" s="333"/>
      <c r="DJ52" s="333"/>
      <c r="DK52" s="333"/>
      <c r="DL52" s="333"/>
      <c r="DM52" s="333"/>
      <c r="DN52" s="333"/>
      <c r="DO52" s="333"/>
      <c r="DP52" s="333"/>
      <c r="DQ52" s="333"/>
      <c r="DR52" s="333"/>
      <c r="DS52" s="333"/>
      <c r="DT52" s="333"/>
      <c r="DU52" s="333"/>
      <c r="DV52" s="333"/>
      <c r="DW52" s="333"/>
      <c r="DX52" s="333"/>
      <c r="DY52" s="333"/>
      <c r="DZ52" s="333"/>
      <c r="EA52" s="333"/>
      <c r="EB52" s="333"/>
      <c r="EC52" s="333"/>
      <c r="ED52" s="333"/>
      <c r="EE52" s="333"/>
      <c r="EF52" s="333"/>
      <c r="EG52" s="333"/>
      <c r="EH52" s="333"/>
      <c r="EI52" s="333"/>
      <c r="EJ52" s="333"/>
      <c r="EK52" s="333"/>
      <c r="EL52" s="333"/>
      <c r="EM52" s="333"/>
      <c r="EN52" s="333"/>
      <c r="EO52" s="333"/>
      <c r="EP52" s="333"/>
      <c r="EQ52" s="333"/>
      <c r="ER52" s="333"/>
      <c r="ES52" s="333"/>
      <c r="ET52" s="333"/>
      <c r="EU52" s="333"/>
      <c r="EV52" s="333"/>
      <c r="EW52" s="333"/>
      <c r="EX52" s="333"/>
      <c r="EY52" s="333"/>
      <c r="EZ52" s="333"/>
      <c r="FA52" s="333"/>
      <c r="FB52" s="333"/>
      <c r="FC52" s="333"/>
      <c r="FD52" s="333"/>
      <c r="FE52" s="333"/>
      <c r="FF52" s="333"/>
      <c r="FG52" s="333"/>
      <c r="FH52" s="333"/>
      <c r="FI52" s="333"/>
      <c r="FJ52" s="333"/>
      <c r="FK52" s="333"/>
      <c r="FL52" s="333"/>
      <c r="FM52" s="333"/>
      <c r="FN52" s="333"/>
      <c r="FO52" s="333"/>
      <c r="FP52" s="333"/>
      <c r="FQ52" s="333"/>
      <c r="FR52" s="333"/>
      <c r="FS52" s="333"/>
      <c r="FT52" s="333"/>
      <c r="FU52" s="333"/>
      <c r="FV52" s="333"/>
      <c r="FW52" s="333"/>
      <c r="FX52" s="333"/>
      <c r="FY52" s="333"/>
      <c r="FZ52" s="333"/>
      <c r="GA52" s="333"/>
      <c r="GB52" s="333"/>
      <c r="GC52" s="333"/>
      <c r="GD52" s="333"/>
      <c r="GE52" s="333"/>
      <c r="GF52" s="333"/>
      <c r="GG52" s="333"/>
      <c r="GH52" s="333"/>
      <c r="GI52" s="333"/>
      <c r="GJ52" s="333"/>
      <c r="GK52" s="333"/>
      <c r="GL52" s="333"/>
      <c r="GM52" s="333"/>
      <c r="GN52" s="333"/>
      <c r="GO52" s="333"/>
      <c r="GP52" s="333"/>
      <c r="GQ52" s="333"/>
      <c r="GR52" s="333"/>
      <c r="GS52" s="333"/>
      <c r="GT52" s="333"/>
      <c r="GU52" s="333"/>
      <c r="GV52" s="333"/>
      <c r="GW52" s="333"/>
      <c r="GX52" s="333"/>
      <c r="GY52" s="333"/>
      <c r="GZ52" s="333"/>
      <c r="HA52" s="333"/>
      <c r="HB52" s="333"/>
      <c r="HC52" s="333"/>
      <c r="HD52" s="333"/>
      <c r="HE52" s="333"/>
      <c r="HF52" s="333"/>
      <c r="HG52" s="333"/>
      <c r="HH52" s="333"/>
      <c r="HI52" s="333"/>
      <c r="HJ52" s="333"/>
      <c r="HK52" s="333"/>
      <c r="HL52" s="333"/>
      <c r="HM52" s="333"/>
      <c r="HN52" s="333"/>
      <c r="HO52" s="333"/>
      <c r="HP52" s="333"/>
      <c r="HQ52" s="333"/>
      <c r="HR52" s="333"/>
      <c r="HS52" s="333"/>
      <c r="HT52" s="333"/>
      <c r="HU52" s="333"/>
      <c r="HV52" s="333"/>
      <c r="HW52" s="333"/>
      <c r="HX52" s="333"/>
      <c r="HY52" s="333"/>
      <c r="HZ52" s="333"/>
      <c r="IA52" s="333"/>
      <c r="IB52" s="333"/>
      <c r="IC52" s="333"/>
      <c r="ID52" s="333"/>
      <c r="IE52" s="333"/>
      <c r="IF52" s="333"/>
      <c r="IG52" s="333"/>
      <c r="IH52" s="333"/>
      <c r="II52" s="333"/>
      <c r="IJ52" s="333"/>
      <c r="IK52" s="333"/>
      <c r="IL52" s="333"/>
      <c r="IM52" s="333"/>
      <c r="IN52" s="333"/>
      <c r="IO52" s="333"/>
      <c r="IP52" s="333"/>
      <c r="IQ52" s="333"/>
      <c r="IR52" s="333"/>
      <c r="IS52" s="333"/>
      <c r="IT52" s="333"/>
      <c r="IU52" s="333"/>
      <c r="IV52" s="333"/>
      <c r="IW52" s="333"/>
      <c r="IX52" s="333"/>
      <c r="IY52" s="333"/>
      <c r="IZ52" s="333"/>
      <c r="JA52" s="333"/>
      <c r="JB52" s="333"/>
      <c r="JC52" s="333"/>
      <c r="JD52" s="333"/>
      <c r="JE52" s="333"/>
      <c r="JF52" s="333"/>
      <c r="JG52" s="333"/>
      <c r="JH52" s="333"/>
      <c r="JI52" s="333"/>
      <c r="JJ52" s="333"/>
      <c r="JK52" s="333"/>
      <c r="JL52" s="333"/>
      <c r="JM52" s="333"/>
      <c r="JN52" s="333"/>
      <c r="JO52" s="333"/>
      <c r="JP52" s="333"/>
      <c r="JQ52" s="333"/>
      <c r="JR52" s="333"/>
      <c r="JS52" s="333"/>
      <c r="JT52" s="333"/>
      <c r="JU52" s="333"/>
      <c r="JV52" s="333"/>
      <c r="JW52" s="333"/>
      <c r="JX52" s="333"/>
      <c r="JY52" s="333"/>
      <c r="JZ52" s="333"/>
      <c r="KA52" s="333"/>
      <c r="KB52" s="333"/>
      <c r="KC52" s="333"/>
      <c r="KD52" s="333"/>
      <c r="KE52" s="333"/>
      <c r="KF52" s="333"/>
      <c r="KG52" s="333"/>
      <c r="KH52" s="333"/>
      <c r="KI52" s="333"/>
      <c r="KJ52" s="333"/>
      <c r="KK52" s="333"/>
      <c r="KL52" s="333"/>
      <c r="KM52" s="333"/>
      <c r="KN52" s="333"/>
      <c r="KO52" s="333"/>
      <c r="KP52" s="333"/>
      <c r="KQ52" s="333"/>
      <c r="KR52" s="333"/>
      <c r="KS52" s="333"/>
      <c r="KT52" s="333"/>
      <c r="KU52" s="333"/>
      <c r="KV52" s="333"/>
      <c r="KW52" s="333"/>
      <c r="KX52" s="333"/>
      <c r="KY52" s="333"/>
      <c r="KZ52" s="333"/>
      <c r="LA52" s="333"/>
      <c r="LB52" s="333"/>
      <c r="LC52" s="333"/>
      <c r="LD52" s="333"/>
      <c r="LE52" s="333"/>
      <c r="LF52" s="333"/>
      <c r="LG52" s="333"/>
      <c r="LH52" s="333"/>
      <c r="LI52" s="333"/>
      <c r="LJ52" s="333"/>
      <c r="LK52" s="333"/>
      <c r="LL52" s="333"/>
      <c r="LM52" s="333"/>
    </row>
    <row r="53" spans="1:325" hidden="1">
      <c r="A53" s="310" t="str">
        <f>IF(OR(Data3!B16="Grand Total",Data3!B16=0),"",Data3!B16)</f>
        <v/>
      </c>
      <c r="B53" s="309" t="s">
        <v>492</v>
      </c>
      <c r="C53" s="347" t="str">
        <f ca="1">IFERROR(VLOOKUP(A53,Rezultatai!$B$44:$C$106,2,FALSE) &amp; " finansavimo sutarčių rengimas ir sudarymas","")</f>
        <v/>
      </c>
      <c r="D53" s="358"/>
      <c r="E53" s="326"/>
      <c r="F53" s="333"/>
      <c r="G53" s="333"/>
      <c r="H53" s="333"/>
      <c r="I53" s="333"/>
      <c r="J53" s="333"/>
      <c r="K53" s="333"/>
      <c r="L53" s="333"/>
      <c r="M53" s="333"/>
      <c r="N53" s="333"/>
      <c r="O53" s="333"/>
      <c r="P53" s="333"/>
      <c r="Q53" s="333"/>
      <c r="R53" s="333"/>
      <c r="S53" s="333"/>
      <c r="T53" s="333"/>
      <c r="U53" s="333"/>
      <c r="V53" s="333"/>
      <c r="W53" s="333"/>
      <c r="X53" s="333"/>
      <c r="Y53" s="333"/>
      <c r="Z53" s="333"/>
      <c r="AA53" s="333"/>
      <c r="AB53" s="333"/>
      <c r="AC53" s="333"/>
      <c r="AD53" s="333"/>
      <c r="AE53" s="333"/>
      <c r="AF53" s="333"/>
      <c r="AG53" s="333"/>
      <c r="AH53" s="333"/>
      <c r="AI53" s="333"/>
      <c r="AJ53" s="333"/>
      <c r="AK53" s="333"/>
      <c r="AL53" s="333"/>
      <c r="AM53" s="333"/>
      <c r="AN53" s="333"/>
      <c r="AO53" s="333"/>
      <c r="AP53" s="333"/>
      <c r="AQ53" s="333"/>
      <c r="AR53" s="333"/>
      <c r="AS53" s="333"/>
      <c r="AT53" s="333"/>
      <c r="AU53" s="333"/>
      <c r="AV53" s="333"/>
      <c r="AW53" s="333"/>
      <c r="AX53" s="333"/>
      <c r="AY53" s="333"/>
      <c r="AZ53" s="333"/>
      <c r="BA53" s="333"/>
      <c r="BB53" s="333"/>
      <c r="BC53" s="333"/>
      <c r="BD53" s="333"/>
      <c r="BE53" s="333"/>
      <c r="BF53" s="333"/>
      <c r="BG53" s="333"/>
      <c r="BH53" s="333"/>
      <c r="BI53" s="333"/>
      <c r="BJ53" s="333"/>
      <c r="BK53" s="333"/>
      <c r="BL53" s="333"/>
      <c r="BM53" s="333"/>
      <c r="BN53" s="333"/>
      <c r="BO53" s="333"/>
      <c r="BP53" s="333"/>
      <c r="BQ53" s="333"/>
      <c r="BR53" s="333"/>
      <c r="BS53" s="333"/>
      <c r="BT53" s="333"/>
      <c r="BU53" s="333"/>
      <c r="BV53" s="333"/>
      <c r="BW53" s="333"/>
      <c r="BX53" s="333"/>
      <c r="BY53" s="333"/>
      <c r="BZ53" s="333"/>
      <c r="CA53" s="333"/>
      <c r="CB53" s="333"/>
      <c r="CC53" s="333"/>
      <c r="CD53" s="333"/>
      <c r="CE53" s="333"/>
      <c r="CF53" s="333"/>
      <c r="CG53" s="333"/>
      <c r="CH53" s="333"/>
      <c r="CI53" s="333"/>
      <c r="CJ53" s="333"/>
      <c r="CK53" s="333"/>
      <c r="CL53" s="333"/>
      <c r="CM53" s="333"/>
      <c r="CN53" s="333"/>
      <c r="CO53" s="333"/>
      <c r="CP53" s="333"/>
      <c r="CQ53" s="333"/>
      <c r="CR53" s="333"/>
      <c r="CS53" s="333"/>
      <c r="CT53" s="333"/>
      <c r="CU53" s="333"/>
      <c r="CV53" s="333"/>
      <c r="CW53" s="333"/>
      <c r="CX53" s="333"/>
      <c r="CY53" s="333"/>
      <c r="CZ53" s="333"/>
      <c r="DA53" s="333"/>
      <c r="DB53" s="333"/>
      <c r="DC53" s="333"/>
      <c r="DD53" s="333"/>
      <c r="DE53" s="333"/>
      <c r="DF53" s="333"/>
      <c r="DG53" s="333"/>
      <c r="DH53" s="333"/>
      <c r="DI53" s="333"/>
      <c r="DJ53" s="333"/>
      <c r="DK53" s="333"/>
      <c r="DL53" s="333"/>
      <c r="DM53" s="333"/>
      <c r="DN53" s="333"/>
      <c r="DO53" s="333"/>
      <c r="DP53" s="333"/>
      <c r="DQ53" s="333"/>
      <c r="DR53" s="333"/>
      <c r="DS53" s="333"/>
      <c r="DT53" s="333"/>
      <c r="DU53" s="333"/>
      <c r="DV53" s="333"/>
      <c r="DW53" s="333"/>
      <c r="DX53" s="333"/>
      <c r="DY53" s="333"/>
      <c r="DZ53" s="333"/>
      <c r="EA53" s="333"/>
      <c r="EB53" s="333"/>
      <c r="EC53" s="333"/>
      <c r="ED53" s="333"/>
      <c r="EE53" s="333"/>
      <c r="EF53" s="333"/>
      <c r="EG53" s="333"/>
      <c r="EH53" s="333"/>
      <c r="EI53" s="333"/>
      <c r="EJ53" s="333"/>
      <c r="EK53" s="333"/>
      <c r="EL53" s="333"/>
      <c r="EM53" s="333"/>
      <c r="EN53" s="333"/>
      <c r="EO53" s="333"/>
      <c r="EP53" s="333"/>
      <c r="EQ53" s="333"/>
      <c r="ER53" s="333"/>
      <c r="ES53" s="333"/>
      <c r="ET53" s="333"/>
      <c r="EU53" s="333"/>
      <c r="EV53" s="333"/>
      <c r="EW53" s="333"/>
      <c r="EX53" s="333"/>
      <c r="EY53" s="333"/>
      <c r="EZ53" s="333"/>
      <c r="FA53" s="333"/>
      <c r="FB53" s="333"/>
      <c r="FC53" s="333"/>
      <c r="FD53" s="333"/>
      <c r="FE53" s="333"/>
      <c r="FF53" s="333"/>
      <c r="FG53" s="333"/>
      <c r="FH53" s="333"/>
      <c r="FI53" s="333"/>
      <c r="FJ53" s="333"/>
      <c r="FK53" s="333"/>
      <c r="FL53" s="333"/>
      <c r="FM53" s="333"/>
      <c r="FN53" s="333"/>
      <c r="FO53" s="333"/>
      <c r="FP53" s="333"/>
      <c r="FQ53" s="333"/>
      <c r="FR53" s="333"/>
      <c r="FS53" s="333"/>
      <c r="FT53" s="333"/>
      <c r="FU53" s="333"/>
      <c r="FV53" s="333"/>
      <c r="FW53" s="333"/>
      <c r="FX53" s="333"/>
      <c r="FY53" s="333"/>
      <c r="FZ53" s="333"/>
      <c r="GA53" s="333"/>
      <c r="GB53" s="333"/>
      <c r="GC53" s="333"/>
      <c r="GD53" s="333"/>
      <c r="GE53" s="333"/>
      <c r="GF53" s="333"/>
      <c r="GG53" s="333"/>
      <c r="GH53" s="333"/>
      <c r="GI53" s="333"/>
      <c r="GJ53" s="333"/>
      <c r="GK53" s="333"/>
      <c r="GL53" s="333"/>
      <c r="GM53" s="333"/>
      <c r="GN53" s="333"/>
      <c r="GO53" s="333"/>
      <c r="GP53" s="333"/>
      <c r="GQ53" s="333"/>
      <c r="GR53" s="333"/>
      <c r="GS53" s="333"/>
      <c r="GT53" s="333"/>
      <c r="GU53" s="333"/>
      <c r="GV53" s="333"/>
      <c r="GW53" s="333"/>
      <c r="GX53" s="333"/>
      <c r="GY53" s="333"/>
      <c r="GZ53" s="333"/>
      <c r="HA53" s="333"/>
      <c r="HB53" s="333"/>
      <c r="HC53" s="333"/>
      <c r="HD53" s="333"/>
      <c r="HE53" s="333"/>
      <c r="HF53" s="333"/>
      <c r="HG53" s="333"/>
      <c r="HH53" s="333"/>
      <c r="HI53" s="333"/>
      <c r="HJ53" s="333"/>
      <c r="HK53" s="333"/>
      <c r="HL53" s="333"/>
      <c r="HM53" s="333"/>
      <c r="HN53" s="333"/>
      <c r="HO53" s="333"/>
      <c r="HP53" s="333"/>
      <c r="HQ53" s="333"/>
      <c r="HR53" s="333"/>
      <c r="HS53" s="333"/>
      <c r="HT53" s="333"/>
      <c r="HU53" s="333"/>
      <c r="HV53" s="333"/>
      <c r="HW53" s="333"/>
      <c r="HX53" s="333"/>
      <c r="HY53" s="333"/>
      <c r="HZ53" s="333"/>
      <c r="IA53" s="333"/>
      <c r="IB53" s="333"/>
      <c r="IC53" s="333"/>
      <c r="ID53" s="333"/>
      <c r="IE53" s="333"/>
      <c r="IF53" s="333"/>
      <c r="IG53" s="333"/>
      <c r="IH53" s="333"/>
      <c r="II53" s="333"/>
      <c r="IJ53" s="333"/>
      <c r="IK53" s="333"/>
      <c r="IL53" s="333"/>
      <c r="IM53" s="333"/>
      <c r="IN53" s="333"/>
      <c r="IO53" s="333"/>
      <c r="IP53" s="333"/>
      <c r="IQ53" s="333"/>
      <c r="IR53" s="333"/>
      <c r="IS53" s="333"/>
      <c r="IT53" s="333"/>
      <c r="IU53" s="333"/>
      <c r="IV53" s="333"/>
      <c r="IW53" s="333"/>
      <c r="IX53" s="333"/>
      <c r="IY53" s="333"/>
      <c r="IZ53" s="333"/>
      <c r="JA53" s="333"/>
      <c r="JB53" s="333"/>
      <c r="JC53" s="333"/>
      <c r="JD53" s="333"/>
      <c r="JE53" s="333"/>
      <c r="JF53" s="333"/>
      <c r="JG53" s="333"/>
      <c r="JH53" s="333"/>
      <c r="JI53" s="333"/>
      <c r="JJ53" s="333"/>
      <c r="JK53" s="333"/>
      <c r="JL53" s="333"/>
      <c r="JM53" s="333"/>
      <c r="JN53" s="333"/>
      <c r="JO53" s="333"/>
      <c r="JP53" s="333"/>
      <c r="JQ53" s="333"/>
      <c r="JR53" s="333"/>
      <c r="JS53" s="333"/>
      <c r="JT53" s="333"/>
      <c r="JU53" s="333"/>
      <c r="JV53" s="333"/>
      <c r="JW53" s="333"/>
      <c r="JX53" s="333"/>
      <c r="JY53" s="333"/>
      <c r="JZ53" s="333"/>
      <c r="KA53" s="333"/>
      <c r="KB53" s="333"/>
      <c r="KC53" s="333"/>
      <c r="KD53" s="333"/>
      <c r="KE53" s="333"/>
      <c r="KF53" s="333"/>
      <c r="KG53" s="333"/>
      <c r="KH53" s="333"/>
      <c r="KI53" s="333"/>
      <c r="KJ53" s="333"/>
      <c r="KK53" s="333"/>
      <c r="KL53" s="333"/>
      <c r="KM53" s="333"/>
      <c r="KN53" s="333"/>
      <c r="KO53" s="333"/>
      <c r="KP53" s="333"/>
      <c r="KQ53" s="333"/>
      <c r="KR53" s="333"/>
      <c r="KS53" s="333"/>
      <c r="KT53" s="333"/>
      <c r="KU53" s="333"/>
      <c r="KV53" s="333"/>
      <c r="KW53" s="333"/>
      <c r="KX53" s="333"/>
      <c r="KY53" s="333"/>
      <c r="KZ53" s="333"/>
      <c r="LA53" s="333"/>
      <c r="LB53" s="333"/>
      <c r="LC53" s="333"/>
      <c r="LD53" s="333"/>
      <c r="LE53" s="333"/>
      <c r="LF53" s="333"/>
      <c r="LG53" s="333"/>
      <c r="LH53" s="333"/>
      <c r="LI53" s="333"/>
      <c r="LJ53" s="333"/>
      <c r="LK53" s="333"/>
      <c r="LL53" s="333"/>
      <c r="LM53" s="333"/>
    </row>
    <row r="54" spans="1:325" hidden="1">
      <c r="A54" s="310" t="str">
        <f>IF(OR(Data3!B17="Grand Total",Data3!B17=0),"",Data3!B17)</f>
        <v/>
      </c>
      <c r="B54" s="309" t="s">
        <v>493</v>
      </c>
      <c r="C54" s="347" t="str">
        <f ca="1">IFERROR(VLOOKUP(A54,Rezultatai!$B$44:$C$106,2,FALSE) &amp; " finansavimo sutarčių rengimas ir sudarymas","")</f>
        <v/>
      </c>
      <c r="D54" s="358"/>
      <c r="E54" s="326"/>
      <c r="F54" s="333"/>
      <c r="G54" s="333"/>
      <c r="H54" s="333"/>
      <c r="I54" s="333"/>
      <c r="J54" s="333"/>
      <c r="K54" s="333"/>
      <c r="L54" s="333"/>
      <c r="M54" s="333"/>
      <c r="N54" s="333"/>
      <c r="O54" s="333"/>
      <c r="P54" s="333"/>
      <c r="Q54" s="333"/>
      <c r="R54" s="333"/>
      <c r="S54" s="333"/>
      <c r="T54" s="333"/>
      <c r="U54" s="333"/>
      <c r="V54" s="333"/>
      <c r="W54" s="333"/>
      <c r="X54" s="333"/>
      <c r="Y54" s="333"/>
      <c r="Z54" s="333"/>
      <c r="AA54" s="333"/>
      <c r="AB54" s="333"/>
      <c r="AC54" s="333"/>
      <c r="AD54" s="333"/>
      <c r="AE54" s="333"/>
      <c r="AF54" s="333"/>
      <c r="AG54" s="333"/>
      <c r="AH54" s="333"/>
      <c r="AI54" s="333"/>
      <c r="AJ54" s="333"/>
      <c r="AK54" s="333"/>
      <c r="AL54" s="333"/>
      <c r="AM54" s="333"/>
      <c r="AN54" s="333"/>
      <c r="AO54" s="333"/>
      <c r="AP54" s="333"/>
      <c r="AQ54" s="333"/>
      <c r="AR54" s="333"/>
      <c r="AS54" s="333"/>
      <c r="AT54" s="333"/>
      <c r="AU54" s="333"/>
      <c r="AV54" s="333"/>
      <c r="AW54" s="333"/>
      <c r="AX54" s="333"/>
      <c r="AY54" s="333"/>
      <c r="AZ54" s="333"/>
      <c r="BA54" s="333"/>
      <c r="BB54" s="333"/>
      <c r="BC54" s="333"/>
      <c r="BD54" s="333"/>
      <c r="BE54" s="333"/>
      <c r="BF54" s="333"/>
      <c r="BG54" s="333"/>
      <c r="BH54" s="333"/>
      <c r="BI54" s="333"/>
      <c r="BJ54" s="333"/>
      <c r="BK54" s="333"/>
      <c r="BL54" s="333"/>
      <c r="BM54" s="333"/>
      <c r="BN54" s="333"/>
      <c r="BO54" s="333"/>
      <c r="BP54" s="333"/>
      <c r="BQ54" s="333"/>
      <c r="BR54" s="333"/>
      <c r="BS54" s="333"/>
      <c r="BT54" s="333"/>
      <c r="BU54" s="333"/>
      <c r="BV54" s="333"/>
      <c r="BW54" s="333"/>
      <c r="BX54" s="333"/>
      <c r="BY54" s="333"/>
      <c r="BZ54" s="333"/>
      <c r="CA54" s="333"/>
      <c r="CB54" s="333"/>
      <c r="CC54" s="333"/>
      <c r="CD54" s="333"/>
      <c r="CE54" s="333"/>
      <c r="CF54" s="333"/>
      <c r="CG54" s="333"/>
      <c r="CH54" s="333"/>
      <c r="CI54" s="333"/>
      <c r="CJ54" s="333"/>
      <c r="CK54" s="333"/>
      <c r="CL54" s="333"/>
      <c r="CM54" s="333"/>
      <c r="CN54" s="333"/>
      <c r="CO54" s="333"/>
      <c r="CP54" s="333"/>
      <c r="CQ54" s="333"/>
      <c r="CR54" s="333"/>
      <c r="CS54" s="333"/>
      <c r="CT54" s="333"/>
      <c r="CU54" s="333"/>
      <c r="CV54" s="333"/>
      <c r="CW54" s="333"/>
      <c r="CX54" s="333"/>
      <c r="CY54" s="333"/>
      <c r="CZ54" s="333"/>
      <c r="DA54" s="333"/>
      <c r="DB54" s="333"/>
      <c r="DC54" s="333"/>
      <c r="DD54" s="333"/>
      <c r="DE54" s="333"/>
      <c r="DF54" s="333"/>
      <c r="DG54" s="333"/>
      <c r="DH54" s="333"/>
      <c r="DI54" s="333"/>
      <c r="DJ54" s="333"/>
      <c r="DK54" s="333"/>
      <c r="DL54" s="333"/>
      <c r="DM54" s="333"/>
      <c r="DN54" s="333"/>
      <c r="DO54" s="333"/>
      <c r="DP54" s="333"/>
      <c r="DQ54" s="333"/>
      <c r="DR54" s="333"/>
      <c r="DS54" s="333"/>
      <c r="DT54" s="333"/>
      <c r="DU54" s="333"/>
      <c r="DV54" s="333"/>
      <c r="DW54" s="333"/>
      <c r="DX54" s="333"/>
      <c r="DY54" s="333"/>
      <c r="DZ54" s="333"/>
      <c r="EA54" s="333"/>
      <c r="EB54" s="333"/>
      <c r="EC54" s="333"/>
      <c r="ED54" s="333"/>
      <c r="EE54" s="333"/>
      <c r="EF54" s="333"/>
      <c r="EG54" s="333"/>
      <c r="EH54" s="333"/>
      <c r="EI54" s="333"/>
      <c r="EJ54" s="333"/>
      <c r="EK54" s="333"/>
      <c r="EL54" s="333"/>
      <c r="EM54" s="333"/>
      <c r="EN54" s="333"/>
      <c r="EO54" s="333"/>
      <c r="EP54" s="333"/>
      <c r="EQ54" s="333"/>
      <c r="ER54" s="333"/>
      <c r="ES54" s="333"/>
      <c r="ET54" s="333"/>
      <c r="EU54" s="333"/>
      <c r="EV54" s="333"/>
      <c r="EW54" s="333"/>
      <c r="EX54" s="333"/>
      <c r="EY54" s="333"/>
      <c r="EZ54" s="333"/>
      <c r="FA54" s="333"/>
      <c r="FB54" s="333"/>
      <c r="FC54" s="333"/>
      <c r="FD54" s="333"/>
      <c r="FE54" s="333"/>
      <c r="FF54" s="333"/>
      <c r="FG54" s="333"/>
      <c r="FH54" s="333"/>
      <c r="FI54" s="333"/>
      <c r="FJ54" s="333"/>
      <c r="FK54" s="333"/>
      <c r="FL54" s="333"/>
      <c r="FM54" s="333"/>
      <c r="FN54" s="333"/>
      <c r="FO54" s="333"/>
      <c r="FP54" s="333"/>
      <c r="FQ54" s="333"/>
      <c r="FR54" s="333"/>
      <c r="FS54" s="333"/>
      <c r="FT54" s="333"/>
      <c r="FU54" s="333"/>
      <c r="FV54" s="333"/>
      <c r="FW54" s="333"/>
      <c r="FX54" s="333"/>
      <c r="FY54" s="333"/>
      <c r="FZ54" s="333"/>
      <c r="GA54" s="333"/>
      <c r="GB54" s="333"/>
      <c r="GC54" s="333"/>
      <c r="GD54" s="333"/>
      <c r="GE54" s="333"/>
      <c r="GF54" s="333"/>
      <c r="GG54" s="333"/>
      <c r="GH54" s="333"/>
      <c r="GI54" s="333"/>
      <c r="GJ54" s="333"/>
      <c r="GK54" s="333"/>
      <c r="GL54" s="333"/>
      <c r="GM54" s="333"/>
      <c r="GN54" s="333"/>
      <c r="GO54" s="333"/>
      <c r="GP54" s="333"/>
      <c r="GQ54" s="333"/>
      <c r="GR54" s="333"/>
      <c r="GS54" s="333"/>
      <c r="GT54" s="333"/>
      <c r="GU54" s="333"/>
      <c r="GV54" s="333"/>
      <c r="GW54" s="333"/>
      <c r="GX54" s="333"/>
      <c r="GY54" s="333"/>
      <c r="GZ54" s="333"/>
      <c r="HA54" s="333"/>
      <c r="HB54" s="333"/>
      <c r="HC54" s="333"/>
      <c r="HD54" s="333"/>
      <c r="HE54" s="333"/>
      <c r="HF54" s="333"/>
      <c r="HG54" s="333"/>
      <c r="HH54" s="333"/>
      <c r="HI54" s="333"/>
      <c r="HJ54" s="333"/>
      <c r="HK54" s="333"/>
      <c r="HL54" s="333"/>
      <c r="HM54" s="333"/>
      <c r="HN54" s="333"/>
      <c r="HO54" s="333"/>
      <c r="HP54" s="333"/>
      <c r="HQ54" s="333"/>
      <c r="HR54" s="333"/>
      <c r="HS54" s="333"/>
      <c r="HT54" s="333"/>
      <c r="HU54" s="333"/>
      <c r="HV54" s="333"/>
      <c r="HW54" s="333"/>
      <c r="HX54" s="333"/>
      <c r="HY54" s="333"/>
      <c r="HZ54" s="333"/>
      <c r="IA54" s="333"/>
      <c r="IB54" s="333"/>
      <c r="IC54" s="333"/>
      <c r="ID54" s="333"/>
      <c r="IE54" s="333"/>
      <c r="IF54" s="333"/>
      <c r="IG54" s="333"/>
      <c r="IH54" s="333"/>
      <c r="II54" s="333"/>
      <c r="IJ54" s="333"/>
      <c r="IK54" s="333"/>
      <c r="IL54" s="333"/>
      <c r="IM54" s="333"/>
      <c r="IN54" s="333"/>
      <c r="IO54" s="333"/>
      <c r="IP54" s="333"/>
      <c r="IQ54" s="333"/>
      <c r="IR54" s="333"/>
      <c r="IS54" s="333"/>
      <c r="IT54" s="333"/>
      <c r="IU54" s="333"/>
      <c r="IV54" s="333"/>
      <c r="IW54" s="333"/>
      <c r="IX54" s="333"/>
      <c r="IY54" s="333"/>
      <c r="IZ54" s="333"/>
      <c r="JA54" s="333"/>
      <c r="JB54" s="333"/>
      <c r="JC54" s="333"/>
      <c r="JD54" s="333"/>
      <c r="JE54" s="333"/>
      <c r="JF54" s="333"/>
      <c r="JG54" s="333"/>
      <c r="JH54" s="333"/>
      <c r="JI54" s="333"/>
      <c r="JJ54" s="333"/>
      <c r="JK54" s="333"/>
      <c r="JL54" s="333"/>
      <c r="JM54" s="333"/>
      <c r="JN54" s="333"/>
      <c r="JO54" s="333"/>
      <c r="JP54" s="333"/>
      <c r="JQ54" s="333"/>
      <c r="JR54" s="333"/>
      <c r="JS54" s="333"/>
      <c r="JT54" s="333"/>
      <c r="JU54" s="333"/>
      <c r="JV54" s="333"/>
      <c r="JW54" s="333"/>
      <c r="JX54" s="333"/>
      <c r="JY54" s="333"/>
      <c r="JZ54" s="333"/>
      <c r="KA54" s="333"/>
      <c r="KB54" s="333"/>
      <c r="KC54" s="333"/>
      <c r="KD54" s="333"/>
      <c r="KE54" s="333"/>
      <c r="KF54" s="333"/>
      <c r="KG54" s="333"/>
      <c r="KH54" s="333"/>
      <c r="KI54" s="333"/>
      <c r="KJ54" s="333"/>
      <c r="KK54" s="333"/>
      <c r="KL54" s="333"/>
      <c r="KM54" s="333"/>
      <c r="KN54" s="333"/>
      <c r="KO54" s="333"/>
      <c r="KP54" s="333"/>
      <c r="KQ54" s="333"/>
      <c r="KR54" s="333"/>
      <c r="KS54" s="333"/>
      <c r="KT54" s="333"/>
      <c r="KU54" s="333"/>
      <c r="KV54" s="333"/>
      <c r="KW54" s="333"/>
      <c r="KX54" s="333"/>
      <c r="KY54" s="333"/>
      <c r="KZ54" s="333"/>
      <c r="LA54" s="333"/>
      <c r="LB54" s="333"/>
      <c r="LC54" s="333"/>
      <c r="LD54" s="333"/>
      <c r="LE54" s="333"/>
      <c r="LF54" s="333"/>
      <c r="LG54" s="333"/>
      <c r="LH54" s="333"/>
      <c r="LI54" s="333"/>
      <c r="LJ54" s="333"/>
      <c r="LK54" s="333"/>
      <c r="LL54" s="333"/>
      <c r="LM54" s="333"/>
    </row>
    <row r="55" spans="1:325" hidden="1">
      <c r="A55" s="310" t="str">
        <f>IF(OR(Data3!B17="Grand Total",Data3!B17=0),"",Data3!B17)</f>
        <v/>
      </c>
      <c r="B55" s="309" t="s">
        <v>494</v>
      </c>
      <c r="C55" s="347" t="str">
        <f ca="1">IFERROR(VLOOKUP(A55,Rezultatai!$B$44:$C$106,2,FALSE) &amp; " finansavimo sutarčių rengimas ir sudarymas","")</f>
        <v/>
      </c>
      <c r="D55" s="358"/>
      <c r="E55" s="326"/>
      <c r="F55" s="333"/>
      <c r="G55" s="333"/>
      <c r="H55" s="333"/>
      <c r="I55" s="333"/>
      <c r="J55" s="333"/>
      <c r="K55" s="333"/>
      <c r="L55" s="333"/>
      <c r="M55" s="333"/>
      <c r="N55" s="333"/>
      <c r="O55" s="333"/>
      <c r="P55" s="333"/>
      <c r="Q55" s="333"/>
      <c r="R55" s="333"/>
      <c r="S55" s="333"/>
      <c r="T55" s="333"/>
      <c r="U55" s="333"/>
      <c r="V55" s="333"/>
      <c r="W55" s="333"/>
      <c r="X55" s="333"/>
      <c r="Y55" s="333"/>
      <c r="Z55" s="333"/>
      <c r="AA55" s="333"/>
      <c r="AB55" s="333"/>
      <c r="AC55" s="333"/>
      <c r="AD55" s="333"/>
      <c r="AE55" s="333"/>
      <c r="AF55" s="333"/>
      <c r="AG55" s="333"/>
      <c r="AH55" s="333"/>
      <c r="AI55" s="333"/>
      <c r="AJ55" s="333"/>
      <c r="AK55" s="333"/>
      <c r="AL55" s="333"/>
      <c r="AM55" s="333"/>
      <c r="AN55" s="333"/>
      <c r="AO55" s="333"/>
      <c r="AP55" s="333"/>
      <c r="AQ55" s="333"/>
      <c r="AR55" s="333"/>
      <c r="AS55" s="333"/>
      <c r="AT55" s="333"/>
      <c r="AU55" s="333"/>
      <c r="AV55" s="333"/>
      <c r="AW55" s="333"/>
      <c r="AX55" s="333"/>
      <c r="AY55" s="333"/>
      <c r="AZ55" s="333"/>
      <c r="BA55" s="333"/>
      <c r="BB55" s="333"/>
      <c r="BC55" s="333"/>
      <c r="BD55" s="333"/>
      <c r="BE55" s="333"/>
      <c r="BF55" s="333"/>
      <c r="BG55" s="333"/>
      <c r="BH55" s="333"/>
      <c r="BI55" s="333"/>
      <c r="BJ55" s="333"/>
      <c r="BK55" s="333"/>
      <c r="BL55" s="333"/>
      <c r="BM55" s="333"/>
      <c r="BN55" s="333"/>
      <c r="BO55" s="333"/>
      <c r="BP55" s="333"/>
      <c r="BQ55" s="333"/>
      <c r="BR55" s="333"/>
      <c r="BS55" s="333"/>
      <c r="BT55" s="333"/>
      <c r="BU55" s="333"/>
      <c r="BV55" s="333"/>
      <c r="BW55" s="333"/>
      <c r="BX55" s="333"/>
      <c r="BY55" s="333"/>
      <c r="BZ55" s="333"/>
      <c r="CA55" s="333"/>
      <c r="CB55" s="333"/>
      <c r="CC55" s="333"/>
      <c r="CD55" s="333"/>
      <c r="CE55" s="333"/>
      <c r="CF55" s="333"/>
      <c r="CG55" s="333"/>
      <c r="CH55" s="333"/>
      <c r="CI55" s="333"/>
      <c r="CJ55" s="333"/>
      <c r="CK55" s="333"/>
      <c r="CL55" s="333"/>
      <c r="CM55" s="333"/>
      <c r="CN55" s="333"/>
      <c r="CO55" s="333"/>
      <c r="CP55" s="333"/>
      <c r="CQ55" s="333"/>
      <c r="CR55" s="333"/>
      <c r="CS55" s="333"/>
      <c r="CT55" s="333"/>
      <c r="CU55" s="333"/>
      <c r="CV55" s="333"/>
      <c r="CW55" s="333"/>
      <c r="CX55" s="333"/>
      <c r="CY55" s="333"/>
      <c r="CZ55" s="333"/>
      <c r="DA55" s="333"/>
      <c r="DB55" s="333"/>
      <c r="DC55" s="333"/>
      <c r="DD55" s="333"/>
      <c r="DE55" s="333"/>
      <c r="DF55" s="333"/>
      <c r="DG55" s="333"/>
      <c r="DH55" s="333"/>
      <c r="DI55" s="333"/>
      <c r="DJ55" s="333"/>
      <c r="DK55" s="333"/>
      <c r="DL55" s="333"/>
      <c r="DM55" s="333"/>
      <c r="DN55" s="333"/>
      <c r="DO55" s="333"/>
      <c r="DP55" s="333"/>
      <c r="DQ55" s="333"/>
      <c r="DR55" s="333"/>
      <c r="DS55" s="333"/>
      <c r="DT55" s="333"/>
      <c r="DU55" s="333"/>
      <c r="DV55" s="333"/>
      <c r="DW55" s="333"/>
      <c r="DX55" s="333"/>
      <c r="DY55" s="333"/>
      <c r="DZ55" s="333"/>
      <c r="EA55" s="333"/>
      <c r="EB55" s="333"/>
      <c r="EC55" s="333"/>
      <c r="ED55" s="333"/>
      <c r="EE55" s="333"/>
      <c r="EF55" s="333"/>
      <c r="EG55" s="333"/>
      <c r="EH55" s="333"/>
      <c r="EI55" s="333"/>
      <c r="EJ55" s="333"/>
      <c r="EK55" s="333"/>
      <c r="EL55" s="333"/>
      <c r="EM55" s="333"/>
      <c r="EN55" s="333"/>
      <c r="EO55" s="333"/>
      <c r="EP55" s="333"/>
      <c r="EQ55" s="333"/>
      <c r="ER55" s="333"/>
      <c r="ES55" s="333"/>
      <c r="ET55" s="333"/>
      <c r="EU55" s="333"/>
      <c r="EV55" s="333"/>
      <c r="EW55" s="333"/>
      <c r="EX55" s="333"/>
      <c r="EY55" s="333"/>
      <c r="EZ55" s="333"/>
      <c r="FA55" s="333"/>
      <c r="FB55" s="333"/>
      <c r="FC55" s="333"/>
      <c r="FD55" s="333"/>
      <c r="FE55" s="333"/>
      <c r="FF55" s="333"/>
      <c r="FG55" s="333"/>
      <c r="FH55" s="333"/>
      <c r="FI55" s="333"/>
      <c r="FJ55" s="333"/>
      <c r="FK55" s="333"/>
      <c r="FL55" s="333"/>
      <c r="FM55" s="333"/>
      <c r="FN55" s="333"/>
      <c r="FO55" s="333"/>
      <c r="FP55" s="333"/>
      <c r="FQ55" s="333"/>
      <c r="FR55" s="333"/>
      <c r="FS55" s="333"/>
      <c r="FT55" s="333"/>
      <c r="FU55" s="333"/>
      <c r="FV55" s="333"/>
      <c r="FW55" s="333"/>
      <c r="FX55" s="333"/>
      <c r="FY55" s="333"/>
      <c r="FZ55" s="333"/>
      <c r="GA55" s="333"/>
      <c r="GB55" s="333"/>
      <c r="GC55" s="333"/>
      <c r="GD55" s="333"/>
      <c r="GE55" s="333"/>
      <c r="GF55" s="333"/>
      <c r="GG55" s="333"/>
      <c r="GH55" s="333"/>
      <c r="GI55" s="333"/>
      <c r="GJ55" s="333"/>
      <c r="GK55" s="333"/>
      <c r="GL55" s="333"/>
      <c r="GM55" s="333"/>
      <c r="GN55" s="333"/>
      <c r="GO55" s="333"/>
      <c r="GP55" s="333"/>
      <c r="GQ55" s="333"/>
      <c r="GR55" s="333"/>
      <c r="GS55" s="333"/>
      <c r="GT55" s="333"/>
      <c r="GU55" s="333"/>
      <c r="GV55" s="333"/>
      <c r="GW55" s="333"/>
      <c r="GX55" s="333"/>
      <c r="GY55" s="333"/>
      <c r="GZ55" s="333"/>
      <c r="HA55" s="333"/>
      <c r="HB55" s="333"/>
      <c r="HC55" s="333"/>
      <c r="HD55" s="333"/>
      <c r="HE55" s="333"/>
      <c r="HF55" s="333"/>
      <c r="HG55" s="333"/>
      <c r="HH55" s="333"/>
      <c r="HI55" s="333"/>
      <c r="HJ55" s="333"/>
      <c r="HK55" s="333"/>
      <c r="HL55" s="333"/>
      <c r="HM55" s="333"/>
      <c r="HN55" s="333"/>
      <c r="HO55" s="333"/>
      <c r="HP55" s="333"/>
      <c r="HQ55" s="333"/>
      <c r="HR55" s="333"/>
      <c r="HS55" s="333"/>
      <c r="HT55" s="333"/>
      <c r="HU55" s="333"/>
      <c r="HV55" s="333"/>
      <c r="HW55" s="333"/>
      <c r="HX55" s="333"/>
      <c r="HY55" s="333"/>
      <c r="HZ55" s="333"/>
      <c r="IA55" s="333"/>
      <c r="IB55" s="333"/>
      <c r="IC55" s="333"/>
      <c r="ID55" s="333"/>
      <c r="IE55" s="333"/>
      <c r="IF55" s="333"/>
      <c r="IG55" s="333"/>
      <c r="IH55" s="333"/>
      <c r="II55" s="333"/>
      <c r="IJ55" s="333"/>
      <c r="IK55" s="333"/>
      <c r="IL55" s="333"/>
      <c r="IM55" s="333"/>
      <c r="IN55" s="333"/>
      <c r="IO55" s="333"/>
      <c r="IP55" s="333"/>
      <c r="IQ55" s="333"/>
      <c r="IR55" s="333"/>
      <c r="IS55" s="333"/>
      <c r="IT55" s="333"/>
      <c r="IU55" s="333"/>
      <c r="IV55" s="333"/>
      <c r="IW55" s="333"/>
      <c r="IX55" s="333"/>
      <c r="IY55" s="333"/>
      <c r="IZ55" s="333"/>
      <c r="JA55" s="333"/>
      <c r="JB55" s="333"/>
      <c r="JC55" s="333"/>
      <c r="JD55" s="333"/>
      <c r="JE55" s="333"/>
      <c r="JF55" s="333"/>
      <c r="JG55" s="333"/>
      <c r="JH55" s="333"/>
      <c r="JI55" s="333"/>
      <c r="JJ55" s="333"/>
      <c r="JK55" s="333"/>
      <c r="JL55" s="333"/>
      <c r="JM55" s="333"/>
      <c r="JN55" s="333"/>
      <c r="JO55" s="333"/>
      <c r="JP55" s="333"/>
      <c r="JQ55" s="333"/>
      <c r="JR55" s="333"/>
      <c r="JS55" s="333"/>
      <c r="JT55" s="333"/>
      <c r="JU55" s="333"/>
      <c r="JV55" s="333"/>
      <c r="JW55" s="333"/>
      <c r="JX55" s="333"/>
      <c r="JY55" s="333"/>
      <c r="JZ55" s="333"/>
      <c r="KA55" s="333"/>
      <c r="KB55" s="333"/>
      <c r="KC55" s="333"/>
      <c r="KD55" s="333"/>
      <c r="KE55" s="333"/>
      <c r="KF55" s="333"/>
      <c r="KG55" s="333"/>
      <c r="KH55" s="333"/>
      <c r="KI55" s="333"/>
      <c r="KJ55" s="333"/>
      <c r="KK55" s="333"/>
      <c r="KL55" s="333"/>
      <c r="KM55" s="333"/>
      <c r="KN55" s="333"/>
      <c r="KO55" s="333"/>
      <c r="KP55" s="333"/>
      <c r="KQ55" s="333"/>
      <c r="KR55" s="333"/>
      <c r="KS55" s="333"/>
      <c r="KT55" s="333"/>
      <c r="KU55" s="333"/>
      <c r="KV55" s="333"/>
      <c r="KW55" s="333"/>
      <c r="KX55" s="333"/>
      <c r="KY55" s="333"/>
      <c r="KZ55" s="333"/>
      <c r="LA55" s="333"/>
      <c r="LB55" s="333"/>
      <c r="LC55" s="333"/>
      <c r="LD55" s="333"/>
      <c r="LE55" s="333"/>
      <c r="LF55" s="333"/>
      <c r="LG55" s="333"/>
      <c r="LH55" s="333"/>
      <c r="LI55" s="333"/>
      <c r="LJ55" s="333"/>
      <c r="LK55" s="333"/>
      <c r="LL55" s="333"/>
      <c r="LM55" s="333"/>
    </row>
    <row r="56" spans="1:325" hidden="1">
      <c r="A56" s="310" t="str">
        <f>IF(OR(Data3!B18="Grand Total",Data3!B18=0),"",Data3!B18)</f>
        <v/>
      </c>
      <c r="B56" s="309" t="s">
        <v>495</v>
      </c>
      <c r="C56" s="347" t="str">
        <f ca="1">IFERROR(VLOOKUP(A56,Rezultatai!$B$44:$C$106,2,FALSE) &amp; " finansavimo sutarčių rengimas ir sudarymas","")</f>
        <v/>
      </c>
      <c r="D56" s="358"/>
      <c r="E56" s="326"/>
      <c r="F56" s="333"/>
      <c r="G56" s="333"/>
      <c r="H56" s="333"/>
      <c r="I56" s="333"/>
      <c r="J56" s="333"/>
      <c r="K56" s="333"/>
      <c r="L56" s="333"/>
      <c r="M56" s="333"/>
      <c r="N56" s="333"/>
      <c r="O56" s="333"/>
      <c r="P56" s="333"/>
      <c r="Q56" s="333"/>
      <c r="R56" s="333"/>
      <c r="S56" s="333"/>
      <c r="T56" s="333"/>
      <c r="U56" s="333"/>
      <c r="V56" s="333"/>
      <c r="W56" s="333"/>
      <c r="X56" s="333"/>
      <c r="Y56" s="333"/>
      <c r="Z56" s="333"/>
      <c r="AA56" s="333"/>
      <c r="AB56" s="333"/>
      <c r="AC56" s="333"/>
      <c r="AD56" s="333"/>
      <c r="AE56" s="333"/>
      <c r="AF56" s="333"/>
      <c r="AG56" s="333"/>
      <c r="AH56" s="333"/>
      <c r="AI56" s="333"/>
      <c r="AJ56" s="333"/>
      <c r="AK56" s="333"/>
      <c r="AL56" s="333"/>
      <c r="AM56" s="333"/>
      <c r="AN56" s="333"/>
      <c r="AO56" s="333"/>
      <c r="AP56" s="333"/>
      <c r="AQ56" s="333"/>
      <c r="AR56" s="333"/>
      <c r="AS56" s="333"/>
      <c r="AT56" s="333"/>
      <c r="AU56" s="333"/>
      <c r="AV56" s="333"/>
      <c r="AW56" s="333"/>
      <c r="AX56" s="333"/>
      <c r="AY56" s="333"/>
      <c r="AZ56" s="333"/>
      <c r="BA56" s="333"/>
      <c r="BB56" s="333"/>
      <c r="BC56" s="333"/>
      <c r="BD56" s="333"/>
      <c r="BE56" s="333"/>
      <c r="BF56" s="333"/>
      <c r="BG56" s="333"/>
      <c r="BH56" s="333"/>
      <c r="BI56" s="333"/>
      <c r="BJ56" s="333"/>
      <c r="BK56" s="333"/>
      <c r="BL56" s="333"/>
      <c r="BM56" s="333"/>
      <c r="BN56" s="333"/>
      <c r="BO56" s="333"/>
      <c r="BP56" s="333"/>
      <c r="BQ56" s="333"/>
      <c r="BR56" s="333"/>
      <c r="BS56" s="333"/>
      <c r="BT56" s="333"/>
      <c r="BU56" s="333"/>
      <c r="BV56" s="333"/>
      <c r="BW56" s="333"/>
      <c r="BX56" s="333"/>
      <c r="BY56" s="333"/>
      <c r="BZ56" s="333"/>
      <c r="CA56" s="333"/>
      <c r="CB56" s="333"/>
      <c r="CC56" s="333"/>
      <c r="CD56" s="333"/>
      <c r="CE56" s="333"/>
      <c r="CF56" s="333"/>
      <c r="CG56" s="333"/>
      <c r="CH56" s="333"/>
      <c r="CI56" s="333"/>
      <c r="CJ56" s="333"/>
      <c r="CK56" s="333"/>
      <c r="CL56" s="333"/>
      <c r="CM56" s="333"/>
      <c r="CN56" s="333"/>
      <c r="CO56" s="333"/>
      <c r="CP56" s="333"/>
      <c r="CQ56" s="333"/>
      <c r="CR56" s="333"/>
      <c r="CS56" s="333"/>
      <c r="CT56" s="333"/>
      <c r="CU56" s="333"/>
      <c r="CV56" s="333"/>
      <c r="CW56" s="333"/>
      <c r="CX56" s="333"/>
      <c r="CY56" s="333"/>
      <c r="CZ56" s="333"/>
      <c r="DA56" s="333"/>
      <c r="DB56" s="333"/>
      <c r="DC56" s="333"/>
      <c r="DD56" s="333"/>
      <c r="DE56" s="333"/>
      <c r="DF56" s="333"/>
      <c r="DG56" s="333"/>
      <c r="DH56" s="333"/>
      <c r="DI56" s="333"/>
      <c r="DJ56" s="333"/>
      <c r="DK56" s="333"/>
      <c r="DL56" s="333"/>
      <c r="DM56" s="333"/>
      <c r="DN56" s="333"/>
      <c r="DO56" s="333"/>
      <c r="DP56" s="333"/>
      <c r="DQ56" s="333"/>
      <c r="DR56" s="333"/>
      <c r="DS56" s="333"/>
      <c r="DT56" s="333"/>
      <c r="DU56" s="333"/>
      <c r="DV56" s="333"/>
      <c r="DW56" s="333"/>
      <c r="DX56" s="333"/>
      <c r="DY56" s="333"/>
      <c r="DZ56" s="333"/>
      <c r="EA56" s="333"/>
      <c r="EB56" s="333"/>
      <c r="EC56" s="333"/>
      <c r="ED56" s="333"/>
      <c r="EE56" s="333"/>
      <c r="EF56" s="333"/>
      <c r="EG56" s="333"/>
      <c r="EH56" s="333"/>
      <c r="EI56" s="333"/>
      <c r="EJ56" s="333"/>
      <c r="EK56" s="333"/>
      <c r="EL56" s="333"/>
      <c r="EM56" s="333"/>
      <c r="EN56" s="333"/>
      <c r="EO56" s="333"/>
      <c r="EP56" s="333"/>
      <c r="EQ56" s="333"/>
      <c r="ER56" s="333"/>
      <c r="ES56" s="333"/>
      <c r="ET56" s="333"/>
      <c r="EU56" s="333"/>
      <c r="EV56" s="333"/>
      <c r="EW56" s="333"/>
      <c r="EX56" s="333"/>
      <c r="EY56" s="333"/>
      <c r="EZ56" s="333"/>
      <c r="FA56" s="333"/>
      <c r="FB56" s="333"/>
      <c r="FC56" s="333"/>
      <c r="FD56" s="333"/>
      <c r="FE56" s="333"/>
      <c r="FF56" s="333"/>
      <c r="FG56" s="333"/>
      <c r="FH56" s="333"/>
      <c r="FI56" s="333"/>
      <c r="FJ56" s="333"/>
      <c r="FK56" s="333"/>
      <c r="FL56" s="333"/>
      <c r="FM56" s="333"/>
      <c r="FN56" s="333"/>
      <c r="FO56" s="333"/>
      <c r="FP56" s="333"/>
      <c r="FQ56" s="333"/>
      <c r="FR56" s="333"/>
      <c r="FS56" s="333"/>
      <c r="FT56" s="333"/>
      <c r="FU56" s="333"/>
      <c r="FV56" s="333"/>
      <c r="FW56" s="333"/>
      <c r="FX56" s="333"/>
      <c r="FY56" s="333"/>
      <c r="FZ56" s="333"/>
      <c r="GA56" s="333"/>
      <c r="GB56" s="333"/>
      <c r="GC56" s="333"/>
      <c r="GD56" s="333"/>
      <c r="GE56" s="333"/>
      <c r="GF56" s="333"/>
      <c r="GG56" s="333"/>
      <c r="GH56" s="333"/>
      <c r="GI56" s="333"/>
      <c r="GJ56" s="333"/>
      <c r="GK56" s="333"/>
      <c r="GL56" s="333"/>
      <c r="GM56" s="333"/>
      <c r="GN56" s="333"/>
      <c r="GO56" s="333"/>
      <c r="GP56" s="333"/>
      <c r="GQ56" s="333"/>
      <c r="GR56" s="333"/>
      <c r="GS56" s="333"/>
      <c r="GT56" s="333"/>
      <c r="GU56" s="333"/>
      <c r="GV56" s="333"/>
      <c r="GW56" s="333"/>
      <c r="GX56" s="333"/>
      <c r="GY56" s="333"/>
      <c r="GZ56" s="333"/>
      <c r="HA56" s="333"/>
      <c r="HB56" s="333"/>
      <c r="HC56" s="333"/>
      <c r="HD56" s="333"/>
      <c r="HE56" s="333"/>
      <c r="HF56" s="333"/>
      <c r="HG56" s="333"/>
      <c r="HH56" s="333"/>
      <c r="HI56" s="333"/>
      <c r="HJ56" s="333"/>
      <c r="HK56" s="333"/>
      <c r="HL56" s="333"/>
      <c r="HM56" s="333"/>
      <c r="HN56" s="333"/>
      <c r="HO56" s="333"/>
      <c r="HP56" s="333"/>
      <c r="HQ56" s="333"/>
      <c r="HR56" s="333"/>
      <c r="HS56" s="333"/>
      <c r="HT56" s="333"/>
      <c r="HU56" s="333"/>
      <c r="HV56" s="333"/>
      <c r="HW56" s="333"/>
      <c r="HX56" s="333"/>
      <c r="HY56" s="333"/>
      <c r="HZ56" s="333"/>
      <c r="IA56" s="333"/>
      <c r="IB56" s="333"/>
      <c r="IC56" s="333"/>
      <c r="ID56" s="333"/>
      <c r="IE56" s="333"/>
      <c r="IF56" s="333"/>
      <c r="IG56" s="333"/>
      <c r="IH56" s="333"/>
      <c r="II56" s="333"/>
      <c r="IJ56" s="333"/>
      <c r="IK56" s="333"/>
      <c r="IL56" s="333"/>
      <c r="IM56" s="333"/>
      <c r="IN56" s="333"/>
      <c r="IO56" s="333"/>
      <c r="IP56" s="333"/>
      <c r="IQ56" s="333"/>
      <c r="IR56" s="333"/>
      <c r="IS56" s="333"/>
      <c r="IT56" s="333"/>
      <c r="IU56" s="333"/>
      <c r="IV56" s="333"/>
      <c r="IW56" s="333"/>
      <c r="IX56" s="333"/>
      <c r="IY56" s="333"/>
      <c r="IZ56" s="333"/>
      <c r="JA56" s="333"/>
      <c r="JB56" s="333"/>
      <c r="JC56" s="333"/>
      <c r="JD56" s="333"/>
      <c r="JE56" s="333"/>
      <c r="JF56" s="333"/>
      <c r="JG56" s="333"/>
      <c r="JH56" s="333"/>
      <c r="JI56" s="333"/>
      <c r="JJ56" s="333"/>
      <c r="JK56" s="333"/>
      <c r="JL56" s="333"/>
      <c r="JM56" s="333"/>
      <c r="JN56" s="333"/>
      <c r="JO56" s="333"/>
      <c r="JP56" s="333"/>
      <c r="JQ56" s="333"/>
      <c r="JR56" s="333"/>
      <c r="JS56" s="333"/>
      <c r="JT56" s="333"/>
      <c r="JU56" s="333"/>
      <c r="JV56" s="333"/>
      <c r="JW56" s="333"/>
      <c r="JX56" s="333"/>
      <c r="JY56" s="333"/>
      <c r="JZ56" s="333"/>
      <c r="KA56" s="333"/>
      <c r="KB56" s="333"/>
      <c r="KC56" s="333"/>
      <c r="KD56" s="333"/>
      <c r="KE56" s="333"/>
      <c r="KF56" s="333"/>
      <c r="KG56" s="333"/>
      <c r="KH56" s="333"/>
      <c r="KI56" s="333"/>
      <c r="KJ56" s="333"/>
      <c r="KK56" s="333"/>
      <c r="KL56" s="333"/>
      <c r="KM56" s="333"/>
      <c r="KN56" s="333"/>
      <c r="KO56" s="333"/>
      <c r="KP56" s="333"/>
      <c r="KQ56" s="333"/>
      <c r="KR56" s="333"/>
      <c r="KS56" s="333"/>
      <c r="KT56" s="333"/>
      <c r="KU56" s="333"/>
      <c r="KV56" s="333"/>
      <c r="KW56" s="333"/>
      <c r="KX56" s="333"/>
      <c r="KY56" s="333"/>
      <c r="KZ56" s="333"/>
      <c r="LA56" s="333"/>
      <c r="LB56" s="333"/>
      <c r="LC56" s="333"/>
      <c r="LD56" s="333"/>
      <c r="LE56" s="333"/>
      <c r="LF56" s="333"/>
      <c r="LG56" s="333"/>
      <c r="LH56" s="333"/>
      <c r="LI56" s="333"/>
      <c r="LJ56" s="333"/>
      <c r="LK56" s="333"/>
      <c r="LL56" s="333"/>
      <c r="LM56" s="333"/>
    </row>
    <row r="57" spans="1:325" hidden="1">
      <c r="A57" s="310" t="str">
        <f>IF(OR(Data3!B18="Grand Total",Data3!B18=0),"",Data3!B18)</f>
        <v/>
      </c>
      <c r="B57" s="309" t="s">
        <v>496</v>
      </c>
      <c r="C57" s="347" t="str">
        <f ca="1">IFERROR(VLOOKUP(A57,Rezultatai!$B$44:$C$106,2,FALSE) &amp; " finansavimo sutarčių rengimas ir sudarymas","")</f>
        <v/>
      </c>
      <c r="D57" s="358"/>
      <c r="E57" s="326"/>
      <c r="F57" s="333"/>
      <c r="G57" s="333"/>
      <c r="H57" s="333"/>
      <c r="I57" s="333"/>
      <c r="J57" s="333"/>
      <c r="K57" s="333"/>
      <c r="L57" s="333"/>
      <c r="M57" s="333"/>
      <c r="N57" s="333"/>
      <c r="O57" s="333"/>
      <c r="P57" s="333"/>
      <c r="Q57" s="333"/>
      <c r="R57" s="333"/>
      <c r="S57" s="333"/>
      <c r="T57" s="333"/>
      <c r="U57" s="333"/>
      <c r="V57" s="333"/>
      <c r="W57" s="333"/>
      <c r="X57" s="333"/>
      <c r="Y57" s="333"/>
      <c r="Z57" s="333"/>
      <c r="AA57" s="333"/>
      <c r="AB57" s="333"/>
      <c r="AC57" s="333"/>
      <c r="AD57" s="333"/>
      <c r="AE57" s="333"/>
      <c r="AF57" s="333"/>
      <c r="AG57" s="333"/>
      <c r="AH57" s="333"/>
      <c r="AI57" s="333"/>
      <c r="AJ57" s="333"/>
      <c r="AK57" s="333"/>
      <c r="AL57" s="333"/>
      <c r="AM57" s="333"/>
      <c r="AN57" s="333"/>
      <c r="AO57" s="333"/>
      <c r="AP57" s="333"/>
      <c r="AQ57" s="333"/>
      <c r="AR57" s="333"/>
      <c r="AS57" s="333"/>
      <c r="AT57" s="333"/>
      <c r="AU57" s="333"/>
      <c r="AV57" s="333"/>
      <c r="AW57" s="333"/>
      <c r="AX57" s="333"/>
      <c r="AY57" s="333"/>
      <c r="AZ57" s="333"/>
      <c r="BA57" s="333"/>
      <c r="BB57" s="333"/>
      <c r="BC57" s="333"/>
      <c r="BD57" s="333"/>
      <c r="BE57" s="333"/>
      <c r="BF57" s="333"/>
      <c r="BG57" s="333"/>
      <c r="BH57" s="333"/>
      <c r="BI57" s="333"/>
      <c r="BJ57" s="333"/>
      <c r="BK57" s="333"/>
      <c r="BL57" s="333"/>
      <c r="BM57" s="333"/>
      <c r="BN57" s="333"/>
      <c r="BO57" s="333"/>
      <c r="BP57" s="333"/>
      <c r="BQ57" s="333"/>
      <c r="BR57" s="333"/>
      <c r="BS57" s="333"/>
      <c r="BT57" s="333"/>
      <c r="BU57" s="333"/>
      <c r="BV57" s="333"/>
      <c r="BW57" s="333"/>
      <c r="BX57" s="333"/>
      <c r="BY57" s="333"/>
      <c r="BZ57" s="333"/>
      <c r="CA57" s="333"/>
      <c r="CB57" s="333"/>
      <c r="CC57" s="333"/>
      <c r="CD57" s="333"/>
      <c r="CE57" s="333"/>
      <c r="CF57" s="333"/>
      <c r="CG57" s="333"/>
      <c r="CH57" s="333"/>
      <c r="CI57" s="333"/>
      <c r="CJ57" s="333"/>
      <c r="CK57" s="333"/>
      <c r="CL57" s="333"/>
      <c r="CM57" s="333"/>
      <c r="CN57" s="333"/>
      <c r="CO57" s="333"/>
      <c r="CP57" s="333"/>
      <c r="CQ57" s="333"/>
      <c r="CR57" s="333"/>
      <c r="CS57" s="333"/>
      <c r="CT57" s="333"/>
      <c r="CU57" s="333"/>
      <c r="CV57" s="333"/>
      <c r="CW57" s="333"/>
      <c r="CX57" s="333"/>
      <c r="CY57" s="333"/>
      <c r="CZ57" s="333"/>
      <c r="DA57" s="333"/>
      <c r="DB57" s="333"/>
      <c r="DC57" s="333"/>
      <c r="DD57" s="333"/>
      <c r="DE57" s="333"/>
      <c r="DF57" s="333"/>
      <c r="DG57" s="333"/>
      <c r="DH57" s="333"/>
      <c r="DI57" s="333"/>
      <c r="DJ57" s="333"/>
      <c r="DK57" s="333"/>
      <c r="DL57" s="333"/>
      <c r="DM57" s="333"/>
      <c r="DN57" s="333"/>
      <c r="DO57" s="333"/>
      <c r="DP57" s="333"/>
      <c r="DQ57" s="333"/>
      <c r="DR57" s="333"/>
      <c r="DS57" s="333"/>
      <c r="DT57" s="333"/>
      <c r="DU57" s="333"/>
      <c r="DV57" s="333"/>
      <c r="DW57" s="333"/>
      <c r="DX57" s="333"/>
      <c r="DY57" s="333"/>
      <c r="DZ57" s="333"/>
      <c r="EA57" s="333"/>
      <c r="EB57" s="333"/>
      <c r="EC57" s="333"/>
      <c r="ED57" s="333"/>
      <c r="EE57" s="333"/>
      <c r="EF57" s="333"/>
      <c r="EG57" s="333"/>
      <c r="EH57" s="333"/>
      <c r="EI57" s="333"/>
      <c r="EJ57" s="333"/>
      <c r="EK57" s="333"/>
      <c r="EL57" s="333"/>
      <c r="EM57" s="333"/>
      <c r="EN57" s="333"/>
      <c r="EO57" s="333"/>
      <c r="EP57" s="333"/>
      <c r="EQ57" s="333"/>
      <c r="ER57" s="333"/>
      <c r="ES57" s="333"/>
      <c r="ET57" s="333"/>
      <c r="EU57" s="333"/>
      <c r="EV57" s="333"/>
      <c r="EW57" s="333"/>
      <c r="EX57" s="333"/>
      <c r="EY57" s="333"/>
      <c r="EZ57" s="333"/>
      <c r="FA57" s="333"/>
      <c r="FB57" s="333"/>
      <c r="FC57" s="333"/>
      <c r="FD57" s="333"/>
      <c r="FE57" s="333"/>
      <c r="FF57" s="333"/>
      <c r="FG57" s="333"/>
      <c r="FH57" s="333"/>
      <c r="FI57" s="333"/>
      <c r="FJ57" s="333"/>
      <c r="FK57" s="333"/>
      <c r="FL57" s="333"/>
      <c r="FM57" s="333"/>
      <c r="FN57" s="333"/>
      <c r="FO57" s="333"/>
      <c r="FP57" s="333"/>
      <c r="FQ57" s="333"/>
      <c r="FR57" s="333"/>
      <c r="FS57" s="333"/>
      <c r="FT57" s="333"/>
      <c r="FU57" s="333"/>
      <c r="FV57" s="333"/>
      <c r="FW57" s="333"/>
      <c r="FX57" s="333"/>
      <c r="FY57" s="333"/>
      <c r="FZ57" s="333"/>
      <c r="GA57" s="333"/>
      <c r="GB57" s="333"/>
      <c r="GC57" s="333"/>
      <c r="GD57" s="333"/>
      <c r="GE57" s="333"/>
      <c r="GF57" s="333"/>
      <c r="GG57" s="333"/>
      <c r="GH57" s="333"/>
      <c r="GI57" s="333"/>
      <c r="GJ57" s="333"/>
      <c r="GK57" s="333"/>
      <c r="GL57" s="333"/>
      <c r="GM57" s="333"/>
      <c r="GN57" s="333"/>
      <c r="GO57" s="333"/>
      <c r="GP57" s="333"/>
      <c r="GQ57" s="333"/>
      <c r="GR57" s="333"/>
      <c r="GS57" s="333"/>
      <c r="GT57" s="333"/>
      <c r="GU57" s="333"/>
      <c r="GV57" s="333"/>
      <c r="GW57" s="333"/>
      <c r="GX57" s="333"/>
      <c r="GY57" s="333"/>
      <c r="GZ57" s="333"/>
      <c r="HA57" s="333"/>
      <c r="HB57" s="333"/>
      <c r="HC57" s="333"/>
      <c r="HD57" s="333"/>
      <c r="HE57" s="333"/>
      <c r="HF57" s="333"/>
      <c r="HG57" s="333"/>
      <c r="HH57" s="333"/>
      <c r="HI57" s="333"/>
      <c r="HJ57" s="333"/>
      <c r="HK57" s="333"/>
      <c r="HL57" s="333"/>
      <c r="HM57" s="333"/>
      <c r="HN57" s="333"/>
      <c r="HO57" s="333"/>
      <c r="HP57" s="333"/>
      <c r="HQ57" s="333"/>
      <c r="HR57" s="333"/>
      <c r="HS57" s="333"/>
      <c r="HT57" s="333"/>
      <c r="HU57" s="333"/>
      <c r="HV57" s="333"/>
      <c r="HW57" s="333"/>
      <c r="HX57" s="333"/>
      <c r="HY57" s="333"/>
      <c r="HZ57" s="333"/>
      <c r="IA57" s="333"/>
      <c r="IB57" s="333"/>
      <c r="IC57" s="333"/>
      <c r="ID57" s="333"/>
      <c r="IE57" s="333"/>
      <c r="IF57" s="333"/>
      <c r="IG57" s="333"/>
      <c r="IH57" s="333"/>
      <c r="II57" s="333"/>
      <c r="IJ57" s="333"/>
      <c r="IK57" s="333"/>
      <c r="IL57" s="333"/>
      <c r="IM57" s="333"/>
      <c r="IN57" s="333"/>
      <c r="IO57" s="333"/>
      <c r="IP57" s="333"/>
      <c r="IQ57" s="333"/>
      <c r="IR57" s="333"/>
      <c r="IS57" s="333"/>
      <c r="IT57" s="333"/>
      <c r="IU57" s="333"/>
      <c r="IV57" s="333"/>
      <c r="IW57" s="333"/>
      <c r="IX57" s="333"/>
      <c r="IY57" s="333"/>
      <c r="IZ57" s="333"/>
      <c r="JA57" s="333"/>
      <c r="JB57" s="333"/>
      <c r="JC57" s="333"/>
      <c r="JD57" s="333"/>
      <c r="JE57" s="333"/>
      <c r="JF57" s="333"/>
      <c r="JG57" s="333"/>
      <c r="JH57" s="333"/>
      <c r="JI57" s="333"/>
      <c r="JJ57" s="333"/>
      <c r="JK57" s="333"/>
      <c r="JL57" s="333"/>
      <c r="JM57" s="333"/>
      <c r="JN57" s="333"/>
      <c r="JO57" s="333"/>
      <c r="JP57" s="333"/>
      <c r="JQ57" s="333"/>
      <c r="JR57" s="333"/>
      <c r="JS57" s="333"/>
      <c r="JT57" s="333"/>
      <c r="JU57" s="333"/>
      <c r="JV57" s="333"/>
      <c r="JW57" s="333"/>
      <c r="JX57" s="333"/>
      <c r="JY57" s="333"/>
      <c r="JZ57" s="333"/>
      <c r="KA57" s="333"/>
      <c r="KB57" s="333"/>
      <c r="KC57" s="333"/>
      <c r="KD57" s="333"/>
      <c r="KE57" s="333"/>
      <c r="KF57" s="333"/>
      <c r="KG57" s="333"/>
      <c r="KH57" s="333"/>
      <c r="KI57" s="333"/>
      <c r="KJ57" s="333"/>
      <c r="KK57" s="333"/>
      <c r="KL57" s="333"/>
      <c r="KM57" s="333"/>
      <c r="KN57" s="333"/>
      <c r="KO57" s="333"/>
      <c r="KP57" s="333"/>
      <c r="KQ57" s="333"/>
      <c r="KR57" s="333"/>
      <c r="KS57" s="333"/>
      <c r="KT57" s="333"/>
      <c r="KU57" s="333"/>
      <c r="KV57" s="333"/>
      <c r="KW57" s="333"/>
      <c r="KX57" s="333"/>
      <c r="KY57" s="333"/>
      <c r="KZ57" s="333"/>
      <c r="LA57" s="333"/>
      <c r="LB57" s="333"/>
      <c r="LC57" s="333"/>
      <c r="LD57" s="333"/>
      <c r="LE57" s="333"/>
      <c r="LF57" s="333"/>
      <c r="LG57" s="333"/>
      <c r="LH57" s="333"/>
      <c r="LI57" s="333"/>
      <c r="LJ57" s="333"/>
      <c r="LK57" s="333"/>
      <c r="LL57" s="333"/>
      <c r="LM57" s="333"/>
    </row>
    <row r="58" spans="1:325" hidden="1">
      <c r="A58" s="310" t="str">
        <f>IF(OR(Data3!B19="Grand Total",Data3!B19=0),"",Data3!B19)</f>
        <v/>
      </c>
      <c r="B58" s="309" t="s">
        <v>497</v>
      </c>
      <c r="C58" s="347" t="str">
        <f ca="1">IFERROR(VLOOKUP(A58,Rezultatai!$B$44:$C$106,2,FALSE) &amp; " finansavimo sutarčių rengimas ir sudarymas","")</f>
        <v/>
      </c>
      <c r="D58" s="358"/>
      <c r="E58" s="326"/>
      <c r="F58" s="333"/>
      <c r="G58" s="333"/>
      <c r="H58" s="333"/>
      <c r="I58" s="333"/>
      <c r="J58" s="333"/>
      <c r="K58" s="333"/>
      <c r="L58" s="333"/>
      <c r="M58" s="333"/>
      <c r="N58" s="333"/>
      <c r="O58" s="333"/>
      <c r="P58" s="333"/>
      <c r="Q58" s="333"/>
      <c r="R58" s="333"/>
      <c r="S58" s="333"/>
      <c r="T58" s="333"/>
      <c r="U58" s="333"/>
      <c r="V58" s="333"/>
      <c r="W58" s="333"/>
      <c r="X58" s="333"/>
      <c r="Y58" s="333"/>
      <c r="Z58" s="333"/>
      <c r="AA58" s="333"/>
      <c r="AB58" s="333"/>
      <c r="AC58" s="333"/>
      <c r="AD58" s="333"/>
      <c r="AE58" s="333"/>
      <c r="AF58" s="333"/>
      <c r="AG58" s="333"/>
      <c r="AH58" s="333"/>
      <c r="AI58" s="333"/>
      <c r="AJ58" s="333"/>
      <c r="AK58" s="333"/>
      <c r="AL58" s="333"/>
      <c r="AM58" s="333"/>
      <c r="AN58" s="333"/>
      <c r="AO58" s="333"/>
      <c r="AP58" s="333"/>
      <c r="AQ58" s="333"/>
      <c r="AR58" s="333"/>
      <c r="AS58" s="333"/>
      <c r="AT58" s="333"/>
      <c r="AU58" s="333"/>
      <c r="AV58" s="333"/>
      <c r="AW58" s="333"/>
      <c r="AX58" s="333"/>
      <c r="AY58" s="333"/>
      <c r="AZ58" s="333"/>
      <c r="BA58" s="333"/>
      <c r="BB58" s="333"/>
      <c r="BC58" s="333"/>
      <c r="BD58" s="333"/>
      <c r="BE58" s="333"/>
      <c r="BF58" s="333"/>
      <c r="BG58" s="333"/>
      <c r="BH58" s="333"/>
      <c r="BI58" s="333"/>
      <c r="BJ58" s="333"/>
      <c r="BK58" s="333"/>
      <c r="BL58" s="333"/>
      <c r="BM58" s="333"/>
      <c r="BN58" s="333"/>
      <c r="BO58" s="333"/>
      <c r="BP58" s="333"/>
      <c r="BQ58" s="333"/>
      <c r="BR58" s="333"/>
      <c r="BS58" s="333"/>
      <c r="BT58" s="333"/>
      <c r="BU58" s="333"/>
      <c r="BV58" s="333"/>
      <c r="BW58" s="333"/>
      <c r="BX58" s="333"/>
      <c r="BY58" s="333"/>
      <c r="BZ58" s="333"/>
      <c r="CA58" s="333"/>
      <c r="CB58" s="333"/>
      <c r="CC58" s="333"/>
      <c r="CD58" s="333"/>
      <c r="CE58" s="333"/>
      <c r="CF58" s="333"/>
      <c r="CG58" s="333"/>
      <c r="CH58" s="333"/>
      <c r="CI58" s="333"/>
      <c r="CJ58" s="333"/>
      <c r="CK58" s="333"/>
      <c r="CL58" s="333"/>
      <c r="CM58" s="333"/>
      <c r="CN58" s="333"/>
      <c r="CO58" s="333"/>
      <c r="CP58" s="333"/>
      <c r="CQ58" s="333"/>
      <c r="CR58" s="333"/>
      <c r="CS58" s="333"/>
      <c r="CT58" s="333"/>
      <c r="CU58" s="333"/>
      <c r="CV58" s="333"/>
      <c r="CW58" s="333"/>
      <c r="CX58" s="333"/>
      <c r="CY58" s="333"/>
      <c r="CZ58" s="333"/>
      <c r="DA58" s="333"/>
      <c r="DB58" s="333"/>
      <c r="DC58" s="333"/>
      <c r="DD58" s="333"/>
      <c r="DE58" s="333"/>
      <c r="DF58" s="333"/>
      <c r="DG58" s="333"/>
      <c r="DH58" s="333"/>
      <c r="DI58" s="333"/>
      <c r="DJ58" s="333"/>
      <c r="DK58" s="333"/>
      <c r="DL58" s="333"/>
      <c r="DM58" s="333"/>
      <c r="DN58" s="333"/>
      <c r="DO58" s="333"/>
      <c r="DP58" s="333"/>
      <c r="DQ58" s="333"/>
      <c r="DR58" s="333"/>
      <c r="DS58" s="333"/>
      <c r="DT58" s="333"/>
      <c r="DU58" s="333"/>
      <c r="DV58" s="333"/>
      <c r="DW58" s="333"/>
      <c r="DX58" s="333"/>
      <c r="DY58" s="333"/>
      <c r="DZ58" s="333"/>
      <c r="EA58" s="333"/>
      <c r="EB58" s="333"/>
      <c r="EC58" s="333"/>
      <c r="ED58" s="333"/>
      <c r="EE58" s="333"/>
      <c r="EF58" s="333"/>
      <c r="EG58" s="333"/>
      <c r="EH58" s="333"/>
      <c r="EI58" s="333"/>
      <c r="EJ58" s="333"/>
      <c r="EK58" s="333"/>
      <c r="EL58" s="333"/>
      <c r="EM58" s="333"/>
      <c r="EN58" s="333"/>
      <c r="EO58" s="333"/>
      <c r="EP58" s="333"/>
      <c r="EQ58" s="333"/>
      <c r="ER58" s="333"/>
      <c r="ES58" s="333"/>
      <c r="ET58" s="333"/>
      <c r="EU58" s="333"/>
      <c r="EV58" s="333"/>
      <c r="EW58" s="333"/>
      <c r="EX58" s="333"/>
      <c r="EY58" s="333"/>
      <c r="EZ58" s="333"/>
      <c r="FA58" s="333"/>
      <c r="FB58" s="333"/>
      <c r="FC58" s="333"/>
      <c r="FD58" s="333"/>
      <c r="FE58" s="333"/>
      <c r="FF58" s="333"/>
      <c r="FG58" s="333"/>
      <c r="FH58" s="333"/>
      <c r="FI58" s="333"/>
      <c r="FJ58" s="333"/>
      <c r="FK58" s="333"/>
      <c r="FL58" s="333"/>
      <c r="FM58" s="333"/>
      <c r="FN58" s="333"/>
      <c r="FO58" s="333"/>
      <c r="FP58" s="333"/>
      <c r="FQ58" s="333"/>
      <c r="FR58" s="333"/>
      <c r="FS58" s="333"/>
      <c r="FT58" s="333"/>
      <c r="FU58" s="333"/>
      <c r="FV58" s="333"/>
      <c r="FW58" s="333"/>
      <c r="FX58" s="333"/>
      <c r="FY58" s="333"/>
      <c r="FZ58" s="333"/>
      <c r="GA58" s="333"/>
      <c r="GB58" s="333"/>
      <c r="GC58" s="333"/>
      <c r="GD58" s="333"/>
      <c r="GE58" s="333"/>
      <c r="GF58" s="333"/>
      <c r="GG58" s="333"/>
      <c r="GH58" s="333"/>
      <c r="GI58" s="333"/>
      <c r="GJ58" s="333"/>
      <c r="GK58" s="333"/>
      <c r="GL58" s="333"/>
      <c r="GM58" s="333"/>
      <c r="GN58" s="333"/>
      <c r="GO58" s="333"/>
      <c r="GP58" s="333"/>
      <c r="GQ58" s="333"/>
      <c r="GR58" s="333"/>
      <c r="GS58" s="333"/>
      <c r="GT58" s="333"/>
      <c r="GU58" s="333"/>
      <c r="GV58" s="333"/>
      <c r="GW58" s="333"/>
      <c r="GX58" s="333"/>
      <c r="GY58" s="333"/>
      <c r="GZ58" s="333"/>
      <c r="HA58" s="333"/>
      <c r="HB58" s="333"/>
      <c r="HC58" s="333"/>
      <c r="HD58" s="333"/>
      <c r="HE58" s="333"/>
      <c r="HF58" s="333"/>
      <c r="HG58" s="333"/>
      <c r="HH58" s="333"/>
      <c r="HI58" s="333"/>
      <c r="HJ58" s="333"/>
      <c r="HK58" s="333"/>
      <c r="HL58" s="333"/>
      <c r="HM58" s="333"/>
      <c r="HN58" s="333"/>
      <c r="HO58" s="333"/>
      <c r="HP58" s="333"/>
      <c r="HQ58" s="333"/>
      <c r="HR58" s="333"/>
      <c r="HS58" s="333"/>
      <c r="HT58" s="333"/>
      <c r="HU58" s="333"/>
      <c r="HV58" s="333"/>
      <c r="HW58" s="333"/>
      <c r="HX58" s="333"/>
      <c r="HY58" s="333"/>
      <c r="HZ58" s="333"/>
      <c r="IA58" s="333"/>
      <c r="IB58" s="333"/>
      <c r="IC58" s="333"/>
      <c r="ID58" s="333"/>
      <c r="IE58" s="333"/>
      <c r="IF58" s="333"/>
      <c r="IG58" s="333"/>
      <c r="IH58" s="333"/>
      <c r="II58" s="333"/>
      <c r="IJ58" s="333"/>
      <c r="IK58" s="333"/>
      <c r="IL58" s="333"/>
      <c r="IM58" s="333"/>
      <c r="IN58" s="333"/>
      <c r="IO58" s="333"/>
      <c r="IP58" s="333"/>
      <c r="IQ58" s="333"/>
      <c r="IR58" s="333"/>
      <c r="IS58" s="333"/>
      <c r="IT58" s="333"/>
      <c r="IU58" s="333"/>
      <c r="IV58" s="333"/>
      <c r="IW58" s="333"/>
      <c r="IX58" s="333"/>
      <c r="IY58" s="333"/>
      <c r="IZ58" s="333"/>
      <c r="JA58" s="333"/>
      <c r="JB58" s="333"/>
      <c r="JC58" s="333"/>
      <c r="JD58" s="333"/>
      <c r="JE58" s="333"/>
      <c r="JF58" s="333"/>
      <c r="JG58" s="333"/>
      <c r="JH58" s="333"/>
      <c r="JI58" s="333"/>
      <c r="JJ58" s="333"/>
      <c r="JK58" s="333"/>
      <c r="JL58" s="333"/>
      <c r="JM58" s="333"/>
      <c r="JN58" s="333"/>
      <c r="JO58" s="333"/>
      <c r="JP58" s="333"/>
      <c r="JQ58" s="333"/>
      <c r="JR58" s="333"/>
      <c r="JS58" s="333"/>
      <c r="JT58" s="333"/>
      <c r="JU58" s="333"/>
      <c r="JV58" s="333"/>
      <c r="JW58" s="333"/>
      <c r="JX58" s="333"/>
      <c r="JY58" s="333"/>
      <c r="JZ58" s="333"/>
      <c r="KA58" s="333"/>
      <c r="KB58" s="333"/>
      <c r="KC58" s="333"/>
      <c r="KD58" s="333"/>
      <c r="KE58" s="333"/>
      <c r="KF58" s="333"/>
      <c r="KG58" s="333"/>
      <c r="KH58" s="333"/>
      <c r="KI58" s="333"/>
      <c r="KJ58" s="333"/>
      <c r="KK58" s="333"/>
      <c r="KL58" s="333"/>
      <c r="KM58" s="333"/>
      <c r="KN58" s="333"/>
      <c r="KO58" s="333"/>
      <c r="KP58" s="333"/>
      <c r="KQ58" s="333"/>
      <c r="KR58" s="333"/>
      <c r="KS58" s="333"/>
      <c r="KT58" s="333"/>
      <c r="KU58" s="333"/>
      <c r="KV58" s="333"/>
      <c r="KW58" s="333"/>
      <c r="KX58" s="333"/>
      <c r="KY58" s="333"/>
      <c r="KZ58" s="333"/>
      <c r="LA58" s="333"/>
      <c r="LB58" s="333"/>
      <c r="LC58" s="333"/>
      <c r="LD58" s="333"/>
      <c r="LE58" s="333"/>
      <c r="LF58" s="333"/>
      <c r="LG58" s="333"/>
      <c r="LH58" s="333"/>
      <c r="LI58" s="333"/>
      <c r="LJ58" s="333"/>
      <c r="LK58" s="333"/>
      <c r="LL58" s="333"/>
      <c r="LM58" s="333"/>
    </row>
    <row r="59" spans="1:325" hidden="1">
      <c r="A59" s="310" t="str">
        <f>IF(OR(Data3!B19="Grand Total",Data3!B19=0),"",Data3!B19)</f>
        <v/>
      </c>
      <c r="B59" s="309" t="s">
        <v>498</v>
      </c>
      <c r="C59" s="347" t="str">
        <f ca="1">IFERROR(VLOOKUP(A59,Rezultatai!$B$44:$C$106,2,FALSE) &amp; " finansavimo sutarčių rengimas ir sudarymas","")</f>
        <v/>
      </c>
      <c r="D59" s="358"/>
      <c r="E59" s="326"/>
      <c r="F59" s="333"/>
      <c r="G59" s="333"/>
      <c r="H59" s="333"/>
      <c r="I59" s="333"/>
      <c r="J59" s="333"/>
      <c r="K59" s="333"/>
      <c r="L59" s="333"/>
      <c r="M59" s="333"/>
      <c r="N59" s="333"/>
      <c r="O59" s="333"/>
      <c r="P59" s="333"/>
      <c r="Q59" s="333"/>
      <c r="R59" s="333"/>
      <c r="S59" s="333"/>
      <c r="T59" s="333"/>
      <c r="U59" s="333"/>
      <c r="V59" s="333"/>
      <c r="W59" s="333"/>
      <c r="X59" s="333"/>
      <c r="Y59" s="333"/>
      <c r="Z59" s="333"/>
      <c r="AA59" s="333"/>
      <c r="AB59" s="333"/>
      <c r="AC59" s="333"/>
      <c r="AD59" s="333"/>
      <c r="AE59" s="333"/>
      <c r="AF59" s="333"/>
      <c r="AG59" s="333"/>
      <c r="AH59" s="333"/>
      <c r="AI59" s="333"/>
      <c r="AJ59" s="333"/>
      <c r="AK59" s="333"/>
      <c r="AL59" s="333"/>
      <c r="AM59" s="333"/>
      <c r="AN59" s="333"/>
      <c r="AO59" s="333"/>
      <c r="AP59" s="333"/>
      <c r="AQ59" s="333"/>
      <c r="AR59" s="333"/>
      <c r="AS59" s="333"/>
      <c r="AT59" s="333"/>
      <c r="AU59" s="333"/>
      <c r="AV59" s="333"/>
      <c r="AW59" s="333"/>
      <c r="AX59" s="333"/>
      <c r="AY59" s="333"/>
      <c r="AZ59" s="333"/>
      <c r="BA59" s="333"/>
      <c r="BB59" s="333"/>
      <c r="BC59" s="333"/>
      <c r="BD59" s="333"/>
      <c r="BE59" s="333"/>
      <c r="BF59" s="333"/>
      <c r="BG59" s="333"/>
      <c r="BH59" s="333"/>
      <c r="BI59" s="333"/>
      <c r="BJ59" s="333"/>
      <c r="BK59" s="333"/>
      <c r="BL59" s="333"/>
      <c r="BM59" s="333"/>
      <c r="BN59" s="333"/>
      <c r="BO59" s="333"/>
      <c r="BP59" s="333"/>
      <c r="BQ59" s="333"/>
      <c r="BR59" s="333"/>
      <c r="BS59" s="333"/>
      <c r="BT59" s="333"/>
      <c r="BU59" s="333"/>
      <c r="BV59" s="333"/>
      <c r="BW59" s="333"/>
      <c r="BX59" s="333"/>
      <c r="BY59" s="333"/>
      <c r="BZ59" s="333"/>
      <c r="CA59" s="333"/>
      <c r="CB59" s="333"/>
      <c r="CC59" s="333"/>
      <c r="CD59" s="333"/>
      <c r="CE59" s="333"/>
      <c r="CF59" s="333"/>
      <c r="CG59" s="333"/>
      <c r="CH59" s="333"/>
      <c r="CI59" s="333"/>
      <c r="CJ59" s="333"/>
      <c r="CK59" s="333"/>
      <c r="CL59" s="333"/>
      <c r="CM59" s="333"/>
      <c r="CN59" s="333"/>
      <c r="CO59" s="333"/>
      <c r="CP59" s="333"/>
      <c r="CQ59" s="333"/>
      <c r="CR59" s="333"/>
      <c r="CS59" s="333"/>
      <c r="CT59" s="333"/>
      <c r="CU59" s="333"/>
      <c r="CV59" s="333"/>
      <c r="CW59" s="333"/>
      <c r="CX59" s="333"/>
      <c r="CY59" s="333"/>
      <c r="CZ59" s="333"/>
      <c r="DA59" s="333"/>
      <c r="DB59" s="333"/>
      <c r="DC59" s="333"/>
      <c r="DD59" s="333"/>
      <c r="DE59" s="333"/>
      <c r="DF59" s="333"/>
      <c r="DG59" s="333"/>
      <c r="DH59" s="333"/>
      <c r="DI59" s="333"/>
      <c r="DJ59" s="333"/>
      <c r="DK59" s="333"/>
      <c r="DL59" s="333"/>
      <c r="DM59" s="333"/>
      <c r="DN59" s="333"/>
      <c r="DO59" s="333"/>
      <c r="DP59" s="333"/>
      <c r="DQ59" s="333"/>
      <c r="DR59" s="333"/>
      <c r="DS59" s="333"/>
      <c r="DT59" s="333"/>
      <c r="DU59" s="333"/>
      <c r="DV59" s="333"/>
      <c r="DW59" s="333"/>
      <c r="DX59" s="333"/>
      <c r="DY59" s="333"/>
      <c r="DZ59" s="333"/>
      <c r="EA59" s="333"/>
      <c r="EB59" s="333"/>
      <c r="EC59" s="333"/>
      <c r="ED59" s="333"/>
      <c r="EE59" s="333"/>
      <c r="EF59" s="333"/>
      <c r="EG59" s="333"/>
      <c r="EH59" s="333"/>
      <c r="EI59" s="333"/>
      <c r="EJ59" s="333"/>
      <c r="EK59" s="333"/>
      <c r="EL59" s="333"/>
      <c r="EM59" s="333"/>
      <c r="EN59" s="333"/>
      <c r="EO59" s="333"/>
      <c r="EP59" s="333"/>
      <c r="EQ59" s="333"/>
      <c r="ER59" s="333"/>
      <c r="ES59" s="333"/>
      <c r="ET59" s="333"/>
      <c r="EU59" s="333"/>
      <c r="EV59" s="333"/>
      <c r="EW59" s="333"/>
      <c r="EX59" s="333"/>
      <c r="EY59" s="333"/>
      <c r="EZ59" s="333"/>
      <c r="FA59" s="333"/>
      <c r="FB59" s="333"/>
      <c r="FC59" s="333"/>
      <c r="FD59" s="333"/>
      <c r="FE59" s="333"/>
      <c r="FF59" s="333"/>
      <c r="FG59" s="333"/>
      <c r="FH59" s="333"/>
      <c r="FI59" s="333"/>
      <c r="FJ59" s="333"/>
      <c r="FK59" s="333"/>
      <c r="FL59" s="333"/>
      <c r="FM59" s="333"/>
      <c r="FN59" s="333"/>
      <c r="FO59" s="333"/>
      <c r="FP59" s="333"/>
      <c r="FQ59" s="333"/>
      <c r="FR59" s="333"/>
      <c r="FS59" s="333"/>
      <c r="FT59" s="333"/>
      <c r="FU59" s="333"/>
      <c r="FV59" s="333"/>
      <c r="FW59" s="333"/>
      <c r="FX59" s="333"/>
      <c r="FY59" s="333"/>
      <c r="FZ59" s="333"/>
      <c r="GA59" s="333"/>
      <c r="GB59" s="333"/>
      <c r="GC59" s="333"/>
      <c r="GD59" s="333"/>
      <c r="GE59" s="333"/>
      <c r="GF59" s="333"/>
      <c r="GG59" s="333"/>
      <c r="GH59" s="333"/>
      <c r="GI59" s="333"/>
      <c r="GJ59" s="333"/>
      <c r="GK59" s="333"/>
      <c r="GL59" s="333"/>
      <c r="GM59" s="333"/>
      <c r="GN59" s="333"/>
      <c r="GO59" s="333"/>
      <c r="GP59" s="333"/>
      <c r="GQ59" s="333"/>
      <c r="GR59" s="333"/>
      <c r="GS59" s="333"/>
      <c r="GT59" s="333"/>
      <c r="GU59" s="333"/>
      <c r="GV59" s="333"/>
      <c r="GW59" s="333"/>
      <c r="GX59" s="333"/>
      <c r="GY59" s="333"/>
      <c r="GZ59" s="333"/>
      <c r="HA59" s="333"/>
      <c r="HB59" s="333"/>
      <c r="HC59" s="333"/>
      <c r="HD59" s="333"/>
      <c r="HE59" s="333"/>
      <c r="HF59" s="333"/>
      <c r="HG59" s="333"/>
      <c r="HH59" s="333"/>
      <c r="HI59" s="333"/>
      <c r="HJ59" s="333"/>
      <c r="HK59" s="333"/>
      <c r="HL59" s="333"/>
      <c r="HM59" s="333"/>
      <c r="HN59" s="333"/>
      <c r="HO59" s="333"/>
      <c r="HP59" s="333"/>
      <c r="HQ59" s="333"/>
      <c r="HR59" s="333"/>
      <c r="HS59" s="333"/>
      <c r="HT59" s="333"/>
      <c r="HU59" s="333"/>
      <c r="HV59" s="333"/>
      <c r="HW59" s="333"/>
      <c r="HX59" s="333"/>
      <c r="HY59" s="333"/>
      <c r="HZ59" s="333"/>
      <c r="IA59" s="333"/>
      <c r="IB59" s="333"/>
      <c r="IC59" s="333"/>
      <c r="ID59" s="333"/>
      <c r="IE59" s="333"/>
      <c r="IF59" s="333"/>
      <c r="IG59" s="333"/>
      <c r="IH59" s="333"/>
      <c r="II59" s="333"/>
      <c r="IJ59" s="333"/>
      <c r="IK59" s="333"/>
      <c r="IL59" s="333"/>
      <c r="IM59" s="333"/>
      <c r="IN59" s="333"/>
      <c r="IO59" s="333"/>
      <c r="IP59" s="333"/>
      <c r="IQ59" s="333"/>
      <c r="IR59" s="333"/>
      <c r="IS59" s="333"/>
      <c r="IT59" s="333"/>
      <c r="IU59" s="333"/>
      <c r="IV59" s="333"/>
      <c r="IW59" s="333"/>
      <c r="IX59" s="333"/>
      <c r="IY59" s="333"/>
      <c r="IZ59" s="333"/>
      <c r="JA59" s="333"/>
      <c r="JB59" s="333"/>
      <c r="JC59" s="333"/>
      <c r="JD59" s="333"/>
      <c r="JE59" s="333"/>
      <c r="JF59" s="333"/>
      <c r="JG59" s="333"/>
      <c r="JH59" s="333"/>
      <c r="JI59" s="333"/>
      <c r="JJ59" s="333"/>
      <c r="JK59" s="333"/>
      <c r="JL59" s="333"/>
      <c r="JM59" s="333"/>
      <c r="JN59" s="333"/>
      <c r="JO59" s="333"/>
      <c r="JP59" s="333"/>
      <c r="JQ59" s="333"/>
      <c r="JR59" s="333"/>
      <c r="JS59" s="333"/>
      <c r="JT59" s="333"/>
      <c r="JU59" s="333"/>
      <c r="JV59" s="333"/>
      <c r="JW59" s="333"/>
      <c r="JX59" s="333"/>
      <c r="JY59" s="333"/>
      <c r="JZ59" s="333"/>
      <c r="KA59" s="333"/>
      <c r="KB59" s="333"/>
      <c r="KC59" s="333"/>
      <c r="KD59" s="333"/>
      <c r="KE59" s="333"/>
      <c r="KF59" s="333"/>
      <c r="KG59" s="333"/>
      <c r="KH59" s="333"/>
      <c r="KI59" s="333"/>
      <c r="KJ59" s="333"/>
      <c r="KK59" s="333"/>
      <c r="KL59" s="333"/>
      <c r="KM59" s="333"/>
      <c r="KN59" s="333"/>
      <c r="KO59" s="333"/>
      <c r="KP59" s="333"/>
      <c r="KQ59" s="333"/>
      <c r="KR59" s="333"/>
      <c r="KS59" s="333"/>
      <c r="KT59" s="333"/>
      <c r="KU59" s="333"/>
      <c r="KV59" s="333"/>
      <c r="KW59" s="333"/>
      <c r="KX59" s="333"/>
      <c r="KY59" s="333"/>
      <c r="KZ59" s="333"/>
      <c r="LA59" s="333"/>
      <c r="LB59" s="333"/>
      <c r="LC59" s="333"/>
      <c r="LD59" s="333"/>
      <c r="LE59" s="333"/>
      <c r="LF59" s="333"/>
      <c r="LG59" s="333"/>
      <c r="LH59" s="333"/>
      <c r="LI59" s="333"/>
      <c r="LJ59" s="333"/>
      <c r="LK59" s="333"/>
      <c r="LL59" s="333"/>
      <c r="LM59" s="333"/>
    </row>
    <row r="60" spans="1:325">
      <c r="A60" s="310"/>
      <c r="B60" s="354" t="s">
        <v>447</v>
      </c>
      <c r="C60" s="355" t="s">
        <v>522</v>
      </c>
      <c r="D60" s="359">
        <f>SUM(D63:D76)</f>
        <v>0</v>
      </c>
      <c r="E60" s="334"/>
      <c r="F60" s="856"/>
      <c r="G60" s="857"/>
      <c r="H60" s="857"/>
      <c r="I60" s="857"/>
      <c r="J60" s="857"/>
      <c r="K60" s="857"/>
      <c r="L60" s="857"/>
      <c r="M60" s="857"/>
      <c r="N60" s="857"/>
      <c r="O60" s="857"/>
      <c r="P60" s="857"/>
      <c r="Q60" s="857"/>
      <c r="R60" s="857"/>
      <c r="S60" s="857"/>
      <c r="T60" s="857"/>
      <c r="U60" s="857"/>
      <c r="V60" s="857"/>
      <c r="W60" s="857"/>
      <c r="X60" s="857"/>
      <c r="Y60" s="857"/>
      <c r="Z60" s="857"/>
      <c r="AA60" s="857"/>
      <c r="AB60" s="857"/>
      <c r="AC60" s="857"/>
      <c r="AD60" s="857"/>
      <c r="AE60" s="857"/>
      <c r="AF60" s="857"/>
      <c r="AG60" s="857"/>
      <c r="AH60" s="857"/>
      <c r="AI60" s="857"/>
      <c r="AJ60" s="857"/>
      <c r="AK60" s="857"/>
      <c r="AL60" s="857"/>
      <c r="AM60" s="857"/>
      <c r="AN60" s="857"/>
      <c r="AO60" s="857"/>
      <c r="AP60" s="857"/>
      <c r="AQ60" s="857"/>
      <c r="AR60" s="857"/>
      <c r="AS60" s="857"/>
      <c r="AT60" s="857"/>
      <c r="AU60" s="857"/>
      <c r="AV60" s="857"/>
      <c r="AW60" s="857"/>
      <c r="AX60" s="857"/>
      <c r="AY60" s="857"/>
      <c r="AZ60" s="857"/>
      <c r="BA60" s="857"/>
      <c r="BB60" s="857"/>
      <c r="BC60" s="857"/>
      <c r="BD60" s="857"/>
      <c r="BE60" s="857"/>
      <c r="BF60" s="857"/>
      <c r="BG60" s="857"/>
      <c r="BH60" s="857"/>
      <c r="BI60" s="857"/>
      <c r="BJ60" s="857"/>
      <c r="BK60" s="857"/>
      <c r="BL60" s="857"/>
      <c r="BM60" s="857"/>
      <c r="BN60" s="857"/>
      <c r="BO60" s="857"/>
      <c r="BP60" s="857"/>
      <c r="BQ60" s="857"/>
      <c r="BR60" s="857"/>
      <c r="BS60" s="857"/>
      <c r="BT60" s="857"/>
      <c r="BU60" s="857"/>
      <c r="BV60" s="857"/>
      <c r="BW60" s="857"/>
      <c r="BX60" s="857"/>
      <c r="BY60" s="857"/>
      <c r="BZ60" s="857"/>
      <c r="CA60" s="857"/>
      <c r="CB60" s="857"/>
      <c r="CC60" s="857"/>
      <c r="CD60" s="857"/>
      <c r="CE60" s="857"/>
      <c r="CF60" s="857"/>
      <c r="CG60" s="857"/>
      <c r="CH60" s="857"/>
      <c r="CI60" s="857"/>
      <c r="CJ60" s="857"/>
      <c r="CK60" s="857"/>
      <c r="CL60" s="857"/>
      <c r="CM60" s="857"/>
      <c r="CN60" s="857"/>
      <c r="CO60" s="857"/>
      <c r="CP60" s="857"/>
      <c r="CQ60" s="857"/>
      <c r="CR60" s="857"/>
      <c r="CS60" s="857"/>
      <c r="CT60" s="857"/>
      <c r="CU60" s="857"/>
      <c r="CV60" s="857"/>
      <c r="CW60" s="857"/>
      <c r="CX60" s="857"/>
      <c r="CY60" s="857"/>
      <c r="CZ60" s="857"/>
      <c r="DA60" s="857"/>
      <c r="DB60" s="857"/>
      <c r="DC60" s="857"/>
      <c r="DD60" s="857"/>
      <c r="DE60" s="857"/>
      <c r="DF60" s="857"/>
      <c r="DG60" s="857"/>
      <c r="DH60" s="857"/>
      <c r="DI60" s="857"/>
      <c r="DJ60" s="857"/>
      <c r="DK60" s="857"/>
      <c r="DL60" s="857"/>
      <c r="DM60" s="857"/>
      <c r="DN60" s="857"/>
      <c r="DO60" s="857"/>
      <c r="DP60" s="857"/>
      <c r="DQ60" s="857"/>
      <c r="DR60" s="857"/>
      <c r="DS60" s="857"/>
      <c r="DT60" s="857"/>
      <c r="DU60" s="857"/>
      <c r="DV60" s="857"/>
      <c r="DW60" s="857"/>
      <c r="DX60" s="857"/>
      <c r="DY60" s="857"/>
      <c r="DZ60" s="857"/>
      <c r="EA60" s="857"/>
      <c r="EB60" s="857"/>
      <c r="EC60" s="857"/>
      <c r="ED60" s="857"/>
      <c r="EE60" s="857"/>
      <c r="EF60" s="857"/>
      <c r="EG60" s="857"/>
      <c r="EH60" s="857"/>
      <c r="EI60" s="857"/>
      <c r="EJ60" s="857"/>
      <c r="EK60" s="857"/>
      <c r="EL60" s="857"/>
      <c r="EM60" s="857"/>
      <c r="EN60" s="857"/>
      <c r="EO60" s="857"/>
      <c r="EP60" s="857"/>
      <c r="EQ60" s="857"/>
      <c r="ER60" s="857"/>
      <c r="ES60" s="857"/>
      <c r="ET60" s="857"/>
      <c r="EU60" s="857"/>
      <c r="EV60" s="857"/>
      <c r="EW60" s="857"/>
      <c r="EX60" s="857"/>
      <c r="EY60" s="857"/>
      <c r="EZ60" s="857"/>
      <c r="FA60" s="857"/>
      <c r="FB60" s="857"/>
      <c r="FC60" s="857"/>
      <c r="FD60" s="857"/>
      <c r="FE60" s="857"/>
      <c r="FF60" s="857"/>
      <c r="FG60" s="857"/>
      <c r="FH60" s="857"/>
      <c r="FI60" s="857"/>
      <c r="FJ60" s="857"/>
      <c r="FK60" s="857"/>
      <c r="FL60" s="857"/>
      <c r="FM60" s="857"/>
      <c r="FN60" s="857"/>
      <c r="FO60" s="857"/>
      <c r="FP60" s="857"/>
      <c r="FQ60" s="857"/>
      <c r="FR60" s="857"/>
      <c r="FS60" s="857"/>
      <c r="FT60" s="857"/>
      <c r="FU60" s="857"/>
      <c r="FV60" s="857"/>
      <c r="FW60" s="857"/>
      <c r="FX60" s="857"/>
      <c r="FY60" s="857"/>
      <c r="FZ60" s="857"/>
      <c r="GA60" s="857"/>
      <c r="GB60" s="857"/>
      <c r="GC60" s="857"/>
      <c r="GD60" s="857"/>
      <c r="GE60" s="857"/>
      <c r="GF60" s="857"/>
      <c r="GG60" s="857"/>
      <c r="GH60" s="857"/>
      <c r="GI60" s="857"/>
      <c r="GJ60" s="857"/>
      <c r="GK60" s="857"/>
      <c r="GL60" s="857"/>
      <c r="GM60" s="857"/>
      <c r="GN60" s="857"/>
      <c r="GO60" s="857"/>
      <c r="GP60" s="857"/>
      <c r="GQ60" s="857"/>
      <c r="GR60" s="857"/>
      <c r="GS60" s="857"/>
      <c r="GT60" s="857"/>
      <c r="GU60" s="857"/>
      <c r="GV60" s="857"/>
      <c r="GW60" s="857"/>
      <c r="GX60" s="857"/>
      <c r="GY60" s="857"/>
      <c r="GZ60" s="857"/>
      <c r="HA60" s="857"/>
      <c r="HB60" s="857"/>
      <c r="HC60" s="857"/>
      <c r="HD60" s="857"/>
      <c r="HE60" s="857"/>
      <c r="HF60" s="857"/>
      <c r="HG60" s="857"/>
      <c r="HH60" s="857"/>
      <c r="HI60" s="857"/>
      <c r="HJ60" s="857"/>
      <c r="HK60" s="857"/>
      <c r="HL60" s="857"/>
      <c r="HM60" s="857"/>
      <c r="HN60" s="857"/>
      <c r="HO60" s="857"/>
      <c r="HP60" s="857"/>
      <c r="HQ60" s="857"/>
      <c r="HR60" s="857"/>
      <c r="HS60" s="857"/>
      <c r="HT60" s="857"/>
      <c r="HU60" s="857"/>
      <c r="HV60" s="857"/>
      <c r="HW60" s="857"/>
      <c r="HX60" s="857"/>
      <c r="HY60" s="857"/>
      <c r="HZ60" s="857"/>
      <c r="IA60" s="857"/>
      <c r="IB60" s="857"/>
      <c r="IC60" s="857"/>
      <c r="ID60" s="857"/>
      <c r="IE60" s="857"/>
      <c r="IF60" s="857"/>
      <c r="IG60" s="857"/>
      <c r="IH60" s="857"/>
      <c r="II60" s="857"/>
      <c r="IJ60" s="857"/>
      <c r="IK60" s="857"/>
      <c r="IL60" s="857"/>
      <c r="IM60" s="857"/>
      <c r="IN60" s="857"/>
      <c r="IO60" s="857"/>
      <c r="IP60" s="857"/>
      <c r="IQ60" s="857"/>
      <c r="IR60" s="857"/>
      <c r="IS60" s="857"/>
      <c r="IT60" s="857"/>
      <c r="IU60" s="857"/>
      <c r="IV60" s="857"/>
      <c r="IW60" s="857"/>
      <c r="IX60" s="857"/>
      <c r="IY60" s="857"/>
      <c r="IZ60" s="857"/>
      <c r="JA60" s="857"/>
      <c r="JB60" s="857"/>
      <c r="JC60" s="857"/>
      <c r="JD60" s="857"/>
      <c r="JE60" s="857"/>
      <c r="JF60" s="857"/>
      <c r="JG60" s="857"/>
      <c r="JH60" s="857"/>
      <c r="JI60" s="857"/>
      <c r="JJ60" s="857"/>
      <c r="JK60" s="857"/>
      <c r="JL60" s="857"/>
      <c r="JM60" s="857"/>
      <c r="JN60" s="857"/>
      <c r="JO60" s="857"/>
      <c r="JP60" s="857"/>
      <c r="JQ60" s="857"/>
      <c r="JR60" s="857"/>
      <c r="JS60" s="857"/>
      <c r="JT60" s="857"/>
      <c r="JU60" s="857"/>
      <c r="JV60" s="857"/>
      <c r="JW60" s="857"/>
      <c r="JX60" s="857"/>
      <c r="JY60" s="857"/>
      <c r="JZ60" s="857"/>
      <c r="KA60" s="857"/>
      <c r="KB60" s="857"/>
      <c r="KC60" s="857"/>
      <c r="KD60" s="857"/>
      <c r="KE60" s="857"/>
      <c r="KF60" s="857"/>
      <c r="KG60" s="857"/>
      <c r="KH60" s="857"/>
      <c r="KI60" s="857"/>
      <c r="KJ60" s="857"/>
      <c r="KK60" s="857"/>
      <c r="KL60" s="857"/>
      <c r="KM60" s="857"/>
      <c r="KN60" s="857"/>
      <c r="KO60" s="857"/>
      <c r="KP60" s="857"/>
      <c r="KQ60" s="857"/>
      <c r="KR60" s="857"/>
      <c r="KS60" s="857"/>
      <c r="KT60" s="857"/>
      <c r="KU60" s="857"/>
      <c r="KV60" s="857"/>
      <c r="KW60" s="857"/>
      <c r="KX60" s="857"/>
      <c r="KY60" s="857"/>
      <c r="KZ60" s="857"/>
      <c r="LA60" s="857"/>
      <c r="LB60" s="857"/>
      <c r="LC60" s="857"/>
      <c r="LD60" s="857"/>
      <c r="LE60" s="857"/>
      <c r="LF60" s="857"/>
      <c r="LG60" s="857"/>
      <c r="LH60" s="857"/>
      <c r="LI60" s="857"/>
      <c r="LJ60" s="857"/>
      <c r="LK60" s="857"/>
      <c r="LL60" s="857"/>
      <c r="LM60" s="858"/>
    </row>
    <row r="61" spans="1:325">
      <c r="A61" s="310" t="str">
        <f>IF(OR(Data3!B3="Grand Total",Data3!B3=0),"",Data3!B3)</f>
        <v/>
      </c>
      <c r="B61" s="309" t="s">
        <v>446</v>
      </c>
      <c r="C61" s="163" t="s">
        <v>1012</v>
      </c>
      <c r="D61" s="358"/>
      <c r="E61" s="326"/>
      <c r="F61" s="333"/>
      <c r="G61" s="333"/>
      <c r="H61" s="333"/>
      <c r="I61" s="333"/>
      <c r="J61" s="333"/>
      <c r="K61" s="333" t="s">
        <v>850</v>
      </c>
      <c r="L61" s="333" t="s">
        <v>850</v>
      </c>
      <c r="M61" s="333" t="s">
        <v>850</v>
      </c>
      <c r="N61" s="333" t="s">
        <v>850</v>
      </c>
      <c r="O61" s="333" t="s">
        <v>850</v>
      </c>
      <c r="P61" s="333" t="s">
        <v>850</v>
      </c>
      <c r="Q61" s="333" t="s">
        <v>850</v>
      </c>
      <c r="R61" s="333"/>
      <c r="S61" s="333"/>
      <c r="T61" s="333"/>
      <c r="U61" s="333"/>
      <c r="V61" s="333"/>
      <c r="W61" s="333"/>
      <c r="X61" s="333"/>
      <c r="Y61" s="333"/>
      <c r="Z61" s="333"/>
      <c r="AA61" s="333"/>
      <c r="AB61" s="333"/>
      <c r="AC61" s="333"/>
      <c r="AD61" s="333"/>
      <c r="AE61" s="333"/>
      <c r="AF61" s="333"/>
      <c r="AG61" s="333"/>
      <c r="AH61" s="333"/>
      <c r="AI61" s="333"/>
      <c r="AJ61" s="333"/>
      <c r="AK61" s="333"/>
      <c r="AL61" s="333"/>
      <c r="AM61" s="333"/>
      <c r="AN61" s="333"/>
      <c r="AO61" s="333"/>
      <c r="AP61" s="333"/>
      <c r="AQ61" s="333"/>
      <c r="AR61" s="333"/>
      <c r="AS61" s="333"/>
      <c r="AT61" s="333"/>
      <c r="AU61" s="333"/>
      <c r="AV61" s="333"/>
      <c r="AW61" s="333"/>
      <c r="AX61" s="333"/>
      <c r="AY61" s="333"/>
      <c r="AZ61" s="333"/>
      <c r="BA61" s="333"/>
      <c r="BB61" s="333"/>
      <c r="BC61" s="333"/>
      <c r="BD61" s="333"/>
      <c r="BE61" s="333"/>
      <c r="BF61" s="333"/>
      <c r="BG61" s="333"/>
      <c r="BH61" s="333"/>
      <c r="BI61" s="333"/>
      <c r="BJ61" s="333"/>
      <c r="BK61" s="333"/>
      <c r="BL61" s="333"/>
      <c r="BM61" s="333"/>
      <c r="BN61" s="333"/>
      <c r="BO61" s="333"/>
      <c r="BP61" s="333"/>
      <c r="BQ61" s="333"/>
      <c r="BR61" s="333"/>
      <c r="BS61" s="333"/>
      <c r="BT61" s="333"/>
      <c r="BU61" s="333"/>
      <c r="BV61" s="333"/>
      <c r="BW61" s="333"/>
      <c r="BX61" s="333"/>
      <c r="BY61" s="333"/>
      <c r="BZ61" s="333"/>
      <c r="CA61" s="333"/>
      <c r="CB61" s="333"/>
      <c r="CC61" s="333"/>
      <c r="CD61" s="333"/>
      <c r="CE61" s="333"/>
      <c r="CF61" s="333"/>
      <c r="CG61" s="333"/>
      <c r="CH61" s="333"/>
      <c r="CI61" s="333"/>
      <c r="CJ61" s="333"/>
      <c r="CK61" s="333"/>
      <c r="CL61" s="333"/>
      <c r="CM61" s="333"/>
      <c r="CN61" s="333"/>
      <c r="CO61" s="333"/>
      <c r="CP61" s="333"/>
      <c r="CQ61" s="333"/>
      <c r="CR61" s="333"/>
      <c r="CS61" s="333"/>
      <c r="CT61" s="333"/>
      <c r="CU61" s="333"/>
      <c r="CV61" s="333"/>
      <c r="CW61" s="333"/>
      <c r="CX61" s="333"/>
      <c r="CY61" s="333"/>
      <c r="CZ61" s="333"/>
      <c r="DA61" s="333"/>
      <c r="DB61" s="333"/>
      <c r="DC61" s="333"/>
      <c r="DD61" s="333"/>
      <c r="DE61" s="333"/>
      <c r="DF61" s="333"/>
      <c r="DG61" s="333"/>
      <c r="DH61" s="333"/>
      <c r="DI61" s="333"/>
      <c r="DJ61" s="333"/>
      <c r="DK61" s="333"/>
      <c r="DL61" s="333"/>
      <c r="DM61" s="333"/>
      <c r="DN61" s="333"/>
      <c r="DO61" s="333"/>
      <c r="DP61" s="333"/>
      <c r="DQ61" s="333"/>
      <c r="DR61" s="333"/>
      <c r="DS61" s="333"/>
      <c r="DT61" s="333"/>
      <c r="DU61" s="333"/>
      <c r="DV61" s="333"/>
      <c r="DW61" s="333"/>
      <c r="DX61" s="333"/>
      <c r="DY61" s="333"/>
      <c r="DZ61" s="333"/>
      <c r="EA61" s="333"/>
      <c r="EB61" s="333"/>
      <c r="EC61" s="333"/>
      <c r="ED61" s="333"/>
      <c r="EE61" s="333"/>
      <c r="EF61" s="333"/>
      <c r="EG61" s="333"/>
      <c r="EH61" s="333"/>
      <c r="EI61" s="333"/>
      <c r="EJ61" s="333"/>
      <c r="EK61" s="333"/>
      <c r="EL61" s="333"/>
      <c r="EM61" s="333"/>
      <c r="EN61" s="333"/>
      <c r="EO61" s="333"/>
      <c r="EP61" s="333"/>
      <c r="EQ61" s="333"/>
      <c r="ER61" s="333"/>
      <c r="ES61" s="333"/>
      <c r="ET61" s="333"/>
      <c r="EU61" s="333"/>
      <c r="EV61" s="333"/>
      <c r="EW61" s="333"/>
      <c r="EX61" s="333"/>
      <c r="EY61" s="333"/>
      <c r="EZ61" s="333"/>
      <c r="FA61" s="333"/>
      <c r="FB61" s="333"/>
      <c r="FC61" s="333"/>
      <c r="FD61" s="333"/>
      <c r="FE61" s="333"/>
      <c r="FF61" s="333"/>
      <c r="FG61" s="333"/>
      <c r="FH61" s="333"/>
      <c r="FI61" s="333"/>
      <c r="FJ61" s="333"/>
      <c r="FK61" s="333"/>
      <c r="FL61" s="333"/>
      <c r="FM61" s="333"/>
      <c r="FN61" s="333"/>
      <c r="FO61" s="333"/>
      <c r="FP61" s="333"/>
      <c r="FQ61" s="333"/>
      <c r="FR61" s="333"/>
      <c r="FS61" s="333"/>
      <c r="FT61" s="333"/>
      <c r="FU61" s="333"/>
      <c r="FV61" s="333"/>
      <c r="FW61" s="333"/>
      <c r="FX61" s="333"/>
      <c r="FY61" s="333"/>
      <c r="FZ61" s="333"/>
      <c r="GA61" s="333"/>
      <c r="GB61" s="333"/>
      <c r="GC61" s="333"/>
      <c r="GD61" s="333"/>
      <c r="GE61" s="333"/>
      <c r="GF61" s="333"/>
      <c r="GG61" s="333"/>
      <c r="GH61" s="333"/>
      <c r="GI61" s="333"/>
      <c r="GJ61" s="333"/>
      <c r="GK61" s="333"/>
      <c r="GL61" s="333"/>
      <c r="GM61" s="333"/>
      <c r="GN61" s="333"/>
      <c r="GO61" s="333"/>
      <c r="GP61" s="333"/>
      <c r="GQ61" s="333"/>
      <c r="GR61" s="333"/>
      <c r="GS61" s="333"/>
      <c r="GT61" s="333"/>
      <c r="GU61" s="333"/>
      <c r="GV61" s="333"/>
      <c r="GW61" s="333"/>
      <c r="GX61" s="333"/>
      <c r="GY61" s="333"/>
      <c r="GZ61" s="333"/>
      <c r="HA61" s="333"/>
      <c r="HB61" s="333"/>
      <c r="HC61" s="333"/>
      <c r="HD61" s="333"/>
      <c r="HE61" s="333"/>
      <c r="HF61" s="333"/>
      <c r="HG61" s="333"/>
      <c r="HH61" s="333"/>
      <c r="HI61" s="333"/>
      <c r="HJ61" s="333"/>
      <c r="HK61" s="333"/>
      <c r="HL61" s="333"/>
      <c r="HM61" s="333"/>
      <c r="HN61" s="333"/>
      <c r="HO61" s="333"/>
      <c r="HP61" s="333"/>
      <c r="HQ61" s="333"/>
      <c r="HR61" s="333"/>
      <c r="HS61" s="333"/>
      <c r="HT61" s="333"/>
      <c r="HU61" s="333"/>
      <c r="HV61" s="333"/>
      <c r="HW61" s="333"/>
      <c r="HX61" s="333"/>
      <c r="HY61" s="333"/>
      <c r="HZ61" s="333"/>
      <c r="IA61" s="333"/>
      <c r="IB61" s="333"/>
      <c r="IC61" s="333"/>
      <c r="ID61" s="333"/>
      <c r="IE61" s="333"/>
      <c r="IF61" s="333"/>
      <c r="IG61" s="333"/>
      <c r="IH61" s="333"/>
      <c r="II61" s="333"/>
      <c r="IJ61" s="333"/>
      <c r="IK61" s="333"/>
      <c r="IL61" s="333"/>
      <c r="IM61" s="333"/>
      <c r="IN61" s="333"/>
      <c r="IO61" s="333"/>
      <c r="IP61" s="333"/>
      <c r="IQ61" s="333"/>
      <c r="IR61" s="333"/>
      <c r="IS61" s="333"/>
      <c r="IT61" s="333"/>
      <c r="IU61" s="333"/>
      <c r="IV61" s="333"/>
      <c r="IW61" s="333"/>
      <c r="IX61" s="333"/>
      <c r="IY61" s="333"/>
      <c r="IZ61" s="333"/>
      <c r="JA61" s="333"/>
      <c r="JB61" s="333"/>
      <c r="JC61" s="333"/>
      <c r="JD61" s="333"/>
      <c r="JE61" s="333"/>
      <c r="JF61" s="333"/>
      <c r="JG61" s="333"/>
      <c r="JH61" s="333"/>
      <c r="JI61" s="333"/>
      <c r="JJ61" s="333"/>
      <c r="JK61" s="333"/>
      <c r="JL61" s="333"/>
      <c r="JM61" s="333"/>
      <c r="JN61" s="333"/>
      <c r="JO61" s="333"/>
      <c r="JP61" s="333"/>
      <c r="JQ61" s="333"/>
      <c r="JR61" s="333"/>
      <c r="JS61" s="333"/>
      <c r="JT61" s="333"/>
      <c r="JU61" s="333"/>
      <c r="JV61" s="333"/>
      <c r="JW61" s="333"/>
      <c r="JX61" s="333"/>
      <c r="JY61" s="333"/>
      <c r="JZ61" s="333"/>
      <c r="KA61" s="333"/>
      <c r="KB61" s="333"/>
      <c r="KC61" s="333"/>
      <c r="KD61" s="333"/>
      <c r="KE61" s="333"/>
      <c r="KF61" s="333"/>
      <c r="KG61" s="333"/>
      <c r="KH61" s="333"/>
      <c r="KI61" s="333"/>
      <c r="KJ61" s="333"/>
      <c r="KK61" s="333"/>
      <c r="KL61" s="333"/>
      <c r="KM61" s="333"/>
      <c r="KN61" s="333"/>
      <c r="KO61" s="333"/>
      <c r="KP61" s="333"/>
      <c r="KQ61" s="333"/>
      <c r="KR61" s="333"/>
      <c r="KS61" s="333"/>
      <c r="KT61" s="333"/>
      <c r="KU61" s="333"/>
      <c r="KV61" s="333"/>
      <c r="KW61" s="333"/>
      <c r="KX61" s="333"/>
      <c r="KY61" s="333"/>
      <c r="KZ61" s="333"/>
      <c r="LA61" s="333"/>
      <c r="LB61" s="333"/>
      <c r="LC61" s="333"/>
      <c r="LD61" s="333"/>
      <c r="LE61" s="333"/>
      <c r="LF61" s="333"/>
      <c r="LG61" s="333"/>
      <c r="LH61" s="333"/>
      <c r="LI61" s="333"/>
      <c r="LJ61" s="333"/>
      <c r="LK61" s="333"/>
      <c r="LL61" s="333"/>
      <c r="LM61" s="333"/>
    </row>
    <row r="62" spans="1:325" ht="28.8">
      <c r="A62" s="310" t="str">
        <f>IF(OR(Data3!B4="Grand Total",Data3!B4=0),"",Data3!B4)</f>
        <v>Eilučių žymos</v>
      </c>
      <c r="B62" s="309" t="s">
        <v>445</v>
      </c>
      <c r="C62" s="163" t="s">
        <v>759</v>
      </c>
      <c r="D62" s="358"/>
      <c r="E62" s="326"/>
      <c r="F62" s="333"/>
      <c r="G62" s="333"/>
      <c r="H62" s="333"/>
      <c r="I62" s="333" t="s">
        <v>850</v>
      </c>
      <c r="J62" s="333" t="s">
        <v>850</v>
      </c>
      <c r="K62" s="333" t="s">
        <v>850</v>
      </c>
      <c r="L62" s="333" t="s">
        <v>850</v>
      </c>
      <c r="M62" s="333" t="s">
        <v>850</v>
      </c>
      <c r="N62" s="333" t="s">
        <v>850</v>
      </c>
      <c r="O62" s="333" t="s">
        <v>850</v>
      </c>
      <c r="P62" s="333" t="s">
        <v>850</v>
      </c>
      <c r="Q62" s="333" t="s">
        <v>850</v>
      </c>
      <c r="R62" s="333" t="s">
        <v>850</v>
      </c>
      <c r="S62" s="333" t="s">
        <v>850</v>
      </c>
      <c r="T62" s="333" t="s">
        <v>850</v>
      </c>
      <c r="U62" s="333" t="s">
        <v>850</v>
      </c>
      <c r="V62" s="333"/>
      <c r="W62" s="333"/>
      <c r="X62" s="333"/>
      <c r="Y62" s="333"/>
      <c r="Z62" s="333"/>
      <c r="AA62" s="333"/>
      <c r="AB62" s="333"/>
      <c r="AC62" s="333"/>
      <c r="AD62" s="333"/>
      <c r="AE62" s="333"/>
      <c r="AF62" s="333"/>
      <c r="AG62" s="333"/>
      <c r="AH62" s="333"/>
      <c r="AI62" s="333"/>
      <c r="AJ62" s="333"/>
      <c r="AK62" s="333"/>
      <c r="AL62" s="333"/>
      <c r="AM62" s="333"/>
      <c r="AN62" s="333"/>
      <c r="AO62" s="333"/>
      <c r="AP62" s="333"/>
      <c r="AQ62" s="333"/>
      <c r="AR62" s="333"/>
      <c r="AS62" s="333"/>
      <c r="AT62" s="333"/>
      <c r="AU62" s="333"/>
      <c r="AV62" s="333"/>
      <c r="AW62" s="333"/>
      <c r="AX62" s="333"/>
      <c r="AY62" s="333"/>
      <c r="AZ62" s="333"/>
      <c r="BA62" s="333"/>
      <c r="BB62" s="333"/>
      <c r="BC62" s="333"/>
      <c r="BD62" s="333"/>
      <c r="BE62" s="333"/>
      <c r="BF62" s="333"/>
      <c r="BG62" s="333"/>
      <c r="BH62" s="333"/>
      <c r="BI62" s="333"/>
      <c r="BJ62" s="333"/>
      <c r="BK62" s="333"/>
      <c r="BL62" s="333"/>
      <c r="BM62" s="333"/>
      <c r="BN62" s="333"/>
      <c r="BO62" s="333"/>
      <c r="BP62" s="333"/>
      <c r="BQ62" s="333"/>
      <c r="BR62" s="333"/>
      <c r="BS62" s="333"/>
      <c r="BT62" s="333"/>
      <c r="BU62" s="333"/>
      <c r="BV62" s="333"/>
      <c r="BW62" s="333"/>
      <c r="BX62" s="333"/>
      <c r="BY62" s="333"/>
      <c r="BZ62" s="333"/>
      <c r="CA62" s="333"/>
      <c r="CB62" s="333"/>
      <c r="CC62" s="333"/>
      <c r="CD62" s="333"/>
      <c r="CE62" s="333"/>
      <c r="CF62" s="333"/>
      <c r="CG62" s="333"/>
      <c r="CH62" s="333"/>
      <c r="CI62" s="333"/>
      <c r="CJ62" s="333"/>
      <c r="CK62" s="333"/>
      <c r="CL62" s="333"/>
      <c r="CM62" s="333"/>
      <c r="CN62" s="333"/>
      <c r="CO62" s="333"/>
      <c r="CP62" s="333"/>
      <c r="CQ62" s="333"/>
      <c r="CR62" s="333"/>
      <c r="CS62" s="333"/>
      <c r="CT62" s="333"/>
      <c r="CU62" s="333"/>
      <c r="CV62" s="333"/>
      <c r="CW62" s="333"/>
      <c r="CX62" s="333"/>
      <c r="CY62" s="333"/>
      <c r="CZ62" s="333"/>
      <c r="DA62" s="333"/>
      <c r="DB62" s="333"/>
      <c r="DC62" s="333"/>
      <c r="DD62" s="333"/>
      <c r="DE62" s="333"/>
      <c r="DF62" s="333"/>
      <c r="DG62" s="333"/>
      <c r="DH62" s="333"/>
      <c r="DI62" s="333"/>
      <c r="DJ62" s="333"/>
      <c r="DK62" s="333"/>
      <c r="DL62" s="333"/>
      <c r="DM62" s="333"/>
      <c r="DN62" s="333"/>
      <c r="DO62" s="333"/>
      <c r="DP62" s="333"/>
      <c r="DQ62" s="333"/>
      <c r="DR62" s="333"/>
      <c r="DS62" s="333"/>
      <c r="DT62" s="333"/>
      <c r="DU62" s="333"/>
      <c r="DV62" s="333"/>
      <c r="DW62" s="333"/>
      <c r="DX62" s="333"/>
      <c r="DY62" s="333"/>
      <c r="DZ62" s="333"/>
      <c r="EA62" s="333"/>
      <c r="EB62" s="333"/>
      <c r="EC62" s="333"/>
      <c r="ED62" s="333"/>
      <c r="EE62" s="333"/>
      <c r="EF62" s="333"/>
      <c r="EG62" s="333"/>
      <c r="EH62" s="333"/>
      <c r="EI62" s="333"/>
      <c r="EJ62" s="333"/>
      <c r="EK62" s="333"/>
      <c r="EL62" s="333"/>
      <c r="EM62" s="333"/>
      <c r="EN62" s="333"/>
      <c r="EO62" s="333"/>
      <c r="EP62" s="333"/>
      <c r="EQ62" s="333"/>
      <c r="ER62" s="333"/>
      <c r="ES62" s="333"/>
      <c r="ET62" s="333"/>
      <c r="EU62" s="333"/>
      <c r="EV62" s="333"/>
      <c r="EW62" s="333"/>
      <c r="EX62" s="333"/>
      <c r="EY62" s="333"/>
      <c r="EZ62" s="333"/>
      <c r="FA62" s="333"/>
      <c r="FB62" s="333"/>
      <c r="FC62" s="333"/>
      <c r="FD62" s="333"/>
      <c r="FE62" s="333"/>
      <c r="FF62" s="333"/>
      <c r="FG62" s="333"/>
      <c r="FH62" s="333"/>
      <c r="FI62" s="333"/>
      <c r="FJ62" s="333"/>
      <c r="FK62" s="333"/>
      <c r="FL62" s="333"/>
      <c r="FM62" s="333"/>
      <c r="FN62" s="333"/>
      <c r="FO62" s="333"/>
      <c r="FP62" s="333"/>
      <c r="FQ62" s="333"/>
      <c r="FR62" s="333"/>
      <c r="FS62" s="333"/>
      <c r="FT62" s="333"/>
      <c r="FU62" s="333"/>
      <c r="FV62" s="333"/>
      <c r="FW62" s="333"/>
      <c r="FX62" s="333"/>
      <c r="FY62" s="333"/>
      <c r="FZ62" s="333"/>
      <c r="GA62" s="333"/>
      <c r="GB62" s="333"/>
      <c r="GC62" s="333"/>
      <c r="GD62" s="333"/>
      <c r="GE62" s="333"/>
      <c r="GF62" s="333"/>
      <c r="GG62" s="333"/>
      <c r="GH62" s="333"/>
      <c r="GI62" s="333"/>
      <c r="GJ62" s="333"/>
      <c r="GK62" s="333"/>
      <c r="GL62" s="333"/>
      <c r="GM62" s="333"/>
      <c r="GN62" s="333"/>
      <c r="GO62" s="333"/>
      <c r="GP62" s="333"/>
      <c r="GQ62" s="333"/>
      <c r="GR62" s="333"/>
      <c r="GS62" s="333"/>
      <c r="GT62" s="333"/>
      <c r="GU62" s="333"/>
      <c r="GV62" s="333"/>
      <c r="GW62" s="333"/>
      <c r="GX62" s="333"/>
      <c r="GY62" s="333"/>
      <c r="GZ62" s="333"/>
      <c r="HA62" s="333"/>
      <c r="HB62" s="333"/>
      <c r="HC62" s="333"/>
      <c r="HD62" s="333"/>
      <c r="HE62" s="333"/>
      <c r="HF62" s="333"/>
      <c r="HG62" s="333"/>
      <c r="HH62" s="333"/>
      <c r="HI62" s="333"/>
      <c r="HJ62" s="333"/>
      <c r="HK62" s="333"/>
      <c r="HL62" s="333"/>
      <c r="HM62" s="333"/>
      <c r="HN62" s="333"/>
      <c r="HO62" s="333"/>
      <c r="HP62" s="333"/>
      <c r="HQ62" s="333"/>
      <c r="HR62" s="333"/>
      <c r="HS62" s="333"/>
      <c r="HT62" s="333"/>
      <c r="HU62" s="333"/>
      <c r="HV62" s="333"/>
      <c r="HW62" s="333"/>
      <c r="HX62" s="333"/>
      <c r="HY62" s="333"/>
      <c r="HZ62" s="333"/>
      <c r="IA62" s="333"/>
      <c r="IB62" s="333"/>
      <c r="IC62" s="333"/>
      <c r="ID62" s="333"/>
      <c r="IE62" s="333"/>
      <c r="IF62" s="333"/>
      <c r="IG62" s="333"/>
      <c r="IH62" s="333"/>
      <c r="II62" s="333"/>
      <c r="IJ62" s="333"/>
      <c r="IK62" s="333"/>
      <c r="IL62" s="333"/>
      <c r="IM62" s="333"/>
      <c r="IN62" s="333"/>
      <c r="IO62" s="333"/>
      <c r="IP62" s="333"/>
      <c r="IQ62" s="333"/>
      <c r="IR62" s="333"/>
      <c r="IS62" s="333"/>
      <c r="IT62" s="333"/>
      <c r="IU62" s="333"/>
      <c r="IV62" s="333"/>
      <c r="IW62" s="333"/>
      <c r="IX62" s="333"/>
      <c r="IY62" s="333"/>
      <c r="IZ62" s="333"/>
      <c r="JA62" s="333"/>
      <c r="JB62" s="333"/>
      <c r="JC62" s="333"/>
      <c r="JD62" s="333"/>
      <c r="JE62" s="333"/>
      <c r="JF62" s="333"/>
      <c r="JG62" s="333"/>
      <c r="JH62" s="333"/>
      <c r="JI62" s="333"/>
      <c r="JJ62" s="333"/>
      <c r="JK62" s="333"/>
      <c r="JL62" s="333"/>
      <c r="JM62" s="333"/>
      <c r="JN62" s="333"/>
      <c r="JO62" s="333"/>
      <c r="JP62" s="333"/>
      <c r="JQ62" s="333"/>
      <c r="JR62" s="333"/>
      <c r="JS62" s="333"/>
      <c r="JT62" s="333"/>
      <c r="JU62" s="333"/>
      <c r="JV62" s="333"/>
      <c r="JW62" s="333"/>
      <c r="JX62" s="333"/>
      <c r="JY62" s="333"/>
      <c r="JZ62" s="333"/>
      <c r="KA62" s="333"/>
      <c r="KB62" s="333"/>
      <c r="KC62" s="333"/>
      <c r="KD62" s="333"/>
      <c r="KE62" s="333"/>
      <c r="KF62" s="333"/>
      <c r="KG62" s="333"/>
      <c r="KH62" s="333"/>
      <c r="KI62" s="333"/>
      <c r="KJ62" s="333"/>
      <c r="KK62" s="333"/>
      <c r="KL62" s="333"/>
      <c r="KM62" s="333"/>
      <c r="KN62" s="333"/>
      <c r="KO62" s="333"/>
      <c r="KP62" s="333"/>
      <c r="KQ62" s="333"/>
      <c r="KR62" s="333"/>
      <c r="KS62" s="333"/>
      <c r="KT62" s="333"/>
      <c r="KU62" s="333"/>
      <c r="KV62" s="333"/>
      <c r="KW62" s="333"/>
      <c r="KX62" s="333"/>
      <c r="KY62" s="333"/>
      <c r="KZ62" s="333"/>
      <c r="LA62" s="333"/>
      <c r="LB62" s="333"/>
      <c r="LC62" s="333"/>
      <c r="LD62" s="333"/>
      <c r="LE62" s="333"/>
      <c r="LF62" s="333"/>
      <c r="LG62" s="333"/>
      <c r="LH62" s="333"/>
      <c r="LI62" s="333"/>
      <c r="LJ62" s="333"/>
      <c r="LK62" s="333"/>
      <c r="LL62" s="333"/>
      <c r="LM62" s="333"/>
    </row>
    <row r="63" spans="1:325">
      <c r="A63" s="310" t="str">
        <f>IF(OR(Data3!B6="Grand Total",Data3!B6=0),"",Data3!B6)</f>
        <v>E.1.2.</v>
      </c>
      <c r="B63" s="309" t="s">
        <v>1029</v>
      </c>
      <c r="C63" s="163"/>
      <c r="D63" s="358"/>
      <c r="E63" s="326"/>
      <c r="F63" s="333"/>
      <c r="G63" s="333"/>
      <c r="H63" s="333"/>
      <c r="I63" s="333"/>
      <c r="J63" s="333"/>
      <c r="K63" s="333"/>
      <c r="L63" s="333"/>
      <c r="M63" s="333"/>
      <c r="N63" s="333"/>
      <c r="O63" s="333"/>
      <c r="P63" s="333"/>
      <c r="Q63" s="333"/>
      <c r="R63" s="333"/>
      <c r="S63" s="333"/>
      <c r="T63" s="333"/>
      <c r="U63" s="333"/>
      <c r="V63" s="333"/>
      <c r="W63" s="333"/>
      <c r="X63" s="333"/>
      <c r="Y63" s="333"/>
      <c r="Z63" s="333"/>
      <c r="AA63" s="333"/>
      <c r="AB63" s="333"/>
      <c r="AC63" s="333"/>
      <c r="AD63" s="333"/>
      <c r="AE63" s="333"/>
      <c r="AF63" s="333"/>
      <c r="AG63" s="333"/>
      <c r="AH63" s="333"/>
      <c r="AI63" s="333"/>
      <c r="AJ63" s="333"/>
      <c r="AK63" s="333"/>
      <c r="AL63" s="333"/>
      <c r="AM63" s="333"/>
      <c r="AN63" s="333"/>
      <c r="AO63" s="333"/>
      <c r="AP63" s="333"/>
      <c r="AQ63" s="333"/>
      <c r="AR63" s="333"/>
      <c r="AS63" s="333"/>
      <c r="AT63" s="333"/>
      <c r="AU63" s="333"/>
      <c r="AV63" s="333"/>
      <c r="AW63" s="333"/>
      <c r="AX63" s="333"/>
      <c r="AY63" s="333"/>
      <c r="AZ63" s="333"/>
      <c r="BA63" s="333"/>
      <c r="BB63" s="333"/>
      <c r="BC63" s="333"/>
      <c r="BD63" s="333"/>
      <c r="BE63" s="333"/>
      <c r="BF63" s="333"/>
      <c r="BG63" s="333"/>
      <c r="BH63" s="333"/>
      <c r="BI63" s="333"/>
      <c r="BJ63" s="333"/>
      <c r="BK63" s="333"/>
      <c r="BL63" s="333"/>
      <c r="BM63" s="333"/>
      <c r="BN63" s="333"/>
      <c r="BO63" s="333"/>
      <c r="BP63" s="333"/>
      <c r="BQ63" s="333"/>
      <c r="BR63" s="333"/>
      <c r="BS63" s="333"/>
      <c r="BT63" s="333"/>
      <c r="BU63" s="333"/>
      <c r="BV63" s="333"/>
      <c r="BW63" s="333"/>
      <c r="BX63" s="333"/>
      <c r="BY63" s="333"/>
      <c r="BZ63" s="333"/>
      <c r="CA63" s="333"/>
      <c r="CB63" s="333"/>
      <c r="CC63" s="333"/>
      <c r="CD63" s="333"/>
      <c r="CE63" s="333"/>
      <c r="CF63" s="333"/>
      <c r="CG63" s="333"/>
      <c r="CH63" s="333"/>
      <c r="CI63" s="333"/>
      <c r="CJ63" s="333"/>
      <c r="CK63" s="333"/>
      <c r="CL63" s="333"/>
      <c r="CM63" s="333"/>
      <c r="CN63" s="333"/>
      <c r="CO63" s="333"/>
      <c r="CP63" s="333"/>
      <c r="CQ63" s="333"/>
      <c r="CR63" s="333"/>
      <c r="CS63" s="333"/>
      <c r="CT63" s="333"/>
      <c r="CU63" s="333"/>
      <c r="CV63" s="333"/>
      <c r="CW63" s="333"/>
      <c r="CX63" s="333"/>
      <c r="CY63" s="333"/>
      <c r="CZ63" s="333"/>
      <c r="DA63" s="333"/>
      <c r="DB63" s="333"/>
      <c r="DC63" s="333"/>
      <c r="DD63" s="333"/>
      <c r="DE63" s="333"/>
      <c r="DF63" s="333"/>
      <c r="DG63" s="333"/>
      <c r="DH63" s="333"/>
      <c r="DI63" s="333"/>
      <c r="DJ63" s="333"/>
      <c r="DK63" s="333"/>
      <c r="DL63" s="333"/>
      <c r="DM63" s="333"/>
      <c r="DN63" s="333"/>
      <c r="DO63" s="333"/>
      <c r="DP63" s="333"/>
      <c r="DQ63" s="333"/>
      <c r="DR63" s="333"/>
      <c r="DS63" s="333"/>
      <c r="DT63" s="333"/>
      <c r="DU63" s="333"/>
      <c r="DV63" s="333"/>
      <c r="DW63" s="333"/>
      <c r="DX63" s="333"/>
      <c r="DY63" s="333"/>
      <c r="DZ63" s="333"/>
      <c r="EA63" s="333"/>
      <c r="EB63" s="333"/>
      <c r="EC63" s="333"/>
      <c r="ED63" s="333"/>
      <c r="EE63" s="333"/>
      <c r="EF63" s="333"/>
      <c r="EG63" s="333"/>
      <c r="EH63" s="333"/>
      <c r="EI63" s="333"/>
      <c r="EJ63" s="333"/>
      <c r="EK63" s="333"/>
      <c r="EL63" s="333"/>
      <c r="EM63" s="333"/>
      <c r="EN63" s="333"/>
      <c r="EO63" s="333"/>
      <c r="EP63" s="333"/>
      <c r="EQ63" s="333"/>
      <c r="ER63" s="333"/>
      <c r="ES63" s="333"/>
      <c r="ET63" s="333"/>
      <c r="EU63" s="333"/>
      <c r="EV63" s="333"/>
      <c r="EW63" s="333"/>
      <c r="EX63" s="333"/>
      <c r="EY63" s="333"/>
      <c r="EZ63" s="333"/>
      <c r="FA63" s="333"/>
      <c r="FB63" s="333"/>
      <c r="FC63" s="333"/>
      <c r="FD63" s="333"/>
      <c r="FE63" s="333"/>
      <c r="FF63" s="333"/>
      <c r="FG63" s="333"/>
      <c r="FH63" s="333"/>
      <c r="FI63" s="333"/>
      <c r="FJ63" s="333"/>
      <c r="FK63" s="333"/>
      <c r="FL63" s="333"/>
      <c r="FM63" s="333"/>
      <c r="FN63" s="333"/>
      <c r="FO63" s="333"/>
      <c r="FP63" s="333"/>
      <c r="FQ63" s="333"/>
      <c r="FR63" s="333"/>
      <c r="FS63" s="333"/>
      <c r="FT63" s="333"/>
      <c r="FU63" s="333"/>
      <c r="FV63" s="333"/>
      <c r="FW63" s="333"/>
      <c r="FX63" s="333"/>
      <c r="FY63" s="333"/>
      <c r="FZ63" s="333"/>
      <c r="GA63" s="333"/>
      <c r="GB63" s="333"/>
      <c r="GC63" s="333"/>
      <c r="GD63" s="333"/>
      <c r="GE63" s="333"/>
      <c r="GF63" s="333"/>
      <c r="GG63" s="333"/>
      <c r="GH63" s="333"/>
      <c r="GI63" s="333"/>
      <c r="GJ63" s="333"/>
      <c r="GK63" s="333"/>
      <c r="GL63" s="333"/>
      <c r="GM63" s="333"/>
      <c r="GN63" s="333"/>
      <c r="GO63" s="333"/>
      <c r="GP63" s="333"/>
      <c r="GQ63" s="333"/>
      <c r="GR63" s="333"/>
      <c r="GS63" s="333"/>
      <c r="GT63" s="333"/>
      <c r="GU63" s="333"/>
      <c r="GV63" s="333"/>
      <c r="GW63" s="333"/>
      <c r="GX63" s="333"/>
      <c r="GY63" s="333"/>
      <c r="GZ63" s="333"/>
      <c r="HA63" s="333"/>
      <c r="HB63" s="333"/>
      <c r="HC63" s="333"/>
      <c r="HD63" s="333"/>
      <c r="HE63" s="333"/>
      <c r="HF63" s="333"/>
      <c r="HG63" s="333"/>
      <c r="HH63" s="333"/>
      <c r="HI63" s="333"/>
      <c r="HJ63" s="333"/>
      <c r="HK63" s="333"/>
      <c r="HL63" s="333"/>
      <c r="HM63" s="333"/>
      <c r="HN63" s="333"/>
      <c r="HO63" s="333"/>
      <c r="HP63" s="333"/>
      <c r="HQ63" s="333"/>
      <c r="HR63" s="333"/>
      <c r="HS63" s="333"/>
      <c r="HT63" s="333"/>
      <c r="HU63" s="333"/>
      <c r="HV63" s="333"/>
      <c r="HW63" s="333"/>
      <c r="HX63" s="333"/>
      <c r="HY63" s="333"/>
      <c r="HZ63" s="333"/>
      <c r="IA63" s="333"/>
      <c r="IB63" s="333"/>
      <c r="IC63" s="333"/>
      <c r="ID63" s="333"/>
      <c r="IE63" s="333"/>
      <c r="IF63" s="333"/>
      <c r="IG63" s="333"/>
      <c r="IH63" s="333"/>
      <c r="II63" s="333"/>
      <c r="IJ63" s="333"/>
      <c r="IK63" s="333"/>
      <c r="IL63" s="333"/>
      <c r="IM63" s="333"/>
      <c r="IN63" s="333"/>
      <c r="IO63" s="333"/>
      <c r="IP63" s="333"/>
      <c r="IQ63" s="333"/>
      <c r="IR63" s="333"/>
      <c r="IS63" s="333"/>
      <c r="IT63" s="333"/>
      <c r="IU63" s="333"/>
      <c r="IV63" s="333"/>
      <c r="IW63" s="333"/>
      <c r="IX63" s="333"/>
      <c r="IY63" s="333"/>
      <c r="IZ63" s="333"/>
      <c r="JA63" s="333"/>
      <c r="JB63" s="333"/>
      <c r="JC63" s="333"/>
      <c r="JD63" s="333"/>
      <c r="JE63" s="333"/>
      <c r="JF63" s="333"/>
      <c r="JG63" s="333"/>
      <c r="JH63" s="333"/>
      <c r="JI63" s="333"/>
      <c r="JJ63" s="333"/>
      <c r="JK63" s="333"/>
      <c r="JL63" s="333"/>
      <c r="JM63" s="333"/>
      <c r="JN63" s="333"/>
      <c r="JO63" s="333"/>
      <c r="JP63" s="333"/>
      <c r="JQ63" s="333"/>
      <c r="JR63" s="333"/>
      <c r="JS63" s="333"/>
      <c r="JT63" s="333"/>
      <c r="JU63" s="333"/>
      <c r="JV63" s="333"/>
      <c r="JW63" s="333"/>
      <c r="JX63" s="333"/>
      <c r="JY63" s="333"/>
      <c r="JZ63" s="333"/>
      <c r="KA63" s="333"/>
      <c r="KB63" s="333"/>
      <c r="KC63" s="333"/>
      <c r="KD63" s="333"/>
      <c r="KE63" s="333"/>
      <c r="KF63" s="333"/>
      <c r="KG63" s="333"/>
      <c r="KH63" s="333"/>
      <c r="KI63" s="333"/>
      <c r="KJ63" s="333"/>
      <c r="KK63" s="333"/>
      <c r="KL63" s="333"/>
      <c r="KM63" s="333"/>
      <c r="KN63" s="333"/>
      <c r="KO63" s="333"/>
      <c r="KP63" s="333"/>
      <c r="KQ63" s="333"/>
      <c r="KR63" s="333"/>
      <c r="KS63" s="333"/>
      <c r="KT63" s="333"/>
      <c r="KU63" s="333"/>
      <c r="KV63" s="333"/>
      <c r="KW63" s="333"/>
      <c r="KX63" s="333"/>
      <c r="KY63" s="333"/>
      <c r="KZ63" s="333"/>
      <c r="LA63" s="333"/>
      <c r="LB63" s="333"/>
      <c r="LC63" s="333"/>
      <c r="LD63" s="333"/>
      <c r="LE63" s="333"/>
      <c r="LF63" s="333"/>
      <c r="LG63" s="333"/>
      <c r="LH63" s="333"/>
      <c r="LI63" s="333"/>
      <c r="LJ63" s="333"/>
      <c r="LK63" s="333"/>
      <c r="LL63" s="333"/>
      <c r="LM63" s="333"/>
    </row>
    <row r="64" spans="1:325">
      <c r="A64" s="310" t="str">
        <f>IF(OR(Data3!B7="Grand Total",Data3!B7=0),"",Data3!B7)</f>
        <v>E.1.3.</v>
      </c>
      <c r="B64" s="309" t="s">
        <v>499</v>
      </c>
      <c r="C64" s="163" t="s">
        <v>1013</v>
      </c>
      <c r="D64" s="358"/>
      <c r="E64" s="326"/>
      <c r="F64" s="333"/>
      <c r="G64" s="333"/>
      <c r="H64" s="333"/>
      <c r="I64" s="333"/>
      <c r="J64" s="333"/>
      <c r="K64" s="333" t="s">
        <v>850</v>
      </c>
      <c r="L64" s="333" t="s">
        <v>850</v>
      </c>
      <c r="M64" s="333" t="s">
        <v>850</v>
      </c>
      <c r="N64" s="333" t="s">
        <v>850</v>
      </c>
      <c r="O64" s="333" t="s">
        <v>850</v>
      </c>
      <c r="P64" s="333" t="s">
        <v>850</v>
      </c>
      <c r="Q64" s="333" t="s">
        <v>850</v>
      </c>
      <c r="R64" s="333" t="s">
        <v>850</v>
      </c>
      <c r="S64" s="333" t="s">
        <v>850</v>
      </c>
      <c r="T64" s="333" t="s">
        <v>850</v>
      </c>
      <c r="U64" s="333" t="s">
        <v>850</v>
      </c>
      <c r="V64" s="333" t="s">
        <v>850</v>
      </c>
      <c r="W64" s="333" t="s">
        <v>850</v>
      </c>
      <c r="X64" s="333" t="s">
        <v>850</v>
      </c>
      <c r="Y64" s="333" t="s">
        <v>850</v>
      </c>
      <c r="Z64" s="333" t="s">
        <v>850</v>
      </c>
      <c r="AA64" s="333"/>
      <c r="AB64" s="333"/>
      <c r="AC64" s="333"/>
      <c r="AD64" s="333"/>
      <c r="AE64" s="333"/>
      <c r="AF64" s="333"/>
      <c r="AG64" s="333"/>
      <c r="AH64" s="333"/>
      <c r="AI64" s="333"/>
      <c r="AJ64" s="333"/>
      <c r="AK64" s="333"/>
      <c r="AL64" s="333"/>
      <c r="AM64" s="333"/>
      <c r="AN64" s="333"/>
      <c r="AO64" s="333"/>
      <c r="AP64" s="333"/>
      <c r="AQ64" s="333"/>
      <c r="AR64" s="333"/>
      <c r="AS64" s="333"/>
      <c r="AT64" s="333"/>
      <c r="AU64" s="333"/>
      <c r="AV64" s="333"/>
      <c r="AW64" s="333"/>
      <c r="AX64" s="333"/>
      <c r="AY64" s="333"/>
      <c r="AZ64" s="333"/>
      <c r="BA64" s="333"/>
      <c r="BB64" s="333"/>
      <c r="BC64" s="333"/>
      <c r="BD64" s="333"/>
      <c r="BE64" s="333"/>
      <c r="BF64" s="333"/>
      <c r="BG64" s="333"/>
      <c r="BH64" s="333"/>
      <c r="BI64" s="333"/>
      <c r="BJ64" s="333"/>
      <c r="BK64" s="333"/>
      <c r="BL64" s="333"/>
      <c r="BM64" s="333"/>
      <c r="BN64" s="333"/>
      <c r="BO64" s="333"/>
      <c r="BP64" s="333"/>
      <c r="BQ64" s="333"/>
      <c r="BR64" s="333"/>
      <c r="BS64" s="333"/>
      <c r="BT64" s="333"/>
      <c r="BU64" s="333"/>
      <c r="BV64" s="333"/>
      <c r="BW64" s="333"/>
      <c r="BX64" s="333"/>
      <c r="BY64" s="333"/>
      <c r="BZ64" s="333"/>
      <c r="CA64" s="333"/>
      <c r="CB64" s="333"/>
      <c r="CC64" s="333"/>
      <c r="CD64" s="333"/>
      <c r="CE64" s="333"/>
      <c r="CF64" s="333"/>
      <c r="CG64" s="333"/>
      <c r="CH64" s="333"/>
      <c r="CI64" s="333"/>
      <c r="CJ64" s="333"/>
      <c r="CK64" s="333"/>
      <c r="CL64" s="333"/>
      <c r="CM64" s="333"/>
      <c r="CN64" s="333"/>
      <c r="CO64" s="333"/>
      <c r="CP64" s="333"/>
      <c r="CQ64" s="333"/>
      <c r="CR64" s="333"/>
      <c r="CS64" s="333"/>
      <c r="CT64" s="333"/>
      <c r="CU64" s="333"/>
      <c r="CV64" s="333"/>
      <c r="CW64" s="333"/>
      <c r="CX64" s="333"/>
      <c r="CY64" s="333"/>
      <c r="CZ64" s="333"/>
      <c r="DA64" s="333"/>
      <c r="DB64" s="333"/>
      <c r="DC64" s="333"/>
      <c r="DD64" s="333"/>
      <c r="DE64" s="333"/>
      <c r="DF64" s="333"/>
      <c r="DG64" s="333"/>
      <c r="DH64" s="333"/>
      <c r="DI64" s="333"/>
      <c r="DJ64" s="333"/>
      <c r="DK64" s="333"/>
      <c r="DL64" s="333"/>
      <c r="DM64" s="333"/>
      <c r="DN64" s="333"/>
      <c r="DO64" s="333"/>
      <c r="DP64" s="333"/>
      <c r="DQ64" s="333"/>
      <c r="DR64" s="333"/>
      <c r="DS64" s="333"/>
      <c r="DT64" s="333"/>
      <c r="DU64" s="333"/>
      <c r="DV64" s="333"/>
      <c r="DW64" s="333"/>
      <c r="DX64" s="333"/>
      <c r="DY64" s="333"/>
      <c r="DZ64" s="333"/>
      <c r="EA64" s="333"/>
      <c r="EB64" s="333"/>
      <c r="EC64" s="333"/>
      <c r="ED64" s="333"/>
      <c r="EE64" s="333"/>
      <c r="EF64" s="333"/>
      <c r="EG64" s="333"/>
      <c r="EH64" s="333"/>
      <c r="EI64" s="333"/>
      <c r="EJ64" s="333"/>
      <c r="EK64" s="333"/>
      <c r="EL64" s="333"/>
      <c r="EM64" s="333"/>
      <c r="EN64" s="333"/>
      <c r="EO64" s="333"/>
      <c r="EP64" s="333"/>
      <c r="EQ64" s="333"/>
      <c r="ER64" s="333"/>
      <c r="ES64" s="333"/>
      <c r="ET64" s="333"/>
      <c r="EU64" s="333"/>
      <c r="EV64" s="333"/>
      <c r="EW64" s="333"/>
      <c r="EX64" s="333"/>
      <c r="EY64" s="333"/>
      <c r="EZ64" s="333"/>
      <c r="FA64" s="333"/>
      <c r="FB64" s="333"/>
      <c r="FC64" s="333"/>
      <c r="FD64" s="333"/>
      <c r="FE64" s="333"/>
      <c r="FF64" s="333"/>
      <c r="FG64" s="333"/>
      <c r="FH64" s="333"/>
      <c r="FI64" s="333"/>
      <c r="FJ64" s="333"/>
      <c r="FK64" s="333"/>
      <c r="FL64" s="333"/>
      <c r="FM64" s="333"/>
      <c r="FN64" s="333"/>
      <c r="FO64" s="333"/>
      <c r="FP64" s="333"/>
      <c r="FQ64" s="333"/>
      <c r="FR64" s="333"/>
      <c r="FS64" s="333"/>
      <c r="FT64" s="333"/>
      <c r="FU64" s="333"/>
      <c r="FV64" s="333"/>
      <c r="FW64" s="333"/>
      <c r="FX64" s="333"/>
      <c r="FY64" s="333"/>
      <c r="FZ64" s="333"/>
      <c r="GA64" s="333"/>
      <c r="GB64" s="333"/>
      <c r="GC64" s="333"/>
      <c r="GD64" s="333"/>
      <c r="GE64" s="333"/>
      <c r="GF64" s="333"/>
      <c r="GG64" s="333"/>
      <c r="GH64" s="333"/>
      <c r="GI64" s="333"/>
      <c r="GJ64" s="333"/>
      <c r="GK64" s="333"/>
      <c r="GL64" s="333"/>
      <c r="GM64" s="333"/>
      <c r="GN64" s="333"/>
      <c r="GO64" s="333"/>
      <c r="GP64" s="333"/>
      <c r="GQ64" s="333"/>
      <c r="GR64" s="333"/>
      <c r="GS64" s="333"/>
      <c r="GT64" s="333"/>
      <c r="GU64" s="333"/>
      <c r="GV64" s="333"/>
      <c r="GW64" s="333"/>
      <c r="GX64" s="333"/>
      <c r="GY64" s="333"/>
      <c r="GZ64" s="333"/>
      <c r="HA64" s="333"/>
      <c r="HB64" s="333"/>
      <c r="HC64" s="333"/>
      <c r="HD64" s="333"/>
      <c r="HE64" s="333"/>
      <c r="HF64" s="333"/>
      <c r="HG64" s="333"/>
      <c r="HH64" s="333"/>
      <c r="HI64" s="333"/>
      <c r="HJ64" s="333"/>
      <c r="HK64" s="333"/>
      <c r="HL64" s="333"/>
      <c r="HM64" s="333"/>
      <c r="HN64" s="333"/>
      <c r="HO64" s="333"/>
      <c r="HP64" s="333"/>
      <c r="HQ64" s="333"/>
      <c r="HR64" s="333"/>
      <c r="HS64" s="333"/>
      <c r="HT64" s="333"/>
      <c r="HU64" s="333"/>
      <c r="HV64" s="333"/>
      <c r="HW64" s="333"/>
      <c r="HX64" s="333"/>
      <c r="HY64" s="333"/>
      <c r="HZ64" s="333"/>
      <c r="IA64" s="333"/>
      <c r="IB64" s="333"/>
      <c r="IC64" s="333"/>
      <c r="ID64" s="333"/>
      <c r="IE64" s="333"/>
      <c r="IF64" s="333"/>
      <c r="IG64" s="333"/>
      <c r="IH64" s="333"/>
      <c r="II64" s="333"/>
      <c r="IJ64" s="333"/>
      <c r="IK64" s="333"/>
      <c r="IL64" s="333"/>
      <c r="IM64" s="333"/>
      <c r="IN64" s="333"/>
      <c r="IO64" s="333"/>
      <c r="IP64" s="333"/>
      <c r="IQ64" s="333"/>
      <c r="IR64" s="333"/>
      <c r="IS64" s="333"/>
      <c r="IT64" s="333"/>
      <c r="IU64" s="333"/>
      <c r="IV64" s="333"/>
      <c r="IW64" s="333"/>
      <c r="IX64" s="333"/>
      <c r="IY64" s="333"/>
      <c r="IZ64" s="333"/>
      <c r="JA64" s="333"/>
      <c r="JB64" s="333"/>
      <c r="JC64" s="333"/>
      <c r="JD64" s="333"/>
      <c r="JE64" s="333"/>
      <c r="JF64" s="333"/>
      <c r="JG64" s="333"/>
      <c r="JH64" s="333"/>
      <c r="JI64" s="333"/>
      <c r="JJ64" s="333"/>
      <c r="JK64" s="333"/>
      <c r="JL64" s="333"/>
      <c r="JM64" s="333"/>
      <c r="JN64" s="333"/>
      <c r="JO64" s="333"/>
      <c r="JP64" s="333"/>
      <c r="JQ64" s="333"/>
      <c r="JR64" s="333"/>
      <c r="JS64" s="333"/>
      <c r="JT64" s="333"/>
      <c r="JU64" s="333"/>
      <c r="JV64" s="333"/>
      <c r="JW64" s="333"/>
      <c r="JX64" s="333"/>
      <c r="JY64" s="333"/>
      <c r="JZ64" s="333"/>
      <c r="KA64" s="333"/>
      <c r="KB64" s="333"/>
      <c r="KC64" s="333"/>
      <c r="KD64" s="333"/>
      <c r="KE64" s="333"/>
      <c r="KF64" s="333"/>
      <c r="KG64" s="333"/>
      <c r="KH64" s="333"/>
      <c r="KI64" s="333"/>
      <c r="KJ64" s="333"/>
      <c r="KK64" s="333"/>
      <c r="KL64" s="333"/>
      <c r="KM64" s="333"/>
      <c r="KN64" s="333"/>
      <c r="KO64" s="333"/>
      <c r="KP64" s="333"/>
      <c r="KQ64" s="333"/>
      <c r="KR64" s="333"/>
      <c r="KS64" s="333"/>
      <c r="KT64" s="333"/>
      <c r="KU64" s="333"/>
      <c r="KV64" s="333"/>
      <c r="KW64" s="333"/>
      <c r="KX64" s="333"/>
      <c r="KY64" s="333"/>
      <c r="KZ64" s="333"/>
      <c r="LA64" s="333"/>
      <c r="LB64" s="333"/>
      <c r="LC64" s="333"/>
      <c r="LD64" s="333"/>
      <c r="LE64" s="333"/>
      <c r="LF64" s="333"/>
      <c r="LG64" s="333"/>
      <c r="LH64" s="333"/>
      <c r="LI64" s="333"/>
      <c r="LJ64" s="333"/>
      <c r="LK64" s="333"/>
      <c r="LL64" s="333"/>
      <c r="LM64" s="333"/>
    </row>
    <row r="65" spans="1:325">
      <c r="A65" s="310" t="str">
        <f>IF(OR(Data3!B8="Grand Total",Data3!B8=0),"",Data3!B8)</f>
        <v>Bendroji suma</v>
      </c>
      <c r="B65" s="309" t="s">
        <v>500</v>
      </c>
      <c r="C65" s="163" t="s">
        <v>1014</v>
      </c>
      <c r="D65" s="358"/>
      <c r="E65" s="326"/>
      <c r="F65" s="333"/>
      <c r="G65" s="333"/>
      <c r="H65" s="333"/>
      <c r="I65" s="333"/>
      <c r="J65" s="333"/>
      <c r="K65" s="333"/>
      <c r="L65" s="333"/>
      <c r="M65" s="333"/>
      <c r="N65" s="333"/>
      <c r="O65" s="333"/>
      <c r="P65" s="333"/>
      <c r="Q65" s="333"/>
      <c r="R65" s="333"/>
      <c r="S65" s="333"/>
      <c r="T65" s="333"/>
      <c r="U65" s="333"/>
      <c r="V65" s="333"/>
      <c r="W65" s="333" t="s">
        <v>850</v>
      </c>
      <c r="X65" s="333" t="s">
        <v>850</v>
      </c>
      <c r="Y65" s="333" t="s">
        <v>850</v>
      </c>
      <c r="Z65" s="333" t="s">
        <v>850</v>
      </c>
      <c r="AA65" s="333" t="s">
        <v>850</v>
      </c>
      <c r="AB65" s="333" t="s">
        <v>850</v>
      </c>
      <c r="AC65" s="333" t="s">
        <v>850</v>
      </c>
      <c r="AD65" s="333" t="s">
        <v>850</v>
      </c>
      <c r="AE65" s="333" t="s">
        <v>850</v>
      </c>
      <c r="AF65" s="333" t="s">
        <v>850</v>
      </c>
      <c r="AG65" s="333" t="s">
        <v>850</v>
      </c>
      <c r="AH65" s="333" t="s">
        <v>850</v>
      </c>
      <c r="AI65" s="333" t="s">
        <v>850</v>
      </c>
      <c r="AJ65" s="333" t="s">
        <v>850</v>
      </c>
      <c r="AK65" s="333" t="s">
        <v>850</v>
      </c>
      <c r="AL65" s="333" t="s">
        <v>850</v>
      </c>
      <c r="AM65" s="333"/>
      <c r="AN65" s="333"/>
      <c r="AO65" s="333"/>
      <c r="AP65" s="333"/>
      <c r="AQ65" s="333"/>
      <c r="AR65" s="333"/>
      <c r="AS65" s="333"/>
      <c r="AT65" s="333"/>
      <c r="AU65" s="333"/>
      <c r="AV65" s="333"/>
      <c r="AW65" s="333"/>
      <c r="AX65" s="333"/>
      <c r="AY65" s="333"/>
      <c r="AZ65" s="333"/>
      <c r="BA65" s="333"/>
      <c r="BB65" s="333"/>
      <c r="BC65" s="333"/>
      <c r="BD65" s="333"/>
      <c r="BE65" s="333"/>
      <c r="BF65" s="333"/>
      <c r="BG65" s="333"/>
      <c r="BH65" s="333"/>
      <c r="BI65" s="333"/>
      <c r="BJ65" s="333"/>
      <c r="BK65" s="333"/>
      <c r="BL65" s="333"/>
      <c r="BM65" s="333"/>
      <c r="BN65" s="333"/>
      <c r="BO65" s="333"/>
      <c r="BP65" s="333"/>
      <c r="BQ65" s="333"/>
      <c r="BR65" s="333"/>
      <c r="BS65" s="333"/>
      <c r="BT65" s="333"/>
      <c r="BU65" s="333"/>
      <c r="BV65" s="333"/>
      <c r="BW65" s="333"/>
      <c r="BX65" s="333"/>
      <c r="BY65" s="333"/>
      <c r="BZ65" s="333"/>
      <c r="CA65" s="333"/>
      <c r="CB65" s="333"/>
      <c r="CC65" s="333"/>
      <c r="CD65" s="333"/>
      <c r="CE65" s="333"/>
      <c r="CF65" s="333"/>
      <c r="CG65" s="333"/>
      <c r="CH65" s="333"/>
      <c r="CI65" s="333"/>
      <c r="CJ65" s="333"/>
      <c r="CK65" s="333"/>
      <c r="CL65" s="333"/>
      <c r="CM65" s="333"/>
      <c r="CN65" s="333"/>
      <c r="CO65" s="333"/>
      <c r="CP65" s="333"/>
      <c r="CQ65" s="333"/>
      <c r="CR65" s="333"/>
      <c r="CS65" s="333"/>
      <c r="CT65" s="333"/>
      <c r="CU65" s="333"/>
      <c r="CV65" s="333"/>
      <c r="CW65" s="333"/>
      <c r="CX65" s="333"/>
      <c r="CY65" s="333"/>
      <c r="CZ65" s="333"/>
      <c r="DA65" s="333"/>
      <c r="DB65" s="333"/>
      <c r="DC65" s="333"/>
      <c r="DD65" s="333"/>
      <c r="DE65" s="333"/>
      <c r="DF65" s="333"/>
      <c r="DG65" s="333"/>
      <c r="DH65" s="333"/>
      <c r="DI65" s="333"/>
      <c r="DJ65" s="333"/>
      <c r="DK65" s="333"/>
      <c r="DL65" s="333"/>
      <c r="DM65" s="333"/>
      <c r="DN65" s="333"/>
      <c r="DO65" s="333"/>
      <c r="DP65" s="333"/>
      <c r="DQ65" s="333"/>
      <c r="DR65" s="333"/>
      <c r="DS65" s="333"/>
      <c r="DT65" s="333"/>
      <c r="DU65" s="333"/>
      <c r="DV65" s="333"/>
      <c r="DW65" s="333"/>
      <c r="DX65" s="333"/>
      <c r="DY65" s="333"/>
      <c r="DZ65" s="333"/>
      <c r="EA65" s="333"/>
      <c r="EB65" s="333"/>
      <c r="EC65" s="333"/>
      <c r="ED65" s="333"/>
      <c r="EE65" s="333"/>
      <c r="EF65" s="333"/>
      <c r="EG65" s="333"/>
      <c r="EH65" s="333"/>
      <c r="EI65" s="333"/>
      <c r="EJ65" s="333"/>
      <c r="EK65" s="333"/>
      <c r="EL65" s="333"/>
      <c r="EM65" s="333"/>
      <c r="EN65" s="333"/>
      <c r="EO65" s="333"/>
      <c r="EP65" s="333"/>
      <c r="EQ65" s="333"/>
      <c r="ER65" s="333"/>
      <c r="ES65" s="333"/>
      <c r="ET65" s="333"/>
      <c r="EU65" s="333"/>
      <c r="EV65" s="333"/>
      <c r="EW65" s="333"/>
      <c r="EX65" s="333"/>
      <c r="EY65" s="333"/>
      <c r="EZ65" s="333"/>
      <c r="FA65" s="333"/>
      <c r="FB65" s="333"/>
      <c r="FC65" s="333"/>
      <c r="FD65" s="333"/>
      <c r="FE65" s="333"/>
      <c r="FF65" s="333"/>
      <c r="FG65" s="333"/>
      <c r="FH65" s="333"/>
      <c r="FI65" s="333"/>
      <c r="FJ65" s="333"/>
      <c r="FK65" s="333"/>
      <c r="FL65" s="333"/>
      <c r="FM65" s="333"/>
      <c r="FN65" s="333"/>
      <c r="FO65" s="333"/>
      <c r="FP65" s="333"/>
      <c r="FQ65" s="333"/>
      <c r="FR65" s="333"/>
      <c r="FS65" s="333"/>
      <c r="FT65" s="333"/>
      <c r="FU65" s="333"/>
      <c r="FV65" s="333"/>
      <c r="FW65" s="333"/>
      <c r="FX65" s="333"/>
      <c r="FY65" s="333"/>
      <c r="FZ65" s="333"/>
      <c r="GA65" s="333"/>
      <c r="GB65" s="333"/>
      <c r="GC65" s="333"/>
      <c r="GD65" s="333"/>
      <c r="GE65" s="333"/>
      <c r="GF65" s="333"/>
      <c r="GG65" s="333"/>
      <c r="GH65" s="333"/>
      <c r="GI65" s="333"/>
      <c r="GJ65" s="333"/>
      <c r="GK65" s="333"/>
      <c r="GL65" s="333"/>
      <c r="GM65" s="333"/>
      <c r="GN65" s="333"/>
      <c r="GO65" s="333"/>
      <c r="GP65" s="333"/>
      <c r="GQ65" s="333"/>
      <c r="GR65" s="333"/>
      <c r="GS65" s="333"/>
      <c r="GT65" s="333"/>
      <c r="GU65" s="333"/>
      <c r="GV65" s="333"/>
      <c r="GW65" s="333"/>
      <c r="GX65" s="333"/>
      <c r="GY65" s="333"/>
      <c r="GZ65" s="333"/>
      <c r="HA65" s="333"/>
      <c r="HB65" s="333"/>
      <c r="HC65" s="333"/>
      <c r="HD65" s="333"/>
      <c r="HE65" s="333"/>
      <c r="HF65" s="333"/>
      <c r="HG65" s="333"/>
      <c r="HH65" s="333"/>
      <c r="HI65" s="333"/>
      <c r="HJ65" s="333"/>
      <c r="HK65" s="333"/>
      <c r="HL65" s="333"/>
      <c r="HM65" s="333"/>
      <c r="HN65" s="333"/>
      <c r="HO65" s="333"/>
      <c r="HP65" s="333"/>
      <c r="HQ65" s="333"/>
      <c r="HR65" s="333"/>
      <c r="HS65" s="333"/>
      <c r="HT65" s="333"/>
      <c r="HU65" s="333"/>
      <c r="HV65" s="333"/>
      <c r="HW65" s="333"/>
      <c r="HX65" s="333"/>
      <c r="HY65" s="333"/>
      <c r="HZ65" s="333"/>
      <c r="IA65" s="333"/>
      <c r="IB65" s="333"/>
      <c r="IC65" s="333"/>
      <c r="ID65" s="333"/>
      <c r="IE65" s="333"/>
      <c r="IF65" s="333"/>
      <c r="IG65" s="333"/>
      <c r="IH65" s="333"/>
      <c r="II65" s="333"/>
      <c r="IJ65" s="333"/>
      <c r="IK65" s="333"/>
      <c r="IL65" s="333"/>
      <c r="IM65" s="333"/>
      <c r="IN65" s="333"/>
      <c r="IO65" s="333"/>
      <c r="IP65" s="333"/>
      <c r="IQ65" s="333"/>
      <c r="IR65" s="333"/>
      <c r="IS65" s="333"/>
      <c r="IT65" s="333"/>
      <c r="IU65" s="333"/>
      <c r="IV65" s="333"/>
      <c r="IW65" s="333"/>
      <c r="IX65" s="333"/>
      <c r="IY65" s="333"/>
      <c r="IZ65" s="333"/>
      <c r="JA65" s="333"/>
      <c r="JB65" s="333"/>
      <c r="JC65" s="333"/>
      <c r="JD65" s="333"/>
      <c r="JE65" s="333"/>
      <c r="JF65" s="333"/>
      <c r="JG65" s="333"/>
      <c r="JH65" s="333"/>
      <c r="JI65" s="333"/>
      <c r="JJ65" s="333"/>
      <c r="JK65" s="333"/>
      <c r="JL65" s="333"/>
      <c r="JM65" s="333"/>
      <c r="JN65" s="333"/>
      <c r="JO65" s="333"/>
      <c r="JP65" s="333"/>
      <c r="JQ65" s="333"/>
      <c r="JR65" s="333"/>
      <c r="JS65" s="333"/>
      <c r="JT65" s="333"/>
      <c r="JU65" s="333"/>
      <c r="JV65" s="333"/>
      <c r="JW65" s="333"/>
      <c r="JX65" s="333"/>
      <c r="JY65" s="333"/>
      <c r="JZ65" s="333"/>
      <c r="KA65" s="333"/>
      <c r="KB65" s="333"/>
      <c r="KC65" s="333"/>
      <c r="KD65" s="333"/>
      <c r="KE65" s="333"/>
      <c r="KF65" s="333"/>
      <c r="KG65" s="333"/>
      <c r="KH65" s="333"/>
      <c r="KI65" s="333"/>
      <c r="KJ65" s="333"/>
      <c r="KK65" s="333"/>
      <c r="KL65" s="333"/>
      <c r="KM65" s="333"/>
      <c r="KN65" s="333"/>
      <c r="KO65" s="333"/>
      <c r="KP65" s="333"/>
      <c r="KQ65" s="333"/>
      <c r="KR65" s="333"/>
      <c r="KS65" s="333"/>
      <c r="KT65" s="333"/>
      <c r="KU65" s="333"/>
      <c r="KV65" s="333"/>
      <c r="KW65" s="333"/>
      <c r="KX65" s="333"/>
      <c r="KY65" s="333"/>
      <c r="KZ65" s="333"/>
      <c r="LA65" s="333"/>
      <c r="LB65" s="333"/>
      <c r="LC65" s="333"/>
      <c r="LD65" s="333"/>
      <c r="LE65" s="333"/>
      <c r="LF65" s="333"/>
      <c r="LG65" s="333"/>
      <c r="LH65" s="333"/>
      <c r="LI65" s="333"/>
      <c r="LJ65" s="333"/>
      <c r="LK65" s="333"/>
      <c r="LL65" s="333"/>
      <c r="LM65" s="333"/>
    </row>
    <row r="66" spans="1:325">
      <c r="A66" s="310" t="str">
        <f>IF(OR(Data3!B9="Grand Total",Data3!B9=0),"",Data3!B9)</f>
        <v/>
      </c>
      <c r="B66" s="309" t="s">
        <v>501</v>
      </c>
      <c r="C66" s="163"/>
      <c r="D66" s="358"/>
      <c r="E66" s="326"/>
      <c r="F66" s="333"/>
      <c r="G66" s="333"/>
      <c r="H66" s="333"/>
      <c r="I66" s="333"/>
      <c r="J66" s="333"/>
      <c r="K66" s="333"/>
      <c r="L66" s="333"/>
      <c r="M66" s="333"/>
      <c r="N66" s="333"/>
      <c r="O66" s="333"/>
      <c r="P66" s="333"/>
      <c r="Q66" s="333"/>
      <c r="R66" s="333"/>
      <c r="S66" s="333"/>
      <c r="T66" s="333"/>
      <c r="U66" s="333"/>
      <c r="V66" s="333"/>
      <c r="W66" s="333"/>
      <c r="X66" s="333"/>
      <c r="Y66" s="333"/>
      <c r="Z66" s="333"/>
      <c r="AA66" s="333"/>
      <c r="AB66" s="333"/>
      <c r="AC66" s="333"/>
      <c r="AD66" s="333"/>
      <c r="AE66" s="333"/>
      <c r="AF66" s="333"/>
      <c r="AG66" s="333"/>
      <c r="AH66" s="333"/>
      <c r="AI66" s="333"/>
      <c r="AJ66" s="333"/>
      <c r="AK66" s="333"/>
      <c r="AL66" s="333"/>
      <c r="AM66" s="333"/>
      <c r="AN66" s="333"/>
      <c r="AO66" s="333"/>
      <c r="AP66" s="333"/>
      <c r="AQ66" s="333"/>
      <c r="AR66" s="333"/>
      <c r="AS66" s="333"/>
      <c r="AT66" s="333"/>
      <c r="AU66" s="333"/>
      <c r="AV66" s="333"/>
      <c r="AW66" s="333"/>
      <c r="AX66" s="333"/>
      <c r="AY66" s="333"/>
      <c r="AZ66" s="333"/>
      <c r="BA66" s="333"/>
      <c r="BB66" s="333"/>
      <c r="BC66" s="333"/>
      <c r="BD66" s="333"/>
      <c r="BE66" s="333"/>
      <c r="BF66" s="333"/>
      <c r="BG66" s="333"/>
      <c r="BH66" s="333"/>
      <c r="BI66" s="333"/>
      <c r="BJ66" s="333"/>
      <c r="BK66" s="333"/>
      <c r="BL66" s="333"/>
      <c r="BM66" s="333"/>
      <c r="BN66" s="333"/>
      <c r="BO66" s="333"/>
      <c r="BP66" s="333"/>
      <c r="BQ66" s="333"/>
      <c r="BR66" s="333"/>
      <c r="BS66" s="333"/>
      <c r="BT66" s="333"/>
      <c r="BU66" s="333"/>
      <c r="BV66" s="333"/>
      <c r="BW66" s="333"/>
      <c r="BX66" s="333"/>
      <c r="BY66" s="333"/>
      <c r="BZ66" s="333"/>
      <c r="CA66" s="333"/>
      <c r="CB66" s="333"/>
      <c r="CC66" s="333"/>
      <c r="CD66" s="333"/>
      <c r="CE66" s="333"/>
      <c r="CF66" s="333"/>
      <c r="CG66" s="333"/>
      <c r="CH66" s="333"/>
      <c r="CI66" s="333"/>
      <c r="CJ66" s="333"/>
      <c r="CK66" s="333"/>
      <c r="CL66" s="333"/>
      <c r="CM66" s="333"/>
      <c r="CN66" s="333"/>
      <c r="CO66" s="333"/>
      <c r="CP66" s="333"/>
      <c r="CQ66" s="333"/>
      <c r="CR66" s="333"/>
      <c r="CS66" s="333"/>
      <c r="CT66" s="333"/>
      <c r="CU66" s="333"/>
      <c r="CV66" s="333"/>
      <c r="CW66" s="333"/>
      <c r="CX66" s="333"/>
      <c r="CY66" s="333"/>
      <c r="CZ66" s="333"/>
      <c r="DA66" s="333"/>
      <c r="DB66" s="333"/>
      <c r="DC66" s="333"/>
      <c r="DD66" s="333"/>
      <c r="DE66" s="333"/>
      <c r="DF66" s="333"/>
      <c r="DG66" s="333"/>
      <c r="DH66" s="333"/>
      <c r="DI66" s="333"/>
      <c r="DJ66" s="333"/>
      <c r="DK66" s="333"/>
      <c r="DL66" s="333"/>
      <c r="DM66" s="333"/>
      <c r="DN66" s="333"/>
      <c r="DO66" s="333"/>
      <c r="DP66" s="333"/>
      <c r="DQ66" s="333"/>
      <c r="DR66" s="333"/>
      <c r="DS66" s="333"/>
      <c r="DT66" s="333"/>
      <c r="DU66" s="333"/>
      <c r="DV66" s="333"/>
      <c r="DW66" s="333"/>
      <c r="DX66" s="333"/>
      <c r="DY66" s="333"/>
      <c r="DZ66" s="333"/>
      <c r="EA66" s="333"/>
      <c r="EB66" s="333"/>
      <c r="EC66" s="333"/>
      <c r="ED66" s="333"/>
      <c r="EE66" s="333"/>
      <c r="EF66" s="333"/>
      <c r="EG66" s="333"/>
      <c r="EH66" s="333"/>
      <c r="EI66" s="333"/>
      <c r="EJ66" s="333"/>
      <c r="EK66" s="333"/>
      <c r="EL66" s="333"/>
      <c r="EM66" s="333"/>
      <c r="EN66" s="333"/>
      <c r="EO66" s="333"/>
      <c r="EP66" s="333"/>
      <c r="EQ66" s="333"/>
      <c r="ER66" s="333"/>
      <c r="ES66" s="333"/>
      <c r="ET66" s="333"/>
      <c r="EU66" s="333"/>
      <c r="EV66" s="333"/>
      <c r="EW66" s="333"/>
      <c r="EX66" s="333"/>
      <c r="EY66" s="333"/>
      <c r="EZ66" s="333"/>
      <c r="FA66" s="333"/>
      <c r="FB66" s="333"/>
      <c r="FC66" s="333"/>
      <c r="FD66" s="333"/>
      <c r="FE66" s="333"/>
      <c r="FF66" s="333"/>
      <c r="FG66" s="333"/>
      <c r="FH66" s="333"/>
      <c r="FI66" s="333"/>
      <c r="FJ66" s="333"/>
      <c r="FK66" s="333"/>
      <c r="FL66" s="333"/>
      <c r="FM66" s="333"/>
      <c r="FN66" s="333"/>
      <c r="FO66" s="333"/>
      <c r="FP66" s="333"/>
      <c r="FQ66" s="333"/>
      <c r="FR66" s="333"/>
      <c r="FS66" s="333"/>
      <c r="FT66" s="333"/>
      <c r="FU66" s="333"/>
      <c r="FV66" s="333"/>
      <c r="FW66" s="333"/>
      <c r="FX66" s="333"/>
      <c r="FY66" s="333"/>
      <c r="FZ66" s="333"/>
      <c r="GA66" s="333"/>
      <c r="GB66" s="333"/>
      <c r="GC66" s="333"/>
      <c r="GD66" s="333"/>
      <c r="GE66" s="333"/>
      <c r="GF66" s="333"/>
      <c r="GG66" s="333"/>
      <c r="GH66" s="333"/>
      <c r="GI66" s="333"/>
      <c r="GJ66" s="333"/>
      <c r="GK66" s="333"/>
      <c r="GL66" s="333"/>
      <c r="GM66" s="333"/>
      <c r="GN66" s="333"/>
      <c r="GO66" s="333"/>
      <c r="GP66" s="333"/>
      <c r="GQ66" s="333"/>
      <c r="GR66" s="333"/>
      <c r="GS66" s="333"/>
      <c r="GT66" s="333"/>
      <c r="GU66" s="333"/>
      <c r="GV66" s="333"/>
      <c r="GW66" s="333"/>
      <c r="GX66" s="333"/>
      <c r="GY66" s="333"/>
      <c r="GZ66" s="333"/>
      <c r="HA66" s="333"/>
      <c r="HB66" s="333"/>
      <c r="HC66" s="333"/>
      <c r="HD66" s="333"/>
      <c r="HE66" s="333"/>
      <c r="HF66" s="333"/>
      <c r="HG66" s="333"/>
      <c r="HH66" s="333"/>
      <c r="HI66" s="333"/>
      <c r="HJ66" s="333"/>
      <c r="HK66" s="333"/>
      <c r="HL66" s="333"/>
      <c r="HM66" s="333"/>
      <c r="HN66" s="333"/>
      <c r="HO66" s="333"/>
      <c r="HP66" s="333"/>
      <c r="HQ66" s="333"/>
      <c r="HR66" s="333"/>
      <c r="HS66" s="333"/>
      <c r="HT66" s="333"/>
      <c r="HU66" s="333"/>
      <c r="HV66" s="333"/>
      <c r="HW66" s="333"/>
      <c r="HX66" s="333"/>
      <c r="HY66" s="333"/>
      <c r="HZ66" s="333"/>
      <c r="IA66" s="333"/>
      <c r="IB66" s="333"/>
      <c r="IC66" s="333"/>
      <c r="ID66" s="333"/>
      <c r="IE66" s="333"/>
      <c r="IF66" s="333"/>
      <c r="IG66" s="333"/>
      <c r="IH66" s="333"/>
      <c r="II66" s="333"/>
      <c r="IJ66" s="333"/>
      <c r="IK66" s="333"/>
      <c r="IL66" s="333"/>
      <c r="IM66" s="333"/>
      <c r="IN66" s="333"/>
      <c r="IO66" s="333"/>
      <c r="IP66" s="333"/>
      <c r="IQ66" s="333"/>
      <c r="IR66" s="333"/>
      <c r="IS66" s="333"/>
      <c r="IT66" s="333"/>
      <c r="IU66" s="333"/>
      <c r="IV66" s="333"/>
      <c r="IW66" s="333"/>
      <c r="IX66" s="333"/>
      <c r="IY66" s="333"/>
      <c r="IZ66" s="333"/>
      <c r="JA66" s="333"/>
      <c r="JB66" s="333"/>
      <c r="JC66" s="333"/>
      <c r="JD66" s="333"/>
      <c r="JE66" s="333"/>
      <c r="JF66" s="333"/>
      <c r="JG66" s="333"/>
      <c r="JH66" s="333"/>
      <c r="JI66" s="333"/>
      <c r="JJ66" s="333"/>
      <c r="JK66" s="333"/>
      <c r="JL66" s="333"/>
      <c r="JM66" s="333"/>
      <c r="JN66" s="333"/>
      <c r="JO66" s="333"/>
      <c r="JP66" s="333"/>
      <c r="JQ66" s="333"/>
      <c r="JR66" s="333"/>
      <c r="JS66" s="333"/>
      <c r="JT66" s="333"/>
      <c r="JU66" s="333"/>
      <c r="JV66" s="333"/>
      <c r="JW66" s="333"/>
      <c r="JX66" s="333"/>
      <c r="JY66" s="333"/>
      <c r="JZ66" s="333"/>
      <c r="KA66" s="333"/>
      <c r="KB66" s="333"/>
      <c r="KC66" s="333"/>
      <c r="KD66" s="333"/>
      <c r="KE66" s="333"/>
      <c r="KF66" s="333"/>
      <c r="KG66" s="333"/>
      <c r="KH66" s="333"/>
      <c r="KI66" s="333"/>
      <c r="KJ66" s="333"/>
      <c r="KK66" s="333"/>
      <c r="KL66" s="333"/>
      <c r="KM66" s="333"/>
      <c r="KN66" s="333"/>
      <c r="KO66" s="333"/>
      <c r="KP66" s="333"/>
      <c r="KQ66" s="333"/>
      <c r="KR66" s="333"/>
      <c r="KS66" s="333"/>
      <c r="KT66" s="333"/>
      <c r="KU66" s="333"/>
      <c r="KV66" s="333"/>
      <c r="KW66" s="333"/>
      <c r="KX66" s="333"/>
      <c r="KY66" s="333"/>
      <c r="KZ66" s="333"/>
      <c r="LA66" s="333"/>
      <c r="LB66" s="333"/>
      <c r="LC66" s="333"/>
      <c r="LD66" s="333"/>
      <c r="LE66" s="333"/>
      <c r="LF66" s="333"/>
      <c r="LG66" s="333"/>
      <c r="LH66" s="333"/>
      <c r="LI66" s="333"/>
      <c r="LJ66" s="333"/>
      <c r="LK66" s="333"/>
      <c r="LL66" s="333"/>
      <c r="LM66" s="333"/>
    </row>
    <row r="67" spans="1:325">
      <c r="A67" s="310" t="str">
        <f>IF(OR(Data3!B10="Grand Total",Data3!B10=0),"",Data3!B10)</f>
        <v/>
      </c>
      <c r="B67" s="309" t="s">
        <v>502</v>
      </c>
      <c r="C67" s="163" t="s">
        <v>1015</v>
      </c>
      <c r="D67" s="358"/>
      <c r="E67" s="326"/>
      <c r="F67" s="333"/>
      <c r="G67" s="333"/>
      <c r="H67" s="333"/>
      <c r="I67" s="333"/>
      <c r="J67" s="333"/>
      <c r="K67" s="333"/>
      <c r="L67" s="333"/>
      <c r="M67" s="333"/>
      <c r="N67" s="333"/>
      <c r="O67" s="333"/>
      <c r="P67" s="333"/>
      <c r="Q67" s="333"/>
      <c r="R67" s="333"/>
      <c r="S67" s="333"/>
      <c r="T67" s="333"/>
      <c r="U67" s="333"/>
      <c r="V67" s="333"/>
      <c r="W67" s="333" t="s">
        <v>850</v>
      </c>
      <c r="X67" s="333" t="s">
        <v>850</v>
      </c>
      <c r="Y67" s="333" t="s">
        <v>850</v>
      </c>
      <c r="Z67" s="333" t="s">
        <v>850</v>
      </c>
      <c r="AA67" s="333" t="s">
        <v>850</v>
      </c>
      <c r="AB67" s="333" t="s">
        <v>850</v>
      </c>
      <c r="AC67" s="333" t="s">
        <v>850</v>
      </c>
      <c r="AD67" s="333" t="s">
        <v>850</v>
      </c>
      <c r="AE67" s="333" t="s">
        <v>850</v>
      </c>
      <c r="AF67" s="333" t="s">
        <v>850</v>
      </c>
      <c r="AG67" s="333" t="s">
        <v>850</v>
      </c>
      <c r="AH67" s="333" t="s">
        <v>850</v>
      </c>
      <c r="AI67" s="333"/>
      <c r="AJ67" s="333"/>
      <c r="AK67" s="333"/>
      <c r="AL67" s="333"/>
      <c r="AM67" s="333"/>
      <c r="AN67" s="333"/>
      <c r="AO67" s="333"/>
      <c r="AP67" s="333"/>
      <c r="AQ67" s="333"/>
      <c r="AR67" s="333"/>
      <c r="AS67" s="333"/>
      <c r="AT67" s="333"/>
      <c r="AU67" s="333"/>
      <c r="AV67" s="333"/>
      <c r="AW67" s="333"/>
      <c r="AX67" s="333"/>
      <c r="AY67" s="333"/>
      <c r="AZ67" s="333"/>
      <c r="BA67" s="333"/>
      <c r="BB67" s="333"/>
      <c r="BC67" s="333"/>
      <c r="BD67" s="333"/>
      <c r="BE67" s="333"/>
      <c r="BF67" s="333"/>
      <c r="BG67" s="333"/>
      <c r="BH67" s="333"/>
      <c r="BI67" s="333"/>
      <c r="BJ67" s="333"/>
      <c r="BK67" s="333"/>
      <c r="BL67" s="333"/>
      <c r="BM67" s="333"/>
      <c r="BN67" s="333"/>
      <c r="BO67" s="333"/>
      <c r="BP67" s="333"/>
      <c r="BQ67" s="333"/>
      <c r="BR67" s="333"/>
      <c r="BS67" s="333"/>
      <c r="BT67" s="333"/>
      <c r="BU67" s="333"/>
      <c r="BV67" s="333"/>
      <c r="BW67" s="333"/>
      <c r="BX67" s="333"/>
      <c r="BY67" s="333"/>
      <c r="BZ67" s="333"/>
      <c r="CA67" s="333"/>
      <c r="CB67" s="333"/>
      <c r="CC67" s="333"/>
      <c r="CD67" s="333"/>
      <c r="CE67" s="333"/>
      <c r="CF67" s="333"/>
      <c r="CG67" s="333"/>
      <c r="CH67" s="333"/>
      <c r="CI67" s="333"/>
      <c r="CJ67" s="333"/>
      <c r="CK67" s="333"/>
      <c r="CL67" s="333"/>
      <c r="CM67" s="333"/>
      <c r="CN67" s="333"/>
      <c r="CO67" s="333"/>
      <c r="CP67" s="333"/>
      <c r="CQ67" s="333"/>
      <c r="CR67" s="333"/>
      <c r="CS67" s="333"/>
      <c r="CT67" s="333"/>
      <c r="CU67" s="333"/>
      <c r="CV67" s="333"/>
      <c r="CW67" s="333"/>
      <c r="CX67" s="333"/>
      <c r="CY67" s="333"/>
      <c r="CZ67" s="333"/>
      <c r="DA67" s="333"/>
      <c r="DB67" s="333"/>
      <c r="DC67" s="333"/>
      <c r="DD67" s="333"/>
      <c r="DE67" s="333"/>
      <c r="DF67" s="333"/>
      <c r="DG67" s="333"/>
      <c r="DH67" s="333"/>
      <c r="DI67" s="333"/>
      <c r="DJ67" s="333"/>
      <c r="DK67" s="333"/>
      <c r="DL67" s="333"/>
      <c r="DM67" s="333"/>
      <c r="DN67" s="333"/>
      <c r="DO67" s="333"/>
      <c r="DP67" s="333"/>
      <c r="DQ67" s="333"/>
      <c r="DR67" s="333"/>
      <c r="DS67" s="333"/>
      <c r="DT67" s="333"/>
      <c r="DU67" s="333"/>
      <c r="DV67" s="333"/>
      <c r="DW67" s="333"/>
      <c r="DX67" s="333"/>
      <c r="DY67" s="333"/>
      <c r="DZ67" s="333"/>
      <c r="EA67" s="333"/>
      <c r="EB67" s="333"/>
      <c r="EC67" s="333"/>
      <c r="ED67" s="333"/>
      <c r="EE67" s="333"/>
      <c r="EF67" s="333"/>
      <c r="EG67" s="333"/>
      <c r="EH67" s="333"/>
      <c r="EI67" s="333"/>
      <c r="EJ67" s="333"/>
      <c r="EK67" s="333"/>
      <c r="EL67" s="333"/>
      <c r="EM67" s="333"/>
      <c r="EN67" s="333"/>
      <c r="EO67" s="333"/>
      <c r="EP67" s="333"/>
      <c r="EQ67" s="333"/>
      <c r="ER67" s="333"/>
      <c r="ES67" s="333"/>
      <c r="ET67" s="333"/>
      <c r="EU67" s="333"/>
      <c r="EV67" s="333"/>
      <c r="EW67" s="333"/>
      <c r="EX67" s="333"/>
      <c r="EY67" s="333"/>
      <c r="EZ67" s="333"/>
      <c r="FA67" s="333"/>
      <c r="FB67" s="333"/>
      <c r="FC67" s="333"/>
      <c r="FD67" s="333"/>
      <c r="FE67" s="333"/>
      <c r="FF67" s="333"/>
      <c r="FG67" s="333"/>
      <c r="FH67" s="333"/>
      <c r="FI67" s="333"/>
      <c r="FJ67" s="333"/>
      <c r="FK67" s="333"/>
      <c r="FL67" s="333"/>
      <c r="FM67" s="333"/>
      <c r="FN67" s="333"/>
      <c r="FO67" s="333"/>
      <c r="FP67" s="333"/>
      <c r="FQ67" s="333"/>
      <c r="FR67" s="333"/>
      <c r="FS67" s="333"/>
      <c r="FT67" s="333"/>
      <c r="FU67" s="333"/>
      <c r="FV67" s="333"/>
      <c r="FW67" s="333"/>
      <c r="FX67" s="333"/>
      <c r="FY67" s="333"/>
      <c r="FZ67" s="333"/>
      <c r="GA67" s="333"/>
      <c r="GB67" s="333"/>
      <c r="GC67" s="333"/>
      <c r="GD67" s="333"/>
      <c r="GE67" s="333"/>
      <c r="GF67" s="333"/>
      <c r="GG67" s="333"/>
      <c r="GH67" s="333"/>
      <c r="GI67" s="333"/>
      <c r="GJ67" s="333"/>
      <c r="GK67" s="333"/>
      <c r="GL67" s="333"/>
      <c r="GM67" s="333"/>
      <c r="GN67" s="333"/>
      <c r="GO67" s="333"/>
      <c r="GP67" s="333"/>
      <c r="GQ67" s="333"/>
      <c r="GR67" s="333"/>
      <c r="GS67" s="333"/>
      <c r="GT67" s="333"/>
      <c r="GU67" s="333"/>
      <c r="GV67" s="333"/>
      <c r="GW67" s="333"/>
      <c r="GX67" s="333"/>
      <c r="GY67" s="333"/>
      <c r="GZ67" s="333"/>
      <c r="HA67" s="333"/>
      <c r="HB67" s="333"/>
      <c r="HC67" s="333"/>
      <c r="HD67" s="333"/>
      <c r="HE67" s="333"/>
      <c r="HF67" s="333"/>
      <c r="HG67" s="333"/>
      <c r="HH67" s="333"/>
      <c r="HI67" s="333"/>
      <c r="HJ67" s="333"/>
      <c r="HK67" s="333"/>
      <c r="HL67" s="333"/>
      <c r="HM67" s="333"/>
      <c r="HN67" s="333"/>
      <c r="HO67" s="333"/>
      <c r="HP67" s="333"/>
      <c r="HQ67" s="333"/>
      <c r="HR67" s="333"/>
      <c r="HS67" s="333"/>
      <c r="HT67" s="333"/>
      <c r="HU67" s="333"/>
      <c r="HV67" s="333"/>
      <c r="HW67" s="333"/>
      <c r="HX67" s="333"/>
      <c r="HY67" s="333"/>
      <c r="HZ67" s="333"/>
      <c r="IA67" s="333"/>
      <c r="IB67" s="333"/>
      <c r="IC67" s="333"/>
      <c r="ID67" s="333"/>
      <c r="IE67" s="333"/>
      <c r="IF67" s="333"/>
      <c r="IG67" s="333"/>
      <c r="IH67" s="333"/>
      <c r="II67" s="333"/>
      <c r="IJ67" s="333"/>
      <c r="IK67" s="333"/>
      <c r="IL67" s="333"/>
      <c r="IM67" s="333"/>
      <c r="IN67" s="333"/>
      <c r="IO67" s="333"/>
      <c r="IP67" s="333"/>
      <c r="IQ67" s="333"/>
      <c r="IR67" s="333"/>
      <c r="IS67" s="333"/>
      <c r="IT67" s="333"/>
      <c r="IU67" s="333"/>
      <c r="IV67" s="333"/>
      <c r="IW67" s="333"/>
      <c r="IX67" s="333"/>
      <c r="IY67" s="333"/>
      <c r="IZ67" s="333"/>
      <c r="JA67" s="333"/>
      <c r="JB67" s="333"/>
      <c r="JC67" s="333"/>
      <c r="JD67" s="333"/>
      <c r="JE67" s="333"/>
      <c r="JF67" s="333"/>
      <c r="JG67" s="333"/>
      <c r="JH67" s="333"/>
      <c r="JI67" s="333"/>
      <c r="JJ67" s="333"/>
      <c r="JK67" s="333"/>
      <c r="JL67" s="333"/>
      <c r="JM67" s="333"/>
      <c r="JN67" s="333"/>
      <c r="JO67" s="333"/>
      <c r="JP67" s="333"/>
      <c r="JQ67" s="333"/>
      <c r="JR67" s="333"/>
      <c r="JS67" s="333"/>
      <c r="JT67" s="333"/>
      <c r="JU67" s="333"/>
      <c r="JV67" s="333"/>
      <c r="JW67" s="333"/>
      <c r="JX67" s="333"/>
      <c r="JY67" s="333"/>
      <c r="JZ67" s="333"/>
      <c r="KA67" s="333"/>
      <c r="KB67" s="333"/>
      <c r="KC67" s="333"/>
      <c r="KD67" s="333"/>
      <c r="KE67" s="333"/>
      <c r="KF67" s="333"/>
      <c r="KG67" s="333"/>
      <c r="KH67" s="333"/>
      <c r="KI67" s="333"/>
      <c r="KJ67" s="333"/>
      <c r="KK67" s="333"/>
      <c r="KL67" s="333"/>
      <c r="KM67" s="333"/>
      <c r="KN67" s="333"/>
      <c r="KO67" s="333"/>
      <c r="KP67" s="333"/>
      <c r="KQ67" s="333"/>
      <c r="KR67" s="333"/>
      <c r="KS67" s="333"/>
      <c r="KT67" s="333"/>
      <c r="KU67" s="333"/>
      <c r="KV67" s="333"/>
      <c r="KW67" s="333"/>
      <c r="KX67" s="333"/>
      <c r="KY67" s="333"/>
      <c r="KZ67" s="333"/>
      <c r="LA67" s="333"/>
      <c r="LB67" s="333"/>
      <c r="LC67" s="333"/>
      <c r="LD67" s="333"/>
      <c r="LE67" s="333"/>
      <c r="LF67" s="333"/>
      <c r="LG67" s="333"/>
      <c r="LH67" s="333"/>
      <c r="LI67" s="333"/>
      <c r="LJ67" s="333"/>
      <c r="LK67" s="333"/>
      <c r="LL67" s="333"/>
      <c r="LM67" s="333"/>
    </row>
    <row r="68" spans="1:325">
      <c r="A68" s="310" t="str">
        <f>IF(OR(Data3!B11="Grand Total",Data3!B11=0),"",Data3!B11)</f>
        <v/>
      </c>
      <c r="B68" s="309" t="s">
        <v>503</v>
      </c>
      <c r="C68" s="347" t="str">
        <f ca="1">IFERROR(VLOOKUP(A68,Rezultatai!$B$44:$C$106,2,FALSE),"")</f>
        <v/>
      </c>
      <c r="D68" s="358"/>
      <c r="E68" s="326"/>
      <c r="F68" s="333"/>
      <c r="G68" s="333"/>
      <c r="H68" s="333"/>
      <c r="I68" s="333"/>
      <c r="J68" s="333"/>
      <c r="K68" s="333"/>
      <c r="L68" s="333"/>
      <c r="M68" s="333"/>
      <c r="N68" s="333"/>
      <c r="O68" s="333"/>
      <c r="P68" s="333"/>
      <c r="Q68" s="333"/>
      <c r="R68" s="333"/>
      <c r="S68" s="333"/>
      <c r="T68" s="333"/>
      <c r="U68" s="333"/>
      <c r="V68" s="333"/>
      <c r="W68" s="333"/>
      <c r="X68" s="333"/>
      <c r="Y68" s="333"/>
      <c r="Z68" s="333"/>
      <c r="AA68" s="333"/>
      <c r="AB68" s="333"/>
      <c r="AC68" s="333"/>
      <c r="AD68" s="333"/>
      <c r="AE68" s="333"/>
      <c r="AF68" s="333"/>
      <c r="AG68" s="333"/>
      <c r="AH68" s="333"/>
      <c r="AI68" s="333"/>
      <c r="AJ68" s="333"/>
      <c r="AK68" s="333"/>
      <c r="AL68" s="333"/>
      <c r="AM68" s="333"/>
      <c r="AN68" s="333"/>
      <c r="AO68" s="333"/>
      <c r="AP68" s="333"/>
      <c r="AQ68" s="333"/>
      <c r="AR68" s="333"/>
      <c r="AS68" s="333"/>
      <c r="AT68" s="333"/>
      <c r="AU68" s="333"/>
      <c r="AV68" s="333"/>
      <c r="AW68" s="333"/>
      <c r="AX68" s="333"/>
      <c r="AY68" s="333"/>
      <c r="AZ68" s="333"/>
      <c r="BA68" s="333"/>
      <c r="BB68" s="333"/>
      <c r="BC68" s="333"/>
      <c r="BD68" s="333"/>
      <c r="BE68" s="333"/>
      <c r="BF68" s="333"/>
      <c r="BG68" s="333"/>
      <c r="BH68" s="333"/>
      <c r="BI68" s="333"/>
      <c r="BJ68" s="333"/>
      <c r="BK68" s="333"/>
      <c r="BL68" s="333"/>
      <c r="BM68" s="333"/>
      <c r="BN68" s="333"/>
      <c r="BO68" s="333"/>
      <c r="BP68" s="333"/>
      <c r="BQ68" s="333"/>
      <c r="BR68" s="333"/>
      <c r="BS68" s="333"/>
      <c r="BT68" s="333"/>
      <c r="BU68" s="333"/>
      <c r="BV68" s="333"/>
      <c r="BW68" s="333"/>
      <c r="BX68" s="333"/>
      <c r="BY68" s="333"/>
      <c r="BZ68" s="333"/>
      <c r="CA68" s="333"/>
      <c r="CB68" s="333"/>
      <c r="CC68" s="333"/>
      <c r="CD68" s="333"/>
      <c r="CE68" s="333"/>
      <c r="CF68" s="333"/>
      <c r="CG68" s="333"/>
      <c r="CH68" s="333"/>
      <c r="CI68" s="333"/>
      <c r="CJ68" s="333"/>
      <c r="CK68" s="333"/>
      <c r="CL68" s="333"/>
      <c r="CM68" s="333"/>
      <c r="CN68" s="333"/>
      <c r="CO68" s="333"/>
      <c r="CP68" s="333"/>
      <c r="CQ68" s="333"/>
      <c r="CR68" s="333"/>
      <c r="CS68" s="333"/>
      <c r="CT68" s="333"/>
      <c r="CU68" s="333"/>
      <c r="CV68" s="333"/>
      <c r="CW68" s="333"/>
      <c r="CX68" s="333"/>
      <c r="CY68" s="333"/>
      <c r="CZ68" s="333"/>
      <c r="DA68" s="333"/>
      <c r="DB68" s="333"/>
      <c r="DC68" s="333"/>
      <c r="DD68" s="333"/>
      <c r="DE68" s="333"/>
      <c r="DF68" s="333"/>
      <c r="DG68" s="333"/>
      <c r="DH68" s="333"/>
      <c r="DI68" s="333"/>
      <c r="DJ68" s="333"/>
      <c r="DK68" s="333"/>
      <c r="DL68" s="333"/>
      <c r="DM68" s="333"/>
      <c r="DN68" s="333"/>
      <c r="DO68" s="333"/>
      <c r="DP68" s="333"/>
      <c r="DQ68" s="333"/>
      <c r="DR68" s="333"/>
      <c r="DS68" s="333"/>
      <c r="DT68" s="333"/>
      <c r="DU68" s="333"/>
      <c r="DV68" s="333"/>
      <c r="DW68" s="333"/>
      <c r="DX68" s="333"/>
      <c r="DY68" s="333"/>
      <c r="DZ68" s="333"/>
      <c r="EA68" s="333"/>
      <c r="EB68" s="333"/>
      <c r="EC68" s="333"/>
      <c r="ED68" s="333"/>
      <c r="EE68" s="333"/>
      <c r="EF68" s="333"/>
      <c r="EG68" s="333"/>
      <c r="EH68" s="333"/>
      <c r="EI68" s="333"/>
      <c r="EJ68" s="333"/>
      <c r="EK68" s="333"/>
      <c r="EL68" s="333"/>
      <c r="EM68" s="333"/>
      <c r="EN68" s="333"/>
      <c r="EO68" s="333"/>
      <c r="EP68" s="333"/>
      <c r="EQ68" s="333"/>
      <c r="ER68" s="333"/>
      <c r="ES68" s="333"/>
      <c r="ET68" s="333"/>
      <c r="EU68" s="333"/>
      <c r="EV68" s="333"/>
      <c r="EW68" s="333"/>
      <c r="EX68" s="333"/>
      <c r="EY68" s="333"/>
      <c r="EZ68" s="333"/>
      <c r="FA68" s="333"/>
      <c r="FB68" s="333"/>
      <c r="FC68" s="333"/>
      <c r="FD68" s="333"/>
      <c r="FE68" s="333"/>
      <c r="FF68" s="333"/>
      <c r="FG68" s="333"/>
      <c r="FH68" s="333"/>
      <c r="FI68" s="333"/>
      <c r="FJ68" s="333"/>
      <c r="FK68" s="333"/>
      <c r="FL68" s="333"/>
      <c r="FM68" s="333"/>
      <c r="FN68" s="333"/>
      <c r="FO68" s="333"/>
      <c r="FP68" s="333"/>
      <c r="FQ68" s="333"/>
      <c r="FR68" s="333"/>
      <c r="FS68" s="333"/>
      <c r="FT68" s="333"/>
      <c r="FU68" s="333"/>
      <c r="FV68" s="333"/>
      <c r="FW68" s="333"/>
      <c r="FX68" s="333"/>
      <c r="FY68" s="333"/>
      <c r="FZ68" s="333"/>
      <c r="GA68" s="333"/>
      <c r="GB68" s="333"/>
      <c r="GC68" s="333"/>
      <c r="GD68" s="333"/>
      <c r="GE68" s="333"/>
      <c r="GF68" s="333"/>
      <c r="GG68" s="333"/>
      <c r="GH68" s="333"/>
      <c r="GI68" s="333"/>
      <c r="GJ68" s="333"/>
      <c r="GK68" s="333"/>
      <c r="GL68" s="333"/>
      <c r="GM68" s="333"/>
      <c r="GN68" s="333"/>
      <c r="GO68" s="333"/>
      <c r="GP68" s="333"/>
      <c r="GQ68" s="333"/>
      <c r="GR68" s="333"/>
      <c r="GS68" s="333"/>
      <c r="GT68" s="333"/>
      <c r="GU68" s="333"/>
      <c r="GV68" s="333"/>
      <c r="GW68" s="333"/>
      <c r="GX68" s="333"/>
      <c r="GY68" s="333"/>
      <c r="GZ68" s="333"/>
      <c r="HA68" s="333"/>
      <c r="HB68" s="333"/>
      <c r="HC68" s="333"/>
      <c r="HD68" s="333"/>
      <c r="HE68" s="333"/>
      <c r="HF68" s="333"/>
      <c r="HG68" s="333"/>
      <c r="HH68" s="333"/>
      <c r="HI68" s="333"/>
      <c r="HJ68" s="333"/>
      <c r="HK68" s="333"/>
      <c r="HL68" s="333"/>
      <c r="HM68" s="333"/>
      <c r="HN68" s="333"/>
      <c r="HO68" s="333"/>
      <c r="HP68" s="333"/>
      <c r="HQ68" s="333"/>
      <c r="HR68" s="333"/>
      <c r="HS68" s="333"/>
      <c r="HT68" s="333"/>
      <c r="HU68" s="333"/>
      <c r="HV68" s="333"/>
      <c r="HW68" s="333"/>
      <c r="HX68" s="333"/>
      <c r="HY68" s="333"/>
      <c r="HZ68" s="333"/>
      <c r="IA68" s="333"/>
      <c r="IB68" s="333"/>
      <c r="IC68" s="333"/>
      <c r="ID68" s="333"/>
      <c r="IE68" s="333"/>
      <c r="IF68" s="333"/>
      <c r="IG68" s="333"/>
      <c r="IH68" s="333"/>
      <c r="II68" s="333"/>
      <c r="IJ68" s="333"/>
      <c r="IK68" s="333"/>
      <c r="IL68" s="333"/>
      <c r="IM68" s="333"/>
      <c r="IN68" s="333"/>
      <c r="IO68" s="333"/>
      <c r="IP68" s="333"/>
      <c r="IQ68" s="333"/>
      <c r="IR68" s="333"/>
      <c r="IS68" s="333"/>
      <c r="IT68" s="333"/>
      <c r="IU68" s="333"/>
      <c r="IV68" s="333"/>
      <c r="IW68" s="333"/>
      <c r="IX68" s="333"/>
      <c r="IY68" s="333"/>
      <c r="IZ68" s="333"/>
      <c r="JA68" s="333"/>
      <c r="JB68" s="333"/>
      <c r="JC68" s="333"/>
      <c r="JD68" s="333"/>
      <c r="JE68" s="333"/>
      <c r="JF68" s="333"/>
      <c r="JG68" s="333"/>
      <c r="JH68" s="333"/>
      <c r="JI68" s="333"/>
      <c r="JJ68" s="333"/>
      <c r="JK68" s="333"/>
      <c r="JL68" s="333"/>
      <c r="JM68" s="333"/>
      <c r="JN68" s="333"/>
      <c r="JO68" s="333"/>
      <c r="JP68" s="333"/>
      <c r="JQ68" s="333"/>
      <c r="JR68" s="333"/>
      <c r="JS68" s="333"/>
      <c r="JT68" s="333"/>
      <c r="JU68" s="333"/>
      <c r="JV68" s="333"/>
      <c r="JW68" s="333"/>
      <c r="JX68" s="333"/>
      <c r="JY68" s="333"/>
      <c r="JZ68" s="333"/>
      <c r="KA68" s="333"/>
      <c r="KB68" s="333"/>
      <c r="KC68" s="333"/>
      <c r="KD68" s="333"/>
      <c r="KE68" s="333"/>
      <c r="KF68" s="333"/>
      <c r="KG68" s="333"/>
      <c r="KH68" s="333"/>
      <c r="KI68" s="333"/>
      <c r="KJ68" s="333"/>
      <c r="KK68" s="333"/>
      <c r="KL68" s="333"/>
      <c r="KM68" s="333"/>
      <c r="KN68" s="333"/>
      <c r="KO68" s="333"/>
      <c r="KP68" s="333"/>
      <c r="KQ68" s="333"/>
      <c r="KR68" s="333"/>
      <c r="KS68" s="333"/>
      <c r="KT68" s="333"/>
      <c r="KU68" s="333"/>
      <c r="KV68" s="333"/>
      <c r="KW68" s="333"/>
      <c r="KX68" s="333"/>
      <c r="KY68" s="333"/>
      <c r="KZ68" s="333"/>
      <c r="LA68" s="333"/>
      <c r="LB68" s="333"/>
      <c r="LC68" s="333"/>
      <c r="LD68" s="333"/>
      <c r="LE68" s="333"/>
      <c r="LF68" s="333"/>
      <c r="LG68" s="333"/>
      <c r="LH68" s="333"/>
      <c r="LI68" s="333"/>
      <c r="LJ68" s="333"/>
      <c r="LK68" s="333"/>
      <c r="LL68" s="333"/>
      <c r="LM68" s="333"/>
    </row>
    <row r="69" spans="1:325" hidden="1">
      <c r="A69" s="310" t="str">
        <f>IF(OR(Data3!B12="Grand Total",Data3!B12=0),"",Data3!B12)</f>
        <v/>
      </c>
      <c r="B69" s="309" t="s">
        <v>504</v>
      </c>
      <c r="C69" s="347" t="str">
        <f ca="1">IFERROR(VLOOKUP(A69,Rezultatai!$B$44:$C$106,2,FALSE),"")</f>
        <v/>
      </c>
      <c r="D69" s="358"/>
      <c r="E69" s="326"/>
      <c r="F69" s="333"/>
      <c r="G69" s="333"/>
      <c r="H69" s="333"/>
      <c r="I69" s="333"/>
      <c r="J69" s="333"/>
      <c r="K69" s="333"/>
      <c r="L69" s="333"/>
      <c r="M69" s="333"/>
      <c r="N69" s="333"/>
      <c r="O69" s="333"/>
      <c r="P69" s="333"/>
      <c r="Q69" s="333"/>
      <c r="R69" s="333"/>
      <c r="S69" s="333"/>
      <c r="T69" s="333"/>
      <c r="U69" s="333"/>
      <c r="V69" s="333"/>
      <c r="W69" s="333"/>
      <c r="X69" s="333"/>
      <c r="Y69" s="333"/>
      <c r="Z69" s="333"/>
      <c r="AA69" s="333"/>
      <c r="AB69" s="333"/>
      <c r="AC69" s="333"/>
      <c r="AD69" s="333"/>
      <c r="AE69" s="333"/>
      <c r="AF69" s="333"/>
      <c r="AG69" s="333"/>
      <c r="AH69" s="333"/>
      <c r="AI69" s="333"/>
      <c r="AJ69" s="333"/>
      <c r="AK69" s="333"/>
      <c r="AL69" s="333"/>
      <c r="AM69" s="333"/>
      <c r="AN69" s="333"/>
      <c r="AO69" s="333"/>
      <c r="AP69" s="333"/>
      <c r="AQ69" s="333"/>
      <c r="AR69" s="333"/>
      <c r="AS69" s="333"/>
      <c r="AT69" s="333"/>
      <c r="AU69" s="333"/>
      <c r="AV69" s="333"/>
      <c r="AW69" s="333"/>
      <c r="AX69" s="333"/>
      <c r="AY69" s="333"/>
      <c r="AZ69" s="333"/>
      <c r="BA69" s="333"/>
      <c r="BB69" s="333"/>
      <c r="BC69" s="333"/>
      <c r="BD69" s="333"/>
      <c r="BE69" s="333"/>
      <c r="BF69" s="333"/>
      <c r="BG69" s="333"/>
      <c r="BH69" s="333"/>
      <c r="BI69" s="333"/>
      <c r="BJ69" s="333"/>
      <c r="BK69" s="333"/>
      <c r="BL69" s="333"/>
      <c r="BM69" s="333"/>
      <c r="BN69" s="333"/>
      <c r="BO69" s="333"/>
      <c r="BP69" s="333"/>
      <c r="BQ69" s="333"/>
      <c r="BR69" s="333"/>
      <c r="BS69" s="333"/>
      <c r="BT69" s="333"/>
      <c r="BU69" s="333"/>
      <c r="BV69" s="333"/>
      <c r="BW69" s="333"/>
      <c r="BX69" s="333"/>
      <c r="BY69" s="333"/>
      <c r="BZ69" s="333"/>
      <c r="CA69" s="333"/>
      <c r="CB69" s="333"/>
      <c r="CC69" s="333"/>
      <c r="CD69" s="333"/>
      <c r="CE69" s="333"/>
      <c r="CF69" s="333"/>
      <c r="CG69" s="333"/>
      <c r="CH69" s="333"/>
      <c r="CI69" s="333"/>
      <c r="CJ69" s="333"/>
      <c r="CK69" s="333"/>
      <c r="CL69" s="333"/>
      <c r="CM69" s="333"/>
      <c r="CN69" s="333"/>
      <c r="CO69" s="333"/>
      <c r="CP69" s="333"/>
      <c r="CQ69" s="333"/>
      <c r="CR69" s="333"/>
      <c r="CS69" s="333"/>
      <c r="CT69" s="333"/>
      <c r="CU69" s="333"/>
      <c r="CV69" s="333"/>
      <c r="CW69" s="333"/>
      <c r="CX69" s="333"/>
      <c r="CY69" s="333"/>
      <c r="CZ69" s="333"/>
      <c r="DA69" s="333"/>
      <c r="DB69" s="333"/>
      <c r="DC69" s="333"/>
      <c r="DD69" s="333"/>
      <c r="DE69" s="333"/>
      <c r="DF69" s="333"/>
      <c r="DG69" s="333"/>
      <c r="DH69" s="333"/>
      <c r="DI69" s="333"/>
      <c r="DJ69" s="333"/>
      <c r="DK69" s="333"/>
      <c r="DL69" s="333"/>
      <c r="DM69" s="333"/>
      <c r="DN69" s="333"/>
      <c r="DO69" s="333"/>
      <c r="DP69" s="333"/>
      <c r="DQ69" s="333"/>
      <c r="DR69" s="333"/>
      <c r="DS69" s="333"/>
      <c r="DT69" s="333"/>
      <c r="DU69" s="333"/>
      <c r="DV69" s="333"/>
      <c r="DW69" s="333"/>
      <c r="DX69" s="333"/>
      <c r="DY69" s="333"/>
      <c r="DZ69" s="333"/>
      <c r="EA69" s="333"/>
      <c r="EB69" s="333"/>
      <c r="EC69" s="333"/>
      <c r="ED69" s="333"/>
      <c r="EE69" s="333"/>
      <c r="EF69" s="333"/>
      <c r="EG69" s="333"/>
      <c r="EH69" s="333"/>
      <c r="EI69" s="333"/>
      <c r="EJ69" s="333"/>
      <c r="EK69" s="333"/>
      <c r="EL69" s="333"/>
      <c r="EM69" s="333"/>
      <c r="EN69" s="333"/>
      <c r="EO69" s="333"/>
      <c r="EP69" s="333"/>
      <c r="EQ69" s="333"/>
      <c r="ER69" s="333"/>
      <c r="ES69" s="333"/>
      <c r="ET69" s="333"/>
      <c r="EU69" s="333"/>
      <c r="EV69" s="333"/>
      <c r="EW69" s="333"/>
      <c r="EX69" s="333"/>
      <c r="EY69" s="333"/>
      <c r="EZ69" s="333"/>
      <c r="FA69" s="333"/>
      <c r="FB69" s="333"/>
      <c r="FC69" s="333"/>
      <c r="FD69" s="333"/>
      <c r="FE69" s="333"/>
      <c r="FF69" s="333"/>
      <c r="FG69" s="333"/>
      <c r="FH69" s="333"/>
      <c r="FI69" s="333"/>
      <c r="FJ69" s="333"/>
      <c r="FK69" s="333"/>
      <c r="FL69" s="333"/>
      <c r="FM69" s="333"/>
      <c r="FN69" s="333"/>
      <c r="FO69" s="333"/>
      <c r="FP69" s="333"/>
      <c r="FQ69" s="333"/>
      <c r="FR69" s="333"/>
      <c r="FS69" s="333"/>
      <c r="FT69" s="333"/>
      <c r="FU69" s="333"/>
      <c r="FV69" s="333"/>
      <c r="FW69" s="333"/>
      <c r="FX69" s="333"/>
      <c r="FY69" s="333"/>
      <c r="FZ69" s="333"/>
      <c r="GA69" s="333"/>
      <c r="GB69" s="333"/>
      <c r="GC69" s="333"/>
      <c r="GD69" s="333"/>
      <c r="GE69" s="333"/>
      <c r="GF69" s="333"/>
      <c r="GG69" s="333"/>
      <c r="GH69" s="333"/>
      <c r="GI69" s="333"/>
      <c r="GJ69" s="333"/>
      <c r="GK69" s="333"/>
      <c r="GL69" s="333"/>
      <c r="GM69" s="333"/>
      <c r="GN69" s="333"/>
      <c r="GO69" s="333"/>
      <c r="GP69" s="333"/>
      <c r="GQ69" s="333"/>
      <c r="GR69" s="333"/>
      <c r="GS69" s="333"/>
      <c r="GT69" s="333"/>
      <c r="GU69" s="333"/>
      <c r="GV69" s="333"/>
      <c r="GW69" s="333"/>
      <c r="GX69" s="333"/>
      <c r="GY69" s="333"/>
      <c r="GZ69" s="333"/>
      <c r="HA69" s="333"/>
      <c r="HB69" s="333"/>
      <c r="HC69" s="333"/>
      <c r="HD69" s="333"/>
      <c r="HE69" s="333"/>
      <c r="HF69" s="333"/>
      <c r="HG69" s="333"/>
      <c r="HH69" s="333"/>
      <c r="HI69" s="333"/>
      <c r="HJ69" s="333"/>
      <c r="HK69" s="333"/>
      <c r="HL69" s="333"/>
      <c r="HM69" s="333"/>
      <c r="HN69" s="333"/>
      <c r="HO69" s="333"/>
      <c r="HP69" s="333"/>
      <c r="HQ69" s="333"/>
      <c r="HR69" s="333"/>
      <c r="HS69" s="333"/>
      <c r="HT69" s="333"/>
      <c r="HU69" s="333"/>
      <c r="HV69" s="333"/>
      <c r="HW69" s="333"/>
      <c r="HX69" s="333"/>
      <c r="HY69" s="333"/>
      <c r="HZ69" s="333"/>
      <c r="IA69" s="333"/>
      <c r="IB69" s="333"/>
      <c r="IC69" s="333"/>
      <c r="ID69" s="333"/>
      <c r="IE69" s="333"/>
      <c r="IF69" s="333"/>
      <c r="IG69" s="333"/>
      <c r="IH69" s="333"/>
      <c r="II69" s="333"/>
      <c r="IJ69" s="333"/>
      <c r="IK69" s="333"/>
      <c r="IL69" s="333"/>
      <c r="IM69" s="333"/>
      <c r="IN69" s="333"/>
      <c r="IO69" s="333"/>
      <c r="IP69" s="333"/>
      <c r="IQ69" s="333"/>
      <c r="IR69" s="333"/>
      <c r="IS69" s="333"/>
      <c r="IT69" s="333"/>
      <c r="IU69" s="333"/>
      <c r="IV69" s="333"/>
      <c r="IW69" s="333"/>
      <c r="IX69" s="333"/>
      <c r="IY69" s="333"/>
      <c r="IZ69" s="333"/>
      <c r="JA69" s="333"/>
      <c r="JB69" s="333"/>
      <c r="JC69" s="333"/>
      <c r="JD69" s="333"/>
      <c r="JE69" s="333"/>
      <c r="JF69" s="333"/>
      <c r="JG69" s="333"/>
      <c r="JH69" s="333"/>
      <c r="JI69" s="333"/>
      <c r="JJ69" s="333"/>
      <c r="JK69" s="333"/>
      <c r="JL69" s="333"/>
      <c r="JM69" s="333"/>
      <c r="JN69" s="333"/>
      <c r="JO69" s="333"/>
      <c r="JP69" s="333"/>
      <c r="JQ69" s="333"/>
      <c r="JR69" s="333"/>
      <c r="JS69" s="333"/>
      <c r="JT69" s="333"/>
      <c r="JU69" s="333"/>
      <c r="JV69" s="333"/>
      <c r="JW69" s="333"/>
      <c r="JX69" s="333"/>
      <c r="JY69" s="333"/>
      <c r="JZ69" s="333"/>
      <c r="KA69" s="333"/>
      <c r="KB69" s="333"/>
      <c r="KC69" s="333"/>
      <c r="KD69" s="333"/>
      <c r="KE69" s="333"/>
      <c r="KF69" s="333"/>
      <c r="KG69" s="333"/>
      <c r="KH69" s="333"/>
      <c r="KI69" s="333"/>
      <c r="KJ69" s="333"/>
      <c r="KK69" s="333"/>
      <c r="KL69" s="333"/>
      <c r="KM69" s="333"/>
      <c r="KN69" s="333"/>
      <c r="KO69" s="333"/>
      <c r="KP69" s="333"/>
      <c r="KQ69" s="333"/>
      <c r="KR69" s="333"/>
      <c r="KS69" s="333"/>
      <c r="KT69" s="333"/>
      <c r="KU69" s="333"/>
      <c r="KV69" s="333"/>
      <c r="KW69" s="333"/>
      <c r="KX69" s="333"/>
      <c r="KY69" s="333"/>
      <c r="KZ69" s="333"/>
      <c r="LA69" s="333"/>
      <c r="LB69" s="333"/>
      <c r="LC69" s="333"/>
      <c r="LD69" s="333"/>
      <c r="LE69" s="333"/>
      <c r="LF69" s="333"/>
      <c r="LG69" s="333"/>
      <c r="LH69" s="333"/>
      <c r="LI69" s="333"/>
      <c r="LJ69" s="333"/>
      <c r="LK69" s="333"/>
      <c r="LL69" s="333"/>
      <c r="LM69" s="333"/>
    </row>
    <row r="70" spans="1:325" hidden="1">
      <c r="A70" s="310" t="str">
        <f>IF(OR(Data3!B13="Grand Total",Data3!B13=0),"",Data3!B13)</f>
        <v/>
      </c>
      <c r="B70" s="309" t="s">
        <v>505</v>
      </c>
      <c r="C70" s="347" t="str">
        <f ca="1">IFERROR(VLOOKUP(A70,Rezultatai!$B$44:$C$106,2,FALSE),"")</f>
        <v/>
      </c>
      <c r="D70" s="358"/>
      <c r="E70" s="326"/>
      <c r="F70" s="333"/>
      <c r="G70" s="333"/>
      <c r="H70" s="333"/>
      <c r="I70" s="333"/>
      <c r="J70" s="333"/>
      <c r="K70" s="333"/>
      <c r="L70" s="333"/>
      <c r="M70" s="333"/>
      <c r="N70" s="333"/>
      <c r="O70" s="333"/>
      <c r="P70" s="333"/>
      <c r="Q70" s="333"/>
      <c r="R70" s="333"/>
      <c r="S70" s="333"/>
      <c r="T70" s="333"/>
      <c r="U70" s="333"/>
      <c r="V70" s="333"/>
      <c r="W70" s="333"/>
      <c r="X70" s="333"/>
      <c r="Y70" s="333"/>
      <c r="Z70" s="333"/>
      <c r="AA70" s="333"/>
      <c r="AB70" s="333"/>
      <c r="AC70" s="333"/>
      <c r="AD70" s="333"/>
      <c r="AE70" s="333"/>
      <c r="AF70" s="333"/>
      <c r="AG70" s="333"/>
      <c r="AH70" s="333"/>
      <c r="AI70" s="333"/>
      <c r="AJ70" s="333"/>
      <c r="AK70" s="333"/>
      <c r="AL70" s="333"/>
      <c r="AM70" s="333"/>
      <c r="AN70" s="333"/>
      <c r="AO70" s="333"/>
      <c r="AP70" s="333"/>
      <c r="AQ70" s="333"/>
      <c r="AR70" s="333"/>
      <c r="AS70" s="333"/>
      <c r="AT70" s="333"/>
      <c r="AU70" s="333"/>
      <c r="AV70" s="333"/>
      <c r="AW70" s="333"/>
      <c r="AX70" s="333"/>
      <c r="AY70" s="333"/>
      <c r="AZ70" s="333"/>
      <c r="BA70" s="333"/>
      <c r="BB70" s="333"/>
      <c r="BC70" s="333"/>
      <c r="BD70" s="333"/>
      <c r="BE70" s="333"/>
      <c r="BF70" s="333"/>
      <c r="BG70" s="333"/>
      <c r="BH70" s="333"/>
      <c r="BI70" s="333"/>
      <c r="BJ70" s="333"/>
      <c r="BK70" s="333"/>
      <c r="BL70" s="333"/>
      <c r="BM70" s="333"/>
      <c r="BN70" s="333"/>
      <c r="BO70" s="333"/>
      <c r="BP70" s="333"/>
      <c r="BQ70" s="333"/>
      <c r="BR70" s="333"/>
      <c r="BS70" s="333"/>
      <c r="BT70" s="333"/>
      <c r="BU70" s="333"/>
      <c r="BV70" s="333"/>
      <c r="BW70" s="333"/>
      <c r="BX70" s="333"/>
      <c r="BY70" s="333"/>
      <c r="BZ70" s="333"/>
      <c r="CA70" s="333"/>
      <c r="CB70" s="333"/>
      <c r="CC70" s="333"/>
      <c r="CD70" s="333"/>
      <c r="CE70" s="333"/>
      <c r="CF70" s="333"/>
      <c r="CG70" s="333"/>
      <c r="CH70" s="333"/>
      <c r="CI70" s="333"/>
      <c r="CJ70" s="333"/>
      <c r="CK70" s="333"/>
      <c r="CL70" s="333"/>
      <c r="CM70" s="333"/>
      <c r="CN70" s="333"/>
      <c r="CO70" s="333"/>
      <c r="CP70" s="333"/>
      <c r="CQ70" s="333"/>
      <c r="CR70" s="333"/>
      <c r="CS70" s="333"/>
      <c r="CT70" s="333"/>
      <c r="CU70" s="333"/>
      <c r="CV70" s="333"/>
      <c r="CW70" s="333"/>
      <c r="CX70" s="333"/>
      <c r="CY70" s="333"/>
      <c r="CZ70" s="333"/>
      <c r="DA70" s="333"/>
      <c r="DB70" s="333"/>
      <c r="DC70" s="333"/>
      <c r="DD70" s="333"/>
      <c r="DE70" s="333"/>
      <c r="DF70" s="333"/>
      <c r="DG70" s="333"/>
      <c r="DH70" s="333"/>
      <c r="DI70" s="333"/>
      <c r="DJ70" s="333"/>
      <c r="DK70" s="333"/>
      <c r="DL70" s="333"/>
      <c r="DM70" s="333"/>
      <c r="DN70" s="333"/>
      <c r="DO70" s="333"/>
      <c r="DP70" s="333"/>
      <c r="DQ70" s="333"/>
      <c r="DR70" s="333"/>
      <c r="DS70" s="333"/>
      <c r="DT70" s="333"/>
      <c r="DU70" s="333"/>
      <c r="DV70" s="333"/>
      <c r="DW70" s="333"/>
      <c r="DX70" s="333"/>
      <c r="DY70" s="333"/>
      <c r="DZ70" s="333"/>
      <c r="EA70" s="333"/>
      <c r="EB70" s="333"/>
      <c r="EC70" s="333"/>
      <c r="ED70" s="333"/>
      <c r="EE70" s="333"/>
      <c r="EF70" s="333"/>
      <c r="EG70" s="333"/>
      <c r="EH70" s="333"/>
      <c r="EI70" s="333"/>
      <c r="EJ70" s="333"/>
      <c r="EK70" s="333"/>
      <c r="EL70" s="333"/>
      <c r="EM70" s="333"/>
      <c r="EN70" s="333"/>
      <c r="EO70" s="333"/>
      <c r="EP70" s="333"/>
      <c r="EQ70" s="333"/>
      <c r="ER70" s="333"/>
      <c r="ES70" s="333"/>
      <c r="ET70" s="333"/>
      <c r="EU70" s="333"/>
      <c r="EV70" s="333"/>
      <c r="EW70" s="333"/>
      <c r="EX70" s="333"/>
      <c r="EY70" s="333"/>
      <c r="EZ70" s="333"/>
      <c r="FA70" s="333"/>
      <c r="FB70" s="333"/>
      <c r="FC70" s="333"/>
      <c r="FD70" s="333"/>
      <c r="FE70" s="333"/>
      <c r="FF70" s="333"/>
      <c r="FG70" s="333"/>
      <c r="FH70" s="333"/>
      <c r="FI70" s="333"/>
      <c r="FJ70" s="333"/>
      <c r="FK70" s="333"/>
      <c r="FL70" s="333"/>
      <c r="FM70" s="333"/>
      <c r="FN70" s="333"/>
      <c r="FO70" s="333"/>
      <c r="FP70" s="333"/>
      <c r="FQ70" s="333"/>
      <c r="FR70" s="333"/>
      <c r="FS70" s="333"/>
      <c r="FT70" s="333"/>
      <c r="FU70" s="333"/>
      <c r="FV70" s="333"/>
      <c r="FW70" s="333"/>
      <c r="FX70" s="333"/>
      <c r="FY70" s="333"/>
      <c r="FZ70" s="333"/>
      <c r="GA70" s="333"/>
      <c r="GB70" s="333"/>
      <c r="GC70" s="333"/>
      <c r="GD70" s="333"/>
      <c r="GE70" s="333"/>
      <c r="GF70" s="333"/>
      <c r="GG70" s="333"/>
      <c r="GH70" s="333"/>
      <c r="GI70" s="333"/>
      <c r="GJ70" s="333"/>
      <c r="GK70" s="333"/>
      <c r="GL70" s="333"/>
      <c r="GM70" s="333"/>
      <c r="GN70" s="333"/>
      <c r="GO70" s="333"/>
      <c r="GP70" s="333"/>
      <c r="GQ70" s="333"/>
      <c r="GR70" s="333"/>
      <c r="GS70" s="333"/>
      <c r="GT70" s="333"/>
      <c r="GU70" s="333"/>
      <c r="GV70" s="333"/>
      <c r="GW70" s="333"/>
      <c r="GX70" s="333"/>
      <c r="GY70" s="333"/>
      <c r="GZ70" s="333"/>
      <c r="HA70" s="333"/>
      <c r="HB70" s="333"/>
      <c r="HC70" s="333"/>
      <c r="HD70" s="333"/>
      <c r="HE70" s="333"/>
      <c r="HF70" s="333"/>
      <c r="HG70" s="333"/>
      <c r="HH70" s="333"/>
      <c r="HI70" s="333"/>
      <c r="HJ70" s="333"/>
      <c r="HK70" s="333"/>
      <c r="HL70" s="333"/>
      <c r="HM70" s="333"/>
      <c r="HN70" s="333"/>
      <c r="HO70" s="333"/>
      <c r="HP70" s="333"/>
      <c r="HQ70" s="333"/>
      <c r="HR70" s="333"/>
      <c r="HS70" s="333"/>
      <c r="HT70" s="333"/>
      <c r="HU70" s="333"/>
      <c r="HV70" s="333"/>
      <c r="HW70" s="333"/>
      <c r="HX70" s="333"/>
      <c r="HY70" s="333"/>
      <c r="HZ70" s="333"/>
      <c r="IA70" s="333"/>
      <c r="IB70" s="333"/>
      <c r="IC70" s="333"/>
      <c r="ID70" s="333"/>
      <c r="IE70" s="333"/>
      <c r="IF70" s="333"/>
      <c r="IG70" s="333"/>
      <c r="IH70" s="333"/>
      <c r="II70" s="333"/>
      <c r="IJ70" s="333"/>
      <c r="IK70" s="333"/>
      <c r="IL70" s="333"/>
      <c r="IM70" s="333"/>
      <c r="IN70" s="333"/>
      <c r="IO70" s="333"/>
      <c r="IP70" s="333"/>
      <c r="IQ70" s="333"/>
      <c r="IR70" s="333"/>
      <c r="IS70" s="333"/>
      <c r="IT70" s="333"/>
      <c r="IU70" s="333"/>
      <c r="IV70" s="333"/>
      <c r="IW70" s="333"/>
      <c r="IX70" s="333"/>
      <c r="IY70" s="333"/>
      <c r="IZ70" s="333"/>
      <c r="JA70" s="333"/>
      <c r="JB70" s="333"/>
      <c r="JC70" s="333"/>
      <c r="JD70" s="333"/>
      <c r="JE70" s="333"/>
      <c r="JF70" s="333"/>
      <c r="JG70" s="333"/>
      <c r="JH70" s="333"/>
      <c r="JI70" s="333"/>
      <c r="JJ70" s="333"/>
      <c r="JK70" s="333"/>
      <c r="JL70" s="333"/>
      <c r="JM70" s="333"/>
      <c r="JN70" s="333"/>
      <c r="JO70" s="333"/>
      <c r="JP70" s="333"/>
      <c r="JQ70" s="333"/>
      <c r="JR70" s="333"/>
      <c r="JS70" s="333"/>
      <c r="JT70" s="333"/>
      <c r="JU70" s="333"/>
      <c r="JV70" s="333"/>
      <c r="JW70" s="333"/>
      <c r="JX70" s="333"/>
      <c r="JY70" s="333"/>
      <c r="JZ70" s="333"/>
      <c r="KA70" s="333"/>
      <c r="KB70" s="333"/>
      <c r="KC70" s="333"/>
      <c r="KD70" s="333"/>
      <c r="KE70" s="333"/>
      <c r="KF70" s="333"/>
      <c r="KG70" s="333"/>
      <c r="KH70" s="333"/>
      <c r="KI70" s="333"/>
      <c r="KJ70" s="333"/>
      <c r="KK70" s="333"/>
      <c r="KL70" s="333"/>
      <c r="KM70" s="333"/>
      <c r="KN70" s="333"/>
      <c r="KO70" s="333"/>
      <c r="KP70" s="333"/>
      <c r="KQ70" s="333"/>
      <c r="KR70" s="333"/>
      <c r="KS70" s="333"/>
      <c r="KT70" s="333"/>
      <c r="KU70" s="333"/>
      <c r="KV70" s="333"/>
      <c r="KW70" s="333"/>
      <c r="KX70" s="333"/>
      <c r="KY70" s="333"/>
      <c r="KZ70" s="333"/>
      <c r="LA70" s="333"/>
      <c r="LB70" s="333"/>
      <c r="LC70" s="333"/>
      <c r="LD70" s="333"/>
      <c r="LE70" s="333"/>
      <c r="LF70" s="333"/>
      <c r="LG70" s="333"/>
      <c r="LH70" s="333"/>
      <c r="LI70" s="333"/>
      <c r="LJ70" s="333"/>
      <c r="LK70" s="333"/>
      <c r="LL70" s="333"/>
      <c r="LM70" s="333"/>
    </row>
    <row r="71" spans="1:325" hidden="1">
      <c r="A71" s="310" t="str">
        <f>IF(OR(Data3!B14="Grand Total",Data3!B14=0),"",Data3!B14)</f>
        <v/>
      </c>
      <c r="B71" s="309" t="s">
        <v>506</v>
      </c>
      <c r="C71" s="347" t="str">
        <f ca="1">IFERROR(VLOOKUP(A71,Rezultatai!$B$44:$C$106,2,FALSE),"")</f>
        <v/>
      </c>
      <c r="D71" s="358"/>
      <c r="E71" s="326"/>
      <c r="F71" s="333"/>
      <c r="G71" s="333"/>
      <c r="H71" s="333"/>
      <c r="I71" s="333"/>
      <c r="J71" s="333"/>
      <c r="K71" s="333"/>
      <c r="L71" s="333"/>
      <c r="M71" s="333"/>
      <c r="N71" s="333"/>
      <c r="O71" s="333"/>
      <c r="P71" s="333"/>
      <c r="Q71" s="333"/>
      <c r="R71" s="333"/>
      <c r="S71" s="333"/>
      <c r="T71" s="333"/>
      <c r="U71" s="333"/>
      <c r="V71" s="333"/>
      <c r="W71" s="333"/>
      <c r="X71" s="333"/>
      <c r="Y71" s="333"/>
      <c r="Z71" s="333"/>
      <c r="AA71" s="333"/>
      <c r="AB71" s="333"/>
      <c r="AC71" s="333"/>
      <c r="AD71" s="333"/>
      <c r="AE71" s="333"/>
      <c r="AF71" s="333"/>
      <c r="AG71" s="333"/>
      <c r="AH71" s="333"/>
      <c r="AI71" s="333"/>
      <c r="AJ71" s="333"/>
      <c r="AK71" s="333"/>
      <c r="AL71" s="333"/>
      <c r="AM71" s="333"/>
      <c r="AN71" s="333"/>
      <c r="AO71" s="333"/>
      <c r="AP71" s="333"/>
      <c r="AQ71" s="333"/>
      <c r="AR71" s="333"/>
      <c r="AS71" s="333"/>
      <c r="AT71" s="333"/>
      <c r="AU71" s="333"/>
      <c r="AV71" s="333"/>
      <c r="AW71" s="333"/>
      <c r="AX71" s="333"/>
      <c r="AY71" s="333"/>
      <c r="AZ71" s="333"/>
      <c r="BA71" s="333"/>
      <c r="BB71" s="333"/>
      <c r="BC71" s="333"/>
      <c r="BD71" s="333"/>
      <c r="BE71" s="333"/>
      <c r="BF71" s="333"/>
      <c r="BG71" s="333"/>
      <c r="BH71" s="333"/>
      <c r="BI71" s="333"/>
      <c r="BJ71" s="333"/>
      <c r="BK71" s="333"/>
      <c r="BL71" s="333"/>
      <c r="BM71" s="333"/>
      <c r="BN71" s="333"/>
      <c r="BO71" s="333"/>
      <c r="BP71" s="333"/>
      <c r="BQ71" s="333"/>
      <c r="BR71" s="333"/>
      <c r="BS71" s="333"/>
      <c r="BT71" s="333"/>
      <c r="BU71" s="333"/>
      <c r="BV71" s="333"/>
      <c r="BW71" s="333"/>
      <c r="BX71" s="333"/>
      <c r="BY71" s="333"/>
      <c r="BZ71" s="333"/>
      <c r="CA71" s="333"/>
      <c r="CB71" s="333"/>
      <c r="CC71" s="333"/>
      <c r="CD71" s="333"/>
      <c r="CE71" s="333"/>
      <c r="CF71" s="333"/>
      <c r="CG71" s="333"/>
      <c r="CH71" s="333"/>
      <c r="CI71" s="333"/>
      <c r="CJ71" s="333"/>
      <c r="CK71" s="333"/>
      <c r="CL71" s="333"/>
      <c r="CM71" s="333"/>
      <c r="CN71" s="333"/>
      <c r="CO71" s="333"/>
      <c r="CP71" s="333"/>
      <c r="CQ71" s="333"/>
      <c r="CR71" s="333"/>
      <c r="CS71" s="333"/>
      <c r="CT71" s="333"/>
      <c r="CU71" s="333"/>
      <c r="CV71" s="333"/>
      <c r="CW71" s="333"/>
      <c r="CX71" s="333"/>
      <c r="CY71" s="333"/>
      <c r="CZ71" s="333"/>
      <c r="DA71" s="333"/>
      <c r="DB71" s="333"/>
      <c r="DC71" s="333"/>
      <c r="DD71" s="333"/>
      <c r="DE71" s="333"/>
      <c r="DF71" s="333"/>
      <c r="DG71" s="333"/>
      <c r="DH71" s="333"/>
      <c r="DI71" s="333"/>
      <c r="DJ71" s="333"/>
      <c r="DK71" s="333"/>
      <c r="DL71" s="333"/>
      <c r="DM71" s="333"/>
      <c r="DN71" s="333"/>
      <c r="DO71" s="333"/>
      <c r="DP71" s="333"/>
      <c r="DQ71" s="333"/>
      <c r="DR71" s="333"/>
      <c r="DS71" s="333"/>
      <c r="DT71" s="333"/>
      <c r="DU71" s="333"/>
      <c r="DV71" s="333"/>
      <c r="DW71" s="333"/>
      <c r="DX71" s="333"/>
      <c r="DY71" s="333"/>
      <c r="DZ71" s="333"/>
      <c r="EA71" s="333"/>
      <c r="EB71" s="333"/>
      <c r="EC71" s="333"/>
      <c r="ED71" s="333"/>
      <c r="EE71" s="333"/>
      <c r="EF71" s="333"/>
      <c r="EG71" s="333"/>
      <c r="EH71" s="333"/>
      <c r="EI71" s="333"/>
      <c r="EJ71" s="333"/>
      <c r="EK71" s="333"/>
      <c r="EL71" s="333"/>
      <c r="EM71" s="333"/>
      <c r="EN71" s="333"/>
      <c r="EO71" s="333"/>
      <c r="EP71" s="333"/>
      <c r="EQ71" s="333"/>
      <c r="ER71" s="333"/>
      <c r="ES71" s="333"/>
      <c r="ET71" s="333"/>
      <c r="EU71" s="333"/>
      <c r="EV71" s="333"/>
      <c r="EW71" s="333"/>
      <c r="EX71" s="333"/>
      <c r="EY71" s="333"/>
      <c r="EZ71" s="333"/>
      <c r="FA71" s="333"/>
      <c r="FB71" s="333"/>
      <c r="FC71" s="333"/>
      <c r="FD71" s="333"/>
      <c r="FE71" s="333"/>
      <c r="FF71" s="333"/>
      <c r="FG71" s="333"/>
      <c r="FH71" s="333"/>
      <c r="FI71" s="333"/>
      <c r="FJ71" s="333"/>
      <c r="FK71" s="333"/>
      <c r="FL71" s="333"/>
      <c r="FM71" s="333"/>
      <c r="FN71" s="333"/>
      <c r="FO71" s="333"/>
      <c r="FP71" s="333"/>
      <c r="FQ71" s="333"/>
      <c r="FR71" s="333"/>
      <c r="FS71" s="333"/>
      <c r="FT71" s="333"/>
      <c r="FU71" s="333"/>
      <c r="FV71" s="333"/>
      <c r="FW71" s="333"/>
      <c r="FX71" s="333"/>
      <c r="FY71" s="333"/>
      <c r="FZ71" s="333"/>
      <c r="GA71" s="333"/>
      <c r="GB71" s="333"/>
      <c r="GC71" s="333"/>
      <c r="GD71" s="333"/>
      <c r="GE71" s="333"/>
      <c r="GF71" s="333"/>
      <c r="GG71" s="333"/>
      <c r="GH71" s="333"/>
      <c r="GI71" s="333"/>
      <c r="GJ71" s="333"/>
      <c r="GK71" s="333"/>
      <c r="GL71" s="333"/>
      <c r="GM71" s="333"/>
      <c r="GN71" s="333"/>
      <c r="GO71" s="333"/>
      <c r="GP71" s="333"/>
      <c r="GQ71" s="333"/>
      <c r="GR71" s="333"/>
      <c r="GS71" s="333"/>
      <c r="GT71" s="333"/>
      <c r="GU71" s="333"/>
      <c r="GV71" s="333"/>
      <c r="GW71" s="333"/>
      <c r="GX71" s="333"/>
      <c r="GY71" s="333"/>
      <c r="GZ71" s="333"/>
      <c r="HA71" s="333"/>
      <c r="HB71" s="333"/>
      <c r="HC71" s="333"/>
      <c r="HD71" s="333"/>
      <c r="HE71" s="333"/>
      <c r="HF71" s="333"/>
      <c r="HG71" s="333"/>
      <c r="HH71" s="333"/>
      <c r="HI71" s="333"/>
      <c r="HJ71" s="333"/>
      <c r="HK71" s="333"/>
      <c r="HL71" s="333"/>
      <c r="HM71" s="333"/>
      <c r="HN71" s="333"/>
      <c r="HO71" s="333"/>
      <c r="HP71" s="333"/>
      <c r="HQ71" s="333"/>
      <c r="HR71" s="333"/>
      <c r="HS71" s="333"/>
      <c r="HT71" s="333"/>
      <c r="HU71" s="333"/>
      <c r="HV71" s="333"/>
      <c r="HW71" s="333"/>
      <c r="HX71" s="333"/>
      <c r="HY71" s="333"/>
      <c r="HZ71" s="333"/>
      <c r="IA71" s="333"/>
      <c r="IB71" s="333"/>
      <c r="IC71" s="333"/>
      <c r="ID71" s="333"/>
      <c r="IE71" s="333"/>
      <c r="IF71" s="333"/>
      <c r="IG71" s="333"/>
      <c r="IH71" s="333"/>
      <c r="II71" s="333"/>
      <c r="IJ71" s="333"/>
      <c r="IK71" s="333"/>
      <c r="IL71" s="333"/>
      <c r="IM71" s="333"/>
      <c r="IN71" s="333"/>
      <c r="IO71" s="333"/>
      <c r="IP71" s="333"/>
      <c r="IQ71" s="333"/>
      <c r="IR71" s="333"/>
      <c r="IS71" s="333"/>
      <c r="IT71" s="333"/>
      <c r="IU71" s="333"/>
      <c r="IV71" s="333"/>
      <c r="IW71" s="333"/>
      <c r="IX71" s="333"/>
      <c r="IY71" s="333"/>
      <c r="IZ71" s="333"/>
      <c r="JA71" s="333"/>
      <c r="JB71" s="333"/>
      <c r="JC71" s="333"/>
      <c r="JD71" s="333"/>
      <c r="JE71" s="333"/>
      <c r="JF71" s="333"/>
      <c r="JG71" s="333"/>
      <c r="JH71" s="333"/>
      <c r="JI71" s="333"/>
      <c r="JJ71" s="333"/>
      <c r="JK71" s="333"/>
      <c r="JL71" s="333"/>
      <c r="JM71" s="333"/>
      <c r="JN71" s="333"/>
      <c r="JO71" s="333"/>
      <c r="JP71" s="333"/>
      <c r="JQ71" s="333"/>
      <c r="JR71" s="333"/>
      <c r="JS71" s="333"/>
      <c r="JT71" s="333"/>
      <c r="JU71" s="333"/>
      <c r="JV71" s="333"/>
      <c r="JW71" s="333"/>
      <c r="JX71" s="333"/>
      <c r="JY71" s="333"/>
      <c r="JZ71" s="333"/>
      <c r="KA71" s="333"/>
      <c r="KB71" s="333"/>
      <c r="KC71" s="333"/>
      <c r="KD71" s="333"/>
      <c r="KE71" s="333"/>
      <c r="KF71" s="333"/>
      <c r="KG71" s="333"/>
      <c r="KH71" s="333"/>
      <c r="KI71" s="333"/>
      <c r="KJ71" s="333"/>
      <c r="KK71" s="333"/>
      <c r="KL71" s="333"/>
      <c r="KM71" s="333"/>
      <c r="KN71" s="333"/>
      <c r="KO71" s="333"/>
      <c r="KP71" s="333"/>
      <c r="KQ71" s="333"/>
      <c r="KR71" s="333"/>
      <c r="KS71" s="333"/>
      <c r="KT71" s="333"/>
      <c r="KU71" s="333"/>
      <c r="KV71" s="333"/>
      <c r="KW71" s="333"/>
      <c r="KX71" s="333"/>
      <c r="KY71" s="333"/>
      <c r="KZ71" s="333"/>
      <c r="LA71" s="333"/>
      <c r="LB71" s="333"/>
      <c r="LC71" s="333"/>
      <c r="LD71" s="333"/>
      <c r="LE71" s="333"/>
      <c r="LF71" s="333"/>
      <c r="LG71" s="333"/>
      <c r="LH71" s="333"/>
      <c r="LI71" s="333"/>
      <c r="LJ71" s="333"/>
      <c r="LK71" s="333"/>
      <c r="LL71" s="333"/>
      <c r="LM71" s="333"/>
    </row>
    <row r="72" spans="1:325" hidden="1">
      <c r="A72" s="310" t="str">
        <f>IF(OR(Data3!B15="Grand Total",Data3!B15=0),"",Data3!B15)</f>
        <v/>
      </c>
      <c r="B72" s="309" t="s">
        <v>507</v>
      </c>
      <c r="C72" s="347" t="str">
        <f ca="1">IFERROR(VLOOKUP(A72,Rezultatai!$B$44:$C$106,2,FALSE),"")</f>
        <v/>
      </c>
      <c r="D72" s="358"/>
      <c r="E72" s="326"/>
      <c r="F72" s="333"/>
      <c r="G72" s="333"/>
      <c r="H72" s="333"/>
      <c r="I72" s="333"/>
      <c r="J72" s="333"/>
      <c r="K72" s="333"/>
      <c r="L72" s="333"/>
      <c r="M72" s="333"/>
      <c r="N72" s="333"/>
      <c r="O72" s="333"/>
      <c r="P72" s="333"/>
      <c r="Q72" s="333"/>
      <c r="R72" s="333"/>
      <c r="S72" s="333"/>
      <c r="T72" s="333"/>
      <c r="U72" s="333"/>
      <c r="V72" s="333"/>
      <c r="W72" s="333"/>
      <c r="X72" s="333"/>
      <c r="Y72" s="333"/>
      <c r="Z72" s="333"/>
      <c r="AA72" s="333"/>
      <c r="AB72" s="333"/>
      <c r="AC72" s="333"/>
      <c r="AD72" s="333"/>
      <c r="AE72" s="333"/>
      <c r="AF72" s="333"/>
      <c r="AG72" s="333"/>
      <c r="AH72" s="333"/>
      <c r="AI72" s="333"/>
      <c r="AJ72" s="333"/>
      <c r="AK72" s="333"/>
      <c r="AL72" s="333"/>
      <c r="AM72" s="333"/>
      <c r="AN72" s="333"/>
      <c r="AO72" s="333"/>
      <c r="AP72" s="333"/>
      <c r="AQ72" s="333"/>
      <c r="AR72" s="333"/>
      <c r="AS72" s="333"/>
      <c r="AT72" s="333"/>
      <c r="AU72" s="333"/>
      <c r="AV72" s="333"/>
      <c r="AW72" s="333"/>
      <c r="AX72" s="333"/>
      <c r="AY72" s="333"/>
      <c r="AZ72" s="333"/>
      <c r="BA72" s="333"/>
      <c r="BB72" s="333"/>
      <c r="BC72" s="333"/>
      <c r="BD72" s="333"/>
      <c r="BE72" s="333"/>
      <c r="BF72" s="333"/>
      <c r="BG72" s="333"/>
      <c r="BH72" s="333"/>
      <c r="BI72" s="333"/>
      <c r="BJ72" s="333"/>
      <c r="BK72" s="333"/>
      <c r="BL72" s="333"/>
      <c r="BM72" s="333"/>
      <c r="BN72" s="333"/>
      <c r="BO72" s="333"/>
      <c r="BP72" s="333"/>
      <c r="BQ72" s="333"/>
      <c r="BR72" s="333"/>
      <c r="BS72" s="333"/>
      <c r="BT72" s="333"/>
      <c r="BU72" s="333"/>
      <c r="BV72" s="333"/>
      <c r="BW72" s="333"/>
      <c r="BX72" s="333"/>
      <c r="BY72" s="333"/>
      <c r="BZ72" s="333"/>
      <c r="CA72" s="333"/>
      <c r="CB72" s="333"/>
      <c r="CC72" s="333"/>
      <c r="CD72" s="333"/>
      <c r="CE72" s="333"/>
      <c r="CF72" s="333"/>
      <c r="CG72" s="333"/>
      <c r="CH72" s="333"/>
      <c r="CI72" s="333"/>
      <c r="CJ72" s="333"/>
      <c r="CK72" s="333"/>
      <c r="CL72" s="333"/>
      <c r="CM72" s="333"/>
      <c r="CN72" s="333"/>
      <c r="CO72" s="333"/>
      <c r="CP72" s="333"/>
      <c r="CQ72" s="333"/>
      <c r="CR72" s="333"/>
      <c r="CS72" s="333"/>
      <c r="CT72" s="333"/>
      <c r="CU72" s="333"/>
      <c r="CV72" s="333"/>
      <c r="CW72" s="333"/>
      <c r="CX72" s="333"/>
      <c r="CY72" s="333"/>
      <c r="CZ72" s="333"/>
      <c r="DA72" s="333"/>
      <c r="DB72" s="333"/>
      <c r="DC72" s="333"/>
      <c r="DD72" s="333"/>
      <c r="DE72" s="333"/>
      <c r="DF72" s="333"/>
      <c r="DG72" s="333"/>
      <c r="DH72" s="333"/>
      <c r="DI72" s="333"/>
      <c r="DJ72" s="333"/>
      <c r="DK72" s="333"/>
      <c r="DL72" s="333"/>
      <c r="DM72" s="333"/>
      <c r="DN72" s="333"/>
      <c r="DO72" s="333"/>
      <c r="DP72" s="333"/>
      <c r="DQ72" s="333"/>
      <c r="DR72" s="333"/>
      <c r="DS72" s="333"/>
      <c r="DT72" s="333"/>
      <c r="DU72" s="333"/>
      <c r="DV72" s="333"/>
      <c r="DW72" s="333"/>
      <c r="DX72" s="333"/>
      <c r="DY72" s="333"/>
      <c r="DZ72" s="333"/>
      <c r="EA72" s="333"/>
      <c r="EB72" s="333"/>
      <c r="EC72" s="333"/>
      <c r="ED72" s="333"/>
      <c r="EE72" s="333"/>
      <c r="EF72" s="333"/>
      <c r="EG72" s="333"/>
      <c r="EH72" s="333"/>
      <c r="EI72" s="333"/>
      <c r="EJ72" s="333"/>
      <c r="EK72" s="333"/>
      <c r="EL72" s="333"/>
      <c r="EM72" s="333"/>
      <c r="EN72" s="333"/>
      <c r="EO72" s="333"/>
      <c r="EP72" s="333"/>
      <c r="EQ72" s="333"/>
      <c r="ER72" s="333"/>
      <c r="ES72" s="333"/>
      <c r="ET72" s="333"/>
      <c r="EU72" s="333"/>
      <c r="EV72" s="333"/>
      <c r="EW72" s="333"/>
      <c r="EX72" s="333"/>
      <c r="EY72" s="333"/>
      <c r="EZ72" s="333"/>
      <c r="FA72" s="333"/>
      <c r="FB72" s="333"/>
      <c r="FC72" s="333"/>
      <c r="FD72" s="333"/>
      <c r="FE72" s="333"/>
      <c r="FF72" s="333"/>
      <c r="FG72" s="333"/>
      <c r="FH72" s="333"/>
      <c r="FI72" s="333"/>
      <c r="FJ72" s="333"/>
      <c r="FK72" s="333"/>
      <c r="FL72" s="333"/>
      <c r="FM72" s="333"/>
      <c r="FN72" s="333"/>
      <c r="FO72" s="333"/>
      <c r="FP72" s="333"/>
      <c r="FQ72" s="333"/>
      <c r="FR72" s="333"/>
      <c r="FS72" s="333"/>
      <c r="FT72" s="333"/>
      <c r="FU72" s="333"/>
      <c r="FV72" s="333"/>
      <c r="FW72" s="333"/>
      <c r="FX72" s="333"/>
      <c r="FY72" s="333"/>
      <c r="FZ72" s="333"/>
      <c r="GA72" s="333"/>
      <c r="GB72" s="333"/>
      <c r="GC72" s="333"/>
      <c r="GD72" s="333"/>
      <c r="GE72" s="333"/>
      <c r="GF72" s="333"/>
      <c r="GG72" s="333"/>
      <c r="GH72" s="333"/>
      <c r="GI72" s="333"/>
      <c r="GJ72" s="333"/>
      <c r="GK72" s="333"/>
      <c r="GL72" s="333"/>
      <c r="GM72" s="333"/>
      <c r="GN72" s="333"/>
      <c r="GO72" s="333"/>
      <c r="GP72" s="333"/>
      <c r="GQ72" s="333"/>
      <c r="GR72" s="333"/>
      <c r="GS72" s="333"/>
      <c r="GT72" s="333"/>
      <c r="GU72" s="333"/>
      <c r="GV72" s="333"/>
      <c r="GW72" s="333"/>
      <c r="GX72" s="333"/>
      <c r="GY72" s="333"/>
      <c r="GZ72" s="333"/>
      <c r="HA72" s="333"/>
      <c r="HB72" s="333"/>
      <c r="HC72" s="333"/>
      <c r="HD72" s="333"/>
      <c r="HE72" s="333"/>
      <c r="HF72" s="333"/>
      <c r="HG72" s="333"/>
      <c r="HH72" s="333"/>
      <c r="HI72" s="333"/>
      <c r="HJ72" s="333"/>
      <c r="HK72" s="333"/>
      <c r="HL72" s="333"/>
      <c r="HM72" s="333"/>
      <c r="HN72" s="333"/>
      <c r="HO72" s="333"/>
      <c r="HP72" s="333"/>
      <c r="HQ72" s="333"/>
      <c r="HR72" s="333"/>
      <c r="HS72" s="333"/>
      <c r="HT72" s="333"/>
      <c r="HU72" s="333"/>
      <c r="HV72" s="333"/>
      <c r="HW72" s="333"/>
      <c r="HX72" s="333"/>
      <c r="HY72" s="333"/>
      <c r="HZ72" s="333"/>
      <c r="IA72" s="333"/>
      <c r="IB72" s="333"/>
      <c r="IC72" s="333"/>
      <c r="ID72" s="333"/>
      <c r="IE72" s="333"/>
      <c r="IF72" s="333"/>
      <c r="IG72" s="333"/>
      <c r="IH72" s="333"/>
      <c r="II72" s="333"/>
      <c r="IJ72" s="333"/>
      <c r="IK72" s="333"/>
      <c r="IL72" s="333"/>
      <c r="IM72" s="333"/>
      <c r="IN72" s="333"/>
      <c r="IO72" s="333"/>
      <c r="IP72" s="333"/>
      <c r="IQ72" s="333"/>
      <c r="IR72" s="333"/>
      <c r="IS72" s="333"/>
      <c r="IT72" s="333"/>
      <c r="IU72" s="333"/>
      <c r="IV72" s="333"/>
      <c r="IW72" s="333"/>
      <c r="IX72" s="333"/>
      <c r="IY72" s="333"/>
      <c r="IZ72" s="333"/>
      <c r="JA72" s="333"/>
      <c r="JB72" s="333"/>
      <c r="JC72" s="333"/>
      <c r="JD72" s="333"/>
      <c r="JE72" s="333"/>
      <c r="JF72" s="333"/>
      <c r="JG72" s="333"/>
      <c r="JH72" s="333"/>
      <c r="JI72" s="333"/>
      <c r="JJ72" s="333"/>
      <c r="JK72" s="333"/>
      <c r="JL72" s="333"/>
      <c r="JM72" s="333"/>
      <c r="JN72" s="333"/>
      <c r="JO72" s="333"/>
      <c r="JP72" s="333"/>
      <c r="JQ72" s="333"/>
      <c r="JR72" s="333"/>
      <c r="JS72" s="333"/>
      <c r="JT72" s="333"/>
      <c r="JU72" s="333"/>
      <c r="JV72" s="333"/>
      <c r="JW72" s="333"/>
      <c r="JX72" s="333"/>
      <c r="JY72" s="333"/>
      <c r="JZ72" s="333"/>
      <c r="KA72" s="333"/>
      <c r="KB72" s="333"/>
      <c r="KC72" s="333"/>
      <c r="KD72" s="333"/>
      <c r="KE72" s="333"/>
      <c r="KF72" s="333"/>
      <c r="KG72" s="333"/>
      <c r="KH72" s="333"/>
      <c r="KI72" s="333"/>
      <c r="KJ72" s="333"/>
      <c r="KK72" s="333"/>
      <c r="KL72" s="333"/>
      <c r="KM72" s="333"/>
      <c r="KN72" s="333"/>
      <c r="KO72" s="333"/>
      <c r="KP72" s="333"/>
      <c r="KQ72" s="333"/>
      <c r="KR72" s="333"/>
      <c r="KS72" s="333"/>
      <c r="KT72" s="333"/>
      <c r="KU72" s="333"/>
      <c r="KV72" s="333"/>
      <c r="KW72" s="333"/>
      <c r="KX72" s="333"/>
      <c r="KY72" s="333"/>
      <c r="KZ72" s="333"/>
      <c r="LA72" s="333"/>
      <c r="LB72" s="333"/>
      <c r="LC72" s="333"/>
      <c r="LD72" s="333"/>
      <c r="LE72" s="333"/>
      <c r="LF72" s="333"/>
      <c r="LG72" s="333"/>
      <c r="LH72" s="333"/>
      <c r="LI72" s="333"/>
      <c r="LJ72" s="333"/>
      <c r="LK72" s="333"/>
      <c r="LL72" s="333"/>
      <c r="LM72" s="333"/>
    </row>
    <row r="73" spans="1:325" hidden="1">
      <c r="A73" s="310" t="str">
        <f>IF(OR(Data3!B16="Grand Total",Data3!B16=0),"",Data3!B16)</f>
        <v/>
      </c>
      <c r="B73" s="309" t="s">
        <v>508</v>
      </c>
      <c r="C73" s="347" t="str">
        <f ca="1">IFERROR(VLOOKUP(A73,Rezultatai!$B$44:$C$106,2,FALSE),"")</f>
        <v/>
      </c>
      <c r="D73" s="358"/>
      <c r="E73" s="326"/>
      <c r="F73" s="333"/>
      <c r="G73" s="333"/>
      <c r="H73" s="333"/>
      <c r="I73" s="333"/>
      <c r="J73" s="333"/>
      <c r="K73" s="333"/>
      <c r="L73" s="333"/>
      <c r="M73" s="333"/>
      <c r="N73" s="333"/>
      <c r="O73" s="333"/>
      <c r="P73" s="333"/>
      <c r="Q73" s="333"/>
      <c r="R73" s="333"/>
      <c r="S73" s="333"/>
      <c r="T73" s="333"/>
      <c r="U73" s="333"/>
      <c r="V73" s="333"/>
      <c r="W73" s="333"/>
      <c r="X73" s="333"/>
      <c r="Y73" s="333"/>
      <c r="Z73" s="333"/>
      <c r="AA73" s="333"/>
      <c r="AB73" s="333"/>
      <c r="AC73" s="333"/>
      <c r="AD73" s="333"/>
      <c r="AE73" s="333"/>
      <c r="AF73" s="333"/>
      <c r="AG73" s="333"/>
      <c r="AH73" s="333"/>
      <c r="AI73" s="333"/>
      <c r="AJ73" s="333"/>
      <c r="AK73" s="333"/>
      <c r="AL73" s="333"/>
      <c r="AM73" s="333"/>
      <c r="AN73" s="333"/>
      <c r="AO73" s="333"/>
      <c r="AP73" s="333"/>
      <c r="AQ73" s="333"/>
      <c r="AR73" s="333"/>
      <c r="AS73" s="333"/>
      <c r="AT73" s="333"/>
      <c r="AU73" s="333"/>
      <c r="AV73" s="333"/>
      <c r="AW73" s="333"/>
      <c r="AX73" s="333"/>
      <c r="AY73" s="333"/>
      <c r="AZ73" s="333"/>
      <c r="BA73" s="333"/>
      <c r="BB73" s="333"/>
      <c r="BC73" s="333"/>
      <c r="BD73" s="333"/>
      <c r="BE73" s="333"/>
      <c r="BF73" s="333"/>
      <c r="BG73" s="333"/>
      <c r="BH73" s="333"/>
      <c r="BI73" s="333"/>
      <c r="BJ73" s="333"/>
      <c r="BK73" s="333"/>
      <c r="BL73" s="333"/>
      <c r="BM73" s="333"/>
      <c r="BN73" s="333"/>
      <c r="BO73" s="333"/>
      <c r="BP73" s="333"/>
      <c r="BQ73" s="333"/>
      <c r="BR73" s="333"/>
      <c r="BS73" s="333"/>
      <c r="BT73" s="333"/>
      <c r="BU73" s="333"/>
      <c r="BV73" s="333"/>
      <c r="BW73" s="333"/>
      <c r="BX73" s="333"/>
      <c r="BY73" s="333"/>
      <c r="BZ73" s="333"/>
      <c r="CA73" s="333"/>
      <c r="CB73" s="333"/>
      <c r="CC73" s="333"/>
      <c r="CD73" s="333"/>
      <c r="CE73" s="333"/>
      <c r="CF73" s="333"/>
      <c r="CG73" s="333"/>
      <c r="CH73" s="333"/>
      <c r="CI73" s="333"/>
      <c r="CJ73" s="333"/>
      <c r="CK73" s="333"/>
      <c r="CL73" s="333"/>
      <c r="CM73" s="333"/>
      <c r="CN73" s="333"/>
      <c r="CO73" s="333"/>
      <c r="CP73" s="333"/>
      <c r="CQ73" s="333"/>
      <c r="CR73" s="333"/>
      <c r="CS73" s="333"/>
      <c r="CT73" s="333"/>
      <c r="CU73" s="333"/>
      <c r="CV73" s="333"/>
      <c r="CW73" s="333"/>
      <c r="CX73" s="333"/>
      <c r="CY73" s="333"/>
      <c r="CZ73" s="333"/>
      <c r="DA73" s="333"/>
      <c r="DB73" s="333"/>
      <c r="DC73" s="333"/>
      <c r="DD73" s="333"/>
      <c r="DE73" s="333"/>
      <c r="DF73" s="333"/>
      <c r="DG73" s="333"/>
      <c r="DH73" s="333"/>
      <c r="DI73" s="333"/>
      <c r="DJ73" s="333"/>
      <c r="DK73" s="333"/>
      <c r="DL73" s="333"/>
      <c r="DM73" s="333"/>
      <c r="DN73" s="333"/>
      <c r="DO73" s="333"/>
      <c r="DP73" s="333"/>
      <c r="DQ73" s="333"/>
      <c r="DR73" s="333"/>
      <c r="DS73" s="333"/>
      <c r="DT73" s="333"/>
      <c r="DU73" s="333"/>
      <c r="DV73" s="333"/>
      <c r="DW73" s="333"/>
      <c r="DX73" s="333"/>
      <c r="DY73" s="333"/>
      <c r="DZ73" s="333"/>
      <c r="EA73" s="333"/>
      <c r="EB73" s="333"/>
      <c r="EC73" s="333"/>
      <c r="ED73" s="333"/>
      <c r="EE73" s="333"/>
      <c r="EF73" s="333"/>
      <c r="EG73" s="333"/>
      <c r="EH73" s="333"/>
      <c r="EI73" s="333"/>
      <c r="EJ73" s="333"/>
      <c r="EK73" s="333"/>
      <c r="EL73" s="333"/>
      <c r="EM73" s="333"/>
      <c r="EN73" s="333"/>
      <c r="EO73" s="333"/>
      <c r="EP73" s="333"/>
      <c r="EQ73" s="333"/>
      <c r="ER73" s="333"/>
      <c r="ES73" s="333"/>
      <c r="ET73" s="333"/>
      <c r="EU73" s="333"/>
      <c r="EV73" s="333"/>
      <c r="EW73" s="333"/>
      <c r="EX73" s="333"/>
      <c r="EY73" s="333"/>
      <c r="EZ73" s="333"/>
      <c r="FA73" s="333"/>
      <c r="FB73" s="333"/>
      <c r="FC73" s="333"/>
      <c r="FD73" s="333"/>
      <c r="FE73" s="333"/>
      <c r="FF73" s="333"/>
      <c r="FG73" s="333"/>
      <c r="FH73" s="333"/>
      <c r="FI73" s="333"/>
      <c r="FJ73" s="333"/>
      <c r="FK73" s="333"/>
      <c r="FL73" s="333"/>
      <c r="FM73" s="333"/>
      <c r="FN73" s="333"/>
      <c r="FO73" s="333"/>
      <c r="FP73" s="333"/>
      <c r="FQ73" s="333"/>
      <c r="FR73" s="333"/>
      <c r="FS73" s="333"/>
      <c r="FT73" s="333"/>
      <c r="FU73" s="333"/>
      <c r="FV73" s="333"/>
      <c r="FW73" s="333"/>
      <c r="FX73" s="333"/>
      <c r="FY73" s="333"/>
      <c r="FZ73" s="333"/>
      <c r="GA73" s="333"/>
      <c r="GB73" s="333"/>
      <c r="GC73" s="333"/>
      <c r="GD73" s="333"/>
      <c r="GE73" s="333"/>
      <c r="GF73" s="333"/>
      <c r="GG73" s="333"/>
      <c r="GH73" s="333"/>
      <c r="GI73" s="333"/>
      <c r="GJ73" s="333"/>
      <c r="GK73" s="333"/>
      <c r="GL73" s="333"/>
      <c r="GM73" s="333"/>
      <c r="GN73" s="333"/>
      <c r="GO73" s="333"/>
      <c r="GP73" s="333"/>
      <c r="GQ73" s="333"/>
      <c r="GR73" s="333"/>
      <c r="GS73" s="333"/>
      <c r="GT73" s="333"/>
      <c r="GU73" s="333"/>
      <c r="GV73" s="333"/>
      <c r="GW73" s="333"/>
      <c r="GX73" s="333"/>
      <c r="GY73" s="333"/>
      <c r="GZ73" s="333"/>
      <c r="HA73" s="333"/>
      <c r="HB73" s="333"/>
      <c r="HC73" s="333"/>
      <c r="HD73" s="333"/>
      <c r="HE73" s="333"/>
      <c r="HF73" s="333"/>
      <c r="HG73" s="333"/>
      <c r="HH73" s="333"/>
      <c r="HI73" s="333"/>
      <c r="HJ73" s="333"/>
      <c r="HK73" s="333"/>
      <c r="HL73" s="333"/>
      <c r="HM73" s="333"/>
      <c r="HN73" s="333"/>
      <c r="HO73" s="333"/>
      <c r="HP73" s="333"/>
      <c r="HQ73" s="333"/>
      <c r="HR73" s="333"/>
      <c r="HS73" s="333"/>
      <c r="HT73" s="333"/>
      <c r="HU73" s="333"/>
      <c r="HV73" s="333"/>
      <c r="HW73" s="333"/>
      <c r="HX73" s="333"/>
      <c r="HY73" s="333"/>
      <c r="HZ73" s="333"/>
      <c r="IA73" s="333"/>
      <c r="IB73" s="333"/>
      <c r="IC73" s="333"/>
      <c r="ID73" s="333"/>
      <c r="IE73" s="333"/>
      <c r="IF73" s="333"/>
      <c r="IG73" s="333"/>
      <c r="IH73" s="333"/>
      <c r="II73" s="333"/>
      <c r="IJ73" s="333"/>
      <c r="IK73" s="333"/>
      <c r="IL73" s="333"/>
      <c r="IM73" s="333"/>
      <c r="IN73" s="333"/>
      <c r="IO73" s="333"/>
      <c r="IP73" s="333"/>
      <c r="IQ73" s="333"/>
      <c r="IR73" s="333"/>
      <c r="IS73" s="333"/>
      <c r="IT73" s="333"/>
      <c r="IU73" s="333"/>
      <c r="IV73" s="333"/>
      <c r="IW73" s="333"/>
      <c r="IX73" s="333"/>
      <c r="IY73" s="333"/>
      <c r="IZ73" s="333"/>
      <c r="JA73" s="333"/>
      <c r="JB73" s="333"/>
      <c r="JC73" s="333"/>
      <c r="JD73" s="333"/>
      <c r="JE73" s="333"/>
      <c r="JF73" s="333"/>
      <c r="JG73" s="333"/>
      <c r="JH73" s="333"/>
      <c r="JI73" s="333"/>
      <c r="JJ73" s="333"/>
      <c r="JK73" s="333"/>
      <c r="JL73" s="333"/>
      <c r="JM73" s="333"/>
      <c r="JN73" s="333"/>
      <c r="JO73" s="333"/>
      <c r="JP73" s="333"/>
      <c r="JQ73" s="333"/>
      <c r="JR73" s="333"/>
      <c r="JS73" s="333"/>
      <c r="JT73" s="333"/>
      <c r="JU73" s="333"/>
      <c r="JV73" s="333"/>
      <c r="JW73" s="333"/>
      <c r="JX73" s="333"/>
      <c r="JY73" s="333"/>
      <c r="JZ73" s="333"/>
      <c r="KA73" s="333"/>
      <c r="KB73" s="333"/>
      <c r="KC73" s="333"/>
      <c r="KD73" s="333"/>
      <c r="KE73" s="333"/>
      <c r="KF73" s="333"/>
      <c r="KG73" s="333"/>
      <c r="KH73" s="333"/>
      <c r="KI73" s="333"/>
      <c r="KJ73" s="333"/>
      <c r="KK73" s="333"/>
      <c r="KL73" s="333"/>
      <c r="KM73" s="333"/>
      <c r="KN73" s="333"/>
      <c r="KO73" s="333"/>
      <c r="KP73" s="333"/>
      <c r="KQ73" s="333"/>
      <c r="KR73" s="333"/>
      <c r="KS73" s="333"/>
      <c r="KT73" s="333"/>
      <c r="KU73" s="333"/>
      <c r="KV73" s="333"/>
      <c r="KW73" s="333"/>
      <c r="KX73" s="333"/>
      <c r="KY73" s="333"/>
      <c r="KZ73" s="333"/>
      <c r="LA73" s="333"/>
      <c r="LB73" s="333"/>
      <c r="LC73" s="333"/>
      <c r="LD73" s="333"/>
      <c r="LE73" s="333"/>
      <c r="LF73" s="333"/>
      <c r="LG73" s="333"/>
      <c r="LH73" s="333"/>
      <c r="LI73" s="333"/>
      <c r="LJ73" s="333"/>
      <c r="LK73" s="333"/>
      <c r="LL73" s="333"/>
      <c r="LM73" s="333"/>
    </row>
    <row r="74" spans="1:325" hidden="1">
      <c r="A74" s="310" t="str">
        <f>IF(OR(Data3!B17="Grand Total",Data3!B17=0),"",Data3!B17)</f>
        <v/>
      </c>
      <c r="B74" s="309" t="s">
        <v>509</v>
      </c>
      <c r="C74" s="347" t="str">
        <f ca="1">IFERROR(VLOOKUP(A74,Rezultatai!$B$44:$C$106,2,FALSE),"")</f>
        <v/>
      </c>
      <c r="D74" s="358"/>
      <c r="E74" s="326"/>
      <c r="F74" s="333"/>
      <c r="G74" s="333"/>
      <c r="H74" s="333"/>
      <c r="I74" s="333"/>
      <c r="J74" s="333"/>
      <c r="K74" s="333"/>
      <c r="L74" s="333"/>
      <c r="M74" s="333"/>
      <c r="N74" s="333"/>
      <c r="O74" s="333"/>
      <c r="P74" s="333"/>
      <c r="Q74" s="333"/>
      <c r="R74" s="333"/>
      <c r="S74" s="333"/>
      <c r="T74" s="333"/>
      <c r="U74" s="333"/>
      <c r="V74" s="333"/>
      <c r="W74" s="333"/>
      <c r="X74" s="333"/>
      <c r="Y74" s="333"/>
      <c r="Z74" s="333"/>
      <c r="AA74" s="333"/>
      <c r="AB74" s="333"/>
      <c r="AC74" s="333"/>
      <c r="AD74" s="333"/>
      <c r="AE74" s="333"/>
      <c r="AF74" s="333"/>
      <c r="AG74" s="333"/>
      <c r="AH74" s="333"/>
      <c r="AI74" s="333"/>
      <c r="AJ74" s="333"/>
      <c r="AK74" s="333"/>
      <c r="AL74" s="333"/>
      <c r="AM74" s="333"/>
      <c r="AN74" s="333"/>
      <c r="AO74" s="333"/>
      <c r="AP74" s="333"/>
      <c r="AQ74" s="333"/>
      <c r="AR74" s="333"/>
      <c r="AS74" s="333"/>
      <c r="AT74" s="333"/>
      <c r="AU74" s="333"/>
      <c r="AV74" s="333"/>
      <c r="AW74" s="333"/>
      <c r="AX74" s="333"/>
      <c r="AY74" s="333"/>
      <c r="AZ74" s="333"/>
      <c r="BA74" s="333"/>
      <c r="BB74" s="333"/>
      <c r="BC74" s="333"/>
      <c r="BD74" s="333"/>
      <c r="BE74" s="333"/>
      <c r="BF74" s="333"/>
      <c r="BG74" s="333"/>
      <c r="BH74" s="333"/>
      <c r="BI74" s="333"/>
      <c r="BJ74" s="333"/>
      <c r="BK74" s="333"/>
      <c r="BL74" s="333"/>
      <c r="BM74" s="333"/>
      <c r="BN74" s="333"/>
      <c r="BO74" s="333"/>
      <c r="BP74" s="333"/>
      <c r="BQ74" s="333"/>
      <c r="BR74" s="333"/>
      <c r="BS74" s="333"/>
      <c r="BT74" s="333"/>
      <c r="BU74" s="333"/>
      <c r="BV74" s="333"/>
      <c r="BW74" s="333"/>
      <c r="BX74" s="333"/>
      <c r="BY74" s="333"/>
      <c r="BZ74" s="333"/>
      <c r="CA74" s="333"/>
      <c r="CB74" s="333"/>
      <c r="CC74" s="333"/>
      <c r="CD74" s="333"/>
      <c r="CE74" s="333"/>
      <c r="CF74" s="333"/>
      <c r="CG74" s="333"/>
      <c r="CH74" s="333"/>
      <c r="CI74" s="333"/>
      <c r="CJ74" s="333"/>
      <c r="CK74" s="333"/>
      <c r="CL74" s="333"/>
      <c r="CM74" s="333"/>
      <c r="CN74" s="333"/>
      <c r="CO74" s="333"/>
      <c r="CP74" s="333"/>
      <c r="CQ74" s="333"/>
      <c r="CR74" s="333"/>
      <c r="CS74" s="333"/>
      <c r="CT74" s="333"/>
      <c r="CU74" s="333"/>
      <c r="CV74" s="333"/>
      <c r="CW74" s="333"/>
      <c r="CX74" s="333"/>
      <c r="CY74" s="333"/>
      <c r="CZ74" s="333"/>
      <c r="DA74" s="333"/>
      <c r="DB74" s="333"/>
      <c r="DC74" s="333"/>
      <c r="DD74" s="333"/>
      <c r="DE74" s="333"/>
      <c r="DF74" s="333"/>
      <c r="DG74" s="333"/>
      <c r="DH74" s="333"/>
      <c r="DI74" s="333"/>
      <c r="DJ74" s="333"/>
      <c r="DK74" s="333"/>
      <c r="DL74" s="333"/>
      <c r="DM74" s="333"/>
      <c r="DN74" s="333"/>
      <c r="DO74" s="333"/>
      <c r="DP74" s="333"/>
      <c r="DQ74" s="333"/>
      <c r="DR74" s="333"/>
      <c r="DS74" s="333"/>
      <c r="DT74" s="333"/>
      <c r="DU74" s="333"/>
      <c r="DV74" s="333"/>
      <c r="DW74" s="333"/>
      <c r="DX74" s="333"/>
      <c r="DY74" s="333"/>
      <c r="DZ74" s="333"/>
      <c r="EA74" s="333"/>
      <c r="EB74" s="333"/>
      <c r="EC74" s="333"/>
      <c r="ED74" s="333"/>
      <c r="EE74" s="333"/>
      <c r="EF74" s="333"/>
      <c r="EG74" s="333"/>
      <c r="EH74" s="333"/>
      <c r="EI74" s="333"/>
      <c r="EJ74" s="333"/>
      <c r="EK74" s="333"/>
      <c r="EL74" s="333"/>
      <c r="EM74" s="333"/>
      <c r="EN74" s="333"/>
      <c r="EO74" s="333"/>
      <c r="EP74" s="333"/>
      <c r="EQ74" s="333"/>
      <c r="ER74" s="333"/>
      <c r="ES74" s="333"/>
      <c r="ET74" s="333"/>
      <c r="EU74" s="333"/>
      <c r="EV74" s="333"/>
      <c r="EW74" s="333"/>
      <c r="EX74" s="333"/>
      <c r="EY74" s="333"/>
      <c r="EZ74" s="333"/>
      <c r="FA74" s="333"/>
      <c r="FB74" s="333"/>
      <c r="FC74" s="333"/>
      <c r="FD74" s="333"/>
      <c r="FE74" s="333"/>
      <c r="FF74" s="333"/>
      <c r="FG74" s="333"/>
      <c r="FH74" s="333"/>
      <c r="FI74" s="333"/>
      <c r="FJ74" s="333"/>
      <c r="FK74" s="333"/>
      <c r="FL74" s="333"/>
      <c r="FM74" s="333"/>
      <c r="FN74" s="333"/>
      <c r="FO74" s="333"/>
      <c r="FP74" s="333"/>
      <c r="FQ74" s="333"/>
      <c r="FR74" s="333"/>
      <c r="FS74" s="333"/>
      <c r="FT74" s="333"/>
      <c r="FU74" s="333"/>
      <c r="FV74" s="333"/>
      <c r="FW74" s="333"/>
      <c r="FX74" s="333"/>
      <c r="FY74" s="333"/>
      <c r="FZ74" s="333"/>
      <c r="GA74" s="333"/>
      <c r="GB74" s="333"/>
      <c r="GC74" s="333"/>
      <c r="GD74" s="333"/>
      <c r="GE74" s="333"/>
      <c r="GF74" s="333"/>
      <c r="GG74" s="333"/>
      <c r="GH74" s="333"/>
      <c r="GI74" s="333"/>
      <c r="GJ74" s="333"/>
      <c r="GK74" s="333"/>
      <c r="GL74" s="333"/>
      <c r="GM74" s="333"/>
      <c r="GN74" s="333"/>
      <c r="GO74" s="333"/>
      <c r="GP74" s="333"/>
      <c r="GQ74" s="333"/>
      <c r="GR74" s="333"/>
      <c r="GS74" s="333"/>
      <c r="GT74" s="333"/>
      <c r="GU74" s="333"/>
      <c r="GV74" s="333"/>
      <c r="GW74" s="333"/>
      <c r="GX74" s="333"/>
      <c r="GY74" s="333"/>
      <c r="GZ74" s="333"/>
      <c r="HA74" s="333"/>
      <c r="HB74" s="333"/>
      <c r="HC74" s="333"/>
      <c r="HD74" s="333"/>
      <c r="HE74" s="333"/>
      <c r="HF74" s="333"/>
      <c r="HG74" s="333"/>
      <c r="HH74" s="333"/>
      <c r="HI74" s="333"/>
      <c r="HJ74" s="333"/>
      <c r="HK74" s="333"/>
      <c r="HL74" s="333"/>
      <c r="HM74" s="333"/>
      <c r="HN74" s="333"/>
      <c r="HO74" s="333"/>
      <c r="HP74" s="333"/>
      <c r="HQ74" s="333"/>
      <c r="HR74" s="333"/>
      <c r="HS74" s="333"/>
      <c r="HT74" s="333"/>
      <c r="HU74" s="333"/>
      <c r="HV74" s="333"/>
      <c r="HW74" s="333"/>
      <c r="HX74" s="333"/>
      <c r="HY74" s="333"/>
      <c r="HZ74" s="333"/>
      <c r="IA74" s="333"/>
      <c r="IB74" s="333"/>
      <c r="IC74" s="333"/>
      <c r="ID74" s="333"/>
      <c r="IE74" s="333"/>
      <c r="IF74" s="333"/>
      <c r="IG74" s="333"/>
      <c r="IH74" s="333"/>
      <c r="II74" s="333"/>
      <c r="IJ74" s="333"/>
      <c r="IK74" s="333"/>
      <c r="IL74" s="333"/>
      <c r="IM74" s="333"/>
      <c r="IN74" s="333"/>
      <c r="IO74" s="333"/>
      <c r="IP74" s="333"/>
      <c r="IQ74" s="333"/>
      <c r="IR74" s="333"/>
      <c r="IS74" s="333"/>
      <c r="IT74" s="333"/>
      <c r="IU74" s="333"/>
      <c r="IV74" s="333"/>
      <c r="IW74" s="333"/>
      <c r="IX74" s="333"/>
      <c r="IY74" s="333"/>
      <c r="IZ74" s="333"/>
      <c r="JA74" s="333"/>
      <c r="JB74" s="333"/>
      <c r="JC74" s="333"/>
      <c r="JD74" s="333"/>
      <c r="JE74" s="333"/>
      <c r="JF74" s="333"/>
      <c r="JG74" s="333"/>
      <c r="JH74" s="333"/>
      <c r="JI74" s="333"/>
      <c r="JJ74" s="333"/>
      <c r="JK74" s="333"/>
      <c r="JL74" s="333"/>
      <c r="JM74" s="333"/>
      <c r="JN74" s="333"/>
      <c r="JO74" s="333"/>
      <c r="JP74" s="333"/>
      <c r="JQ74" s="333"/>
      <c r="JR74" s="333"/>
      <c r="JS74" s="333"/>
      <c r="JT74" s="333"/>
      <c r="JU74" s="333"/>
      <c r="JV74" s="333"/>
      <c r="JW74" s="333"/>
      <c r="JX74" s="333"/>
      <c r="JY74" s="333"/>
      <c r="JZ74" s="333"/>
      <c r="KA74" s="333"/>
      <c r="KB74" s="333"/>
      <c r="KC74" s="333"/>
      <c r="KD74" s="333"/>
      <c r="KE74" s="333"/>
      <c r="KF74" s="333"/>
      <c r="KG74" s="333"/>
      <c r="KH74" s="333"/>
      <c r="KI74" s="333"/>
      <c r="KJ74" s="333"/>
      <c r="KK74" s="333"/>
      <c r="KL74" s="333"/>
      <c r="KM74" s="333"/>
      <c r="KN74" s="333"/>
      <c r="KO74" s="333"/>
      <c r="KP74" s="333"/>
      <c r="KQ74" s="333"/>
      <c r="KR74" s="333"/>
      <c r="KS74" s="333"/>
      <c r="KT74" s="333"/>
      <c r="KU74" s="333"/>
      <c r="KV74" s="333"/>
      <c r="KW74" s="333"/>
      <c r="KX74" s="333"/>
      <c r="KY74" s="333"/>
      <c r="KZ74" s="333"/>
      <c r="LA74" s="333"/>
      <c r="LB74" s="333"/>
      <c r="LC74" s="333"/>
      <c r="LD74" s="333"/>
      <c r="LE74" s="333"/>
      <c r="LF74" s="333"/>
      <c r="LG74" s="333"/>
      <c r="LH74" s="333"/>
      <c r="LI74" s="333"/>
      <c r="LJ74" s="333"/>
      <c r="LK74" s="333"/>
      <c r="LL74" s="333"/>
      <c r="LM74" s="333"/>
    </row>
    <row r="75" spans="1:325" hidden="1">
      <c r="A75" s="310" t="str">
        <f>IF(OR(Data3!B18="Grand Total",Data3!B18=0),"",Data3!B18)</f>
        <v/>
      </c>
      <c r="B75" s="309" t="s">
        <v>510</v>
      </c>
      <c r="C75" s="347" t="str">
        <f ca="1">IFERROR(VLOOKUP(A75,Rezultatai!$B$44:$C$106,2,FALSE),"")</f>
        <v/>
      </c>
      <c r="D75" s="358"/>
      <c r="E75" s="326"/>
      <c r="F75" s="333"/>
      <c r="G75" s="333"/>
      <c r="H75" s="333"/>
      <c r="I75" s="333"/>
      <c r="J75" s="333"/>
      <c r="K75" s="333"/>
      <c r="L75" s="333"/>
      <c r="M75" s="333"/>
      <c r="N75" s="333"/>
      <c r="O75" s="333"/>
      <c r="P75" s="333"/>
      <c r="Q75" s="333"/>
      <c r="R75" s="333"/>
      <c r="S75" s="333"/>
      <c r="T75" s="333"/>
      <c r="U75" s="333"/>
      <c r="V75" s="333"/>
      <c r="W75" s="333"/>
      <c r="X75" s="333"/>
      <c r="Y75" s="333"/>
      <c r="Z75" s="333"/>
      <c r="AA75" s="333"/>
      <c r="AB75" s="333"/>
      <c r="AC75" s="333"/>
      <c r="AD75" s="333"/>
      <c r="AE75" s="333"/>
      <c r="AF75" s="333"/>
      <c r="AG75" s="333"/>
      <c r="AH75" s="333"/>
      <c r="AI75" s="333"/>
      <c r="AJ75" s="333"/>
      <c r="AK75" s="333"/>
      <c r="AL75" s="333"/>
      <c r="AM75" s="333"/>
      <c r="AN75" s="333"/>
      <c r="AO75" s="333"/>
      <c r="AP75" s="333"/>
      <c r="AQ75" s="333"/>
      <c r="AR75" s="333"/>
      <c r="AS75" s="333"/>
      <c r="AT75" s="333"/>
      <c r="AU75" s="333"/>
      <c r="AV75" s="333"/>
      <c r="AW75" s="333"/>
      <c r="AX75" s="333"/>
      <c r="AY75" s="333"/>
      <c r="AZ75" s="333"/>
      <c r="BA75" s="333"/>
      <c r="BB75" s="333"/>
      <c r="BC75" s="333"/>
      <c r="BD75" s="333"/>
      <c r="BE75" s="333"/>
      <c r="BF75" s="333"/>
      <c r="BG75" s="333"/>
      <c r="BH75" s="333"/>
      <c r="BI75" s="333"/>
      <c r="BJ75" s="333"/>
      <c r="BK75" s="333"/>
      <c r="BL75" s="333"/>
      <c r="BM75" s="333"/>
      <c r="BN75" s="333"/>
      <c r="BO75" s="333"/>
      <c r="BP75" s="333"/>
      <c r="BQ75" s="333"/>
      <c r="BR75" s="333"/>
      <c r="BS75" s="333"/>
      <c r="BT75" s="333"/>
      <c r="BU75" s="333"/>
      <c r="BV75" s="333"/>
      <c r="BW75" s="333"/>
      <c r="BX75" s="333"/>
      <c r="BY75" s="333"/>
      <c r="BZ75" s="333"/>
      <c r="CA75" s="333"/>
      <c r="CB75" s="333"/>
      <c r="CC75" s="333"/>
      <c r="CD75" s="333"/>
      <c r="CE75" s="333"/>
      <c r="CF75" s="333"/>
      <c r="CG75" s="333"/>
      <c r="CH75" s="333"/>
      <c r="CI75" s="333"/>
      <c r="CJ75" s="333"/>
      <c r="CK75" s="333"/>
      <c r="CL75" s="333"/>
      <c r="CM75" s="333"/>
      <c r="CN75" s="333"/>
      <c r="CO75" s="333"/>
      <c r="CP75" s="333"/>
      <c r="CQ75" s="333"/>
      <c r="CR75" s="333"/>
      <c r="CS75" s="333"/>
      <c r="CT75" s="333"/>
      <c r="CU75" s="333"/>
      <c r="CV75" s="333"/>
      <c r="CW75" s="333"/>
      <c r="CX75" s="333"/>
      <c r="CY75" s="333"/>
      <c r="CZ75" s="333"/>
      <c r="DA75" s="333"/>
      <c r="DB75" s="333"/>
      <c r="DC75" s="333"/>
      <c r="DD75" s="333"/>
      <c r="DE75" s="333"/>
      <c r="DF75" s="333"/>
      <c r="DG75" s="333"/>
      <c r="DH75" s="333"/>
      <c r="DI75" s="333"/>
      <c r="DJ75" s="333"/>
      <c r="DK75" s="333"/>
      <c r="DL75" s="333"/>
      <c r="DM75" s="333"/>
      <c r="DN75" s="333"/>
      <c r="DO75" s="333"/>
      <c r="DP75" s="333"/>
      <c r="DQ75" s="333"/>
      <c r="DR75" s="333"/>
      <c r="DS75" s="333"/>
      <c r="DT75" s="333"/>
      <c r="DU75" s="333"/>
      <c r="DV75" s="333"/>
      <c r="DW75" s="333"/>
      <c r="DX75" s="333"/>
      <c r="DY75" s="333"/>
      <c r="DZ75" s="333"/>
      <c r="EA75" s="333"/>
      <c r="EB75" s="333"/>
      <c r="EC75" s="333"/>
      <c r="ED75" s="333"/>
      <c r="EE75" s="333"/>
      <c r="EF75" s="333"/>
      <c r="EG75" s="333"/>
      <c r="EH75" s="333"/>
      <c r="EI75" s="333"/>
      <c r="EJ75" s="333"/>
      <c r="EK75" s="333"/>
      <c r="EL75" s="333"/>
      <c r="EM75" s="333"/>
      <c r="EN75" s="333"/>
      <c r="EO75" s="333"/>
      <c r="EP75" s="333"/>
      <c r="EQ75" s="333"/>
      <c r="ER75" s="333"/>
      <c r="ES75" s="333"/>
      <c r="ET75" s="333"/>
      <c r="EU75" s="333"/>
      <c r="EV75" s="333"/>
      <c r="EW75" s="333"/>
      <c r="EX75" s="333"/>
      <c r="EY75" s="333"/>
      <c r="EZ75" s="333"/>
      <c r="FA75" s="333"/>
      <c r="FB75" s="333"/>
      <c r="FC75" s="333"/>
      <c r="FD75" s="333"/>
      <c r="FE75" s="333"/>
      <c r="FF75" s="333"/>
      <c r="FG75" s="333"/>
      <c r="FH75" s="333"/>
      <c r="FI75" s="333"/>
      <c r="FJ75" s="333"/>
      <c r="FK75" s="333"/>
      <c r="FL75" s="333"/>
      <c r="FM75" s="333"/>
      <c r="FN75" s="333"/>
      <c r="FO75" s="333"/>
      <c r="FP75" s="333"/>
      <c r="FQ75" s="333"/>
      <c r="FR75" s="333"/>
      <c r="FS75" s="333"/>
      <c r="FT75" s="333"/>
      <c r="FU75" s="333"/>
      <c r="FV75" s="333"/>
      <c r="FW75" s="333"/>
      <c r="FX75" s="333"/>
      <c r="FY75" s="333"/>
      <c r="FZ75" s="333"/>
      <c r="GA75" s="333"/>
      <c r="GB75" s="333"/>
      <c r="GC75" s="333"/>
      <c r="GD75" s="333"/>
      <c r="GE75" s="333"/>
      <c r="GF75" s="333"/>
      <c r="GG75" s="333"/>
      <c r="GH75" s="333"/>
      <c r="GI75" s="333"/>
      <c r="GJ75" s="333"/>
      <c r="GK75" s="333"/>
      <c r="GL75" s="333"/>
      <c r="GM75" s="333"/>
      <c r="GN75" s="333"/>
      <c r="GO75" s="333"/>
      <c r="GP75" s="333"/>
      <c r="GQ75" s="333"/>
      <c r="GR75" s="333"/>
      <c r="GS75" s="333"/>
      <c r="GT75" s="333"/>
      <c r="GU75" s="333"/>
      <c r="GV75" s="333"/>
      <c r="GW75" s="333"/>
      <c r="GX75" s="333"/>
      <c r="GY75" s="333"/>
      <c r="GZ75" s="333"/>
      <c r="HA75" s="333"/>
      <c r="HB75" s="333"/>
      <c r="HC75" s="333"/>
      <c r="HD75" s="333"/>
      <c r="HE75" s="333"/>
      <c r="HF75" s="333"/>
      <c r="HG75" s="333"/>
      <c r="HH75" s="333"/>
      <c r="HI75" s="333"/>
      <c r="HJ75" s="333"/>
      <c r="HK75" s="333"/>
      <c r="HL75" s="333"/>
      <c r="HM75" s="333"/>
      <c r="HN75" s="333"/>
      <c r="HO75" s="333"/>
      <c r="HP75" s="333"/>
      <c r="HQ75" s="333"/>
      <c r="HR75" s="333"/>
      <c r="HS75" s="333"/>
      <c r="HT75" s="333"/>
      <c r="HU75" s="333"/>
      <c r="HV75" s="333"/>
      <c r="HW75" s="333"/>
      <c r="HX75" s="333"/>
      <c r="HY75" s="333"/>
      <c r="HZ75" s="333"/>
      <c r="IA75" s="333"/>
      <c r="IB75" s="333"/>
      <c r="IC75" s="333"/>
      <c r="ID75" s="333"/>
      <c r="IE75" s="333"/>
      <c r="IF75" s="333"/>
      <c r="IG75" s="333"/>
      <c r="IH75" s="333"/>
      <c r="II75" s="333"/>
      <c r="IJ75" s="333"/>
      <c r="IK75" s="333"/>
      <c r="IL75" s="333"/>
      <c r="IM75" s="333"/>
      <c r="IN75" s="333"/>
      <c r="IO75" s="333"/>
      <c r="IP75" s="333"/>
      <c r="IQ75" s="333"/>
      <c r="IR75" s="333"/>
      <c r="IS75" s="333"/>
      <c r="IT75" s="333"/>
      <c r="IU75" s="333"/>
      <c r="IV75" s="333"/>
      <c r="IW75" s="333"/>
      <c r="IX75" s="333"/>
      <c r="IY75" s="333"/>
      <c r="IZ75" s="333"/>
      <c r="JA75" s="333"/>
      <c r="JB75" s="333"/>
      <c r="JC75" s="333"/>
      <c r="JD75" s="333"/>
      <c r="JE75" s="333"/>
      <c r="JF75" s="333"/>
      <c r="JG75" s="333"/>
      <c r="JH75" s="333"/>
      <c r="JI75" s="333"/>
      <c r="JJ75" s="333"/>
      <c r="JK75" s="333"/>
      <c r="JL75" s="333"/>
      <c r="JM75" s="333"/>
      <c r="JN75" s="333"/>
      <c r="JO75" s="333"/>
      <c r="JP75" s="333"/>
      <c r="JQ75" s="333"/>
      <c r="JR75" s="333"/>
      <c r="JS75" s="333"/>
      <c r="JT75" s="333"/>
      <c r="JU75" s="333"/>
      <c r="JV75" s="333"/>
      <c r="JW75" s="333"/>
      <c r="JX75" s="333"/>
      <c r="JY75" s="333"/>
      <c r="JZ75" s="333"/>
      <c r="KA75" s="333"/>
      <c r="KB75" s="333"/>
      <c r="KC75" s="333"/>
      <c r="KD75" s="333"/>
      <c r="KE75" s="333"/>
      <c r="KF75" s="333"/>
      <c r="KG75" s="333"/>
      <c r="KH75" s="333"/>
      <c r="KI75" s="333"/>
      <c r="KJ75" s="333"/>
      <c r="KK75" s="333"/>
      <c r="KL75" s="333"/>
      <c r="KM75" s="333"/>
      <c r="KN75" s="333"/>
      <c r="KO75" s="333"/>
      <c r="KP75" s="333"/>
      <c r="KQ75" s="333"/>
      <c r="KR75" s="333"/>
      <c r="KS75" s="333"/>
      <c r="KT75" s="333"/>
      <c r="KU75" s="333"/>
      <c r="KV75" s="333"/>
      <c r="KW75" s="333"/>
      <c r="KX75" s="333"/>
      <c r="KY75" s="333"/>
      <c r="KZ75" s="333"/>
      <c r="LA75" s="333"/>
      <c r="LB75" s="333"/>
      <c r="LC75" s="333"/>
      <c r="LD75" s="333"/>
      <c r="LE75" s="333"/>
      <c r="LF75" s="333"/>
      <c r="LG75" s="333"/>
      <c r="LH75" s="333"/>
      <c r="LI75" s="333"/>
      <c r="LJ75" s="333"/>
      <c r="LK75" s="333"/>
      <c r="LL75" s="333"/>
      <c r="LM75" s="333"/>
    </row>
    <row r="76" spans="1:325" hidden="1">
      <c r="A76" s="310" t="str">
        <f>IF(OR(Data3!B19="Grand Total",Data3!B19=0),"",Data3!B19)</f>
        <v/>
      </c>
      <c r="B76" s="309" t="s">
        <v>1030</v>
      </c>
      <c r="C76" s="347" t="str">
        <f ca="1">IFERROR(VLOOKUP(A76,Rezultatai!$B$44:$C$106,2,FALSE),"")</f>
        <v/>
      </c>
      <c r="D76" s="358"/>
      <c r="E76" s="326"/>
      <c r="F76" s="337"/>
      <c r="G76" s="337"/>
      <c r="H76" s="337"/>
      <c r="I76" s="337"/>
      <c r="J76" s="337"/>
      <c r="K76" s="337"/>
      <c r="L76" s="337"/>
      <c r="M76" s="337"/>
      <c r="N76" s="337"/>
      <c r="O76" s="337"/>
      <c r="P76" s="337"/>
      <c r="Q76" s="337"/>
      <c r="R76" s="337"/>
      <c r="S76" s="337"/>
      <c r="T76" s="337"/>
      <c r="U76" s="337"/>
      <c r="V76" s="337"/>
      <c r="W76" s="337"/>
      <c r="X76" s="337"/>
      <c r="Y76" s="337"/>
      <c r="Z76" s="337"/>
      <c r="AA76" s="337"/>
      <c r="AB76" s="337"/>
      <c r="AC76" s="337"/>
      <c r="AD76" s="337"/>
      <c r="AE76" s="337"/>
      <c r="AF76" s="337"/>
      <c r="AG76" s="337"/>
      <c r="AH76" s="337"/>
      <c r="AI76" s="337"/>
      <c r="AJ76" s="337"/>
      <c r="AK76" s="337"/>
      <c r="AL76" s="337"/>
      <c r="AM76" s="337"/>
      <c r="AN76" s="337"/>
      <c r="AO76" s="337"/>
      <c r="AP76" s="337"/>
      <c r="AQ76" s="337"/>
      <c r="AR76" s="337"/>
      <c r="AS76" s="337"/>
      <c r="AT76" s="337"/>
      <c r="AU76" s="337"/>
      <c r="AV76" s="337"/>
      <c r="AW76" s="337"/>
      <c r="AX76" s="337"/>
      <c r="AY76" s="337"/>
      <c r="AZ76" s="337"/>
      <c r="BA76" s="337"/>
      <c r="BB76" s="337"/>
      <c r="BC76" s="337"/>
      <c r="BD76" s="337"/>
      <c r="BE76" s="337"/>
      <c r="BF76" s="337"/>
      <c r="BG76" s="337"/>
      <c r="BH76" s="337"/>
      <c r="BI76" s="337"/>
      <c r="BJ76" s="337"/>
      <c r="BK76" s="337"/>
      <c r="BL76" s="337"/>
      <c r="BM76" s="337"/>
      <c r="BN76" s="337"/>
      <c r="BO76" s="337"/>
      <c r="BP76" s="337"/>
      <c r="BQ76" s="337"/>
      <c r="BR76" s="337"/>
      <c r="BS76" s="337"/>
      <c r="BT76" s="337"/>
      <c r="BU76" s="337"/>
      <c r="BV76" s="337"/>
      <c r="BW76" s="337"/>
      <c r="BX76" s="337"/>
      <c r="BY76" s="337"/>
      <c r="BZ76" s="337"/>
      <c r="CA76" s="337"/>
      <c r="CB76" s="337"/>
      <c r="CC76" s="337"/>
      <c r="CD76" s="337"/>
      <c r="CE76" s="337"/>
      <c r="CF76" s="337"/>
      <c r="CG76" s="337"/>
      <c r="CH76" s="337"/>
      <c r="CI76" s="337"/>
      <c r="CJ76" s="337"/>
      <c r="CK76" s="337"/>
      <c r="CL76" s="337"/>
      <c r="CM76" s="337"/>
      <c r="CN76" s="337"/>
      <c r="CO76" s="337"/>
      <c r="CP76" s="337"/>
      <c r="CQ76" s="337"/>
      <c r="CR76" s="337"/>
      <c r="CS76" s="337"/>
      <c r="CT76" s="337"/>
      <c r="CU76" s="337"/>
      <c r="CV76" s="337"/>
      <c r="CW76" s="337"/>
      <c r="CX76" s="337"/>
      <c r="CY76" s="337"/>
      <c r="CZ76" s="337"/>
      <c r="DA76" s="337"/>
      <c r="DB76" s="337"/>
      <c r="DC76" s="337"/>
      <c r="DD76" s="337"/>
      <c r="DE76" s="337"/>
      <c r="DF76" s="337"/>
      <c r="DG76" s="337"/>
      <c r="DH76" s="337"/>
      <c r="DI76" s="337"/>
      <c r="DJ76" s="337"/>
      <c r="DK76" s="337"/>
      <c r="DL76" s="337"/>
      <c r="DM76" s="337"/>
      <c r="DN76" s="337"/>
      <c r="DO76" s="337"/>
      <c r="DP76" s="337"/>
      <c r="DQ76" s="337"/>
      <c r="DR76" s="337"/>
      <c r="DS76" s="337"/>
      <c r="DT76" s="337"/>
      <c r="DU76" s="337"/>
      <c r="DV76" s="337"/>
      <c r="DW76" s="337"/>
      <c r="DX76" s="337"/>
      <c r="DY76" s="337"/>
      <c r="DZ76" s="337"/>
      <c r="EA76" s="337"/>
      <c r="EB76" s="337"/>
      <c r="EC76" s="337"/>
      <c r="ED76" s="337"/>
      <c r="EE76" s="337"/>
      <c r="EF76" s="337"/>
      <c r="EG76" s="337"/>
      <c r="EH76" s="337"/>
      <c r="EI76" s="337"/>
      <c r="EJ76" s="337"/>
      <c r="EK76" s="337"/>
      <c r="EL76" s="337"/>
      <c r="EM76" s="337"/>
      <c r="EN76" s="337"/>
      <c r="EO76" s="337"/>
      <c r="EP76" s="337"/>
      <c r="EQ76" s="337"/>
      <c r="ER76" s="337"/>
      <c r="ES76" s="337"/>
      <c r="ET76" s="337"/>
      <c r="EU76" s="337"/>
      <c r="EV76" s="337"/>
      <c r="EW76" s="337"/>
      <c r="EX76" s="337"/>
      <c r="EY76" s="337"/>
      <c r="EZ76" s="337"/>
      <c r="FA76" s="337"/>
      <c r="FB76" s="337"/>
      <c r="FC76" s="337"/>
      <c r="FD76" s="337"/>
      <c r="FE76" s="337"/>
      <c r="FF76" s="337"/>
      <c r="FG76" s="337"/>
      <c r="FH76" s="337"/>
      <c r="FI76" s="337"/>
      <c r="FJ76" s="337"/>
      <c r="FK76" s="337"/>
      <c r="FL76" s="337"/>
      <c r="FM76" s="337"/>
      <c r="FN76" s="337"/>
      <c r="FO76" s="337"/>
      <c r="FP76" s="337"/>
      <c r="FQ76" s="337"/>
      <c r="FR76" s="337"/>
      <c r="FS76" s="337"/>
      <c r="FT76" s="337"/>
      <c r="FU76" s="337"/>
      <c r="FV76" s="337"/>
      <c r="FW76" s="337"/>
      <c r="FX76" s="337"/>
      <c r="FY76" s="337"/>
      <c r="FZ76" s="337"/>
      <c r="GA76" s="337"/>
      <c r="GB76" s="337"/>
      <c r="GC76" s="337"/>
      <c r="GD76" s="337"/>
      <c r="GE76" s="337"/>
      <c r="GF76" s="337"/>
      <c r="GG76" s="337"/>
      <c r="GH76" s="337"/>
      <c r="GI76" s="337"/>
      <c r="GJ76" s="337"/>
      <c r="GK76" s="337"/>
      <c r="GL76" s="337"/>
      <c r="GM76" s="337"/>
      <c r="GN76" s="337"/>
      <c r="GO76" s="337"/>
      <c r="GP76" s="337"/>
      <c r="GQ76" s="337"/>
      <c r="GR76" s="337"/>
      <c r="GS76" s="337"/>
      <c r="GT76" s="337"/>
      <c r="GU76" s="337"/>
      <c r="GV76" s="337"/>
      <c r="GW76" s="337"/>
      <c r="GX76" s="337"/>
      <c r="GY76" s="337"/>
      <c r="GZ76" s="337"/>
      <c r="HA76" s="337"/>
      <c r="HB76" s="337"/>
      <c r="HC76" s="337"/>
      <c r="HD76" s="337"/>
      <c r="HE76" s="337"/>
      <c r="HF76" s="337"/>
      <c r="HG76" s="337"/>
      <c r="HH76" s="337"/>
      <c r="HI76" s="337"/>
      <c r="HJ76" s="337"/>
      <c r="HK76" s="337"/>
      <c r="HL76" s="337"/>
      <c r="HM76" s="337"/>
      <c r="HN76" s="337"/>
      <c r="HO76" s="337"/>
      <c r="HP76" s="337"/>
      <c r="HQ76" s="337"/>
      <c r="HR76" s="337"/>
      <c r="HS76" s="337"/>
      <c r="HT76" s="337"/>
      <c r="HU76" s="337"/>
      <c r="HV76" s="337"/>
      <c r="HW76" s="337"/>
      <c r="HX76" s="337"/>
      <c r="HY76" s="337"/>
      <c r="HZ76" s="337"/>
      <c r="IA76" s="337"/>
      <c r="IB76" s="337"/>
      <c r="IC76" s="337"/>
      <c r="ID76" s="337"/>
      <c r="IE76" s="337"/>
      <c r="IF76" s="337"/>
      <c r="IG76" s="337"/>
      <c r="IH76" s="337"/>
      <c r="II76" s="337"/>
      <c r="IJ76" s="337"/>
      <c r="IK76" s="337"/>
      <c r="IL76" s="337"/>
      <c r="IM76" s="337"/>
      <c r="IN76" s="337"/>
      <c r="IO76" s="337"/>
      <c r="IP76" s="337"/>
      <c r="IQ76" s="337"/>
      <c r="IR76" s="337"/>
      <c r="IS76" s="337"/>
      <c r="IT76" s="337"/>
      <c r="IU76" s="337"/>
      <c r="IV76" s="337"/>
      <c r="IW76" s="337"/>
      <c r="IX76" s="337"/>
      <c r="IY76" s="337"/>
      <c r="IZ76" s="337"/>
      <c r="JA76" s="337"/>
      <c r="JB76" s="337"/>
      <c r="JC76" s="337"/>
      <c r="JD76" s="337"/>
      <c r="JE76" s="337"/>
      <c r="JF76" s="337"/>
      <c r="JG76" s="337"/>
      <c r="JH76" s="337"/>
      <c r="JI76" s="337"/>
      <c r="JJ76" s="337"/>
      <c r="JK76" s="337"/>
      <c r="JL76" s="337"/>
      <c r="JM76" s="337"/>
      <c r="JN76" s="337"/>
      <c r="JO76" s="337"/>
      <c r="JP76" s="337"/>
      <c r="JQ76" s="337"/>
      <c r="JR76" s="337"/>
      <c r="JS76" s="337"/>
      <c r="JT76" s="337"/>
      <c r="JU76" s="337"/>
      <c r="JV76" s="337"/>
      <c r="JW76" s="337"/>
      <c r="JX76" s="337"/>
      <c r="JY76" s="337"/>
      <c r="JZ76" s="337"/>
      <c r="KA76" s="337"/>
      <c r="KB76" s="337"/>
      <c r="KC76" s="337"/>
      <c r="KD76" s="337"/>
      <c r="KE76" s="337"/>
      <c r="KF76" s="337"/>
      <c r="KG76" s="337"/>
      <c r="KH76" s="337"/>
      <c r="KI76" s="337"/>
      <c r="KJ76" s="337"/>
      <c r="KK76" s="337"/>
      <c r="KL76" s="337"/>
      <c r="KM76" s="337"/>
      <c r="KN76" s="337"/>
      <c r="KO76" s="337"/>
      <c r="KP76" s="337"/>
      <c r="KQ76" s="337"/>
      <c r="KR76" s="337"/>
      <c r="KS76" s="337"/>
      <c r="KT76" s="337"/>
      <c r="KU76" s="337"/>
      <c r="KV76" s="337"/>
      <c r="KW76" s="337"/>
      <c r="KX76" s="337"/>
      <c r="KY76" s="337"/>
      <c r="KZ76" s="337"/>
      <c r="LA76" s="337"/>
      <c r="LB76" s="337"/>
      <c r="LC76" s="337"/>
      <c r="LD76" s="337"/>
      <c r="LE76" s="337"/>
      <c r="LF76" s="337"/>
      <c r="LG76" s="337"/>
      <c r="LH76" s="337"/>
      <c r="LI76" s="337"/>
      <c r="LJ76" s="337"/>
      <c r="LK76" s="337"/>
      <c r="LL76" s="337"/>
      <c r="LM76" s="337"/>
    </row>
    <row r="77" spans="1:325" ht="28.8">
      <c r="A77" s="310"/>
      <c r="B77" s="354" t="s">
        <v>444</v>
      </c>
      <c r="C77" s="355" t="s">
        <v>554</v>
      </c>
      <c r="D77" s="359" t="s">
        <v>578</v>
      </c>
      <c r="E77" s="359" t="s">
        <v>579</v>
      </c>
      <c r="F77" s="850"/>
      <c r="G77" s="851"/>
      <c r="H77" s="851"/>
      <c r="I77" s="851"/>
      <c r="J77" s="851"/>
      <c r="K77" s="851"/>
      <c r="L77" s="851"/>
      <c r="M77" s="851"/>
      <c r="N77" s="851"/>
      <c r="O77" s="851"/>
      <c r="P77" s="851"/>
      <c r="Q77" s="851"/>
      <c r="R77" s="851"/>
      <c r="S77" s="851"/>
      <c r="T77" s="851"/>
      <c r="U77" s="851"/>
      <c r="V77" s="851"/>
      <c r="W77" s="851"/>
      <c r="X77" s="851"/>
      <c r="Y77" s="851"/>
      <c r="Z77" s="851"/>
      <c r="AA77" s="851"/>
      <c r="AB77" s="851"/>
      <c r="AC77" s="851"/>
      <c r="AD77" s="851"/>
      <c r="AE77" s="851"/>
      <c r="AF77" s="851"/>
      <c r="AG77" s="851"/>
      <c r="AH77" s="851"/>
      <c r="AI77" s="851"/>
      <c r="AJ77" s="851"/>
      <c r="AK77" s="851"/>
      <c r="AL77" s="851"/>
      <c r="AM77" s="851"/>
      <c r="AN77" s="851"/>
      <c r="AO77" s="851"/>
      <c r="AP77" s="851"/>
      <c r="AQ77" s="851"/>
      <c r="AR77" s="851"/>
      <c r="AS77" s="851"/>
      <c r="AT77" s="851"/>
      <c r="AU77" s="851"/>
      <c r="AV77" s="851"/>
      <c r="AW77" s="851"/>
      <c r="AX77" s="851"/>
      <c r="AY77" s="851"/>
      <c r="AZ77" s="851"/>
      <c r="BA77" s="851"/>
      <c r="BB77" s="851"/>
      <c r="BC77" s="851"/>
      <c r="BD77" s="851"/>
      <c r="BE77" s="851"/>
      <c r="BF77" s="851"/>
      <c r="BG77" s="851"/>
      <c r="BH77" s="851"/>
      <c r="BI77" s="851"/>
      <c r="BJ77" s="851"/>
      <c r="BK77" s="851"/>
      <c r="BL77" s="851"/>
      <c r="BM77" s="851"/>
      <c r="BN77" s="851"/>
      <c r="BO77" s="851"/>
      <c r="BP77" s="851"/>
      <c r="BQ77" s="851"/>
      <c r="BR77" s="851"/>
      <c r="BS77" s="851"/>
      <c r="BT77" s="851"/>
      <c r="BU77" s="851"/>
      <c r="BV77" s="851"/>
      <c r="BW77" s="851"/>
      <c r="BX77" s="851"/>
      <c r="BY77" s="851"/>
      <c r="BZ77" s="851"/>
      <c r="CA77" s="851"/>
      <c r="CB77" s="851"/>
      <c r="CC77" s="851"/>
      <c r="CD77" s="851"/>
      <c r="CE77" s="851"/>
      <c r="CF77" s="851"/>
      <c r="CG77" s="851"/>
      <c r="CH77" s="851"/>
      <c r="CI77" s="851"/>
      <c r="CJ77" s="851"/>
      <c r="CK77" s="851"/>
      <c r="CL77" s="851"/>
      <c r="CM77" s="851"/>
      <c r="CN77" s="851"/>
      <c r="CO77" s="851"/>
      <c r="CP77" s="851"/>
      <c r="CQ77" s="851"/>
      <c r="CR77" s="851"/>
      <c r="CS77" s="851"/>
      <c r="CT77" s="851"/>
      <c r="CU77" s="851"/>
      <c r="CV77" s="851"/>
      <c r="CW77" s="851"/>
      <c r="CX77" s="851"/>
      <c r="CY77" s="851"/>
      <c r="CZ77" s="851"/>
      <c r="DA77" s="851"/>
      <c r="DB77" s="851"/>
      <c r="DC77" s="851"/>
      <c r="DD77" s="851"/>
      <c r="DE77" s="851"/>
      <c r="DF77" s="851"/>
      <c r="DG77" s="851"/>
      <c r="DH77" s="851"/>
      <c r="DI77" s="851"/>
      <c r="DJ77" s="851"/>
      <c r="DK77" s="851"/>
      <c r="DL77" s="851"/>
      <c r="DM77" s="851"/>
      <c r="DN77" s="851"/>
      <c r="DO77" s="851"/>
      <c r="DP77" s="851"/>
      <c r="DQ77" s="851"/>
      <c r="DR77" s="851"/>
      <c r="DS77" s="851"/>
      <c r="DT77" s="851"/>
      <c r="DU77" s="851"/>
      <c r="DV77" s="851"/>
      <c r="DW77" s="851"/>
      <c r="DX77" s="851"/>
      <c r="DY77" s="851"/>
      <c r="DZ77" s="851"/>
      <c r="EA77" s="851"/>
      <c r="EB77" s="851"/>
      <c r="EC77" s="851"/>
      <c r="ED77" s="851"/>
      <c r="EE77" s="851"/>
      <c r="EF77" s="851"/>
      <c r="EG77" s="851"/>
      <c r="EH77" s="851"/>
      <c r="EI77" s="851"/>
      <c r="EJ77" s="851"/>
      <c r="EK77" s="851"/>
      <c r="EL77" s="851"/>
      <c r="EM77" s="851"/>
      <c r="EN77" s="851"/>
      <c r="EO77" s="851"/>
      <c r="EP77" s="851"/>
      <c r="EQ77" s="851"/>
      <c r="ER77" s="851"/>
      <c r="ES77" s="851"/>
      <c r="ET77" s="851"/>
      <c r="EU77" s="851"/>
      <c r="EV77" s="851"/>
      <c r="EW77" s="851"/>
      <c r="EX77" s="851"/>
      <c r="EY77" s="851"/>
      <c r="EZ77" s="851"/>
      <c r="FA77" s="851"/>
      <c r="FB77" s="851"/>
      <c r="FC77" s="851"/>
      <c r="FD77" s="851"/>
      <c r="FE77" s="851"/>
      <c r="FF77" s="851"/>
      <c r="FG77" s="851"/>
      <c r="FH77" s="851"/>
      <c r="FI77" s="851"/>
      <c r="FJ77" s="851"/>
      <c r="FK77" s="851"/>
      <c r="FL77" s="851"/>
      <c r="FM77" s="851"/>
      <c r="FN77" s="851"/>
      <c r="FO77" s="851"/>
      <c r="FP77" s="851"/>
      <c r="FQ77" s="851"/>
      <c r="FR77" s="851"/>
      <c r="FS77" s="851"/>
      <c r="FT77" s="851"/>
      <c r="FU77" s="851"/>
      <c r="FV77" s="851"/>
      <c r="FW77" s="851"/>
      <c r="FX77" s="851"/>
      <c r="FY77" s="851"/>
      <c r="FZ77" s="851"/>
      <c r="GA77" s="851"/>
      <c r="GB77" s="851"/>
      <c r="GC77" s="851"/>
      <c r="GD77" s="851"/>
      <c r="GE77" s="851"/>
      <c r="GF77" s="851"/>
      <c r="GG77" s="851"/>
      <c r="GH77" s="851"/>
      <c r="GI77" s="851"/>
      <c r="GJ77" s="851"/>
      <c r="GK77" s="851"/>
      <c r="GL77" s="851"/>
      <c r="GM77" s="851"/>
      <c r="GN77" s="851"/>
      <c r="GO77" s="851"/>
      <c r="GP77" s="851"/>
      <c r="GQ77" s="851"/>
      <c r="GR77" s="851"/>
      <c r="GS77" s="851"/>
      <c r="GT77" s="851"/>
      <c r="GU77" s="851"/>
      <c r="GV77" s="851"/>
      <c r="GW77" s="851"/>
      <c r="GX77" s="851"/>
      <c r="GY77" s="851"/>
      <c r="GZ77" s="851"/>
      <c r="HA77" s="851"/>
      <c r="HB77" s="851"/>
      <c r="HC77" s="851"/>
      <c r="HD77" s="851"/>
      <c r="HE77" s="851"/>
      <c r="HF77" s="851"/>
      <c r="HG77" s="851"/>
      <c r="HH77" s="851"/>
      <c r="HI77" s="851"/>
      <c r="HJ77" s="851"/>
      <c r="HK77" s="851"/>
      <c r="HL77" s="851"/>
      <c r="HM77" s="851"/>
      <c r="HN77" s="851"/>
      <c r="HO77" s="851"/>
      <c r="HP77" s="851"/>
      <c r="HQ77" s="851"/>
      <c r="HR77" s="851"/>
      <c r="HS77" s="851"/>
      <c r="HT77" s="851"/>
      <c r="HU77" s="851"/>
      <c r="HV77" s="851"/>
      <c r="HW77" s="851"/>
      <c r="HX77" s="851"/>
      <c r="HY77" s="851"/>
      <c r="HZ77" s="851"/>
      <c r="IA77" s="851"/>
      <c r="IB77" s="851"/>
      <c r="IC77" s="851"/>
      <c r="ID77" s="851"/>
      <c r="IE77" s="851"/>
      <c r="IF77" s="851"/>
      <c r="IG77" s="851"/>
      <c r="IH77" s="851"/>
      <c r="II77" s="851"/>
      <c r="IJ77" s="851"/>
      <c r="IK77" s="851"/>
      <c r="IL77" s="851"/>
      <c r="IM77" s="851"/>
      <c r="IN77" s="851"/>
      <c r="IO77" s="851"/>
      <c r="IP77" s="851"/>
      <c r="IQ77" s="851"/>
      <c r="IR77" s="851"/>
      <c r="IS77" s="851"/>
      <c r="IT77" s="851"/>
      <c r="IU77" s="851"/>
      <c r="IV77" s="851"/>
      <c r="IW77" s="851"/>
      <c r="IX77" s="851"/>
      <c r="IY77" s="851"/>
      <c r="IZ77" s="851"/>
      <c r="JA77" s="851"/>
      <c r="JB77" s="851"/>
      <c r="JC77" s="851"/>
      <c r="JD77" s="851"/>
      <c r="JE77" s="851"/>
      <c r="JF77" s="851"/>
      <c r="JG77" s="851"/>
      <c r="JH77" s="851"/>
      <c r="JI77" s="851"/>
      <c r="JJ77" s="851"/>
      <c r="JK77" s="851"/>
      <c r="JL77" s="851"/>
      <c r="JM77" s="851"/>
      <c r="JN77" s="851"/>
      <c r="JO77" s="851"/>
      <c r="JP77" s="851"/>
      <c r="JQ77" s="851"/>
      <c r="JR77" s="851"/>
      <c r="JS77" s="851"/>
      <c r="JT77" s="851"/>
      <c r="JU77" s="851"/>
      <c r="JV77" s="851"/>
      <c r="JW77" s="851"/>
      <c r="JX77" s="851"/>
      <c r="JY77" s="851"/>
      <c r="JZ77" s="851"/>
      <c r="KA77" s="851"/>
      <c r="KB77" s="851"/>
      <c r="KC77" s="851"/>
      <c r="KD77" s="851"/>
      <c r="KE77" s="851"/>
      <c r="KF77" s="851"/>
      <c r="KG77" s="851"/>
      <c r="KH77" s="851"/>
      <c r="KI77" s="851"/>
      <c r="KJ77" s="851"/>
      <c r="KK77" s="851"/>
      <c r="KL77" s="851"/>
      <c r="KM77" s="851"/>
      <c r="KN77" s="851"/>
      <c r="KO77" s="851"/>
      <c r="KP77" s="851"/>
      <c r="KQ77" s="851"/>
      <c r="KR77" s="851"/>
      <c r="KS77" s="851"/>
      <c r="KT77" s="851"/>
      <c r="KU77" s="851"/>
      <c r="KV77" s="851"/>
      <c r="KW77" s="851"/>
      <c r="KX77" s="851"/>
      <c r="KY77" s="851"/>
      <c r="KZ77" s="851"/>
      <c r="LA77" s="851"/>
      <c r="LB77" s="851"/>
      <c r="LC77" s="851"/>
      <c r="LD77" s="851"/>
      <c r="LE77" s="851"/>
      <c r="LF77" s="851"/>
      <c r="LG77" s="851"/>
      <c r="LH77" s="851"/>
      <c r="LI77" s="851"/>
      <c r="LJ77" s="851"/>
      <c r="LK77" s="851"/>
      <c r="LL77" s="851"/>
      <c r="LM77" s="852"/>
    </row>
    <row r="78" spans="1:325">
      <c r="A78" s="310"/>
      <c r="B78" s="309" t="s">
        <v>543</v>
      </c>
      <c r="C78" s="347" t="str">
        <f>"Rodiklio " &amp; IF(Result=0,"",Result) &amp; " pasiekimo fakto fiksavimas"</f>
        <v>Rodiklio Žuvusių ir (ar) sunkiai sužeistų pervažų naudotojų skaičius pasiekimo fakto fiksavimas</v>
      </c>
      <c r="D78" s="328"/>
      <c r="E78" s="328">
        <f ca="1">SUMIF($F$6:$LM$6,"&lt;="&amp;PAL,$F78:$LM78)</f>
        <v>132561115.88178194</v>
      </c>
      <c r="F78" s="878" t="str">
        <f ca="1">IFERROR(HLOOKUP(F$7,Rezultatai!$H$33:$DC$34,2,FALSE),"")</f>
        <v/>
      </c>
      <c r="G78" s="879"/>
      <c r="H78" s="879"/>
      <c r="I78" s="880"/>
      <c r="J78" s="878">
        <f ca="1">IFERROR(HLOOKUP(J$7,Rezultatai!$H$33:$DC$34,2,FALSE),"")</f>
        <v>0</v>
      </c>
      <c r="K78" s="879"/>
      <c r="L78" s="879"/>
      <c r="M78" s="880"/>
      <c r="N78" s="878">
        <f ca="1">IFERROR(HLOOKUP(N$7,Rezultatai!$H$33:$DC$34,2,FALSE),"")</f>
        <v>542131.64715510875</v>
      </c>
      <c r="O78" s="879"/>
      <c r="P78" s="879"/>
      <c r="Q78" s="880"/>
      <c r="R78" s="878">
        <f ca="1">IFERROR(HLOOKUP(R$7,Rezultatai!$H$33:$DC$34,2,FALSE),"")</f>
        <v>575088.9291607039</v>
      </c>
      <c r="S78" s="879"/>
      <c r="T78" s="879"/>
      <c r="U78" s="880"/>
      <c r="V78" s="878">
        <f ca="1">HLOOKUP(V$7,Rezultatai!$H$33:$DC$34,2,FALSE)</f>
        <v>621901.98511296767</v>
      </c>
      <c r="W78" s="879"/>
      <c r="X78" s="879"/>
      <c r="Y78" s="880"/>
      <c r="Z78" s="878">
        <f ca="1">HLOOKUP(Z$7,Rezultatai!$H$33:$DC$34,2,FALSE)</f>
        <v>647952.45639194862</v>
      </c>
      <c r="AA78" s="879"/>
      <c r="AB78" s="879"/>
      <c r="AC78" s="880"/>
      <c r="AD78" s="878">
        <f ca="1">HLOOKUP(AD$7,Rezultatai!$H$33:$DC$34,2,FALSE)</f>
        <v>1346352.8082912329</v>
      </c>
      <c r="AE78" s="879"/>
      <c r="AF78" s="879"/>
      <c r="AG78" s="880"/>
      <c r="AH78" s="878">
        <f ca="1">HLOOKUP(AH$7,Rezultatai!$H$33:$DC$34,2,FALSE)</f>
        <v>2168300.7087940737</v>
      </c>
      <c r="AI78" s="879"/>
      <c r="AJ78" s="879"/>
      <c r="AK78" s="880"/>
      <c r="AL78" s="878">
        <f ca="1">HLOOKUP(AL$7,Rezultatai!$H$33:$DC$34,2,FALSE)</f>
        <v>2906102.1605562456</v>
      </c>
      <c r="AM78" s="879"/>
      <c r="AN78" s="879"/>
      <c r="AO78" s="880"/>
      <c r="AP78" s="878">
        <f ca="1">HLOOKUP(AP$7,Rezultatai!$H$33:$DC$34,2,FALSE)</f>
        <v>2996210.2364945011</v>
      </c>
      <c r="AQ78" s="879"/>
      <c r="AR78" s="879"/>
      <c r="AS78" s="880"/>
      <c r="AT78" s="878">
        <f ca="1">HLOOKUP(AT$7,Rezultatai!$H$33:$DC$34,2,FALSE)</f>
        <v>3089418.2849722998</v>
      </c>
      <c r="AU78" s="879"/>
      <c r="AV78" s="879"/>
      <c r="AW78" s="880"/>
      <c r="AX78" s="878">
        <f ca="1">HLOOKUP(AX$7,Rezultatai!$H$33:$DC$34,2,FALSE)</f>
        <v>3185218.4689921052</v>
      </c>
      <c r="AY78" s="879"/>
      <c r="AZ78" s="879"/>
      <c r="BA78" s="880"/>
      <c r="BB78" s="878">
        <f ca="1">HLOOKUP(BB$7,Rezultatai!$H$33:$DC$34,2,FALSE)</f>
        <v>3284238.3697161875</v>
      </c>
      <c r="BC78" s="879"/>
      <c r="BD78" s="879"/>
      <c r="BE78" s="880"/>
      <c r="BF78" s="878">
        <f ca="1">HLOOKUP(BF$7,Rezultatai!$H$33:$DC$34,2,FALSE)</f>
        <v>3385974.0838389294</v>
      </c>
      <c r="BG78" s="879"/>
      <c r="BH78" s="879"/>
      <c r="BI78" s="880"/>
      <c r="BJ78" s="878">
        <f ca="1">HLOOKUP(BJ$7,Rezultatai!$H$33:$DC$34,2,FALSE)</f>
        <v>3490924.2510152659</v>
      </c>
      <c r="BK78" s="879"/>
      <c r="BL78" s="879"/>
      <c r="BM78" s="880"/>
      <c r="BN78" s="878">
        <f ca="1">HLOOKUP(BN$7,Rezultatai!$H$33:$DC$34,2,FALSE)</f>
        <v>3598854.3529258301</v>
      </c>
      <c r="BO78" s="879"/>
      <c r="BP78" s="879"/>
      <c r="BQ78" s="880"/>
      <c r="BR78" s="878">
        <f ca="1">HLOOKUP(BR$7,Rezultatai!$H$33:$DC$34,2,FALSE)</f>
        <v>3710134.4785498753</v>
      </c>
      <c r="BS78" s="879"/>
      <c r="BT78" s="879"/>
      <c r="BU78" s="880"/>
      <c r="BV78" s="878">
        <f ca="1">HLOOKUP(BV$7,Rezultatai!$H$33:$DC$34,2,FALSE)</f>
        <v>3825367.5078061013</v>
      </c>
      <c r="BW78" s="879"/>
      <c r="BX78" s="879"/>
      <c r="BY78" s="880"/>
      <c r="BZ78" s="878">
        <f ca="1">HLOOKUP(BZ$7,Rezultatai!$H$33:$DC$34,2,FALSE)</f>
        <v>3943926.8146534162</v>
      </c>
      <c r="CA78" s="879"/>
      <c r="CB78" s="879"/>
      <c r="CC78" s="880"/>
      <c r="CD78" s="878">
        <f ca="1">HLOOKUP(CD$7,Rezultatai!$H$33:$DC$34,2,FALSE)</f>
        <v>4066056.1914991923</v>
      </c>
      <c r="CE78" s="879"/>
      <c r="CF78" s="879"/>
      <c r="CG78" s="880"/>
      <c r="CH78" s="878">
        <f ca="1">HLOOKUP(CH$7,Rezultatai!$H$33:$DC$34,2,FALSE)</f>
        <v>4192365.5653824722</v>
      </c>
      <c r="CI78" s="879"/>
      <c r="CJ78" s="879"/>
      <c r="CK78" s="880"/>
      <c r="CL78" s="878">
        <f ca="1">HLOOKUP(CL$7,Rezultatai!$H$33:$DC$34,2,FALSE)</f>
        <v>4322234.9434510441</v>
      </c>
      <c r="CM78" s="879"/>
      <c r="CN78" s="879"/>
      <c r="CO78" s="880"/>
      <c r="CP78" s="878">
        <f ca="1">HLOOKUP(CP$7,Rezultatai!$H$33:$DC$34,2,FALSE)</f>
        <v>4455915.9505080953</v>
      </c>
      <c r="CQ78" s="879"/>
      <c r="CR78" s="879"/>
      <c r="CS78" s="880"/>
      <c r="CT78" s="878">
        <f ca="1">HLOOKUP(CT$7,Rezultatai!$H$33:$DC$34,2,FALSE)</f>
        <v>4594690.7119426606</v>
      </c>
      <c r="CU78" s="879"/>
      <c r="CV78" s="879"/>
      <c r="CW78" s="880"/>
      <c r="CX78" s="878">
        <f ca="1">HLOOKUP(CX$7,Rezultatai!$H$33:$DC$34,2,FALSE)</f>
        <v>4737450.8583459342</v>
      </c>
      <c r="CY78" s="879"/>
      <c r="CZ78" s="879"/>
      <c r="DA78" s="880"/>
      <c r="DB78" s="878">
        <f ca="1">HLOOKUP(DB$7,Rezultatai!$H$33:$DC$34,2,FALSE)</f>
        <v>4883587.644401541</v>
      </c>
      <c r="DC78" s="879"/>
      <c r="DD78" s="879"/>
      <c r="DE78" s="880"/>
      <c r="DF78" s="878">
        <f ca="1">HLOOKUP(DF$7,Rezultatai!$H$33:$DC$34,2,FALSE)</f>
        <v>5035091.3803336145</v>
      </c>
      <c r="DG78" s="879"/>
      <c r="DH78" s="879"/>
      <c r="DI78" s="880"/>
      <c r="DJ78" s="878">
        <f ca="1">HLOOKUP(DJ$7,Rezultatai!$H$33:$DC$34,2,FALSE)</f>
        <v>5190995.5664825123</v>
      </c>
      <c r="DK78" s="879"/>
      <c r="DL78" s="879"/>
      <c r="DM78" s="880"/>
      <c r="DN78" s="878">
        <f ca="1">HLOOKUP(DN$7,Rezultatai!$H$33:$DC$34,2,FALSE)</f>
        <v>5351932.1256733043</v>
      </c>
      <c r="DO78" s="879"/>
      <c r="DP78" s="879"/>
      <c r="DQ78" s="880"/>
      <c r="DR78" s="878">
        <f ca="1">HLOOKUP(DR$7,Rezultatai!$H$33:$DC$34,2,FALSE)</f>
        <v>5518004.1273137834</v>
      </c>
      <c r="DS78" s="879"/>
      <c r="DT78" s="879"/>
      <c r="DU78" s="880"/>
      <c r="DV78" s="878">
        <f ca="1">HLOOKUP(DV$7,Rezultatai!$H$33:$DC$34,2,FALSE)</f>
        <v>5689317.8990776213</v>
      </c>
      <c r="DW78" s="879"/>
      <c r="DX78" s="879"/>
      <c r="DY78" s="880"/>
      <c r="DZ78" s="878">
        <f ca="1">HLOOKUP(DZ$7,Rezultatai!$H$33:$DC$34,2,FALSE)</f>
        <v>5866116.2566808965</v>
      </c>
      <c r="EA78" s="879"/>
      <c r="EB78" s="879"/>
      <c r="EC78" s="880"/>
      <c r="ED78" s="878">
        <f ca="1">HLOOKUP(ED$7,Rezultatai!$H$33:$DC$34,2,FALSE)</f>
        <v>6047413.6485377932</v>
      </c>
      <c r="EE78" s="879"/>
      <c r="EF78" s="879"/>
      <c r="EG78" s="880"/>
      <c r="EH78" s="878">
        <f ca="1">HLOOKUP(EH$7,Rezultatai!$H$33:$DC$34,2,FALSE)</f>
        <v>6235258.7255715281</v>
      </c>
      <c r="EI78" s="879"/>
      <c r="EJ78" s="879"/>
      <c r="EK78" s="880"/>
      <c r="EL78" s="878">
        <f ca="1">HLOOKUP(EL$7,Rezultatai!$H$33:$DC$34,2,FALSE)</f>
        <v>6428539.961668225</v>
      </c>
      <c r="EM78" s="879"/>
      <c r="EN78" s="879"/>
      <c r="EO78" s="880"/>
      <c r="EP78" s="878">
        <f ca="1">HLOOKUP(EP$7,Rezultatai!$H$33:$DC$34,2,FALSE)</f>
        <v>6628046.7804849073</v>
      </c>
      <c r="EQ78" s="879"/>
      <c r="ER78" s="879"/>
      <c r="ES78" s="880"/>
      <c r="ET78" s="878">
        <f ca="1">HLOOKUP(ET$7,Rezultatai!$H$33:$DC$34,2,FALSE)</f>
        <v>0</v>
      </c>
      <c r="EU78" s="879"/>
      <c r="EV78" s="879"/>
      <c r="EW78" s="880"/>
      <c r="EX78" s="878">
        <f ca="1">HLOOKUP(EX$7,Rezultatai!$H$33:$DC$34,2,FALSE)</f>
        <v>0</v>
      </c>
      <c r="EY78" s="879"/>
      <c r="EZ78" s="879"/>
      <c r="FA78" s="880"/>
      <c r="FB78" s="878">
        <f ca="1">HLOOKUP(FB$7,Rezultatai!$H$33:$DC$34,2,FALSE)</f>
        <v>0</v>
      </c>
      <c r="FC78" s="879"/>
      <c r="FD78" s="879"/>
      <c r="FE78" s="880"/>
      <c r="FF78" s="878">
        <f ca="1">HLOOKUP(FF$7,Rezultatai!$H$33:$DC$34,2,FALSE)</f>
        <v>0</v>
      </c>
      <c r="FG78" s="879"/>
      <c r="FH78" s="879"/>
      <c r="FI78" s="880"/>
      <c r="FJ78" s="878">
        <f ca="1">HLOOKUP(FJ$7,Rezultatai!$H$33:$DC$34,2,FALSE)</f>
        <v>0</v>
      </c>
      <c r="FK78" s="879"/>
      <c r="FL78" s="879"/>
      <c r="FM78" s="880"/>
      <c r="FN78" s="878">
        <f ca="1">HLOOKUP(FN$7,Rezultatai!$H$33:$DC$34,2,FALSE)</f>
        <v>0</v>
      </c>
      <c r="FO78" s="879"/>
      <c r="FP78" s="879"/>
      <c r="FQ78" s="880"/>
      <c r="FR78" s="878">
        <f ca="1">HLOOKUP(FR$7,Rezultatai!$H$33:$DC$34,2,FALSE)</f>
        <v>0</v>
      </c>
      <c r="FS78" s="879"/>
      <c r="FT78" s="879"/>
      <c r="FU78" s="880"/>
      <c r="FV78" s="878">
        <f ca="1">HLOOKUP(FV$7,Rezultatai!$H$33:$DC$34,2,FALSE)</f>
        <v>0</v>
      </c>
      <c r="FW78" s="879"/>
      <c r="FX78" s="879"/>
      <c r="FY78" s="880"/>
      <c r="FZ78" s="878">
        <f ca="1">HLOOKUP(FZ$7,Rezultatai!$H$33:$DC$34,2,FALSE)</f>
        <v>0</v>
      </c>
      <c r="GA78" s="879"/>
      <c r="GB78" s="879"/>
      <c r="GC78" s="880"/>
      <c r="GD78" s="878">
        <f ca="1">HLOOKUP(GD$7,Rezultatai!$H$33:$DC$34,2,FALSE)</f>
        <v>0</v>
      </c>
      <c r="GE78" s="879"/>
      <c r="GF78" s="879"/>
      <c r="GG78" s="880"/>
      <c r="GH78" s="878">
        <f ca="1">HLOOKUP(GH$7,Rezultatai!$H$33:$DC$34,2,FALSE)</f>
        <v>0</v>
      </c>
      <c r="GI78" s="879"/>
      <c r="GJ78" s="879"/>
      <c r="GK78" s="880"/>
      <c r="GL78" s="878">
        <f ca="1">HLOOKUP(GL$7,Rezultatai!$H$33:$DC$34,2,FALSE)</f>
        <v>0</v>
      </c>
      <c r="GM78" s="879"/>
      <c r="GN78" s="879"/>
      <c r="GO78" s="880"/>
      <c r="GP78" s="878">
        <f ca="1">HLOOKUP(GP$7,Rezultatai!$H$33:$DC$34,2,FALSE)</f>
        <v>0</v>
      </c>
      <c r="GQ78" s="879"/>
      <c r="GR78" s="879"/>
      <c r="GS78" s="880"/>
      <c r="GT78" s="878">
        <f ca="1">HLOOKUP(GT$7,Rezultatai!$H$33:$DC$34,2,FALSE)</f>
        <v>0</v>
      </c>
      <c r="GU78" s="879"/>
      <c r="GV78" s="879"/>
      <c r="GW78" s="880"/>
      <c r="GX78" s="878">
        <f ca="1">HLOOKUP(GX$7,Rezultatai!$H$33:$DC$34,2,FALSE)</f>
        <v>0</v>
      </c>
      <c r="GY78" s="879"/>
      <c r="GZ78" s="879"/>
      <c r="HA78" s="880"/>
      <c r="HB78" s="878">
        <f ca="1">HLOOKUP(HB$7,Rezultatai!$H$33:$DC$34,2,FALSE)</f>
        <v>0</v>
      </c>
      <c r="HC78" s="879"/>
      <c r="HD78" s="879"/>
      <c r="HE78" s="880"/>
      <c r="HF78" s="878">
        <f ca="1">HLOOKUP(HF$7,Rezultatai!$H$33:$DC$34,2,FALSE)</f>
        <v>0</v>
      </c>
      <c r="HG78" s="879"/>
      <c r="HH78" s="879"/>
      <c r="HI78" s="880"/>
      <c r="HJ78" s="878">
        <f ca="1">HLOOKUP(HJ$7,Rezultatai!$H$33:$DC$34,2,FALSE)</f>
        <v>0</v>
      </c>
      <c r="HK78" s="879"/>
      <c r="HL78" s="879"/>
      <c r="HM78" s="880"/>
      <c r="HN78" s="878">
        <f ca="1">HLOOKUP(HN$7,Rezultatai!$H$33:$DC$34,2,FALSE)</f>
        <v>0</v>
      </c>
      <c r="HO78" s="879"/>
      <c r="HP78" s="879"/>
      <c r="HQ78" s="880"/>
      <c r="HR78" s="878">
        <f ca="1">HLOOKUP(HR$7,Rezultatai!$H$33:$DC$34,2,FALSE)</f>
        <v>0</v>
      </c>
      <c r="HS78" s="879"/>
      <c r="HT78" s="879"/>
      <c r="HU78" s="880"/>
      <c r="HV78" s="878">
        <f ca="1">HLOOKUP(HV$7,Rezultatai!$H$33:$DC$34,2,FALSE)</f>
        <v>0</v>
      </c>
      <c r="HW78" s="879"/>
      <c r="HX78" s="879"/>
      <c r="HY78" s="880"/>
      <c r="HZ78" s="878">
        <f ca="1">HLOOKUP(HZ$7,Rezultatai!$H$33:$DC$34,2,FALSE)</f>
        <v>0</v>
      </c>
      <c r="IA78" s="879"/>
      <c r="IB78" s="879"/>
      <c r="IC78" s="880"/>
      <c r="ID78" s="878">
        <f ca="1">HLOOKUP(ID$7,Rezultatai!$H$33:$DC$34,2,FALSE)</f>
        <v>0</v>
      </c>
      <c r="IE78" s="879"/>
      <c r="IF78" s="879"/>
      <c r="IG78" s="880"/>
      <c r="IH78" s="878">
        <f ca="1">HLOOKUP(IH$7,Rezultatai!$H$33:$DC$34,2,FALSE)</f>
        <v>0</v>
      </c>
      <c r="II78" s="879"/>
      <c r="IJ78" s="879"/>
      <c r="IK78" s="880"/>
      <c r="IL78" s="878">
        <f ca="1">HLOOKUP(IL$7,Rezultatai!$H$33:$DC$34,2,FALSE)</f>
        <v>0</v>
      </c>
      <c r="IM78" s="879"/>
      <c r="IN78" s="879"/>
      <c r="IO78" s="880"/>
      <c r="IP78" s="878">
        <f ca="1">HLOOKUP(IP$7,Rezultatai!$H$33:$DC$34,2,FALSE)</f>
        <v>0</v>
      </c>
      <c r="IQ78" s="879"/>
      <c r="IR78" s="879"/>
      <c r="IS78" s="880"/>
      <c r="IT78" s="878">
        <f ca="1">HLOOKUP(IT$7,Rezultatai!$H$33:$DC$34,2,FALSE)</f>
        <v>0</v>
      </c>
      <c r="IU78" s="879"/>
      <c r="IV78" s="879"/>
      <c r="IW78" s="880"/>
      <c r="IX78" s="878">
        <f ca="1">HLOOKUP(IX$7,Rezultatai!$H$33:$DC$34,2,FALSE)</f>
        <v>0</v>
      </c>
      <c r="IY78" s="879"/>
      <c r="IZ78" s="879"/>
      <c r="JA78" s="880"/>
      <c r="JB78" s="878">
        <f ca="1">HLOOKUP(JB$7,Rezultatai!$H$33:$DC$34,2,FALSE)</f>
        <v>0</v>
      </c>
      <c r="JC78" s="879"/>
      <c r="JD78" s="879"/>
      <c r="JE78" s="880"/>
      <c r="JF78" s="878">
        <f ca="1">HLOOKUP(JF$7,Rezultatai!$H$33:$DC$34,2,FALSE)</f>
        <v>0</v>
      </c>
      <c r="JG78" s="879"/>
      <c r="JH78" s="879"/>
      <c r="JI78" s="880"/>
      <c r="JJ78" s="878">
        <f ca="1">HLOOKUP(JJ$7,Rezultatai!$H$33:$DC$34,2,FALSE)</f>
        <v>0</v>
      </c>
      <c r="JK78" s="879"/>
      <c r="JL78" s="879"/>
      <c r="JM78" s="880"/>
      <c r="JN78" s="878">
        <f ca="1">HLOOKUP(JN$7,Rezultatai!$H$33:$DC$34,2,FALSE)</f>
        <v>0</v>
      </c>
      <c r="JO78" s="879"/>
      <c r="JP78" s="879"/>
      <c r="JQ78" s="880"/>
      <c r="JR78" s="878">
        <f ca="1">HLOOKUP(JR$7,Rezultatai!$H$33:$DC$34,2,FALSE)</f>
        <v>0</v>
      </c>
      <c r="JS78" s="879"/>
      <c r="JT78" s="879"/>
      <c r="JU78" s="880"/>
      <c r="JV78" s="878">
        <f ca="1">HLOOKUP(JV$7,Rezultatai!$H$33:$DC$34,2,FALSE)</f>
        <v>0</v>
      </c>
      <c r="JW78" s="879"/>
      <c r="JX78" s="879"/>
      <c r="JY78" s="880"/>
      <c r="JZ78" s="878">
        <f ca="1">HLOOKUP(JZ$7,Rezultatai!$H$33:$DC$34,2,FALSE)</f>
        <v>0</v>
      </c>
      <c r="KA78" s="879"/>
      <c r="KB78" s="879"/>
      <c r="KC78" s="880"/>
      <c r="KD78" s="878">
        <f ca="1">HLOOKUP(KD$7,Rezultatai!$H$33:$DC$34,2,FALSE)</f>
        <v>0</v>
      </c>
      <c r="KE78" s="879"/>
      <c r="KF78" s="879"/>
      <c r="KG78" s="880"/>
      <c r="KH78" s="878">
        <f ca="1">HLOOKUP(KH$7,Rezultatai!$H$33:$DC$34,2,FALSE)</f>
        <v>0</v>
      </c>
      <c r="KI78" s="879"/>
      <c r="KJ78" s="879"/>
      <c r="KK78" s="880"/>
      <c r="KL78" s="878">
        <f ca="1">HLOOKUP(KL$7,Rezultatai!$H$33:$DC$34,2,FALSE)</f>
        <v>0</v>
      </c>
      <c r="KM78" s="879"/>
      <c r="KN78" s="879"/>
      <c r="KO78" s="880"/>
      <c r="KP78" s="878">
        <f ca="1">HLOOKUP(KP$7,Rezultatai!$H$33:$DC$34,2,FALSE)</f>
        <v>0</v>
      </c>
      <c r="KQ78" s="879"/>
      <c r="KR78" s="879"/>
      <c r="KS78" s="880"/>
      <c r="KT78" s="878">
        <f ca="1">HLOOKUP(KT$7,Rezultatai!$H$33:$DC$34,2,FALSE)</f>
        <v>0</v>
      </c>
      <c r="KU78" s="879"/>
      <c r="KV78" s="879"/>
      <c r="KW78" s="880"/>
      <c r="KX78" s="878">
        <f ca="1">HLOOKUP(KX$7,Rezultatai!$H$33:$DC$34,2,FALSE)</f>
        <v>0</v>
      </c>
      <c r="KY78" s="879"/>
      <c r="KZ78" s="879"/>
      <c r="LA78" s="880"/>
      <c r="LB78" s="878">
        <f ca="1">HLOOKUP(LB$7,Rezultatai!$H$33:$DC$34,2,FALSE)</f>
        <v>0</v>
      </c>
      <c r="LC78" s="879"/>
      <c r="LD78" s="879"/>
      <c r="LE78" s="880"/>
      <c r="LF78" s="878">
        <f ca="1">HLOOKUP(LF$7,Rezultatai!$H$33:$DC$34,2,FALSE)</f>
        <v>0</v>
      </c>
      <c r="LG78" s="879"/>
      <c r="LH78" s="879"/>
      <c r="LI78" s="880"/>
      <c r="LJ78" s="878">
        <f ca="1">HLOOKUP(LJ$7,Rezultatai!$H$33:$DC$34,2,FALSE)</f>
        <v>0</v>
      </c>
      <c r="LK78" s="879"/>
      <c r="LL78" s="879"/>
      <c r="LM78" s="880"/>
    </row>
    <row r="79" spans="1:325">
      <c r="A79" s="310"/>
      <c r="B79" s="309" t="s">
        <v>545</v>
      </c>
      <c r="C79" s="297" t="s">
        <v>443</v>
      </c>
      <c r="D79" s="328"/>
      <c r="E79" s="328">
        <f ca="1">SUMIF($F$6:$LM$6,"&lt;="&amp;PAL,$F79:$LM79)</f>
        <v>0</v>
      </c>
      <c r="F79" s="853"/>
      <c r="G79" s="854"/>
      <c r="H79" s="854"/>
      <c r="I79" s="855"/>
      <c r="J79" s="853"/>
      <c r="K79" s="854"/>
      <c r="L79" s="854"/>
      <c r="M79" s="855"/>
      <c r="N79" s="853"/>
      <c r="O79" s="854"/>
      <c r="P79" s="854"/>
      <c r="Q79" s="855"/>
      <c r="R79" s="853"/>
      <c r="S79" s="854"/>
      <c r="T79" s="854"/>
      <c r="U79" s="855"/>
      <c r="V79" s="853"/>
      <c r="W79" s="854"/>
      <c r="X79" s="854"/>
      <c r="Y79" s="855"/>
      <c r="Z79" s="853"/>
      <c r="AA79" s="854"/>
      <c r="AB79" s="854"/>
      <c r="AC79" s="855"/>
      <c r="AD79" s="853"/>
      <c r="AE79" s="854"/>
      <c r="AF79" s="854"/>
      <c r="AG79" s="855"/>
      <c r="AH79" s="853"/>
      <c r="AI79" s="854"/>
      <c r="AJ79" s="854"/>
      <c r="AK79" s="855"/>
      <c r="AL79" s="853"/>
      <c r="AM79" s="854"/>
      <c r="AN79" s="854"/>
      <c r="AO79" s="855"/>
      <c r="AP79" s="853"/>
      <c r="AQ79" s="854"/>
      <c r="AR79" s="854"/>
      <c r="AS79" s="855"/>
      <c r="AT79" s="853"/>
      <c r="AU79" s="854"/>
      <c r="AV79" s="854"/>
      <c r="AW79" s="855"/>
      <c r="AX79" s="853"/>
      <c r="AY79" s="854"/>
      <c r="AZ79" s="854"/>
      <c r="BA79" s="855"/>
      <c r="BB79" s="853"/>
      <c r="BC79" s="854"/>
      <c r="BD79" s="854"/>
      <c r="BE79" s="855"/>
      <c r="BF79" s="853"/>
      <c r="BG79" s="854"/>
      <c r="BH79" s="854"/>
      <c r="BI79" s="855"/>
      <c r="BJ79" s="853"/>
      <c r="BK79" s="854"/>
      <c r="BL79" s="854"/>
      <c r="BM79" s="855"/>
      <c r="BN79" s="853"/>
      <c r="BO79" s="854"/>
      <c r="BP79" s="854"/>
      <c r="BQ79" s="855"/>
      <c r="BR79" s="853"/>
      <c r="BS79" s="854"/>
      <c r="BT79" s="854"/>
      <c r="BU79" s="855"/>
      <c r="BV79" s="853"/>
      <c r="BW79" s="854"/>
      <c r="BX79" s="854"/>
      <c r="BY79" s="855"/>
      <c r="BZ79" s="853"/>
      <c r="CA79" s="854"/>
      <c r="CB79" s="854"/>
      <c r="CC79" s="855"/>
      <c r="CD79" s="853"/>
      <c r="CE79" s="854"/>
      <c r="CF79" s="854"/>
      <c r="CG79" s="855"/>
      <c r="CH79" s="853"/>
      <c r="CI79" s="854"/>
      <c r="CJ79" s="854"/>
      <c r="CK79" s="855"/>
      <c r="CL79" s="853"/>
      <c r="CM79" s="854"/>
      <c r="CN79" s="854"/>
      <c r="CO79" s="855"/>
      <c r="CP79" s="853"/>
      <c r="CQ79" s="854"/>
      <c r="CR79" s="854"/>
      <c r="CS79" s="855"/>
      <c r="CT79" s="853"/>
      <c r="CU79" s="854"/>
      <c r="CV79" s="854"/>
      <c r="CW79" s="855"/>
      <c r="CX79" s="853"/>
      <c r="CY79" s="854"/>
      <c r="CZ79" s="854"/>
      <c r="DA79" s="855"/>
      <c r="DB79" s="853"/>
      <c r="DC79" s="854"/>
      <c r="DD79" s="854"/>
      <c r="DE79" s="855"/>
      <c r="DF79" s="853"/>
      <c r="DG79" s="854"/>
      <c r="DH79" s="854"/>
      <c r="DI79" s="855"/>
      <c r="DJ79" s="853"/>
      <c r="DK79" s="854"/>
      <c r="DL79" s="854"/>
      <c r="DM79" s="855"/>
      <c r="DN79" s="853"/>
      <c r="DO79" s="854"/>
      <c r="DP79" s="854"/>
      <c r="DQ79" s="855"/>
      <c r="DR79" s="853"/>
      <c r="DS79" s="854"/>
      <c r="DT79" s="854"/>
      <c r="DU79" s="855"/>
      <c r="DV79" s="853"/>
      <c r="DW79" s="854"/>
      <c r="DX79" s="854"/>
      <c r="DY79" s="855"/>
      <c r="DZ79" s="853"/>
      <c r="EA79" s="854"/>
      <c r="EB79" s="854"/>
      <c r="EC79" s="855"/>
      <c r="ED79" s="853"/>
      <c r="EE79" s="854"/>
      <c r="EF79" s="854"/>
      <c r="EG79" s="855"/>
      <c r="EH79" s="853"/>
      <c r="EI79" s="854"/>
      <c r="EJ79" s="854"/>
      <c r="EK79" s="855"/>
      <c r="EL79" s="853"/>
      <c r="EM79" s="854"/>
      <c r="EN79" s="854"/>
      <c r="EO79" s="855"/>
      <c r="EP79" s="853"/>
      <c r="EQ79" s="854"/>
      <c r="ER79" s="854"/>
      <c r="ES79" s="855"/>
      <c r="ET79" s="853"/>
      <c r="EU79" s="854"/>
      <c r="EV79" s="854"/>
      <c r="EW79" s="855"/>
      <c r="EX79" s="853"/>
      <c r="EY79" s="854"/>
      <c r="EZ79" s="854"/>
      <c r="FA79" s="855"/>
      <c r="FB79" s="853"/>
      <c r="FC79" s="854"/>
      <c r="FD79" s="854"/>
      <c r="FE79" s="855"/>
      <c r="FF79" s="853"/>
      <c r="FG79" s="854"/>
      <c r="FH79" s="854"/>
      <c r="FI79" s="855"/>
      <c r="FJ79" s="853"/>
      <c r="FK79" s="854"/>
      <c r="FL79" s="854"/>
      <c r="FM79" s="855"/>
      <c r="FN79" s="853"/>
      <c r="FO79" s="854"/>
      <c r="FP79" s="854"/>
      <c r="FQ79" s="855"/>
      <c r="FR79" s="853"/>
      <c r="FS79" s="854"/>
      <c r="FT79" s="854"/>
      <c r="FU79" s="855"/>
      <c r="FV79" s="853"/>
      <c r="FW79" s="854"/>
      <c r="FX79" s="854"/>
      <c r="FY79" s="855"/>
      <c r="FZ79" s="853"/>
      <c r="GA79" s="854"/>
      <c r="GB79" s="854"/>
      <c r="GC79" s="855"/>
      <c r="GD79" s="853"/>
      <c r="GE79" s="854"/>
      <c r="GF79" s="854"/>
      <c r="GG79" s="855"/>
      <c r="GH79" s="853"/>
      <c r="GI79" s="854"/>
      <c r="GJ79" s="854"/>
      <c r="GK79" s="855"/>
      <c r="GL79" s="853"/>
      <c r="GM79" s="854"/>
      <c r="GN79" s="854"/>
      <c r="GO79" s="855"/>
      <c r="GP79" s="853"/>
      <c r="GQ79" s="854"/>
      <c r="GR79" s="854"/>
      <c r="GS79" s="855"/>
      <c r="GT79" s="853"/>
      <c r="GU79" s="854"/>
      <c r="GV79" s="854"/>
      <c r="GW79" s="855"/>
      <c r="GX79" s="853"/>
      <c r="GY79" s="854"/>
      <c r="GZ79" s="854"/>
      <c r="HA79" s="855"/>
      <c r="HB79" s="853"/>
      <c r="HC79" s="854"/>
      <c r="HD79" s="854"/>
      <c r="HE79" s="855"/>
      <c r="HF79" s="853"/>
      <c r="HG79" s="854"/>
      <c r="HH79" s="854"/>
      <c r="HI79" s="855"/>
      <c r="HJ79" s="853"/>
      <c r="HK79" s="854"/>
      <c r="HL79" s="854"/>
      <c r="HM79" s="855"/>
      <c r="HN79" s="853"/>
      <c r="HO79" s="854"/>
      <c r="HP79" s="854"/>
      <c r="HQ79" s="855"/>
      <c r="HR79" s="853"/>
      <c r="HS79" s="854"/>
      <c r="HT79" s="854"/>
      <c r="HU79" s="855"/>
      <c r="HV79" s="853"/>
      <c r="HW79" s="854"/>
      <c r="HX79" s="854"/>
      <c r="HY79" s="855"/>
      <c r="HZ79" s="853"/>
      <c r="IA79" s="854"/>
      <c r="IB79" s="854"/>
      <c r="IC79" s="855"/>
      <c r="ID79" s="853"/>
      <c r="IE79" s="854"/>
      <c r="IF79" s="854"/>
      <c r="IG79" s="855"/>
      <c r="IH79" s="853"/>
      <c r="II79" s="854"/>
      <c r="IJ79" s="854"/>
      <c r="IK79" s="855"/>
      <c r="IL79" s="853"/>
      <c r="IM79" s="854"/>
      <c r="IN79" s="854"/>
      <c r="IO79" s="855"/>
      <c r="IP79" s="853"/>
      <c r="IQ79" s="854"/>
      <c r="IR79" s="854"/>
      <c r="IS79" s="855"/>
      <c r="IT79" s="853"/>
      <c r="IU79" s="854"/>
      <c r="IV79" s="854"/>
      <c r="IW79" s="855"/>
      <c r="IX79" s="853"/>
      <c r="IY79" s="854"/>
      <c r="IZ79" s="854"/>
      <c r="JA79" s="855"/>
      <c r="JB79" s="853"/>
      <c r="JC79" s="854"/>
      <c r="JD79" s="854"/>
      <c r="JE79" s="855"/>
      <c r="JF79" s="853"/>
      <c r="JG79" s="854"/>
      <c r="JH79" s="854"/>
      <c r="JI79" s="855"/>
      <c r="JJ79" s="853"/>
      <c r="JK79" s="854"/>
      <c r="JL79" s="854"/>
      <c r="JM79" s="855"/>
      <c r="JN79" s="853"/>
      <c r="JO79" s="854"/>
      <c r="JP79" s="854"/>
      <c r="JQ79" s="855"/>
      <c r="JR79" s="853"/>
      <c r="JS79" s="854"/>
      <c r="JT79" s="854"/>
      <c r="JU79" s="855"/>
      <c r="JV79" s="853"/>
      <c r="JW79" s="854"/>
      <c r="JX79" s="854"/>
      <c r="JY79" s="855"/>
      <c r="JZ79" s="853"/>
      <c r="KA79" s="854"/>
      <c r="KB79" s="854"/>
      <c r="KC79" s="855"/>
      <c r="KD79" s="853"/>
      <c r="KE79" s="854"/>
      <c r="KF79" s="854"/>
      <c r="KG79" s="855"/>
      <c r="KH79" s="853"/>
      <c r="KI79" s="854"/>
      <c r="KJ79" s="854"/>
      <c r="KK79" s="855"/>
      <c r="KL79" s="853"/>
      <c r="KM79" s="854"/>
      <c r="KN79" s="854"/>
      <c r="KO79" s="855"/>
      <c r="KP79" s="853"/>
      <c r="KQ79" s="854"/>
      <c r="KR79" s="854"/>
      <c r="KS79" s="855"/>
      <c r="KT79" s="853"/>
      <c r="KU79" s="854"/>
      <c r="KV79" s="854"/>
      <c r="KW79" s="855"/>
      <c r="KX79" s="853"/>
      <c r="KY79" s="854"/>
      <c r="KZ79" s="854"/>
      <c r="LA79" s="855"/>
      <c r="LB79" s="853"/>
      <c r="LC79" s="854"/>
      <c r="LD79" s="854"/>
      <c r="LE79" s="855"/>
      <c r="LF79" s="853"/>
      <c r="LG79" s="854"/>
      <c r="LH79" s="854"/>
      <c r="LI79" s="855"/>
      <c r="LJ79" s="853"/>
      <c r="LK79" s="854"/>
      <c r="LL79" s="854"/>
      <c r="LM79" s="855"/>
    </row>
    <row r="80" spans="1:325">
      <c r="A80" s="310"/>
      <c r="B80" s="309" t="s">
        <v>546</v>
      </c>
      <c r="C80" s="297" t="s">
        <v>442</v>
      </c>
      <c r="D80" s="328"/>
      <c r="E80" s="328">
        <f ca="1">SUMIF($F$6:$LM$6,"&lt;="&amp;PAL,$F80:$LM80)</f>
        <v>0</v>
      </c>
      <c r="F80" s="853"/>
      <c r="G80" s="854"/>
      <c r="H80" s="854"/>
      <c r="I80" s="855"/>
      <c r="J80" s="853"/>
      <c r="K80" s="854"/>
      <c r="L80" s="854"/>
      <c r="M80" s="855"/>
      <c r="N80" s="853"/>
      <c r="O80" s="854"/>
      <c r="P80" s="854"/>
      <c r="Q80" s="855"/>
      <c r="R80" s="853"/>
      <c r="S80" s="854"/>
      <c r="T80" s="854"/>
      <c r="U80" s="855"/>
      <c r="V80" s="853"/>
      <c r="W80" s="854"/>
      <c r="X80" s="854"/>
      <c r="Y80" s="855"/>
      <c r="Z80" s="853"/>
      <c r="AA80" s="854"/>
      <c r="AB80" s="854"/>
      <c r="AC80" s="855"/>
      <c r="AD80" s="853"/>
      <c r="AE80" s="854"/>
      <c r="AF80" s="854"/>
      <c r="AG80" s="855"/>
      <c r="AH80" s="853"/>
      <c r="AI80" s="854"/>
      <c r="AJ80" s="854"/>
      <c r="AK80" s="855"/>
      <c r="AL80" s="853"/>
      <c r="AM80" s="854"/>
      <c r="AN80" s="854"/>
      <c r="AO80" s="855"/>
      <c r="AP80" s="853"/>
      <c r="AQ80" s="854"/>
      <c r="AR80" s="854"/>
      <c r="AS80" s="855"/>
      <c r="AT80" s="853"/>
      <c r="AU80" s="854"/>
      <c r="AV80" s="854"/>
      <c r="AW80" s="855"/>
      <c r="AX80" s="853"/>
      <c r="AY80" s="854"/>
      <c r="AZ80" s="854"/>
      <c r="BA80" s="855"/>
      <c r="BB80" s="853"/>
      <c r="BC80" s="854"/>
      <c r="BD80" s="854"/>
      <c r="BE80" s="855"/>
      <c r="BF80" s="853"/>
      <c r="BG80" s="854"/>
      <c r="BH80" s="854"/>
      <c r="BI80" s="855"/>
      <c r="BJ80" s="853"/>
      <c r="BK80" s="854"/>
      <c r="BL80" s="854"/>
      <c r="BM80" s="855"/>
      <c r="BN80" s="853"/>
      <c r="BO80" s="854"/>
      <c r="BP80" s="854"/>
      <c r="BQ80" s="855"/>
      <c r="BR80" s="853"/>
      <c r="BS80" s="854"/>
      <c r="BT80" s="854"/>
      <c r="BU80" s="855"/>
      <c r="BV80" s="853"/>
      <c r="BW80" s="854"/>
      <c r="BX80" s="854"/>
      <c r="BY80" s="855"/>
      <c r="BZ80" s="853"/>
      <c r="CA80" s="854"/>
      <c r="CB80" s="854"/>
      <c r="CC80" s="855"/>
      <c r="CD80" s="853"/>
      <c r="CE80" s="854"/>
      <c r="CF80" s="854"/>
      <c r="CG80" s="855"/>
      <c r="CH80" s="853"/>
      <c r="CI80" s="854"/>
      <c r="CJ80" s="854"/>
      <c r="CK80" s="855"/>
      <c r="CL80" s="853"/>
      <c r="CM80" s="854"/>
      <c r="CN80" s="854"/>
      <c r="CO80" s="855"/>
      <c r="CP80" s="853"/>
      <c r="CQ80" s="854"/>
      <c r="CR80" s="854"/>
      <c r="CS80" s="855"/>
      <c r="CT80" s="853"/>
      <c r="CU80" s="854"/>
      <c r="CV80" s="854"/>
      <c r="CW80" s="855"/>
      <c r="CX80" s="853"/>
      <c r="CY80" s="854"/>
      <c r="CZ80" s="854"/>
      <c r="DA80" s="855"/>
      <c r="DB80" s="853"/>
      <c r="DC80" s="854"/>
      <c r="DD80" s="854"/>
      <c r="DE80" s="855"/>
      <c r="DF80" s="853"/>
      <c r="DG80" s="854"/>
      <c r="DH80" s="854"/>
      <c r="DI80" s="855"/>
      <c r="DJ80" s="853"/>
      <c r="DK80" s="854"/>
      <c r="DL80" s="854"/>
      <c r="DM80" s="855"/>
      <c r="DN80" s="853"/>
      <c r="DO80" s="854"/>
      <c r="DP80" s="854"/>
      <c r="DQ80" s="855"/>
      <c r="DR80" s="853"/>
      <c r="DS80" s="854"/>
      <c r="DT80" s="854"/>
      <c r="DU80" s="855"/>
      <c r="DV80" s="853"/>
      <c r="DW80" s="854"/>
      <c r="DX80" s="854"/>
      <c r="DY80" s="855"/>
      <c r="DZ80" s="853"/>
      <c r="EA80" s="854"/>
      <c r="EB80" s="854"/>
      <c r="EC80" s="855"/>
      <c r="ED80" s="853"/>
      <c r="EE80" s="854"/>
      <c r="EF80" s="854"/>
      <c r="EG80" s="855"/>
      <c r="EH80" s="853"/>
      <c r="EI80" s="854"/>
      <c r="EJ80" s="854"/>
      <c r="EK80" s="855"/>
      <c r="EL80" s="853"/>
      <c r="EM80" s="854"/>
      <c r="EN80" s="854"/>
      <c r="EO80" s="855"/>
      <c r="EP80" s="853"/>
      <c r="EQ80" s="854"/>
      <c r="ER80" s="854"/>
      <c r="ES80" s="855"/>
      <c r="ET80" s="853"/>
      <c r="EU80" s="854"/>
      <c r="EV80" s="854"/>
      <c r="EW80" s="855"/>
      <c r="EX80" s="853"/>
      <c r="EY80" s="854"/>
      <c r="EZ80" s="854"/>
      <c r="FA80" s="855"/>
      <c r="FB80" s="853"/>
      <c r="FC80" s="854"/>
      <c r="FD80" s="854"/>
      <c r="FE80" s="855"/>
      <c r="FF80" s="853"/>
      <c r="FG80" s="854"/>
      <c r="FH80" s="854"/>
      <c r="FI80" s="855"/>
      <c r="FJ80" s="853"/>
      <c r="FK80" s="854"/>
      <c r="FL80" s="854"/>
      <c r="FM80" s="855"/>
      <c r="FN80" s="853"/>
      <c r="FO80" s="854"/>
      <c r="FP80" s="854"/>
      <c r="FQ80" s="855"/>
      <c r="FR80" s="853"/>
      <c r="FS80" s="854"/>
      <c r="FT80" s="854"/>
      <c r="FU80" s="855"/>
      <c r="FV80" s="853"/>
      <c r="FW80" s="854"/>
      <c r="FX80" s="854"/>
      <c r="FY80" s="855"/>
      <c r="FZ80" s="853"/>
      <c r="GA80" s="854"/>
      <c r="GB80" s="854"/>
      <c r="GC80" s="855"/>
      <c r="GD80" s="853"/>
      <c r="GE80" s="854"/>
      <c r="GF80" s="854"/>
      <c r="GG80" s="855"/>
      <c r="GH80" s="853"/>
      <c r="GI80" s="854"/>
      <c r="GJ80" s="854"/>
      <c r="GK80" s="855"/>
      <c r="GL80" s="853"/>
      <c r="GM80" s="854"/>
      <c r="GN80" s="854"/>
      <c r="GO80" s="855"/>
      <c r="GP80" s="853"/>
      <c r="GQ80" s="854"/>
      <c r="GR80" s="854"/>
      <c r="GS80" s="855"/>
      <c r="GT80" s="853"/>
      <c r="GU80" s="854"/>
      <c r="GV80" s="854"/>
      <c r="GW80" s="855"/>
      <c r="GX80" s="853"/>
      <c r="GY80" s="854"/>
      <c r="GZ80" s="854"/>
      <c r="HA80" s="855"/>
      <c r="HB80" s="853"/>
      <c r="HC80" s="854"/>
      <c r="HD80" s="854"/>
      <c r="HE80" s="855"/>
      <c r="HF80" s="853"/>
      <c r="HG80" s="854"/>
      <c r="HH80" s="854"/>
      <c r="HI80" s="855"/>
      <c r="HJ80" s="853"/>
      <c r="HK80" s="854"/>
      <c r="HL80" s="854"/>
      <c r="HM80" s="855"/>
      <c r="HN80" s="853"/>
      <c r="HO80" s="854"/>
      <c r="HP80" s="854"/>
      <c r="HQ80" s="855"/>
      <c r="HR80" s="853"/>
      <c r="HS80" s="854"/>
      <c r="HT80" s="854"/>
      <c r="HU80" s="855"/>
      <c r="HV80" s="853"/>
      <c r="HW80" s="854"/>
      <c r="HX80" s="854"/>
      <c r="HY80" s="855"/>
      <c r="HZ80" s="853"/>
      <c r="IA80" s="854"/>
      <c r="IB80" s="854"/>
      <c r="IC80" s="855"/>
      <c r="ID80" s="853"/>
      <c r="IE80" s="854"/>
      <c r="IF80" s="854"/>
      <c r="IG80" s="855"/>
      <c r="IH80" s="853"/>
      <c r="II80" s="854"/>
      <c r="IJ80" s="854"/>
      <c r="IK80" s="855"/>
      <c r="IL80" s="853"/>
      <c r="IM80" s="854"/>
      <c r="IN80" s="854"/>
      <c r="IO80" s="855"/>
      <c r="IP80" s="853"/>
      <c r="IQ80" s="854"/>
      <c r="IR80" s="854"/>
      <c r="IS80" s="855"/>
      <c r="IT80" s="853"/>
      <c r="IU80" s="854"/>
      <c r="IV80" s="854"/>
      <c r="IW80" s="855"/>
      <c r="IX80" s="853"/>
      <c r="IY80" s="854"/>
      <c r="IZ80" s="854"/>
      <c r="JA80" s="855"/>
      <c r="JB80" s="853"/>
      <c r="JC80" s="854"/>
      <c r="JD80" s="854"/>
      <c r="JE80" s="855"/>
      <c r="JF80" s="853"/>
      <c r="JG80" s="854"/>
      <c r="JH80" s="854"/>
      <c r="JI80" s="855"/>
      <c r="JJ80" s="853"/>
      <c r="JK80" s="854"/>
      <c r="JL80" s="854"/>
      <c r="JM80" s="855"/>
      <c r="JN80" s="853"/>
      <c r="JO80" s="854"/>
      <c r="JP80" s="854"/>
      <c r="JQ80" s="855"/>
      <c r="JR80" s="853"/>
      <c r="JS80" s="854"/>
      <c r="JT80" s="854"/>
      <c r="JU80" s="855"/>
      <c r="JV80" s="853"/>
      <c r="JW80" s="854"/>
      <c r="JX80" s="854"/>
      <c r="JY80" s="855"/>
      <c r="JZ80" s="853"/>
      <c r="KA80" s="854"/>
      <c r="KB80" s="854"/>
      <c r="KC80" s="855"/>
      <c r="KD80" s="853"/>
      <c r="KE80" s="854"/>
      <c r="KF80" s="854"/>
      <c r="KG80" s="855"/>
      <c r="KH80" s="853"/>
      <c r="KI80" s="854"/>
      <c r="KJ80" s="854"/>
      <c r="KK80" s="855"/>
      <c r="KL80" s="853"/>
      <c r="KM80" s="854"/>
      <c r="KN80" s="854"/>
      <c r="KO80" s="855"/>
      <c r="KP80" s="853"/>
      <c r="KQ80" s="854"/>
      <c r="KR80" s="854"/>
      <c r="KS80" s="855"/>
      <c r="KT80" s="853"/>
      <c r="KU80" s="854"/>
      <c r="KV80" s="854"/>
      <c r="KW80" s="855"/>
      <c r="KX80" s="853"/>
      <c r="KY80" s="854"/>
      <c r="KZ80" s="854"/>
      <c r="LA80" s="855"/>
      <c r="LB80" s="853"/>
      <c r="LC80" s="854"/>
      <c r="LD80" s="854"/>
      <c r="LE80" s="855"/>
      <c r="LF80" s="853"/>
      <c r="LG80" s="854"/>
      <c r="LH80" s="854"/>
      <c r="LI80" s="855"/>
      <c r="LJ80" s="853"/>
      <c r="LK80" s="854"/>
      <c r="LL80" s="854"/>
      <c r="LM80" s="855"/>
    </row>
    <row r="81" spans="1:325">
      <c r="A81" s="310" t="str">
        <f>IF(OR(Data3!F5="Grand Total",Data3!F5=0),"",Data3!F5)</f>
        <v>L.1.1.</v>
      </c>
      <c r="B81" s="309" t="s">
        <v>547</v>
      </c>
      <c r="C81" s="347" t="str">
        <f ca="1">IFERROR(VLOOKUP(A81,Rezultatai!$B$44:$F$113,2,FALSE),"")</f>
        <v/>
      </c>
      <c r="D81" s="328">
        <f ca="1">SUMIF($F$6:$LM$6,"&lt;="&amp;PAL,$F81:$LM81)</f>
        <v>0</v>
      </c>
      <c r="E81" s="327"/>
      <c r="F81" s="873" t="str">
        <f ca="1">IFERROR(INDEX(Rezultatai!$H$40:$DC$113,MATCH($A81,Rezultatai!$B$40:$B$113,0),MATCH(F$7,Rezultatai!$H$40:$DC$40,0)),"")</f>
        <v/>
      </c>
      <c r="G81" s="865"/>
      <c r="H81" s="865"/>
      <c r="I81" s="866"/>
      <c r="J81" s="873" t="str">
        <f ca="1">IFERROR(INDEX(Rezultatai!$H$40:$DC$113,MATCH($A81,Rezultatai!$B$40:$B$113,0),MATCH(J$7,Rezultatai!$H$40:$DC$40,0)),"")</f>
        <v/>
      </c>
      <c r="K81" s="865"/>
      <c r="L81" s="865"/>
      <c r="M81" s="866"/>
      <c r="N81" s="873" t="str">
        <f ca="1">IFERROR(INDEX(Rezultatai!$H$40:$DC$113,MATCH($A81,Rezultatai!$B$40:$B$113,0),MATCH(N$7,Rezultatai!$H$40:$DC$40,0)),"")</f>
        <v/>
      </c>
      <c r="O81" s="865"/>
      <c r="P81" s="865"/>
      <c r="Q81" s="866"/>
      <c r="R81" s="873" t="str">
        <f ca="1">IFERROR(INDEX(Rezultatai!$H$40:$DC$113,MATCH($A81,Rezultatai!$B$40:$B$113,0),MATCH(R$7,Rezultatai!$H$40:$DC$40,0)),"")</f>
        <v/>
      </c>
      <c r="S81" s="865"/>
      <c r="T81" s="865"/>
      <c r="U81" s="866"/>
      <c r="V81" s="873" t="str">
        <f ca="1">IFERROR(INDEX(Rezultatai!$H$40:$DC$113,MATCH($A81,Rezultatai!$B$40:$B$113,0),MATCH(V$7,Rezultatai!$H$40:$DC$40,0)),"")</f>
        <v/>
      </c>
      <c r="W81" s="865"/>
      <c r="X81" s="865"/>
      <c r="Y81" s="866"/>
      <c r="Z81" s="873" t="str">
        <f ca="1">IFERROR(INDEX(Rezultatai!$H$40:$DC$113,MATCH($A81,Rezultatai!$B$40:$B$113,0),MATCH(Z$7,Rezultatai!$H$40:$DC$40,0)),"")</f>
        <v/>
      </c>
      <c r="AA81" s="865"/>
      <c r="AB81" s="865"/>
      <c r="AC81" s="866"/>
      <c r="AD81" s="873" t="str">
        <f ca="1">IFERROR(INDEX(Rezultatai!$H$40:$DC$113,MATCH($A81,Rezultatai!$B$40:$B$113,0),MATCH(AD$7,Rezultatai!$H$40:$DC$40,0)),"")</f>
        <v/>
      </c>
      <c r="AE81" s="865"/>
      <c r="AF81" s="865"/>
      <c r="AG81" s="866"/>
      <c r="AH81" s="873" t="str">
        <f ca="1">IFERROR(INDEX(Rezultatai!$H$40:$DC$113,MATCH($A81,Rezultatai!$B$40:$B$113,0),MATCH(AH$7,Rezultatai!$H$40:$DC$40,0)),"")</f>
        <v/>
      </c>
      <c r="AI81" s="865"/>
      <c r="AJ81" s="865"/>
      <c r="AK81" s="866"/>
      <c r="AL81" s="873" t="str">
        <f ca="1">IFERROR(INDEX(Rezultatai!$H$40:$DC$113,MATCH($A81,Rezultatai!$B$40:$B$113,0),MATCH(AL$7,Rezultatai!$H$40:$DC$40,0)),"")</f>
        <v/>
      </c>
      <c r="AM81" s="865"/>
      <c r="AN81" s="865"/>
      <c r="AO81" s="866"/>
      <c r="AP81" s="873" t="str">
        <f ca="1">IFERROR(INDEX(Rezultatai!$H$40:$DC$113,MATCH($A81,Rezultatai!$B$40:$B$113,0),MATCH(AP$7,Rezultatai!$H$40:$DC$40,0)),"")</f>
        <v/>
      </c>
      <c r="AQ81" s="865"/>
      <c r="AR81" s="865"/>
      <c r="AS81" s="866"/>
      <c r="AT81" s="873" t="str">
        <f ca="1">IFERROR(INDEX(Rezultatai!$H$40:$DC$113,MATCH($A81,Rezultatai!$B$40:$B$113,0),MATCH(AT$7,Rezultatai!$H$40:$DC$40,0)),"")</f>
        <v/>
      </c>
      <c r="AU81" s="865"/>
      <c r="AV81" s="865"/>
      <c r="AW81" s="866"/>
      <c r="AX81" s="873" t="str">
        <f ca="1">IFERROR(INDEX(Rezultatai!$H$40:$DC$113,MATCH($A81,Rezultatai!$B$40:$B$113,0),MATCH(AX$7,Rezultatai!$H$40:$DC$40,0)),"")</f>
        <v/>
      </c>
      <c r="AY81" s="865"/>
      <c r="AZ81" s="865"/>
      <c r="BA81" s="866"/>
      <c r="BB81" s="873" t="str">
        <f ca="1">IFERROR(INDEX(Rezultatai!$H$40:$DC$113,MATCH($A81,Rezultatai!$B$40:$B$113,0),MATCH(BB$7,Rezultatai!$H$40:$DC$40,0)),"")</f>
        <v/>
      </c>
      <c r="BC81" s="865"/>
      <c r="BD81" s="865"/>
      <c r="BE81" s="866"/>
      <c r="BF81" s="873" t="str">
        <f ca="1">IFERROR(INDEX(Rezultatai!$H$40:$DC$113,MATCH($A81,Rezultatai!$B$40:$B$113,0),MATCH(BF$7,Rezultatai!$H$40:$DC$40,0)),"")</f>
        <v/>
      </c>
      <c r="BG81" s="865"/>
      <c r="BH81" s="865"/>
      <c r="BI81" s="866"/>
      <c r="BJ81" s="873" t="str">
        <f ca="1">IFERROR(INDEX(Rezultatai!$H$40:$DC$113,MATCH($A81,Rezultatai!$B$40:$B$113,0),MATCH(BJ$7,Rezultatai!$H$40:$DC$40,0)),"")</f>
        <v/>
      </c>
      <c r="BK81" s="865"/>
      <c r="BL81" s="865"/>
      <c r="BM81" s="866"/>
      <c r="BN81" s="873" t="str">
        <f ca="1">IFERROR(INDEX(Rezultatai!$H$40:$DC$113,MATCH($A81,Rezultatai!$B$40:$B$113,0),MATCH(BN$7,Rezultatai!$H$40:$DC$40,0)),"")</f>
        <v/>
      </c>
      <c r="BO81" s="865"/>
      <c r="BP81" s="865"/>
      <c r="BQ81" s="866"/>
      <c r="BR81" s="873" t="str">
        <f ca="1">IFERROR(INDEX(Rezultatai!$H$40:$DC$113,MATCH($A81,Rezultatai!$B$40:$B$113,0),MATCH(BR$7,Rezultatai!$H$40:$DC$40,0)),"")</f>
        <v/>
      </c>
      <c r="BS81" s="865"/>
      <c r="BT81" s="865"/>
      <c r="BU81" s="866"/>
      <c r="BV81" s="873" t="str">
        <f ca="1">IFERROR(INDEX(Rezultatai!$H$40:$DC$113,MATCH($A81,Rezultatai!$B$40:$B$113,0),MATCH(BV$7,Rezultatai!$H$40:$DC$40,0)),"")</f>
        <v/>
      </c>
      <c r="BW81" s="865"/>
      <c r="BX81" s="865"/>
      <c r="BY81" s="866"/>
      <c r="BZ81" s="873" t="str">
        <f ca="1">IFERROR(INDEX(Rezultatai!$H$40:$DC$113,MATCH($A81,Rezultatai!$B$40:$B$113,0),MATCH(BZ$7,Rezultatai!$H$40:$DC$40,0)),"")</f>
        <v/>
      </c>
      <c r="CA81" s="865"/>
      <c r="CB81" s="865"/>
      <c r="CC81" s="866"/>
      <c r="CD81" s="873" t="str">
        <f ca="1">IFERROR(INDEX(Rezultatai!$H$40:$DC$113,MATCH($A81,Rezultatai!$B$40:$B$113,0),MATCH(CD$7,Rezultatai!$H$40:$DC$40,0)),"")</f>
        <v/>
      </c>
      <c r="CE81" s="865"/>
      <c r="CF81" s="865"/>
      <c r="CG81" s="866"/>
      <c r="CH81" s="873" t="str">
        <f ca="1">IFERROR(INDEX(Rezultatai!$H$40:$DC$113,MATCH($A81,Rezultatai!$B$40:$B$113,0),MATCH(CH$7,Rezultatai!$H$40:$DC$40,0)),"")</f>
        <v/>
      </c>
      <c r="CI81" s="865"/>
      <c r="CJ81" s="865"/>
      <c r="CK81" s="866"/>
      <c r="CL81" s="873" t="str">
        <f ca="1">IFERROR(INDEX(Rezultatai!$H$40:$DC$113,MATCH($A81,Rezultatai!$B$40:$B$113,0),MATCH(CL$7,Rezultatai!$H$40:$DC$40,0)),"")</f>
        <v/>
      </c>
      <c r="CM81" s="865"/>
      <c r="CN81" s="865"/>
      <c r="CO81" s="866"/>
      <c r="CP81" s="873" t="str">
        <f ca="1">IFERROR(INDEX(Rezultatai!$H$40:$DC$113,MATCH($A81,Rezultatai!$B$40:$B$113,0),MATCH(CP$7,Rezultatai!$H$40:$DC$40,0)),"")</f>
        <v/>
      </c>
      <c r="CQ81" s="865"/>
      <c r="CR81" s="865"/>
      <c r="CS81" s="866"/>
      <c r="CT81" s="873" t="str">
        <f ca="1">IFERROR(INDEX(Rezultatai!$H$40:$DC$113,MATCH($A81,Rezultatai!$B$40:$B$113,0),MATCH(CT$7,Rezultatai!$H$40:$DC$40,0)),"")</f>
        <v/>
      </c>
      <c r="CU81" s="865"/>
      <c r="CV81" s="865"/>
      <c r="CW81" s="866"/>
      <c r="CX81" s="873" t="str">
        <f ca="1">IFERROR(INDEX(Rezultatai!$H$40:$DC$113,MATCH($A81,Rezultatai!$B$40:$B$113,0),MATCH(CX$7,Rezultatai!$H$40:$DC$40,0)),"")</f>
        <v/>
      </c>
      <c r="CY81" s="865"/>
      <c r="CZ81" s="865"/>
      <c r="DA81" s="866"/>
      <c r="DB81" s="873" t="str">
        <f ca="1">IFERROR(INDEX(Rezultatai!$H$40:$DC$113,MATCH($A81,Rezultatai!$B$40:$B$113,0),MATCH(DB$7,Rezultatai!$H$40:$DC$40,0)),"")</f>
        <v/>
      </c>
      <c r="DC81" s="865"/>
      <c r="DD81" s="865"/>
      <c r="DE81" s="866"/>
      <c r="DF81" s="873" t="str">
        <f ca="1">IFERROR(INDEX(Rezultatai!$H$40:$DC$113,MATCH($A81,Rezultatai!$B$40:$B$113,0),MATCH(DF$7,Rezultatai!$H$40:$DC$40,0)),"")</f>
        <v/>
      </c>
      <c r="DG81" s="865"/>
      <c r="DH81" s="865"/>
      <c r="DI81" s="866"/>
      <c r="DJ81" s="873" t="str">
        <f ca="1">IFERROR(INDEX(Rezultatai!$H$40:$DC$113,MATCH($A81,Rezultatai!$B$40:$B$113,0),MATCH(DJ$7,Rezultatai!$H$40:$DC$40,0)),"")</f>
        <v/>
      </c>
      <c r="DK81" s="865"/>
      <c r="DL81" s="865"/>
      <c r="DM81" s="866"/>
      <c r="DN81" s="873" t="str">
        <f ca="1">IFERROR(INDEX(Rezultatai!$H$40:$DC$113,MATCH($A81,Rezultatai!$B$40:$B$113,0),MATCH(DN$7,Rezultatai!$H$40:$DC$40,0)),"")</f>
        <v/>
      </c>
      <c r="DO81" s="865"/>
      <c r="DP81" s="865"/>
      <c r="DQ81" s="866"/>
      <c r="DR81" s="873" t="str">
        <f ca="1">IFERROR(INDEX(Rezultatai!$H$40:$DC$113,MATCH($A81,Rezultatai!$B$40:$B$113,0),MATCH(DR$7,Rezultatai!$H$40:$DC$40,0)),"")</f>
        <v/>
      </c>
      <c r="DS81" s="865"/>
      <c r="DT81" s="865"/>
      <c r="DU81" s="866"/>
      <c r="DV81" s="873" t="str">
        <f ca="1">IFERROR(INDEX(Rezultatai!$H$40:$DC$113,MATCH($A81,Rezultatai!$B$40:$B$113,0),MATCH(DV$7,Rezultatai!$H$40:$DC$40,0)),"")</f>
        <v/>
      </c>
      <c r="DW81" s="865"/>
      <c r="DX81" s="865"/>
      <c r="DY81" s="866"/>
      <c r="DZ81" s="873" t="str">
        <f ca="1">IFERROR(INDEX(Rezultatai!$H$40:$DC$113,MATCH($A81,Rezultatai!$B$40:$B$113,0),MATCH(DZ$7,Rezultatai!$H$40:$DC$40,0)),"")</f>
        <v/>
      </c>
      <c r="EA81" s="865"/>
      <c r="EB81" s="865"/>
      <c r="EC81" s="866"/>
      <c r="ED81" s="873" t="str">
        <f ca="1">IFERROR(INDEX(Rezultatai!$H$40:$DC$113,MATCH($A81,Rezultatai!$B$40:$B$113,0),MATCH(ED$7,Rezultatai!$H$40:$DC$40,0)),"")</f>
        <v/>
      </c>
      <c r="EE81" s="865"/>
      <c r="EF81" s="865"/>
      <c r="EG81" s="866"/>
      <c r="EH81" s="873" t="str">
        <f ca="1">IFERROR(INDEX(Rezultatai!$H$40:$DC$113,MATCH($A81,Rezultatai!$B$40:$B$113,0),MATCH(EH$7,Rezultatai!$H$40:$DC$40,0)),"")</f>
        <v/>
      </c>
      <c r="EI81" s="865"/>
      <c r="EJ81" s="865"/>
      <c r="EK81" s="866"/>
      <c r="EL81" s="873" t="str">
        <f ca="1">IFERROR(INDEX(Rezultatai!$H$40:$DC$113,MATCH($A81,Rezultatai!$B$40:$B$113,0),MATCH(EL$7,Rezultatai!$H$40:$DC$40,0)),"")</f>
        <v/>
      </c>
      <c r="EM81" s="865"/>
      <c r="EN81" s="865"/>
      <c r="EO81" s="866"/>
      <c r="EP81" s="873" t="str">
        <f ca="1">IFERROR(INDEX(Rezultatai!$H$40:$DC$113,MATCH($A81,Rezultatai!$B$40:$B$113,0),MATCH(EP$7,Rezultatai!$H$40:$DC$40,0)),"")</f>
        <v/>
      </c>
      <c r="EQ81" s="865"/>
      <c r="ER81" s="865"/>
      <c r="ES81" s="866"/>
      <c r="ET81" s="873" t="str">
        <f ca="1">IFERROR(INDEX(Rezultatai!$H$40:$DC$113,MATCH($A81,Rezultatai!$B$40:$B$113,0),MATCH(ET$7,Rezultatai!$H$40:$DC$40,0)),"")</f>
        <v/>
      </c>
      <c r="EU81" s="865"/>
      <c r="EV81" s="865"/>
      <c r="EW81" s="866"/>
      <c r="EX81" s="873" t="str">
        <f ca="1">IFERROR(INDEX(Rezultatai!$H$40:$DC$113,MATCH($A81,Rezultatai!$B$40:$B$113,0),MATCH(EX$7,Rezultatai!$H$40:$DC$40,0)),"")</f>
        <v/>
      </c>
      <c r="EY81" s="865"/>
      <c r="EZ81" s="865"/>
      <c r="FA81" s="866"/>
      <c r="FB81" s="873" t="str">
        <f ca="1">IFERROR(INDEX(Rezultatai!$H$40:$DC$113,MATCH($A81,Rezultatai!$B$40:$B$113,0),MATCH(FB$7,Rezultatai!$H$40:$DC$40,0)),"")</f>
        <v/>
      </c>
      <c r="FC81" s="865"/>
      <c r="FD81" s="865"/>
      <c r="FE81" s="866"/>
      <c r="FF81" s="873" t="str">
        <f ca="1">IFERROR(INDEX(Rezultatai!$H$40:$DC$113,MATCH($A81,Rezultatai!$B$40:$B$113,0),MATCH(FF$7,Rezultatai!$H$40:$DC$40,0)),"")</f>
        <v/>
      </c>
      <c r="FG81" s="865"/>
      <c r="FH81" s="865"/>
      <c r="FI81" s="866"/>
      <c r="FJ81" s="873" t="str">
        <f ca="1">IFERROR(INDEX(Rezultatai!$H$40:$DC$113,MATCH($A81,Rezultatai!$B$40:$B$113,0),MATCH(FJ$7,Rezultatai!$H$40:$DC$40,0)),"")</f>
        <v/>
      </c>
      <c r="FK81" s="865"/>
      <c r="FL81" s="865"/>
      <c r="FM81" s="866"/>
      <c r="FN81" s="873" t="str">
        <f ca="1">IFERROR(INDEX(Rezultatai!$H$40:$DC$113,MATCH($A81,Rezultatai!$B$40:$B$113,0),MATCH(FN$7,Rezultatai!$H$40:$DC$40,0)),"")</f>
        <v/>
      </c>
      <c r="FO81" s="865"/>
      <c r="FP81" s="865"/>
      <c r="FQ81" s="866"/>
      <c r="FR81" s="873" t="str">
        <f ca="1">IFERROR(INDEX(Rezultatai!$H$40:$DC$113,MATCH($A81,Rezultatai!$B$40:$B$113,0),MATCH(FR$7,Rezultatai!$H$40:$DC$40,0)),"")</f>
        <v/>
      </c>
      <c r="FS81" s="865"/>
      <c r="FT81" s="865"/>
      <c r="FU81" s="866"/>
      <c r="FV81" s="873" t="str">
        <f ca="1">IFERROR(INDEX(Rezultatai!$H$40:$DC$113,MATCH($A81,Rezultatai!$B$40:$B$113,0),MATCH(FV$7,Rezultatai!$H$40:$DC$40,0)),"")</f>
        <v/>
      </c>
      <c r="FW81" s="865"/>
      <c r="FX81" s="865"/>
      <c r="FY81" s="866"/>
      <c r="FZ81" s="873" t="str">
        <f ca="1">IFERROR(INDEX(Rezultatai!$H$40:$DC$113,MATCH($A81,Rezultatai!$B$40:$B$113,0),MATCH(FZ$7,Rezultatai!$H$40:$DC$40,0)),"")</f>
        <v/>
      </c>
      <c r="GA81" s="865"/>
      <c r="GB81" s="865"/>
      <c r="GC81" s="866"/>
      <c r="GD81" s="873" t="str">
        <f ca="1">IFERROR(INDEX(Rezultatai!$H$40:$DC$113,MATCH($A81,Rezultatai!$B$40:$B$113,0),MATCH(GD$7,Rezultatai!$H$40:$DC$40,0)),"")</f>
        <v/>
      </c>
      <c r="GE81" s="865"/>
      <c r="GF81" s="865"/>
      <c r="GG81" s="866"/>
      <c r="GH81" s="873" t="str">
        <f ca="1">IFERROR(INDEX(Rezultatai!$H$40:$DC$113,MATCH($A81,Rezultatai!$B$40:$B$113,0),MATCH(GH$7,Rezultatai!$H$40:$DC$40,0)),"")</f>
        <v/>
      </c>
      <c r="GI81" s="865"/>
      <c r="GJ81" s="865"/>
      <c r="GK81" s="866"/>
      <c r="GL81" s="873" t="str">
        <f ca="1">IFERROR(INDEX(Rezultatai!$H$40:$DC$113,MATCH($A81,Rezultatai!$B$40:$B$113,0),MATCH(GL$7,Rezultatai!$H$40:$DC$40,0)),"")</f>
        <v/>
      </c>
      <c r="GM81" s="865"/>
      <c r="GN81" s="865"/>
      <c r="GO81" s="866"/>
      <c r="GP81" s="873" t="str">
        <f ca="1">IFERROR(INDEX(Rezultatai!$H$40:$DC$113,MATCH($A81,Rezultatai!$B$40:$B$113,0),MATCH(GP$7,Rezultatai!$H$40:$DC$40,0)),"")</f>
        <v/>
      </c>
      <c r="GQ81" s="865"/>
      <c r="GR81" s="865"/>
      <c r="GS81" s="866"/>
      <c r="GT81" s="873" t="str">
        <f ca="1">IFERROR(INDEX(Rezultatai!$H$40:$DC$113,MATCH($A81,Rezultatai!$B$40:$B$113,0),MATCH(GT$7,Rezultatai!$H$40:$DC$40,0)),"")</f>
        <v/>
      </c>
      <c r="GU81" s="865"/>
      <c r="GV81" s="865"/>
      <c r="GW81" s="866"/>
      <c r="GX81" s="873" t="str">
        <f ca="1">IFERROR(INDEX(Rezultatai!$H$40:$DC$113,MATCH($A81,Rezultatai!$B$40:$B$113,0),MATCH(GX$7,Rezultatai!$H$40:$DC$40,0)),"")</f>
        <v/>
      </c>
      <c r="GY81" s="865"/>
      <c r="GZ81" s="865"/>
      <c r="HA81" s="866"/>
      <c r="HB81" s="873" t="str">
        <f ca="1">IFERROR(INDEX(Rezultatai!$H$40:$DC$113,MATCH($A81,Rezultatai!$B$40:$B$113,0),MATCH(HB$7,Rezultatai!$H$40:$DC$40,0)),"")</f>
        <v/>
      </c>
      <c r="HC81" s="865"/>
      <c r="HD81" s="865"/>
      <c r="HE81" s="866"/>
      <c r="HF81" s="873" t="str">
        <f ca="1">IFERROR(INDEX(Rezultatai!$H$40:$DC$113,MATCH($A81,Rezultatai!$B$40:$B$113,0),MATCH(HF$7,Rezultatai!$H$40:$DC$40,0)),"")</f>
        <v/>
      </c>
      <c r="HG81" s="865"/>
      <c r="HH81" s="865"/>
      <c r="HI81" s="866"/>
      <c r="HJ81" s="873" t="str">
        <f ca="1">IFERROR(INDEX(Rezultatai!$H$40:$DC$113,MATCH($A81,Rezultatai!$B$40:$B$113,0),MATCH(HJ$7,Rezultatai!$H$40:$DC$40,0)),"")</f>
        <v/>
      </c>
      <c r="HK81" s="865"/>
      <c r="HL81" s="865"/>
      <c r="HM81" s="866"/>
      <c r="HN81" s="873" t="str">
        <f ca="1">IFERROR(INDEX(Rezultatai!$H$40:$DC$113,MATCH($A81,Rezultatai!$B$40:$B$113,0),MATCH(HN$7,Rezultatai!$H$40:$DC$40,0)),"")</f>
        <v/>
      </c>
      <c r="HO81" s="865"/>
      <c r="HP81" s="865"/>
      <c r="HQ81" s="866"/>
      <c r="HR81" s="873" t="str">
        <f ca="1">IFERROR(INDEX(Rezultatai!$H$40:$DC$113,MATCH($A81,Rezultatai!$B$40:$B$113,0),MATCH(HR$7,Rezultatai!$H$40:$DC$40,0)),"")</f>
        <v/>
      </c>
      <c r="HS81" s="865"/>
      <c r="HT81" s="865"/>
      <c r="HU81" s="866"/>
      <c r="HV81" s="873" t="str">
        <f ca="1">IFERROR(INDEX(Rezultatai!$H$40:$DC$113,MATCH($A81,Rezultatai!$B$40:$B$113,0),MATCH(HV$7,Rezultatai!$H$40:$DC$40,0)),"")</f>
        <v/>
      </c>
      <c r="HW81" s="865"/>
      <c r="HX81" s="865"/>
      <c r="HY81" s="866"/>
      <c r="HZ81" s="873" t="str">
        <f ca="1">IFERROR(INDEX(Rezultatai!$H$40:$DC$113,MATCH($A81,Rezultatai!$B$40:$B$113,0),MATCH(HZ$7,Rezultatai!$H$40:$DC$40,0)),"")</f>
        <v/>
      </c>
      <c r="IA81" s="865"/>
      <c r="IB81" s="865"/>
      <c r="IC81" s="866"/>
      <c r="ID81" s="873" t="str">
        <f ca="1">IFERROR(INDEX(Rezultatai!$H$40:$DC$113,MATCH($A81,Rezultatai!$B$40:$B$113,0),MATCH(ID$7,Rezultatai!$H$40:$DC$40,0)),"")</f>
        <v/>
      </c>
      <c r="IE81" s="865"/>
      <c r="IF81" s="865"/>
      <c r="IG81" s="866"/>
      <c r="IH81" s="873" t="str">
        <f ca="1">IFERROR(INDEX(Rezultatai!$H$40:$DC$113,MATCH($A81,Rezultatai!$B$40:$B$113,0),MATCH(IH$7,Rezultatai!$H$40:$DC$40,0)),"")</f>
        <v/>
      </c>
      <c r="II81" s="865"/>
      <c r="IJ81" s="865"/>
      <c r="IK81" s="866"/>
      <c r="IL81" s="873" t="str">
        <f ca="1">IFERROR(INDEX(Rezultatai!$H$40:$DC$113,MATCH($A81,Rezultatai!$B$40:$B$113,0),MATCH(IL$7,Rezultatai!$H$40:$DC$40,0)),"")</f>
        <v/>
      </c>
      <c r="IM81" s="865"/>
      <c r="IN81" s="865"/>
      <c r="IO81" s="866"/>
      <c r="IP81" s="873" t="str">
        <f ca="1">IFERROR(INDEX(Rezultatai!$H$40:$DC$113,MATCH($A81,Rezultatai!$B$40:$B$113,0),MATCH(IP$7,Rezultatai!$H$40:$DC$40,0)),"")</f>
        <v/>
      </c>
      <c r="IQ81" s="865"/>
      <c r="IR81" s="865"/>
      <c r="IS81" s="866"/>
      <c r="IT81" s="873" t="str">
        <f ca="1">IFERROR(INDEX(Rezultatai!$H$40:$DC$113,MATCH($A81,Rezultatai!$B$40:$B$113,0),MATCH(IT$7,Rezultatai!$H$40:$DC$40,0)),"")</f>
        <v/>
      </c>
      <c r="IU81" s="865"/>
      <c r="IV81" s="865"/>
      <c r="IW81" s="866"/>
      <c r="IX81" s="873" t="str">
        <f ca="1">IFERROR(INDEX(Rezultatai!$H$40:$DC$113,MATCH($A81,Rezultatai!$B$40:$B$113,0),MATCH(IX$7,Rezultatai!$H$40:$DC$40,0)),"")</f>
        <v/>
      </c>
      <c r="IY81" s="865"/>
      <c r="IZ81" s="865"/>
      <c r="JA81" s="866"/>
      <c r="JB81" s="873" t="str">
        <f ca="1">IFERROR(INDEX(Rezultatai!$H$40:$DC$113,MATCH($A81,Rezultatai!$B$40:$B$113,0),MATCH(JB$7,Rezultatai!$H$40:$DC$40,0)),"")</f>
        <v/>
      </c>
      <c r="JC81" s="865"/>
      <c r="JD81" s="865"/>
      <c r="JE81" s="866"/>
      <c r="JF81" s="873" t="str">
        <f ca="1">IFERROR(INDEX(Rezultatai!$H$40:$DC$113,MATCH($A81,Rezultatai!$B$40:$B$113,0),MATCH(JF$7,Rezultatai!$H$40:$DC$40,0)),"")</f>
        <v/>
      </c>
      <c r="JG81" s="865"/>
      <c r="JH81" s="865"/>
      <c r="JI81" s="866"/>
      <c r="JJ81" s="873" t="str">
        <f ca="1">IFERROR(INDEX(Rezultatai!$H$40:$DC$113,MATCH($A81,Rezultatai!$B$40:$B$113,0),MATCH(JJ$7,Rezultatai!$H$40:$DC$40,0)),"")</f>
        <v/>
      </c>
      <c r="JK81" s="865"/>
      <c r="JL81" s="865"/>
      <c r="JM81" s="866"/>
      <c r="JN81" s="873" t="str">
        <f ca="1">IFERROR(INDEX(Rezultatai!$H$40:$DC$113,MATCH($A81,Rezultatai!$B$40:$B$113,0),MATCH(JN$7,Rezultatai!$H$40:$DC$40,0)),"")</f>
        <v/>
      </c>
      <c r="JO81" s="865"/>
      <c r="JP81" s="865"/>
      <c r="JQ81" s="866"/>
      <c r="JR81" s="873" t="str">
        <f ca="1">IFERROR(INDEX(Rezultatai!$H$40:$DC$113,MATCH($A81,Rezultatai!$B$40:$B$113,0),MATCH(JR$7,Rezultatai!$H$40:$DC$40,0)),"")</f>
        <v/>
      </c>
      <c r="JS81" s="865"/>
      <c r="JT81" s="865"/>
      <c r="JU81" s="866"/>
      <c r="JV81" s="873" t="str">
        <f ca="1">IFERROR(INDEX(Rezultatai!$H$40:$DC$113,MATCH($A81,Rezultatai!$B$40:$B$113,0),MATCH(JV$7,Rezultatai!$H$40:$DC$40,0)),"")</f>
        <v/>
      </c>
      <c r="JW81" s="865"/>
      <c r="JX81" s="865"/>
      <c r="JY81" s="866"/>
      <c r="JZ81" s="873" t="str">
        <f ca="1">IFERROR(INDEX(Rezultatai!$H$40:$DC$113,MATCH($A81,Rezultatai!$B$40:$B$113,0),MATCH(JZ$7,Rezultatai!$H$40:$DC$40,0)),"")</f>
        <v/>
      </c>
      <c r="KA81" s="865"/>
      <c r="KB81" s="865"/>
      <c r="KC81" s="866"/>
      <c r="KD81" s="873" t="str">
        <f ca="1">IFERROR(INDEX(Rezultatai!$H$40:$DC$113,MATCH($A81,Rezultatai!$B$40:$B$113,0),MATCH(KD$7,Rezultatai!$H$40:$DC$40,0)),"")</f>
        <v/>
      </c>
      <c r="KE81" s="865"/>
      <c r="KF81" s="865"/>
      <c r="KG81" s="866"/>
      <c r="KH81" s="873" t="str">
        <f ca="1">IFERROR(INDEX(Rezultatai!$H$40:$DC$113,MATCH($A81,Rezultatai!$B$40:$B$113,0),MATCH(KH$7,Rezultatai!$H$40:$DC$40,0)),"")</f>
        <v/>
      </c>
      <c r="KI81" s="865"/>
      <c r="KJ81" s="865"/>
      <c r="KK81" s="866"/>
      <c r="KL81" s="873" t="str">
        <f ca="1">IFERROR(INDEX(Rezultatai!$H$40:$DC$113,MATCH($A81,Rezultatai!$B$40:$B$113,0),MATCH(KL$7,Rezultatai!$H$40:$DC$40,0)),"")</f>
        <v/>
      </c>
      <c r="KM81" s="865"/>
      <c r="KN81" s="865"/>
      <c r="KO81" s="866"/>
      <c r="KP81" s="873" t="str">
        <f ca="1">IFERROR(INDEX(Rezultatai!$H$40:$DC$113,MATCH($A81,Rezultatai!$B$40:$B$113,0),MATCH(KP$7,Rezultatai!$H$40:$DC$40,0)),"")</f>
        <v/>
      </c>
      <c r="KQ81" s="865"/>
      <c r="KR81" s="865"/>
      <c r="KS81" s="866"/>
      <c r="KT81" s="873" t="str">
        <f ca="1">IFERROR(INDEX(Rezultatai!$H$40:$DC$113,MATCH($A81,Rezultatai!$B$40:$B$113,0),MATCH(KT$7,Rezultatai!$H$40:$DC$40,0)),"")</f>
        <v/>
      </c>
      <c r="KU81" s="865"/>
      <c r="KV81" s="865"/>
      <c r="KW81" s="866"/>
      <c r="KX81" s="873" t="str">
        <f ca="1">IFERROR(INDEX(Rezultatai!$H$40:$DC$113,MATCH($A81,Rezultatai!$B$40:$B$113,0),MATCH(KX$7,Rezultatai!$H$40:$DC$40,0)),"")</f>
        <v/>
      </c>
      <c r="KY81" s="865"/>
      <c r="KZ81" s="865"/>
      <c r="LA81" s="866"/>
      <c r="LB81" s="873" t="str">
        <f ca="1">IFERROR(INDEX(Rezultatai!$H$40:$DC$113,MATCH($A81,Rezultatai!$B$40:$B$113,0),MATCH(LB$7,Rezultatai!$H$40:$DC$40,0)),"")</f>
        <v/>
      </c>
      <c r="LC81" s="865"/>
      <c r="LD81" s="865"/>
      <c r="LE81" s="866"/>
      <c r="LF81" s="873" t="str">
        <f ca="1">IFERROR(INDEX(Rezultatai!$H$40:$DC$113,MATCH($A81,Rezultatai!$B$40:$B$113,0),MATCH(LF$7,Rezultatai!$H$40:$DC$40,0)),"")</f>
        <v/>
      </c>
      <c r="LG81" s="865"/>
      <c r="LH81" s="865"/>
      <c r="LI81" s="866"/>
      <c r="LJ81" s="873" t="str">
        <f ca="1">IFERROR(INDEX(Rezultatai!$H$40:$DC$113,MATCH($A81,Rezultatai!$B$40:$B$113,0),MATCH(LJ$7,Rezultatai!$H$40:$DC$40,0)),"")</f>
        <v/>
      </c>
      <c r="LK81" s="865"/>
      <c r="LL81" s="865"/>
      <c r="LM81" s="866"/>
    </row>
    <row r="82" spans="1:325">
      <c r="A82" s="310" t="str">
        <f>IF(OR(Data3!F6="Grand Total",Data3!F6=0),"",Data3!F6)</f>
        <v>L.1.2.</v>
      </c>
      <c r="B82" s="325" t="s">
        <v>548</v>
      </c>
      <c r="C82" s="347" t="str">
        <f ca="1">IFERROR(VLOOKUP(A82,Rezultatai!$B$44:$F$113,2,FALSE),"")</f>
        <v>Laiko sutaupymai</v>
      </c>
      <c r="D82" s="328">
        <f ca="1">SUMIF($F$6:$LM$6,"&lt;="&amp;PAL,$F82:$LM82)</f>
        <v>47539776.25350076</v>
      </c>
      <c r="E82" s="327"/>
      <c r="F82" s="873" t="str">
        <f ca="1">IFERROR(INDEX(Rezultatai!$H$40:$DC$113,MATCH($A82,Rezultatai!$B$40:$B$113,0),MATCH(F$7,Rezultatai!$H$40:$DC$40,0)),"")</f>
        <v/>
      </c>
      <c r="G82" s="865"/>
      <c r="H82" s="865"/>
      <c r="I82" s="866"/>
      <c r="J82" s="873">
        <f ca="1">IFERROR(INDEX(Rezultatai!$H$40:$DC$113,MATCH($A82,Rezultatai!$B$40:$B$113,0),MATCH(J$7,Rezultatai!$H$40:$DC$40,0)),"")</f>
        <v>0</v>
      </c>
      <c r="K82" s="865"/>
      <c r="L82" s="865"/>
      <c r="M82" s="866"/>
      <c r="N82" s="873">
        <f ca="1">IFERROR(INDEX(Rezultatai!$H$40:$DC$113,MATCH($A82,Rezultatai!$B$40:$B$113,0),MATCH(N$7,Rezultatai!$H$40:$DC$40,0)),"")</f>
        <v>322789.00013557076</v>
      </c>
      <c r="O82" s="865"/>
      <c r="P82" s="865"/>
      <c r="Q82" s="866"/>
      <c r="R82" s="873">
        <f ca="1">IFERROR(INDEX(Rezultatai!$H$40:$DC$113,MATCH($A82,Rezultatai!$B$40:$B$113,0),MATCH(R$7,Rezultatai!$H$40:$DC$40,0)),"")</f>
        <v>331329.02869829081</v>
      </c>
      <c r="S82" s="865"/>
      <c r="T82" s="865"/>
      <c r="U82" s="866"/>
      <c r="V82" s="873">
        <f ca="1">IFERROR(INDEX(Rezultatai!$H$40:$DC$113,MATCH($A82,Rezultatai!$B$40:$B$113,0),MATCH(V$7,Rezultatai!$H$40:$DC$40,0)),"")</f>
        <v>339215.91955964058</v>
      </c>
      <c r="W82" s="865"/>
      <c r="X82" s="865"/>
      <c r="Y82" s="866"/>
      <c r="Z82" s="873">
        <f ca="1">IFERROR(INDEX(Rezultatai!$H$40:$DC$113,MATCH($A82,Rezultatai!$B$40:$B$113,0),MATCH(Z$7,Rezultatai!$H$40:$DC$40,0)),"")</f>
        <v>349357.65419455181</v>
      </c>
      <c r="AA82" s="865"/>
      <c r="AB82" s="865"/>
      <c r="AC82" s="866"/>
      <c r="AD82" s="873">
        <f ca="1">IFERROR(INDEX(Rezultatai!$H$40:$DC$113,MATCH($A82,Rezultatai!$B$40:$B$113,0),MATCH(AD$7,Rezultatai!$H$40:$DC$40,0)),"")</f>
        <v>971747.10262698436</v>
      </c>
      <c r="AE82" s="865"/>
      <c r="AF82" s="865"/>
      <c r="AG82" s="866"/>
      <c r="AH82" s="873">
        <f ca="1">IFERROR(INDEX(Rezultatai!$H$40:$DC$113,MATCH($A82,Rezultatai!$B$40:$B$113,0),MATCH(AH$7,Rezultatai!$H$40:$DC$40,0)),"")</f>
        <v>1000893.2579349438</v>
      </c>
      <c r="AI82" s="865"/>
      <c r="AJ82" s="865"/>
      <c r="AK82" s="866"/>
      <c r="AL82" s="873">
        <f ca="1">IFERROR(INDEX(Rezultatai!$H$40:$DC$113,MATCH($A82,Rezultatai!$B$40:$B$113,0),MATCH(AL$7,Rezultatai!$H$40:$DC$40,0)),"")</f>
        <v>1030305.3008454094</v>
      </c>
      <c r="AM82" s="865"/>
      <c r="AN82" s="865"/>
      <c r="AO82" s="866"/>
      <c r="AP82" s="873">
        <f ca="1">IFERROR(INDEX(Rezultatai!$H$40:$DC$113,MATCH($A82,Rezultatai!$B$40:$B$113,0),MATCH(AP$7,Rezultatai!$H$40:$DC$40,0)),"")</f>
        <v>1061214.9279470679</v>
      </c>
      <c r="AQ82" s="865"/>
      <c r="AR82" s="865"/>
      <c r="AS82" s="866"/>
      <c r="AT82" s="873">
        <f ca="1">IFERROR(INDEX(Rezultatai!$H$40:$DC$113,MATCH($A82,Rezultatai!$B$40:$B$113,0),MATCH(AT$7,Rezultatai!$H$40:$DC$40,0)),"")</f>
        <v>1093356.2516374143</v>
      </c>
      <c r="AU82" s="865"/>
      <c r="AV82" s="865"/>
      <c r="AW82" s="866"/>
      <c r="AX82" s="873">
        <f ca="1">IFERROR(INDEX(Rezultatai!$H$40:$DC$113,MATCH($A82,Rezultatai!$B$40:$B$113,0),MATCH(AX$7,Rezultatai!$H$40:$DC$40,0)),"")</f>
        <v>1126162.2943340251</v>
      </c>
      <c r="AY82" s="865"/>
      <c r="AZ82" s="865"/>
      <c r="BA82" s="866"/>
      <c r="BB82" s="873">
        <f ca="1">IFERROR(INDEX(Rezultatai!$H$40:$DC$113,MATCH($A82,Rezultatai!$B$40:$B$113,0),MATCH(BB$7,Rezultatai!$H$40:$DC$40,0)),"")</f>
        <v>1160200.033619324</v>
      </c>
      <c r="BC82" s="865"/>
      <c r="BD82" s="865"/>
      <c r="BE82" s="866"/>
      <c r="BF82" s="873">
        <f ca="1">IFERROR(INDEX(Rezultatai!$H$40:$DC$113,MATCH($A82,Rezultatai!$B$40:$B$113,0),MATCH(BF$7,Rezultatai!$H$40:$DC$40,0)),"")</f>
        <v>1194902.4919108872</v>
      </c>
      <c r="BG82" s="865"/>
      <c r="BH82" s="865"/>
      <c r="BI82" s="866"/>
      <c r="BJ82" s="873">
        <f ca="1">IFERROR(INDEX(Rezultatai!$H$40:$DC$113,MATCH($A82,Rezultatai!$B$40:$B$113,0),MATCH(BJ$7,Rezultatai!$H$40:$DC$40,0)),"")</f>
        <v>1230703.7029898849</v>
      </c>
      <c r="BK82" s="865"/>
      <c r="BL82" s="865"/>
      <c r="BM82" s="866"/>
      <c r="BN82" s="873">
        <f ca="1">IFERROR(INDEX(Rezultatai!$H$40:$DC$113,MATCH($A82,Rezultatai!$B$40:$B$113,0),MATCH(BN$7,Rezultatai!$H$40:$DC$40,0)),"")</f>
        <v>1267302.5768764003</v>
      </c>
      <c r="BO82" s="865"/>
      <c r="BP82" s="865"/>
      <c r="BQ82" s="866"/>
      <c r="BR82" s="873">
        <f ca="1">IFERROR(INDEX(Rezultatai!$H$40:$DC$113,MATCH($A82,Rezultatai!$B$40:$B$113,0),MATCH(BR$7,Rezultatai!$H$40:$DC$40,0)),"")</f>
        <v>1305000.2035503504</v>
      </c>
      <c r="BS82" s="865"/>
      <c r="BT82" s="865"/>
      <c r="BU82" s="866"/>
      <c r="BV82" s="873">
        <f ca="1">IFERROR(INDEX(Rezultatai!$H$40:$DC$113,MATCH($A82,Rezultatai!$B$40:$B$113,0),MATCH(BV$7,Rezultatai!$H$40:$DC$40,0)),"")</f>
        <v>1344328.3582167474</v>
      </c>
      <c r="BW82" s="865"/>
      <c r="BX82" s="865"/>
      <c r="BY82" s="866"/>
      <c r="BZ82" s="873">
        <f ca="1">IFERROR(INDEX(Rezultatai!$H$40:$DC$113,MATCH($A82,Rezultatai!$B$40:$B$113,0),MATCH(BZ$7,Rezultatai!$H$40:$DC$40,0)),"")</f>
        <v>1384587.1194919143</v>
      </c>
      <c r="CA82" s="865"/>
      <c r="CB82" s="865"/>
      <c r="CC82" s="866"/>
      <c r="CD82" s="873">
        <f ca="1">IFERROR(INDEX(Rezultatai!$H$40:$DC$113,MATCH($A82,Rezultatai!$B$40:$B$113,0),MATCH(CD$7,Rezultatai!$H$40:$DC$40,0)),"")</f>
        <v>1425944.6335545157</v>
      </c>
      <c r="CE82" s="865"/>
      <c r="CF82" s="865"/>
      <c r="CG82" s="866"/>
      <c r="CH82" s="873">
        <f ca="1">IFERROR(INDEX(Rezultatai!$H$40:$DC$113,MATCH($A82,Rezultatai!$B$40:$B$113,0),MATCH(CH$7,Rezultatai!$H$40:$DC$40,0)),"")</f>
        <v>1468932.6756095639</v>
      </c>
      <c r="CI82" s="865"/>
      <c r="CJ82" s="865"/>
      <c r="CK82" s="866"/>
      <c r="CL82" s="873">
        <f ca="1">IFERROR(INDEX(Rezultatai!$H$40:$DC$113,MATCH($A82,Rezultatai!$B$40:$B$113,0),MATCH(CL$7,Rezultatai!$H$40:$DC$40,0)),"")</f>
        <v>1512851.3242733823</v>
      </c>
      <c r="CM82" s="865"/>
      <c r="CN82" s="865"/>
      <c r="CO82" s="866"/>
      <c r="CP82" s="873">
        <f ca="1">IFERROR(INDEX(Rezultatai!$H$40:$DC$113,MATCH($A82,Rezultatai!$B$40:$B$113,0),MATCH(CP$7,Rezultatai!$H$40:$DC$40,0)),"")</f>
        <v>1557868.7257246354</v>
      </c>
      <c r="CQ82" s="865"/>
      <c r="CR82" s="865"/>
      <c r="CS82" s="866"/>
      <c r="CT82" s="873">
        <f ca="1">IFERROR(INDEX(Rezultatai!$H$40:$DC$113,MATCH($A82,Rezultatai!$B$40:$B$113,0),MATCH(CT$7,Rezultatai!$H$40:$DC$40,0)),"")</f>
        <v>1605181.3741745998</v>
      </c>
      <c r="CU82" s="865"/>
      <c r="CV82" s="865"/>
      <c r="CW82" s="866"/>
      <c r="CX82" s="873">
        <f ca="1">IFERROR(INDEX(Rezultatai!$H$40:$DC$113,MATCH($A82,Rezultatai!$B$40:$B$113,0),MATCH(CX$7,Rezultatai!$H$40:$DC$40,0)),"")</f>
        <v>1653592.7754119986</v>
      </c>
      <c r="CY82" s="865"/>
      <c r="CZ82" s="865"/>
      <c r="DA82" s="866"/>
      <c r="DB82" s="873">
        <f ca="1">IFERROR(INDEX(Rezultatai!$H$40:$DC$113,MATCH($A82,Rezultatai!$B$40:$B$113,0),MATCH(DB$7,Rezultatai!$H$40:$DC$40,0)),"")</f>
        <v>1702403.0080531563</v>
      </c>
      <c r="DC82" s="865"/>
      <c r="DD82" s="865"/>
      <c r="DE82" s="866"/>
      <c r="DF82" s="873">
        <f ca="1">IFERROR(INDEX(Rezultatai!$H$40:$DC$113,MATCH($A82,Rezultatai!$B$40:$B$113,0),MATCH(DF$7,Rezultatai!$H$40:$DC$40,0)),"")</f>
        <v>1753508.4876930248</v>
      </c>
      <c r="DG82" s="865"/>
      <c r="DH82" s="865"/>
      <c r="DI82" s="866"/>
      <c r="DJ82" s="873">
        <f ca="1">IFERROR(INDEX(Rezultatai!$H$40:$DC$113,MATCH($A82,Rezultatai!$B$40:$B$113,0),MATCH(DJ$7,Rezultatai!$H$40:$DC$40,0)),"")</f>
        <v>1805845.6639215813</v>
      </c>
      <c r="DK82" s="865"/>
      <c r="DL82" s="865"/>
      <c r="DM82" s="866"/>
      <c r="DN82" s="873">
        <f ca="1">IFERROR(INDEX(Rezultatai!$H$40:$DC$113,MATCH($A82,Rezultatai!$B$40:$B$113,0),MATCH(DN$7,Rezultatai!$H$40:$DC$40,0)),"")</f>
        <v>1859946.311943837</v>
      </c>
      <c r="DO82" s="865"/>
      <c r="DP82" s="865"/>
      <c r="DQ82" s="866"/>
      <c r="DR82" s="873">
        <f ca="1">IFERROR(INDEX(Rezultatai!$H$40:$DC$113,MATCH($A82,Rezultatai!$B$40:$B$113,0),MATCH(DR$7,Rezultatai!$H$40:$DC$40,0)),"")</f>
        <v>1915810.4317597919</v>
      </c>
      <c r="DS82" s="865"/>
      <c r="DT82" s="865"/>
      <c r="DU82" s="866"/>
      <c r="DV82" s="873">
        <f ca="1">IFERROR(INDEX(Rezultatai!$H$40:$DC$113,MATCH($A82,Rezultatai!$B$40:$B$113,0),MATCH(DV$7,Rezultatai!$H$40:$DC$40,0)),"")</f>
        <v>1973438.0233694459</v>
      </c>
      <c r="DW82" s="865"/>
      <c r="DX82" s="865"/>
      <c r="DY82" s="866"/>
      <c r="DZ82" s="873">
        <f ca="1">IFERROR(INDEX(Rezultatai!$H$40:$DC$113,MATCH($A82,Rezultatai!$B$40:$B$113,0),MATCH(DZ$7,Rezultatai!$H$40:$DC$40,0)),"")</f>
        <v>2032962.0305740526</v>
      </c>
      <c r="EA82" s="865"/>
      <c r="EB82" s="865"/>
      <c r="EC82" s="866"/>
      <c r="ED82" s="873">
        <f ca="1">IFERROR(INDEX(Rezultatai!$H$40:$DC$113,MATCH($A82,Rezultatai!$B$40:$B$113,0),MATCH(ED$7,Rezultatai!$H$40:$DC$40,0)),"")</f>
        <v>2093283.7005861765</v>
      </c>
      <c r="EE82" s="865"/>
      <c r="EF82" s="865"/>
      <c r="EG82" s="866"/>
      <c r="EH82" s="873">
        <f ca="1">IFERROR(INDEX(Rezultatai!$H$40:$DC$113,MATCH($A82,Rezultatai!$B$40:$B$113,0),MATCH(EH$7,Rezultatai!$H$40:$DC$40,0)),"")</f>
        <v>2156334.6513781818</v>
      </c>
      <c r="EI82" s="865"/>
      <c r="EJ82" s="865"/>
      <c r="EK82" s="866"/>
      <c r="EL82" s="873">
        <f ca="1">IFERROR(INDEX(Rezultatai!$H$40:$DC$113,MATCH($A82,Rezultatai!$B$40:$B$113,0),MATCH(EL$7,Rezultatai!$H$40:$DC$40,0)),"")</f>
        <v>2220883.1863613799</v>
      </c>
      <c r="EM82" s="865"/>
      <c r="EN82" s="865"/>
      <c r="EO82" s="866"/>
      <c r="EP82" s="873">
        <f ca="1">IFERROR(INDEX(Rezultatai!$H$40:$DC$113,MATCH($A82,Rezultatai!$B$40:$B$113,0),MATCH(EP$7,Rezultatai!$H$40:$DC$40,0)),"")</f>
        <v>2287594.0245420365</v>
      </c>
      <c r="EQ82" s="865"/>
      <c r="ER82" s="865"/>
      <c r="ES82" s="866"/>
      <c r="ET82" s="873">
        <f ca="1">IFERROR(INDEX(Rezultatai!$H$40:$DC$113,MATCH($A82,Rezultatai!$B$40:$B$113,0),MATCH(ET$7,Rezultatai!$H$40:$DC$40,0)),"")</f>
        <v>0</v>
      </c>
      <c r="EU82" s="865"/>
      <c r="EV82" s="865"/>
      <c r="EW82" s="866"/>
      <c r="EX82" s="873">
        <f ca="1">IFERROR(INDEX(Rezultatai!$H$40:$DC$113,MATCH($A82,Rezultatai!$B$40:$B$113,0),MATCH(EX$7,Rezultatai!$H$40:$DC$40,0)),"")</f>
        <v>0</v>
      </c>
      <c r="EY82" s="865"/>
      <c r="EZ82" s="865"/>
      <c r="FA82" s="866"/>
      <c r="FB82" s="873">
        <f ca="1">IFERROR(INDEX(Rezultatai!$H$40:$DC$113,MATCH($A82,Rezultatai!$B$40:$B$113,0),MATCH(FB$7,Rezultatai!$H$40:$DC$40,0)),"")</f>
        <v>0</v>
      </c>
      <c r="FC82" s="865"/>
      <c r="FD82" s="865"/>
      <c r="FE82" s="866"/>
      <c r="FF82" s="873">
        <f ca="1">IFERROR(INDEX(Rezultatai!$H$40:$DC$113,MATCH($A82,Rezultatai!$B$40:$B$113,0),MATCH(FF$7,Rezultatai!$H$40:$DC$40,0)),"")</f>
        <v>0</v>
      </c>
      <c r="FG82" s="865"/>
      <c r="FH82" s="865"/>
      <c r="FI82" s="866"/>
      <c r="FJ82" s="873">
        <f ca="1">IFERROR(INDEX(Rezultatai!$H$40:$DC$113,MATCH($A82,Rezultatai!$B$40:$B$113,0),MATCH(FJ$7,Rezultatai!$H$40:$DC$40,0)),"")</f>
        <v>0</v>
      </c>
      <c r="FK82" s="865"/>
      <c r="FL82" s="865"/>
      <c r="FM82" s="866"/>
      <c r="FN82" s="873">
        <f ca="1">IFERROR(INDEX(Rezultatai!$H$40:$DC$113,MATCH($A82,Rezultatai!$B$40:$B$113,0),MATCH(FN$7,Rezultatai!$H$40:$DC$40,0)),"")</f>
        <v>0</v>
      </c>
      <c r="FO82" s="865"/>
      <c r="FP82" s="865"/>
      <c r="FQ82" s="866"/>
      <c r="FR82" s="873">
        <f ca="1">IFERROR(INDEX(Rezultatai!$H$40:$DC$113,MATCH($A82,Rezultatai!$B$40:$B$113,0),MATCH(FR$7,Rezultatai!$H$40:$DC$40,0)),"")</f>
        <v>0</v>
      </c>
      <c r="FS82" s="865"/>
      <c r="FT82" s="865"/>
      <c r="FU82" s="866"/>
      <c r="FV82" s="873">
        <f ca="1">IFERROR(INDEX(Rezultatai!$H$40:$DC$113,MATCH($A82,Rezultatai!$B$40:$B$113,0),MATCH(FV$7,Rezultatai!$H$40:$DC$40,0)),"")</f>
        <v>0</v>
      </c>
      <c r="FW82" s="865"/>
      <c r="FX82" s="865"/>
      <c r="FY82" s="866"/>
      <c r="FZ82" s="873">
        <f ca="1">IFERROR(INDEX(Rezultatai!$H$40:$DC$113,MATCH($A82,Rezultatai!$B$40:$B$113,0),MATCH(FZ$7,Rezultatai!$H$40:$DC$40,0)),"")</f>
        <v>0</v>
      </c>
      <c r="GA82" s="865"/>
      <c r="GB82" s="865"/>
      <c r="GC82" s="866"/>
      <c r="GD82" s="873">
        <f ca="1">IFERROR(INDEX(Rezultatai!$H$40:$DC$113,MATCH($A82,Rezultatai!$B$40:$B$113,0),MATCH(GD$7,Rezultatai!$H$40:$DC$40,0)),"")</f>
        <v>0</v>
      </c>
      <c r="GE82" s="865"/>
      <c r="GF82" s="865"/>
      <c r="GG82" s="866"/>
      <c r="GH82" s="873">
        <f ca="1">IFERROR(INDEX(Rezultatai!$H$40:$DC$113,MATCH($A82,Rezultatai!$B$40:$B$113,0),MATCH(GH$7,Rezultatai!$H$40:$DC$40,0)),"")</f>
        <v>0</v>
      </c>
      <c r="GI82" s="865"/>
      <c r="GJ82" s="865"/>
      <c r="GK82" s="866"/>
      <c r="GL82" s="873">
        <f ca="1">IFERROR(INDEX(Rezultatai!$H$40:$DC$113,MATCH($A82,Rezultatai!$B$40:$B$113,0),MATCH(GL$7,Rezultatai!$H$40:$DC$40,0)),"")</f>
        <v>0</v>
      </c>
      <c r="GM82" s="865"/>
      <c r="GN82" s="865"/>
      <c r="GO82" s="866"/>
      <c r="GP82" s="873">
        <f ca="1">IFERROR(INDEX(Rezultatai!$H$40:$DC$113,MATCH($A82,Rezultatai!$B$40:$B$113,0),MATCH(GP$7,Rezultatai!$H$40:$DC$40,0)),"")</f>
        <v>0</v>
      </c>
      <c r="GQ82" s="865"/>
      <c r="GR82" s="865"/>
      <c r="GS82" s="866"/>
      <c r="GT82" s="873">
        <f ca="1">IFERROR(INDEX(Rezultatai!$H$40:$DC$113,MATCH($A82,Rezultatai!$B$40:$B$113,0),MATCH(GT$7,Rezultatai!$H$40:$DC$40,0)),"")</f>
        <v>0</v>
      </c>
      <c r="GU82" s="865"/>
      <c r="GV82" s="865"/>
      <c r="GW82" s="866"/>
      <c r="GX82" s="873">
        <f ca="1">IFERROR(INDEX(Rezultatai!$H$40:$DC$113,MATCH($A82,Rezultatai!$B$40:$B$113,0),MATCH(GX$7,Rezultatai!$H$40:$DC$40,0)),"")</f>
        <v>0</v>
      </c>
      <c r="GY82" s="865"/>
      <c r="GZ82" s="865"/>
      <c r="HA82" s="866"/>
      <c r="HB82" s="873">
        <f ca="1">IFERROR(INDEX(Rezultatai!$H$40:$DC$113,MATCH($A82,Rezultatai!$B$40:$B$113,0),MATCH(HB$7,Rezultatai!$H$40:$DC$40,0)),"")</f>
        <v>0</v>
      </c>
      <c r="HC82" s="865"/>
      <c r="HD82" s="865"/>
      <c r="HE82" s="866"/>
      <c r="HF82" s="873">
        <f ca="1">IFERROR(INDEX(Rezultatai!$H$40:$DC$113,MATCH($A82,Rezultatai!$B$40:$B$113,0),MATCH(HF$7,Rezultatai!$H$40:$DC$40,0)),"")</f>
        <v>0</v>
      </c>
      <c r="HG82" s="865"/>
      <c r="HH82" s="865"/>
      <c r="HI82" s="866"/>
      <c r="HJ82" s="873">
        <f ca="1">IFERROR(INDEX(Rezultatai!$H$40:$DC$113,MATCH($A82,Rezultatai!$B$40:$B$113,0),MATCH(HJ$7,Rezultatai!$H$40:$DC$40,0)),"")</f>
        <v>0</v>
      </c>
      <c r="HK82" s="865"/>
      <c r="HL82" s="865"/>
      <c r="HM82" s="866"/>
      <c r="HN82" s="873">
        <f ca="1">IFERROR(INDEX(Rezultatai!$H$40:$DC$113,MATCH($A82,Rezultatai!$B$40:$B$113,0),MATCH(HN$7,Rezultatai!$H$40:$DC$40,0)),"")</f>
        <v>0</v>
      </c>
      <c r="HO82" s="865"/>
      <c r="HP82" s="865"/>
      <c r="HQ82" s="866"/>
      <c r="HR82" s="873">
        <f ca="1">IFERROR(INDEX(Rezultatai!$H$40:$DC$113,MATCH($A82,Rezultatai!$B$40:$B$113,0),MATCH(HR$7,Rezultatai!$H$40:$DC$40,0)),"")</f>
        <v>0</v>
      </c>
      <c r="HS82" s="865"/>
      <c r="HT82" s="865"/>
      <c r="HU82" s="866"/>
      <c r="HV82" s="873">
        <f ca="1">IFERROR(INDEX(Rezultatai!$H$40:$DC$113,MATCH($A82,Rezultatai!$B$40:$B$113,0),MATCH(HV$7,Rezultatai!$H$40:$DC$40,0)),"")</f>
        <v>0</v>
      </c>
      <c r="HW82" s="865"/>
      <c r="HX82" s="865"/>
      <c r="HY82" s="866"/>
      <c r="HZ82" s="873">
        <f ca="1">IFERROR(INDEX(Rezultatai!$H$40:$DC$113,MATCH($A82,Rezultatai!$B$40:$B$113,0),MATCH(HZ$7,Rezultatai!$H$40:$DC$40,0)),"")</f>
        <v>0</v>
      </c>
      <c r="IA82" s="865"/>
      <c r="IB82" s="865"/>
      <c r="IC82" s="866"/>
      <c r="ID82" s="873">
        <f ca="1">IFERROR(INDEX(Rezultatai!$H$40:$DC$113,MATCH($A82,Rezultatai!$B$40:$B$113,0),MATCH(ID$7,Rezultatai!$H$40:$DC$40,0)),"")</f>
        <v>0</v>
      </c>
      <c r="IE82" s="865"/>
      <c r="IF82" s="865"/>
      <c r="IG82" s="866"/>
      <c r="IH82" s="873">
        <f ca="1">IFERROR(INDEX(Rezultatai!$H$40:$DC$113,MATCH($A82,Rezultatai!$B$40:$B$113,0),MATCH(IH$7,Rezultatai!$H$40:$DC$40,0)),"")</f>
        <v>0</v>
      </c>
      <c r="II82" s="865"/>
      <c r="IJ82" s="865"/>
      <c r="IK82" s="866"/>
      <c r="IL82" s="873">
        <f ca="1">IFERROR(INDEX(Rezultatai!$H$40:$DC$113,MATCH($A82,Rezultatai!$B$40:$B$113,0),MATCH(IL$7,Rezultatai!$H$40:$DC$40,0)),"")</f>
        <v>0</v>
      </c>
      <c r="IM82" s="865"/>
      <c r="IN82" s="865"/>
      <c r="IO82" s="866"/>
      <c r="IP82" s="873">
        <f ca="1">IFERROR(INDEX(Rezultatai!$H$40:$DC$113,MATCH($A82,Rezultatai!$B$40:$B$113,0),MATCH(IP$7,Rezultatai!$H$40:$DC$40,0)),"")</f>
        <v>0</v>
      </c>
      <c r="IQ82" s="865"/>
      <c r="IR82" s="865"/>
      <c r="IS82" s="866"/>
      <c r="IT82" s="873">
        <f ca="1">IFERROR(INDEX(Rezultatai!$H$40:$DC$113,MATCH($A82,Rezultatai!$B$40:$B$113,0),MATCH(IT$7,Rezultatai!$H$40:$DC$40,0)),"")</f>
        <v>0</v>
      </c>
      <c r="IU82" s="865"/>
      <c r="IV82" s="865"/>
      <c r="IW82" s="866"/>
      <c r="IX82" s="873">
        <f ca="1">IFERROR(INDEX(Rezultatai!$H$40:$DC$113,MATCH($A82,Rezultatai!$B$40:$B$113,0),MATCH(IX$7,Rezultatai!$H$40:$DC$40,0)),"")</f>
        <v>0</v>
      </c>
      <c r="IY82" s="865"/>
      <c r="IZ82" s="865"/>
      <c r="JA82" s="866"/>
      <c r="JB82" s="873">
        <f ca="1">IFERROR(INDEX(Rezultatai!$H$40:$DC$113,MATCH($A82,Rezultatai!$B$40:$B$113,0),MATCH(JB$7,Rezultatai!$H$40:$DC$40,0)),"")</f>
        <v>0</v>
      </c>
      <c r="JC82" s="865"/>
      <c r="JD82" s="865"/>
      <c r="JE82" s="866"/>
      <c r="JF82" s="873">
        <f ca="1">IFERROR(INDEX(Rezultatai!$H$40:$DC$113,MATCH($A82,Rezultatai!$B$40:$B$113,0),MATCH(JF$7,Rezultatai!$H$40:$DC$40,0)),"")</f>
        <v>0</v>
      </c>
      <c r="JG82" s="865"/>
      <c r="JH82" s="865"/>
      <c r="JI82" s="866"/>
      <c r="JJ82" s="873">
        <f ca="1">IFERROR(INDEX(Rezultatai!$H$40:$DC$113,MATCH($A82,Rezultatai!$B$40:$B$113,0),MATCH(JJ$7,Rezultatai!$H$40:$DC$40,0)),"")</f>
        <v>0</v>
      </c>
      <c r="JK82" s="865"/>
      <c r="JL82" s="865"/>
      <c r="JM82" s="866"/>
      <c r="JN82" s="873">
        <f ca="1">IFERROR(INDEX(Rezultatai!$H$40:$DC$113,MATCH($A82,Rezultatai!$B$40:$B$113,0),MATCH(JN$7,Rezultatai!$H$40:$DC$40,0)),"")</f>
        <v>0</v>
      </c>
      <c r="JO82" s="865"/>
      <c r="JP82" s="865"/>
      <c r="JQ82" s="866"/>
      <c r="JR82" s="873">
        <f ca="1">IFERROR(INDEX(Rezultatai!$H$40:$DC$113,MATCH($A82,Rezultatai!$B$40:$B$113,0),MATCH(JR$7,Rezultatai!$H$40:$DC$40,0)),"")</f>
        <v>0</v>
      </c>
      <c r="JS82" s="865"/>
      <c r="JT82" s="865"/>
      <c r="JU82" s="866"/>
      <c r="JV82" s="873">
        <f ca="1">IFERROR(INDEX(Rezultatai!$H$40:$DC$113,MATCH($A82,Rezultatai!$B$40:$B$113,0),MATCH(JV$7,Rezultatai!$H$40:$DC$40,0)),"")</f>
        <v>0</v>
      </c>
      <c r="JW82" s="865"/>
      <c r="JX82" s="865"/>
      <c r="JY82" s="866"/>
      <c r="JZ82" s="873">
        <f ca="1">IFERROR(INDEX(Rezultatai!$H$40:$DC$113,MATCH($A82,Rezultatai!$B$40:$B$113,0),MATCH(JZ$7,Rezultatai!$H$40:$DC$40,0)),"")</f>
        <v>0</v>
      </c>
      <c r="KA82" s="865"/>
      <c r="KB82" s="865"/>
      <c r="KC82" s="866"/>
      <c r="KD82" s="873">
        <f ca="1">IFERROR(INDEX(Rezultatai!$H$40:$DC$113,MATCH($A82,Rezultatai!$B$40:$B$113,0),MATCH(KD$7,Rezultatai!$H$40:$DC$40,0)),"")</f>
        <v>0</v>
      </c>
      <c r="KE82" s="865"/>
      <c r="KF82" s="865"/>
      <c r="KG82" s="866"/>
      <c r="KH82" s="873">
        <f ca="1">IFERROR(INDEX(Rezultatai!$H$40:$DC$113,MATCH($A82,Rezultatai!$B$40:$B$113,0),MATCH(KH$7,Rezultatai!$H$40:$DC$40,0)),"")</f>
        <v>0</v>
      </c>
      <c r="KI82" s="865"/>
      <c r="KJ82" s="865"/>
      <c r="KK82" s="866"/>
      <c r="KL82" s="873">
        <f ca="1">IFERROR(INDEX(Rezultatai!$H$40:$DC$113,MATCH($A82,Rezultatai!$B$40:$B$113,0),MATCH(KL$7,Rezultatai!$H$40:$DC$40,0)),"")</f>
        <v>0</v>
      </c>
      <c r="KM82" s="865"/>
      <c r="KN82" s="865"/>
      <c r="KO82" s="866"/>
      <c r="KP82" s="873">
        <f ca="1">IFERROR(INDEX(Rezultatai!$H$40:$DC$113,MATCH($A82,Rezultatai!$B$40:$B$113,0),MATCH(KP$7,Rezultatai!$H$40:$DC$40,0)),"")</f>
        <v>0</v>
      </c>
      <c r="KQ82" s="865"/>
      <c r="KR82" s="865"/>
      <c r="KS82" s="866"/>
      <c r="KT82" s="873">
        <f ca="1">IFERROR(INDEX(Rezultatai!$H$40:$DC$113,MATCH($A82,Rezultatai!$B$40:$B$113,0),MATCH(KT$7,Rezultatai!$H$40:$DC$40,0)),"")</f>
        <v>0</v>
      </c>
      <c r="KU82" s="865"/>
      <c r="KV82" s="865"/>
      <c r="KW82" s="866"/>
      <c r="KX82" s="873">
        <f ca="1">IFERROR(INDEX(Rezultatai!$H$40:$DC$113,MATCH($A82,Rezultatai!$B$40:$B$113,0),MATCH(KX$7,Rezultatai!$H$40:$DC$40,0)),"")</f>
        <v>0</v>
      </c>
      <c r="KY82" s="865"/>
      <c r="KZ82" s="865"/>
      <c r="LA82" s="866"/>
      <c r="LB82" s="873">
        <f ca="1">IFERROR(INDEX(Rezultatai!$H$40:$DC$113,MATCH($A82,Rezultatai!$B$40:$B$113,0),MATCH(LB$7,Rezultatai!$H$40:$DC$40,0)),"")</f>
        <v>0</v>
      </c>
      <c r="LC82" s="865"/>
      <c r="LD82" s="865"/>
      <c r="LE82" s="866"/>
      <c r="LF82" s="873">
        <f ca="1">IFERROR(INDEX(Rezultatai!$H$40:$DC$113,MATCH($A82,Rezultatai!$B$40:$B$113,0),MATCH(LF$7,Rezultatai!$H$40:$DC$40,0)),"")</f>
        <v>0</v>
      </c>
      <c r="LG82" s="865"/>
      <c r="LH82" s="865"/>
      <c r="LI82" s="866"/>
      <c r="LJ82" s="873">
        <f ca="1">IFERROR(INDEX(Rezultatai!$H$40:$DC$113,MATCH($A82,Rezultatai!$B$40:$B$113,0),MATCH(LJ$7,Rezultatai!$H$40:$DC$40,0)),"")</f>
        <v>0</v>
      </c>
      <c r="LK82" s="865"/>
      <c r="LL82" s="865"/>
      <c r="LM82" s="866"/>
    </row>
    <row r="83" spans="1:325">
      <c r="A83" s="310" t="str">
        <f>IF(OR(Data3!F7="Grand Total",Data3!F7=0),"",Data3!F7)</f>
        <v>L.1.3.</v>
      </c>
      <c r="B83" s="314" t="s">
        <v>549</v>
      </c>
      <c r="C83" s="347" t="str">
        <f ca="1">IFERROR(VLOOKUP(A83,Rezultatai!$B$44:$F$113,2,FALSE),"")</f>
        <v>Nelaimingų atsitikimų sumažėjimas</v>
      </c>
      <c r="D83" s="328">
        <f ca="1">SUMIF($F$6:$LM$6,"&lt;="&amp;PAL,$F83:$LM83)</f>
        <v>2064366.7663498099</v>
      </c>
      <c r="E83" s="327"/>
      <c r="F83" s="873" t="str">
        <f ca="1">IFERROR(INDEX(Rezultatai!$H$40:$DC$113,MATCH($A83,Rezultatai!$B$40:$B$113,0),MATCH(F$7,Rezultatai!$H$40:$DC$40,0)),"")</f>
        <v/>
      </c>
      <c r="G83" s="865"/>
      <c r="H83" s="865"/>
      <c r="I83" s="866"/>
      <c r="J83" s="873">
        <f ca="1">IFERROR(INDEX(Rezultatai!$H$40:$DC$113,MATCH($A83,Rezultatai!$B$40:$B$113,0),MATCH(J$7,Rezultatai!$H$40:$DC$40,0)),"")</f>
        <v>0</v>
      </c>
      <c r="K83" s="865"/>
      <c r="L83" s="865"/>
      <c r="M83" s="866"/>
      <c r="N83" s="873">
        <f ca="1">IFERROR(INDEX(Rezultatai!$H$40:$DC$113,MATCH($A83,Rezultatai!$B$40:$B$113,0),MATCH(N$7,Rezultatai!$H$40:$DC$40,0)),"")</f>
        <v>36113.281844106466</v>
      </c>
      <c r="O83" s="865"/>
      <c r="P83" s="865"/>
      <c r="Q83" s="866"/>
      <c r="R83" s="873">
        <f ca="1">IFERROR(INDEX(Rezultatai!$H$40:$DC$113,MATCH($A83,Rezultatai!$B$40:$B$113,0),MATCH(R$7,Rezultatai!$H$40:$DC$40,0)),"")</f>
        <v>37064.466444866921</v>
      </c>
      <c r="S83" s="865"/>
      <c r="T83" s="865"/>
      <c r="U83" s="866"/>
      <c r="V83" s="873">
        <f ca="1">IFERROR(INDEX(Rezultatai!$H$40:$DC$113,MATCH($A83,Rezultatai!$B$40:$B$113,0),MATCH(V$7,Rezultatai!$H$40:$DC$40,0)),"")</f>
        <v>37946.588878326998</v>
      </c>
      <c r="W83" s="865"/>
      <c r="X83" s="865"/>
      <c r="Y83" s="866"/>
      <c r="Z83" s="873">
        <f ca="1">IFERROR(INDEX(Rezultatai!$H$40:$DC$113,MATCH($A83,Rezultatai!$B$40:$B$113,0),MATCH(Z$7,Rezultatai!$H$40:$DC$40,0)),"")</f>
        <v>39083.773574144485</v>
      </c>
      <c r="AA83" s="865"/>
      <c r="AB83" s="865"/>
      <c r="AC83" s="866"/>
      <c r="AD83" s="873">
        <f ca="1">IFERROR(INDEX(Rezultatai!$H$40:$DC$113,MATCH($A83,Rezultatai!$B$40:$B$113,0),MATCH(AD$7,Rezultatai!$H$40:$DC$40,0)),"")</f>
        <v>40255.037167300383</v>
      </c>
      <c r="AE83" s="865"/>
      <c r="AF83" s="865"/>
      <c r="AG83" s="866"/>
      <c r="AH83" s="873">
        <f ca="1">IFERROR(INDEX(Rezultatai!$H$40:$DC$113,MATCH($A83,Rezultatai!$B$40:$B$113,0),MATCH(AH$7,Rezultatai!$H$40:$DC$40,0)),"")</f>
        <v>41461.401615969582</v>
      </c>
      <c r="AI83" s="865"/>
      <c r="AJ83" s="865"/>
      <c r="AK83" s="866"/>
      <c r="AL83" s="873">
        <f ca="1">IFERROR(INDEX(Rezultatai!$H$40:$DC$113,MATCH($A83,Rezultatai!$B$40:$B$113,0),MATCH(AL$7,Rezultatai!$H$40:$DC$40,0)),"")</f>
        <v>42703.918060836506</v>
      </c>
      <c r="AM83" s="865"/>
      <c r="AN83" s="865"/>
      <c r="AO83" s="866"/>
      <c r="AP83" s="873">
        <f ca="1">IFERROR(INDEX(Rezultatai!$H$40:$DC$113,MATCH($A83,Rezultatai!$B$40:$B$113,0),MATCH(AP$7,Rezultatai!$H$40:$DC$40,0)),"")</f>
        <v>43983.67072243346</v>
      </c>
      <c r="AQ83" s="865"/>
      <c r="AR83" s="865"/>
      <c r="AS83" s="866"/>
      <c r="AT83" s="873">
        <f ca="1">IFERROR(INDEX(Rezultatai!$H$40:$DC$113,MATCH($A83,Rezultatai!$B$40:$B$113,0),MATCH(AT$7,Rezultatai!$H$40:$DC$40,0)),"")</f>
        <v>45301.77480988593</v>
      </c>
      <c r="AU83" s="865"/>
      <c r="AV83" s="865"/>
      <c r="AW83" s="866"/>
      <c r="AX83" s="873">
        <f ca="1">IFERROR(INDEX(Rezultatai!$H$40:$DC$113,MATCH($A83,Rezultatai!$B$40:$B$113,0),MATCH(AX$7,Rezultatai!$H$40:$DC$40,0)),"")</f>
        <v>46659.380133079845</v>
      </c>
      <c r="AY83" s="865"/>
      <c r="AZ83" s="865"/>
      <c r="BA83" s="866"/>
      <c r="BB83" s="873">
        <f ca="1">IFERROR(INDEX(Rezultatai!$H$40:$DC$113,MATCH($A83,Rezultatai!$B$40:$B$113,0),MATCH(BB$7,Rezultatai!$H$40:$DC$40,0)),"")</f>
        <v>48057.669771863119</v>
      </c>
      <c r="BC83" s="865"/>
      <c r="BD83" s="865"/>
      <c r="BE83" s="866"/>
      <c r="BF83" s="873">
        <f ca="1">IFERROR(INDEX(Rezultatai!$H$40:$DC$113,MATCH($A83,Rezultatai!$B$40:$B$113,0),MATCH(BF$7,Rezultatai!$H$40:$DC$40,0)),"")</f>
        <v>49497.863403041825</v>
      </c>
      <c r="BG83" s="865"/>
      <c r="BH83" s="865"/>
      <c r="BI83" s="866"/>
      <c r="BJ83" s="873">
        <f ca="1">IFERROR(INDEX(Rezultatai!$H$40:$DC$113,MATCH($A83,Rezultatai!$B$40:$B$113,0),MATCH(BJ$7,Rezultatai!$H$40:$DC$40,0)),"")</f>
        <v>50981.217300380231</v>
      </c>
      <c r="BK83" s="865"/>
      <c r="BL83" s="865"/>
      <c r="BM83" s="866"/>
      <c r="BN83" s="873">
        <f ca="1">IFERROR(INDEX(Rezultatai!$H$40:$DC$113,MATCH($A83,Rezultatai!$B$40:$B$113,0),MATCH(BN$7,Rezultatai!$H$40:$DC$40,0)),"")</f>
        <v>52509.024049429659</v>
      </c>
      <c r="BO83" s="865"/>
      <c r="BP83" s="865"/>
      <c r="BQ83" s="866"/>
      <c r="BR83" s="873">
        <f ca="1">IFERROR(INDEX(Rezultatai!$H$40:$DC$113,MATCH($A83,Rezultatai!$B$40:$B$113,0),MATCH(BR$7,Rezultatai!$H$40:$DC$40,0)),"")</f>
        <v>54082.615874524716</v>
      </c>
      <c r="BS83" s="865"/>
      <c r="BT83" s="865"/>
      <c r="BU83" s="866"/>
      <c r="BV83" s="873">
        <f ca="1">IFERROR(INDEX(Rezultatai!$H$40:$DC$113,MATCH($A83,Rezultatai!$B$40:$B$113,0),MATCH(BV$7,Rezultatai!$H$40:$DC$40,0)),"")</f>
        <v>55703.36558935362</v>
      </c>
      <c r="BW83" s="865"/>
      <c r="BX83" s="865"/>
      <c r="BY83" s="866"/>
      <c r="BZ83" s="873">
        <f ca="1">IFERROR(INDEX(Rezultatai!$H$40:$DC$113,MATCH($A83,Rezultatai!$B$40:$B$113,0),MATCH(BZ$7,Rezultatai!$H$40:$DC$40,0)),"")</f>
        <v>57372.6858365019</v>
      </c>
      <c r="CA83" s="865"/>
      <c r="CB83" s="865"/>
      <c r="CC83" s="866"/>
      <c r="CD83" s="873">
        <f ca="1">IFERROR(INDEX(Rezultatai!$H$40:$DC$113,MATCH($A83,Rezultatai!$B$40:$B$113,0),MATCH(CD$7,Rezultatai!$H$40:$DC$40,0)),"")</f>
        <v>59092.032794676801</v>
      </c>
      <c r="CE83" s="865"/>
      <c r="CF83" s="865"/>
      <c r="CG83" s="866"/>
      <c r="CH83" s="873">
        <f ca="1">IFERROR(INDEX(Rezultatai!$H$40:$DC$113,MATCH($A83,Rezultatai!$B$40:$B$113,0),MATCH(CH$7,Rezultatai!$H$40:$DC$40,0)),"")</f>
        <v>60862.904847908751</v>
      </c>
      <c r="CI83" s="865"/>
      <c r="CJ83" s="865"/>
      <c r="CK83" s="866"/>
      <c r="CL83" s="873">
        <f ca="1">IFERROR(INDEX(Rezultatai!$H$40:$DC$113,MATCH($A83,Rezultatai!$B$40:$B$113,0),MATCH(CL$7,Rezultatai!$H$40:$DC$40,0)),"")</f>
        <v>62686.846102661606</v>
      </c>
      <c r="CM83" s="865"/>
      <c r="CN83" s="865"/>
      <c r="CO83" s="866"/>
      <c r="CP83" s="873">
        <f ca="1">IFERROR(INDEX(Rezultatai!$H$40:$DC$113,MATCH($A83,Rezultatai!$B$40:$B$113,0),MATCH(CP$7,Rezultatai!$H$40:$DC$40,0)),"")</f>
        <v>64565.447433460075</v>
      </c>
      <c r="CQ83" s="865"/>
      <c r="CR83" s="865"/>
      <c r="CS83" s="866"/>
      <c r="CT83" s="873">
        <f ca="1">IFERROR(INDEX(Rezultatai!$H$40:$DC$113,MATCH($A83,Rezultatai!$B$40:$B$113,0),MATCH(CT$7,Rezultatai!$H$40:$DC$40,0)),"")</f>
        <v>66500.346768060845</v>
      </c>
      <c r="CU83" s="865"/>
      <c r="CV83" s="865"/>
      <c r="CW83" s="866"/>
      <c r="CX83" s="873">
        <f ca="1">IFERROR(INDEX(Rezultatai!$H$40:$DC$113,MATCH($A83,Rezultatai!$B$40:$B$113,0),MATCH(CX$7,Rezultatai!$H$40:$DC$40,0)),"")</f>
        <v>68493.231558935368</v>
      </c>
      <c r="CY83" s="865"/>
      <c r="CZ83" s="865"/>
      <c r="DA83" s="866"/>
      <c r="DB83" s="873">
        <f ca="1">IFERROR(INDEX(Rezultatai!$H$40:$DC$113,MATCH($A83,Rezultatai!$B$40:$B$113,0),MATCH(DB$7,Rezultatai!$H$40:$DC$40,0)),"")</f>
        <v>70545.838973384045</v>
      </c>
      <c r="DC83" s="865"/>
      <c r="DD83" s="865"/>
      <c r="DE83" s="866"/>
      <c r="DF83" s="873">
        <f ca="1">IFERROR(INDEX(Rezultatai!$H$40:$DC$113,MATCH($A83,Rezultatai!$B$40:$B$113,0),MATCH(DF$7,Rezultatai!$H$40:$DC$40,0)),"")</f>
        <v>72659.959315589367</v>
      </c>
      <c r="DG83" s="865"/>
      <c r="DH83" s="865"/>
      <c r="DI83" s="866"/>
      <c r="DJ83" s="873">
        <f ca="1">IFERROR(INDEX(Rezultatai!$H$40:$DC$113,MATCH($A83,Rezultatai!$B$40:$B$113,0),MATCH(DJ$7,Rezultatai!$H$40:$DC$40,0)),"")</f>
        <v>74837.434885931565</v>
      </c>
      <c r="DK83" s="865"/>
      <c r="DL83" s="865"/>
      <c r="DM83" s="866"/>
      <c r="DN83" s="873">
        <f ca="1">IFERROR(INDEX(Rezultatai!$H$40:$DC$113,MATCH($A83,Rezultatai!$B$40:$B$113,0),MATCH(DN$7,Rezultatai!$H$40:$DC$40,0)),"")</f>
        <v>77080.165779467687</v>
      </c>
      <c r="DO83" s="865"/>
      <c r="DP83" s="865"/>
      <c r="DQ83" s="866"/>
      <c r="DR83" s="873">
        <f ca="1">IFERROR(INDEX(Rezultatai!$H$40:$DC$113,MATCH($A83,Rezultatai!$B$40:$B$113,0),MATCH(DR$7,Rezultatai!$H$40:$DC$40,0)),"")</f>
        <v>79390.106653992392</v>
      </c>
      <c r="DS83" s="865"/>
      <c r="DT83" s="865"/>
      <c r="DU83" s="866"/>
      <c r="DV83" s="873">
        <f ca="1">IFERROR(INDEX(Rezultatai!$H$40:$DC$113,MATCH($A83,Rezultatai!$B$40:$B$113,0),MATCH(DV$7,Rezultatai!$H$40:$DC$40,0)),"")</f>
        <v>81769.271958174912</v>
      </c>
      <c r="DW83" s="865"/>
      <c r="DX83" s="865"/>
      <c r="DY83" s="866"/>
      <c r="DZ83" s="873">
        <f ca="1">IFERROR(INDEX(Rezultatai!$H$40:$DC$113,MATCH($A83,Rezultatai!$B$40:$B$113,0),MATCH(DZ$7,Rezultatai!$H$40:$DC$40,0)),"")</f>
        <v>84219.736406844095</v>
      </c>
      <c r="EA83" s="865"/>
      <c r="EB83" s="865"/>
      <c r="EC83" s="866"/>
      <c r="ED83" s="873">
        <f ca="1">IFERROR(INDEX(Rezultatai!$H$40:$DC$113,MATCH($A83,Rezultatai!$B$40:$B$113,0),MATCH(ED$7,Rezultatai!$H$40:$DC$40,0)),"")</f>
        <v>86743.636026615975</v>
      </c>
      <c r="EE83" s="865"/>
      <c r="EF83" s="865"/>
      <c r="EG83" s="866"/>
      <c r="EH83" s="873">
        <f ca="1">IFERROR(INDEX(Rezultatai!$H$40:$DC$113,MATCH($A83,Rezultatai!$B$40:$B$113,0),MATCH(EH$7,Rezultatai!$H$40:$DC$40,0)),"")</f>
        <v>89343.172243346009</v>
      </c>
      <c r="EI83" s="865"/>
      <c r="EJ83" s="865"/>
      <c r="EK83" s="866"/>
      <c r="EL83" s="873">
        <f ca="1">IFERROR(INDEX(Rezultatai!$H$40:$DC$113,MATCH($A83,Rezultatai!$B$40:$B$113,0),MATCH(EL$7,Rezultatai!$H$40:$DC$40,0)),"")</f>
        <v>92020.611406844109</v>
      </c>
      <c r="EM83" s="865"/>
      <c r="EN83" s="865"/>
      <c r="EO83" s="866"/>
      <c r="EP83" s="873">
        <f ca="1">IFERROR(INDEX(Rezultatai!$H$40:$DC$113,MATCH($A83,Rezultatai!$B$40:$B$113,0),MATCH(EP$7,Rezultatai!$H$40:$DC$40,0)),"")</f>
        <v>94778.288117870732</v>
      </c>
      <c r="EQ83" s="865"/>
      <c r="ER83" s="865"/>
      <c r="ES83" s="866"/>
      <c r="ET83" s="873">
        <f ca="1">IFERROR(INDEX(Rezultatai!$H$40:$DC$113,MATCH($A83,Rezultatai!$B$40:$B$113,0),MATCH(ET$7,Rezultatai!$H$40:$DC$40,0)),"")</f>
        <v>0</v>
      </c>
      <c r="EU83" s="865"/>
      <c r="EV83" s="865"/>
      <c r="EW83" s="866"/>
      <c r="EX83" s="873">
        <f ca="1">IFERROR(INDEX(Rezultatai!$H$40:$DC$113,MATCH($A83,Rezultatai!$B$40:$B$113,0),MATCH(EX$7,Rezultatai!$H$40:$DC$40,0)),"")</f>
        <v>0</v>
      </c>
      <c r="EY83" s="865"/>
      <c r="EZ83" s="865"/>
      <c r="FA83" s="866"/>
      <c r="FB83" s="873">
        <f ca="1">IFERROR(INDEX(Rezultatai!$H$40:$DC$113,MATCH($A83,Rezultatai!$B$40:$B$113,0),MATCH(FB$7,Rezultatai!$H$40:$DC$40,0)),"")</f>
        <v>0</v>
      </c>
      <c r="FC83" s="865"/>
      <c r="FD83" s="865"/>
      <c r="FE83" s="866"/>
      <c r="FF83" s="873">
        <f ca="1">IFERROR(INDEX(Rezultatai!$H$40:$DC$113,MATCH($A83,Rezultatai!$B$40:$B$113,0),MATCH(FF$7,Rezultatai!$H$40:$DC$40,0)),"")</f>
        <v>0</v>
      </c>
      <c r="FG83" s="865"/>
      <c r="FH83" s="865"/>
      <c r="FI83" s="866"/>
      <c r="FJ83" s="873">
        <f ca="1">IFERROR(INDEX(Rezultatai!$H$40:$DC$113,MATCH($A83,Rezultatai!$B$40:$B$113,0),MATCH(FJ$7,Rezultatai!$H$40:$DC$40,0)),"")</f>
        <v>0</v>
      </c>
      <c r="FK83" s="865"/>
      <c r="FL83" s="865"/>
      <c r="FM83" s="866"/>
      <c r="FN83" s="873">
        <f ca="1">IFERROR(INDEX(Rezultatai!$H$40:$DC$113,MATCH($A83,Rezultatai!$B$40:$B$113,0),MATCH(FN$7,Rezultatai!$H$40:$DC$40,0)),"")</f>
        <v>0</v>
      </c>
      <c r="FO83" s="865"/>
      <c r="FP83" s="865"/>
      <c r="FQ83" s="866"/>
      <c r="FR83" s="873">
        <f ca="1">IFERROR(INDEX(Rezultatai!$H$40:$DC$113,MATCH($A83,Rezultatai!$B$40:$B$113,0),MATCH(FR$7,Rezultatai!$H$40:$DC$40,0)),"")</f>
        <v>0</v>
      </c>
      <c r="FS83" s="865"/>
      <c r="FT83" s="865"/>
      <c r="FU83" s="866"/>
      <c r="FV83" s="873">
        <f ca="1">IFERROR(INDEX(Rezultatai!$H$40:$DC$113,MATCH($A83,Rezultatai!$B$40:$B$113,0),MATCH(FV$7,Rezultatai!$H$40:$DC$40,0)),"")</f>
        <v>0</v>
      </c>
      <c r="FW83" s="865"/>
      <c r="FX83" s="865"/>
      <c r="FY83" s="866"/>
      <c r="FZ83" s="873">
        <f ca="1">IFERROR(INDEX(Rezultatai!$H$40:$DC$113,MATCH($A83,Rezultatai!$B$40:$B$113,0),MATCH(FZ$7,Rezultatai!$H$40:$DC$40,0)),"")</f>
        <v>0</v>
      </c>
      <c r="GA83" s="865"/>
      <c r="GB83" s="865"/>
      <c r="GC83" s="866"/>
      <c r="GD83" s="873">
        <f ca="1">IFERROR(INDEX(Rezultatai!$H$40:$DC$113,MATCH($A83,Rezultatai!$B$40:$B$113,0),MATCH(GD$7,Rezultatai!$H$40:$DC$40,0)),"")</f>
        <v>0</v>
      </c>
      <c r="GE83" s="865"/>
      <c r="GF83" s="865"/>
      <c r="GG83" s="866"/>
      <c r="GH83" s="873">
        <f ca="1">IFERROR(INDEX(Rezultatai!$H$40:$DC$113,MATCH($A83,Rezultatai!$B$40:$B$113,0),MATCH(GH$7,Rezultatai!$H$40:$DC$40,0)),"")</f>
        <v>0</v>
      </c>
      <c r="GI83" s="865"/>
      <c r="GJ83" s="865"/>
      <c r="GK83" s="866"/>
      <c r="GL83" s="873">
        <f ca="1">IFERROR(INDEX(Rezultatai!$H$40:$DC$113,MATCH($A83,Rezultatai!$B$40:$B$113,0),MATCH(GL$7,Rezultatai!$H$40:$DC$40,0)),"")</f>
        <v>0</v>
      </c>
      <c r="GM83" s="865"/>
      <c r="GN83" s="865"/>
      <c r="GO83" s="866"/>
      <c r="GP83" s="873">
        <f ca="1">IFERROR(INDEX(Rezultatai!$H$40:$DC$113,MATCH($A83,Rezultatai!$B$40:$B$113,0),MATCH(GP$7,Rezultatai!$H$40:$DC$40,0)),"")</f>
        <v>0</v>
      </c>
      <c r="GQ83" s="865"/>
      <c r="GR83" s="865"/>
      <c r="GS83" s="866"/>
      <c r="GT83" s="873">
        <f ca="1">IFERROR(INDEX(Rezultatai!$H$40:$DC$113,MATCH($A83,Rezultatai!$B$40:$B$113,0),MATCH(GT$7,Rezultatai!$H$40:$DC$40,0)),"")</f>
        <v>0</v>
      </c>
      <c r="GU83" s="865"/>
      <c r="GV83" s="865"/>
      <c r="GW83" s="866"/>
      <c r="GX83" s="873">
        <f ca="1">IFERROR(INDEX(Rezultatai!$H$40:$DC$113,MATCH($A83,Rezultatai!$B$40:$B$113,0),MATCH(GX$7,Rezultatai!$H$40:$DC$40,0)),"")</f>
        <v>0</v>
      </c>
      <c r="GY83" s="865"/>
      <c r="GZ83" s="865"/>
      <c r="HA83" s="866"/>
      <c r="HB83" s="873">
        <f ca="1">IFERROR(INDEX(Rezultatai!$H$40:$DC$113,MATCH($A83,Rezultatai!$B$40:$B$113,0),MATCH(HB$7,Rezultatai!$H$40:$DC$40,0)),"")</f>
        <v>0</v>
      </c>
      <c r="HC83" s="865"/>
      <c r="HD83" s="865"/>
      <c r="HE83" s="866"/>
      <c r="HF83" s="873">
        <f ca="1">IFERROR(INDEX(Rezultatai!$H$40:$DC$113,MATCH($A83,Rezultatai!$B$40:$B$113,0),MATCH(HF$7,Rezultatai!$H$40:$DC$40,0)),"")</f>
        <v>0</v>
      </c>
      <c r="HG83" s="865"/>
      <c r="HH83" s="865"/>
      <c r="HI83" s="866"/>
      <c r="HJ83" s="873">
        <f ca="1">IFERROR(INDEX(Rezultatai!$H$40:$DC$113,MATCH($A83,Rezultatai!$B$40:$B$113,0),MATCH(HJ$7,Rezultatai!$H$40:$DC$40,0)),"")</f>
        <v>0</v>
      </c>
      <c r="HK83" s="865"/>
      <c r="HL83" s="865"/>
      <c r="HM83" s="866"/>
      <c r="HN83" s="873">
        <f ca="1">IFERROR(INDEX(Rezultatai!$H$40:$DC$113,MATCH($A83,Rezultatai!$B$40:$B$113,0),MATCH(HN$7,Rezultatai!$H$40:$DC$40,0)),"")</f>
        <v>0</v>
      </c>
      <c r="HO83" s="865"/>
      <c r="HP83" s="865"/>
      <c r="HQ83" s="866"/>
      <c r="HR83" s="873">
        <f ca="1">IFERROR(INDEX(Rezultatai!$H$40:$DC$113,MATCH($A83,Rezultatai!$B$40:$B$113,0),MATCH(HR$7,Rezultatai!$H$40:$DC$40,0)),"")</f>
        <v>0</v>
      </c>
      <c r="HS83" s="865"/>
      <c r="HT83" s="865"/>
      <c r="HU83" s="866"/>
      <c r="HV83" s="873">
        <f ca="1">IFERROR(INDEX(Rezultatai!$H$40:$DC$113,MATCH($A83,Rezultatai!$B$40:$B$113,0),MATCH(HV$7,Rezultatai!$H$40:$DC$40,0)),"")</f>
        <v>0</v>
      </c>
      <c r="HW83" s="865"/>
      <c r="HX83" s="865"/>
      <c r="HY83" s="866"/>
      <c r="HZ83" s="873">
        <f ca="1">IFERROR(INDEX(Rezultatai!$H$40:$DC$113,MATCH($A83,Rezultatai!$B$40:$B$113,0),MATCH(HZ$7,Rezultatai!$H$40:$DC$40,0)),"")</f>
        <v>0</v>
      </c>
      <c r="IA83" s="865"/>
      <c r="IB83" s="865"/>
      <c r="IC83" s="866"/>
      <c r="ID83" s="873">
        <f ca="1">IFERROR(INDEX(Rezultatai!$H$40:$DC$113,MATCH($A83,Rezultatai!$B$40:$B$113,0),MATCH(ID$7,Rezultatai!$H$40:$DC$40,0)),"")</f>
        <v>0</v>
      </c>
      <c r="IE83" s="865"/>
      <c r="IF83" s="865"/>
      <c r="IG83" s="866"/>
      <c r="IH83" s="873">
        <f ca="1">IFERROR(INDEX(Rezultatai!$H$40:$DC$113,MATCH($A83,Rezultatai!$B$40:$B$113,0),MATCH(IH$7,Rezultatai!$H$40:$DC$40,0)),"")</f>
        <v>0</v>
      </c>
      <c r="II83" s="865"/>
      <c r="IJ83" s="865"/>
      <c r="IK83" s="866"/>
      <c r="IL83" s="873">
        <f ca="1">IFERROR(INDEX(Rezultatai!$H$40:$DC$113,MATCH($A83,Rezultatai!$B$40:$B$113,0),MATCH(IL$7,Rezultatai!$H$40:$DC$40,0)),"")</f>
        <v>0</v>
      </c>
      <c r="IM83" s="865"/>
      <c r="IN83" s="865"/>
      <c r="IO83" s="866"/>
      <c r="IP83" s="873">
        <f ca="1">IFERROR(INDEX(Rezultatai!$H$40:$DC$113,MATCH($A83,Rezultatai!$B$40:$B$113,0),MATCH(IP$7,Rezultatai!$H$40:$DC$40,0)),"")</f>
        <v>0</v>
      </c>
      <c r="IQ83" s="865"/>
      <c r="IR83" s="865"/>
      <c r="IS83" s="866"/>
      <c r="IT83" s="873">
        <f ca="1">IFERROR(INDEX(Rezultatai!$H$40:$DC$113,MATCH($A83,Rezultatai!$B$40:$B$113,0),MATCH(IT$7,Rezultatai!$H$40:$DC$40,0)),"")</f>
        <v>0</v>
      </c>
      <c r="IU83" s="865"/>
      <c r="IV83" s="865"/>
      <c r="IW83" s="866"/>
      <c r="IX83" s="873">
        <f ca="1">IFERROR(INDEX(Rezultatai!$H$40:$DC$113,MATCH($A83,Rezultatai!$B$40:$B$113,0),MATCH(IX$7,Rezultatai!$H$40:$DC$40,0)),"")</f>
        <v>0</v>
      </c>
      <c r="IY83" s="865"/>
      <c r="IZ83" s="865"/>
      <c r="JA83" s="866"/>
      <c r="JB83" s="873">
        <f ca="1">IFERROR(INDEX(Rezultatai!$H$40:$DC$113,MATCH($A83,Rezultatai!$B$40:$B$113,0),MATCH(JB$7,Rezultatai!$H$40:$DC$40,0)),"")</f>
        <v>0</v>
      </c>
      <c r="JC83" s="865"/>
      <c r="JD83" s="865"/>
      <c r="JE83" s="866"/>
      <c r="JF83" s="873">
        <f ca="1">IFERROR(INDEX(Rezultatai!$H$40:$DC$113,MATCH($A83,Rezultatai!$B$40:$B$113,0),MATCH(JF$7,Rezultatai!$H$40:$DC$40,0)),"")</f>
        <v>0</v>
      </c>
      <c r="JG83" s="865"/>
      <c r="JH83" s="865"/>
      <c r="JI83" s="866"/>
      <c r="JJ83" s="873">
        <f ca="1">IFERROR(INDEX(Rezultatai!$H$40:$DC$113,MATCH($A83,Rezultatai!$B$40:$B$113,0),MATCH(JJ$7,Rezultatai!$H$40:$DC$40,0)),"")</f>
        <v>0</v>
      </c>
      <c r="JK83" s="865"/>
      <c r="JL83" s="865"/>
      <c r="JM83" s="866"/>
      <c r="JN83" s="873">
        <f ca="1">IFERROR(INDEX(Rezultatai!$H$40:$DC$113,MATCH($A83,Rezultatai!$B$40:$B$113,0),MATCH(JN$7,Rezultatai!$H$40:$DC$40,0)),"")</f>
        <v>0</v>
      </c>
      <c r="JO83" s="865"/>
      <c r="JP83" s="865"/>
      <c r="JQ83" s="866"/>
      <c r="JR83" s="873">
        <f ca="1">IFERROR(INDEX(Rezultatai!$H$40:$DC$113,MATCH($A83,Rezultatai!$B$40:$B$113,0),MATCH(JR$7,Rezultatai!$H$40:$DC$40,0)),"")</f>
        <v>0</v>
      </c>
      <c r="JS83" s="865"/>
      <c r="JT83" s="865"/>
      <c r="JU83" s="866"/>
      <c r="JV83" s="873">
        <f ca="1">IFERROR(INDEX(Rezultatai!$H$40:$DC$113,MATCH($A83,Rezultatai!$B$40:$B$113,0),MATCH(JV$7,Rezultatai!$H$40:$DC$40,0)),"")</f>
        <v>0</v>
      </c>
      <c r="JW83" s="865"/>
      <c r="JX83" s="865"/>
      <c r="JY83" s="866"/>
      <c r="JZ83" s="873">
        <f ca="1">IFERROR(INDEX(Rezultatai!$H$40:$DC$113,MATCH($A83,Rezultatai!$B$40:$B$113,0),MATCH(JZ$7,Rezultatai!$H$40:$DC$40,0)),"")</f>
        <v>0</v>
      </c>
      <c r="KA83" s="865"/>
      <c r="KB83" s="865"/>
      <c r="KC83" s="866"/>
      <c r="KD83" s="873">
        <f ca="1">IFERROR(INDEX(Rezultatai!$H$40:$DC$113,MATCH($A83,Rezultatai!$B$40:$B$113,0),MATCH(KD$7,Rezultatai!$H$40:$DC$40,0)),"")</f>
        <v>0</v>
      </c>
      <c r="KE83" s="865"/>
      <c r="KF83" s="865"/>
      <c r="KG83" s="866"/>
      <c r="KH83" s="873">
        <f ca="1">IFERROR(INDEX(Rezultatai!$H$40:$DC$113,MATCH($A83,Rezultatai!$B$40:$B$113,0),MATCH(KH$7,Rezultatai!$H$40:$DC$40,0)),"")</f>
        <v>0</v>
      </c>
      <c r="KI83" s="865"/>
      <c r="KJ83" s="865"/>
      <c r="KK83" s="866"/>
      <c r="KL83" s="873">
        <f ca="1">IFERROR(INDEX(Rezultatai!$H$40:$DC$113,MATCH($A83,Rezultatai!$B$40:$B$113,0),MATCH(KL$7,Rezultatai!$H$40:$DC$40,0)),"")</f>
        <v>0</v>
      </c>
      <c r="KM83" s="865"/>
      <c r="KN83" s="865"/>
      <c r="KO83" s="866"/>
      <c r="KP83" s="873">
        <f ca="1">IFERROR(INDEX(Rezultatai!$H$40:$DC$113,MATCH($A83,Rezultatai!$B$40:$B$113,0),MATCH(KP$7,Rezultatai!$H$40:$DC$40,0)),"")</f>
        <v>0</v>
      </c>
      <c r="KQ83" s="865"/>
      <c r="KR83" s="865"/>
      <c r="KS83" s="866"/>
      <c r="KT83" s="873">
        <f ca="1">IFERROR(INDEX(Rezultatai!$H$40:$DC$113,MATCH($A83,Rezultatai!$B$40:$B$113,0),MATCH(KT$7,Rezultatai!$H$40:$DC$40,0)),"")</f>
        <v>0</v>
      </c>
      <c r="KU83" s="865"/>
      <c r="KV83" s="865"/>
      <c r="KW83" s="866"/>
      <c r="KX83" s="873">
        <f ca="1">IFERROR(INDEX(Rezultatai!$H$40:$DC$113,MATCH($A83,Rezultatai!$B$40:$B$113,0),MATCH(KX$7,Rezultatai!$H$40:$DC$40,0)),"")</f>
        <v>0</v>
      </c>
      <c r="KY83" s="865"/>
      <c r="KZ83" s="865"/>
      <c r="LA83" s="866"/>
      <c r="LB83" s="873">
        <f ca="1">IFERROR(INDEX(Rezultatai!$H$40:$DC$113,MATCH($A83,Rezultatai!$B$40:$B$113,0),MATCH(LB$7,Rezultatai!$H$40:$DC$40,0)),"")</f>
        <v>0</v>
      </c>
      <c r="LC83" s="865"/>
      <c r="LD83" s="865"/>
      <c r="LE83" s="866"/>
      <c r="LF83" s="873">
        <f ca="1">IFERROR(INDEX(Rezultatai!$H$40:$DC$113,MATCH($A83,Rezultatai!$B$40:$B$113,0),MATCH(LF$7,Rezultatai!$H$40:$DC$40,0)),"")</f>
        <v>0</v>
      </c>
      <c r="LG83" s="865"/>
      <c r="LH83" s="865"/>
      <c r="LI83" s="866"/>
      <c r="LJ83" s="873">
        <f ca="1">IFERROR(INDEX(Rezultatai!$H$40:$DC$113,MATCH($A83,Rezultatai!$B$40:$B$113,0),MATCH(LJ$7,Rezultatai!$H$40:$DC$40,0)),"")</f>
        <v>0</v>
      </c>
      <c r="LK83" s="865"/>
      <c r="LL83" s="865"/>
      <c r="LM83" s="866"/>
    </row>
    <row r="84" spans="1:325">
      <c r="A84" s="310" t="str">
        <f>IF(OR(Data3!F8="Grand Total",Data3!F8=0),"",Data3!F8)</f>
        <v>Bendroji suma</v>
      </c>
      <c r="B84" s="314" t="s">
        <v>550</v>
      </c>
      <c r="C84" s="347" t="str">
        <f ca="1">IFERROR(VLOOKUP(A84,Rezultatai!$B$44:$F$113,2,FALSE),"")</f>
        <v/>
      </c>
      <c r="D84" s="328">
        <f ca="1">SUMIF($F$6:$LM$6,"&lt;="&amp;PAL,$F84:$LM84)</f>
        <v>0</v>
      </c>
      <c r="E84" s="327"/>
      <c r="F84" s="873" t="str">
        <f ca="1">IFERROR(INDEX(Rezultatai!$H$40:$DC$113,MATCH($A84,Rezultatai!$B$40:$B$113,0),MATCH(F$7,Rezultatai!$H$40:$DC$40,0)),"")</f>
        <v/>
      </c>
      <c r="G84" s="865"/>
      <c r="H84" s="865"/>
      <c r="I84" s="866"/>
      <c r="J84" s="873" t="str">
        <f ca="1">IFERROR(INDEX(Rezultatai!$H$40:$DC$113,MATCH($A84,Rezultatai!$B$40:$B$113,0),MATCH(J$7,Rezultatai!$H$40:$DC$40,0)),"")</f>
        <v/>
      </c>
      <c r="K84" s="865"/>
      <c r="L84" s="865"/>
      <c r="M84" s="866"/>
      <c r="N84" s="873" t="str">
        <f ca="1">IFERROR(INDEX(Rezultatai!$H$40:$DC$113,MATCH($A84,Rezultatai!$B$40:$B$113,0),MATCH(N$7,Rezultatai!$H$40:$DC$40,0)),"")</f>
        <v/>
      </c>
      <c r="O84" s="865"/>
      <c r="P84" s="865"/>
      <c r="Q84" s="866"/>
      <c r="R84" s="873" t="str">
        <f ca="1">IFERROR(INDEX(Rezultatai!$H$40:$DC$113,MATCH($A84,Rezultatai!$B$40:$B$113,0),MATCH(R$7,Rezultatai!$H$40:$DC$40,0)),"")</f>
        <v/>
      </c>
      <c r="S84" s="865"/>
      <c r="T84" s="865"/>
      <c r="U84" s="866"/>
      <c r="V84" s="873" t="str">
        <f ca="1">IFERROR(INDEX(Rezultatai!$H$40:$DC$113,MATCH($A84,Rezultatai!$B$40:$B$113,0),MATCH(V$7,Rezultatai!$H$40:$DC$40,0)),"")</f>
        <v/>
      </c>
      <c r="W84" s="865"/>
      <c r="X84" s="865"/>
      <c r="Y84" s="866"/>
      <c r="Z84" s="873" t="str">
        <f ca="1">IFERROR(INDEX(Rezultatai!$H$40:$DC$113,MATCH($A84,Rezultatai!$B$40:$B$113,0),MATCH(Z$7,Rezultatai!$H$40:$DC$40,0)),"")</f>
        <v/>
      </c>
      <c r="AA84" s="865"/>
      <c r="AB84" s="865"/>
      <c r="AC84" s="866"/>
      <c r="AD84" s="873" t="str">
        <f ca="1">IFERROR(INDEX(Rezultatai!$H$40:$DC$113,MATCH($A84,Rezultatai!$B$40:$B$113,0),MATCH(AD$7,Rezultatai!$H$40:$DC$40,0)),"")</f>
        <v/>
      </c>
      <c r="AE84" s="865"/>
      <c r="AF84" s="865"/>
      <c r="AG84" s="866"/>
      <c r="AH84" s="873" t="str">
        <f ca="1">IFERROR(INDEX(Rezultatai!$H$40:$DC$113,MATCH($A84,Rezultatai!$B$40:$B$113,0),MATCH(AH$7,Rezultatai!$H$40:$DC$40,0)),"")</f>
        <v/>
      </c>
      <c r="AI84" s="865"/>
      <c r="AJ84" s="865"/>
      <c r="AK84" s="866"/>
      <c r="AL84" s="873" t="str">
        <f ca="1">IFERROR(INDEX(Rezultatai!$H$40:$DC$113,MATCH($A84,Rezultatai!$B$40:$B$113,0),MATCH(AL$7,Rezultatai!$H$40:$DC$40,0)),"")</f>
        <v/>
      </c>
      <c r="AM84" s="865"/>
      <c r="AN84" s="865"/>
      <c r="AO84" s="866"/>
      <c r="AP84" s="873" t="str">
        <f ca="1">IFERROR(INDEX(Rezultatai!$H$40:$DC$113,MATCH($A84,Rezultatai!$B$40:$B$113,0),MATCH(AP$7,Rezultatai!$H$40:$DC$40,0)),"")</f>
        <v/>
      </c>
      <c r="AQ84" s="865"/>
      <c r="AR84" s="865"/>
      <c r="AS84" s="866"/>
      <c r="AT84" s="873" t="str">
        <f ca="1">IFERROR(INDEX(Rezultatai!$H$40:$DC$113,MATCH($A84,Rezultatai!$B$40:$B$113,0),MATCH(AT$7,Rezultatai!$H$40:$DC$40,0)),"")</f>
        <v/>
      </c>
      <c r="AU84" s="865"/>
      <c r="AV84" s="865"/>
      <c r="AW84" s="866"/>
      <c r="AX84" s="873" t="str">
        <f ca="1">IFERROR(INDEX(Rezultatai!$H$40:$DC$113,MATCH($A84,Rezultatai!$B$40:$B$113,0),MATCH(AX$7,Rezultatai!$H$40:$DC$40,0)),"")</f>
        <v/>
      </c>
      <c r="AY84" s="865"/>
      <c r="AZ84" s="865"/>
      <c r="BA84" s="866"/>
      <c r="BB84" s="873" t="str">
        <f ca="1">IFERROR(INDEX(Rezultatai!$H$40:$DC$113,MATCH($A84,Rezultatai!$B$40:$B$113,0),MATCH(BB$7,Rezultatai!$H$40:$DC$40,0)),"")</f>
        <v/>
      </c>
      <c r="BC84" s="865"/>
      <c r="BD84" s="865"/>
      <c r="BE84" s="866"/>
      <c r="BF84" s="873" t="str">
        <f ca="1">IFERROR(INDEX(Rezultatai!$H$40:$DC$113,MATCH($A84,Rezultatai!$B$40:$B$113,0),MATCH(BF$7,Rezultatai!$H$40:$DC$40,0)),"")</f>
        <v/>
      </c>
      <c r="BG84" s="865"/>
      <c r="BH84" s="865"/>
      <c r="BI84" s="866"/>
      <c r="BJ84" s="873" t="str">
        <f ca="1">IFERROR(INDEX(Rezultatai!$H$40:$DC$113,MATCH($A84,Rezultatai!$B$40:$B$113,0),MATCH(BJ$7,Rezultatai!$H$40:$DC$40,0)),"")</f>
        <v/>
      </c>
      <c r="BK84" s="865"/>
      <c r="BL84" s="865"/>
      <c r="BM84" s="866"/>
      <c r="BN84" s="873" t="str">
        <f ca="1">IFERROR(INDEX(Rezultatai!$H$40:$DC$113,MATCH($A84,Rezultatai!$B$40:$B$113,0),MATCH(BN$7,Rezultatai!$H$40:$DC$40,0)),"")</f>
        <v/>
      </c>
      <c r="BO84" s="865"/>
      <c r="BP84" s="865"/>
      <c r="BQ84" s="866"/>
      <c r="BR84" s="873" t="str">
        <f ca="1">IFERROR(INDEX(Rezultatai!$H$40:$DC$113,MATCH($A84,Rezultatai!$B$40:$B$113,0),MATCH(BR$7,Rezultatai!$H$40:$DC$40,0)),"")</f>
        <v/>
      </c>
      <c r="BS84" s="865"/>
      <c r="BT84" s="865"/>
      <c r="BU84" s="866"/>
      <c r="BV84" s="873" t="str">
        <f ca="1">IFERROR(INDEX(Rezultatai!$H$40:$DC$113,MATCH($A84,Rezultatai!$B$40:$B$113,0),MATCH(BV$7,Rezultatai!$H$40:$DC$40,0)),"")</f>
        <v/>
      </c>
      <c r="BW84" s="865"/>
      <c r="BX84" s="865"/>
      <c r="BY84" s="866"/>
      <c r="BZ84" s="873" t="str">
        <f ca="1">IFERROR(INDEX(Rezultatai!$H$40:$DC$113,MATCH($A84,Rezultatai!$B$40:$B$113,0),MATCH(BZ$7,Rezultatai!$H$40:$DC$40,0)),"")</f>
        <v/>
      </c>
      <c r="CA84" s="865"/>
      <c r="CB84" s="865"/>
      <c r="CC84" s="866"/>
      <c r="CD84" s="873" t="str">
        <f ca="1">IFERROR(INDEX(Rezultatai!$H$40:$DC$113,MATCH($A84,Rezultatai!$B$40:$B$113,0),MATCH(CD$7,Rezultatai!$H$40:$DC$40,0)),"")</f>
        <v/>
      </c>
      <c r="CE84" s="865"/>
      <c r="CF84" s="865"/>
      <c r="CG84" s="866"/>
      <c r="CH84" s="873" t="str">
        <f ca="1">IFERROR(INDEX(Rezultatai!$H$40:$DC$113,MATCH($A84,Rezultatai!$B$40:$B$113,0),MATCH(CH$7,Rezultatai!$H$40:$DC$40,0)),"")</f>
        <v/>
      </c>
      <c r="CI84" s="865"/>
      <c r="CJ84" s="865"/>
      <c r="CK84" s="866"/>
      <c r="CL84" s="873" t="str">
        <f ca="1">IFERROR(INDEX(Rezultatai!$H$40:$DC$113,MATCH($A84,Rezultatai!$B$40:$B$113,0),MATCH(CL$7,Rezultatai!$H$40:$DC$40,0)),"")</f>
        <v/>
      </c>
      <c r="CM84" s="865"/>
      <c r="CN84" s="865"/>
      <c r="CO84" s="866"/>
      <c r="CP84" s="873" t="str">
        <f ca="1">IFERROR(INDEX(Rezultatai!$H$40:$DC$113,MATCH($A84,Rezultatai!$B$40:$B$113,0),MATCH(CP$7,Rezultatai!$H$40:$DC$40,0)),"")</f>
        <v/>
      </c>
      <c r="CQ84" s="865"/>
      <c r="CR84" s="865"/>
      <c r="CS84" s="866"/>
      <c r="CT84" s="873" t="str">
        <f ca="1">IFERROR(INDEX(Rezultatai!$H$40:$DC$113,MATCH($A84,Rezultatai!$B$40:$B$113,0),MATCH(CT$7,Rezultatai!$H$40:$DC$40,0)),"")</f>
        <v/>
      </c>
      <c r="CU84" s="865"/>
      <c r="CV84" s="865"/>
      <c r="CW84" s="866"/>
      <c r="CX84" s="873" t="str">
        <f ca="1">IFERROR(INDEX(Rezultatai!$H$40:$DC$113,MATCH($A84,Rezultatai!$B$40:$B$113,0),MATCH(CX$7,Rezultatai!$H$40:$DC$40,0)),"")</f>
        <v/>
      </c>
      <c r="CY84" s="865"/>
      <c r="CZ84" s="865"/>
      <c r="DA84" s="866"/>
      <c r="DB84" s="873" t="str">
        <f ca="1">IFERROR(INDEX(Rezultatai!$H$40:$DC$113,MATCH($A84,Rezultatai!$B$40:$B$113,0),MATCH(DB$7,Rezultatai!$H$40:$DC$40,0)),"")</f>
        <v/>
      </c>
      <c r="DC84" s="865"/>
      <c r="DD84" s="865"/>
      <c r="DE84" s="866"/>
      <c r="DF84" s="873" t="str">
        <f ca="1">IFERROR(INDEX(Rezultatai!$H$40:$DC$113,MATCH($A84,Rezultatai!$B$40:$B$113,0),MATCH(DF$7,Rezultatai!$H$40:$DC$40,0)),"")</f>
        <v/>
      </c>
      <c r="DG84" s="865"/>
      <c r="DH84" s="865"/>
      <c r="DI84" s="866"/>
      <c r="DJ84" s="873" t="str">
        <f ca="1">IFERROR(INDEX(Rezultatai!$H$40:$DC$113,MATCH($A84,Rezultatai!$B$40:$B$113,0),MATCH(DJ$7,Rezultatai!$H$40:$DC$40,0)),"")</f>
        <v/>
      </c>
      <c r="DK84" s="865"/>
      <c r="DL84" s="865"/>
      <c r="DM84" s="866"/>
      <c r="DN84" s="873" t="str">
        <f ca="1">IFERROR(INDEX(Rezultatai!$H$40:$DC$113,MATCH($A84,Rezultatai!$B$40:$B$113,0),MATCH(DN$7,Rezultatai!$H$40:$DC$40,0)),"")</f>
        <v/>
      </c>
      <c r="DO84" s="865"/>
      <c r="DP84" s="865"/>
      <c r="DQ84" s="866"/>
      <c r="DR84" s="873" t="str">
        <f ca="1">IFERROR(INDEX(Rezultatai!$H$40:$DC$113,MATCH($A84,Rezultatai!$B$40:$B$113,0),MATCH(DR$7,Rezultatai!$H$40:$DC$40,0)),"")</f>
        <v/>
      </c>
      <c r="DS84" s="865"/>
      <c r="DT84" s="865"/>
      <c r="DU84" s="866"/>
      <c r="DV84" s="873" t="str">
        <f ca="1">IFERROR(INDEX(Rezultatai!$H$40:$DC$113,MATCH($A84,Rezultatai!$B$40:$B$113,0),MATCH(DV$7,Rezultatai!$H$40:$DC$40,0)),"")</f>
        <v/>
      </c>
      <c r="DW84" s="865"/>
      <c r="DX84" s="865"/>
      <c r="DY84" s="866"/>
      <c r="DZ84" s="873" t="str">
        <f ca="1">IFERROR(INDEX(Rezultatai!$H$40:$DC$113,MATCH($A84,Rezultatai!$B$40:$B$113,0),MATCH(DZ$7,Rezultatai!$H$40:$DC$40,0)),"")</f>
        <v/>
      </c>
      <c r="EA84" s="865"/>
      <c r="EB84" s="865"/>
      <c r="EC84" s="866"/>
      <c r="ED84" s="873" t="str">
        <f ca="1">IFERROR(INDEX(Rezultatai!$H$40:$DC$113,MATCH($A84,Rezultatai!$B$40:$B$113,0),MATCH(ED$7,Rezultatai!$H$40:$DC$40,0)),"")</f>
        <v/>
      </c>
      <c r="EE84" s="865"/>
      <c r="EF84" s="865"/>
      <c r="EG84" s="866"/>
      <c r="EH84" s="873" t="str">
        <f ca="1">IFERROR(INDEX(Rezultatai!$H$40:$DC$113,MATCH($A84,Rezultatai!$B$40:$B$113,0),MATCH(EH$7,Rezultatai!$H$40:$DC$40,0)),"")</f>
        <v/>
      </c>
      <c r="EI84" s="865"/>
      <c r="EJ84" s="865"/>
      <c r="EK84" s="866"/>
      <c r="EL84" s="873" t="str">
        <f ca="1">IFERROR(INDEX(Rezultatai!$H$40:$DC$113,MATCH($A84,Rezultatai!$B$40:$B$113,0),MATCH(EL$7,Rezultatai!$H$40:$DC$40,0)),"")</f>
        <v/>
      </c>
      <c r="EM84" s="865"/>
      <c r="EN84" s="865"/>
      <c r="EO84" s="866"/>
      <c r="EP84" s="873" t="str">
        <f ca="1">IFERROR(INDEX(Rezultatai!$H$40:$DC$113,MATCH($A84,Rezultatai!$B$40:$B$113,0),MATCH(EP$7,Rezultatai!$H$40:$DC$40,0)),"")</f>
        <v/>
      </c>
      <c r="EQ84" s="865"/>
      <c r="ER84" s="865"/>
      <c r="ES84" s="866"/>
      <c r="ET84" s="873" t="str">
        <f ca="1">IFERROR(INDEX(Rezultatai!$H$40:$DC$113,MATCH($A84,Rezultatai!$B$40:$B$113,0),MATCH(ET$7,Rezultatai!$H$40:$DC$40,0)),"")</f>
        <v/>
      </c>
      <c r="EU84" s="865"/>
      <c r="EV84" s="865"/>
      <c r="EW84" s="866"/>
      <c r="EX84" s="873" t="str">
        <f ca="1">IFERROR(INDEX(Rezultatai!$H$40:$DC$113,MATCH($A84,Rezultatai!$B$40:$B$113,0),MATCH(EX$7,Rezultatai!$H$40:$DC$40,0)),"")</f>
        <v/>
      </c>
      <c r="EY84" s="865"/>
      <c r="EZ84" s="865"/>
      <c r="FA84" s="866"/>
      <c r="FB84" s="873" t="str">
        <f ca="1">IFERROR(INDEX(Rezultatai!$H$40:$DC$113,MATCH($A84,Rezultatai!$B$40:$B$113,0),MATCH(FB$7,Rezultatai!$H$40:$DC$40,0)),"")</f>
        <v/>
      </c>
      <c r="FC84" s="865"/>
      <c r="FD84" s="865"/>
      <c r="FE84" s="866"/>
      <c r="FF84" s="873" t="str">
        <f ca="1">IFERROR(INDEX(Rezultatai!$H$40:$DC$113,MATCH($A84,Rezultatai!$B$40:$B$113,0),MATCH(FF$7,Rezultatai!$H$40:$DC$40,0)),"")</f>
        <v/>
      </c>
      <c r="FG84" s="865"/>
      <c r="FH84" s="865"/>
      <c r="FI84" s="866"/>
      <c r="FJ84" s="873" t="str">
        <f ca="1">IFERROR(INDEX(Rezultatai!$H$40:$DC$113,MATCH($A84,Rezultatai!$B$40:$B$113,0),MATCH(FJ$7,Rezultatai!$H$40:$DC$40,0)),"")</f>
        <v/>
      </c>
      <c r="FK84" s="865"/>
      <c r="FL84" s="865"/>
      <c r="FM84" s="866"/>
      <c r="FN84" s="873" t="str">
        <f ca="1">IFERROR(INDEX(Rezultatai!$H$40:$DC$113,MATCH($A84,Rezultatai!$B$40:$B$113,0),MATCH(FN$7,Rezultatai!$H$40:$DC$40,0)),"")</f>
        <v/>
      </c>
      <c r="FO84" s="865"/>
      <c r="FP84" s="865"/>
      <c r="FQ84" s="866"/>
      <c r="FR84" s="873" t="str">
        <f ca="1">IFERROR(INDEX(Rezultatai!$H$40:$DC$113,MATCH($A84,Rezultatai!$B$40:$B$113,0),MATCH(FR$7,Rezultatai!$H$40:$DC$40,0)),"")</f>
        <v/>
      </c>
      <c r="FS84" s="865"/>
      <c r="FT84" s="865"/>
      <c r="FU84" s="866"/>
      <c r="FV84" s="873" t="str">
        <f ca="1">IFERROR(INDEX(Rezultatai!$H$40:$DC$113,MATCH($A84,Rezultatai!$B$40:$B$113,0),MATCH(FV$7,Rezultatai!$H$40:$DC$40,0)),"")</f>
        <v/>
      </c>
      <c r="FW84" s="865"/>
      <c r="FX84" s="865"/>
      <c r="FY84" s="866"/>
      <c r="FZ84" s="873" t="str">
        <f ca="1">IFERROR(INDEX(Rezultatai!$H$40:$DC$113,MATCH($A84,Rezultatai!$B$40:$B$113,0),MATCH(FZ$7,Rezultatai!$H$40:$DC$40,0)),"")</f>
        <v/>
      </c>
      <c r="GA84" s="865"/>
      <c r="GB84" s="865"/>
      <c r="GC84" s="866"/>
      <c r="GD84" s="873" t="str">
        <f ca="1">IFERROR(INDEX(Rezultatai!$H$40:$DC$113,MATCH($A84,Rezultatai!$B$40:$B$113,0),MATCH(GD$7,Rezultatai!$H$40:$DC$40,0)),"")</f>
        <v/>
      </c>
      <c r="GE84" s="865"/>
      <c r="GF84" s="865"/>
      <c r="GG84" s="866"/>
      <c r="GH84" s="873" t="str">
        <f ca="1">IFERROR(INDEX(Rezultatai!$H$40:$DC$113,MATCH($A84,Rezultatai!$B$40:$B$113,0),MATCH(GH$7,Rezultatai!$H$40:$DC$40,0)),"")</f>
        <v/>
      </c>
      <c r="GI84" s="865"/>
      <c r="GJ84" s="865"/>
      <c r="GK84" s="866"/>
      <c r="GL84" s="873" t="str">
        <f ca="1">IFERROR(INDEX(Rezultatai!$H$40:$DC$113,MATCH($A84,Rezultatai!$B$40:$B$113,0),MATCH(GL$7,Rezultatai!$H$40:$DC$40,0)),"")</f>
        <v/>
      </c>
      <c r="GM84" s="865"/>
      <c r="GN84" s="865"/>
      <c r="GO84" s="866"/>
      <c r="GP84" s="873" t="str">
        <f ca="1">IFERROR(INDEX(Rezultatai!$H$40:$DC$113,MATCH($A84,Rezultatai!$B$40:$B$113,0),MATCH(GP$7,Rezultatai!$H$40:$DC$40,0)),"")</f>
        <v/>
      </c>
      <c r="GQ84" s="865"/>
      <c r="GR84" s="865"/>
      <c r="GS84" s="866"/>
      <c r="GT84" s="873" t="str">
        <f ca="1">IFERROR(INDEX(Rezultatai!$H$40:$DC$113,MATCH($A84,Rezultatai!$B$40:$B$113,0),MATCH(GT$7,Rezultatai!$H$40:$DC$40,0)),"")</f>
        <v/>
      </c>
      <c r="GU84" s="865"/>
      <c r="GV84" s="865"/>
      <c r="GW84" s="866"/>
      <c r="GX84" s="873" t="str">
        <f ca="1">IFERROR(INDEX(Rezultatai!$H$40:$DC$113,MATCH($A84,Rezultatai!$B$40:$B$113,0),MATCH(GX$7,Rezultatai!$H$40:$DC$40,0)),"")</f>
        <v/>
      </c>
      <c r="GY84" s="865"/>
      <c r="GZ84" s="865"/>
      <c r="HA84" s="866"/>
      <c r="HB84" s="873" t="str">
        <f ca="1">IFERROR(INDEX(Rezultatai!$H$40:$DC$113,MATCH($A84,Rezultatai!$B$40:$B$113,0),MATCH(HB$7,Rezultatai!$H$40:$DC$40,0)),"")</f>
        <v/>
      </c>
      <c r="HC84" s="865"/>
      <c r="HD84" s="865"/>
      <c r="HE84" s="866"/>
      <c r="HF84" s="873" t="str">
        <f ca="1">IFERROR(INDEX(Rezultatai!$H$40:$DC$113,MATCH($A84,Rezultatai!$B$40:$B$113,0),MATCH(HF$7,Rezultatai!$H$40:$DC$40,0)),"")</f>
        <v/>
      </c>
      <c r="HG84" s="865"/>
      <c r="HH84" s="865"/>
      <c r="HI84" s="866"/>
      <c r="HJ84" s="873" t="str">
        <f ca="1">IFERROR(INDEX(Rezultatai!$H$40:$DC$113,MATCH($A84,Rezultatai!$B$40:$B$113,0),MATCH(HJ$7,Rezultatai!$H$40:$DC$40,0)),"")</f>
        <v/>
      </c>
      <c r="HK84" s="865"/>
      <c r="HL84" s="865"/>
      <c r="HM84" s="866"/>
      <c r="HN84" s="873" t="str">
        <f ca="1">IFERROR(INDEX(Rezultatai!$H$40:$DC$113,MATCH($A84,Rezultatai!$B$40:$B$113,0),MATCH(HN$7,Rezultatai!$H$40:$DC$40,0)),"")</f>
        <v/>
      </c>
      <c r="HO84" s="865"/>
      <c r="HP84" s="865"/>
      <c r="HQ84" s="866"/>
      <c r="HR84" s="873" t="str">
        <f ca="1">IFERROR(INDEX(Rezultatai!$H$40:$DC$113,MATCH($A84,Rezultatai!$B$40:$B$113,0),MATCH(HR$7,Rezultatai!$H$40:$DC$40,0)),"")</f>
        <v/>
      </c>
      <c r="HS84" s="865"/>
      <c r="HT84" s="865"/>
      <c r="HU84" s="866"/>
      <c r="HV84" s="873" t="str">
        <f ca="1">IFERROR(INDEX(Rezultatai!$H$40:$DC$113,MATCH($A84,Rezultatai!$B$40:$B$113,0),MATCH(HV$7,Rezultatai!$H$40:$DC$40,0)),"")</f>
        <v/>
      </c>
      <c r="HW84" s="865"/>
      <c r="HX84" s="865"/>
      <c r="HY84" s="866"/>
      <c r="HZ84" s="873" t="str">
        <f ca="1">IFERROR(INDEX(Rezultatai!$H$40:$DC$113,MATCH($A84,Rezultatai!$B$40:$B$113,0),MATCH(HZ$7,Rezultatai!$H$40:$DC$40,0)),"")</f>
        <v/>
      </c>
      <c r="IA84" s="865"/>
      <c r="IB84" s="865"/>
      <c r="IC84" s="866"/>
      <c r="ID84" s="873" t="str">
        <f ca="1">IFERROR(INDEX(Rezultatai!$H$40:$DC$113,MATCH($A84,Rezultatai!$B$40:$B$113,0),MATCH(ID$7,Rezultatai!$H$40:$DC$40,0)),"")</f>
        <v/>
      </c>
      <c r="IE84" s="865"/>
      <c r="IF84" s="865"/>
      <c r="IG84" s="866"/>
      <c r="IH84" s="873" t="str">
        <f ca="1">IFERROR(INDEX(Rezultatai!$H$40:$DC$113,MATCH($A84,Rezultatai!$B$40:$B$113,0),MATCH(IH$7,Rezultatai!$H$40:$DC$40,0)),"")</f>
        <v/>
      </c>
      <c r="II84" s="865"/>
      <c r="IJ84" s="865"/>
      <c r="IK84" s="866"/>
      <c r="IL84" s="873" t="str">
        <f ca="1">IFERROR(INDEX(Rezultatai!$H$40:$DC$113,MATCH($A84,Rezultatai!$B$40:$B$113,0),MATCH(IL$7,Rezultatai!$H$40:$DC$40,0)),"")</f>
        <v/>
      </c>
      <c r="IM84" s="865"/>
      <c r="IN84" s="865"/>
      <c r="IO84" s="866"/>
      <c r="IP84" s="873" t="str">
        <f ca="1">IFERROR(INDEX(Rezultatai!$H$40:$DC$113,MATCH($A84,Rezultatai!$B$40:$B$113,0),MATCH(IP$7,Rezultatai!$H$40:$DC$40,0)),"")</f>
        <v/>
      </c>
      <c r="IQ84" s="865"/>
      <c r="IR84" s="865"/>
      <c r="IS84" s="866"/>
      <c r="IT84" s="873" t="str">
        <f ca="1">IFERROR(INDEX(Rezultatai!$H$40:$DC$113,MATCH($A84,Rezultatai!$B$40:$B$113,0),MATCH(IT$7,Rezultatai!$H$40:$DC$40,0)),"")</f>
        <v/>
      </c>
      <c r="IU84" s="865"/>
      <c r="IV84" s="865"/>
      <c r="IW84" s="866"/>
      <c r="IX84" s="873" t="str">
        <f ca="1">IFERROR(INDEX(Rezultatai!$H$40:$DC$113,MATCH($A84,Rezultatai!$B$40:$B$113,0),MATCH(IX$7,Rezultatai!$H$40:$DC$40,0)),"")</f>
        <v/>
      </c>
      <c r="IY84" s="865"/>
      <c r="IZ84" s="865"/>
      <c r="JA84" s="866"/>
      <c r="JB84" s="873" t="str">
        <f ca="1">IFERROR(INDEX(Rezultatai!$H$40:$DC$113,MATCH($A84,Rezultatai!$B$40:$B$113,0),MATCH(JB$7,Rezultatai!$H$40:$DC$40,0)),"")</f>
        <v/>
      </c>
      <c r="JC84" s="865"/>
      <c r="JD84" s="865"/>
      <c r="JE84" s="866"/>
      <c r="JF84" s="873" t="str">
        <f ca="1">IFERROR(INDEX(Rezultatai!$H$40:$DC$113,MATCH($A84,Rezultatai!$B$40:$B$113,0),MATCH(JF$7,Rezultatai!$H$40:$DC$40,0)),"")</f>
        <v/>
      </c>
      <c r="JG84" s="865"/>
      <c r="JH84" s="865"/>
      <c r="JI84" s="866"/>
      <c r="JJ84" s="873" t="str">
        <f ca="1">IFERROR(INDEX(Rezultatai!$H$40:$DC$113,MATCH($A84,Rezultatai!$B$40:$B$113,0),MATCH(JJ$7,Rezultatai!$H$40:$DC$40,0)),"")</f>
        <v/>
      </c>
      <c r="JK84" s="865"/>
      <c r="JL84" s="865"/>
      <c r="JM84" s="866"/>
      <c r="JN84" s="873" t="str">
        <f ca="1">IFERROR(INDEX(Rezultatai!$H$40:$DC$113,MATCH($A84,Rezultatai!$B$40:$B$113,0),MATCH(JN$7,Rezultatai!$H$40:$DC$40,0)),"")</f>
        <v/>
      </c>
      <c r="JO84" s="865"/>
      <c r="JP84" s="865"/>
      <c r="JQ84" s="866"/>
      <c r="JR84" s="873" t="str">
        <f ca="1">IFERROR(INDEX(Rezultatai!$H$40:$DC$113,MATCH($A84,Rezultatai!$B$40:$B$113,0),MATCH(JR$7,Rezultatai!$H$40:$DC$40,0)),"")</f>
        <v/>
      </c>
      <c r="JS84" s="865"/>
      <c r="JT84" s="865"/>
      <c r="JU84" s="866"/>
      <c r="JV84" s="873" t="str">
        <f ca="1">IFERROR(INDEX(Rezultatai!$H$40:$DC$113,MATCH($A84,Rezultatai!$B$40:$B$113,0),MATCH(JV$7,Rezultatai!$H$40:$DC$40,0)),"")</f>
        <v/>
      </c>
      <c r="JW84" s="865"/>
      <c r="JX84" s="865"/>
      <c r="JY84" s="866"/>
      <c r="JZ84" s="873" t="str">
        <f ca="1">IFERROR(INDEX(Rezultatai!$H$40:$DC$113,MATCH($A84,Rezultatai!$B$40:$B$113,0),MATCH(JZ$7,Rezultatai!$H$40:$DC$40,0)),"")</f>
        <v/>
      </c>
      <c r="KA84" s="865"/>
      <c r="KB84" s="865"/>
      <c r="KC84" s="866"/>
      <c r="KD84" s="873" t="str">
        <f ca="1">IFERROR(INDEX(Rezultatai!$H$40:$DC$113,MATCH($A84,Rezultatai!$B$40:$B$113,0),MATCH(KD$7,Rezultatai!$H$40:$DC$40,0)),"")</f>
        <v/>
      </c>
      <c r="KE84" s="865"/>
      <c r="KF84" s="865"/>
      <c r="KG84" s="866"/>
      <c r="KH84" s="873" t="str">
        <f ca="1">IFERROR(INDEX(Rezultatai!$H$40:$DC$113,MATCH($A84,Rezultatai!$B$40:$B$113,0),MATCH(KH$7,Rezultatai!$H$40:$DC$40,0)),"")</f>
        <v/>
      </c>
      <c r="KI84" s="865"/>
      <c r="KJ84" s="865"/>
      <c r="KK84" s="866"/>
      <c r="KL84" s="873" t="str">
        <f ca="1">IFERROR(INDEX(Rezultatai!$H$40:$DC$113,MATCH($A84,Rezultatai!$B$40:$B$113,0),MATCH(KL$7,Rezultatai!$H$40:$DC$40,0)),"")</f>
        <v/>
      </c>
      <c r="KM84" s="865"/>
      <c r="KN84" s="865"/>
      <c r="KO84" s="866"/>
      <c r="KP84" s="873" t="str">
        <f ca="1">IFERROR(INDEX(Rezultatai!$H$40:$DC$113,MATCH($A84,Rezultatai!$B$40:$B$113,0),MATCH(KP$7,Rezultatai!$H$40:$DC$40,0)),"")</f>
        <v/>
      </c>
      <c r="KQ84" s="865"/>
      <c r="KR84" s="865"/>
      <c r="KS84" s="866"/>
      <c r="KT84" s="873" t="str">
        <f ca="1">IFERROR(INDEX(Rezultatai!$H$40:$DC$113,MATCH($A84,Rezultatai!$B$40:$B$113,0),MATCH(KT$7,Rezultatai!$H$40:$DC$40,0)),"")</f>
        <v/>
      </c>
      <c r="KU84" s="865"/>
      <c r="KV84" s="865"/>
      <c r="KW84" s="866"/>
      <c r="KX84" s="873" t="str">
        <f ca="1">IFERROR(INDEX(Rezultatai!$H$40:$DC$113,MATCH($A84,Rezultatai!$B$40:$B$113,0),MATCH(KX$7,Rezultatai!$H$40:$DC$40,0)),"")</f>
        <v/>
      </c>
      <c r="KY84" s="865"/>
      <c r="KZ84" s="865"/>
      <c r="LA84" s="866"/>
      <c r="LB84" s="873" t="str">
        <f ca="1">IFERROR(INDEX(Rezultatai!$H$40:$DC$113,MATCH($A84,Rezultatai!$B$40:$B$113,0),MATCH(LB$7,Rezultatai!$H$40:$DC$40,0)),"")</f>
        <v/>
      </c>
      <c r="LC84" s="865"/>
      <c r="LD84" s="865"/>
      <c r="LE84" s="866"/>
      <c r="LF84" s="873" t="str">
        <f ca="1">IFERROR(INDEX(Rezultatai!$H$40:$DC$113,MATCH($A84,Rezultatai!$B$40:$B$113,0),MATCH(LF$7,Rezultatai!$H$40:$DC$40,0)),"")</f>
        <v/>
      </c>
      <c r="LG84" s="865"/>
      <c r="LH84" s="865"/>
      <c r="LI84" s="866"/>
      <c r="LJ84" s="873" t="str">
        <f ca="1">IFERROR(INDEX(Rezultatai!$H$40:$DC$113,MATCH($A84,Rezultatai!$B$40:$B$113,0),MATCH(LJ$7,Rezultatai!$H$40:$DC$40,0)),"")</f>
        <v/>
      </c>
      <c r="LK84" s="865"/>
      <c r="LL84" s="865"/>
      <c r="LM84" s="866"/>
    </row>
    <row r="85" spans="1:325" hidden="1">
      <c r="A85" s="310" t="str">
        <f>IF(OR(Data3!F9="Grand Total",Data3!F9=0),"",Data3!F9)</f>
        <v/>
      </c>
      <c r="B85" s="314" t="s">
        <v>551</v>
      </c>
      <c r="C85" s="347" t="str">
        <f ca="1">IFERROR(VLOOKUP(A85,Rezultatai!$B$44:$F$113,2,FALSE),"")</f>
        <v/>
      </c>
      <c r="D85" s="328">
        <f ca="1">SUMIF($F$6:$LM$6,"&lt;="&amp;PAL,$F85:$LM85)</f>
        <v>0</v>
      </c>
      <c r="E85" s="327"/>
      <c r="F85" s="873" t="str">
        <f ca="1">IFERROR(INDEX(Rezultatai!$H$40:$DC$113,MATCH($A85,Rezultatai!$B$40:$B$113,0),MATCH(F$7,Rezultatai!$H$40:$DC$40,0)),"")</f>
        <v/>
      </c>
      <c r="G85" s="865"/>
      <c r="H85" s="865"/>
      <c r="I85" s="866"/>
      <c r="J85" s="873" t="str">
        <f ca="1">IFERROR(INDEX(Rezultatai!$H$40:$DC$113,MATCH($A85,Rezultatai!$B$40:$B$113,0),MATCH(J$7,Rezultatai!$H$40:$DC$40,0)),"")</f>
        <v/>
      </c>
      <c r="K85" s="865"/>
      <c r="L85" s="865"/>
      <c r="M85" s="866"/>
      <c r="N85" s="873" t="str">
        <f ca="1">IFERROR(INDEX(Rezultatai!$H$40:$DC$113,MATCH($A85,Rezultatai!$B$40:$B$113,0),MATCH(N$7,Rezultatai!$H$40:$DC$40,0)),"")</f>
        <v/>
      </c>
      <c r="O85" s="865"/>
      <c r="P85" s="865"/>
      <c r="Q85" s="866"/>
      <c r="R85" s="873" t="str">
        <f ca="1">IFERROR(INDEX(Rezultatai!$H$40:$DC$113,MATCH($A85,Rezultatai!$B$40:$B$113,0),MATCH(R$7,Rezultatai!$H$40:$DC$40,0)),"")</f>
        <v/>
      </c>
      <c r="S85" s="865"/>
      <c r="T85" s="865"/>
      <c r="U85" s="866"/>
      <c r="V85" s="873" t="str">
        <f ca="1">IFERROR(INDEX(Rezultatai!$H$40:$DC$113,MATCH($A85,Rezultatai!$B$40:$B$113,0),MATCH(V$7,Rezultatai!$H$40:$DC$40,0)),"")</f>
        <v/>
      </c>
      <c r="W85" s="865"/>
      <c r="X85" s="865"/>
      <c r="Y85" s="866"/>
      <c r="Z85" s="873" t="str">
        <f ca="1">IFERROR(INDEX(Rezultatai!$H$40:$DC$113,MATCH($A85,Rezultatai!$B$40:$B$113,0),MATCH(Z$7,Rezultatai!$H$40:$DC$40,0)),"")</f>
        <v/>
      </c>
      <c r="AA85" s="865"/>
      <c r="AB85" s="865"/>
      <c r="AC85" s="866"/>
      <c r="AD85" s="873" t="str">
        <f ca="1">IFERROR(INDEX(Rezultatai!$H$40:$DC$113,MATCH($A85,Rezultatai!$B$40:$B$113,0),MATCH(AD$7,Rezultatai!$H$40:$DC$40,0)),"")</f>
        <v/>
      </c>
      <c r="AE85" s="865"/>
      <c r="AF85" s="865"/>
      <c r="AG85" s="866"/>
      <c r="AH85" s="873" t="str">
        <f ca="1">IFERROR(INDEX(Rezultatai!$H$40:$DC$113,MATCH($A85,Rezultatai!$B$40:$B$113,0),MATCH(AH$7,Rezultatai!$H$40:$DC$40,0)),"")</f>
        <v/>
      </c>
      <c r="AI85" s="865"/>
      <c r="AJ85" s="865"/>
      <c r="AK85" s="866"/>
      <c r="AL85" s="873" t="str">
        <f ca="1">IFERROR(INDEX(Rezultatai!$H$40:$DC$113,MATCH($A85,Rezultatai!$B$40:$B$113,0),MATCH(AL$7,Rezultatai!$H$40:$DC$40,0)),"")</f>
        <v/>
      </c>
      <c r="AM85" s="865"/>
      <c r="AN85" s="865"/>
      <c r="AO85" s="866"/>
      <c r="AP85" s="873" t="str">
        <f ca="1">IFERROR(INDEX(Rezultatai!$H$40:$DC$113,MATCH($A85,Rezultatai!$B$40:$B$113,0),MATCH(AP$7,Rezultatai!$H$40:$DC$40,0)),"")</f>
        <v/>
      </c>
      <c r="AQ85" s="865"/>
      <c r="AR85" s="865"/>
      <c r="AS85" s="866"/>
      <c r="AT85" s="873" t="str">
        <f ca="1">IFERROR(INDEX(Rezultatai!$H$40:$DC$113,MATCH($A85,Rezultatai!$B$40:$B$113,0),MATCH(AT$7,Rezultatai!$H$40:$DC$40,0)),"")</f>
        <v/>
      </c>
      <c r="AU85" s="865"/>
      <c r="AV85" s="865"/>
      <c r="AW85" s="866"/>
      <c r="AX85" s="873" t="str">
        <f ca="1">IFERROR(INDEX(Rezultatai!$H$40:$DC$113,MATCH($A85,Rezultatai!$B$40:$B$113,0),MATCH(AX$7,Rezultatai!$H$40:$DC$40,0)),"")</f>
        <v/>
      </c>
      <c r="AY85" s="865"/>
      <c r="AZ85" s="865"/>
      <c r="BA85" s="866"/>
      <c r="BB85" s="873" t="str">
        <f ca="1">IFERROR(INDEX(Rezultatai!$H$40:$DC$113,MATCH($A85,Rezultatai!$B$40:$B$113,0),MATCH(BB$7,Rezultatai!$H$40:$DC$40,0)),"")</f>
        <v/>
      </c>
      <c r="BC85" s="865"/>
      <c r="BD85" s="865"/>
      <c r="BE85" s="866"/>
      <c r="BF85" s="873" t="str">
        <f ca="1">IFERROR(INDEX(Rezultatai!$H$40:$DC$113,MATCH($A85,Rezultatai!$B$40:$B$113,0),MATCH(BF$7,Rezultatai!$H$40:$DC$40,0)),"")</f>
        <v/>
      </c>
      <c r="BG85" s="865"/>
      <c r="BH85" s="865"/>
      <c r="BI85" s="866"/>
      <c r="BJ85" s="873" t="str">
        <f ca="1">IFERROR(INDEX(Rezultatai!$H$40:$DC$113,MATCH($A85,Rezultatai!$B$40:$B$113,0),MATCH(BJ$7,Rezultatai!$H$40:$DC$40,0)),"")</f>
        <v/>
      </c>
      <c r="BK85" s="865"/>
      <c r="BL85" s="865"/>
      <c r="BM85" s="866"/>
      <c r="BN85" s="873" t="str">
        <f ca="1">IFERROR(INDEX(Rezultatai!$H$40:$DC$113,MATCH($A85,Rezultatai!$B$40:$B$113,0),MATCH(BN$7,Rezultatai!$H$40:$DC$40,0)),"")</f>
        <v/>
      </c>
      <c r="BO85" s="865"/>
      <c r="BP85" s="865"/>
      <c r="BQ85" s="866"/>
      <c r="BR85" s="873" t="str">
        <f ca="1">IFERROR(INDEX(Rezultatai!$H$40:$DC$113,MATCH($A85,Rezultatai!$B$40:$B$113,0),MATCH(BR$7,Rezultatai!$H$40:$DC$40,0)),"")</f>
        <v/>
      </c>
      <c r="BS85" s="865"/>
      <c r="BT85" s="865"/>
      <c r="BU85" s="866"/>
      <c r="BV85" s="873" t="str">
        <f ca="1">IFERROR(INDEX(Rezultatai!$H$40:$DC$113,MATCH($A85,Rezultatai!$B$40:$B$113,0),MATCH(BV$7,Rezultatai!$H$40:$DC$40,0)),"")</f>
        <v/>
      </c>
      <c r="BW85" s="865"/>
      <c r="BX85" s="865"/>
      <c r="BY85" s="866"/>
      <c r="BZ85" s="873" t="str">
        <f ca="1">IFERROR(INDEX(Rezultatai!$H$40:$DC$113,MATCH($A85,Rezultatai!$B$40:$B$113,0),MATCH(BZ$7,Rezultatai!$H$40:$DC$40,0)),"")</f>
        <v/>
      </c>
      <c r="CA85" s="865"/>
      <c r="CB85" s="865"/>
      <c r="CC85" s="866"/>
      <c r="CD85" s="873" t="str">
        <f ca="1">IFERROR(INDEX(Rezultatai!$H$40:$DC$113,MATCH($A85,Rezultatai!$B$40:$B$113,0),MATCH(CD$7,Rezultatai!$H$40:$DC$40,0)),"")</f>
        <v/>
      </c>
      <c r="CE85" s="865"/>
      <c r="CF85" s="865"/>
      <c r="CG85" s="866"/>
      <c r="CH85" s="873" t="str">
        <f ca="1">IFERROR(INDEX(Rezultatai!$H$40:$DC$113,MATCH($A85,Rezultatai!$B$40:$B$113,0),MATCH(CH$7,Rezultatai!$H$40:$DC$40,0)),"")</f>
        <v/>
      </c>
      <c r="CI85" s="865"/>
      <c r="CJ85" s="865"/>
      <c r="CK85" s="866"/>
      <c r="CL85" s="873" t="str">
        <f ca="1">IFERROR(INDEX(Rezultatai!$H$40:$DC$113,MATCH($A85,Rezultatai!$B$40:$B$113,0),MATCH(CL$7,Rezultatai!$H$40:$DC$40,0)),"")</f>
        <v/>
      </c>
      <c r="CM85" s="865"/>
      <c r="CN85" s="865"/>
      <c r="CO85" s="866"/>
      <c r="CP85" s="873" t="str">
        <f ca="1">IFERROR(INDEX(Rezultatai!$H$40:$DC$113,MATCH($A85,Rezultatai!$B$40:$B$113,0),MATCH(CP$7,Rezultatai!$H$40:$DC$40,0)),"")</f>
        <v/>
      </c>
      <c r="CQ85" s="865"/>
      <c r="CR85" s="865"/>
      <c r="CS85" s="866"/>
      <c r="CT85" s="873" t="str">
        <f ca="1">IFERROR(INDEX(Rezultatai!$H$40:$DC$113,MATCH($A85,Rezultatai!$B$40:$B$113,0),MATCH(CT$7,Rezultatai!$H$40:$DC$40,0)),"")</f>
        <v/>
      </c>
      <c r="CU85" s="865"/>
      <c r="CV85" s="865"/>
      <c r="CW85" s="866"/>
      <c r="CX85" s="873" t="str">
        <f ca="1">IFERROR(INDEX(Rezultatai!$H$40:$DC$113,MATCH($A85,Rezultatai!$B$40:$B$113,0),MATCH(CX$7,Rezultatai!$H$40:$DC$40,0)),"")</f>
        <v/>
      </c>
      <c r="CY85" s="865"/>
      <c r="CZ85" s="865"/>
      <c r="DA85" s="866"/>
      <c r="DB85" s="873" t="str">
        <f ca="1">IFERROR(INDEX(Rezultatai!$H$40:$DC$113,MATCH($A85,Rezultatai!$B$40:$B$113,0),MATCH(DB$7,Rezultatai!$H$40:$DC$40,0)),"")</f>
        <v/>
      </c>
      <c r="DC85" s="865"/>
      <c r="DD85" s="865"/>
      <c r="DE85" s="866"/>
      <c r="DF85" s="873" t="str">
        <f ca="1">IFERROR(INDEX(Rezultatai!$H$40:$DC$113,MATCH($A85,Rezultatai!$B$40:$B$113,0),MATCH(DF$7,Rezultatai!$H$40:$DC$40,0)),"")</f>
        <v/>
      </c>
      <c r="DG85" s="865"/>
      <c r="DH85" s="865"/>
      <c r="DI85" s="866"/>
      <c r="DJ85" s="873" t="str">
        <f ca="1">IFERROR(INDEX(Rezultatai!$H$40:$DC$113,MATCH($A85,Rezultatai!$B$40:$B$113,0),MATCH(DJ$7,Rezultatai!$H$40:$DC$40,0)),"")</f>
        <v/>
      </c>
      <c r="DK85" s="865"/>
      <c r="DL85" s="865"/>
      <c r="DM85" s="866"/>
      <c r="DN85" s="873" t="str">
        <f ca="1">IFERROR(INDEX(Rezultatai!$H$40:$DC$113,MATCH($A85,Rezultatai!$B$40:$B$113,0),MATCH(DN$7,Rezultatai!$H$40:$DC$40,0)),"")</f>
        <v/>
      </c>
      <c r="DO85" s="865"/>
      <c r="DP85" s="865"/>
      <c r="DQ85" s="866"/>
      <c r="DR85" s="873" t="str">
        <f ca="1">IFERROR(INDEX(Rezultatai!$H$40:$DC$113,MATCH($A85,Rezultatai!$B$40:$B$113,0),MATCH(DR$7,Rezultatai!$H$40:$DC$40,0)),"")</f>
        <v/>
      </c>
      <c r="DS85" s="865"/>
      <c r="DT85" s="865"/>
      <c r="DU85" s="866"/>
      <c r="DV85" s="873" t="str">
        <f ca="1">IFERROR(INDEX(Rezultatai!$H$40:$DC$113,MATCH($A85,Rezultatai!$B$40:$B$113,0),MATCH(DV$7,Rezultatai!$H$40:$DC$40,0)),"")</f>
        <v/>
      </c>
      <c r="DW85" s="865"/>
      <c r="DX85" s="865"/>
      <c r="DY85" s="866"/>
      <c r="DZ85" s="873" t="str">
        <f ca="1">IFERROR(INDEX(Rezultatai!$H$40:$DC$113,MATCH($A85,Rezultatai!$B$40:$B$113,0),MATCH(DZ$7,Rezultatai!$H$40:$DC$40,0)),"")</f>
        <v/>
      </c>
      <c r="EA85" s="865"/>
      <c r="EB85" s="865"/>
      <c r="EC85" s="866"/>
      <c r="ED85" s="873" t="str">
        <f ca="1">IFERROR(INDEX(Rezultatai!$H$40:$DC$113,MATCH($A85,Rezultatai!$B$40:$B$113,0),MATCH(ED$7,Rezultatai!$H$40:$DC$40,0)),"")</f>
        <v/>
      </c>
      <c r="EE85" s="865"/>
      <c r="EF85" s="865"/>
      <c r="EG85" s="866"/>
      <c r="EH85" s="873" t="str">
        <f ca="1">IFERROR(INDEX(Rezultatai!$H$40:$DC$113,MATCH($A85,Rezultatai!$B$40:$B$113,0),MATCH(EH$7,Rezultatai!$H$40:$DC$40,0)),"")</f>
        <v/>
      </c>
      <c r="EI85" s="865"/>
      <c r="EJ85" s="865"/>
      <c r="EK85" s="866"/>
      <c r="EL85" s="873" t="str">
        <f ca="1">IFERROR(INDEX(Rezultatai!$H$40:$DC$113,MATCH($A85,Rezultatai!$B$40:$B$113,0),MATCH(EL$7,Rezultatai!$H$40:$DC$40,0)),"")</f>
        <v/>
      </c>
      <c r="EM85" s="865"/>
      <c r="EN85" s="865"/>
      <c r="EO85" s="866"/>
      <c r="EP85" s="873" t="str">
        <f ca="1">IFERROR(INDEX(Rezultatai!$H$40:$DC$113,MATCH($A85,Rezultatai!$B$40:$B$113,0),MATCH(EP$7,Rezultatai!$H$40:$DC$40,0)),"")</f>
        <v/>
      </c>
      <c r="EQ85" s="865"/>
      <c r="ER85" s="865"/>
      <c r="ES85" s="866"/>
      <c r="ET85" s="873" t="str">
        <f ca="1">IFERROR(INDEX(Rezultatai!$H$40:$DC$113,MATCH($A85,Rezultatai!$B$40:$B$113,0),MATCH(ET$7,Rezultatai!$H$40:$DC$40,0)),"")</f>
        <v/>
      </c>
      <c r="EU85" s="865"/>
      <c r="EV85" s="865"/>
      <c r="EW85" s="866"/>
      <c r="EX85" s="873" t="str">
        <f ca="1">IFERROR(INDEX(Rezultatai!$H$40:$DC$113,MATCH($A85,Rezultatai!$B$40:$B$113,0),MATCH(EX$7,Rezultatai!$H$40:$DC$40,0)),"")</f>
        <v/>
      </c>
      <c r="EY85" s="865"/>
      <c r="EZ85" s="865"/>
      <c r="FA85" s="866"/>
      <c r="FB85" s="873" t="str">
        <f ca="1">IFERROR(INDEX(Rezultatai!$H$40:$DC$113,MATCH($A85,Rezultatai!$B$40:$B$113,0),MATCH(FB$7,Rezultatai!$H$40:$DC$40,0)),"")</f>
        <v/>
      </c>
      <c r="FC85" s="865"/>
      <c r="FD85" s="865"/>
      <c r="FE85" s="866"/>
      <c r="FF85" s="873" t="str">
        <f ca="1">IFERROR(INDEX(Rezultatai!$H$40:$DC$113,MATCH($A85,Rezultatai!$B$40:$B$113,0),MATCH(FF$7,Rezultatai!$H$40:$DC$40,0)),"")</f>
        <v/>
      </c>
      <c r="FG85" s="865"/>
      <c r="FH85" s="865"/>
      <c r="FI85" s="866"/>
      <c r="FJ85" s="873" t="str">
        <f ca="1">IFERROR(INDEX(Rezultatai!$H$40:$DC$113,MATCH($A85,Rezultatai!$B$40:$B$113,0),MATCH(FJ$7,Rezultatai!$H$40:$DC$40,0)),"")</f>
        <v/>
      </c>
      <c r="FK85" s="865"/>
      <c r="FL85" s="865"/>
      <c r="FM85" s="866"/>
      <c r="FN85" s="873" t="str">
        <f ca="1">IFERROR(INDEX(Rezultatai!$H$40:$DC$113,MATCH($A85,Rezultatai!$B$40:$B$113,0),MATCH(FN$7,Rezultatai!$H$40:$DC$40,0)),"")</f>
        <v/>
      </c>
      <c r="FO85" s="865"/>
      <c r="FP85" s="865"/>
      <c r="FQ85" s="866"/>
      <c r="FR85" s="873" t="str">
        <f ca="1">IFERROR(INDEX(Rezultatai!$H$40:$DC$113,MATCH($A85,Rezultatai!$B$40:$B$113,0),MATCH(FR$7,Rezultatai!$H$40:$DC$40,0)),"")</f>
        <v/>
      </c>
      <c r="FS85" s="865"/>
      <c r="FT85" s="865"/>
      <c r="FU85" s="866"/>
      <c r="FV85" s="873" t="str">
        <f ca="1">IFERROR(INDEX(Rezultatai!$H$40:$DC$113,MATCH($A85,Rezultatai!$B$40:$B$113,0),MATCH(FV$7,Rezultatai!$H$40:$DC$40,0)),"")</f>
        <v/>
      </c>
      <c r="FW85" s="865"/>
      <c r="FX85" s="865"/>
      <c r="FY85" s="866"/>
      <c r="FZ85" s="873" t="str">
        <f ca="1">IFERROR(INDEX(Rezultatai!$H$40:$DC$113,MATCH($A85,Rezultatai!$B$40:$B$113,0),MATCH(FZ$7,Rezultatai!$H$40:$DC$40,0)),"")</f>
        <v/>
      </c>
      <c r="GA85" s="865"/>
      <c r="GB85" s="865"/>
      <c r="GC85" s="866"/>
      <c r="GD85" s="873" t="str">
        <f ca="1">IFERROR(INDEX(Rezultatai!$H$40:$DC$113,MATCH($A85,Rezultatai!$B$40:$B$113,0),MATCH(GD$7,Rezultatai!$H$40:$DC$40,0)),"")</f>
        <v/>
      </c>
      <c r="GE85" s="865"/>
      <c r="GF85" s="865"/>
      <c r="GG85" s="866"/>
      <c r="GH85" s="873" t="str">
        <f ca="1">IFERROR(INDEX(Rezultatai!$H$40:$DC$113,MATCH($A85,Rezultatai!$B$40:$B$113,0),MATCH(GH$7,Rezultatai!$H$40:$DC$40,0)),"")</f>
        <v/>
      </c>
      <c r="GI85" s="865"/>
      <c r="GJ85" s="865"/>
      <c r="GK85" s="866"/>
      <c r="GL85" s="873" t="str">
        <f ca="1">IFERROR(INDEX(Rezultatai!$H$40:$DC$113,MATCH($A85,Rezultatai!$B$40:$B$113,0),MATCH(GL$7,Rezultatai!$H$40:$DC$40,0)),"")</f>
        <v/>
      </c>
      <c r="GM85" s="865"/>
      <c r="GN85" s="865"/>
      <c r="GO85" s="866"/>
      <c r="GP85" s="873" t="str">
        <f ca="1">IFERROR(INDEX(Rezultatai!$H$40:$DC$113,MATCH($A85,Rezultatai!$B$40:$B$113,0),MATCH(GP$7,Rezultatai!$H$40:$DC$40,0)),"")</f>
        <v/>
      </c>
      <c r="GQ85" s="865"/>
      <c r="GR85" s="865"/>
      <c r="GS85" s="866"/>
      <c r="GT85" s="873" t="str">
        <f ca="1">IFERROR(INDEX(Rezultatai!$H$40:$DC$113,MATCH($A85,Rezultatai!$B$40:$B$113,0),MATCH(GT$7,Rezultatai!$H$40:$DC$40,0)),"")</f>
        <v/>
      </c>
      <c r="GU85" s="865"/>
      <c r="GV85" s="865"/>
      <c r="GW85" s="866"/>
      <c r="GX85" s="873" t="str">
        <f ca="1">IFERROR(INDEX(Rezultatai!$H$40:$DC$113,MATCH($A85,Rezultatai!$B$40:$B$113,0),MATCH(GX$7,Rezultatai!$H$40:$DC$40,0)),"")</f>
        <v/>
      </c>
      <c r="GY85" s="865"/>
      <c r="GZ85" s="865"/>
      <c r="HA85" s="866"/>
      <c r="HB85" s="873" t="str">
        <f ca="1">IFERROR(INDEX(Rezultatai!$H$40:$DC$113,MATCH($A85,Rezultatai!$B$40:$B$113,0),MATCH(HB$7,Rezultatai!$H$40:$DC$40,0)),"")</f>
        <v/>
      </c>
      <c r="HC85" s="865"/>
      <c r="HD85" s="865"/>
      <c r="HE85" s="866"/>
      <c r="HF85" s="873" t="str">
        <f ca="1">IFERROR(INDEX(Rezultatai!$H$40:$DC$113,MATCH($A85,Rezultatai!$B$40:$B$113,0),MATCH(HF$7,Rezultatai!$H$40:$DC$40,0)),"")</f>
        <v/>
      </c>
      <c r="HG85" s="865"/>
      <c r="HH85" s="865"/>
      <c r="HI85" s="866"/>
      <c r="HJ85" s="873" t="str">
        <f ca="1">IFERROR(INDEX(Rezultatai!$H$40:$DC$113,MATCH($A85,Rezultatai!$B$40:$B$113,0),MATCH(HJ$7,Rezultatai!$H$40:$DC$40,0)),"")</f>
        <v/>
      </c>
      <c r="HK85" s="865"/>
      <c r="HL85" s="865"/>
      <c r="HM85" s="866"/>
      <c r="HN85" s="873" t="str">
        <f ca="1">IFERROR(INDEX(Rezultatai!$H$40:$DC$113,MATCH($A85,Rezultatai!$B$40:$B$113,0),MATCH(HN$7,Rezultatai!$H$40:$DC$40,0)),"")</f>
        <v/>
      </c>
      <c r="HO85" s="865"/>
      <c r="HP85" s="865"/>
      <c r="HQ85" s="866"/>
      <c r="HR85" s="873" t="str">
        <f ca="1">IFERROR(INDEX(Rezultatai!$H$40:$DC$113,MATCH($A85,Rezultatai!$B$40:$B$113,0),MATCH(HR$7,Rezultatai!$H$40:$DC$40,0)),"")</f>
        <v/>
      </c>
      <c r="HS85" s="865"/>
      <c r="HT85" s="865"/>
      <c r="HU85" s="866"/>
      <c r="HV85" s="873" t="str">
        <f ca="1">IFERROR(INDEX(Rezultatai!$H$40:$DC$113,MATCH($A85,Rezultatai!$B$40:$B$113,0),MATCH(HV$7,Rezultatai!$H$40:$DC$40,0)),"")</f>
        <v/>
      </c>
      <c r="HW85" s="865"/>
      <c r="HX85" s="865"/>
      <c r="HY85" s="866"/>
      <c r="HZ85" s="873" t="str">
        <f ca="1">IFERROR(INDEX(Rezultatai!$H$40:$DC$113,MATCH($A85,Rezultatai!$B$40:$B$113,0),MATCH(HZ$7,Rezultatai!$H$40:$DC$40,0)),"")</f>
        <v/>
      </c>
      <c r="IA85" s="865"/>
      <c r="IB85" s="865"/>
      <c r="IC85" s="866"/>
      <c r="ID85" s="873" t="str">
        <f ca="1">IFERROR(INDEX(Rezultatai!$H$40:$DC$113,MATCH($A85,Rezultatai!$B$40:$B$113,0),MATCH(ID$7,Rezultatai!$H$40:$DC$40,0)),"")</f>
        <v/>
      </c>
      <c r="IE85" s="865"/>
      <c r="IF85" s="865"/>
      <c r="IG85" s="866"/>
      <c r="IH85" s="873" t="str">
        <f ca="1">IFERROR(INDEX(Rezultatai!$H$40:$DC$113,MATCH($A85,Rezultatai!$B$40:$B$113,0),MATCH(IH$7,Rezultatai!$H$40:$DC$40,0)),"")</f>
        <v/>
      </c>
      <c r="II85" s="865"/>
      <c r="IJ85" s="865"/>
      <c r="IK85" s="866"/>
      <c r="IL85" s="873" t="str">
        <f ca="1">IFERROR(INDEX(Rezultatai!$H$40:$DC$113,MATCH($A85,Rezultatai!$B$40:$B$113,0),MATCH(IL$7,Rezultatai!$H$40:$DC$40,0)),"")</f>
        <v/>
      </c>
      <c r="IM85" s="865"/>
      <c r="IN85" s="865"/>
      <c r="IO85" s="866"/>
      <c r="IP85" s="873" t="str">
        <f ca="1">IFERROR(INDEX(Rezultatai!$H$40:$DC$113,MATCH($A85,Rezultatai!$B$40:$B$113,0),MATCH(IP$7,Rezultatai!$H$40:$DC$40,0)),"")</f>
        <v/>
      </c>
      <c r="IQ85" s="865"/>
      <c r="IR85" s="865"/>
      <c r="IS85" s="866"/>
      <c r="IT85" s="873" t="str">
        <f ca="1">IFERROR(INDEX(Rezultatai!$H$40:$DC$113,MATCH($A85,Rezultatai!$B$40:$B$113,0),MATCH(IT$7,Rezultatai!$H$40:$DC$40,0)),"")</f>
        <v/>
      </c>
      <c r="IU85" s="865"/>
      <c r="IV85" s="865"/>
      <c r="IW85" s="866"/>
      <c r="IX85" s="873" t="str">
        <f ca="1">IFERROR(INDEX(Rezultatai!$H$40:$DC$113,MATCH($A85,Rezultatai!$B$40:$B$113,0),MATCH(IX$7,Rezultatai!$H$40:$DC$40,0)),"")</f>
        <v/>
      </c>
      <c r="IY85" s="865"/>
      <c r="IZ85" s="865"/>
      <c r="JA85" s="866"/>
      <c r="JB85" s="873" t="str">
        <f ca="1">IFERROR(INDEX(Rezultatai!$H$40:$DC$113,MATCH($A85,Rezultatai!$B$40:$B$113,0),MATCH(JB$7,Rezultatai!$H$40:$DC$40,0)),"")</f>
        <v/>
      </c>
      <c r="JC85" s="865"/>
      <c r="JD85" s="865"/>
      <c r="JE85" s="866"/>
      <c r="JF85" s="873" t="str">
        <f ca="1">IFERROR(INDEX(Rezultatai!$H$40:$DC$113,MATCH($A85,Rezultatai!$B$40:$B$113,0),MATCH(JF$7,Rezultatai!$H$40:$DC$40,0)),"")</f>
        <v/>
      </c>
      <c r="JG85" s="865"/>
      <c r="JH85" s="865"/>
      <c r="JI85" s="866"/>
      <c r="JJ85" s="873" t="str">
        <f ca="1">IFERROR(INDEX(Rezultatai!$H$40:$DC$113,MATCH($A85,Rezultatai!$B$40:$B$113,0),MATCH(JJ$7,Rezultatai!$H$40:$DC$40,0)),"")</f>
        <v/>
      </c>
      <c r="JK85" s="865"/>
      <c r="JL85" s="865"/>
      <c r="JM85" s="866"/>
      <c r="JN85" s="873" t="str">
        <f ca="1">IFERROR(INDEX(Rezultatai!$H$40:$DC$113,MATCH($A85,Rezultatai!$B$40:$B$113,0),MATCH(JN$7,Rezultatai!$H$40:$DC$40,0)),"")</f>
        <v/>
      </c>
      <c r="JO85" s="865"/>
      <c r="JP85" s="865"/>
      <c r="JQ85" s="866"/>
      <c r="JR85" s="873" t="str">
        <f ca="1">IFERROR(INDEX(Rezultatai!$H$40:$DC$113,MATCH($A85,Rezultatai!$B$40:$B$113,0),MATCH(JR$7,Rezultatai!$H$40:$DC$40,0)),"")</f>
        <v/>
      </c>
      <c r="JS85" s="865"/>
      <c r="JT85" s="865"/>
      <c r="JU85" s="866"/>
      <c r="JV85" s="873" t="str">
        <f ca="1">IFERROR(INDEX(Rezultatai!$H$40:$DC$113,MATCH($A85,Rezultatai!$B$40:$B$113,0),MATCH(JV$7,Rezultatai!$H$40:$DC$40,0)),"")</f>
        <v/>
      </c>
      <c r="JW85" s="865"/>
      <c r="JX85" s="865"/>
      <c r="JY85" s="866"/>
      <c r="JZ85" s="873" t="str">
        <f ca="1">IFERROR(INDEX(Rezultatai!$H$40:$DC$113,MATCH($A85,Rezultatai!$B$40:$B$113,0),MATCH(JZ$7,Rezultatai!$H$40:$DC$40,0)),"")</f>
        <v/>
      </c>
      <c r="KA85" s="865"/>
      <c r="KB85" s="865"/>
      <c r="KC85" s="866"/>
      <c r="KD85" s="873" t="str">
        <f ca="1">IFERROR(INDEX(Rezultatai!$H$40:$DC$113,MATCH($A85,Rezultatai!$B$40:$B$113,0),MATCH(KD$7,Rezultatai!$H$40:$DC$40,0)),"")</f>
        <v/>
      </c>
      <c r="KE85" s="865"/>
      <c r="KF85" s="865"/>
      <c r="KG85" s="866"/>
      <c r="KH85" s="873" t="str">
        <f ca="1">IFERROR(INDEX(Rezultatai!$H$40:$DC$113,MATCH($A85,Rezultatai!$B$40:$B$113,0),MATCH(KH$7,Rezultatai!$H$40:$DC$40,0)),"")</f>
        <v/>
      </c>
      <c r="KI85" s="865"/>
      <c r="KJ85" s="865"/>
      <c r="KK85" s="866"/>
      <c r="KL85" s="873" t="str">
        <f ca="1">IFERROR(INDEX(Rezultatai!$H$40:$DC$113,MATCH($A85,Rezultatai!$B$40:$B$113,0),MATCH(KL$7,Rezultatai!$H$40:$DC$40,0)),"")</f>
        <v/>
      </c>
      <c r="KM85" s="865"/>
      <c r="KN85" s="865"/>
      <c r="KO85" s="866"/>
      <c r="KP85" s="873" t="str">
        <f ca="1">IFERROR(INDEX(Rezultatai!$H$40:$DC$113,MATCH($A85,Rezultatai!$B$40:$B$113,0),MATCH(KP$7,Rezultatai!$H$40:$DC$40,0)),"")</f>
        <v/>
      </c>
      <c r="KQ85" s="865"/>
      <c r="KR85" s="865"/>
      <c r="KS85" s="866"/>
      <c r="KT85" s="873" t="str">
        <f ca="1">IFERROR(INDEX(Rezultatai!$H$40:$DC$113,MATCH($A85,Rezultatai!$B$40:$B$113,0),MATCH(KT$7,Rezultatai!$H$40:$DC$40,0)),"")</f>
        <v/>
      </c>
      <c r="KU85" s="865"/>
      <c r="KV85" s="865"/>
      <c r="KW85" s="866"/>
      <c r="KX85" s="873" t="str">
        <f ca="1">IFERROR(INDEX(Rezultatai!$H$40:$DC$113,MATCH($A85,Rezultatai!$B$40:$B$113,0),MATCH(KX$7,Rezultatai!$H$40:$DC$40,0)),"")</f>
        <v/>
      </c>
      <c r="KY85" s="865"/>
      <c r="KZ85" s="865"/>
      <c r="LA85" s="866"/>
      <c r="LB85" s="873" t="str">
        <f ca="1">IFERROR(INDEX(Rezultatai!$H$40:$DC$113,MATCH($A85,Rezultatai!$B$40:$B$113,0),MATCH(LB$7,Rezultatai!$H$40:$DC$40,0)),"")</f>
        <v/>
      </c>
      <c r="LC85" s="865"/>
      <c r="LD85" s="865"/>
      <c r="LE85" s="866"/>
      <c r="LF85" s="873" t="str">
        <f ca="1">IFERROR(INDEX(Rezultatai!$H$40:$DC$113,MATCH($A85,Rezultatai!$B$40:$B$113,0),MATCH(LF$7,Rezultatai!$H$40:$DC$40,0)),"")</f>
        <v/>
      </c>
      <c r="LG85" s="865"/>
      <c r="LH85" s="865"/>
      <c r="LI85" s="866"/>
      <c r="LJ85" s="873" t="str">
        <f ca="1">IFERROR(INDEX(Rezultatai!$H$40:$DC$113,MATCH($A85,Rezultatai!$B$40:$B$113,0),MATCH(LJ$7,Rezultatai!$H$40:$DC$40,0)),"")</f>
        <v/>
      </c>
      <c r="LK85" s="865"/>
      <c r="LL85" s="865"/>
      <c r="LM85" s="866"/>
    </row>
    <row r="86" spans="1:325" hidden="1">
      <c r="A86" s="310" t="str">
        <f>IF(OR(Data3!F10="Grand Total",Data3!F10=0),"",Data3!F10)</f>
        <v/>
      </c>
      <c r="B86" s="314" t="s">
        <v>544</v>
      </c>
      <c r="C86" s="347" t="str">
        <f ca="1">IFERROR(VLOOKUP(A86,Rezultatai!$B$44:$F$113,2,FALSE),"")</f>
        <v/>
      </c>
      <c r="D86" s="328">
        <f ca="1">SUMIF($F$6:$LM$6,"&lt;="&amp;PAL,$F86:$LM86)</f>
        <v>0</v>
      </c>
      <c r="E86" s="327"/>
      <c r="F86" s="873" t="str">
        <f ca="1">IFERROR(INDEX(Rezultatai!$H$40:$DC$113,MATCH($A86,Rezultatai!$B$40:$B$113,0),MATCH(F$7,Rezultatai!$H$40:$DC$40,0)),"")</f>
        <v/>
      </c>
      <c r="G86" s="865"/>
      <c r="H86" s="865"/>
      <c r="I86" s="866"/>
      <c r="J86" s="873" t="str">
        <f ca="1">IFERROR(INDEX(Rezultatai!$H$40:$DC$113,MATCH($A86,Rezultatai!$B$40:$B$113,0),MATCH(J$7,Rezultatai!$H$40:$DC$40,0)),"")</f>
        <v/>
      </c>
      <c r="K86" s="865"/>
      <c r="L86" s="865"/>
      <c r="M86" s="866"/>
      <c r="N86" s="873" t="str">
        <f ca="1">IFERROR(INDEX(Rezultatai!$H$40:$DC$113,MATCH($A86,Rezultatai!$B$40:$B$113,0),MATCH(N$7,Rezultatai!$H$40:$DC$40,0)),"")</f>
        <v/>
      </c>
      <c r="O86" s="865"/>
      <c r="P86" s="865"/>
      <c r="Q86" s="866"/>
      <c r="R86" s="873" t="str">
        <f ca="1">IFERROR(INDEX(Rezultatai!$H$40:$DC$113,MATCH($A86,Rezultatai!$B$40:$B$113,0),MATCH(R$7,Rezultatai!$H$40:$DC$40,0)),"")</f>
        <v/>
      </c>
      <c r="S86" s="865"/>
      <c r="T86" s="865"/>
      <c r="U86" s="866"/>
      <c r="V86" s="873" t="str">
        <f ca="1">IFERROR(INDEX(Rezultatai!$H$40:$DC$113,MATCH($A86,Rezultatai!$B$40:$B$113,0),MATCH(V$7,Rezultatai!$H$40:$DC$40,0)),"")</f>
        <v/>
      </c>
      <c r="W86" s="865"/>
      <c r="X86" s="865"/>
      <c r="Y86" s="866"/>
      <c r="Z86" s="873" t="str">
        <f ca="1">IFERROR(INDEX(Rezultatai!$H$40:$DC$113,MATCH($A86,Rezultatai!$B$40:$B$113,0),MATCH(Z$7,Rezultatai!$H$40:$DC$40,0)),"")</f>
        <v/>
      </c>
      <c r="AA86" s="865"/>
      <c r="AB86" s="865"/>
      <c r="AC86" s="866"/>
      <c r="AD86" s="873" t="str">
        <f ca="1">IFERROR(INDEX(Rezultatai!$H$40:$DC$113,MATCH($A86,Rezultatai!$B$40:$B$113,0),MATCH(AD$7,Rezultatai!$H$40:$DC$40,0)),"")</f>
        <v/>
      </c>
      <c r="AE86" s="865"/>
      <c r="AF86" s="865"/>
      <c r="AG86" s="866"/>
      <c r="AH86" s="873" t="str">
        <f ca="1">IFERROR(INDEX(Rezultatai!$H$40:$DC$113,MATCH($A86,Rezultatai!$B$40:$B$113,0),MATCH(AH$7,Rezultatai!$H$40:$DC$40,0)),"")</f>
        <v/>
      </c>
      <c r="AI86" s="865"/>
      <c r="AJ86" s="865"/>
      <c r="AK86" s="866"/>
      <c r="AL86" s="873" t="str">
        <f ca="1">IFERROR(INDEX(Rezultatai!$H$40:$DC$113,MATCH($A86,Rezultatai!$B$40:$B$113,0),MATCH(AL$7,Rezultatai!$H$40:$DC$40,0)),"")</f>
        <v/>
      </c>
      <c r="AM86" s="865"/>
      <c r="AN86" s="865"/>
      <c r="AO86" s="866"/>
      <c r="AP86" s="873" t="str">
        <f ca="1">IFERROR(INDEX(Rezultatai!$H$40:$DC$113,MATCH($A86,Rezultatai!$B$40:$B$113,0),MATCH(AP$7,Rezultatai!$H$40:$DC$40,0)),"")</f>
        <v/>
      </c>
      <c r="AQ86" s="865"/>
      <c r="AR86" s="865"/>
      <c r="AS86" s="866"/>
      <c r="AT86" s="873" t="str">
        <f ca="1">IFERROR(INDEX(Rezultatai!$H$40:$DC$113,MATCH($A86,Rezultatai!$B$40:$B$113,0),MATCH(AT$7,Rezultatai!$H$40:$DC$40,0)),"")</f>
        <v/>
      </c>
      <c r="AU86" s="865"/>
      <c r="AV86" s="865"/>
      <c r="AW86" s="866"/>
      <c r="AX86" s="873" t="str">
        <f ca="1">IFERROR(INDEX(Rezultatai!$H$40:$DC$113,MATCH($A86,Rezultatai!$B$40:$B$113,0),MATCH(AX$7,Rezultatai!$H$40:$DC$40,0)),"")</f>
        <v/>
      </c>
      <c r="AY86" s="865"/>
      <c r="AZ86" s="865"/>
      <c r="BA86" s="866"/>
      <c r="BB86" s="873" t="str">
        <f ca="1">IFERROR(INDEX(Rezultatai!$H$40:$DC$113,MATCH($A86,Rezultatai!$B$40:$B$113,0),MATCH(BB$7,Rezultatai!$H$40:$DC$40,0)),"")</f>
        <v/>
      </c>
      <c r="BC86" s="865"/>
      <c r="BD86" s="865"/>
      <c r="BE86" s="866"/>
      <c r="BF86" s="873" t="str">
        <f ca="1">IFERROR(INDEX(Rezultatai!$H$40:$DC$113,MATCH($A86,Rezultatai!$B$40:$B$113,0),MATCH(BF$7,Rezultatai!$H$40:$DC$40,0)),"")</f>
        <v/>
      </c>
      <c r="BG86" s="865"/>
      <c r="BH86" s="865"/>
      <c r="BI86" s="866"/>
      <c r="BJ86" s="873" t="str">
        <f ca="1">IFERROR(INDEX(Rezultatai!$H$40:$DC$113,MATCH($A86,Rezultatai!$B$40:$B$113,0),MATCH(BJ$7,Rezultatai!$H$40:$DC$40,0)),"")</f>
        <v/>
      </c>
      <c r="BK86" s="865"/>
      <c r="BL86" s="865"/>
      <c r="BM86" s="866"/>
      <c r="BN86" s="873" t="str">
        <f ca="1">IFERROR(INDEX(Rezultatai!$H$40:$DC$113,MATCH($A86,Rezultatai!$B$40:$B$113,0),MATCH(BN$7,Rezultatai!$H$40:$DC$40,0)),"")</f>
        <v/>
      </c>
      <c r="BO86" s="865"/>
      <c r="BP86" s="865"/>
      <c r="BQ86" s="866"/>
      <c r="BR86" s="873" t="str">
        <f ca="1">IFERROR(INDEX(Rezultatai!$H$40:$DC$113,MATCH($A86,Rezultatai!$B$40:$B$113,0),MATCH(BR$7,Rezultatai!$H$40:$DC$40,0)),"")</f>
        <v/>
      </c>
      <c r="BS86" s="865"/>
      <c r="BT86" s="865"/>
      <c r="BU86" s="866"/>
      <c r="BV86" s="873" t="str">
        <f ca="1">IFERROR(INDEX(Rezultatai!$H$40:$DC$113,MATCH($A86,Rezultatai!$B$40:$B$113,0),MATCH(BV$7,Rezultatai!$H$40:$DC$40,0)),"")</f>
        <v/>
      </c>
      <c r="BW86" s="865"/>
      <c r="BX86" s="865"/>
      <c r="BY86" s="866"/>
      <c r="BZ86" s="873" t="str">
        <f ca="1">IFERROR(INDEX(Rezultatai!$H$40:$DC$113,MATCH($A86,Rezultatai!$B$40:$B$113,0),MATCH(BZ$7,Rezultatai!$H$40:$DC$40,0)),"")</f>
        <v/>
      </c>
      <c r="CA86" s="865"/>
      <c r="CB86" s="865"/>
      <c r="CC86" s="866"/>
      <c r="CD86" s="873" t="str">
        <f ca="1">IFERROR(INDEX(Rezultatai!$H$40:$DC$113,MATCH($A86,Rezultatai!$B$40:$B$113,0),MATCH(CD$7,Rezultatai!$H$40:$DC$40,0)),"")</f>
        <v/>
      </c>
      <c r="CE86" s="865"/>
      <c r="CF86" s="865"/>
      <c r="CG86" s="866"/>
      <c r="CH86" s="873" t="str">
        <f ca="1">IFERROR(INDEX(Rezultatai!$H$40:$DC$113,MATCH($A86,Rezultatai!$B$40:$B$113,0),MATCH(CH$7,Rezultatai!$H$40:$DC$40,0)),"")</f>
        <v/>
      </c>
      <c r="CI86" s="865"/>
      <c r="CJ86" s="865"/>
      <c r="CK86" s="866"/>
      <c r="CL86" s="873" t="str">
        <f ca="1">IFERROR(INDEX(Rezultatai!$H$40:$DC$113,MATCH($A86,Rezultatai!$B$40:$B$113,0),MATCH(CL$7,Rezultatai!$H$40:$DC$40,0)),"")</f>
        <v/>
      </c>
      <c r="CM86" s="865"/>
      <c r="CN86" s="865"/>
      <c r="CO86" s="866"/>
      <c r="CP86" s="873" t="str">
        <f ca="1">IFERROR(INDEX(Rezultatai!$H$40:$DC$113,MATCH($A86,Rezultatai!$B$40:$B$113,0),MATCH(CP$7,Rezultatai!$H$40:$DC$40,0)),"")</f>
        <v/>
      </c>
      <c r="CQ86" s="865"/>
      <c r="CR86" s="865"/>
      <c r="CS86" s="866"/>
      <c r="CT86" s="873" t="str">
        <f ca="1">IFERROR(INDEX(Rezultatai!$H$40:$DC$113,MATCH($A86,Rezultatai!$B$40:$B$113,0),MATCH(CT$7,Rezultatai!$H$40:$DC$40,0)),"")</f>
        <v/>
      </c>
      <c r="CU86" s="865"/>
      <c r="CV86" s="865"/>
      <c r="CW86" s="866"/>
      <c r="CX86" s="873" t="str">
        <f ca="1">IFERROR(INDEX(Rezultatai!$H$40:$DC$113,MATCH($A86,Rezultatai!$B$40:$B$113,0),MATCH(CX$7,Rezultatai!$H$40:$DC$40,0)),"")</f>
        <v/>
      </c>
      <c r="CY86" s="865"/>
      <c r="CZ86" s="865"/>
      <c r="DA86" s="866"/>
      <c r="DB86" s="873" t="str">
        <f ca="1">IFERROR(INDEX(Rezultatai!$H$40:$DC$113,MATCH($A86,Rezultatai!$B$40:$B$113,0),MATCH(DB$7,Rezultatai!$H$40:$DC$40,0)),"")</f>
        <v/>
      </c>
      <c r="DC86" s="865"/>
      <c r="DD86" s="865"/>
      <c r="DE86" s="866"/>
      <c r="DF86" s="873" t="str">
        <f ca="1">IFERROR(INDEX(Rezultatai!$H$40:$DC$113,MATCH($A86,Rezultatai!$B$40:$B$113,0),MATCH(DF$7,Rezultatai!$H$40:$DC$40,0)),"")</f>
        <v/>
      </c>
      <c r="DG86" s="865"/>
      <c r="DH86" s="865"/>
      <c r="DI86" s="866"/>
      <c r="DJ86" s="873" t="str">
        <f ca="1">IFERROR(INDEX(Rezultatai!$H$40:$DC$113,MATCH($A86,Rezultatai!$B$40:$B$113,0),MATCH(DJ$7,Rezultatai!$H$40:$DC$40,0)),"")</f>
        <v/>
      </c>
      <c r="DK86" s="865"/>
      <c r="DL86" s="865"/>
      <c r="DM86" s="866"/>
      <c r="DN86" s="873" t="str">
        <f ca="1">IFERROR(INDEX(Rezultatai!$H$40:$DC$113,MATCH($A86,Rezultatai!$B$40:$B$113,0),MATCH(DN$7,Rezultatai!$H$40:$DC$40,0)),"")</f>
        <v/>
      </c>
      <c r="DO86" s="865"/>
      <c r="DP86" s="865"/>
      <c r="DQ86" s="866"/>
      <c r="DR86" s="873" t="str">
        <f ca="1">IFERROR(INDEX(Rezultatai!$H$40:$DC$113,MATCH($A86,Rezultatai!$B$40:$B$113,0),MATCH(DR$7,Rezultatai!$H$40:$DC$40,0)),"")</f>
        <v/>
      </c>
      <c r="DS86" s="865"/>
      <c r="DT86" s="865"/>
      <c r="DU86" s="866"/>
      <c r="DV86" s="873" t="str">
        <f ca="1">IFERROR(INDEX(Rezultatai!$H$40:$DC$113,MATCH($A86,Rezultatai!$B$40:$B$113,0),MATCH(DV$7,Rezultatai!$H$40:$DC$40,0)),"")</f>
        <v/>
      </c>
      <c r="DW86" s="865"/>
      <c r="DX86" s="865"/>
      <c r="DY86" s="866"/>
      <c r="DZ86" s="873" t="str">
        <f ca="1">IFERROR(INDEX(Rezultatai!$H$40:$DC$113,MATCH($A86,Rezultatai!$B$40:$B$113,0),MATCH(DZ$7,Rezultatai!$H$40:$DC$40,0)),"")</f>
        <v/>
      </c>
      <c r="EA86" s="865"/>
      <c r="EB86" s="865"/>
      <c r="EC86" s="866"/>
      <c r="ED86" s="873" t="str">
        <f ca="1">IFERROR(INDEX(Rezultatai!$H$40:$DC$113,MATCH($A86,Rezultatai!$B$40:$B$113,0),MATCH(ED$7,Rezultatai!$H$40:$DC$40,0)),"")</f>
        <v/>
      </c>
      <c r="EE86" s="865"/>
      <c r="EF86" s="865"/>
      <c r="EG86" s="866"/>
      <c r="EH86" s="873" t="str">
        <f ca="1">IFERROR(INDEX(Rezultatai!$H$40:$DC$113,MATCH($A86,Rezultatai!$B$40:$B$113,0),MATCH(EH$7,Rezultatai!$H$40:$DC$40,0)),"")</f>
        <v/>
      </c>
      <c r="EI86" s="865"/>
      <c r="EJ86" s="865"/>
      <c r="EK86" s="866"/>
      <c r="EL86" s="873" t="str">
        <f ca="1">IFERROR(INDEX(Rezultatai!$H$40:$DC$113,MATCH($A86,Rezultatai!$B$40:$B$113,0),MATCH(EL$7,Rezultatai!$H$40:$DC$40,0)),"")</f>
        <v/>
      </c>
      <c r="EM86" s="865"/>
      <c r="EN86" s="865"/>
      <c r="EO86" s="866"/>
      <c r="EP86" s="873" t="str">
        <f ca="1">IFERROR(INDEX(Rezultatai!$H$40:$DC$113,MATCH($A86,Rezultatai!$B$40:$B$113,0),MATCH(EP$7,Rezultatai!$H$40:$DC$40,0)),"")</f>
        <v/>
      </c>
      <c r="EQ86" s="865"/>
      <c r="ER86" s="865"/>
      <c r="ES86" s="866"/>
      <c r="ET86" s="873" t="str">
        <f ca="1">IFERROR(INDEX(Rezultatai!$H$40:$DC$113,MATCH($A86,Rezultatai!$B$40:$B$113,0),MATCH(ET$7,Rezultatai!$H$40:$DC$40,0)),"")</f>
        <v/>
      </c>
      <c r="EU86" s="865"/>
      <c r="EV86" s="865"/>
      <c r="EW86" s="866"/>
      <c r="EX86" s="873" t="str">
        <f ca="1">IFERROR(INDEX(Rezultatai!$H$40:$DC$113,MATCH($A86,Rezultatai!$B$40:$B$113,0),MATCH(EX$7,Rezultatai!$H$40:$DC$40,0)),"")</f>
        <v/>
      </c>
      <c r="EY86" s="865"/>
      <c r="EZ86" s="865"/>
      <c r="FA86" s="866"/>
      <c r="FB86" s="873" t="str">
        <f ca="1">IFERROR(INDEX(Rezultatai!$H$40:$DC$113,MATCH($A86,Rezultatai!$B$40:$B$113,0),MATCH(FB$7,Rezultatai!$H$40:$DC$40,0)),"")</f>
        <v/>
      </c>
      <c r="FC86" s="865"/>
      <c r="FD86" s="865"/>
      <c r="FE86" s="866"/>
      <c r="FF86" s="873" t="str">
        <f ca="1">IFERROR(INDEX(Rezultatai!$H$40:$DC$113,MATCH($A86,Rezultatai!$B$40:$B$113,0),MATCH(FF$7,Rezultatai!$H$40:$DC$40,0)),"")</f>
        <v/>
      </c>
      <c r="FG86" s="865"/>
      <c r="FH86" s="865"/>
      <c r="FI86" s="866"/>
      <c r="FJ86" s="873" t="str">
        <f ca="1">IFERROR(INDEX(Rezultatai!$H$40:$DC$113,MATCH($A86,Rezultatai!$B$40:$B$113,0),MATCH(FJ$7,Rezultatai!$H$40:$DC$40,0)),"")</f>
        <v/>
      </c>
      <c r="FK86" s="865"/>
      <c r="FL86" s="865"/>
      <c r="FM86" s="866"/>
      <c r="FN86" s="873" t="str">
        <f ca="1">IFERROR(INDEX(Rezultatai!$H$40:$DC$113,MATCH($A86,Rezultatai!$B$40:$B$113,0),MATCH(FN$7,Rezultatai!$H$40:$DC$40,0)),"")</f>
        <v/>
      </c>
      <c r="FO86" s="865"/>
      <c r="FP86" s="865"/>
      <c r="FQ86" s="866"/>
      <c r="FR86" s="873" t="str">
        <f ca="1">IFERROR(INDEX(Rezultatai!$H$40:$DC$113,MATCH($A86,Rezultatai!$B$40:$B$113,0),MATCH(FR$7,Rezultatai!$H$40:$DC$40,0)),"")</f>
        <v/>
      </c>
      <c r="FS86" s="865"/>
      <c r="FT86" s="865"/>
      <c r="FU86" s="866"/>
      <c r="FV86" s="873" t="str">
        <f ca="1">IFERROR(INDEX(Rezultatai!$H$40:$DC$113,MATCH($A86,Rezultatai!$B$40:$B$113,0),MATCH(FV$7,Rezultatai!$H$40:$DC$40,0)),"")</f>
        <v/>
      </c>
      <c r="FW86" s="865"/>
      <c r="FX86" s="865"/>
      <c r="FY86" s="866"/>
      <c r="FZ86" s="873" t="str">
        <f ca="1">IFERROR(INDEX(Rezultatai!$H$40:$DC$113,MATCH($A86,Rezultatai!$B$40:$B$113,0),MATCH(FZ$7,Rezultatai!$H$40:$DC$40,0)),"")</f>
        <v/>
      </c>
      <c r="GA86" s="865"/>
      <c r="GB86" s="865"/>
      <c r="GC86" s="866"/>
      <c r="GD86" s="873" t="str">
        <f ca="1">IFERROR(INDEX(Rezultatai!$H$40:$DC$113,MATCH($A86,Rezultatai!$B$40:$B$113,0),MATCH(GD$7,Rezultatai!$H$40:$DC$40,0)),"")</f>
        <v/>
      </c>
      <c r="GE86" s="865"/>
      <c r="GF86" s="865"/>
      <c r="GG86" s="866"/>
      <c r="GH86" s="873" t="str">
        <f ca="1">IFERROR(INDEX(Rezultatai!$H$40:$DC$113,MATCH($A86,Rezultatai!$B$40:$B$113,0),MATCH(GH$7,Rezultatai!$H$40:$DC$40,0)),"")</f>
        <v/>
      </c>
      <c r="GI86" s="865"/>
      <c r="GJ86" s="865"/>
      <c r="GK86" s="866"/>
      <c r="GL86" s="873" t="str">
        <f ca="1">IFERROR(INDEX(Rezultatai!$H$40:$DC$113,MATCH($A86,Rezultatai!$B$40:$B$113,0),MATCH(GL$7,Rezultatai!$H$40:$DC$40,0)),"")</f>
        <v/>
      </c>
      <c r="GM86" s="865"/>
      <c r="GN86" s="865"/>
      <c r="GO86" s="866"/>
      <c r="GP86" s="873" t="str">
        <f ca="1">IFERROR(INDEX(Rezultatai!$H$40:$DC$113,MATCH($A86,Rezultatai!$B$40:$B$113,0),MATCH(GP$7,Rezultatai!$H$40:$DC$40,0)),"")</f>
        <v/>
      </c>
      <c r="GQ86" s="865"/>
      <c r="GR86" s="865"/>
      <c r="GS86" s="866"/>
      <c r="GT86" s="873" t="str">
        <f ca="1">IFERROR(INDEX(Rezultatai!$H$40:$DC$113,MATCH($A86,Rezultatai!$B$40:$B$113,0),MATCH(GT$7,Rezultatai!$H$40:$DC$40,0)),"")</f>
        <v/>
      </c>
      <c r="GU86" s="865"/>
      <c r="GV86" s="865"/>
      <c r="GW86" s="866"/>
      <c r="GX86" s="873" t="str">
        <f ca="1">IFERROR(INDEX(Rezultatai!$H$40:$DC$113,MATCH($A86,Rezultatai!$B$40:$B$113,0),MATCH(GX$7,Rezultatai!$H$40:$DC$40,0)),"")</f>
        <v/>
      </c>
      <c r="GY86" s="865"/>
      <c r="GZ86" s="865"/>
      <c r="HA86" s="866"/>
      <c r="HB86" s="873" t="str">
        <f ca="1">IFERROR(INDEX(Rezultatai!$H$40:$DC$113,MATCH($A86,Rezultatai!$B$40:$B$113,0),MATCH(HB$7,Rezultatai!$H$40:$DC$40,0)),"")</f>
        <v/>
      </c>
      <c r="HC86" s="865"/>
      <c r="HD86" s="865"/>
      <c r="HE86" s="866"/>
      <c r="HF86" s="873" t="str">
        <f ca="1">IFERROR(INDEX(Rezultatai!$H$40:$DC$113,MATCH($A86,Rezultatai!$B$40:$B$113,0),MATCH(HF$7,Rezultatai!$H$40:$DC$40,0)),"")</f>
        <v/>
      </c>
      <c r="HG86" s="865"/>
      <c r="HH86" s="865"/>
      <c r="HI86" s="866"/>
      <c r="HJ86" s="873" t="str">
        <f ca="1">IFERROR(INDEX(Rezultatai!$H$40:$DC$113,MATCH($A86,Rezultatai!$B$40:$B$113,0),MATCH(HJ$7,Rezultatai!$H$40:$DC$40,0)),"")</f>
        <v/>
      </c>
      <c r="HK86" s="865"/>
      <c r="HL86" s="865"/>
      <c r="HM86" s="866"/>
      <c r="HN86" s="873" t="str">
        <f ca="1">IFERROR(INDEX(Rezultatai!$H$40:$DC$113,MATCH($A86,Rezultatai!$B$40:$B$113,0),MATCH(HN$7,Rezultatai!$H$40:$DC$40,0)),"")</f>
        <v/>
      </c>
      <c r="HO86" s="865"/>
      <c r="HP86" s="865"/>
      <c r="HQ86" s="866"/>
      <c r="HR86" s="873" t="str">
        <f ca="1">IFERROR(INDEX(Rezultatai!$H$40:$DC$113,MATCH($A86,Rezultatai!$B$40:$B$113,0),MATCH(HR$7,Rezultatai!$H$40:$DC$40,0)),"")</f>
        <v/>
      </c>
      <c r="HS86" s="865"/>
      <c r="HT86" s="865"/>
      <c r="HU86" s="866"/>
      <c r="HV86" s="873" t="str">
        <f ca="1">IFERROR(INDEX(Rezultatai!$H$40:$DC$113,MATCH($A86,Rezultatai!$B$40:$B$113,0),MATCH(HV$7,Rezultatai!$H$40:$DC$40,0)),"")</f>
        <v/>
      </c>
      <c r="HW86" s="865"/>
      <c r="HX86" s="865"/>
      <c r="HY86" s="866"/>
      <c r="HZ86" s="873" t="str">
        <f ca="1">IFERROR(INDEX(Rezultatai!$H$40:$DC$113,MATCH($A86,Rezultatai!$B$40:$B$113,0),MATCH(HZ$7,Rezultatai!$H$40:$DC$40,0)),"")</f>
        <v/>
      </c>
      <c r="IA86" s="865"/>
      <c r="IB86" s="865"/>
      <c r="IC86" s="866"/>
      <c r="ID86" s="873" t="str">
        <f ca="1">IFERROR(INDEX(Rezultatai!$H$40:$DC$113,MATCH($A86,Rezultatai!$B$40:$B$113,0),MATCH(ID$7,Rezultatai!$H$40:$DC$40,0)),"")</f>
        <v/>
      </c>
      <c r="IE86" s="865"/>
      <c r="IF86" s="865"/>
      <c r="IG86" s="866"/>
      <c r="IH86" s="873" t="str">
        <f ca="1">IFERROR(INDEX(Rezultatai!$H$40:$DC$113,MATCH($A86,Rezultatai!$B$40:$B$113,0),MATCH(IH$7,Rezultatai!$H$40:$DC$40,0)),"")</f>
        <v/>
      </c>
      <c r="II86" s="865"/>
      <c r="IJ86" s="865"/>
      <c r="IK86" s="866"/>
      <c r="IL86" s="873" t="str">
        <f ca="1">IFERROR(INDEX(Rezultatai!$H$40:$DC$113,MATCH($A86,Rezultatai!$B$40:$B$113,0),MATCH(IL$7,Rezultatai!$H$40:$DC$40,0)),"")</f>
        <v/>
      </c>
      <c r="IM86" s="865"/>
      <c r="IN86" s="865"/>
      <c r="IO86" s="866"/>
      <c r="IP86" s="873" t="str">
        <f ca="1">IFERROR(INDEX(Rezultatai!$H$40:$DC$113,MATCH($A86,Rezultatai!$B$40:$B$113,0),MATCH(IP$7,Rezultatai!$H$40:$DC$40,0)),"")</f>
        <v/>
      </c>
      <c r="IQ86" s="865"/>
      <c r="IR86" s="865"/>
      <c r="IS86" s="866"/>
      <c r="IT86" s="873" t="str">
        <f ca="1">IFERROR(INDEX(Rezultatai!$H$40:$DC$113,MATCH($A86,Rezultatai!$B$40:$B$113,0),MATCH(IT$7,Rezultatai!$H$40:$DC$40,0)),"")</f>
        <v/>
      </c>
      <c r="IU86" s="865"/>
      <c r="IV86" s="865"/>
      <c r="IW86" s="866"/>
      <c r="IX86" s="873" t="str">
        <f ca="1">IFERROR(INDEX(Rezultatai!$H$40:$DC$113,MATCH($A86,Rezultatai!$B$40:$B$113,0),MATCH(IX$7,Rezultatai!$H$40:$DC$40,0)),"")</f>
        <v/>
      </c>
      <c r="IY86" s="865"/>
      <c r="IZ86" s="865"/>
      <c r="JA86" s="866"/>
      <c r="JB86" s="873" t="str">
        <f ca="1">IFERROR(INDEX(Rezultatai!$H$40:$DC$113,MATCH($A86,Rezultatai!$B$40:$B$113,0),MATCH(JB$7,Rezultatai!$H$40:$DC$40,0)),"")</f>
        <v/>
      </c>
      <c r="JC86" s="865"/>
      <c r="JD86" s="865"/>
      <c r="JE86" s="866"/>
      <c r="JF86" s="873" t="str">
        <f ca="1">IFERROR(INDEX(Rezultatai!$H$40:$DC$113,MATCH($A86,Rezultatai!$B$40:$B$113,0),MATCH(JF$7,Rezultatai!$H$40:$DC$40,0)),"")</f>
        <v/>
      </c>
      <c r="JG86" s="865"/>
      <c r="JH86" s="865"/>
      <c r="JI86" s="866"/>
      <c r="JJ86" s="873" t="str">
        <f ca="1">IFERROR(INDEX(Rezultatai!$H$40:$DC$113,MATCH($A86,Rezultatai!$B$40:$B$113,0),MATCH(JJ$7,Rezultatai!$H$40:$DC$40,0)),"")</f>
        <v/>
      </c>
      <c r="JK86" s="865"/>
      <c r="JL86" s="865"/>
      <c r="JM86" s="866"/>
      <c r="JN86" s="873" t="str">
        <f ca="1">IFERROR(INDEX(Rezultatai!$H$40:$DC$113,MATCH($A86,Rezultatai!$B$40:$B$113,0),MATCH(JN$7,Rezultatai!$H$40:$DC$40,0)),"")</f>
        <v/>
      </c>
      <c r="JO86" s="865"/>
      <c r="JP86" s="865"/>
      <c r="JQ86" s="866"/>
      <c r="JR86" s="873" t="str">
        <f ca="1">IFERROR(INDEX(Rezultatai!$H$40:$DC$113,MATCH($A86,Rezultatai!$B$40:$B$113,0),MATCH(JR$7,Rezultatai!$H$40:$DC$40,0)),"")</f>
        <v/>
      </c>
      <c r="JS86" s="865"/>
      <c r="JT86" s="865"/>
      <c r="JU86" s="866"/>
      <c r="JV86" s="873" t="str">
        <f ca="1">IFERROR(INDEX(Rezultatai!$H$40:$DC$113,MATCH($A86,Rezultatai!$B$40:$B$113,0),MATCH(JV$7,Rezultatai!$H$40:$DC$40,0)),"")</f>
        <v/>
      </c>
      <c r="JW86" s="865"/>
      <c r="JX86" s="865"/>
      <c r="JY86" s="866"/>
      <c r="JZ86" s="873" t="str">
        <f ca="1">IFERROR(INDEX(Rezultatai!$H$40:$DC$113,MATCH($A86,Rezultatai!$B$40:$B$113,0),MATCH(JZ$7,Rezultatai!$H$40:$DC$40,0)),"")</f>
        <v/>
      </c>
      <c r="KA86" s="865"/>
      <c r="KB86" s="865"/>
      <c r="KC86" s="866"/>
      <c r="KD86" s="873" t="str">
        <f ca="1">IFERROR(INDEX(Rezultatai!$H$40:$DC$113,MATCH($A86,Rezultatai!$B$40:$B$113,0),MATCH(KD$7,Rezultatai!$H$40:$DC$40,0)),"")</f>
        <v/>
      </c>
      <c r="KE86" s="865"/>
      <c r="KF86" s="865"/>
      <c r="KG86" s="866"/>
      <c r="KH86" s="873" t="str">
        <f ca="1">IFERROR(INDEX(Rezultatai!$H$40:$DC$113,MATCH($A86,Rezultatai!$B$40:$B$113,0),MATCH(KH$7,Rezultatai!$H$40:$DC$40,0)),"")</f>
        <v/>
      </c>
      <c r="KI86" s="865"/>
      <c r="KJ86" s="865"/>
      <c r="KK86" s="866"/>
      <c r="KL86" s="873" t="str">
        <f ca="1">IFERROR(INDEX(Rezultatai!$H$40:$DC$113,MATCH($A86,Rezultatai!$B$40:$B$113,0),MATCH(KL$7,Rezultatai!$H$40:$DC$40,0)),"")</f>
        <v/>
      </c>
      <c r="KM86" s="865"/>
      <c r="KN86" s="865"/>
      <c r="KO86" s="866"/>
      <c r="KP86" s="873" t="str">
        <f ca="1">IFERROR(INDEX(Rezultatai!$H$40:$DC$113,MATCH($A86,Rezultatai!$B$40:$B$113,0),MATCH(KP$7,Rezultatai!$H$40:$DC$40,0)),"")</f>
        <v/>
      </c>
      <c r="KQ86" s="865"/>
      <c r="KR86" s="865"/>
      <c r="KS86" s="866"/>
      <c r="KT86" s="873" t="str">
        <f ca="1">IFERROR(INDEX(Rezultatai!$H$40:$DC$113,MATCH($A86,Rezultatai!$B$40:$B$113,0),MATCH(KT$7,Rezultatai!$H$40:$DC$40,0)),"")</f>
        <v/>
      </c>
      <c r="KU86" s="865"/>
      <c r="KV86" s="865"/>
      <c r="KW86" s="866"/>
      <c r="KX86" s="873" t="str">
        <f ca="1">IFERROR(INDEX(Rezultatai!$H$40:$DC$113,MATCH($A86,Rezultatai!$B$40:$B$113,0),MATCH(KX$7,Rezultatai!$H$40:$DC$40,0)),"")</f>
        <v/>
      </c>
      <c r="KY86" s="865"/>
      <c r="KZ86" s="865"/>
      <c r="LA86" s="866"/>
      <c r="LB86" s="873" t="str">
        <f ca="1">IFERROR(INDEX(Rezultatai!$H$40:$DC$113,MATCH($A86,Rezultatai!$B$40:$B$113,0),MATCH(LB$7,Rezultatai!$H$40:$DC$40,0)),"")</f>
        <v/>
      </c>
      <c r="LC86" s="865"/>
      <c r="LD86" s="865"/>
      <c r="LE86" s="866"/>
      <c r="LF86" s="873" t="str">
        <f ca="1">IFERROR(INDEX(Rezultatai!$H$40:$DC$113,MATCH($A86,Rezultatai!$B$40:$B$113,0),MATCH(LF$7,Rezultatai!$H$40:$DC$40,0)),"")</f>
        <v/>
      </c>
      <c r="LG86" s="865"/>
      <c r="LH86" s="865"/>
      <c r="LI86" s="866"/>
      <c r="LJ86" s="873" t="str">
        <f ca="1">IFERROR(INDEX(Rezultatai!$H$40:$DC$113,MATCH($A86,Rezultatai!$B$40:$B$113,0),MATCH(LJ$7,Rezultatai!$H$40:$DC$40,0)),"")</f>
        <v/>
      </c>
      <c r="LK86" s="865"/>
      <c r="LL86" s="865"/>
      <c r="LM86" s="866"/>
    </row>
    <row r="87" spans="1:325">
      <c r="A87" s="310"/>
      <c r="B87" s="354" t="s">
        <v>440</v>
      </c>
      <c r="C87" s="355" t="s">
        <v>515</v>
      </c>
      <c r="D87" s="359">
        <f ca="1">SUM(D88:D89)</f>
        <v>116486861</v>
      </c>
      <c r="E87" s="335"/>
      <c r="F87" s="850">
        <f ca="1">SUM(F88:I89)</f>
        <v>0</v>
      </c>
      <c r="G87" s="851"/>
      <c r="H87" s="851"/>
      <c r="I87" s="852"/>
      <c r="J87" s="850">
        <f t="shared" ref="J87" ca="1" si="77">SUM(J88:M89)</f>
        <v>0</v>
      </c>
      <c r="K87" s="851"/>
      <c r="L87" s="851"/>
      <c r="M87" s="852"/>
      <c r="N87" s="850">
        <f t="shared" ref="N87" ca="1" si="78">SUM(N88:Q89)</f>
        <v>-251005</v>
      </c>
      <c r="O87" s="851"/>
      <c r="P87" s="851"/>
      <c r="Q87" s="852"/>
      <c r="R87" s="850">
        <f t="shared" ref="R87" ca="1" si="79">SUM(R88:U89)</f>
        <v>-4631906</v>
      </c>
      <c r="S87" s="851"/>
      <c r="T87" s="851"/>
      <c r="U87" s="852"/>
      <c r="V87" s="850">
        <f t="shared" ref="V87" ca="1" si="80">SUM(V88:Y89)</f>
        <v>5256</v>
      </c>
      <c r="W87" s="851"/>
      <c r="X87" s="851"/>
      <c r="Y87" s="852"/>
      <c r="Z87" s="850">
        <f t="shared" ref="Z87" ca="1" si="81">SUM(Z88:AC89)</f>
        <v>-1334654</v>
      </c>
      <c r="AA87" s="851"/>
      <c r="AB87" s="851"/>
      <c r="AC87" s="852"/>
      <c r="AD87" s="850">
        <f t="shared" ref="AD87" ca="1" si="82">SUM(AD88:AG89)</f>
        <v>5576</v>
      </c>
      <c r="AE87" s="851"/>
      <c r="AF87" s="851"/>
      <c r="AG87" s="852"/>
      <c r="AH87" s="850">
        <f t="shared" ref="AH87" ca="1" si="83">SUM(AH88:AK89)</f>
        <v>5743</v>
      </c>
      <c r="AI87" s="851"/>
      <c r="AJ87" s="851"/>
      <c r="AK87" s="852"/>
      <c r="AL87" s="850">
        <f t="shared" ref="AL87" ca="1" si="84">SUM(AL88:AO89)</f>
        <v>5916</v>
      </c>
      <c r="AM87" s="851"/>
      <c r="AN87" s="851"/>
      <c r="AO87" s="852"/>
      <c r="AP87" s="850">
        <f t="shared" ref="AP87" ca="1" si="85">SUM(AP88:AS89)</f>
        <v>6093</v>
      </c>
      <c r="AQ87" s="851"/>
      <c r="AR87" s="851"/>
      <c r="AS87" s="852"/>
      <c r="AT87" s="850">
        <f t="shared" ref="AT87" ca="1" si="86">SUM(AT88:AW89)</f>
        <v>6276</v>
      </c>
      <c r="AU87" s="851"/>
      <c r="AV87" s="851"/>
      <c r="AW87" s="852"/>
      <c r="AX87" s="850">
        <f t="shared" ref="AX87" ca="1" si="87">SUM(AX88:BA89)</f>
        <v>6464</v>
      </c>
      <c r="AY87" s="851"/>
      <c r="AZ87" s="851"/>
      <c r="BA87" s="852"/>
      <c r="BB87" s="850">
        <f t="shared" ref="BB87" ca="1" si="88">SUM(BB88:BE89)</f>
        <v>-234158</v>
      </c>
      <c r="BC87" s="851"/>
      <c r="BD87" s="851"/>
      <c r="BE87" s="852"/>
      <c r="BF87" s="850">
        <f t="shared" ref="BF87" ca="1" si="89">SUM(BF88:BI89)</f>
        <v>-4673814</v>
      </c>
      <c r="BG87" s="851"/>
      <c r="BH87" s="851"/>
      <c r="BI87" s="852"/>
      <c r="BJ87" s="850">
        <f t="shared" ref="BJ87" ca="1" si="90">SUM(BJ88:BM89)</f>
        <v>0</v>
      </c>
      <c r="BK87" s="851"/>
      <c r="BL87" s="851"/>
      <c r="BM87" s="852"/>
      <c r="BN87" s="850">
        <f t="shared" ref="BN87" ca="1" si="91">SUM(BN88:BQ89)</f>
        <v>-1350704</v>
      </c>
      <c r="BO87" s="851"/>
      <c r="BP87" s="851"/>
      <c r="BQ87" s="852"/>
      <c r="BR87" s="850">
        <f t="shared" ref="BR87" ca="1" si="92">SUM(BR88:BU89)</f>
        <v>0</v>
      </c>
      <c r="BS87" s="851"/>
      <c r="BT87" s="851"/>
      <c r="BU87" s="852"/>
      <c r="BV87" s="850">
        <f t="shared" ref="BV87" ca="1" si="93">SUM(BV88:BY89)</f>
        <v>299082</v>
      </c>
      <c r="BW87" s="851"/>
      <c r="BX87" s="851"/>
      <c r="BY87" s="852"/>
      <c r="BZ87" s="850">
        <f t="shared" ref="BZ87" ca="1" si="94">SUM(BZ88:CC89)</f>
        <v>5418232</v>
      </c>
      <c r="CA87" s="851"/>
      <c r="CB87" s="851"/>
      <c r="CC87" s="852"/>
      <c r="CD87" s="850">
        <f t="shared" ref="CD87" ca="1" si="95">SUM(CD88:CG89)</f>
        <v>0</v>
      </c>
      <c r="CE87" s="851"/>
      <c r="CF87" s="851"/>
      <c r="CG87" s="852"/>
      <c r="CH87" s="850">
        <f t="shared" ref="CH87" ca="1" si="96">SUM(CH88:CK89)</f>
        <v>1565836</v>
      </c>
      <c r="CI87" s="851"/>
      <c r="CJ87" s="851"/>
      <c r="CK87" s="852"/>
      <c r="CL87" s="850">
        <f t="shared" ref="CL87" ca="1" si="97">SUM(CL88:CO89)</f>
        <v>0</v>
      </c>
      <c r="CM87" s="851"/>
      <c r="CN87" s="851"/>
      <c r="CO87" s="852"/>
      <c r="CP87" s="850">
        <f t="shared" ref="CP87" ca="1" si="98">SUM(CP88:CS89)</f>
        <v>7446504</v>
      </c>
      <c r="CQ87" s="851"/>
      <c r="CR87" s="851"/>
      <c r="CS87" s="852"/>
      <c r="CT87" s="850">
        <f t="shared" ref="CT87" ca="1" si="99">SUM(CT88:CW89)</f>
        <v>-10435702</v>
      </c>
      <c r="CU87" s="851"/>
      <c r="CV87" s="851"/>
      <c r="CW87" s="852"/>
      <c r="CX87" s="850">
        <f t="shared" ref="CX87" ca="1" si="100">SUM(CX88:DA89)</f>
        <v>0</v>
      </c>
      <c r="CY87" s="851"/>
      <c r="CZ87" s="851"/>
      <c r="DA87" s="852"/>
      <c r="DB87" s="850">
        <f t="shared" ref="DB87" ca="1" si="101">SUM(DB88:DE89)</f>
        <v>-3025389</v>
      </c>
      <c r="DC87" s="851"/>
      <c r="DD87" s="851"/>
      <c r="DE87" s="852"/>
      <c r="DF87" s="850">
        <f t="shared" ref="DF87" ca="1" si="102">SUM(DF88:DI89)</f>
        <v>58293920</v>
      </c>
      <c r="DG87" s="851"/>
      <c r="DH87" s="851"/>
      <c r="DI87" s="852"/>
      <c r="DJ87" s="850">
        <f t="shared" ref="DJ87" ca="1" si="103">SUM(DJ88:DM89)</f>
        <v>428737</v>
      </c>
      <c r="DK87" s="851"/>
      <c r="DL87" s="851"/>
      <c r="DM87" s="852"/>
      <c r="DN87" s="850">
        <f t="shared" ref="DN87" ca="1" si="104">SUM(DN88:DQ89)</f>
        <v>7767093</v>
      </c>
      <c r="DO87" s="851"/>
      <c r="DP87" s="851"/>
      <c r="DQ87" s="852"/>
      <c r="DR87" s="850">
        <f t="shared" ref="DR87" ca="1" si="105">SUM(DR88:DU89)</f>
        <v>2842796</v>
      </c>
      <c r="DS87" s="851"/>
      <c r="DT87" s="851"/>
      <c r="DU87" s="852"/>
      <c r="DV87" s="850">
        <f t="shared" ref="DV87" ca="1" si="106">SUM(DV88:DY89)</f>
        <v>2244643</v>
      </c>
      <c r="DW87" s="851"/>
      <c r="DX87" s="851"/>
      <c r="DY87" s="852"/>
      <c r="DZ87" s="850">
        <f t="shared" ref="DZ87" ca="1" si="107">SUM(DZ88:EC89)</f>
        <v>0</v>
      </c>
      <c r="EA87" s="851"/>
      <c r="EB87" s="851"/>
      <c r="EC87" s="852"/>
      <c r="ED87" s="850">
        <f t="shared" ref="ED87" ca="1" si="108">SUM(ED88:EG89)</f>
        <v>14262106</v>
      </c>
      <c r="EE87" s="851"/>
      <c r="EF87" s="851"/>
      <c r="EG87" s="852"/>
      <c r="EH87" s="850">
        <f t="shared" ref="EH87" ca="1" si="109">SUM(EH88:EK89)</f>
        <v>45020950</v>
      </c>
      <c r="EI87" s="851"/>
      <c r="EJ87" s="851"/>
      <c r="EK87" s="852"/>
      <c r="EL87" s="850">
        <f t="shared" ref="EL87" ca="1" si="110">SUM(EL88:EO89)</f>
        <v>45666</v>
      </c>
      <c r="EM87" s="851"/>
      <c r="EN87" s="851"/>
      <c r="EO87" s="852"/>
      <c r="EP87" s="850">
        <f t="shared" ref="EP87" ca="1" si="111">SUM(EP88:ES89)</f>
        <v>-3252696</v>
      </c>
      <c r="EQ87" s="851"/>
      <c r="ER87" s="851"/>
      <c r="ES87" s="852"/>
      <c r="ET87" s="850">
        <f t="shared" ref="ET87" ca="1" si="112">SUM(ET88:EW89)</f>
        <v>0</v>
      </c>
      <c r="EU87" s="851"/>
      <c r="EV87" s="851"/>
      <c r="EW87" s="852"/>
      <c r="EX87" s="850">
        <f t="shared" ref="EX87" ca="1" si="113">SUM(EX88:FA89)</f>
        <v>0</v>
      </c>
      <c r="EY87" s="851"/>
      <c r="EZ87" s="851"/>
      <c r="FA87" s="852"/>
      <c r="FB87" s="850">
        <f t="shared" ref="FB87" ca="1" si="114">SUM(FB88:FE89)</f>
        <v>0</v>
      </c>
      <c r="FC87" s="851"/>
      <c r="FD87" s="851"/>
      <c r="FE87" s="852"/>
      <c r="FF87" s="850">
        <f t="shared" ref="FF87" ca="1" si="115">SUM(FF88:FI89)</f>
        <v>0</v>
      </c>
      <c r="FG87" s="851"/>
      <c r="FH87" s="851"/>
      <c r="FI87" s="852"/>
      <c r="FJ87" s="850">
        <f t="shared" ref="FJ87" ca="1" si="116">SUM(FJ88:FM89)</f>
        <v>0</v>
      </c>
      <c r="FK87" s="851"/>
      <c r="FL87" s="851"/>
      <c r="FM87" s="852"/>
      <c r="FN87" s="850">
        <f t="shared" ref="FN87" ca="1" si="117">SUM(FN88:FQ89)</f>
        <v>0</v>
      </c>
      <c r="FO87" s="851"/>
      <c r="FP87" s="851"/>
      <c r="FQ87" s="852"/>
      <c r="FR87" s="850">
        <f t="shared" ref="FR87" ca="1" si="118">SUM(FR88:FU89)</f>
        <v>0</v>
      </c>
      <c r="FS87" s="851"/>
      <c r="FT87" s="851"/>
      <c r="FU87" s="852"/>
      <c r="FV87" s="850">
        <f t="shared" ref="FV87" ca="1" si="119">SUM(FV88:FY89)</f>
        <v>0</v>
      </c>
      <c r="FW87" s="851"/>
      <c r="FX87" s="851"/>
      <c r="FY87" s="852"/>
      <c r="FZ87" s="850">
        <f t="shared" ref="FZ87" ca="1" si="120">SUM(FZ88:GC89)</f>
        <v>0</v>
      </c>
      <c r="GA87" s="851"/>
      <c r="GB87" s="851"/>
      <c r="GC87" s="852"/>
      <c r="GD87" s="850">
        <f t="shared" ref="GD87" ca="1" si="121">SUM(GD88:GG89)</f>
        <v>0</v>
      </c>
      <c r="GE87" s="851"/>
      <c r="GF87" s="851"/>
      <c r="GG87" s="852"/>
      <c r="GH87" s="850">
        <f t="shared" ref="GH87" ca="1" si="122">SUM(GH88:GK89)</f>
        <v>0</v>
      </c>
      <c r="GI87" s="851"/>
      <c r="GJ87" s="851"/>
      <c r="GK87" s="852"/>
      <c r="GL87" s="850">
        <f t="shared" ref="GL87" ca="1" si="123">SUM(GL88:GO89)</f>
        <v>0</v>
      </c>
      <c r="GM87" s="851"/>
      <c r="GN87" s="851"/>
      <c r="GO87" s="852"/>
      <c r="GP87" s="850">
        <f t="shared" ref="GP87" ca="1" si="124">SUM(GP88:GS89)</f>
        <v>0</v>
      </c>
      <c r="GQ87" s="851"/>
      <c r="GR87" s="851"/>
      <c r="GS87" s="852"/>
      <c r="GT87" s="850">
        <f t="shared" ref="GT87" ca="1" si="125">SUM(GT88:GW89)</f>
        <v>0</v>
      </c>
      <c r="GU87" s="851"/>
      <c r="GV87" s="851"/>
      <c r="GW87" s="852"/>
      <c r="GX87" s="850">
        <f t="shared" ref="GX87" ca="1" si="126">SUM(GX88:HA89)</f>
        <v>0</v>
      </c>
      <c r="GY87" s="851"/>
      <c r="GZ87" s="851"/>
      <c r="HA87" s="852"/>
      <c r="HB87" s="850">
        <f t="shared" ref="HB87" ca="1" si="127">SUM(HB88:HE89)</f>
        <v>0</v>
      </c>
      <c r="HC87" s="851"/>
      <c r="HD87" s="851"/>
      <c r="HE87" s="852"/>
      <c r="HF87" s="850">
        <f t="shared" ref="HF87" ca="1" si="128">SUM(HF88:HI89)</f>
        <v>0</v>
      </c>
      <c r="HG87" s="851"/>
      <c r="HH87" s="851"/>
      <c r="HI87" s="852"/>
      <c r="HJ87" s="850">
        <f t="shared" ref="HJ87" ca="1" si="129">SUM(HJ88:HM89)</f>
        <v>0</v>
      </c>
      <c r="HK87" s="851"/>
      <c r="HL87" s="851"/>
      <c r="HM87" s="852"/>
      <c r="HN87" s="850">
        <f t="shared" ref="HN87" ca="1" si="130">SUM(HN88:HQ89)</f>
        <v>0</v>
      </c>
      <c r="HO87" s="851"/>
      <c r="HP87" s="851"/>
      <c r="HQ87" s="852"/>
      <c r="HR87" s="850">
        <f t="shared" ref="HR87" ca="1" si="131">SUM(HR88:HU89)</f>
        <v>0</v>
      </c>
      <c r="HS87" s="851"/>
      <c r="HT87" s="851"/>
      <c r="HU87" s="852"/>
      <c r="HV87" s="850">
        <f t="shared" ref="HV87" ca="1" si="132">SUM(HV88:HY89)</f>
        <v>0</v>
      </c>
      <c r="HW87" s="851"/>
      <c r="HX87" s="851"/>
      <c r="HY87" s="852"/>
      <c r="HZ87" s="850">
        <f t="shared" ref="HZ87" ca="1" si="133">SUM(HZ88:IC89)</f>
        <v>0</v>
      </c>
      <c r="IA87" s="851"/>
      <c r="IB87" s="851"/>
      <c r="IC87" s="852"/>
      <c r="ID87" s="850">
        <f t="shared" ref="ID87" ca="1" si="134">SUM(ID88:IG89)</f>
        <v>0</v>
      </c>
      <c r="IE87" s="851"/>
      <c r="IF87" s="851"/>
      <c r="IG87" s="852"/>
      <c r="IH87" s="850">
        <f t="shared" ref="IH87" ca="1" si="135">SUM(IH88:IK89)</f>
        <v>0</v>
      </c>
      <c r="II87" s="851"/>
      <c r="IJ87" s="851"/>
      <c r="IK87" s="852"/>
      <c r="IL87" s="850">
        <f t="shared" ref="IL87" ca="1" si="136">SUM(IL88:IO89)</f>
        <v>0</v>
      </c>
      <c r="IM87" s="851"/>
      <c r="IN87" s="851"/>
      <c r="IO87" s="852"/>
      <c r="IP87" s="850">
        <f t="shared" ref="IP87" ca="1" si="137">SUM(IP88:IS89)</f>
        <v>0</v>
      </c>
      <c r="IQ87" s="851"/>
      <c r="IR87" s="851"/>
      <c r="IS87" s="852"/>
      <c r="IT87" s="850">
        <f t="shared" ref="IT87" ca="1" si="138">SUM(IT88:IW89)</f>
        <v>0</v>
      </c>
      <c r="IU87" s="851"/>
      <c r="IV87" s="851"/>
      <c r="IW87" s="852"/>
      <c r="IX87" s="850">
        <f t="shared" ref="IX87" ca="1" si="139">SUM(IX88:JA89)</f>
        <v>0</v>
      </c>
      <c r="IY87" s="851"/>
      <c r="IZ87" s="851"/>
      <c r="JA87" s="852"/>
      <c r="JB87" s="850">
        <f t="shared" ref="JB87" ca="1" si="140">SUM(JB88:JE89)</f>
        <v>0</v>
      </c>
      <c r="JC87" s="851"/>
      <c r="JD87" s="851"/>
      <c r="JE87" s="852"/>
      <c r="JF87" s="850">
        <f t="shared" ref="JF87" ca="1" si="141">SUM(JF88:JI89)</f>
        <v>0</v>
      </c>
      <c r="JG87" s="851"/>
      <c r="JH87" s="851"/>
      <c r="JI87" s="852"/>
      <c r="JJ87" s="850">
        <f t="shared" ref="JJ87" ca="1" si="142">SUM(JJ88:JM89)</f>
        <v>0</v>
      </c>
      <c r="JK87" s="851"/>
      <c r="JL87" s="851"/>
      <c r="JM87" s="852"/>
      <c r="JN87" s="850">
        <f t="shared" ref="JN87" ca="1" si="143">SUM(JN88:JQ89)</f>
        <v>0</v>
      </c>
      <c r="JO87" s="851"/>
      <c r="JP87" s="851"/>
      <c r="JQ87" s="852"/>
      <c r="JR87" s="850">
        <f t="shared" ref="JR87" ca="1" si="144">SUM(JR88:JU89)</f>
        <v>0</v>
      </c>
      <c r="JS87" s="851"/>
      <c r="JT87" s="851"/>
      <c r="JU87" s="852"/>
      <c r="JV87" s="850">
        <f t="shared" ref="JV87" ca="1" si="145">SUM(JV88:JY89)</f>
        <v>0</v>
      </c>
      <c r="JW87" s="851"/>
      <c r="JX87" s="851"/>
      <c r="JY87" s="852"/>
      <c r="JZ87" s="850">
        <f t="shared" ref="JZ87" ca="1" si="146">SUM(JZ88:KC89)</f>
        <v>0</v>
      </c>
      <c r="KA87" s="851"/>
      <c r="KB87" s="851"/>
      <c r="KC87" s="852"/>
      <c r="KD87" s="850">
        <f t="shared" ref="KD87" ca="1" si="147">SUM(KD88:KG89)</f>
        <v>0</v>
      </c>
      <c r="KE87" s="851"/>
      <c r="KF87" s="851"/>
      <c r="KG87" s="852"/>
      <c r="KH87" s="850">
        <f t="shared" ref="KH87" ca="1" si="148">SUM(KH88:KK89)</f>
        <v>0</v>
      </c>
      <c r="KI87" s="851"/>
      <c r="KJ87" s="851"/>
      <c r="KK87" s="852"/>
      <c r="KL87" s="850">
        <f t="shared" ref="KL87" ca="1" si="149">SUM(KL88:KO89)</f>
        <v>0</v>
      </c>
      <c r="KM87" s="851"/>
      <c r="KN87" s="851"/>
      <c r="KO87" s="852"/>
      <c r="KP87" s="850">
        <f t="shared" ref="KP87" ca="1" si="150">SUM(KP88:KS89)</f>
        <v>0</v>
      </c>
      <c r="KQ87" s="851"/>
      <c r="KR87" s="851"/>
      <c r="KS87" s="852"/>
      <c r="KT87" s="850">
        <f t="shared" ref="KT87" ca="1" si="151">SUM(KT88:KW89)</f>
        <v>0</v>
      </c>
      <c r="KU87" s="851"/>
      <c r="KV87" s="851"/>
      <c r="KW87" s="852"/>
      <c r="KX87" s="850">
        <f t="shared" ref="KX87" ca="1" si="152">SUM(KX88:LA89)</f>
        <v>0</v>
      </c>
      <c r="KY87" s="851"/>
      <c r="KZ87" s="851"/>
      <c r="LA87" s="852"/>
      <c r="LB87" s="850">
        <f t="shared" ref="LB87" ca="1" si="153">SUM(LB88:LE89)</f>
        <v>0</v>
      </c>
      <c r="LC87" s="851"/>
      <c r="LD87" s="851"/>
      <c r="LE87" s="852"/>
      <c r="LF87" s="850">
        <f t="shared" ref="LF87" ca="1" si="154">SUM(LF88:LI89)</f>
        <v>0</v>
      </c>
      <c r="LG87" s="851"/>
      <c r="LH87" s="851"/>
      <c r="LI87" s="852"/>
      <c r="LJ87" s="850">
        <f t="shared" ref="LJ87" ca="1" si="155">SUM(LJ88:LM89)</f>
        <v>0</v>
      </c>
      <c r="LK87" s="851"/>
      <c r="LL87" s="851"/>
      <c r="LM87" s="852"/>
    </row>
    <row r="88" spans="1:325">
      <c r="A88" s="310"/>
      <c r="B88" s="309" t="s">
        <v>439</v>
      </c>
      <c r="C88" s="348" t="s">
        <v>552</v>
      </c>
      <c r="D88" s="356">
        <f ca="1">SUMIF($F$6:$LM$6,"&lt;="&amp;PAL,$F88:$LM88)</f>
        <v>-23936285</v>
      </c>
      <c r="E88" s="328"/>
      <c r="F88" s="878" t="str">
        <f ca="1">IFERROR(ROUND(HLOOKUP(F$7,Rezultatai!$H$40:$DC$117,78,FALSE),0),"")</f>
        <v/>
      </c>
      <c r="G88" s="879"/>
      <c r="H88" s="879"/>
      <c r="I88" s="880"/>
      <c r="J88" s="878">
        <f ca="1">IFERROR(ROUND(HLOOKUP(J$7,Rezultatai!$H$40:$DC$117,78,FALSE),0),"")</f>
        <v>0</v>
      </c>
      <c r="K88" s="879"/>
      <c r="L88" s="879"/>
      <c r="M88" s="880"/>
      <c r="N88" s="878">
        <f ca="1">IFERROR(ROUND(HLOOKUP(N$7,Rezultatai!$H$40:$DC$117,78,FALSE),0),"")</f>
        <v>-251005</v>
      </c>
      <c r="O88" s="879"/>
      <c r="P88" s="879"/>
      <c r="Q88" s="880"/>
      <c r="R88" s="878">
        <f ca="1">IFERROR(ROUND(HLOOKUP(R$7,Rezultatai!$H$40:$DC$117,78,FALSE),0),"")</f>
        <v>-4631906</v>
      </c>
      <c r="S88" s="879"/>
      <c r="T88" s="879"/>
      <c r="U88" s="880"/>
      <c r="V88" s="878">
        <f ca="1">IFERROR(ROUND(HLOOKUP(V$7,Rezultatai!$H$40:$DC$117,78,FALSE),0),"")</f>
        <v>5256</v>
      </c>
      <c r="W88" s="879"/>
      <c r="X88" s="879"/>
      <c r="Y88" s="880"/>
      <c r="Z88" s="878">
        <f ca="1">IFERROR(ROUND(HLOOKUP(Z$7,Rezultatai!$H$40:$DC$117,78,FALSE),0),"")</f>
        <v>-1334654</v>
      </c>
      <c r="AA88" s="879"/>
      <c r="AB88" s="879"/>
      <c r="AC88" s="880"/>
      <c r="AD88" s="878">
        <f ca="1">IFERROR(ROUND(HLOOKUP(AD$7,Rezultatai!$H$40:$DC$117,78,FALSE),0),"")</f>
        <v>5576</v>
      </c>
      <c r="AE88" s="879"/>
      <c r="AF88" s="879"/>
      <c r="AG88" s="880"/>
      <c r="AH88" s="878">
        <f ca="1">IFERROR(ROUND(HLOOKUP(AH$7,Rezultatai!$H$40:$DC$117,78,FALSE),0),"")</f>
        <v>5743</v>
      </c>
      <c r="AI88" s="879"/>
      <c r="AJ88" s="879"/>
      <c r="AK88" s="880"/>
      <c r="AL88" s="878">
        <f ca="1">IFERROR(ROUND(HLOOKUP(AL$7,Rezultatai!$H$40:$DC$117,78,FALSE),0),"")</f>
        <v>5916</v>
      </c>
      <c r="AM88" s="879"/>
      <c r="AN88" s="879"/>
      <c r="AO88" s="880"/>
      <c r="AP88" s="878">
        <f ca="1">IFERROR(ROUND(HLOOKUP(AP$7,Rezultatai!$H$40:$DC$117,78,FALSE),0),"")</f>
        <v>6093</v>
      </c>
      <c r="AQ88" s="879"/>
      <c r="AR88" s="879"/>
      <c r="AS88" s="880"/>
      <c r="AT88" s="878">
        <f ca="1">IFERROR(ROUND(HLOOKUP(AT$7,Rezultatai!$H$40:$DC$117,78,FALSE),0),"")</f>
        <v>6276</v>
      </c>
      <c r="AU88" s="879"/>
      <c r="AV88" s="879"/>
      <c r="AW88" s="880"/>
      <c r="AX88" s="878">
        <f ca="1">IFERROR(ROUND(HLOOKUP(AX$7,Rezultatai!$H$40:$DC$117,78,FALSE),0),"")</f>
        <v>6464</v>
      </c>
      <c r="AY88" s="879"/>
      <c r="AZ88" s="879"/>
      <c r="BA88" s="880"/>
      <c r="BB88" s="878">
        <f ca="1">IFERROR(ROUND(HLOOKUP(BB$7,Rezultatai!$H$40:$DC$117,78,FALSE),0),"")</f>
        <v>-257991</v>
      </c>
      <c r="BC88" s="879"/>
      <c r="BD88" s="879"/>
      <c r="BE88" s="880"/>
      <c r="BF88" s="878">
        <f ca="1">IFERROR(ROUND(HLOOKUP(BF$7,Rezultatai!$H$40:$DC$117,78,FALSE),0),"")</f>
        <v>-4673814</v>
      </c>
      <c r="BG88" s="879"/>
      <c r="BH88" s="879"/>
      <c r="BI88" s="880"/>
      <c r="BJ88" s="878">
        <f ca="1">IFERROR(ROUND(HLOOKUP(BJ$7,Rezultatai!$H$40:$DC$117,78,FALSE),0),"")</f>
        <v>0</v>
      </c>
      <c r="BK88" s="879"/>
      <c r="BL88" s="879"/>
      <c r="BM88" s="880"/>
      <c r="BN88" s="878">
        <f ca="1">IFERROR(ROUND(HLOOKUP(BN$7,Rezultatai!$H$40:$DC$117,78,FALSE),0),"")</f>
        <v>-1350704</v>
      </c>
      <c r="BO88" s="879"/>
      <c r="BP88" s="879"/>
      <c r="BQ88" s="880"/>
      <c r="BR88" s="878">
        <f ca="1">IFERROR(ROUND(HLOOKUP(BR$7,Rezultatai!$H$40:$DC$117,78,FALSE),0),"")</f>
        <v>0</v>
      </c>
      <c r="BS88" s="879"/>
      <c r="BT88" s="879"/>
      <c r="BU88" s="880"/>
      <c r="BV88" s="878">
        <f ca="1">IFERROR(ROUND(HLOOKUP(BV$7,Rezultatai!$H$40:$DC$117,78,FALSE),0),"")</f>
        <v>299082</v>
      </c>
      <c r="BW88" s="879"/>
      <c r="BX88" s="879"/>
      <c r="BY88" s="880"/>
      <c r="BZ88" s="878">
        <f ca="1">IFERROR(ROUND(HLOOKUP(BZ$7,Rezultatai!$H$40:$DC$117,78,FALSE),0),"")</f>
        <v>5418232</v>
      </c>
      <c r="CA88" s="879"/>
      <c r="CB88" s="879"/>
      <c r="CC88" s="880"/>
      <c r="CD88" s="878">
        <f ca="1">IFERROR(ROUND(HLOOKUP(CD$7,Rezultatai!$H$40:$DC$117,78,FALSE),0),"")</f>
        <v>0</v>
      </c>
      <c r="CE88" s="879"/>
      <c r="CF88" s="879"/>
      <c r="CG88" s="880"/>
      <c r="CH88" s="878">
        <f ca="1">IFERROR(ROUND(HLOOKUP(CH$7,Rezultatai!$H$40:$DC$117,78,FALSE),0),"")</f>
        <v>1565836</v>
      </c>
      <c r="CI88" s="879"/>
      <c r="CJ88" s="879"/>
      <c r="CK88" s="880"/>
      <c r="CL88" s="878">
        <f ca="1">IFERROR(ROUND(HLOOKUP(CL$7,Rezultatai!$H$40:$DC$117,78,FALSE),0),"")</f>
        <v>0</v>
      </c>
      <c r="CM88" s="879"/>
      <c r="CN88" s="879"/>
      <c r="CO88" s="880"/>
      <c r="CP88" s="878">
        <f ca="1">IFERROR(ROUND(HLOOKUP(CP$7,Rezultatai!$H$40:$DC$117,78,FALSE),0),"")</f>
        <v>-577863</v>
      </c>
      <c r="CQ88" s="879"/>
      <c r="CR88" s="879"/>
      <c r="CS88" s="880"/>
      <c r="CT88" s="878">
        <f ca="1">IFERROR(ROUND(HLOOKUP(CT$7,Rezultatai!$H$40:$DC$117,78,FALSE),0),"")</f>
        <v>-10468692</v>
      </c>
      <c r="CU88" s="879"/>
      <c r="CV88" s="879"/>
      <c r="CW88" s="880"/>
      <c r="CX88" s="878">
        <f ca="1">IFERROR(ROUND(HLOOKUP(CX$7,Rezultatai!$H$40:$DC$117,78,FALSE),0),"")</f>
        <v>0</v>
      </c>
      <c r="CY88" s="879"/>
      <c r="CZ88" s="879"/>
      <c r="DA88" s="880"/>
      <c r="DB88" s="878">
        <f ca="1">IFERROR(ROUND(HLOOKUP(DB$7,Rezultatai!$H$40:$DC$117,78,FALSE),0),"")</f>
        <v>-3025389</v>
      </c>
      <c r="DC88" s="879"/>
      <c r="DD88" s="879"/>
      <c r="DE88" s="880"/>
      <c r="DF88" s="878">
        <f ca="1">IFERROR(ROUND(HLOOKUP(DF$7,Rezultatai!$H$40:$DC$117,78,FALSE),0),"")</f>
        <v>0</v>
      </c>
      <c r="DG88" s="879"/>
      <c r="DH88" s="879"/>
      <c r="DI88" s="880"/>
      <c r="DJ88" s="878">
        <f ca="1">IFERROR(ROUND(HLOOKUP(DJ$7,Rezultatai!$H$40:$DC$117,78,FALSE),0),"")</f>
        <v>428737</v>
      </c>
      <c r="DK88" s="879"/>
      <c r="DL88" s="879"/>
      <c r="DM88" s="880"/>
      <c r="DN88" s="878">
        <f ca="1">IFERROR(ROUND(HLOOKUP(DN$7,Rezultatai!$H$40:$DC$117,78,FALSE),0),"")</f>
        <v>7767093</v>
      </c>
      <c r="DO88" s="879"/>
      <c r="DP88" s="879"/>
      <c r="DQ88" s="880"/>
      <c r="DR88" s="878">
        <f ca="1">IFERROR(ROUND(HLOOKUP(DR$7,Rezultatai!$H$40:$DC$117,78,FALSE),0),"")</f>
        <v>0</v>
      </c>
      <c r="DS88" s="879"/>
      <c r="DT88" s="879"/>
      <c r="DU88" s="880"/>
      <c r="DV88" s="878">
        <f ca="1">IFERROR(ROUND(HLOOKUP(DV$7,Rezultatai!$H$40:$DC$117,78,FALSE),0),"")</f>
        <v>2244643</v>
      </c>
      <c r="DW88" s="879"/>
      <c r="DX88" s="879"/>
      <c r="DY88" s="880"/>
      <c r="DZ88" s="878">
        <f ca="1">IFERROR(ROUND(HLOOKUP(DZ$7,Rezultatai!$H$40:$DC$117,78,FALSE),0),"")</f>
        <v>0</v>
      </c>
      <c r="EA88" s="879"/>
      <c r="EB88" s="879"/>
      <c r="EC88" s="880"/>
      <c r="ED88" s="878">
        <f ca="1">IFERROR(ROUND(HLOOKUP(ED$7,Rezultatai!$H$40:$DC$117,78,FALSE),0),"")</f>
        <v>-621280</v>
      </c>
      <c r="EE88" s="879"/>
      <c r="EF88" s="879"/>
      <c r="EG88" s="880"/>
      <c r="EH88" s="878">
        <f ca="1">IFERROR(ROUND(HLOOKUP(EH$7,Rezultatai!$H$40:$DC$117,78,FALSE),0),"")</f>
        <v>-11255238</v>
      </c>
      <c r="EI88" s="879"/>
      <c r="EJ88" s="879"/>
      <c r="EK88" s="880"/>
      <c r="EL88" s="878">
        <f ca="1">IFERROR(ROUND(HLOOKUP(EL$7,Rezultatai!$H$40:$DC$117,78,FALSE),0),"")</f>
        <v>0</v>
      </c>
      <c r="EM88" s="879"/>
      <c r="EN88" s="879"/>
      <c r="EO88" s="880"/>
      <c r="EP88" s="878">
        <f ca="1">IFERROR(ROUND(HLOOKUP(EP$7,Rezultatai!$H$40:$DC$117,78,FALSE),0),"")</f>
        <v>-3252696</v>
      </c>
      <c r="EQ88" s="879"/>
      <c r="ER88" s="879"/>
      <c r="ES88" s="880"/>
      <c r="ET88" s="878">
        <f ca="1">IFERROR(ROUND(HLOOKUP(ET$7,Rezultatai!$H$40:$DC$117,78,FALSE),0),"")</f>
        <v>0</v>
      </c>
      <c r="EU88" s="879"/>
      <c r="EV88" s="879"/>
      <c r="EW88" s="880"/>
      <c r="EX88" s="878">
        <f ca="1">IFERROR(ROUND(HLOOKUP(EX$7,Rezultatai!$H$40:$DC$117,78,FALSE),0),"")</f>
        <v>0</v>
      </c>
      <c r="EY88" s="879"/>
      <c r="EZ88" s="879"/>
      <c r="FA88" s="880"/>
      <c r="FB88" s="878">
        <f ca="1">IFERROR(ROUND(HLOOKUP(FB$7,Rezultatai!$H$40:$DC$117,78,FALSE),0),"")</f>
        <v>0</v>
      </c>
      <c r="FC88" s="879"/>
      <c r="FD88" s="879"/>
      <c r="FE88" s="880"/>
      <c r="FF88" s="878">
        <f ca="1">IFERROR(ROUND(HLOOKUP(FF$7,Rezultatai!$H$40:$DC$117,78,FALSE),0),"")</f>
        <v>0</v>
      </c>
      <c r="FG88" s="879"/>
      <c r="FH88" s="879"/>
      <c r="FI88" s="880"/>
      <c r="FJ88" s="878">
        <f ca="1">IFERROR(ROUND(HLOOKUP(FJ$7,Rezultatai!$H$40:$DC$117,78,FALSE),0),"")</f>
        <v>0</v>
      </c>
      <c r="FK88" s="879"/>
      <c r="FL88" s="879"/>
      <c r="FM88" s="880"/>
      <c r="FN88" s="878">
        <f ca="1">IFERROR(ROUND(HLOOKUP(FN$7,Rezultatai!$H$40:$DC$117,78,FALSE),0),"")</f>
        <v>0</v>
      </c>
      <c r="FO88" s="879"/>
      <c r="FP88" s="879"/>
      <c r="FQ88" s="880"/>
      <c r="FR88" s="878">
        <f ca="1">IFERROR(ROUND(HLOOKUP(FR$7,Rezultatai!$H$40:$DC$117,78,FALSE),0),"")</f>
        <v>0</v>
      </c>
      <c r="FS88" s="879"/>
      <c r="FT88" s="879"/>
      <c r="FU88" s="880"/>
      <c r="FV88" s="878">
        <f ca="1">IFERROR(ROUND(HLOOKUP(FV$7,Rezultatai!$H$40:$DC$117,78,FALSE),0),"")</f>
        <v>0</v>
      </c>
      <c r="FW88" s="879"/>
      <c r="FX88" s="879"/>
      <c r="FY88" s="880"/>
      <c r="FZ88" s="878">
        <f ca="1">IFERROR(ROUND(HLOOKUP(FZ$7,Rezultatai!$H$40:$DC$117,78,FALSE),0),"")</f>
        <v>0</v>
      </c>
      <c r="GA88" s="879"/>
      <c r="GB88" s="879"/>
      <c r="GC88" s="880"/>
      <c r="GD88" s="878">
        <f ca="1">IFERROR(ROUND(HLOOKUP(GD$7,Rezultatai!$H$40:$DC$117,78,FALSE),0),"")</f>
        <v>0</v>
      </c>
      <c r="GE88" s="879"/>
      <c r="GF88" s="879"/>
      <c r="GG88" s="880"/>
      <c r="GH88" s="878">
        <f ca="1">IFERROR(ROUND(HLOOKUP(GH$7,Rezultatai!$H$40:$DC$117,78,FALSE),0),"")</f>
        <v>0</v>
      </c>
      <c r="GI88" s="879"/>
      <c r="GJ88" s="879"/>
      <c r="GK88" s="880"/>
      <c r="GL88" s="878">
        <f ca="1">IFERROR(ROUND(HLOOKUP(GL$7,Rezultatai!$H$40:$DC$117,78,FALSE),0),"")</f>
        <v>0</v>
      </c>
      <c r="GM88" s="879"/>
      <c r="GN88" s="879"/>
      <c r="GO88" s="880"/>
      <c r="GP88" s="878">
        <f ca="1">IFERROR(ROUND(HLOOKUP(GP$7,Rezultatai!$H$40:$DC$117,78,FALSE),0),"")</f>
        <v>0</v>
      </c>
      <c r="GQ88" s="879"/>
      <c r="GR88" s="879"/>
      <c r="GS88" s="880"/>
      <c r="GT88" s="878">
        <f ca="1">IFERROR(ROUND(HLOOKUP(GT$7,Rezultatai!$H$40:$DC$117,78,FALSE),0),"")</f>
        <v>0</v>
      </c>
      <c r="GU88" s="879"/>
      <c r="GV88" s="879"/>
      <c r="GW88" s="880"/>
      <c r="GX88" s="878">
        <f ca="1">IFERROR(ROUND(HLOOKUP(GX$7,Rezultatai!$H$40:$DC$117,78,FALSE),0),"")</f>
        <v>0</v>
      </c>
      <c r="GY88" s="879"/>
      <c r="GZ88" s="879"/>
      <c r="HA88" s="880"/>
      <c r="HB88" s="878">
        <f ca="1">IFERROR(ROUND(HLOOKUP(HB$7,Rezultatai!$H$40:$DC$117,78,FALSE),0),"")</f>
        <v>0</v>
      </c>
      <c r="HC88" s="879"/>
      <c r="HD88" s="879"/>
      <c r="HE88" s="880"/>
      <c r="HF88" s="878">
        <f ca="1">IFERROR(ROUND(HLOOKUP(HF$7,Rezultatai!$H$40:$DC$117,78,FALSE),0),"")</f>
        <v>0</v>
      </c>
      <c r="HG88" s="879"/>
      <c r="HH88" s="879"/>
      <c r="HI88" s="880"/>
      <c r="HJ88" s="878">
        <f ca="1">IFERROR(ROUND(HLOOKUP(HJ$7,Rezultatai!$H$40:$DC$117,78,FALSE),0),"")</f>
        <v>0</v>
      </c>
      <c r="HK88" s="879"/>
      <c r="HL88" s="879"/>
      <c r="HM88" s="880"/>
      <c r="HN88" s="878">
        <f ca="1">IFERROR(ROUND(HLOOKUP(HN$7,Rezultatai!$H$40:$DC$117,78,FALSE),0),"")</f>
        <v>0</v>
      </c>
      <c r="HO88" s="879"/>
      <c r="HP88" s="879"/>
      <c r="HQ88" s="880"/>
      <c r="HR88" s="878">
        <f ca="1">IFERROR(ROUND(HLOOKUP(HR$7,Rezultatai!$H$40:$DC$117,78,FALSE),0),"")</f>
        <v>0</v>
      </c>
      <c r="HS88" s="879"/>
      <c r="HT88" s="879"/>
      <c r="HU88" s="880"/>
      <c r="HV88" s="878">
        <f ca="1">IFERROR(ROUND(HLOOKUP(HV$7,Rezultatai!$H$40:$DC$117,78,FALSE),0),"")</f>
        <v>0</v>
      </c>
      <c r="HW88" s="879"/>
      <c r="HX88" s="879"/>
      <c r="HY88" s="880"/>
      <c r="HZ88" s="878">
        <f ca="1">IFERROR(ROUND(HLOOKUP(HZ$7,Rezultatai!$H$40:$DC$117,78,FALSE),0),"")</f>
        <v>0</v>
      </c>
      <c r="IA88" s="879"/>
      <c r="IB88" s="879"/>
      <c r="IC88" s="880"/>
      <c r="ID88" s="878">
        <f ca="1">IFERROR(ROUND(HLOOKUP(ID$7,Rezultatai!$H$40:$DC$117,78,FALSE),0),"")</f>
        <v>0</v>
      </c>
      <c r="IE88" s="879"/>
      <c r="IF88" s="879"/>
      <c r="IG88" s="880"/>
      <c r="IH88" s="878">
        <f ca="1">IFERROR(ROUND(HLOOKUP(IH$7,Rezultatai!$H$40:$DC$117,78,FALSE),0),"")</f>
        <v>0</v>
      </c>
      <c r="II88" s="879"/>
      <c r="IJ88" s="879"/>
      <c r="IK88" s="880"/>
      <c r="IL88" s="878">
        <f ca="1">IFERROR(ROUND(HLOOKUP(IL$7,Rezultatai!$H$40:$DC$117,78,FALSE),0),"")</f>
        <v>0</v>
      </c>
      <c r="IM88" s="879"/>
      <c r="IN88" s="879"/>
      <c r="IO88" s="880"/>
      <c r="IP88" s="878">
        <f ca="1">IFERROR(ROUND(HLOOKUP(IP$7,Rezultatai!$H$40:$DC$117,78,FALSE),0),"")</f>
        <v>0</v>
      </c>
      <c r="IQ88" s="879"/>
      <c r="IR88" s="879"/>
      <c r="IS88" s="880"/>
      <c r="IT88" s="878">
        <f ca="1">IFERROR(ROUND(HLOOKUP(IT$7,Rezultatai!$H$40:$DC$117,78,FALSE),0),"")</f>
        <v>0</v>
      </c>
      <c r="IU88" s="879"/>
      <c r="IV88" s="879"/>
      <c r="IW88" s="880"/>
      <c r="IX88" s="878">
        <f ca="1">IFERROR(ROUND(HLOOKUP(IX$7,Rezultatai!$H$40:$DC$117,78,FALSE),0),"")</f>
        <v>0</v>
      </c>
      <c r="IY88" s="879"/>
      <c r="IZ88" s="879"/>
      <c r="JA88" s="880"/>
      <c r="JB88" s="878">
        <f ca="1">IFERROR(ROUND(HLOOKUP(JB$7,Rezultatai!$H$40:$DC$117,78,FALSE),0),"")</f>
        <v>0</v>
      </c>
      <c r="JC88" s="879"/>
      <c r="JD88" s="879"/>
      <c r="JE88" s="880"/>
      <c r="JF88" s="878">
        <f ca="1">IFERROR(ROUND(HLOOKUP(JF$7,Rezultatai!$H$40:$DC$117,78,FALSE),0),"")</f>
        <v>0</v>
      </c>
      <c r="JG88" s="879"/>
      <c r="JH88" s="879"/>
      <c r="JI88" s="880"/>
      <c r="JJ88" s="878">
        <f ca="1">IFERROR(ROUND(HLOOKUP(JJ$7,Rezultatai!$H$40:$DC$117,78,FALSE),0),"")</f>
        <v>0</v>
      </c>
      <c r="JK88" s="879"/>
      <c r="JL88" s="879"/>
      <c r="JM88" s="880"/>
      <c r="JN88" s="878">
        <f ca="1">IFERROR(ROUND(HLOOKUP(JN$7,Rezultatai!$H$40:$DC$117,78,FALSE),0),"")</f>
        <v>0</v>
      </c>
      <c r="JO88" s="879"/>
      <c r="JP88" s="879"/>
      <c r="JQ88" s="880"/>
      <c r="JR88" s="878">
        <f ca="1">IFERROR(ROUND(HLOOKUP(JR$7,Rezultatai!$H$40:$DC$117,78,FALSE),0),"")</f>
        <v>0</v>
      </c>
      <c r="JS88" s="879"/>
      <c r="JT88" s="879"/>
      <c r="JU88" s="880"/>
      <c r="JV88" s="878">
        <f ca="1">IFERROR(ROUND(HLOOKUP(JV$7,Rezultatai!$H$40:$DC$117,78,FALSE),0),"")</f>
        <v>0</v>
      </c>
      <c r="JW88" s="879"/>
      <c r="JX88" s="879"/>
      <c r="JY88" s="880"/>
      <c r="JZ88" s="878">
        <f ca="1">IFERROR(ROUND(HLOOKUP(JZ$7,Rezultatai!$H$40:$DC$117,78,FALSE),0),"")</f>
        <v>0</v>
      </c>
      <c r="KA88" s="879"/>
      <c r="KB88" s="879"/>
      <c r="KC88" s="880"/>
      <c r="KD88" s="878">
        <f ca="1">IFERROR(ROUND(HLOOKUP(KD$7,Rezultatai!$H$40:$DC$117,78,FALSE),0),"")</f>
        <v>0</v>
      </c>
      <c r="KE88" s="879"/>
      <c r="KF88" s="879"/>
      <c r="KG88" s="880"/>
      <c r="KH88" s="878">
        <f ca="1">IFERROR(ROUND(HLOOKUP(KH$7,Rezultatai!$H$40:$DC$117,78,FALSE),0),"")</f>
        <v>0</v>
      </c>
      <c r="KI88" s="879"/>
      <c r="KJ88" s="879"/>
      <c r="KK88" s="880"/>
      <c r="KL88" s="878">
        <f ca="1">IFERROR(ROUND(HLOOKUP(KL$7,Rezultatai!$H$40:$DC$117,78,FALSE),0),"")</f>
        <v>0</v>
      </c>
      <c r="KM88" s="879"/>
      <c r="KN88" s="879"/>
      <c r="KO88" s="880"/>
      <c r="KP88" s="878">
        <f ca="1">IFERROR(ROUND(HLOOKUP(KP$7,Rezultatai!$H$40:$DC$117,78,FALSE),0),"")</f>
        <v>0</v>
      </c>
      <c r="KQ88" s="879"/>
      <c r="KR88" s="879"/>
      <c r="KS88" s="880"/>
      <c r="KT88" s="878">
        <f ca="1">IFERROR(ROUND(HLOOKUP(KT$7,Rezultatai!$H$40:$DC$117,78,FALSE),0),"")</f>
        <v>0</v>
      </c>
      <c r="KU88" s="879"/>
      <c r="KV88" s="879"/>
      <c r="KW88" s="880"/>
      <c r="KX88" s="878">
        <f ca="1">IFERROR(ROUND(HLOOKUP(KX$7,Rezultatai!$H$40:$DC$117,78,FALSE),0),"")</f>
        <v>0</v>
      </c>
      <c r="KY88" s="879"/>
      <c r="KZ88" s="879"/>
      <c r="LA88" s="880"/>
      <c r="LB88" s="878">
        <f ca="1">IFERROR(ROUND(HLOOKUP(LB$7,Rezultatai!$H$40:$DC$117,78,FALSE),0),"")</f>
        <v>0</v>
      </c>
      <c r="LC88" s="879"/>
      <c r="LD88" s="879"/>
      <c r="LE88" s="880"/>
      <c r="LF88" s="878">
        <f ca="1">IFERROR(ROUND(HLOOKUP(LF$7,Rezultatai!$H$40:$DC$117,78,FALSE),0),"")</f>
        <v>0</v>
      </c>
      <c r="LG88" s="879"/>
      <c r="LH88" s="879"/>
      <c r="LI88" s="880"/>
      <c r="LJ88" s="878">
        <f ca="1">IFERROR(ROUND(HLOOKUP(LJ$7,Rezultatai!$H$40:$DC$117,78,FALSE),0),"")</f>
        <v>0</v>
      </c>
      <c r="LK88" s="879"/>
      <c r="LL88" s="879"/>
      <c r="LM88" s="880"/>
    </row>
    <row r="89" spans="1:325">
      <c r="A89" s="310"/>
      <c r="B89" s="309" t="s">
        <v>438</v>
      </c>
      <c r="C89" s="349" t="s">
        <v>553</v>
      </c>
      <c r="D89" s="356">
        <f ca="1">SUMIF($F$6:$LM$6,"&lt;="&amp;PAL,$F89:$LM89)</f>
        <v>140423146</v>
      </c>
      <c r="E89" s="329"/>
      <c r="F89" s="878" t="str">
        <f ca="1">IFERROR(ROUND(HLOOKUP(F$7,Rezultatai!$H$40:$DC$117,77,FALSE),0),"")</f>
        <v/>
      </c>
      <c r="G89" s="879"/>
      <c r="H89" s="879"/>
      <c r="I89" s="880"/>
      <c r="J89" s="878">
        <f ca="1">IFERROR(ROUND(HLOOKUP(J$7,Rezultatai!$H$40:$DC$117,77,FALSE),0),"")</f>
        <v>0</v>
      </c>
      <c r="K89" s="879"/>
      <c r="L89" s="879"/>
      <c r="M89" s="880"/>
      <c r="N89" s="878">
        <f ca="1">IFERROR(ROUND(HLOOKUP(N$7,Rezultatai!$H$40:$DC$117,77,FALSE),0),"")</f>
        <v>0</v>
      </c>
      <c r="O89" s="879"/>
      <c r="P89" s="879"/>
      <c r="Q89" s="880"/>
      <c r="R89" s="878">
        <f ca="1">IFERROR(ROUND(HLOOKUP(R$7,Rezultatai!$H$40:$DC$117,77,FALSE),0),"")</f>
        <v>0</v>
      </c>
      <c r="S89" s="879"/>
      <c r="T89" s="879"/>
      <c r="U89" s="880"/>
      <c r="V89" s="878">
        <f ca="1">IFERROR(ROUND(HLOOKUP(V$7,Rezultatai!$H$40:$DC$117,77,FALSE),0),"")</f>
        <v>0</v>
      </c>
      <c r="W89" s="879"/>
      <c r="X89" s="879"/>
      <c r="Y89" s="880"/>
      <c r="Z89" s="878">
        <f ca="1">IFERROR(ROUND(HLOOKUP(Z$7,Rezultatai!$H$40:$DC$117,77,FALSE),0),"")</f>
        <v>0</v>
      </c>
      <c r="AA89" s="879"/>
      <c r="AB89" s="879"/>
      <c r="AC89" s="880"/>
      <c r="AD89" s="878">
        <f ca="1">IFERROR(ROUND(HLOOKUP(AD$7,Rezultatai!$H$40:$DC$117,77,FALSE),0),"")</f>
        <v>0</v>
      </c>
      <c r="AE89" s="879"/>
      <c r="AF89" s="879"/>
      <c r="AG89" s="880"/>
      <c r="AH89" s="878">
        <f ca="1">IFERROR(ROUND(HLOOKUP(AH$7,Rezultatai!$H$40:$DC$117,77,FALSE),0),"")</f>
        <v>0</v>
      </c>
      <c r="AI89" s="879"/>
      <c r="AJ89" s="879"/>
      <c r="AK89" s="880"/>
      <c r="AL89" s="878">
        <f ca="1">IFERROR(ROUND(HLOOKUP(AL$7,Rezultatai!$H$40:$DC$117,77,FALSE),0),"")</f>
        <v>0</v>
      </c>
      <c r="AM89" s="879"/>
      <c r="AN89" s="879"/>
      <c r="AO89" s="880"/>
      <c r="AP89" s="878">
        <f ca="1">IFERROR(ROUND(HLOOKUP(AP$7,Rezultatai!$H$40:$DC$117,77,FALSE),0),"")</f>
        <v>0</v>
      </c>
      <c r="AQ89" s="879"/>
      <c r="AR89" s="879"/>
      <c r="AS89" s="880"/>
      <c r="AT89" s="878">
        <f ca="1">IFERROR(ROUND(HLOOKUP(AT$7,Rezultatai!$H$40:$DC$117,77,FALSE),0),"")</f>
        <v>0</v>
      </c>
      <c r="AU89" s="879"/>
      <c r="AV89" s="879"/>
      <c r="AW89" s="880"/>
      <c r="AX89" s="878">
        <f ca="1">IFERROR(ROUND(HLOOKUP(AX$7,Rezultatai!$H$40:$DC$117,77,FALSE),0),"")</f>
        <v>0</v>
      </c>
      <c r="AY89" s="879"/>
      <c r="AZ89" s="879"/>
      <c r="BA89" s="880"/>
      <c r="BB89" s="878">
        <f ca="1">IFERROR(ROUND(HLOOKUP(BB$7,Rezultatai!$H$40:$DC$117,77,FALSE),0),"")</f>
        <v>23833</v>
      </c>
      <c r="BC89" s="879"/>
      <c r="BD89" s="879"/>
      <c r="BE89" s="880"/>
      <c r="BF89" s="878">
        <f ca="1">IFERROR(ROUND(HLOOKUP(BF$7,Rezultatai!$H$40:$DC$117,77,FALSE),0),"")</f>
        <v>0</v>
      </c>
      <c r="BG89" s="879"/>
      <c r="BH89" s="879"/>
      <c r="BI89" s="880"/>
      <c r="BJ89" s="878">
        <f ca="1">IFERROR(ROUND(HLOOKUP(BJ$7,Rezultatai!$H$40:$DC$117,77,FALSE),0),"")</f>
        <v>0</v>
      </c>
      <c r="BK89" s="879"/>
      <c r="BL89" s="879"/>
      <c r="BM89" s="880"/>
      <c r="BN89" s="878">
        <f ca="1">IFERROR(ROUND(HLOOKUP(BN$7,Rezultatai!$H$40:$DC$117,77,FALSE),0),"")</f>
        <v>0</v>
      </c>
      <c r="BO89" s="879"/>
      <c r="BP89" s="879"/>
      <c r="BQ89" s="880"/>
      <c r="BR89" s="878">
        <f ca="1">IFERROR(ROUND(HLOOKUP(BR$7,Rezultatai!$H$40:$DC$117,77,FALSE),0),"")</f>
        <v>0</v>
      </c>
      <c r="BS89" s="879"/>
      <c r="BT89" s="879"/>
      <c r="BU89" s="880"/>
      <c r="BV89" s="878">
        <f ca="1">IFERROR(ROUND(HLOOKUP(BV$7,Rezultatai!$H$40:$DC$117,77,FALSE),0),"")</f>
        <v>0</v>
      </c>
      <c r="BW89" s="879"/>
      <c r="BX89" s="879"/>
      <c r="BY89" s="880"/>
      <c r="BZ89" s="878">
        <f ca="1">IFERROR(ROUND(HLOOKUP(BZ$7,Rezultatai!$H$40:$DC$117,77,FALSE),0),"")</f>
        <v>0</v>
      </c>
      <c r="CA89" s="879"/>
      <c r="CB89" s="879"/>
      <c r="CC89" s="880"/>
      <c r="CD89" s="878">
        <f ca="1">IFERROR(ROUND(HLOOKUP(CD$7,Rezultatai!$H$40:$DC$117,77,FALSE),0),"")</f>
        <v>0</v>
      </c>
      <c r="CE89" s="879"/>
      <c r="CF89" s="879"/>
      <c r="CG89" s="880"/>
      <c r="CH89" s="878">
        <f ca="1">IFERROR(ROUND(HLOOKUP(CH$7,Rezultatai!$H$40:$DC$117,77,FALSE),0),"")</f>
        <v>0</v>
      </c>
      <c r="CI89" s="879"/>
      <c r="CJ89" s="879"/>
      <c r="CK89" s="880"/>
      <c r="CL89" s="878">
        <f ca="1">IFERROR(ROUND(HLOOKUP(CL$7,Rezultatai!$H$40:$DC$117,77,FALSE),0),"")</f>
        <v>0</v>
      </c>
      <c r="CM89" s="879"/>
      <c r="CN89" s="879"/>
      <c r="CO89" s="880"/>
      <c r="CP89" s="878">
        <f ca="1">IFERROR(ROUND(HLOOKUP(CP$7,Rezultatai!$H$40:$DC$117,77,FALSE),0),"")</f>
        <v>8024367</v>
      </c>
      <c r="CQ89" s="879"/>
      <c r="CR89" s="879"/>
      <c r="CS89" s="880"/>
      <c r="CT89" s="878">
        <f ca="1">IFERROR(ROUND(HLOOKUP(CT$7,Rezultatai!$H$40:$DC$117,77,FALSE),0),"")</f>
        <v>32990</v>
      </c>
      <c r="CU89" s="879"/>
      <c r="CV89" s="879"/>
      <c r="CW89" s="880"/>
      <c r="CX89" s="878">
        <f ca="1">IFERROR(ROUND(HLOOKUP(CX$7,Rezultatai!$H$40:$DC$117,77,FALSE),0),"")</f>
        <v>0</v>
      </c>
      <c r="CY89" s="879"/>
      <c r="CZ89" s="879"/>
      <c r="DA89" s="880"/>
      <c r="DB89" s="878">
        <f ca="1">IFERROR(ROUND(HLOOKUP(DB$7,Rezultatai!$H$40:$DC$117,77,FALSE),0),"")</f>
        <v>0</v>
      </c>
      <c r="DC89" s="879"/>
      <c r="DD89" s="879"/>
      <c r="DE89" s="880"/>
      <c r="DF89" s="878">
        <f ca="1">IFERROR(ROUND(HLOOKUP(DF$7,Rezultatai!$H$40:$DC$117,77,FALSE),0),"")</f>
        <v>58293920</v>
      </c>
      <c r="DG89" s="879"/>
      <c r="DH89" s="879"/>
      <c r="DI89" s="880"/>
      <c r="DJ89" s="878">
        <f ca="1">IFERROR(ROUND(HLOOKUP(DJ$7,Rezultatai!$H$40:$DC$117,77,FALSE),0),"")</f>
        <v>0</v>
      </c>
      <c r="DK89" s="879"/>
      <c r="DL89" s="879"/>
      <c r="DM89" s="880"/>
      <c r="DN89" s="878">
        <f ca="1">IFERROR(ROUND(HLOOKUP(DN$7,Rezultatai!$H$40:$DC$117,77,FALSE),0),"")</f>
        <v>0</v>
      </c>
      <c r="DO89" s="879"/>
      <c r="DP89" s="879"/>
      <c r="DQ89" s="880"/>
      <c r="DR89" s="878">
        <f ca="1">IFERROR(ROUND(HLOOKUP(DR$7,Rezultatai!$H$40:$DC$117,77,FALSE),0),"")</f>
        <v>2842796</v>
      </c>
      <c r="DS89" s="879"/>
      <c r="DT89" s="879"/>
      <c r="DU89" s="880"/>
      <c r="DV89" s="878">
        <f ca="1">IFERROR(ROUND(HLOOKUP(DV$7,Rezultatai!$H$40:$DC$117,77,FALSE),0),"")</f>
        <v>0</v>
      </c>
      <c r="DW89" s="879"/>
      <c r="DX89" s="879"/>
      <c r="DY89" s="880"/>
      <c r="DZ89" s="878">
        <f ca="1">IFERROR(ROUND(HLOOKUP(DZ$7,Rezultatai!$H$40:$DC$117,77,FALSE),0),"")</f>
        <v>0</v>
      </c>
      <c r="EA89" s="879"/>
      <c r="EB89" s="879"/>
      <c r="EC89" s="880"/>
      <c r="ED89" s="878">
        <f ca="1">IFERROR(ROUND(HLOOKUP(ED$7,Rezultatai!$H$40:$DC$117,77,FALSE),0),"")</f>
        <v>14883386</v>
      </c>
      <c r="EE89" s="879"/>
      <c r="EF89" s="879"/>
      <c r="EG89" s="880"/>
      <c r="EH89" s="878">
        <f ca="1">IFERROR(ROUND(HLOOKUP(EH$7,Rezultatai!$H$40:$DC$117,77,FALSE),0),"")</f>
        <v>56276188</v>
      </c>
      <c r="EI89" s="879"/>
      <c r="EJ89" s="879"/>
      <c r="EK89" s="880"/>
      <c r="EL89" s="878">
        <f ca="1">IFERROR(ROUND(HLOOKUP(EL$7,Rezultatai!$H$40:$DC$117,77,FALSE),0),"")</f>
        <v>45666</v>
      </c>
      <c r="EM89" s="879"/>
      <c r="EN89" s="879"/>
      <c r="EO89" s="880"/>
      <c r="EP89" s="878">
        <f ca="1">IFERROR(ROUND(HLOOKUP(EP$7,Rezultatai!$H$40:$DC$117,77,FALSE),0),"")</f>
        <v>0</v>
      </c>
      <c r="EQ89" s="879"/>
      <c r="ER89" s="879"/>
      <c r="ES89" s="880"/>
      <c r="ET89" s="878">
        <f ca="1">IFERROR(ROUND(HLOOKUP(ET$7,Rezultatai!$H$40:$DC$117,77,FALSE),0),"")</f>
        <v>0</v>
      </c>
      <c r="EU89" s="879"/>
      <c r="EV89" s="879"/>
      <c r="EW89" s="880"/>
      <c r="EX89" s="878">
        <f ca="1">IFERROR(ROUND(HLOOKUP(EX$7,Rezultatai!$H$40:$DC$117,77,FALSE),0),"")</f>
        <v>0</v>
      </c>
      <c r="EY89" s="879"/>
      <c r="EZ89" s="879"/>
      <c r="FA89" s="880"/>
      <c r="FB89" s="878">
        <f ca="1">IFERROR(ROUND(HLOOKUP(FB$7,Rezultatai!$H$40:$DC$117,77,FALSE),0),"")</f>
        <v>0</v>
      </c>
      <c r="FC89" s="879"/>
      <c r="FD89" s="879"/>
      <c r="FE89" s="880"/>
      <c r="FF89" s="878">
        <f ca="1">IFERROR(ROUND(HLOOKUP(FF$7,Rezultatai!$H$40:$DC$117,77,FALSE),0),"")</f>
        <v>0</v>
      </c>
      <c r="FG89" s="879"/>
      <c r="FH89" s="879"/>
      <c r="FI89" s="880"/>
      <c r="FJ89" s="878">
        <f ca="1">IFERROR(ROUND(HLOOKUP(FJ$7,Rezultatai!$H$40:$DC$117,77,FALSE),0),"")</f>
        <v>0</v>
      </c>
      <c r="FK89" s="879"/>
      <c r="FL89" s="879"/>
      <c r="FM89" s="880"/>
      <c r="FN89" s="878">
        <f ca="1">IFERROR(ROUND(HLOOKUP(FN$7,Rezultatai!$H$40:$DC$117,77,FALSE),0),"")</f>
        <v>0</v>
      </c>
      <c r="FO89" s="879"/>
      <c r="FP89" s="879"/>
      <c r="FQ89" s="880"/>
      <c r="FR89" s="878">
        <f ca="1">IFERROR(ROUND(HLOOKUP(FR$7,Rezultatai!$H$40:$DC$117,77,FALSE),0),"")</f>
        <v>0</v>
      </c>
      <c r="FS89" s="879"/>
      <c r="FT89" s="879"/>
      <c r="FU89" s="880"/>
      <c r="FV89" s="878">
        <f ca="1">IFERROR(ROUND(HLOOKUP(FV$7,Rezultatai!$H$40:$DC$117,77,FALSE),0),"")</f>
        <v>0</v>
      </c>
      <c r="FW89" s="879"/>
      <c r="FX89" s="879"/>
      <c r="FY89" s="880"/>
      <c r="FZ89" s="878">
        <f ca="1">IFERROR(ROUND(HLOOKUP(FZ$7,Rezultatai!$H$40:$DC$117,77,FALSE),0),"")</f>
        <v>0</v>
      </c>
      <c r="GA89" s="879"/>
      <c r="GB89" s="879"/>
      <c r="GC89" s="880"/>
      <c r="GD89" s="878">
        <f ca="1">IFERROR(ROUND(HLOOKUP(GD$7,Rezultatai!$H$40:$DC$117,77,FALSE),0),"")</f>
        <v>0</v>
      </c>
      <c r="GE89" s="879"/>
      <c r="GF89" s="879"/>
      <c r="GG89" s="880"/>
      <c r="GH89" s="878">
        <f ca="1">IFERROR(ROUND(HLOOKUP(GH$7,Rezultatai!$H$40:$DC$117,77,FALSE),0),"")</f>
        <v>0</v>
      </c>
      <c r="GI89" s="879"/>
      <c r="GJ89" s="879"/>
      <c r="GK89" s="880"/>
      <c r="GL89" s="878">
        <f ca="1">IFERROR(ROUND(HLOOKUP(GL$7,Rezultatai!$H$40:$DC$117,77,FALSE),0),"")</f>
        <v>0</v>
      </c>
      <c r="GM89" s="879"/>
      <c r="GN89" s="879"/>
      <c r="GO89" s="880"/>
      <c r="GP89" s="878">
        <f ca="1">IFERROR(ROUND(HLOOKUP(GP$7,Rezultatai!$H$40:$DC$117,77,FALSE),0),"")</f>
        <v>0</v>
      </c>
      <c r="GQ89" s="879"/>
      <c r="GR89" s="879"/>
      <c r="GS89" s="880"/>
      <c r="GT89" s="878">
        <f ca="1">IFERROR(ROUND(HLOOKUP(GT$7,Rezultatai!$H$40:$DC$117,77,FALSE),0),"")</f>
        <v>0</v>
      </c>
      <c r="GU89" s="879"/>
      <c r="GV89" s="879"/>
      <c r="GW89" s="880"/>
      <c r="GX89" s="878">
        <f ca="1">IFERROR(ROUND(HLOOKUP(GX$7,Rezultatai!$H$40:$DC$117,77,FALSE),0),"")</f>
        <v>0</v>
      </c>
      <c r="GY89" s="879"/>
      <c r="GZ89" s="879"/>
      <c r="HA89" s="880"/>
      <c r="HB89" s="878">
        <f ca="1">IFERROR(ROUND(HLOOKUP(HB$7,Rezultatai!$H$40:$DC$117,77,FALSE),0),"")</f>
        <v>0</v>
      </c>
      <c r="HC89" s="879"/>
      <c r="HD89" s="879"/>
      <c r="HE89" s="880"/>
      <c r="HF89" s="878">
        <f ca="1">IFERROR(ROUND(HLOOKUP(HF$7,Rezultatai!$H$40:$DC$117,77,FALSE),0),"")</f>
        <v>0</v>
      </c>
      <c r="HG89" s="879"/>
      <c r="HH89" s="879"/>
      <c r="HI89" s="880"/>
      <c r="HJ89" s="878">
        <f ca="1">IFERROR(ROUND(HLOOKUP(HJ$7,Rezultatai!$H$40:$DC$117,77,FALSE),0),"")</f>
        <v>0</v>
      </c>
      <c r="HK89" s="879"/>
      <c r="HL89" s="879"/>
      <c r="HM89" s="880"/>
      <c r="HN89" s="878">
        <f ca="1">IFERROR(ROUND(HLOOKUP(HN$7,Rezultatai!$H$40:$DC$117,77,FALSE),0),"")</f>
        <v>0</v>
      </c>
      <c r="HO89" s="879"/>
      <c r="HP89" s="879"/>
      <c r="HQ89" s="880"/>
      <c r="HR89" s="878">
        <f ca="1">IFERROR(ROUND(HLOOKUP(HR$7,Rezultatai!$H$40:$DC$117,77,FALSE),0),"")</f>
        <v>0</v>
      </c>
      <c r="HS89" s="879"/>
      <c r="HT89" s="879"/>
      <c r="HU89" s="880"/>
      <c r="HV89" s="878">
        <f ca="1">IFERROR(ROUND(HLOOKUP(HV$7,Rezultatai!$H$40:$DC$117,77,FALSE),0),"")</f>
        <v>0</v>
      </c>
      <c r="HW89" s="879"/>
      <c r="HX89" s="879"/>
      <c r="HY89" s="880"/>
      <c r="HZ89" s="878">
        <f ca="1">IFERROR(ROUND(HLOOKUP(HZ$7,Rezultatai!$H$40:$DC$117,77,FALSE),0),"")</f>
        <v>0</v>
      </c>
      <c r="IA89" s="879"/>
      <c r="IB89" s="879"/>
      <c r="IC89" s="880"/>
      <c r="ID89" s="878">
        <f ca="1">IFERROR(ROUND(HLOOKUP(ID$7,Rezultatai!$H$40:$DC$117,77,FALSE),0),"")</f>
        <v>0</v>
      </c>
      <c r="IE89" s="879"/>
      <c r="IF89" s="879"/>
      <c r="IG89" s="880"/>
      <c r="IH89" s="878">
        <f ca="1">IFERROR(ROUND(HLOOKUP(IH$7,Rezultatai!$H$40:$DC$117,77,FALSE),0),"")</f>
        <v>0</v>
      </c>
      <c r="II89" s="879"/>
      <c r="IJ89" s="879"/>
      <c r="IK89" s="880"/>
      <c r="IL89" s="878">
        <f ca="1">IFERROR(ROUND(HLOOKUP(IL$7,Rezultatai!$H$40:$DC$117,77,FALSE),0),"")</f>
        <v>0</v>
      </c>
      <c r="IM89" s="879"/>
      <c r="IN89" s="879"/>
      <c r="IO89" s="880"/>
      <c r="IP89" s="878">
        <f ca="1">IFERROR(ROUND(HLOOKUP(IP$7,Rezultatai!$H$40:$DC$117,77,FALSE),0),"")</f>
        <v>0</v>
      </c>
      <c r="IQ89" s="879"/>
      <c r="IR89" s="879"/>
      <c r="IS89" s="880"/>
      <c r="IT89" s="878">
        <f ca="1">IFERROR(ROUND(HLOOKUP(IT$7,Rezultatai!$H$40:$DC$117,77,FALSE),0),"")</f>
        <v>0</v>
      </c>
      <c r="IU89" s="879"/>
      <c r="IV89" s="879"/>
      <c r="IW89" s="880"/>
      <c r="IX89" s="878">
        <f ca="1">IFERROR(ROUND(HLOOKUP(IX$7,Rezultatai!$H$40:$DC$117,77,FALSE),0),"")</f>
        <v>0</v>
      </c>
      <c r="IY89" s="879"/>
      <c r="IZ89" s="879"/>
      <c r="JA89" s="880"/>
      <c r="JB89" s="878">
        <f ca="1">IFERROR(ROUND(HLOOKUP(JB$7,Rezultatai!$H$40:$DC$117,77,FALSE),0),"")</f>
        <v>0</v>
      </c>
      <c r="JC89" s="879"/>
      <c r="JD89" s="879"/>
      <c r="JE89" s="880"/>
      <c r="JF89" s="878">
        <f ca="1">IFERROR(ROUND(HLOOKUP(JF$7,Rezultatai!$H$40:$DC$117,77,FALSE),0),"")</f>
        <v>0</v>
      </c>
      <c r="JG89" s="879"/>
      <c r="JH89" s="879"/>
      <c r="JI89" s="880"/>
      <c r="JJ89" s="878">
        <f ca="1">IFERROR(ROUND(HLOOKUP(JJ$7,Rezultatai!$H$40:$DC$117,77,FALSE),0),"")</f>
        <v>0</v>
      </c>
      <c r="JK89" s="879"/>
      <c r="JL89" s="879"/>
      <c r="JM89" s="880"/>
      <c r="JN89" s="878">
        <f ca="1">IFERROR(ROUND(HLOOKUP(JN$7,Rezultatai!$H$40:$DC$117,77,FALSE),0),"")</f>
        <v>0</v>
      </c>
      <c r="JO89" s="879"/>
      <c r="JP89" s="879"/>
      <c r="JQ89" s="880"/>
      <c r="JR89" s="878">
        <f ca="1">IFERROR(ROUND(HLOOKUP(JR$7,Rezultatai!$H$40:$DC$117,77,FALSE),0),"")</f>
        <v>0</v>
      </c>
      <c r="JS89" s="879"/>
      <c r="JT89" s="879"/>
      <c r="JU89" s="880"/>
      <c r="JV89" s="878">
        <f ca="1">IFERROR(ROUND(HLOOKUP(JV$7,Rezultatai!$H$40:$DC$117,77,FALSE),0),"")</f>
        <v>0</v>
      </c>
      <c r="JW89" s="879"/>
      <c r="JX89" s="879"/>
      <c r="JY89" s="880"/>
      <c r="JZ89" s="878">
        <f ca="1">IFERROR(ROUND(HLOOKUP(JZ$7,Rezultatai!$H$40:$DC$117,77,FALSE),0),"")</f>
        <v>0</v>
      </c>
      <c r="KA89" s="879"/>
      <c r="KB89" s="879"/>
      <c r="KC89" s="880"/>
      <c r="KD89" s="878">
        <f ca="1">IFERROR(ROUND(HLOOKUP(KD$7,Rezultatai!$H$40:$DC$117,77,FALSE),0),"")</f>
        <v>0</v>
      </c>
      <c r="KE89" s="879"/>
      <c r="KF89" s="879"/>
      <c r="KG89" s="880"/>
      <c r="KH89" s="878">
        <f ca="1">IFERROR(ROUND(HLOOKUP(KH$7,Rezultatai!$H$40:$DC$117,77,FALSE),0),"")</f>
        <v>0</v>
      </c>
      <c r="KI89" s="879"/>
      <c r="KJ89" s="879"/>
      <c r="KK89" s="880"/>
      <c r="KL89" s="878">
        <f ca="1">IFERROR(ROUND(HLOOKUP(KL$7,Rezultatai!$H$40:$DC$117,77,FALSE),0),"")</f>
        <v>0</v>
      </c>
      <c r="KM89" s="879"/>
      <c r="KN89" s="879"/>
      <c r="KO89" s="880"/>
      <c r="KP89" s="878">
        <f ca="1">IFERROR(ROUND(HLOOKUP(KP$7,Rezultatai!$H$40:$DC$117,77,FALSE),0),"")</f>
        <v>0</v>
      </c>
      <c r="KQ89" s="879"/>
      <c r="KR89" s="879"/>
      <c r="KS89" s="880"/>
      <c r="KT89" s="878">
        <f ca="1">IFERROR(ROUND(HLOOKUP(KT$7,Rezultatai!$H$40:$DC$117,77,FALSE),0),"")</f>
        <v>0</v>
      </c>
      <c r="KU89" s="879"/>
      <c r="KV89" s="879"/>
      <c r="KW89" s="880"/>
      <c r="KX89" s="878">
        <f ca="1">IFERROR(ROUND(HLOOKUP(KX$7,Rezultatai!$H$40:$DC$117,77,FALSE),0),"")</f>
        <v>0</v>
      </c>
      <c r="KY89" s="879"/>
      <c r="KZ89" s="879"/>
      <c r="LA89" s="880"/>
      <c r="LB89" s="878">
        <f ca="1">IFERROR(ROUND(HLOOKUP(LB$7,Rezultatai!$H$40:$DC$117,77,FALSE),0),"")</f>
        <v>0</v>
      </c>
      <c r="LC89" s="879"/>
      <c r="LD89" s="879"/>
      <c r="LE89" s="880"/>
      <c r="LF89" s="878">
        <f ca="1">IFERROR(ROUND(HLOOKUP(LF$7,Rezultatai!$H$40:$DC$117,77,FALSE),0),"")</f>
        <v>0</v>
      </c>
      <c r="LG89" s="879"/>
      <c r="LH89" s="879"/>
      <c r="LI89" s="880"/>
      <c r="LJ89" s="878">
        <f ca="1">IFERROR(ROUND(HLOOKUP(LJ$7,Rezultatai!$H$40:$DC$117,77,FALSE),0),"")</f>
        <v>0</v>
      </c>
      <c r="LK89" s="879"/>
      <c r="LL89" s="879"/>
      <c r="LM89" s="880"/>
    </row>
    <row r="90" spans="1:325">
      <c r="A90" s="310"/>
      <c r="B90" s="354" t="s">
        <v>511</v>
      </c>
      <c r="C90" s="355" t="s">
        <v>574</v>
      </c>
      <c r="D90" s="359">
        <f ca="1">SUM(D91:D92)</f>
        <v>-23936285</v>
      </c>
      <c r="E90" s="335"/>
      <c r="F90" s="850">
        <f ca="1">SUM(F91:I92)</f>
        <v>0</v>
      </c>
      <c r="G90" s="851"/>
      <c r="H90" s="851"/>
      <c r="I90" s="852"/>
      <c r="J90" s="850">
        <f t="shared" ref="J90" ca="1" si="156">SUM(J91:M92)</f>
        <v>0</v>
      </c>
      <c r="K90" s="851"/>
      <c r="L90" s="851"/>
      <c r="M90" s="852"/>
      <c r="N90" s="850">
        <f ca="1">SUM(N91:Q92)</f>
        <v>-251005</v>
      </c>
      <c r="O90" s="851"/>
      <c r="P90" s="851"/>
      <c r="Q90" s="852"/>
      <c r="R90" s="850">
        <f t="shared" ref="R90" ca="1" si="157">SUM(R91:U92)</f>
        <v>-4631906</v>
      </c>
      <c r="S90" s="851"/>
      <c r="T90" s="851"/>
      <c r="U90" s="852"/>
      <c r="V90" s="850">
        <f t="shared" ref="V90" ca="1" si="158">SUM(V91:Y92)</f>
        <v>5256</v>
      </c>
      <c r="W90" s="851"/>
      <c r="X90" s="851"/>
      <c r="Y90" s="852"/>
      <c r="Z90" s="850">
        <f t="shared" ref="Z90" ca="1" si="159">SUM(Z91:AC92)</f>
        <v>-1334654</v>
      </c>
      <c r="AA90" s="851"/>
      <c r="AB90" s="851"/>
      <c r="AC90" s="852"/>
      <c r="AD90" s="850">
        <f t="shared" ref="AD90" ca="1" si="160">SUM(AD91:AG92)</f>
        <v>5576</v>
      </c>
      <c r="AE90" s="851"/>
      <c r="AF90" s="851"/>
      <c r="AG90" s="852"/>
      <c r="AH90" s="850">
        <f t="shared" ref="AH90" ca="1" si="161">SUM(AH91:AK92)</f>
        <v>5743</v>
      </c>
      <c r="AI90" s="851"/>
      <c r="AJ90" s="851"/>
      <c r="AK90" s="852"/>
      <c r="AL90" s="850">
        <f t="shared" ref="AL90" ca="1" si="162">SUM(AL91:AO92)</f>
        <v>5916</v>
      </c>
      <c r="AM90" s="851"/>
      <c r="AN90" s="851"/>
      <c r="AO90" s="852"/>
      <c r="AP90" s="850">
        <f t="shared" ref="AP90" ca="1" si="163">SUM(AP91:AS92)</f>
        <v>6093</v>
      </c>
      <c r="AQ90" s="851"/>
      <c r="AR90" s="851"/>
      <c r="AS90" s="852"/>
      <c r="AT90" s="850">
        <f t="shared" ref="AT90" ca="1" si="164">SUM(AT91:AW92)</f>
        <v>6276</v>
      </c>
      <c r="AU90" s="851"/>
      <c r="AV90" s="851"/>
      <c r="AW90" s="852"/>
      <c r="AX90" s="850">
        <f t="shared" ref="AX90" ca="1" si="165">SUM(AX91:BA92)</f>
        <v>6464</v>
      </c>
      <c r="AY90" s="851"/>
      <c r="AZ90" s="851"/>
      <c r="BA90" s="852"/>
      <c r="BB90" s="850">
        <f t="shared" ref="BB90" ca="1" si="166">SUM(BB91:BE92)</f>
        <v>-257991</v>
      </c>
      <c r="BC90" s="851"/>
      <c r="BD90" s="851"/>
      <c r="BE90" s="852"/>
      <c r="BF90" s="850">
        <f t="shared" ref="BF90" ca="1" si="167">SUM(BF91:BI92)</f>
        <v>-4673814</v>
      </c>
      <c r="BG90" s="851"/>
      <c r="BH90" s="851"/>
      <c r="BI90" s="852"/>
      <c r="BJ90" s="850">
        <f t="shared" ref="BJ90" ca="1" si="168">SUM(BJ91:BM92)</f>
        <v>0</v>
      </c>
      <c r="BK90" s="851"/>
      <c r="BL90" s="851"/>
      <c r="BM90" s="852"/>
      <c r="BN90" s="850">
        <f t="shared" ref="BN90" ca="1" si="169">SUM(BN91:BQ92)</f>
        <v>-1350704</v>
      </c>
      <c r="BO90" s="851"/>
      <c r="BP90" s="851"/>
      <c r="BQ90" s="852"/>
      <c r="BR90" s="850">
        <f t="shared" ref="BR90" ca="1" si="170">SUM(BR91:BU92)</f>
        <v>0</v>
      </c>
      <c r="BS90" s="851"/>
      <c r="BT90" s="851"/>
      <c r="BU90" s="852"/>
      <c r="BV90" s="850">
        <f t="shared" ref="BV90" ca="1" si="171">SUM(BV91:BY92)</f>
        <v>299082</v>
      </c>
      <c r="BW90" s="851"/>
      <c r="BX90" s="851"/>
      <c r="BY90" s="852"/>
      <c r="BZ90" s="850">
        <f t="shared" ref="BZ90" ca="1" si="172">SUM(BZ91:CC92)</f>
        <v>5418232</v>
      </c>
      <c r="CA90" s="851"/>
      <c r="CB90" s="851"/>
      <c r="CC90" s="852"/>
      <c r="CD90" s="850">
        <f t="shared" ref="CD90" ca="1" si="173">SUM(CD91:CG92)</f>
        <v>0</v>
      </c>
      <c r="CE90" s="851"/>
      <c r="CF90" s="851"/>
      <c r="CG90" s="852"/>
      <c r="CH90" s="850">
        <f t="shared" ref="CH90" ca="1" si="174">SUM(CH91:CK92)</f>
        <v>1565836</v>
      </c>
      <c r="CI90" s="851"/>
      <c r="CJ90" s="851"/>
      <c r="CK90" s="852"/>
      <c r="CL90" s="850">
        <f t="shared" ref="CL90" ca="1" si="175">SUM(CL91:CO92)</f>
        <v>0</v>
      </c>
      <c r="CM90" s="851"/>
      <c r="CN90" s="851"/>
      <c r="CO90" s="852"/>
      <c r="CP90" s="850">
        <f t="shared" ref="CP90" ca="1" si="176">SUM(CP91:CS92)</f>
        <v>-577863</v>
      </c>
      <c r="CQ90" s="851"/>
      <c r="CR90" s="851"/>
      <c r="CS90" s="852"/>
      <c r="CT90" s="850">
        <f t="shared" ref="CT90" ca="1" si="177">SUM(CT91:CW92)</f>
        <v>-10468692</v>
      </c>
      <c r="CU90" s="851"/>
      <c r="CV90" s="851"/>
      <c r="CW90" s="852"/>
      <c r="CX90" s="850">
        <f t="shared" ref="CX90" ca="1" si="178">SUM(CX91:DA92)</f>
        <v>0</v>
      </c>
      <c r="CY90" s="851"/>
      <c r="CZ90" s="851"/>
      <c r="DA90" s="852"/>
      <c r="DB90" s="850">
        <f t="shared" ref="DB90" ca="1" si="179">SUM(DB91:DE92)</f>
        <v>-3025389</v>
      </c>
      <c r="DC90" s="851"/>
      <c r="DD90" s="851"/>
      <c r="DE90" s="852"/>
      <c r="DF90" s="850">
        <f t="shared" ref="DF90" ca="1" si="180">SUM(DF91:DI92)</f>
        <v>0</v>
      </c>
      <c r="DG90" s="851"/>
      <c r="DH90" s="851"/>
      <c r="DI90" s="852"/>
      <c r="DJ90" s="850">
        <f t="shared" ref="DJ90" ca="1" si="181">SUM(DJ91:DM92)</f>
        <v>428737</v>
      </c>
      <c r="DK90" s="851"/>
      <c r="DL90" s="851"/>
      <c r="DM90" s="852"/>
      <c r="DN90" s="850">
        <f t="shared" ref="DN90" ca="1" si="182">SUM(DN91:DQ92)</f>
        <v>7767093</v>
      </c>
      <c r="DO90" s="851"/>
      <c r="DP90" s="851"/>
      <c r="DQ90" s="852"/>
      <c r="DR90" s="850">
        <f t="shared" ref="DR90" ca="1" si="183">SUM(DR91:DU92)</f>
        <v>0</v>
      </c>
      <c r="DS90" s="851"/>
      <c r="DT90" s="851"/>
      <c r="DU90" s="852"/>
      <c r="DV90" s="850">
        <f t="shared" ref="DV90" ca="1" si="184">SUM(DV91:DY92)</f>
        <v>2244643</v>
      </c>
      <c r="DW90" s="851"/>
      <c r="DX90" s="851"/>
      <c r="DY90" s="852"/>
      <c r="DZ90" s="850">
        <f t="shared" ref="DZ90" ca="1" si="185">SUM(DZ91:EC92)</f>
        <v>0</v>
      </c>
      <c r="EA90" s="851"/>
      <c r="EB90" s="851"/>
      <c r="EC90" s="852"/>
      <c r="ED90" s="850">
        <f t="shared" ref="ED90" ca="1" si="186">SUM(ED91:EG92)</f>
        <v>-621280</v>
      </c>
      <c r="EE90" s="851"/>
      <c r="EF90" s="851"/>
      <c r="EG90" s="852"/>
      <c r="EH90" s="850">
        <f t="shared" ref="EH90" ca="1" si="187">SUM(EH91:EK92)</f>
        <v>-11255238</v>
      </c>
      <c r="EI90" s="851"/>
      <c r="EJ90" s="851"/>
      <c r="EK90" s="852"/>
      <c r="EL90" s="850">
        <f t="shared" ref="EL90" ca="1" si="188">SUM(EL91:EO92)</f>
        <v>0</v>
      </c>
      <c r="EM90" s="851"/>
      <c r="EN90" s="851"/>
      <c r="EO90" s="852"/>
      <c r="EP90" s="850">
        <f t="shared" ref="EP90" ca="1" si="189">SUM(EP91:ES92)</f>
        <v>-3252696</v>
      </c>
      <c r="EQ90" s="851"/>
      <c r="ER90" s="851"/>
      <c r="ES90" s="852"/>
      <c r="ET90" s="850">
        <f t="shared" ref="ET90" ca="1" si="190">SUM(ET91:EW92)</f>
        <v>0</v>
      </c>
      <c r="EU90" s="851"/>
      <c r="EV90" s="851"/>
      <c r="EW90" s="852"/>
      <c r="EX90" s="850">
        <f t="shared" ref="EX90" ca="1" si="191">SUM(EX91:FA92)</f>
        <v>0</v>
      </c>
      <c r="EY90" s="851"/>
      <c r="EZ90" s="851"/>
      <c r="FA90" s="852"/>
      <c r="FB90" s="850">
        <f t="shared" ref="FB90" ca="1" si="192">SUM(FB91:FE92)</f>
        <v>0</v>
      </c>
      <c r="FC90" s="851"/>
      <c r="FD90" s="851"/>
      <c r="FE90" s="852"/>
      <c r="FF90" s="850">
        <f t="shared" ref="FF90" si="193">SUM(FF91:FI92)</f>
        <v>0</v>
      </c>
      <c r="FG90" s="851"/>
      <c r="FH90" s="851"/>
      <c r="FI90" s="852"/>
      <c r="FJ90" s="850">
        <f t="shared" ref="FJ90" si="194">SUM(FJ91:FM92)</f>
        <v>0</v>
      </c>
      <c r="FK90" s="851"/>
      <c r="FL90" s="851"/>
      <c r="FM90" s="852"/>
      <c r="FN90" s="850">
        <f t="shared" ref="FN90" si="195">SUM(FN91:FQ92)</f>
        <v>0</v>
      </c>
      <c r="FO90" s="851"/>
      <c r="FP90" s="851"/>
      <c r="FQ90" s="852"/>
      <c r="FR90" s="850">
        <f t="shared" ref="FR90" si="196">SUM(FR91:FU92)</f>
        <v>0</v>
      </c>
      <c r="FS90" s="851"/>
      <c r="FT90" s="851"/>
      <c r="FU90" s="852"/>
      <c r="FV90" s="850">
        <f t="shared" ref="FV90" si="197">SUM(FV91:FY92)</f>
        <v>0</v>
      </c>
      <c r="FW90" s="851"/>
      <c r="FX90" s="851"/>
      <c r="FY90" s="852"/>
      <c r="FZ90" s="850">
        <f t="shared" ref="FZ90" si="198">SUM(FZ91:GC92)</f>
        <v>0</v>
      </c>
      <c r="GA90" s="851"/>
      <c r="GB90" s="851"/>
      <c r="GC90" s="852"/>
      <c r="GD90" s="850">
        <f t="shared" ref="GD90" si="199">SUM(GD91:GG92)</f>
        <v>0</v>
      </c>
      <c r="GE90" s="851"/>
      <c r="GF90" s="851"/>
      <c r="GG90" s="852"/>
      <c r="GH90" s="850">
        <f t="shared" ref="GH90" si="200">SUM(GH91:GK92)</f>
        <v>0</v>
      </c>
      <c r="GI90" s="851"/>
      <c r="GJ90" s="851"/>
      <c r="GK90" s="852"/>
      <c r="GL90" s="850">
        <f t="shared" ref="GL90" si="201">SUM(GL91:GO92)</f>
        <v>0</v>
      </c>
      <c r="GM90" s="851"/>
      <c r="GN90" s="851"/>
      <c r="GO90" s="852"/>
      <c r="GP90" s="850">
        <f t="shared" ref="GP90" si="202">SUM(GP91:GS92)</f>
        <v>0</v>
      </c>
      <c r="GQ90" s="851"/>
      <c r="GR90" s="851"/>
      <c r="GS90" s="852"/>
      <c r="GT90" s="850">
        <f t="shared" ref="GT90" si="203">SUM(GT91:GW92)</f>
        <v>0</v>
      </c>
      <c r="GU90" s="851"/>
      <c r="GV90" s="851"/>
      <c r="GW90" s="852"/>
      <c r="GX90" s="850">
        <f t="shared" ref="GX90" si="204">SUM(GX91:HA92)</f>
        <v>0</v>
      </c>
      <c r="GY90" s="851"/>
      <c r="GZ90" s="851"/>
      <c r="HA90" s="852"/>
      <c r="HB90" s="850">
        <f t="shared" ref="HB90" si="205">SUM(HB91:HE92)</f>
        <v>0</v>
      </c>
      <c r="HC90" s="851"/>
      <c r="HD90" s="851"/>
      <c r="HE90" s="852"/>
      <c r="HF90" s="850">
        <f t="shared" ref="HF90" si="206">SUM(HF91:HI92)</f>
        <v>0</v>
      </c>
      <c r="HG90" s="851"/>
      <c r="HH90" s="851"/>
      <c r="HI90" s="852"/>
      <c r="HJ90" s="850">
        <f t="shared" ref="HJ90" si="207">SUM(HJ91:HM92)</f>
        <v>0</v>
      </c>
      <c r="HK90" s="851"/>
      <c r="HL90" s="851"/>
      <c r="HM90" s="852"/>
      <c r="HN90" s="850">
        <f t="shared" ref="HN90" si="208">SUM(HN91:HQ92)</f>
        <v>0</v>
      </c>
      <c r="HO90" s="851"/>
      <c r="HP90" s="851"/>
      <c r="HQ90" s="852"/>
      <c r="HR90" s="850">
        <f t="shared" ref="HR90" si="209">SUM(HR91:HU92)</f>
        <v>0</v>
      </c>
      <c r="HS90" s="851"/>
      <c r="HT90" s="851"/>
      <c r="HU90" s="852"/>
      <c r="HV90" s="850">
        <f t="shared" ref="HV90" si="210">SUM(HV91:HY92)</f>
        <v>0</v>
      </c>
      <c r="HW90" s="851"/>
      <c r="HX90" s="851"/>
      <c r="HY90" s="852"/>
      <c r="HZ90" s="850">
        <f t="shared" ref="HZ90" si="211">SUM(HZ91:IC92)</f>
        <v>0</v>
      </c>
      <c r="IA90" s="851"/>
      <c r="IB90" s="851"/>
      <c r="IC90" s="852"/>
      <c r="ID90" s="850">
        <f t="shared" ref="ID90" si="212">SUM(ID91:IG92)</f>
        <v>0</v>
      </c>
      <c r="IE90" s="851"/>
      <c r="IF90" s="851"/>
      <c r="IG90" s="852"/>
      <c r="IH90" s="850">
        <f t="shared" ref="IH90" si="213">SUM(IH91:IK92)</f>
        <v>0</v>
      </c>
      <c r="II90" s="851"/>
      <c r="IJ90" s="851"/>
      <c r="IK90" s="852"/>
      <c r="IL90" s="850">
        <f t="shared" ref="IL90" si="214">SUM(IL91:IO92)</f>
        <v>0</v>
      </c>
      <c r="IM90" s="851"/>
      <c r="IN90" s="851"/>
      <c r="IO90" s="852"/>
      <c r="IP90" s="850">
        <f t="shared" ref="IP90" si="215">SUM(IP91:IS92)</f>
        <v>0</v>
      </c>
      <c r="IQ90" s="851"/>
      <c r="IR90" s="851"/>
      <c r="IS90" s="852"/>
      <c r="IT90" s="850">
        <f t="shared" ref="IT90" si="216">SUM(IT91:IW92)</f>
        <v>0</v>
      </c>
      <c r="IU90" s="851"/>
      <c r="IV90" s="851"/>
      <c r="IW90" s="852"/>
      <c r="IX90" s="850">
        <f t="shared" ref="IX90" si="217">SUM(IX91:JA92)</f>
        <v>0</v>
      </c>
      <c r="IY90" s="851"/>
      <c r="IZ90" s="851"/>
      <c r="JA90" s="852"/>
      <c r="JB90" s="850">
        <f t="shared" ref="JB90" si="218">SUM(JB91:JE92)</f>
        <v>0</v>
      </c>
      <c r="JC90" s="851"/>
      <c r="JD90" s="851"/>
      <c r="JE90" s="852"/>
      <c r="JF90" s="850">
        <f t="shared" ref="JF90" si="219">SUM(JF91:JI92)</f>
        <v>0</v>
      </c>
      <c r="JG90" s="851"/>
      <c r="JH90" s="851"/>
      <c r="JI90" s="852"/>
      <c r="JJ90" s="850">
        <f t="shared" ref="JJ90" si="220">SUM(JJ91:JM92)</f>
        <v>0</v>
      </c>
      <c r="JK90" s="851"/>
      <c r="JL90" s="851"/>
      <c r="JM90" s="852"/>
      <c r="JN90" s="850">
        <f t="shared" ref="JN90" si="221">SUM(JN91:JQ92)</f>
        <v>0</v>
      </c>
      <c r="JO90" s="851"/>
      <c r="JP90" s="851"/>
      <c r="JQ90" s="852"/>
      <c r="JR90" s="850">
        <f t="shared" ref="JR90" si="222">SUM(JR91:JU92)</f>
        <v>0</v>
      </c>
      <c r="JS90" s="851"/>
      <c r="JT90" s="851"/>
      <c r="JU90" s="852"/>
      <c r="JV90" s="850">
        <f t="shared" ref="JV90" si="223">SUM(JV91:JY92)</f>
        <v>0</v>
      </c>
      <c r="JW90" s="851"/>
      <c r="JX90" s="851"/>
      <c r="JY90" s="852"/>
      <c r="JZ90" s="850">
        <f t="shared" ref="JZ90" si="224">SUM(JZ91:KC92)</f>
        <v>0</v>
      </c>
      <c r="KA90" s="851"/>
      <c r="KB90" s="851"/>
      <c r="KC90" s="852"/>
      <c r="KD90" s="850">
        <f t="shared" ref="KD90" si="225">SUM(KD91:KG92)</f>
        <v>0</v>
      </c>
      <c r="KE90" s="851"/>
      <c r="KF90" s="851"/>
      <c r="KG90" s="852"/>
      <c r="KH90" s="850">
        <f t="shared" ref="KH90" si="226">SUM(KH91:KK92)</f>
        <v>0</v>
      </c>
      <c r="KI90" s="851"/>
      <c r="KJ90" s="851"/>
      <c r="KK90" s="852"/>
      <c r="KL90" s="850">
        <f t="shared" ref="KL90" si="227">SUM(KL91:KO92)</f>
        <v>0</v>
      </c>
      <c r="KM90" s="851"/>
      <c r="KN90" s="851"/>
      <c r="KO90" s="852"/>
      <c r="KP90" s="850">
        <f t="shared" ref="KP90" si="228">SUM(KP91:KS92)</f>
        <v>0</v>
      </c>
      <c r="KQ90" s="851"/>
      <c r="KR90" s="851"/>
      <c r="KS90" s="852"/>
      <c r="KT90" s="850">
        <f t="shared" ref="KT90" si="229">SUM(KT91:KW92)</f>
        <v>0</v>
      </c>
      <c r="KU90" s="851"/>
      <c r="KV90" s="851"/>
      <c r="KW90" s="852"/>
      <c r="KX90" s="850">
        <f t="shared" ref="KX90" si="230">SUM(KX91:LA92)</f>
        <v>0</v>
      </c>
      <c r="KY90" s="851"/>
      <c r="KZ90" s="851"/>
      <c r="LA90" s="852"/>
      <c r="LB90" s="850">
        <f t="shared" ref="LB90" si="231">SUM(LB91:LE92)</f>
        <v>0</v>
      </c>
      <c r="LC90" s="851"/>
      <c r="LD90" s="851"/>
      <c r="LE90" s="852"/>
      <c r="LF90" s="850">
        <f t="shared" ref="LF90" si="232">SUM(LF91:LI92)</f>
        <v>0</v>
      </c>
      <c r="LG90" s="851"/>
      <c r="LH90" s="851"/>
      <c r="LI90" s="852"/>
      <c r="LJ90" s="850">
        <f t="shared" ref="LJ90" si="233">SUM(LJ91:LM92)</f>
        <v>0</v>
      </c>
      <c r="LK90" s="851"/>
      <c r="LL90" s="851"/>
      <c r="LM90" s="852"/>
    </row>
    <row r="91" spans="1:325">
      <c r="A91" s="310"/>
      <c r="B91" s="309" t="s">
        <v>513</v>
      </c>
      <c r="C91" s="297" t="s">
        <v>1071</v>
      </c>
      <c r="D91" s="356">
        <f ca="1">SUMIF($F$6:$LM$6,"&lt;="&amp;PAL,$F91:$LM91)</f>
        <v>-23936285</v>
      </c>
      <c r="E91" s="330"/>
      <c r="F91" s="853" t="str">
        <f ca="1">F88</f>
        <v/>
      </c>
      <c r="G91" s="854"/>
      <c r="H91" s="854"/>
      <c r="I91" s="855"/>
      <c r="J91" s="853">
        <f t="shared" ref="J91" ca="1" si="234">J88</f>
        <v>0</v>
      </c>
      <c r="K91" s="854"/>
      <c r="L91" s="854"/>
      <c r="M91" s="855"/>
      <c r="N91" s="853">
        <f t="shared" ref="N91" ca="1" si="235">N88</f>
        <v>-251005</v>
      </c>
      <c r="O91" s="854"/>
      <c r="P91" s="854"/>
      <c r="Q91" s="855"/>
      <c r="R91" s="853">
        <f t="shared" ref="R91" ca="1" si="236">R88</f>
        <v>-4631906</v>
      </c>
      <c r="S91" s="854"/>
      <c r="T91" s="854"/>
      <c r="U91" s="855"/>
      <c r="V91" s="853">
        <f t="shared" ref="V91" ca="1" si="237">V88</f>
        <v>5256</v>
      </c>
      <c r="W91" s="854"/>
      <c r="X91" s="854"/>
      <c r="Y91" s="855"/>
      <c r="Z91" s="853">
        <f t="shared" ref="Z91" ca="1" si="238">Z88</f>
        <v>-1334654</v>
      </c>
      <c r="AA91" s="854"/>
      <c r="AB91" s="854"/>
      <c r="AC91" s="855"/>
      <c r="AD91" s="853">
        <f t="shared" ref="AD91" ca="1" si="239">AD88</f>
        <v>5576</v>
      </c>
      <c r="AE91" s="854"/>
      <c r="AF91" s="854"/>
      <c r="AG91" s="855"/>
      <c r="AH91" s="853">
        <f t="shared" ref="AH91:CD91" ca="1" si="240">AH88</f>
        <v>5743</v>
      </c>
      <c r="AI91" s="854"/>
      <c r="AJ91" s="854"/>
      <c r="AK91" s="855"/>
      <c r="AL91" s="853">
        <f t="shared" ref="AL91:CH91" ca="1" si="241">AL88</f>
        <v>5916</v>
      </c>
      <c r="AM91" s="854"/>
      <c r="AN91" s="854"/>
      <c r="AO91" s="855"/>
      <c r="AP91" s="853">
        <f t="shared" ref="AP91:CL91" ca="1" si="242">AP88</f>
        <v>6093</v>
      </c>
      <c r="AQ91" s="854"/>
      <c r="AR91" s="854"/>
      <c r="AS91" s="855"/>
      <c r="AT91" s="853">
        <f t="shared" ref="AT91:CP91" ca="1" si="243">AT88</f>
        <v>6276</v>
      </c>
      <c r="AU91" s="854"/>
      <c r="AV91" s="854"/>
      <c r="AW91" s="855"/>
      <c r="AX91" s="853">
        <f t="shared" ref="AX91:CT91" ca="1" si="244">AX88</f>
        <v>6464</v>
      </c>
      <c r="AY91" s="854"/>
      <c r="AZ91" s="854"/>
      <c r="BA91" s="855"/>
      <c r="BB91" s="853">
        <f t="shared" ref="BB91" ca="1" si="245">BB88</f>
        <v>-257991</v>
      </c>
      <c r="BC91" s="854"/>
      <c r="BD91" s="854"/>
      <c r="BE91" s="855"/>
      <c r="BF91" s="853">
        <f t="shared" ca="1" si="240"/>
        <v>-4673814</v>
      </c>
      <c r="BG91" s="854"/>
      <c r="BH91" s="854"/>
      <c r="BI91" s="855"/>
      <c r="BJ91" s="853">
        <f t="shared" ca="1" si="241"/>
        <v>0</v>
      </c>
      <c r="BK91" s="854"/>
      <c r="BL91" s="854"/>
      <c r="BM91" s="855"/>
      <c r="BN91" s="853">
        <f t="shared" ca="1" si="242"/>
        <v>-1350704</v>
      </c>
      <c r="BO91" s="854"/>
      <c r="BP91" s="854"/>
      <c r="BQ91" s="855"/>
      <c r="BR91" s="853">
        <f t="shared" ca="1" si="243"/>
        <v>0</v>
      </c>
      <c r="BS91" s="854"/>
      <c r="BT91" s="854"/>
      <c r="BU91" s="855"/>
      <c r="BV91" s="853">
        <f t="shared" ca="1" si="244"/>
        <v>299082</v>
      </c>
      <c r="BW91" s="854"/>
      <c r="BX91" s="854"/>
      <c r="BY91" s="855"/>
      <c r="BZ91" s="853">
        <f t="shared" ref="BZ91" ca="1" si="246">BZ88</f>
        <v>5418232</v>
      </c>
      <c r="CA91" s="854"/>
      <c r="CB91" s="854"/>
      <c r="CC91" s="855"/>
      <c r="CD91" s="853">
        <f t="shared" ca="1" si="240"/>
        <v>0</v>
      </c>
      <c r="CE91" s="854"/>
      <c r="CF91" s="854"/>
      <c r="CG91" s="855"/>
      <c r="CH91" s="853">
        <f t="shared" ca="1" si="241"/>
        <v>1565836</v>
      </c>
      <c r="CI91" s="854"/>
      <c r="CJ91" s="854"/>
      <c r="CK91" s="855"/>
      <c r="CL91" s="853">
        <f t="shared" ca="1" si="242"/>
        <v>0</v>
      </c>
      <c r="CM91" s="854"/>
      <c r="CN91" s="854"/>
      <c r="CO91" s="855"/>
      <c r="CP91" s="853">
        <f t="shared" ca="1" si="243"/>
        <v>-577863</v>
      </c>
      <c r="CQ91" s="854"/>
      <c r="CR91" s="854"/>
      <c r="CS91" s="855"/>
      <c r="CT91" s="853">
        <f t="shared" ca="1" si="244"/>
        <v>-10468692</v>
      </c>
      <c r="CU91" s="854"/>
      <c r="CV91" s="854"/>
      <c r="CW91" s="855"/>
      <c r="CX91" s="853">
        <f t="shared" ref="CX91" ca="1" si="247">CX88</f>
        <v>0</v>
      </c>
      <c r="CY91" s="854"/>
      <c r="CZ91" s="854"/>
      <c r="DA91" s="855"/>
      <c r="DB91" s="853">
        <f t="shared" ref="DB91:EX91" ca="1" si="248">DB88</f>
        <v>-3025389</v>
      </c>
      <c r="DC91" s="854"/>
      <c r="DD91" s="854"/>
      <c r="DE91" s="855"/>
      <c r="DF91" s="853">
        <f t="shared" ref="DF91:FB91" ca="1" si="249">DF88</f>
        <v>0</v>
      </c>
      <c r="DG91" s="854"/>
      <c r="DH91" s="854"/>
      <c r="DI91" s="855"/>
      <c r="DJ91" s="853">
        <f t="shared" ref="DJ91:EH91" ca="1" si="250">DJ88</f>
        <v>428737</v>
      </c>
      <c r="DK91" s="854"/>
      <c r="DL91" s="854"/>
      <c r="DM91" s="855"/>
      <c r="DN91" s="853">
        <f t="shared" ref="DN91:EL91" ca="1" si="251">DN88</f>
        <v>7767093</v>
      </c>
      <c r="DO91" s="854"/>
      <c r="DP91" s="854"/>
      <c r="DQ91" s="855"/>
      <c r="DR91" s="853">
        <f t="shared" ref="DR91:EP91" ca="1" si="252">DR88</f>
        <v>0</v>
      </c>
      <c r="DS91" s="854"/>
      <c r="DT91" s="854"/>
      <c r="DU91" s="855"/>
      <c r="DV91" s="853">
        <f t="shared" ref="DV91" ca="1" si="253">DV88</f>
        <v>2244643</v>
      </c>
      <c r="DW91" s="854"/>
      <c r="DX91" s="854"/>
      <c r="DY91" s="855"/>
      <c r="DZ91" s="853">
        <f t="shared" ca="1" si="248"/>
        <v>0</v>
      </c>
      <c r="EA91" s="854"/>
      <c r="EB91" s="854"/>
      <c r="EC91" s="855"/>
      <c r="ED91" s="853">
        <f t="shared" ca="1" si="249"/>
        <v>-621280</v>
      </c>
      <c r="EE91" s="854"/>
      <c r="EF91" s="854"/>
      <c r="EG91" s="855"/>
      <c r="EH91" s="853">
        <f t="shared" ca="1" si="250"/>
        <v>-11255238</v>
      </c>
      <c r="EI91" s="854"/>
      <c r="EJ91" s="854"/>
      <c r="EK91" s="855"/>
      <c r="EL91" s="853">
        <f t="shared" ca="1" si="251"/>
        <v>0</v>
      </c>
      <c r="EM91" s="854"/>
      <c r="EN91" s="854"/>
      <c r="EO91" s="855"/>
      <c r="EP91" s="853">
        <f t="shared" ca="1" si="252"/>
        <v>-3252696</v>
      </c>
      <c r="EQ91" s="854"/>
      <c r="ER91" s="854"/>
      <c r="ES91" s="855"/>
      <c r="ET91" s="853">
        <f t="shared" ref="ET91" ca="1" si="254">ET88</f>
        <v>0</v>
      </c>
      <c r="EU91" s="854"/>
      <c r="EV91" s="854"/>
      <c r="EW91" s="855"/>
      <c r="EX91" s="853">
        <f t="shared" ca="1" si="248"/>
        <v>0</v>
      </c>
      <c r="EY91" s="854"/>
      <c r="EZ91" s="854"/>
      <c r="FA91" s="855"/>
      <c r="FB91" s="853">
        <f t="shared" ca="1" si="249"/>
        <v>0</v>
      </c>
      <c r="FC91" s="854"/>
      <c r="FD91" s="854"/>
      <c r="FE91" s="855"/>
      <c r="FF91" s="853"/>
      <c r="FG91" s="854"/>
      <c r="FH91" s="854"/>
      <c r="FI91" s="855"/>
      <c r="FJ91" s="853"/>
      <c r="FK91" s="854"/>
      <c r="FL91" s="854"/>
      <c r="FM91" s="855"/>
      <c r="FN91" s="853"/>
      <c r="FO91" s="854"/>
      <c r="FP91" s="854"/>
      <c r="FQ91" s="855"/>
      <c r="FR91" s="853"/>
      <c r="FS91" s="854"/>
      <c r="FT91" s="854"/>
      <c r="FU91" s="855"/>
      <c r="FV91" s="853"/>
      <c r="FW91" s="854"/>
      <c r="FX91" s="854"/>
      <c r="FY91" s="855"/>
      <c r="FZ91" s="853"/>
      <c r="GA91" s="854"/>
      <c r="GB91" s="854"/>
      <c r="GC91" s="855"/>
      <c r="GD91" s="853"/>
      <c r="GE91" s="854"/>
      <c r="GF91" s="854"/>
      <c r="GG91" s="855"/>
      <c r="GH91" s="853"/>
      <c r="GI91" s="854"/>
      <c r="GJ91" s="854"/>
      <c r="GK91" s="855"/>
      <c r="GL91" s="853"/>
      <c r="GM91" s="854"/>
      <c r="GN91" s="854"/>
      <c r="GO91" s="855"/>
      <c r="GP91" s="853"/>
      <c r="GQ91" s="854"/>
      <c r="GR91" s="854"/>
      <c r="GS91" s="855"/>
      <c r="GT91" s="853"/>
      <c r="GU91" s="854"/>
      <c r="GV91" s="854"/>
      <c r="GW91" s="855"/>
      <c r="GX91" s="853"/>
      <c r="GY91" s="854"/>
      <c r="GZ91" s="854"/>
      <c r="HA91" s="855"/>
      <c r="HB91" s="853"/>
      <c r="HC91" s="854"/>
      <c r="HD91" s="854"/>
      <c r="HE91" s="855"/>
      <c r="HF91" s="853"/>
      <c r="HG91" s="854"/>
      <c r="HH91" s="854"/>
      <c r="HI91" s="855"/>
      <c r="HJ91" s="853"/>
      <c r="HK91" s="854"/>
      <c r="HL91" s="854"/>
      <c r="HM91" s="855"/>
      <c r="HN91" s="853"/>
      <c r="HO91" s="854"/>
      <c r="HP91" s="854"/>
      <c r="HQ91" s="855"/>
      <c r="HR91" s="853"/>
      <c r="HS91" s="854"/>
      <c r="HT91" s="854"/>
      <c r="HU91" s="855"/>
      <c r="HV91" s="853"/>
      <c r="HW91" s="854"/>
      <c r="HX91" s="854"/>
      <c r="HY91" s="855"/>
      <c r="HZ91" s="853"/>
      <c r="IA91" s="854"/>
      <c r="IB91" s="854"/>
      <c r="IC91" s="855"/>
      <c r="ID91" s="853"/>
      <c r="IE91" s="854"/>
      <c r="IF91" s="854"/>
      <c r="IG91" s="855"/>
      <c r="IH91" s="853"/>
      <c r="II91" s="854"/>
      <c r="IJ91" s="854"/>
      <c r="IK91" s="855"/>
      <c r="IL91" s="853"/>
      <c r="IM91" s="854"/>
      <c r="IN91" s="854"/>
      <c r="IO91" s="855"/>
      <c r="IP91" s="853"/>
      <c r="IQ91" s="854"/>
      <c r="IR91" s="854"/>
      <c r="IS91" s="855"/>
      <c r="IT91" s="853"/>
      <c r="IU91" s="854"/>
      <c r="IV91" s="854"/>
      <c r="IW91" s="855"/>
      <c r="IX91" s="853"/>
      <c r="IY91" s="854"/>
      <c r="IZ91" s="854"/>
      <c r="JA91" s="855"/>
      <c r="JB91" s="853"/>
      <c r="JC91" s="854"/>
      <c r="JD91" s="854"/>
      <c r="JE91" s="855"/>
      <c r="JF91" s="853"/>
      <c r="JG91" s="854"/>
      <c r="JH91" s="854"/>
      <c r="JI91" s="855"/>
      <c r="JJ91" s="853"/>
      <c r="JK91" s="854"/>
      <c r="JL91" s="854"/>
      <c r="JM91" s="855"/>
      <c r="JN91" s="853"/>
      <c r="JO91" s="854"/>
      <c r="JP91" s="854"/>
      <c r="JQ91" s="855"/>
      <c r="JR91" s="853"/>
      <c r="JS91" s="854"/>
      <c r="JT91" s="854"/>
      <c r="JU91" s="855"/>
      <c r="JV91" s="853"/>
      <c r="JW91" s="854"/>
      <c r="JX91" s="854"/>
      <c r="JY91" s="855"/>
      <c r="JZ91" s="853"/>
      <c r="KA91" s="854"/>
      <c r="KB91" s="854"/>
      <c r="KC91" s="855"/>
      <c r="KD91" s="853"/>
      <c r="KE91" s="854"/>
      <c r="KF91" s="854"/>
      <c r="KG91" s="855"/>
      <c r="KH91" s="853"/>
      <c r="KI91" s="854"/>
      <c r="KJ91" s="854"/>
      <c r="KK91" s="855"/>
      <c r="KL91" s="853"/>
      <c r="KM91" s="854"/>
      <c r="KN91" s="854"/>
      <c r="KO91" s="855"/>
      <c r="KP91" s="853"/>
      <c r="KQ91" s="854"/>
      <c r="KR91" s="854"/>
      <c r="KS91" s="855"/>
      <c r="KT91" s="853"/>
      <c r="KU91" s="854"/>
      <c r="KV91" s="854"/>
      <c r="KW91" s="855"/>
      <c r="KX91" s="853"/>
      <c r="KY91" s="854"/>
      <c r="KZ91" s="854"/>
      <c r="LA91" s="855"/>
      <c r="LB91" s="853"/>
      <c r="LC91" s="854"/>
      <c r="LD91" s="854"/>
      <c r="LE91" s="855"/>
      <c r="LF91" s="853"/>
      <c r="LG91" s="854"/>
      <c r="LH91" s="854"/>
      <c r="LI91" s="855"/>
      <c r="LJ91" s="853"/>
      <c r="LK91" s="854"/>
      <c r="LL91" s="854"/>
      <c r="LM91" s="855"/>
    </row>
    <row r="92" spans="1:325">
      <c r="A92" s="310"/>
      <c r="B92" s="309" t="s">
        <v>512</v>
      </c>
      <c r="C92" s="297" t="s">
        <v>575</v>
      </c>
      <c r="D92" s="356">
        <f ca="1">SUMIF($F$6:$LM$6,"&lt;="&amp;PAL,$F92:$LM92)</f>
        <v>0</v>
      </c>
      <c r="E92" s="330"/>
      <c r="F92" s="853"/>
      <c r="G92" s="854"/>
      <c r="H92" s="854"/>
      <c r="I92" s="855"/>
      <c r="J92" s="853"/>
      <c r="K92" s="854"/>
      <c r="L92" s="854"/>
      <c r="M92" s="855"/>
      <c r="N92" s="853"/>
      <c r="O92" s="854"/>
      <c r="P92" s="854"/>
      <c r="Q92" s="855"/>
      <c r="R92" s="853"/>
      <c r="S92" s="854"/>
      <c r="T92" s="854"/>
      <c r="U92" s="855"/>
      <c r="V92" s="853"/>
      <c r="W92" s="854"/>
      <c r="X92" s="854"/>
      <c r="Y92" s="855"/>
      <c r="Z92" s="853"/>
      <c r="AA92" s="854"/>
      <c r="AB92" s="854"/>
      <c r="AC92" s="855"/>
      <c r="AD92" s="853"/>
      <c r="AE92" s="854"/>
      <c r="AF92" s="854"/>
      <c r="AG92" s="855"/>
      <c r="AH92" s="853"/>
      <c r="AI92" s="854"/>
      <c r="AJ92" s="854"/>
      <c r="AK92" s="855"/>
      <c r="AL92" s="853"/>
      <c r="AM92" s="854"/>
      <c r="AN92" s="854"/>
      <c r="AO92" s="855"/>
      <c r="AP92" s="853"/>
      <c r="AQ92" s="854"/>
      <c r="AR92" s="854"/>
      <c r="AS92" s="855"/>
      <c r="AT92" s="853"/>
      <c r="AU92" s="854"/>
      <c r="AV92" s="854"/>
      <c r="AW92" s="855"/>
      <c r="AX92" s="853"/>
      <c r="AY92" s="854"/>
      <c r="AZ92" s="854"/>
      <c r="BA92" s="855"/>
      <c r="BB92" s="853"/>
      <c r="BC92" s="854"/>
      <c r="BD92" s="854"/>
      <c r="BE92" s="855"/>
      <c r="BF92" s="853"/>
      <c r="BG92" s="854"/>
      <c r="BH92" s="854"/>
      <c r="BI92" s="855"/>
      <c r="BJ92" s="853"/>
      <c r="BK92" s="854"/>
      <c r="BL92" s="854"/>
      <c r="BM92" s="855"/>
      <c r="BN92" s="853"/>
      <c r="BO92" s="854"/>
      <c r="BP92" s="854"/>
      <c r="BQ92" s="855"/>
      <c r="BR92" s="853"/>
      <c r="BS92" s="854"/>
      <c r="BT92" s="854"/>
      <c r="BU92" s="855"/>
      <c r="BV92" s="853"/>
      <c r="BW92" s="854"/>
      <c r="BX92" s="854"/>
      <c r="BY92" s="855"/>
      <c r="BZ92" s="853"/>
      <c r="CA92" s="854"/>
      <c r="CB92" s="854"/>
      <c r="CC92" s="855"/>
      <c r="CD92" s="853"/>
      <c r="CE92" s="854"/>
      <c r="CF92" s="854"/>
      <c r="CG92" s="855"/>
      <c r="CH92" s="853"/>
      <c r="CI92" s="854"/>
      <c r="CJ92" s="854"/>
      <c r="CK92" s="855"/>
      <c r="CL92" s="853"/>
      <c r="CM92" s="854"/>
      <c r="CN92" s="854"/>
      <c r="CO92" s="855"/>
      <c r="CP92" s="853"/>
      <c r="CQ92" s="854"/>
      <c r="CR92" s="854"/>
      <c r="CS92" s="855"/>
      <c r="CT92" s="853"/>
      <c r="CU92" s="854"/>
      <c r="CV92" s="854"/>
      <c r="CW92" s="855"/>
      <c r="CX92" s="853"/>
      <c r="CY92" s="854"/>
      <c r="CZ92" s="854"/>
      <c r="DA92" s="855"/>
      <c r="DB92" s="853"/>
      <c r="DC92" s="854"/>
      <c r="DD92" s="854"/>
      <c r="DE92" s="855"/>
      <c r="DF92" s="853"/>
      <c r="DG92" s="854"/>
      <c r="DH92" s="854"/>
      <c r="DI92" s="855"/>
      <c r="DJ92" s="853"/>
      <c r="DK92" s="854"/>
      <c r="DL92" s="854"/>
      <c r="DM92" s="855"/>
      <c r="DN92" s="853"/>
      <c r="DO92" s="854"/>
      <c r="DP92" s="854"/>
      <c r="DQ92" s="855"/>
      <c r="DR92" s="853"/>
      <c r="DS92" s="854"/>
      <c r="DT92" s="854"/>
      <c r="DU92" s="855"/>
      <c r="DV92" s="853"/>
      <c r="DW92" s="854"/>
      <c r="DX92" s="854"/>
      <c r="DY92" s="855"/>
      <c r="DZ92" s="853"/>
      <c r="EA92" s="854"/>
      <c r="EB92" s="854"/>
      <c r="EC92" s="855"/>
      <c r="ED92" s="853"/>
      <c r="EE92" s="854"/>
      <c r="EF92" s="854"/>
      <c r="EG92" s="855"/>
      <c r="EH92" s="853"/>
      <c r="EI92" s="854"/>
      <c r="EJ92" s="854"/>
      <c r="EK92" s="855"/>
      <c r="EL92" s="853"/>
      <c r="EM92" s="854"/>
      <c r="EN92" s="854"/>
      <c r="EO92" s="855"/>
      <c r="EP92" s="853"/>
      <c r="EQ92" s="854"/>
      <c r="ER92" s="854"/>
      <c r="ES92" s="855"/>
      <c r="ET92" s="853"/>
      <c r="EU92" s="854"/>
      <c r="EV92" s="854"/>
      <c r="EW92" s="855"/>
      <c r="EX92" s="853"/>
      <c r="EY92" s="854"/>
      <c r="EZ92" s="854"/>
      <c r="FA92" s="855"/>
      <c r="FB92" s="853"/>
      <c r="FC92" s="854"/>
      <c r="FD92" s="854"/>
      <c r="FE92" s="855"/>
      <c r="FF92" s="853"/>
      <c r="FG92" s="854"/>
      <c r="FH92" s="854"/>
      <c r="FI92" s="855"/>
      <c r="FJ92" s="853"/>
      <c r="FK92" s="854"/>
      <c r="FL92" s="854"/>
      <c r="FM92" s="855"/>
      <c r="FN92" s="853"/>
      <c r="FO92" s="854"/>
      <c r="FP92" s="854"/>
      <c r="FQ92" s="855"/>
      <c r="FR92" s="853"/>
      <c r="FS92" s="854"/>
      <c r="FT92" s="854"/>
      <c r="FU92" s="855"/>
      <c r="FV92" s="853"/>
      <c r="FW92" s="854"/>
      <c r="FX92" s="854"/>
      <c r="FY92" s="855"/>
      <c r="FZ92" s="853"/>
      <c r="GA92" s="854"/>
      <c r="GB92" s="854"/>
      <c r="GC92" s="855"/>
      <c r="GD92" s="853"/>
      <c r="GE92" s="854"/>
      <c r="GF92" s="854"/>
      <c r="GG92" s="855"/>
      <c r="GH92" s="853"/>
      <c r="GI92" s="854"/>
      <c r="GJ92" s="854"/>
      <c r="GK92" s="855"/>
      <c r="GL92" s="853"/>
      <c r="GM92" s="854"/>
      <c r="GN92" s="854"/>
      <c r="GO92" s="855"/>
      <c r="GP92" s="853"/>
      <c r="GQ92" s="854"/>
      <c r="GR92" s="854"/>
      <c r="GS92" s="855"/>
      <c r="GT92" s="853"/>
      <c r="GU92" s="854"/>
      <c r="GV92" s="854"/>
      <c r="GW92" s="855"/>
      <c r="GX92" s="853"/>
      <c r="GY92" s="854"/>
      <c r="GZ92" s="854"/>
      <c r="HA92" s="855"/>
      <c r="HB92" s="853"/>
      <c r="HC92" s="854"/>
      <c r="HD92" s="854"/>
      <c r="HE92" s="855"/>
      <c r="HF92" s="853"/>
      <c r="HG92" s="854"/>
      <c r="HH92" s="854"/>
      <c r="HI92" s="855"/>
      <c r="HJ92" s="853"/>
      <c r="HK92" s="854"/>
      <c r="HL92" s="854"/>
      <c r="HM92" s="855"/>
      <c r="HN92" s="853"/>
      <c r="HO92" s="854"/>
      <c r="HP92" s="854"/>
      <c r="HQ92" s="855"/>
      <c r="HR92" s="853"/>
      <c r="HS92" s="854"/>
      <c r="HT92" s="854"/>
      <c r="HU92" s="855"/>
      <c r="HV92" s="853"/>
      <c r="HW92" s="854"/>
      <c r="HX92" s="854"/>
      <c r="HY92" s="855"/>
      <c r="HZ92" s="853"/>
      <c r="IA92" s="854"/>
      <c r="IB92" s="854"/>
      <c r="IC92" s="855"/>
      <c r="ID92" s="853"/>
      <c r="IE92" s="854"/>
      <c r="IF92" s="854"/>
      <c r="IG92" s="855"/>
      <c r="IH92" s="853"/>
      <c r="II92" s="854"/>
      <c r="IJ92" s="854"/>
      <c r="IK92" s="855"/>
      <c r="IL92" s="853"/>
      <c r="IM92" s="854"/>
      <c r="IN92" s="854"/>
      <c r="IO92" s="855"/>
      <c r="IP92" s="853"/>
      <c r="IQ92" s="854"/>
      <c r="IR92" s="854"/>
      <c r="IS92" s="855"/>
      <c r="IT92" s="853"/>
      <c r="IU92" s="854"/>
      <c r="IV92" s="854"/>
      <c r="IW92" s="855"/>
      <c r="IX92" s="853"/>
      <c r="IY92" s="854"/>
      <c r="IZ92" s="854"/>
      <c r="JA92" s="855"/>
      <c r="JB92" s="853"/>
      <c r="JC92" s="854"/>
      <c r="JD92" s="854"/>
      <c r="JE92" s="855"/>
      <c r="JF92" s="853"/>
      <c r="JG92" s="854"/>
      <c r="JH92" s="854"/>
      <c r="JI92" s="855"/>
      <c r="JJ92" s="853"/>
      <c r="JK92" s="854"/>
      <c r="JL92" s="854"/>
      <c r="JM92" s="855"/>
      <c r="JN92" s="853"/>
      <c r="JO92" s="854"/>
      <c r="JP92" s="854"/>
      <c r="JQ92" s="855"/>
      <c r="JR92" s="853"/>
      <c r="JS92" s="854"/>
      <c r="JT92" s="854"/>
      <c r="JU92" s="855"/>
      <c r="JV92" s="853"/>
      <c r="JW92" s="854"/>
      <c r="JX92" s="854"/>
      <c r="JY92" s="855"/>
      <c r="JZ92" s="853"/>
      <c r="KA92" s="854"/>
      <c r="KB92" s="854"/>
      <c r="KC92" s="855"/>
      <c r="KD92" s="853"/>
      <c r="KE92" s="854"/>
      <c r="KF92" s="854"/>
      <c r="KG92" s="855"/>
      <c r="KH92" s="853"/>
      <c r="KI92" s="854"/>
      <c r="KJ92" s="854"/>
      <c r="KK92" s="855"/>
      <c r="KL92" s="853"/>
      <c r="KM92" s="854"/>
      <c r="KN92" s="854"/>
      <c r="KO92" s="855"/>
      <c r="KP92" s="853"/>
      <c r="KQ92" s="854"/>
      <c r="KR92" s="854"/>
      <c r="KS92" s="855"/>
      <c r="KT92" s="853"/>
      <c r="KU92" s="854"/>
      <c r="KV92" s="854"/>
      <c r="KW92" s="855"/>
      <c r="KX92" s="853"/>
      <c r="KY92" s="854"/>
      <c r="KZ92" s="854"/>
      <c r="LA92" s="855"/>
      <c r="LB92" s="853"/>
      <c r="LC92" s="854"/>
      <c r="LD92" s="854"/>
      <c r="LE92" s="855"/>
      <c r="LF92" s="853"/>
      <c r="LG92" s="854"/>
      <c r="LH92" s="854"/>
      <c r="LI92" s="855"/>
      <c r="LJ92" s="853"/>
      <c r="LK92" s="854"/>
      <c r="LL92" s="854"/>
      <c r="LM92" s="855"/>
    </row>
    <row r="93" spans="1:325" ht="28.8">
      <c r="A93" s="310"/>
      <c r="B93" s="360" t="s">
        <v>555</v>
      </c>
      <c r="C93" s="361" t="s">
        <v>437</v>
      </c>
      <c r="D93" s="362" t="s">
        <v>576</v>
      </c>
      <c r="E93" s="363" t="s">
        <v>390</v>
      </c>
      <c r="F93" s="875"/>
      <c r="G93" s="876"/>
      <c r="H93" s="876"/>
      <c r="I93" s="876"/>
      <c r="J93" s="876"/>
      <c r="K93" s="876"/>
      <c r="L93" s="876"/>
      <c r="M93" s="876"/>
      <c r="N93" s="876"/>
      <c r="O93" s="876"/>
      <c r="P93" s="876"/>
      <c r="Q93" s="876"/>
      <c r="R93" s="876"/>
      <c r="S93" s="876"/>
      <c r="T93" s="876"/>
      <c r="U93" s="876"/>
      <c r="V93" s="876"/>
      <c r="W93" s="876"/>
      <c r="X93" s="876"/>
      <c r="Y93" s="876"/>
      <c r="Z93" s="876"/>
      <c r="AA93" s="876"/>
      <c r="AB93" s="876"/>
      <c r="AC93" s="876"/>
      <c r="AD93" s="876"/>
      <c r="AE93" s="876"/>
      <c r="AF93" s="876"/>
      <c r="AG93" s="876"/>
      <c r="AH93" s="876"/>
      <c r="AI93" s="876"/>
      <c r="AJ93" s="876"/>
      <c r="AK93" s="876"/>
      <c r="AL93" s="876"/>
      <c r="AM93" s="876"/>
      <c r="AN93" s="876"/>
      <c r="AO93" s="876"/>
      <c r="AP93" s="876"/>
      <c r="AQ93" s="876"/>
      <c r="AR93" s="876"/>
      <c r="AS93" s="876"/>
      <c r="AT93" s="876"/>
      <c r="AU93" s="876"/>
      <c r="AV93" s="876"/>
      <c r="AW93" s="876"/>
      <c r="AX93" s="876"/>
      <c r="AY93" s="876"/>
      <c r="AZ93" s="876"/>
      <c r="BA93" s="876"/>
      <c r="BB93" s="876"/>
      <c r="BC93" s="876"/>
      <c r="BD93" s="876"/>
      <c r="BE93" s="876"/>
      <c r="BF93" s="876"/>
      <c r="BG93" s="876"/>
      <c r="BH93" s="876"/>
      <c r="BI93" s="876"/>
      <c r="BJ93" s="876"/>
      <c r="BK93" s="876"/>
      <c r="BL93" s="876"/>
      <c r="BM93" s="876"/>
      <c r="BN93" s="876"/>
      <c r="BO93" s="876"/>
      <c r="BP93" s="876"/>
      <c r="BQ93" s="876"/>
      <c r="BR93" s="876"/>
      <c r="BS93" s="876"/>
      <c r="BT93" s="876"/>
      <c r="BU93" s="876"/>
      <c r="BV93" s="876"/>
      <c r="BW93" s="876"/>
      <c r="BX93" s="876"/>
      <c r="BY93" s="876"/>
      <c r="BZ93" s="876"/>
      <c r="CA93" s="876"/>
      <c r="CB93" s="876"/>
      <c r="CC93" s="876"/>
      <c r="CD93" s="876"/>
      <c r="CE93" s="876"/>
      <c r="CF93" s="876"/>
      <c r="CG93" s="876"/>
      <c r="CH93" s="876"/>
      <c r="CI93" s="876"/>
      <c r="CJ93" s="876"/>
      <c r="CK93" s="876"/>
      <c r="CL93" s="876"/>
      <c r="CM93" s="876"/>
      <c r="CN93" s="876"/>
      <c r="CO93" s="876"/>
      <c r="CP93" s="876"/>
      <c r="CQ93" s="876"/>
      <c r="CR93" s="876"/>
      <c r="CS93" s="876"/>
      <c r="CT93" s="876"/>
      <c r="CU93" s="876"/>
      <c r="CV93" s="876"/>
      <c r="CW93" s="876"/>
      <c r="CX93" s="876"/>
      <c r="CY93" s="876"/>
      <c r="CZ93" s="876"/>
      <c r="DA93" s="876"/>
      <c r="DB93" s="876"/>
      <c r="DC93" s="876"/>
      <c r="DD93" s="876"/>
      <c r="DE93" s="876"/>
      <c r="DF93" s="876"/>
      <c r="DG93" s="876"/>
      <c r="DH93" s="876"/>
      <c r="DI93" s="876"/>
      <c r="DJ93" s="876"/>
      <c r="DK93" s="876"/>
      <c r="DL93" s="876"/>
      <c r="DM93" s="876"/>
      <c r="DN93" s="876"/>
      <c r="DO93" s="876"/>
      <c r="DP93" s="876"/>
      <c r="DQ93" s="876"/>
      <c r="DR93" s="876"/>
      <c r="DS93" s="876"/>
      <c r="DT93" s="876"/>
      <c r="DU93" s="876"/>
      <c r="DV93" s="876"/>
      <c r="DW93" s="876"/>
      <c r="DX93" s="876"/>
      <c r="DY93" s="876"/>
      <c r="DZ93" s="876"/>
      <c r="EA93" s="876"/>
      <c r="EB93" s="876"/>
      <c r="EC93" s="876"/>
      <c r="ED93" s="876"/>
      <c r="EE93" s="876"/>
      <c r="EF93" s="876"/>
      <c r="EG93" s="876"/>
      <c r="EH93" s="876"/>
      <c r="EI93" s="876"/>
      <c r="EJ93" s="876"/>
      <c r="EK93" s="876"/>
      <c r="EL93" s="876"/>
      <c r="EM93" s="876"/>
      <c r="EN93" s="876"/>
      <c r="EO93" s="876"/>
      <c r="EP93" s="876"/>
      <c r="EQ93" s="876"/>
      <c r="ER93" s="876"/>
      <c r="ES93" s="876"/>
      <c r="ET93" s="876"/>
      <c r="EU93" s="876"/>
      <c r="EV93" s="876"/>
      <c r="EW93" s="876"/>
      <c r="EX93" s="876"/>
      <c r="EY93" s="876"/>
      <c r="EZ93" s="876"/>
      <c r="FA93" s="876"/>
      <c r="FB93" s="876"/>
      <c r="FC93" s="876"/>
      <c r="FD93" s="876"/>
      <c r="FE93" s="876"/>
      <c r="FF93" s="876"/>
      <c r="FG93" s="876"/>
      <c r="FH93" s="876"/>
      <c r="FI93" s="876"/>
      <c r="FJ93" s="876"/>
      <c r="FK93" s="876"/>
      <c r="FL93" s="876"/>
      <c r="FM93" s="876"/>
      <c r="FN93" s="876"/>
      <c r="FO93" s="876"/>
      <c r="FP93" s="876"/>
      <c r="FQ93" s="876"/>
      <c r="FR93" s="876"/>
      <c r="FS93" s="876"/>
      <c r="FT93" s="876"/>
      <c r="FU93" s="876"/>
      <c r="FV93" s="876"/>
      <c r="FW93" s="876"/>
      <c r="FX93" s="876"/>
      <c r="FY93" s="876"/>
      <c r="FZ93" s="876"/>
      <c r="GA93" s="876"/>
      <c r="GB93" s="876"/>
      <c r="GC93" s="876"/>
      <c r="GD93" s="876"/>
      <c r="GE93" s="876"/>
      <c r="GF93" s="876"/>
      <c r="GG93" s="876"/>
      <c r="GH93" s="876"/>
      <c r="GI93" s="876"/>
      <c r="GJ93" s="876"/>
      <c r="GK93" s="876"/>
      <c r="GL93" s="876"/>
      <c r="GM93" s="876"/>
      <c r="GN93" s="876"/>
      <c r="GO93" s="876"/>
      <c r="GP93" s="876"/>
      <c r="GQ93" s="876"/>
      <c r="GR93" s="876"/>
      <c r="GS93" s="876"/>
      <c r="GT93" s="876"/>
      <c r="GU93" s="876"/>
      <c r="GV93" s="876"/>
      <c r="GW93" s="876"/>
      <c r="GX93" s="876"/>
      <c r="GY93" s="876"/>
      <c r="GZ93" s="876"/>
      <c r="HA93" s="876"/>
      <c r="HB93" s="876"/>
      <c r="HC93" s="876"/>
      <c r="HD93" s="876"/>
      <c r="HE93" s="876"/>
      <c r="HF93" s="876"/>
      <c r="HG93" s="876"/>
      <c r="HH93" s="876"/>
      <c r="HI93" s="876"/>
      <c r="HJ93" s="876"/>
      <c r="HK93" s="876"/>
      <c r="HL93" s="876"/>
      <c r="HM93" s="876"/>
      <c r="HN93" s="876"/>
      <c r="HO93" s="876"/>
      <c r="HP93" s="876"/>
      <c r="HQ93" s="876"/>
      <c r="HR93" s="876"/>
      <c r="HS93" s="876"/>
      <c r="HT93" s="876"/>
      <c r="HU93" s="876"/>
      <c r="HV93" s="876"/>
      <c r="HW93" s="876"/>
      <c r="HX93" s="876"/>
      <c r="HY93" s="876"/>
      <c r="HZ93" s="876"/>
      <c r="IA93" s="876"/>
      <c r="IB93" s="876"/>
      <c r="IC93" s="876"/>
      <c r="ID93" s="876"/>
      <c r="IE93" s="876"/>
      <c r="IF93" s="876"/>
      <c r="IG93" s="876"/>
      <c r="IH93" s="876"/>
      <c r="II93" s="876"/>
      <c r="IJ93" s="876"/>
      <c r="IK93" s="876"/>
      <c r="IL93" s="876"/>
      <c r="IM93" s="876"/>
      <c r="IN93" s="876"/>
      <c r="IO93" s="876"/>
      <c r="IP93" s="876"/>
      <c r="IQ93" s="876"/>
      <c r="IR93" s="876"/>
      <c r="IS93" s="876"/>
      <c r="IT93" s="876"/>
      <c r="IU93" s="876"/>
      <c r="IV93" s="876"/>
      <c r="IW93" s="876"/>
      <c r="IX93" s="876"/>
      <c r="IY93" s="876"/>
      <c r="IZ93" s="876"/>
      <c r="JA93" s="876"/>
      <c r="JB93" s="876"/>
      <c r="JC93" s="876"/>
      <c r="JD93" s="876"/>
      <c r="JE93" s="876"/>
      <c r="JF93" s="876"/>
      <c r="JG93" s="876"/>
      <c r="JH93" s="876"/>
      <c r="JI93" s="876"/>
      <c r="JJ93" s="876"/>
      <c r="JK93" s="876"/>
      <c r="JL93" s="876"/>
      <c r="JM93" s="876"/>
      <c r="JN93" s="876"/>
      <c r="JO93" s="876"/>
      <c r="JP93" s="876"/>
      <c r="JQ93" s="876"/>
      <c r="JR93" s="876"/>
      <c r="JS93" s="876"/>
      <c r="JT93" s="876"/>
      <c r="JU93" s="876"/>
      <c r="JV93" s="876"/>
      <c r="JW93" s="876"/>
      <c r="JX93" s="876"/>
      <c r="JY93" s="876"/>
      <c r="JZ93" s="876"/>
      <c r="KA93" s="876"/>
      <c r="KB93" s="876"/>
      <c r="KC93" s="876"/>
      <c r="KD93" s="876"/>
      <c r="KE93" s="876"/>
      <c r="KF93" s="876"/>
      <c r="KG93" s="876"/>
      <c r="KH93" s="876"/>
      <c r="KI93" s="876"/>
      <c r="KJ93" s="876"/>
      <c r="KK93" s="876"/>
      <c r="KL93" s="876"/>
      <c r="KM93" s="876"/>
      <c r="KN93" s="876"/>
      <c r="KO93" s="876"/>
      <c r="KP93" s="876"/>
      <c r="KQ93" s="876"/>
      <c r="KR93" s="876"/>
      <c r="KS93" s="876"/>
      <c r="KT93" s="876"/>
      <c r="KU93" s="876"/>
      <c r="KV93" s="876"/>
      <c r="KW93" s="876"/>
      <c r="KX93" s="876"/>
      <c r="KY93" s="876"/>
      <c r="KZ93" s="876"/>
      <c r="LA93" s="876"/>
      <c r="LB93" s="876"/>
      <c r="LC93" s="876"/>
      <c r="LD93" s="876"/>
      <c r="LE93" s="876"/>
      <c r="LF93" s="876"/>
      <c r="LG93" s="876"/>
      <c r="LH93" s="876"/>
      <c r="LI93" s="876"/>
      <c r="LJ93" s="876"/>
      <c r="LK93" s="876"/>
      <c r="LL93" s="876"/>
      <c r="LM93" s="877"/>
    </row>
    <row r="94" spans="1:325">
      <c r="A94" s="310"/>
      <c r="B94" s="364" t="s">
        <v>556</v>
      </c>
      <c r="C94" s="365" t="s">
        <v>436</v>
      </c>
      <c r="D94" s="380">
        <f ca="1">SUMIF($F$6:$LM$6,"&lt;="&amp;PAL,$F94:$LM94)</f>
        <v>61361820.046499997</v>
      </c>
      <c r="E94" s="367">
        <f ca="1">IFERROR(D95/D94,"")</f>
        <v>0.82291939779058465</v>
      </c>
      <c r="F94" s="867">
        <f ca="1">IFERROR(HLOOKUP(F$7,Rezultatai!$H$40:$DC$118,79,FALSE),0)</f>
        <v>0</v>
      </c>
      <c r="G94" s="865"/>
      <c r="H94" s="865"/>
      <c r="I94" s="866"/>
      <c r="J94" s="873">
        <f ca="1">IFERROR(HLOOKUP(J$7,Rezultatai!$H$40:$DC$118,79,FALSE),0)</f>
        <v>5244384.9000000004</v>
      </c>
      <c r="K94" s="865"/>
      <c r="L94" s="865"/>
      <c r="M94" s="866"/>
      <c r="N94" s="873">
        <f ca="1">IFERROR(HLOOKUP(N$7,Rezultatai!$H$40:$DC$118,79,FALSE),0)</f>
        <v>1883482</v>
      </c>
      <c r="O94" s="865"/>
      <c r="P94" s="865"/>
      <c r="Q94" s="866"/>
      <c r="R94" s="873">
        <f ca="1">IFERROR(HLOOKUP(R$7,Rezultatai!$H$40:$DC$118,79,FALSE),0)</f>
        <v>7428561.2165000001</v>
      </c>
      <c r="S94" s="865"/>
      <c r="T94" s="865"/>
      <c r="U94" s="866"/>
      <c r="V94" s="873">
        <f ca="1">IFERROR(HLOOKUP(V$7,Rezultatai!$H$40:$DC$118,79,FALSE),0)</f>
        <v>5742151.9300000006</v>
      </c>
      <c r="W94" s="865"/>
      <c r="X94" s="865"/>
      <c r="Y94" s="866"/>
      <c r="Z94" s="873">
        <f ca="1">IFERROR(HLOOKUP(Z$7,Rezultatai!$H$40:$DC$118,79,FALSE),0)</f>
        <v>15398255</v>
      </c>
      <c r="AA94" s="865"/>
      <c r="AB94" s="865"/>
      <c r="AC94" s="866"/>
      <c r="AD94" s="873">
        <f ca="1">IFERROR(HLOOKUP(AD$7,Rezultatai!$H$40:$DC$118,79,FALSE),0)</f>
        <v>16406185</v>
      </c>
      <c r="AE94" s="865"/>
      <c r="AF94" s="865"/>
      <c r="AG94" s="866"/>
      <c r="AH94" s="873">
        <f ca="1">IFERROR(HLOOKUP(AH$7,Rezultatai!$H$40:$DC$118,79,FALSE),0)</f>
        <v>9258800</v>
      </c>
      <c r="AI94" s="865"/>
      <c r="AJ94" s="865"/>
      <c r="AK94" s="866"/>
      <c r="AL94" s="873">
        <f ca="1">IFERROR(HLOOKUP(AL$7,Rezultatai!$H$40:$DC$118,79,FALSE),0)</f>
        <v>0</v>
      </c>
      <c r="AM94" s="865"/>
      <c r="AN94" s="865"/>
      <c r="AO94" s="866"/>
      <c r="AP94" s="873">
        <f ca="1">IFERROR(HLOOKUP(AP$7,Rezultatai!$H$40:$DC$118,79,FALSE),0)</f>
        <v>0</v>
      </c>
      <c r="AQ94" s="865"/>
      <c r="AR94" s="865"/>
      <c r="AS94" s="866"/>
      <c r="AT94" s="873">
        <f ca="1">IFERROR(HLOOKUP(AT$7,Rezultatai!$H$40:$DC$118,79,FALSE),0)</f>
        <v>0</v>
      </c>
      <c r="AU94" s="865"/>
      <c r="AV94" s="865"/>
      <c r="AW94" s="866"/>
      <c r="AX94" s="873">
        <f ca="1">IFERROR(HLOOKUP(AX$7,Rezultatai!$H$40:$DC$118,79,FALSE),0)</f>
        <v>0</v>
      </c>
      <c r="AY94" s="865"/>
      <c r="AZ94" s="865"/>
      <c r="BA94" s="866"/>
      <c r="BB94" s="873">
        <f ca="1">IFERROR(HLOOKUP(BB$7,Rezultatai!$H$40:$DC$118,79,FALSE),0)</f>
        <v>0</v>
      </c>
      <c r="BC94" s="865"/>
      <c r="BD94" s="865"/>
      <c r="BE94" s="866"/>
      <c r="BF94" s="873">
        <f ca="1">IFERROR(HLOOKUP(BF$7,Rezultatai!$H$40:$DC$118,79,FALSE),0)</f>
        <v>0</v>
      </c>
      <c r="BG94" s="865"/>
      <c r="BH94" s="865"/>
      <c r="BI94" s="866"/>
      <c r="BJ94" s="873">
        <f ca="1">IFERROR(HLOOKUP(BJ$7,Rezultatai!$H$40:$DC$118,79,FALSE),0)</f>
        <v>0</v>
      </c>
      <c r="BK94" s="865"/>
      <c r="BL94" s="865"/>
      <c r="BM94" s="866"/>
      <c r="BN94" s="873">
        <f ca="1">IFERROR(HLOOKUP(BN$7,Rezultatai!$H$40:$DC$118,79,FALSE),0)</f>
        <v>0</v>
      </c>
      <c r="BO94" s="865"/>
      <c r="BP94" s="865"/>
      <c r="BQ94" s="866"/>
      <c r="BR94" s="873">
        <f ca="1">IFERROR(HLOOKUP(BR$7,Rezultatai!$H$40:$DC$118,79,FALSE),0)</f>
        <v>0</v>
      </c>
      <c r="BS94" s="865"/>
      <c r="BT94" s="865"/>
      <c r="BU94" s="866"/>
      <c r="BV94" s="873">
        <f ca="1">IFERROR(HLOOKUP(BV$7,Rezultatai!$H$40:$DC$118,79,FALSE),0)</f>
        <v>0</v>
      </c>
      <c r="BW94" s="865"/>
      <c r="BX94" s="865"/>
      <c r="BY94" s="866"/>
      <c r="BZ94" s="873">
        <f ca="1">IFERROR(HLOOKUP(BZ$7,Rezultatai!$H$40:$DC$118,79,FALSE),0)</f>
        <v>0</v>
      </c>
      <c r="CA94" s="865"/>
      <c r="CB94" s="865"/>
      <c r="CC94" s="866"/>
      <c r="CD94" s="873">
        <f ca="1">IFERROR(HLOOKUP(CD$7,Rezultatai!$H$40:$DC$118,79,FALSE),0)</f>
        <v>0</v>
      </c>
      <c r="CE94" s="865"/>
      <c r="CF94" s="865"/>
      <c r="CG94" s="866"/>
      <c r="CH94" s="873">
        <f ca="1">IFERROR(HLOOKUP(CH$7,Rezultatai!$H$40:$DC$118,79,FALSE),0)</f>
        <v>0</v>
      </c>
      <c r="CI94" s="865"/>
      <c r="CJ94" s="865"/>
      <c r="CK94" s="866"/>
      <c r="CL94" s="873">
        <f ca="1">IFERROR(HLOOKUP(CL$7,Rezultatai!$H$40:$DC$118,79,FALSE),0)</f>
        <v>0</v>
      </c>
      <c r="CM94" s="865"/>
      <c r="CN94" s="865"/>
      <c r="CO94" s="866"/>
      <c r="CP94" s="873">
        <f ca="1">IFERROR(HLOOKUP(CP$7,Rezultatai!$H$40:$DC$118,79,FALSE),0)</f>
        <v>0</v>
      </c>
      <c r="CQ94" s="865"/>
      <c r="CR94" s="865"/>
      <c r="CS94" s="866"/>
      <c r="CT94" s="873">
        <f ca="1">IFERROR(HLOOKUP(CT$7,Rezultatai!$H$40:$DC$118,79,FALSE),0)</f>
        <v>0</v>
      </c>
      <c r="CU94" s="865"/>
      <c r="CV94" s="865"/>
      <c r="CW94" s="866"/>
      <c r="CX94" s="873">
        <f ca="1">IFERROR(HLOOKUP(CX$7,Rezultatai!$H$40:$DC$118,79,FALSE),0)</f>
        <v>0</v>
      </c>
      <c r="CY94" s="865"/>
      <c r="CZ94" s="865"/>
      <c r="DA94" s="866"/>
      <c r="DB94" s="873">
        <f ca="1">IFERROR(HLOOKUP(DB$7,Rezultatai!$H$40:$DC$118,79,FALSE),0)</f>
        <v>0</v>
      </c>
      <c r="DC94" s="865"/>
      <c r="DD94" s="865"/>
      <c r="DE94" s="866"/>
      <c r="DF94" s="873">
        <f ca="1">IFERROR(HLOOKUP(DF$7,Rezultatai!$H$40:$DC$118,79,FALSE),0)</f>
        <v>0</v>
      </c>
      <c r="DG94" s="865"/>
      <c r="DH94" s="865"/>
      <c r="DI94" s="866"/>
      <c r="DJ94" s="873">
        <f ca="1">IFERROR(HLOOKUP(DJ$7,Rezultatai!$H$40:$DC$118,79,FALSE),0)</f>
        <v>0</v>
      </c>
      <c r="DK94" s="865"/>
      <c r="DL94" s="865"/>
      <c r="DM94" s="866"/>
      <c r="DN94" s="873">
        <f ca="1">IFERROR(HLOOKUP(DN$7,Rezultatai!$H$40:$DC$118,79,FALSE),0)</f>
        <v>0</v>
      </c>
      <c r="DO94" s="865"/>
      <c r="DP94" s="865"/>
      <c r="DQ94" s="866"/>
      <c r="DR94" s="873">
        <f ca="1">IFERROR(HLOOKUP(DR$7,Rezultatai!$H$40:$DC$118,79,FALSE),0)</f>
        <v>0</v>
      </c>
      <c r="DS94" s="865"/>
      <c r="DT94" s="865"/>
      <c r="DU94" s="866"/>
      <c r="DV94" s="873">
        <f ca="1">IFERROR(HLOOKUP(DV$7,Rezultatai!$H$40:$DC$118,79,FALSE),0)</f>
        <v>0</v>
      </c>
      <c r="DW94" s="865"/>
      <c r="DX94" s="865"/>
      <c r="DY94" s="866"/>
      <c r="DZ94" s="873">
        <f ca="1">IFERROR(HLOOKUP(DZ$7,Rezultatai!$H$40:$DC$118,79,FALSE),0)</f>
        <v>0</v>
      </c>
      <c r="EA94" s="865"/>
      <c r="EB94" s="865"/>
      <c r="EC94" s="866"/>
      <c r="ED94" s="873">
        <f ca="1">IFERROR(HLOOKUP(ED$7,Rezultatai!$H$40:$DC$118,79,FALSE),0)</f>
        <v>0</v>
      </c>
      <c r="EE94" s="865"/>
      <c r="EF94" s="865"/>
      <c r="EG94" s="866"/>
      <c r="EH94" s="873">
        <f ca="1">IFERROR(HLOOKUP(EH$7,Rezultatai!$H$40:$DC$118,79,FALSE),0)</f>
        <v>0</v>
      </c>
      <c r="EI94" s="865"/>
      <c r="EJ94" s="865"/>
      <c r="EK94" s="866"/>
      <c r="EL94" s="873">
        <f ca="1">IFERROR(HLOOKUP(EL$7,Rezultatai!$H$40:$DC$118,79,FALSE),0)</f>
        <v>0</v>
      </c>
      <c r="EM94" s="865"/>
      <c r="EN94" s="865"/>
      <c r="EO94" s="866"/>
      <c r="EP94" s="873">
        <f ca="1">IFERROR(HLOOKUP(EP$7,Rezultatai!$H$40:$DC$118,79,FALSE),0)</f>
        <v>0</v>
      </c>
      <c r="EQ94" s="865"/>
      <c r="ER94" s="865"/>
      <c r="ES94" s="866"/>
      <c r="ET94" s="873">
        <f ca="1">IFERROR(HLOOKUP(ET$7,Rezultatai!$H$40:$DC$118,79,FALSE),0)</f>
        <v>0</v>
      </c>
      <c r="EU94" s="865"/>
      <c r="EV94" s="865"/>
      <c r="EW94" s="866"/>
      <c r="EX94" s="873">
        <f ca="1">IFERROR(HLOOKUP(EX$7,Rezultatai!$H$40:$DC$118,79,FALSE),0)</f>
        <v>0</v>
      </c>
      <c r="EY94" s="865"/>
      <c r="EZ94" s="865"/>
      <c r="FA94" s="866"/>
      <c r="FB94" s="873">
        <f ca="1">IFERROR(HLOOKUP(FB$7,Rezultatai!$H$40:$DC$118,79,FALSE),0)</f>
        <v>0</v>
      </c>
      <c r="FC94" s="865"/>
      <c r="FD94" s="865"/>
      <c r="FE94" s="866"/>
      <c r="FF94" s="873">
        <f ca="1">IFERROR(HLOOKUP(FF$7,Rezultatai!$H$40:$DC$118,79,FALSE),0)</f>
        <v>0</v>
      </c>
      <c r="FG94" s="865"/>
      <c r="FH94" s="865"/>
      <c r="FI94" s="866"/>
      <c r="FJ94" s="873">
        <f ca="1">IFERROR(HLOOKUP(FJ$7,Rezultatai!$H$40:$DC$118,79,FALSE),0)</f>
        <v>0</v>
      </c>
      <c r="FK94" s="865"/>
      <c r="FL94" s="865"/>
      <c r="FM94" s="866"/>
      <c r="FN94" s="873">
        <f ca="1">IFERROR(HLOOKUP(FN$7,Rezultatai!$H$40:$DC$118,79,FALSE),0)</f>
        <v>0</v>
      </c>
      <c r="FO94" s="865"/>
      <c r="FP94" s="865"/>
      <c r="FQ94" s="866"/>
      <c r="FR94" s="873">
        <f ca="1">IFERROR(HLOOKUP(FR$7,Rezultatai!$H$40:$DC$118,79,FALSE),0)</f>
        <v>0</v>
      </c>
      <c r="FS94" s="865"/>
      <c r="FT94" s="865"/>
      <c r="FU94" s="866"/>
      <c r="FV94" s="873">
        <f ca="1">IFERROR(HLOOKUP(FV$7,Rezultatai!$H$40:$DC$118,79,FALSE),0)</f>
        <v>0</v>
      </c>
      <c r="FW94" s="865"/>
      <c r="FX94" s="865"/>
      <c r="FY94" s="866"/>
      <c r="FZ94" s="873">
        <f ca="1">IFERROR(HLOOKUP(FZ$7,Rezultatai!$H$40:$DC$118,79,FALSE),0)</f>
        <v>0</v>
      </c>
      <c r="GA94" s="865"/>
      <c r="GB94" s="865"/>
      <c r="GC94" s="866"/>
      <c r="GD94" s="873">
        <f ca="1">IFERROR(HLOOKUP(GD$7,Rezultatai!$H$40:$DC$118,79,FALSE),0)</f>
        <v>0</v>
      </c>
      <c r="GE94" s="865"/>
      <c r="GF94" s="865"/>
      <c r="GG94" s="866"/>
      <c r="GH94" s="873">
        <f ca="1">IFERROR(HLOOKUP(GH$7,Rezultatai!$H$40:$DC$118,79,FALSE),0)</f>
        <v>0</v>
      </c>
      <c r="GI94" s="865"/>
      <c r="GJ94" s="865"/>
      <c r="GK94" s="866"/>
      <c r="GL94" s="873">
        <f ca="1">IFERROR(HLOOKUP(GL$7,Rezultatai!$H$40:$DC$118,79,FALSE),0)</f>
        <v>0</v>
      </c>
      <c r="GM94" s="865"/>
      <c r="GN94" s="865"/>
      <c r="GO94" s="866"/>
      <c r="GP94" s="873">
        <f ca="1">IFERROR(HLOOKUP(GP$7,Rezultatai!$H$40:$DC$118,79,FALSE),0)</f>
        <v>0</v>
      </c>
      <c r="GQ94" s="865"/>
      <c r="GR94" s="865"/>
      <c r="GS94" s="866"/>
      <c r="GT94" s="873">
        <f ca="1">IFERROR(HLOOKUP(GT$7,Rezultatai!$H$40:$DC$118,79,FALSE),0)</f>
        <v>0</v>
      </c>
      <c r="GU94" s="865"/>
      <c r="GV94" s="865"/>
      <c r="GW94" s="866"/>
      <c r="GX94" s="873">
        <f ca="1">IFERROR(HLOOKUP(GX$7,Rezultatai!$H$40:$DC$118,79,FALSE),0)</f>
        <v>0</v>
      </c>
      <c r="GY94" s="865"/>
      <c r="GZ94" s="865"/>
      <c r="HA94" s="866"/>
      <c r="HB94" s="873">
        <f ca="1">IFERROR(HLOOKUP(HB$7,Rezultatai!$H$40:$DC$118,79,FALSE),0)</f>
        <v>0</v>
      </c>
      <c r="HC94" s="865"/>
      <c r="HD94" s="865"/>
      <c r="HE94" s="866"/>
      <c r="HF94" s="873">
        <f ca="1">IFERROR(HLOOKUP(HF$7,Rezultatai!$H$40:$DC$118,79,FALSE),0)</f>
        <v>0</v>
      </c>
      <c r="HG94" s="865"/>
      <c r="HH94" s="865"/>
      <c r="HI94" s="866"/>
      <c r="HJ94" s="873">
        <f ca="1">IFERROR(HLOOKUP(HJ$7,Rezultatai!$H$40:$DC$118,79,FALSE),0)</f>
        <v>0</v>
      </c>
      <c r="HK94" s="865"/>
      <c r="HL94" s="865"/>
      <c r="HM94" s="866"/>
      <c r="HN94" s="873">
        <f ca="1">IFERROR(HLOOKUP(HN$7,Rezultatai!$H$40:$DC$118,79,FALSE),0)</f>
        <v>0</v>
      </c>
      <c r="HO94" s="865"/>
      <c r="HP94" s="865"/>
      <c r="HQ94" s="866"/>
      <c r="HR94" s="873">
        <f ca="1">IFERROR(HLOOKUP(HR$7,Rezultatai!$H$40:$DC$118,79,FALSE),0)</f>
        <v>0</v>
      </c>
      <c r="HS94" s="865"/>
      <c r="HT94" s="865"/>
      <c r="HU94" s="866"/>
      <c r="HV94" s="873">
        <f ca="1">IFERROR(HLOOKUP(HV$7,Rezultatai!$H$40:$DC$118,79,FALSE),0)</f>
        <v>0</v>
      </c>
      <c r="HW94" s="865"/>
      <c r="HX94" s="865"/>
      <c r="HY94" s="866"/>
      <c r="HZ94" s="873">
        <f ca="1">IFERROR(HLOOKUP(HZ$7,Rezultatai!$H$40:$DC$118,79,FALSE),0)</f>
        <v>0</v>
      </c>
      <c r="IA94" s="865"/>
      <c r="IB94" s="865"/>
      <c r="IC94" s="866"/>
      <c r="ID94" s="873">
        <f ca="1">IFERROR(HLOOKUP(ID$7,Rezultatai!$H$40:$DC$118,79,FALSE),0)</f>
        <v>0</v>
      </c>
      <c r="IE94" s="865"/>
      <c r="IF94" s="865"/>
      <c r="IG94" s="866"/>
      <c r="IH94" s="873">
        <f ca="1">IFERROR(HLOOKUP(IH$7,Rezultatai!$H$40:$DC$118,79,FALSE),0)</f>
        <v>0</v>
      </c>
      <c r="II94" s="865"/>
      <c r="IJ94" s="865"/>
      <c r="IK94" s="866"/>
      <c r="IL94" s="873">
        <f ca="1">IFERROR(HLOOKUP(IL$7,Rezultatai!$H$40:$DC$118,79,FALSE),0)</f>
        <v>0</v>
      </c>
      <c r="IM94" s="865"/>
      <c r="IN94" s="865"/>
      <c r="IO94" s="866"/>
      <c r="IP94" s="873">
        <f ca="1">IFERROR(HLOOKUP(IP$7,Rezultatai!$H$40:$DC$118,79,FALSE),0)</f>
        <v>0</v>
      </c>
      <c r="IQ94" s="865"/>
      <c r="IR94" s="865"/>
      <c r="IS94" s="866"/>
      <c r="IT94" s="873">
        <f ca="1">IFERROR(HLOOKUP(IT$7,Rezultatai!$H$40:$DC$118,79,FALSE),0)</f>
        <v>0</v>
      </c>
      <c r="IU94" s="865"/>
      <c r="IV94" s="865"/>
      <c r="IW94" s="866"/>
      <c r="IX94" s="873">
        <f ca="1">IFERROR(HLOOKUP(IX$7,Rezultatai!$H$40:$DC$118,79,FALSE),0)</f>
        <v>0</v>
      </c>
      <c r="IY94" s="865"/>
      <c r="IZ94" s="865"/>
      <c r="JA94" s="866"/>
      <c r="JB94" s="873">
        <f ca="1">IFERROR(HLOOKUP(JB$7,Rezultatai!$H$40:$DC$118,79,FALSE),0)</f>
        <v>0</v>
      </c>
      <c r="JC94" s="865"/>
      <c r="JD94" s="865"/>
      <c r="JE94" s="866"/>
      <c r="JF94" s="873">
        <f ca="1">IFERROR(HLOOKUP(JF$7,Rezultatai!$H$40:$DC$118,79,FALSE),0)</f>
        <v>0</v>
      </c>
      <c r="JG94" s="865"/>
      <c r="JH94" s="865"/>
      <c r="JI94" s="866"/>
      <c r="JJ94" s="873">
        <f ca="1">IFERROR(HLOOKUP(JJ$7,Rezultatai!$H$40:$DC$118,79,FALSE),0)</f>
        <v>0</v>
      </c>
      <c r="JK94" s="865"/>
      <c r="JL94" s="865"/>
      <c r="JM94" s="866"/>
      <c r="JN94" s="873">
        <f ca="1">IFERROR(HLOOKUP(JN$7,Rezultatai!$H$40:$DC$118,79,FALSE),0)</f>
        <v>0</v>
      </c>
      <c r="JO94" s="865"/>
      <c r="JP94" s="865"/>
      <c r="JQ94" s="866"/>
      <c r="JR94" s="873">
        <f ca="1">IFERROR(HLOOKUP(JR$7,Rezultatai!$H$40:$DC$118,79,FALSE),0)</f>
        <v>0</v>
      </c>
      <c r="JS94" s="865"/>
      <c r="JT94" s="865"/>
      <c r="JU94" s="866"/>
      <c r="JV94" s="873">
        <f ca="1">IFERROR(HLOOKUP(JV$7,Rezultatai!$H$40:$DC$118,79,FALSE),0)</f>
        <v>0</v>
      </c>
      <c r="JW94" s="865"/>
      <c r="JX94" s="865"/>
      <c r="JY94" s="866"/>
      <c r="JZ94" s="873">
        <f ca="1">IFERROR(HLOOKUP(JZ$7,Rezultatai!$H$40:$DC$118,79,FALSE),0)</f>
        <v>0</v>
      </c>
      <c r="KA94" s="865"/>
      <c r="KB94" s="865"/>
      <c r="KC94" s="866"/>
      <c r="KD94" s="873">
        <f ca="1">IFERROR(HLOOKUP(KD$7,Rezultatai!$H$40:$DC$118,79,FALSE),0)</f>
        <v>0</v>
      </c>
      <c r="KE94" s="865"/>
      <c r="KF94" s="865"/>
      <c r="KG94" s="866"/>
      <c r="KH94" s="873">
        <f ca="1">IFERROR(HLOOKUP(KH$7,Rezultatai!$H$40:$DC$118,79,FALSE),0)</f>
        <v>0</v>
      </c>
      <c r="KI94" s="865"/>
      <c r="KJ94" s="865"/>
      <c r="KK94" s="866"/>
      <c r="KL94" s="873">
        <f ca="1">IFERROR(HLOOKUP(KL$7,Rezultatai!$H$40:$DC$118,79,FALSE),0)</f>
        <v>0</v>
      </c>
      <c r="KM94" s="865"/>
      <c r="KN94" s="865"/>
      <c r="KO94" s="866"/>
      <c r="KP94" s="873">
        <f ca="1">IFERROR(HLOOKUP(KP$7,Rezultatai!$H$40:$DC$118,79,FALSE),0)</f>
        <v>0</v>
      </c>
      <c r="KQ94" s="865"/>
      <c r="KR94" s="865"/>
      <c r="KS94" s="866"/>
      <c r="KT94" s="873">
        <f ca="1">IFERROR(HLOOKUP(KT$7,Rezultatai!$H$40:$DC$118,79,FALSE),0)</f>
        <v>0</v>
      </c>
      <c r="KU94" s="865"/>
      <c r="KV94" s="865"/>
      <c r="KW94" s="866"/>
      <c r="KX94" s="873">
        <f ca="1">IFERROR(HLOOKUP(KX$7,Rezultatai!$H$40:$DC$118,79,FALSE),0)</f>
        <v>0</v>
      </c>
      <c r="KY94" s="865"/>
      <c r="KZ94" s="865"/>
      <c r="LA94" s="866"/>
      <c r="LB94" s="873">
        <f ca="1">IFERROR(HLOOKUP(LB$7,Rezultatai!$H$40:$DC$118,79,FALSE),0)</f>
        <v>0</v>
      </c>
      <c r="LC94" s="865"/>
      <c r="LD94" s="865"/>
      <c r="LE94" s="866"/>
      <c r="LF94" s="873">
        <f ca="1">IFERROR(HLOOKUP(LF$7,Rezultatai!$H$40:$DC$118,79,FALSE),0)</f>
        <v>0</v>
      </c>
      <c r="LG94" s="865"/>
      <c r="LH94" s="865"/>
      <c r="LI94" s="866"/>
      <c r="LJ94" s="873">
        <f ca="1">IFERROR(HLOOKUP(LJ$7,Rezultatai!$H$40:$DC$118,79,FALSE),0)</f>
        <v>0</v>
      </c>
      <c r="LK94" s="865"/>
      <c r="LL94" s="865"/>
      <c r="LM94" s="866"/>
    </row>
    <row r="95" spans="1:325">
      <c r="A95" s="310"/>
      <c r="B95" s="368" t="s">
        <v>557</v>
      </c>
      <c r="C95" s="369" t="s">
        <v>435</v>
      </c>
      <c r="D95" s="370">
        <f>SUM(F95:LM95)</f>
        <v>50495832</v>
      </c>
      <c r="E95" s="371">
        <f ca="1">SUM(E96,E99,E102,E105,E108)</f>
        <v>0.82291939779058465</v>
      </c>
      <c r="F95" s="874">
        <f>SUM(F96,F99,F102,F105,F108)</f>
        <v>0</v>
      </c>
      <c r="G95" s="872"/>
      <c r="H95" s="872"/>
      <c r="I95" s="872"/>
      <c r="J95" s="871">
        <f>SUM(J96,J99,J102,J105,J108)</f>
        <v>12958770</v>
      </c>
      <c r="K95" s="872"/>
      <c r="L95" s="872"/>
      <c r="M95" s="872"/>
      <c r="N95" s="871">
        <f t="shared" ref="N95" si="255">SUM(N96,N99,N102,N105,N108)</f>
        <v>10333692</v>
      </c>
      <c r="O95" s="872"/>
      <c r="P95" s="872"/>
      <c r="Q95" s="872"/>
      <c r="R95" s="871">
        <f t="shared" ref="R95" si="256">SUM(R96,R99,R102,R105,R108)</f>
        <v>206000</v>
      </c>
      <c r="S95" s="872"/>
      <c r="T95" s="872"/>
      <c r="U95" s="872"/>
      <c r="V95" s="871">
        <f t="shared" ref="V95" si="257">SUM(V96,V99,V102,V105,V108)</f>
        <v>1092770</v>
      </c>
      <c r="W95" s="872"/>
      <c r="X95" s="872"/>
      <c r="Y95" s="872"/>
      <c r="Z95" s="871">
        <f t="shared" ref="Z95" si="258">SUM(Z96,Z99,Z102,Z105,Z108)</f>
        <v>4530870</v>
      </c>
      <c r="AA95" s="872"/>
      <c r="AB95" s="872"/>
      <c r="AC95" s="872"/>
      <c r="AD95" s="871">
        <f t="shared" ref="AD95" si="259">SUM(AD96,AD99,AD102,AD105,AD108)</f>
        <v>12114930</v>
      </c>
      <c r="AE95" s="872"/>
      <c r="AF95" s="872"/>
      <c r="AG95" s="872"/>
      <c r="AH95" s="871">
        <f t="shared" ref="AH95" si="260">SUM(AH96,AH99,AH102,AH105,AH108)</f>
        <v>9258800</v>
      </c>
      <c r="AI95" s="872"/>
      <c r="AJ95" s="872"/>
      <c r="AK95" s="872"/>
      <c r="AL95" s="871">
        <f t="shared" ref="AL95" si="261">SUM(AL96,AL99,AL102,AL105,AL108)</f>
        <v>0</v>
      </c>
      <c r="AM95" s="872"/>
      <c r="AN95" s="872"/>
      <c r="AO95" s="872"/>
      <c r="AP95" s="871">
        <f t="shared" ref="AP95" si="262">SUM(AP96,AP99,AP102,AP105,AP108)</f>
        <v>0</v>
      </c>
      <c r="AQ95" s="872"/>
      <c r="AR95" s="872"/>
      <c r="AS95" s="872"/>
      <c r="AT95" s="871">
        <f t="shared" ref="AT95" si="263">SUM(AT96,AT99,AT102,AT105,AT108)</f>
        <v>0</v>
      </c>
      <c r="AU95" s="872"/>
      <c r="AV95" s="872"/>
      <c r="AW95" s="872"/>
      <c r="AX95" s="871">
        <f t="shared" ref="AX95" si="264">SUM(AX96,AX99,AX102,AX105,AX108)</f>
        <v>0</v>
      </c>
      <c r="AY95" s="872"/>
      <c r="AZ95" s="872"/>
      <c r="BA95" s="872"/>
      <c r="BB95" s="871">
        <f t="shared" ref="BB95" si="265">SUM(BB96,BB99,BB102,BB105,BB108)</f>
        <v>0</v>
      </c>
      <c r="BC95" s="872"/>
      <c r="BD95" s="872"/>
      <c r="BE95" s="872"/>
      <c r="BF95" s="871">
        <f t="shared" ref="BF95" si="266">SUM(BF96,BF99,BF102,BF105,BF108)</f>
        <v>0</v>
      </c>
      <c r="BG95" s="872"/>
      <c r="BH95" s="872"/>
      <c r="BI95" s="872"/>
      <c r="BJ95" s="871">
        <f t="shared" ref="BJ95" si="267">SUM(BJ96,BJ99,BJ102,BJ105,BJ108)</f>
        <v>0</v>
      </c>
      <c r="BK95" s="872"/>
      <c r="BL95" s="872"/>
      <c r="BM95" s="872"/>
      <c r="BN95" s="871">
        <f t="shared" ref="BN95" si="268">SUM(BN96,BN99,BN102,BN105,BN108)</f>
        <v>0</v>
      </c>
      <c r="BO95" s="872"/>
      <c r="BP95" s="872"/>
      <c r="BQ95" s="872"/>
      <c r="BR95" s="871">
        <f t="shared" ref="BR95" si="269">SUM(BR96,BR99,BR102,BR105,BR108)</f>
        <v>0</v>
      </c>
      <c r="BS95" s="872"/>
      <c r="BT95" s="872"/>
      <c r="BU95" s="872"/>
      <c r="BV95" s="871">
        <f t="shared" ref="BV95" si="270">SUM(BV96,BV99,BV102,BV105,BV108)</f>
        <v>0</v>
      </c>
      <c r="BW95" s="872"/>
      <c r="BX95" s="872"/>
      <c r="BY95" s="872"/>
      <c r="BZ95" s="871">
        <f t="shared" ref="BZ95" si="271">SUM(BZ96,BZ99,BZ102,BZ105,BZ108)</f>
        <v>0</v>
      </c>
      <c r="CA95" s="872"/>
      <c r="CB95" s="872"/>
      <c r="CC95" s="872"/>
      <c r="CD95" s="871">
        <f t="shared" ref="CD95" si="272">SUM(CD96,CD99,CD102,CD105,CD108)</f>
        <v>0</v>
      </c>
      <c r="CE95" s="872"/>
      <c r="CF95" s="872"/>
      <c r="CG95" s="872"/>
      <c r="CH95" s="871">
        <f t="shared" ref="CH95" si="273">SUM(CH96,CH99,CH102,CH105,CH108)</f>
        <v>0</v>
      </c>
      <c r="CI95" s="872"/>
      <c r="CJ95" s="872"/>
      <c r="CK95" s="872"/>
      <c r="CL95" s="871">
        <f t="shared" ref="CL95" si="274">SUM(CL96,CL99,CL102,CL105,CL108)</f>
        <v>0</v>
      </c>
      <c r="CM95" s="872"/>
      <c r="CN95" s="872"/>
      <c r="CO95" s="872"/>
      <c r="CP95" s="871">
        <f t="shared" ref="CP95" si="275">SUM(CP96,CP99,CP102,CP105,CP108)</f>
        <v>0</v>
      </c>
      <c r="CQ95" s="872"/>
      <c r="CR95" s="872"/>
      <c r="CS95" s="872"/>
      <c r="CT95" s="871">
        <f t="shared" ref="CT95" si="276">SUM(CT96,CT99,CT102,CT105,CT108)</f>
        <v>0</v>
      </c>
      <c r="CU95" s="872"/>
      <c r="CV95" s="872"/>
      <c r="CW95" s="872"/>
      <c r="CX95" s="871">
        <f t="shared" ref="CX95" si="277">SUM(CX96,CX99,CX102,CX105,CX108)</f>
        <v>0</v>
      </c>
      <c r="CY95" s="872"/>
      <c r="CZ95" s="872"/>
      <c r="DA95" s="872"/>
      <c r="DB95" s="871">
        <f t="shared" ref="DB95" si="278">SUM(DB96,DB99,DB102,DB105,DB108)</f>
        <v>0</v>
      </c>
      <c r="DC95" s="872"/>
      <c r="DD95" s="872"/>
      <c r="DE95" s="872"/>
      <c r="DF95" s="871">
        <f t="shared" ref="DF95" si="279">SUM(DF96,DF99,DF102,DF105,DF108)</f>
        <v>0</v>
      </c>
      <c r="DG95" s="872"/>
      <c r="DH95" s="872"/>
      <c r="DI95" s="872"/>
      <c r="DJ95" s="871">
        <f t="shared" ref="DJ95" si="280">SUM(DJ96,DJ99,DJ102,DJ105,DJ108)</f>
        <v>0</v>
      </c>
      <c r="DK95" s="872"/>
      <c r="DL95" s="872"/>
      <c r="DM95" s="872"/>
      <c r="DN95" s="871">
        <f t="shared" ref="DN95" si="281">SUM(DN96,DN99,DN102,DN105,DN108)</f>
        <v>0</v>
      </c>
      <c r="DO95" s="872"/>
      <c r="DP95" s="872"/>
      <c r="DQ95" s="872"/>
      <c r="DR95" s="871">
        <f t="shared" ref="DR95" si="282">SUM(DR96,DR99,DR102,DR105,DR108)</f>
        <v>0</v>
      </c>
      <c r="DS95" s="872"/>
      <c r="DT95" s="872"/>
      <c r="DU95" s="872"/>
      <c r="DV95" s="871">
        <f t="shared" ref="DV95" si="283">SUM(DV96,DV99,DV102,DV105,DV108)</f>
        <v>0</v>
      </c>
      <c r="DW95" s="872"/>
      <c r="DX95" s="872"/>
      <c r="DY95" s="872"/>
      <c r="DZ95" s="871">
        <f t="shared" ref="DZ95" si="284">SUM(DZ96,DZ99,DZ102,DZ105,DZ108)</f>
        <v>0</v>
      </c>
      <c r="EA95" s="872"/>
      <c r="EB95" s="872"/>
      <c r="EC95" s="872"/>
      <c r="ED95" s="871">
        <f t="shared" ref="ED95" si="285">SUM(ED96,ED99,ED102,ED105,ED108)</f>
        <v>0</v>
      </c>
      <c r="EE95" s="872"/>
      <c r="EF95" s="872"/>
      <c r="EG95" s="872"/>
      <c r="EH95" s="871">
        <f t="shared" ref="EH95" si="286">SUM(EH96,EH99,EH102,EH105,EH108)</f>
        <v>0</v>
      </c>
      <c r="EI95" s="872"/>
      <c r="EJ95" s="872"/>
      <c r="EK95" s="872"/>
      <c r="EL95" s="871">
        <f t="shared" ref="EL95" si="287">SUM(EL96,EL99,EL102,EL105,EL108)</f>
        <v>0</v>
      </c>
      <c r="EM95" s="872"/>
      <c r="EN95" s="872"/>
      <c r="EO95" s="872"/>
      <c r="EP95" s="871">
        <f t="shared" ref="EP95" si="288">SUM(EP96,EP99,EP102,EP105,EP108)</f>
        <v>0</v>
      </c>
      <c r="EQ95" s="872"/>
      <c r="ER95" s="872"/>
      <c r="ES95" s="872"/>
      <c r="ET95" s="871">
        <f t="shared" ref="ET95" si="289">SUM(ET96,ET99,ET102,ET105,ET108)</f>
        <v>0</v>
      </c>
      <c r="EU95" s="872"/>
      <c r="EV95" s="872"/>
      <c r="EW95" s="872"/>
      <c r="EX95" s="871">
        <f t="shared" ref="EX95" si="290">SUM(EX96,EX99,EX102,EX105,EX108)</f>
        <v>0</v>
      </c>
      <c r="EY95" s="872"/>
      <c r="EZ95" s="872"/>
      <c r="FA95" s="872"/>
      <c r="FB95" s="871">
        <f t="shared" ref="FB95" si="291">SUM(FB96,FB99,FB102,FB105,FB108)</f>
        <v>0</v>
      </c>
      <c r="FC95" s="872"/>
      <c r="FD95" s="872"/>
      <c r="FE95" s="872"/>
      <c r="FF95" s="871">
        <f t="shared" ref="FF95" si="292">SUM(FF96,FF99,FF102,FF105,FF108)</f>
        <v>0</v>
      </c>
      <c r="FG95" s="872"/>
      <c r="FH95" s="872"/>
      <c r="FI95" s="872"/>
      <c r="FJ95" s="871">
        <f t="shared" ref="FJ95" si="293">SUM(FJ96,FJ99,FJ102,FJ105,FJ108)</f>
        <v>0</v>
      </c>
      <c r="FK95" s="872"/>
      <c r="FL95" s="872"/>
      <c r="FM95" s="872"/>
      <c r="FN95" s="871">
        <f t="shared" ref="FN95" si="294">SUM(FN96,FN99,FN102,FN105,FN108)</f>
        <v>0</v>
      </c>
      <c r="FO95" s="872"/>
      <c r="FP95" s="872"/>
      <c r="FQ95" s="872"/>
      <c r="FR95" s="871">
        <f t="shared" ref="FR95" si="295">SUM(FR96,FR99,FR102,FR105,FR108)</f>
        <v>0</v>
      </c>
      <c r="FS95" s="872"/>
      <c r="FT95" s="872"/>
      <c r="FU95" s="872"/>
      <c r="FV95" s="871">
        <f t="shared" ref="FV95" si="296">SUM(FV96,FV99,FV102,FV105,FV108)</f>
        <v>0</v>
      </c>
      <c r="FW95" s="872"/>
      <c r="FX95" s="872"/>
      <c r="FY95" s="872"/>
      <c r="FZ95" s="871">
        <f t="shared" ref="FZ95" si="297">SUM(FZ96,FZ99,FZ102,FZ105,FZ108)</f>
        <v>0</v>
      </c>
      <c r="GA95" s="872"/>
      <c r="GB95" s="872"/>
      <c r="GC95" s="872"/>
      <c r="GD95" s="871">
        <f t="shared" ref="GD95" si="298">SUM(GD96,GD99,GD102,GD105,GD108)</f>
        <v>0</v>
      </c>
      <c r="GE95" s="872"/>
      <c r="GF95" s="872"/>
      <c r="GG95" s="872"/>
      <c r="GH95" s="871">
        <f t="shared" ref="GH95" si="299">SUM(GH96,GH99,GH102,GH105,GH108)</f>
        <v>0</v>
      </c>
      <c r="GI95" s="872"/>
      <c r="GJ95" s="872"/>
      <c r="GK95" s="872"/>
      <c r="GL95" s="871">
        <f t="shared" ref="GL95" si="300">SUM(GL96,GL99,GL102,GL105,GL108)</f>
        <v>0</v>
      </c>
      <c r="GM95" s="872"/>
      <c r="GN95" s="872"/>
      <c r="GO95" s="872"/>
      <c r="GP95" s="871">
        <f t="shared" ref="GP95" si="301">SUM(GP96,GP99,GP102,GP105,GP108)</f>
        <v>0</v>
      </c>
      <c r="GQ95" s="872"/>
      <c r="GR95" s="872"/>
      <c r="GS95" s="872"/>
      <c r="GT95" s="871">
        <f t="shared" ref="GT95" si="302">SUM(GT96,GT99,GT102,GT105,GT108)</f>
        <v>0</v>
      </c>
      <c r="GU95" s="872"/>
      <c r="GV95" s="872"/>
      <c r="GW95" s="872"/>
      <c r="GX95" s="871">
        <f t="shared" ref="GX95" si="303">SUM(GX96,GX99,GX102,GX105,GX108)</f>
        <v>0</v>
      </c>
      <c r="GY95" s="872"/>
      <c r="GZ95" s="872"/>
      <c r="HA95" s="872"/>
      <c r="HB95" s="871">
        <f t="shared" ref="HB95" si="304">SUM(HB96,HB99,HB102,HB105,HB108)</f>
        <v>0</v>
      </c>
      <c r="HC95" s="872"/>
      <c r="HD95" s="872"/>
      <c r="HE95" s="872"/>
      <c r="HF95" s="871">
        <f t="shared" ref="HF95" si="305">SUM(HF96,HF99,HF102,HF105,HF108)</f>
        <v>0</v>
      </c>
      <c r="HG95" s="872"/>
      <c r="HH95" s="872"/>
      <c r="HI95" s="872"/>
      <c r="HJ95" s="871">
        <f t="shared" ref="HJ95" si="306">SUM(HJ96,HJ99,HJ102,HJ105,HJ108)</f>
        <v>0</v>
      </c>
      <c r="HK95" s="872"/>
      <c r="HL95" s="872"/>
      <c r="HM95" s="872"/>
      <c r="HN95" s="871">
        <f t="shared" ref="HN95" si="307">SUM(HN96,HN99,HN102,HN105,HN108)</f>
        <v>0</v>
      </c>
      <c r="HO95" s="872"/>
      <c r="HP95" s="872"/>
      <c r="HQ95" s="872"/>
      <c r="HR95" s="871">
        <f t="shared" ref="HR95" si="308">SUM(HR96,HR99,HR102,HR105,HR108)</f>
        <v>0</v>
      </c>
      <c r="HS95" s="872"/>
      <c r="HT95" s="872"/>
      <c r="HU95" s="872"/>
      <c r="HV95" s="871">
        <f t="shared" ref="HV95" si="309">SUM(HV96,HV99,HV102,HV105,HV108)</f>
        <v>0</v>
      </c>
      <c r="HW95" s="872"/>
      <c r="HX95" s="872"/>
      <c r="HY95" s="872"/>
      <c r="HZ95" s="871">
        <f t="shared" ref="HZ95" si="310">SUM(HZ96,HZ99,HZ102,HZ105,HZ108)</f>
        <v>0</v>
      </c>
      <c r="IA95" s="872"/>
      <c r="IB95" s="872"/>
      <c r="IC95" s="872"/>
      <c r="ID95" s="871">
        <f t="shared" ref="ID95" si="311">SUM(ID96,ID99,ID102,ID105,ID108)</f>
        <v>0</v>
      </c>
      <c r="IE95" s="872"/>
      <c r="IF95" s="872"/>
      <c r="IG95" s="872"/>
      <c r="IH95" s="871">
        <f t="shared" ref="IH95" si="312">SUM(IH96,IH99,IH102,IH105,IH108)</f>
        <v>0</v>
      </c>
      <c r="II95" s="872"/>
      <c r="IJ95" s="872"/>
      <c r="IK95" s="872"/>
      <c r="IL95" s="871">
        <f t="shared" ref="IL95" si="313">SUM(IL96,IL99,IL102,IL105,IL108)</f>
        <v>0</v>
      </c>
      <c r="IM95" s="872"/>
      <c r="IN95" s="872"/>
      <c r="IO95" s="872"/>
      <c r="IP95" s="871">
        <f t="shared" ref="IP95" si="314">SUM(IP96,IP99,IP102,IP105,IP108)</f>
        <v>0</v>
      </c>
      <c r="IQ95" s="872"/>
      <c r="IR95" s="872"/>
      <c r="IS95" s="872"/>
      <c r="IT95" s="871">
        <f t="shared" ref="IT95" si="315">SUM(IT96,IT99,IT102,IT105,IT108)</f>
        <v>0</v>
      </c>
      <c r="IU95" s="872"/>
      <c r="IV95" s="872"/>
      <c r="IW95" s="872"/>
      <c r="IX95" s="871">
        <f t="shared" ref="IX95" si="316">SUM(IX96,IX99,IX102,IX105,IX108)</f>
        <v>0</v>
      </c>
      <c r="IY95" s="872"/>
      <c r="IZ95" s="872"/>
      <c r="JA95" s="872"/>
      <c r="JB95" s="871">
        <f t="shared" ref="JB95" si="317">SUM(JB96,JB99,JB102,JB105,JB108)</f>
        <v>0</v>
      </c>
      <c r="JC95" s="872"/>
      <c r="JD95" s="872"/>
      <c r="JE95" s="872"/>
      <c r="JF95" s="871">
        <f t="shared" ref="JF95" si="318">SUM(JF96,JF99,JF102,JF105,JF108)</f>
        <v>0</v>
      </c>
      <c r="JG95" s="872"/>
      <c r="JH95" s="872"/>
      <c r="JI95" s="872"/>
      <c r="JJ95" s="871">
        <f t="shared" ref="JJ95" si="319">SUM(JJ96,JJ99,JJ102,JJ105,JJ108)</f>
        <v>0</v>
      </c>
      <c r="JK95" s="872"/>
      <c r="JL95" s="872"/>
      <c r="JM95" s="872"/>
      <c r="JN95" s="871">
        <f t="shared" ref="JN95" si="320">SUM(JN96,JN99,JN102,JN105,JN108)</f>
        <v>0</v>
      </c>
      <c r="JO95" s="872"/>
      <c r="JP95" s="872"/>
      <c r="JQ95" s="872"/>
      <c r="JR95" s="871">
        <f t="shared" ref="JR95" si="321">SUM(JR96,JR99,JR102,JR105,JR108)</f>
        <v>0</v>
      </c>
      <c r="JS95" s="872"/>
      <c r="JT95" s="872"/>
      <c r="JU95" s="872"/>
      <c r="JV95" s="871">
        <f t="shared" ref="JV95" si="322">SUM(JV96,JV99,JV102,JV105,JV108)</f>
        <v>0</v>
      </c>
      <c r="JW95" s="872"/>
      <c r="JX95" s="872"/>
      <c r="JY95" s="872"/>
      <c r="JZ95" s="871">
        <f t="shared" ref="JZ95" si="323">SUM(JZ96,JZ99,JZ102,JZ105,JZ108)</f>
        <v>0</v>
      </c>
      <c r="KA95" s="872"/>
      <c r="KB95" s="872"/>
      <c r="KC95" s="872"/>
      <c r="KD95" s="871">
        <f t="shared" ref="KD95" si="324">SUM(KD96,KD99,KD102,KD105,KD108)</f>
        <v>0</v>
      </c>
      <c r="KE95" s="872"/>
      <c r="KF95" s="872"/>
      <c r="KG95" s="872"/>
      <c r="KH95" s="871">
        <f t="shared" ref="KH95" si="325">SUM(KH96,KH99,KH102,KH105,KH108)</f>
        <v>0</v>
      </c>
      <c r="KI95" s="872"/>
      <c r="KJ95" s="872"/>
      <c r="KK95" s="872"/>
      <c r="KL95" s="871">
        <f t="shared" ref="KL95" si="326">SUM(KL96,KL99,KL102,KL105,KL108)</f>
        <v>0</v>
      </c>
      <c r="KM95" s="872"/>
      <c r="KN95" s="872"/>
      <c r="KO95" s="872"/>
      <c r="KP95" s="871">
        <f t="shared" ref="KP95" si="327">SUM(KP96,KP99,KP102,KP105,KP108)</f>
        <v>0</v>
      </c>
      <c r="KQ95" s="872"/>
      <c r="KR95" s="872"/>
      <c r="KS95" s="872"/>
      <c r="KT95" s="871">
        <f t="shared" ref="KT95" si="328">SUM(KT96,KT99,KT102,KT105,KT108)</f>
        <v>0</v>
      </c>
      <c r="KU95" s="872"/>
      <c r="KV95" s="872"/>
      <c r="KW95" s="872"/>
      <c r="KX95" s="871">
        <f t="shared" ref="KX95" si="329">SUM(KX96,KX99,KX102,KX105,KX108)</f>
        <v>0</v>
      </c>
      <c r="KY95" s="872"/>
      <c r="KZ95" s="872"/>
      <c r="LA95" s="872"/>
      <c r="LB95" s="871">
        <f t="shared" ref="LB95" si="330">SUM(LB96,LB99,LB102,LB105,LB108)</f>
        <v>0</v>
      </c>
      <c r="LC95" s="872"/>
      <c r="LD95" s="872"/>
      <c r="LE95" s="872"/>
      <c r="LF95" s="871">
        <f t="shared" ref="LF95" si="331">SUM(LF96,LF99,LF102,LF105,LF108)</f>
        <v>0</v>
      </c>
      <c r="LG95" s="872"/>
      <c r="LH95" s="872"/>
      <c r="LI95" s="872"/>
      <c r="LJ95" s="871">
        <f t="shared" ref="LJ95" si="332">SUM(LJ96,LJ99,LJ102,LJ105,LJ108)</f>
        <v>0</v>
      </c>
      <c r="LK95" s="872"/>
      <c r="LL95" s="872"/>
      <c r="LM95" s="872"/>
    </row>
    <row r="96" spans="1:325">
      <c r="A96" s="310"/>
      <c r="B96" s="372" t="s">
        <v>558</v>
      </c>
      <c r="C96" s="373" t="s">
        <v>536</v>
      </c>
      <c r="D96" s="366">
        <f t="shared" ref="D96:D111" si="333">SUM(F96:LM96)</f>
        <v>30745938</v>
      </c>
      <c r="E96" s="374">
        <f ca="1">SUM(E97:E98)</f>
        <v>0.50105974654436136</v>
      </c>
      <c r="F96" s="867">
        <f>SUM(F97:I98)</f>
        <v>0</v>
      </c>
      <c r="G96" s="865"/>
      <c r="H96" s="865"/>
      <c r="I96" s="866"/>
      <c r="J96" s="864">
        <f t="shared" ref="J96" si="334">SUM(J97:M98)</f>
        <v>3448580</v>
      </c>
      <c r="K96" s="865"/>
      <c r="L96" s="865"/>
      <c r="M96" s="866"/>
      <c r="N96" s="864">
        <f t="shared" ref="N96" si="335">SUM(N97:Q98)</f>
        <v>2332038</v>
      </c>
      <c r="O96" s="865"/>
      <c r="P96" s="865"/>
      <c r="Q96" s="866"/>
      <c r="R96" s="864">
        <f t="shared" ref="R96" si="336">SUM(R97:U98)</f>
        <v>206000</v>
      </c>
      <c r="S96" s="865"/>
      <c r="T96" s="865"/>
      <c r="U96" s="866"/>
      <c r="V96" s="864">
        <f t="shared" ref="V96" si="337">SUM(V97:Y98)</f>
        <v>695555</v>
      </c>
      <c r="W96" s="865"/>
      <c r="X96" s="865"/>
      <c r="Y96" s="866"/>
      <c r="Z96" s="864">
        <f t="shared" ref="Z96" si="338">SUM(Z97:AC98)</f>
        <v>3087700</v>
      </c>
      <c r="AA96" s="865"/>
      <c r="AB96" s="865"/>
      <c r="AC96" s="866"/>
      <c r="AD96" s="864">
        <f t="shared" ref="AD96" si="339">SUM(AD97:AG98)</f>
        <v>11717265</v>
      </c>
      <c r="AE96" s="865"/>
      <c r="AF96" s="865"/>
      <c r="AG96" s="866"/>
      <c r="AH96" s="864">
        <f t="shared" ref="AH96" si="340">SUM(AH97:AK98)</f>
        <v>9258800</v>
      </c>
      <c r="AI96" s="865"/>
      <c r="AJ96" s="865"/>
      <c r="AK96" s="866"/>
      <c r="AL96" s="864">
        <f t="shared" ref="AL96" si="341">SUM(AL97:AO98)</f>
        <v>0</v>
      </c>
      <c r="AM96" s="865"/>
      <c r="AN96" s="865"/>
      <c r="AO96" s="866"/>
      <c r="AP96" s="864">
        <f t="shared" ref="AP96" si="342">SUM(AP97:AS98)</f>
        <v>0</v>
      </c>
      <c r="AQ96" s="865"/>
      <c r="AR96" s="865"/>
      <c r="AS96" s="866"/>
      <c r="AT96" s="864">
        <f t="shared" ref="AT96" si="343">SUM(AT97:AW98)</f>
        <v>0</v>
      </c>
      <c r="AU96" s="865"/>
      <c r="AV96" s="865"/>
      <c r="AW96" s="866"/>
      <c r="AX96" s="864">
        <f t="shared" ref="AX96" si="344">SUM(AX97:BA98)</f>
        <v>0</v>
      </c>
      <c r="AY96" s="865"/>
      <c r="AZ96" s="865"/>
      <c r="BA96" s="866"/>
      <c r="BB96" s="864">
        <f t="shared" ref="BB96" si="345">SUM(BB97:BE98)</f>
        <v>0</v>
      </c>
      <c r="BC96" s="865"/>
      <c r="BD96" s="865"/>
      <c r="BE96" s="866"/>
      <c r="BF96" s="864">
        <f t="shared" ref="BF96" si="346">SUM(BF97:BI98)</f>
        <v>0</v>
      </c>
      <c r="BG96" s="865"/>
      <c r="BH96" s="865"/>
      <c r="BI96" s="866"/>
      <c r="BJ96" s="864">
        <f t="shared" ref="BJ96" si="347">SUM(BJ97:BM98)</f>
        <v>0</v>
      </c>
      <c r="BK96" s="865"/>
      <c r="BL96" s="865"/>
      <c r="BM96" s="866"/>
      <c r="BN96" s="864">
        <f t="shared" ref="BN96" si="348">SUM(BN97:BQ98)</f>
        <v>0</v>
      </c>
      <c r="BO96" s="865"/>
      <c r="BP96" s="865"/>
      <c r="BQ96" s="866"/>
      <c r="BR96" s="864">
        <f t="shared" ref="BR96" si="349">SUM(BR97:BU98)</f>
        <v>0</v>
      </c>
      <c r="BS96" s="865"/>
      <c r="BT96" s="865"/>
      <c r="BU96" s="866"/>
      <c r="BV96" s="864">
        <f t="shared" ref="BV96" si="350">SUM(BV97:BY98)</f>
        <v>0</v>
      </c>
      <c r="BW96" s="865"/>
      <c r="BX96" s="865"/>
      <c r="BY96" s="866"/>
      <c r="BZ96" s="864">
        <f t="shared" ref="BZ96" si="351">SUM(BZ97:CC98)</f>
        <v>0</v>
      </c>
      <c r="CA96" s="865"/>
      <c r="CB96" s="865"/>
      <c r="CC96" s="866"/>
      <c r="CD96" s="864">
        <f t="shared" ref="CD96" si="352">SUM(CD97:CG98)</f>
        <v>0</v>
      </c>
      <c r="CE96" s="865"/>
      <c r="CF96" s="865"/>
      <c r="CG96" s="866"/>
      <c r="CH96" s="864">
        <f t="shared" ref="CH96" si="353">SUM(CH97:CK98)</f>
        <v>0</v>
      </c>
      <c r="CI96" s="865"/>
      <c r="CJ96" s="865"/>
      <c r="CK96" s="866"/>
      <c r="CL96" s="864">
        <f t="shared" ref="CL96" si="354">SUM(CL97:CO98)</f>
        <v>0</v>
      </c>
      <c r="CM96" s="865"/>
      <c r="CN96" s="865"/>
      <c r="CO96" s="866"/>
      <c r="CP96" s="864">
        <f t="shared" ref="CP96" si="355">SUM(CP97:CS98)</f>
        <v>0</v>
      </c>
      <c r="CQ96" s="865"/>
      <c r="CR96" s="865"/>
      <c r="CS96" s="866"/>
      <c r="CT96" s="864">
        <f t="shared" ref="CT96" si="356">SUM(CT97:CW98)</f>
        <v>0</v>
      </c>
      <c r="CU96" s="865"/>
      <c r="CV96" s="865"/>
      <c r="CW96" s="866"/>
      <c r="CX96" s="864">
        <f t="shared" ref="CX96" si="357">SUM(CX97:DA98)</f>
        <v>0</v>
      </c>
      <c r="CY96" s="865"/>
      <c r="CZ96" s="865"/>
      <c r="DA96" s="866"/>
      <c r="DB96" s="864">
        <f t="shared" ref="DB96" si="358">SUM(DB97:DE98)</f>
        <v>0</v>
      </c>
      <c r="DC96" s="865"/>
      <c r="DD96" s="865"/>
      <c r="DE96" s="866"/>
      <c r="DF96" s="864">
        <f t="shared" ref="DF96" si="359">SUM(DF97:DI98)</f>
        <v>0</v>
      </c>
      <c r="DG96" s="865"/>
      <c r="DH96" s="865"/>
      <c r="DI96" s="866"/>
      <c r="DJ96" s="864">
        <f t="shared" ref="DJ96" si="360">SUM(DJ97:DM98)</f>
        <v>0</v>
      </c>
      <c r="DK96" s="865"/>
      <c r="DL96" s="865"/>
      <c r="DM96" s="866"/>
      <c r="DN96" s="864">
        <f t="shared" ref="DN96" si="361">SUM(DN97:DQ98)</f>
        <v>0</v>
      </c>
      <c r="DO96" s="865"/>
      <c r="DP96" s="865"/>
      <c r="DQ96" s="866"/>
      <c r="DR96" s="864">
        <f t="shared" ref="DR96" si="362">SUM(DR97:DU98)</f>
        <v>0</v>
      </c>
      <c r="DS96" s="865"/>
      <c r="DT96" s="865"/>
      <c r="DU96" s="866"/>
      <c r="DV96" s="864">
        <f t="shared" ref="DV96" si="363">SUM(DV97:DY98)</f>
        <v>0</v>
      </c>
      <c r="DW96" s="865"/>
      <c r="DX96" s="865"/>
      <c r="DY96" s="866"/>
      <c r="DZ96" s="864">
        <f t="shared" ref="DZ96" si="364">SUM(DZ97:EC98)</f>
        <v>0</v>
      </c>
      <c r="EA96" s="865"/>
      <c r="EB96" s="865"/>
      <c r="EC96" s="866"/>
      <c r="ED96" s="864">
        <f t="shared" ref="ED96" si="365">SUM(ED97:EG98)</f>
        <v>0</v>
      </c>
      <c r="EE96" s="865"/>
      <c r="EF96" s="865"/>
      <c r="EG96" s="866"/>
      <c r="EH96" s="864">
        <f t="shared" ref="EH96" si="366">SUM(EH97:EK98)</f>
        <v>0</v>
      </c>
      <c r="EI96" s="865"/>
      <c r="EJ96" s="865"/>
      <c r="EK96" s="866"/>
      <c r="EL96" s="864">
        <f t="shared" ref="EL96" si="367">SUM(EL97:EO98)</f>
        <v>0</v>
      </c>
      <c r="EM96" s="865"/>
      <c r="EN96" s="865"/>
      <c r="EO96" s="866"/>
      <c r="EP96" s="864">
        <f t="shared" ref="EP96" si="368">SUM(EP97:ES98)</f>
        <v>0</v>
      </c>
      <c r="EQ96" s="865"/>
      <c r="ER96" s="865"/>
      <c r="ES96" s="866"/>
      <c r="ET96" s="864">
        <f t="shared" ref="ET96" si="369">SUM(ET97:EW98)</f>
        <v>0</v>
      </c>
      <c r="EU96" s="865"/>
      <c r="EV96" s="865"/>
      <c r="EW96" s="866"/>
      <c r="EX96" s="864">
        <f t="shared" ref="EX96" si="370">SUM(EX97:FA98)</f>
        <v>0</v>
      </c>
      <c r="EY96" s="865"/>
      <c r="EZ96" s="865"/>
      <c r="FA96" s="866"/>
      <c r="FB96" s="864">
        <f t="shared" ref="FB96" si="371">SUM(FB97:FE98)</f>
        <v>0</v>
      </c>
      <c r="FC96" s="865"/>
      <c r="FD96" s="865"/>
      <c r="FE96" s="866"/>
      <c r="FF96" s="864">
        <f t="shared" ref="FF96" si="372">SUM(FF97:FI98)</f>
        <v>0</v>
      </c>
      <c r="FG96" s="865"/>
      <c r="FH96" s="865"/>
      <c r="FI96" s="866"/>
      <c r="FJ96" s="864">
        <f t="shared" ref="FJ96" si="373">SUM(FJ97:FM98)</f>
        <v>0</v>
      </c>
      <c r="FK96" s="865"/>
      <c r="FL96" s="865"/>
      <c r="FM96" s="866"/>
      <c r="FN96" s="864">
        <f t="shared" ref="FN96" si="374">SUM(FN97:FQ98)</f>
        <v>0</v>
      </c>
      <c r="FO96" s="865"/>
      <c r="FP96" s="865"/>
      <c r="FQ96" s="866"/>
      <c r="FR96" s="864">
        <f t="shared" ref="FR96" si="375">SUM(FR97:FU98)</f>
        <v>0</v>
      </c>
      <c r="FS96" s="865"/>
      <c r="FT96" s="865"/>
      <c r="FU96" s="866"/>
      <c r="FV96" s="864">
        <f t="shared" ref="FV96" si="376">SUM(FV97:FY98)</f>
        <v>0</v>
      </c>
      <c r="FW96" s="865"/>
      <c r="FX96" s="865"/>
      <c r="FY96" s="866"/>
      <c r="FZ96" s="864">
        <f t="shared" ref="FZ96" si="377">SUM(FZ97:GC98)</f>
        <v>0</v>
      </c>
      <c r="GA96" s="865"/>
      <c r="GB96" s="865"/>
      <c r="GC96" s="866"/>
      <c r="GD96" s="864">
        <f t="shared" ref="GD96" si="378">SUM(GD97:GG98)</f>
        <v>0</v>
      </c>
      <c r="GE96" s="865"/>
      <c r="GF96" s="865"/>
      <c r="GG96" s="866"/>
      <c r="GH96" s="864">
        <f t="shared" ref="GH96" si="379">SUM(GH97:GK98)</f>
        <v>0</v>
      </c>
      <c r="GI96" s="865"/>
      <c r="GJ96" s="865"/>
      <c r="GK96" s="866"/>
      <c r="GL96" s="864">
        <f t="shared" ref="GL96" si="380">SUM(GL97:GO98)</f>
        <v>0</v>
      </c>
      <c r="GM96" s="865"/>
      <c r="GN96" s="865"/>
      <c r="GO96" s="866"/>
      <c r="GP96" s="864">
        <f t="shared" ref="GP96" si="381">SUM(GP97:GS98)</f>
        <v>0</v>
      </c>
      <c r="GQ96" s="865"/>
      <c r="GR96" s="865"/>
      <c r="GS96" s="866"/>
      <c r="GT96" s="864">
        <f t="shared" ref="GT96" si="382">SUM(GT97:GW98)</f>
        <v>0</v>
      </c>
      <c r="GU96" s="865"/>
      <c r="GV96" s="865"/>
      <c r="GW96" s="866"/>
      <c r="GX96" s="864">
        <f t="shared" ref="GX96" si="383">SUM(GX97:HA98)</f>
        <v>0</v>
      </c>
      <c r="GY96" s="865"/>
      <c r="GZ96" s="865"/>
      <c r="HA96" s="866"/>
      <c r="HB96" s="864">
        <f t="shared" ref="HB96" si="384">SUM(HB97:HE98)</f>
        <v>0</v>
      </c>
      <c r="HC96" s="865"/>
      <c r="HD96" s="865"/>
      <c r="HE96" s="866"/>
      <c r="HF96" s="864">
        <f t="shared" ref="HF96" si="385">SUM(HF97:HI98)</f>
        <v>0</v>
      </c>
      <c r="HG96" s="865"/>
      <c r="HH96" s="865"/>
      <c r="HI96" s="866"/>
      <c r="HJ96" s="864">
        <f t="shared" ref="HJ96" si="386">SUM(HJ97:HM98)</f>
        <v>0</v>
      </c>
      <c r="HK96" s="865"/>
      <c r="HL96" s="865"/>
      <c r="HM96" s="866"/>
      <c r="HN96" s="864">
        <f t="shared" ref="HN96" si="387">SUM(HN97:HQ98)</f>
        <v>0</v>
      </c>
      <c r="HO96" s="865"/>
      <c r="HP96" s="865"/>
      <c r="HQ96" s="866"/>
      <c r="HR96" s="864">
        <f t="shared" ref="HR96" si="388">SUM(HR97:HU98)</f>
        <v>0</v>
      </c>
      <c r="HS96" s="865"/>
      <c r="HT96" s="865"/>
      <c r="HU96" s="866"/>
      <c r="HV96" s="864">
        <f t="shared" ref="HV96" si="389">SUM(HV97:HY98)</f>
        <v>0</v>
      </c>
      <c r="HW96" s="865"/>
      <c r="HX96" s="865"/>
      <c r="HY96" s="866"/>
      <c r="HZ96" s="864">
        <f t="shared" ref="HZ96" si="390">SUM(HZ97:IC98)</f>
        <v>0</v>
      </c>
      <c r="IA96" s="865"/>
      <c r="IB96" s="865"/>
      <c r="IC96" s="866"/>
      <c r="ID96" s="864">
        <f t="shared" ref="ID96" si="391">SUM(ID97:IG98)</f>
        <v>0</v>
      </c>
      <c r="IE96" s="865"/>
      <c r="IF96" s="865"/>
      <c r="IG96" s="866"/>
      <c r="IH96" s="864">
        <f t="shared" ref="IH96" si="392">SUM(IH97:IK98)</f>
        <v>0</v>
      </c>
      <c r="II96" s="865"/>
      <c r="IJ96" s="865"/>
      <c r="IK96" s="866"/>
      <c r="IL96" s="864">
        <f t="shared" ref="IL96" si="393">SUM(IL97:IO98)</f>
        <v>0</v>
      </c>
      <c r="IM96" s="865"/>
      <c r="IN96" s="865"/>
      <c r="IO96" s="866"/>
      <c r="IP96" s="864">
        <f t="shared" ref="IP96" si="394">SUM(IP97:IS98)</f>
        <v>0</v>
      </c>
      <c r="IQ96" s="865"/>
      <c r="IR96" s="865"/>
      <c r="IS96" s="866"/>
      <c r="IT96" s="864">
        <f t="shared" ref="IT96" si="395">SUM(IT97:IW98)</f>
        <v>0</v>
      </c>
      <c r="IU96" s="865"/>
      <c r="IV96" s="865"/>
      <c r="IW96" s="866"/>
      <c r="IX96" s="864">
        <f t="shared" ref="IX96" si="396">SUM(IX97:JA98)</f>
        <v>0</v>
      </c>
      <c r="IY96" s="865"/>
      <c r="IZ96" s="865"/>
      <c r="JA96" s="866"/>
      <c r="JB96" s="864">
        <f t="shared" ref="JB96" si="397">SUM(JB97:JE98)</f>
        <v>0</v>
      </c>
      <c r="JC96" s="865"/>
      <c r="JD96" s="865"/>
      <c r="JE96" s="866"/>
      <c r="JF96" s="864">
        <f t="shared" ref="JF96" si="398">SUM(JF97:JI98)</f>
        <v>0</v>
      </c>
      <c r="JG96" s="865"/>
      <c r="JH96" s="865"/>
      <c r="JI96" s="866"/>
      <c r="JJ96" s="864">
        <f t="shared" ref="JJ96" si="399">SUM(JJ97:JM98)</f>
        <v>0</v>
      </c>
      <c r="JK96" s="865"/>
      <c r="JL96" s="865"/>
      <c r="JM96" s="866"/>
      <c r="JN96" s="864">
        <f t="shared" ref="JN96" si="400">SUM(JN97:JQ98)</f>
        <v>0</v>
      </c>
      <c r="JO96" s="865"/>
      <c r="JP96" s="865"/>
      <c r="JQ96" s="866"/>
      <c r="JR96" s="864">
        <f t="shared" ref="JR96" si="401">SUM(JR97:JU98)</f>
        <v>0</v>
      </c>
      <c r="JS96" s="865"/>
      <c r="JT96" s="865"/>
      <c r="JU96" s="866"/>
      <c r="JV96" s="864">
        <f t="shared" ref="JV96" si="402">SUM(JV97:JY98)</f>
        <v>0</v>
      </c>
      <c r="JW96" s="865"/>
      <c r="JX96" s="865"/>
      <c r="JY96" s="866"/>
      <c r="JZ96" s="864">
        <f t="shared" ref="JZ96" si="403">SUM(JZ97:KC98)</f>
        <v>0</v>
      </c>
      <c r="KA96" s="865"/>
      <c r="KB96" s="865"/>
      <c r="KC96" s="866"/>
      <c r="KD96" s="864">
        <f t="shared" ref="KD96" si="404">SUM(KD97:KG98)</f>
        <v>0</v>
      </c>
      <c r="KE96" s="865"/>
      <c r="KF96" s="865"/>
      <c r="KG96" s="866"/>
      <c r="KH96" s="864">
        <f t="shared" ref="KH96" si="405">SUM(KH97:KK98)</f>
        <v>0</v>
      </c>
      <c r="KI96" s="865"/>
      <c r="KJ96" s="865"/>
      <c r="KK96" s="866"/>
      <c r="KL96" s="864">
        <f t="shared" ref="KL96" si="406">SUM(KL97:KO98)</f>
        <v>0</v>
      </c>
      <c r="KM96" s="865"/>
      <c r="KN96" s="865"/>
      <c r="KO96" s="866"/>
      <c r="KP96" s="864">
        <f t="shared" ref="KP96" si="407">SUM(KP97:KS98)</f>
        <v>0</v>
      </c>
      <c r="KQ96" s="865"/>
      <c r="KR96" s="865"/>
      <c r="KS96" s="866"/>
      <c r="KT96" s="864">
        <f t="shared" ref="KT96" si="408">SUM(KT97:KW98)</f>
        <v>0</v>
      </c>
      <c r="KU96" s="865"/>
      <c r="KV96" s="865"/>
      <c r="KW96" s="866"/>
      <c r="KX96" s="864">
        <f t="shared" ref="KX96" si="409">SUM(KX97:LA98)</f>
        <v>0</v>
      </c>
      <c r="KY96" s="865"/>
      <c r="KZ96" s="865"/>
      <c r="LA96" s="866"/>
      <c r="LB96" s="864">
        <f t="shared" ref="LB96" si="410">SUM(LB97:LE98)</f>
        <v>0</v>
      </c>
      <c r="LC96" s="865"/>
      <c r="LD96" s="865"/>
      <c r="LE96" s="866"/>
      <c r="LF96" s="864">
        <f t="shared" ref="LF96" si="411">SUM(LF97:LI98)</f>
        <v>0</v>
      </c>
      <c r="LG96" s="865"/>
      <c r="LH96" s="865"/>
      <c r="LI96" s="866"/>
      <c r="LJ96" s="864">
        <f t="shared" ref="LJ96" si="412">SUM(LJ97:LM98)</f>
        <v>0</v>
      </c>
      <c r="LK96" s="865"/>
      <c r="LL96" s="865"/>
      <c r="LM96" s="866"/>
    </row>
    <row r="97" spans="1:325">
      <c r="A97" s="310"/>
      <c r="B97" s="375" t="s">
        <v>559</v>
      </c>
      <c r="C97" s="376" t="s">
        <v>854</v>
      </c>
      <c r="D97" s="379">
        <f t="shared" si="333"/>
        <v>2857324</v>
      </c>
      <c r="E97" s="374">
        <f ca="1">IFERROR(D97/$D$94,"")</f>
        <v>4.6565176812466115E-2</v>
      </c>
      <c r="F97" s="863"/>
      <c r="G97" s="854"/>
      <c r="H97" s="854"/>
      <c r="I97" s="855"/>
      <c r="J97" s="862">
        <v>1620768</v>
      </c>
      <c r="K97" s="854"/>
      <c r="L97" s="854"/>
      <c r="M97" s="855"/>
      <c r="N97" s="862">
        <v>1236556</v>
      </c>
      <c r="O97" s="854"/>
      <c r="P97" s="854"/>
      <c r="Q97" s="855"/>
      <c r="R97" s="862"/>
      <c r="S97" s="854"/>
      <c r="T97" s="854"/>
      <c r="U97" s="855"/>
      <c r="V97" s="862"/>
      <c r="W97" s="854"/>
      <c r="X97" s="854"/>
      <c r="Y97" s="855"/>
      <c r="Z97" s="862"/>
      <c r="AA97" s="854"/>
      <c r="AB97" s="854"/>
      <c r="AC97" s="855"/>
      <c r="AD97" s="862"/>
      <c r="AE97" s="854"/>
      <c r="AF97" s="854"/>
      <c r="AG97" s="855"/>
      <c r="AH97" s="862"/>
      <c r="AI97" s="854"/>
      <c r="AJ97" s="854"/>
      <c r="AK97" s="855"/>
      <c r="AL97" s="862"/>
      <c r="AM97" s="854"/>
      <c r="AN97" s="854"/>
      <c r="AO97" s="855"/>
      <c r="AP97" s="862"/>
      <c r="AQ97" s="854"/>
      <c r="AR97" s="854"/>
      <c r="AS97" s="855"/>
      <c r="AT97" s="862"/>
      <c r="AU97" s="854"/>
      <c r="AV97" s="854"/>
      <c r="AW97" s="855"/>
      <c r="AX97" s="862"/>
      <c r="AY97" s="854"/>
      <c r="AZ97" s="854"/>
      <c r="BA97" s="855"/>
      <c r="BB97" s="862"/>
      <c r="BC97" s="854"/>
      <c r="BD97" s="854"/>
      <c r="BE97" s="855"/>
      <c r="BF97" s="862"/>
      <c r="BG97" s="854"/>
      <c r="BH97" s="854"/>
      <c r="BI97" s="855"/>
      <c r="BJ97" s="862"/>
      <c r="BK97" s="854"/>
      <c r="BL97" s="854"/>
      <c r="BM97" s="855"/>
      <c r="BN97" s="862"/>
      <c r="BO97" s="854"/>
      <c r="BP97" s="854"/>
      <c r="BQ97" s="855"/>
      <c r="BR97" s="862"/>
      <c r="BS97" s="854"/>
      <c r="BT97" s="854"/>
      <c r="BU97" s="855"/>
      <c r="BV97" s="862"/>
      <c r="BW97" s="854"/>
      <c r="BX97" s="854"/>
      <c r="BY97" s="855"/>
      <c r="BZ97" s="862"/>
      <c r="CA97" s="854"/>
      <c r="CB97" s="854"/>
      <c r="CC97" s="855"/>
      <c r="CD97" s="862"/>
      <c r="CE97" s="854"/>
      <c r="CF97" s="854"/>
      <c r="CG97" s="855"/>
      <c r="CH97" s="862"/>
      <c r="CI97" s="854"/>
      <c r="CJ97" s="854"/>
      <c r="CK97" s="855"/>
      <c r="CL97" s="862"/>
      <c r="CM97" s="854"/>
      <c r="CN97" s="854"/>
      <c r="CO97" s="855"/>
      <c r="CP97" s="862"/>
      <c r="CQ97" s="854"/>
      <c r="CR97" s="854"/>
      <c r="CS97" s="855"/>
      <c r="CT97" s="862"/>
      <c r="CU97" s="854"/>
      <c r="CV97" s="854"/>
      <c r="CW97" s="855"/>
      <c r="CX97" s="862"/>
      <c r="CY97" s="854"/>
      <c r="CZ97" s="854"/>
      <c r="DA97" s="855"/>
      <c r="DB97" s="862"/>
      <c r="DC97" s="854"/>
      <c r="DD97" s="854"/>
      <c r="DE97" s="855"/>
      <c r="DF97" s="862"/>
      <c r="DG97" s="854"/>
      <c r="DH97" s="854"/>
      <c r="DI97" s="855"/>
      <c r="DJ97" s="862"/>
      <c r="DK97" s="854"/>
      <c r="DL97" s="854"/>
      <c r="DM97" s="855"/>
      <c r="DN97" s="862"/>
      <c r="DO97" s="854"/>
      <c r="DP97" s="854"/>
      <c r="DQ97" s="855"/>
      <c r="DR97" s="862"/>
      <c r="DS97" s="854"/>
      <c r="DT97" s="854"/>
      <c r="DU97" s="855"/>
      <c r="DV97" s="862"/>
      <c r="DW97" s="854"/>
      <c r="DX97" s="854"/>
      <c r="DY97" s="855"/>
      <c r="DZ97" s="862"/>
      <c r="EA97" s="854"/>
      <c r="EB97" s="854"/>
      <c r="EC97" s="855"/>
      <c r="ED97" s="862"/>
      <c r="EE97" s="854"/>
      <c r="EF97" s="854"/>
      <c r="EG97" s="855"/>
      <c r="EH97" s="862"/>
      <c r="EI97" s="854"/>
      <c r="EJ97" s="854"/>
      <c r="EK97" s="855"/>
      <c r="EL97" s="862"/>
      <c r="EM97" s="854"/>
      <c r="EN97" s="854"/>
      <c r="EO97" s="855"/>
      <c r="EP97" s="862"/>
      <c r="EQ97" s="854"/>
      <c r="ER97" s="854"/>
      <c r="ES97" s="855"/>
      <c r="ET97" s="862"/>
      <c r="EU97" s="854"/>
      <c r="EV97" s="854"/>
      <c r="EW97" s="855"/>
      <c r="EX97" s="862"/>
      <c r="EY97" s="854"/>
      <c r="EZ97" s="854"/>
      <c r="FA97" s="855"/>
      <c r="FB97" s="862"/>
      <c r="FC97" s="854"/>
      <c r="FD97" s="854"/>
      <c r="FE97" s="855"/>
      <c r="FF97" s="862"/>
      <c r="FG97" s="854"/>
      <c r="FH97" s="854"/>
      <c r="FI97" s="855"/>
      <c r="FJ97" s="862"/>
      <c r="FK97" s="854"/>
      <c r="FL97" s="854"/>
      <c r="FM97" s="855"/>
      <c r="FN97" s="862"/>
      <c r="FO97" s="854"/>
      <c r="FP97" s="854"/>
      <c r="FQ97" s="855"/>
      <c r="FR97" s="862"/>
      <c r="FS97" s="854"/>
      <c r="FT97" s="854"/>
      <c r="FU97" s="855"/>
      <c r="FV97" s="862"/>
      <c r="FW97" s="854"/>
      <c r="FX97" s="854"/>
      <c r="FY97" s="855"/>
      <c r="FZ97" s="862"/>
      <c r="GA97" s="854"/>
      <c r="GB97" s="854"/>
      <c r="GC97" s="855"/>
      <c r="GD97" s="862"/>
      <c r="GE97" s="854"/>
      <c r="GF97" s="854"/>
      <c r="GG97" s="855"/>
      <c r="GH97" s="862"/>
      <c r="GI97" s="854"/>
      <c r="GJ97" s="854"/>
      <c r="GK97" s="855"/>
      <c r="GL97" s="862"/>
      <c r="GM97" s="854"/>
      <c r="GN97" s="854"/>
      <c r="GO97" s="855"/>
      <c r="GP97" s="862"/>
      <c r="GQ97" s="854"/>
      <c r="GR97" s="854"/>
      <c r="GS97" s="855"/>
      <c r="GT97" s="862"/>
      <c r="GU97" s="854"/>
      <c r="GV97" s="854"/>
      <c r="GW97" s="855"/>
      <c r="GX97" s="862"/>
      <c r="GY97" s="854"/>
      <c r="GZ97" s="854"/>
      <c r="HA97" s="855"/>
      <c r="HB97" s="862"/>
      <c r="HC97" s="854"/>
      <c r="HD97" s="854"/>
      <c r="HE97" s="855"/>
      <c r="HF97" s="862"/>
      <c r="HG97" s="854"/>
      <c r="HH97" s="854"/>
      <c r="HI97" s="855"/>
      <c r="HJ97" s="862"/>
      <c r="HK97" s="854"/>
      <c r="HL97" s="854"/>
      <c r="HM97" s="855"/>
      <c r="HN97" s="862"/>
      <c r="HO97" s="854"/>
      <c r="HP97" s="854"/>
      <c r="HQ97" s="855"/>
      <c r="HR97" s="862"/>
      <c r="HS97" s="854"/>
      <c r="HT97" s="854"/>
      <c r="HU97" s="855"/>
      <c r="HV97" s="862"/>
      <c r="HW97" s="854"/>
      <c r="HX97" s="854"/>
      <c r="HY97" s="855"/>
      <c r="HZ97" s="862"/>
      <c r="IA97" s="854"/>
      <c r="IB97" s="854"/>
      <c r="IC97" s="855"/>
      <c r="ID97" s="862"/>
      <c r="IE97" s="854"/>
      <c r="IF97" s="854"/>
      <c r="IG97" s="855"/>
      <c r="IH97" s="862"/>
      <c r="II97" s="854"/>
      <c r="IJ97" s="854"/>
      <c r="IK97" s="855"/>
      <c r="IL97" s="862"/>
      <c r="IM97" s="854"/>
      <c r="IN97" s="854"/>
      <c r="IO97" s="855"/>
      <c r="IP97" s="862"/>
      <c r="IQ97" s="854"/>
      <c r="IR97" s="854"/>
      <c r="IS97" s="855"/>
      <c r="IT97" s="862"/>
      <c r="IU97" s="854"/>
      <c r="IV97" s="854"/>
      <c r="IW97" s="855"/>
      <c r="IX97" s="862"/>
      <c r="IY97" s="854"/>
      <c r="IZ97" s="854"/>
      <c r="JA97" s="855"/>
      <c r="JB97" s="862"/>
      <c r="JC97" s="854"/>
      <c r="JD97" s="854"/>
      <c r="JE97" s="855"/>
      <c r="JF97" s="862"/>
      <c r="JG97" s="854"/>
      <c r="JH97" s="854"/>
      <c r="JI97" s="855"/>
      <c r="JJ97" s="862"/>
      <c r="JK97" s="854"/>
      <c r="JL97" s="854"/>
      <c r="JM97" s="855"/>
      <c r="JN97" s="862"/>
      <c r="JO97" s="854"/>
      <c r="JP97" s="854"/>
      <c r="JQ97" s="855"/>
      <c r="JR97" s="862"/>
      <c r="JS97" s="854"/>
      <c r="JT97" s="854"/>
      <c r="JU97" s="855"/>
      <c r="JV97" s="862"/>
      <c r="JW97" s="854"/>
      <c r="JX97" s="854"/>
      <c r="JY97" s="855"/>
      <c r="JZ97" s="862"/>
      <c r="KA97" s="854"/>
      <c r="KB97" s="854"/>
      <c r="KC97" s="855"/>
      <c r="KD97" s="862"/>
      <c r="KE97" s="854"/>
      <c r="KF97" s="854"/>
      <c r="KG97" s="855"/>
      <c r="KH97" s="862"/>
      <c r="KI97" s="854"/>
      <c r="KJ97" s="854"/>
      <c r="KK97" s="855"/>
      <c r="KL97" s="862"/>
      <c r="KM97" s="854"/>
      <c r="KN97" s="854"/>
      <c r="KO97" s="855"/>
      <c r="KP97" s="862"/>
      <c r="KQ97" s="854"/>
      <c r="KR97" s="854"/>
      <c r="KS97" s="855"/>
      <c r="KT97" s="862"/>
      <c r="KU97" s="854"/>
      <c r="KV97" s="854"/>
      <c r="KW97" s="855"/>
      <c r="KX97" s="862"/>
      <c r="KY97" s="854"/>
      <c r="KZ97" s="854"/>
      <c r="LA97" s="855"/>
      <c r="LB97" s="862"/>
      <c r="LC97" s="854"/>
      <c r="LD97" s="854"/>
      <c r="LE97" s="855"/>
      <c r="LF97" s="862"/>
      <c r="LG97" s="854"/>
      <c r="LH97" s="854"/>
      <c r="LI97" s="855"/>
      <c r="LJ97" s="862"/>
      <c r="LK97" s="854"/>
      <c r="LL97" s="854"/>
      <c r="LM97" s="855"/>
    </row>
    <row r="98" spans="1:325">
      <c r="A98" s="310"/>
      <c r="B98" s="375" t="s">
        <v>560</v>
      </c>
      <c r="C98" s="376" t="s">
        <v>1032</v>
      </c>
      <c r="D98" s="379">
        <f>SUM(F98:LM98)</f>
        <v>27888614</v>
      </c>
      <c r="E98" s="374">
        <f ca="1">IFERROR(D98/$D$94,"")</f>
        <v>0.45449456973189523</v>
      </c>
      <c r="F98" s="863"/>
      <c r="G98" s="854"/>
      <c r="H98" s="854"/>
      <c r="I98" s="855"/>
      <c r="J98" s="862">
        <f>'Prielaidos AB „Via Lietuva"'!E258</f>
        <v>1827812</v>
      </c>
      <c r="K98" s="854"/>
      <c r="L98" s="854"/>
      <c r="M98" s="855"/>
      <c r="N98" s="862">
        <f>'Prielaidos AB „Via Lietuva"'!F258</f>
        <v>1095482</v>
      </c>
      <c r="O98" s="854"/>
      <c r="P98" s="854"/>
      <c r="Q98" s="855"/>
      <c r="R98" s="862">
        <f>'Prielaidos AB „Via Lietuva"'!G258</f>
        <v>206000</v>
      </c>
      <c r="S98" s="854"/>
      <c r="T98" s="854"/>
      <c r="U98" s="855"/>
      <c r="V98" s="862">
        <f>'Prielaidos AB „Via Lietuva"'!H258</f>
        <v>695555</v>
      </c>
      <c r="W98" s="854"/>
      <c r="X98" s="854"/>
      <c r="Y98" s="855"/>
      <c r="Z98" s="862">
        <f>'Prielaidos AB „Via Lietuva"'!I258</f>
        <v>3087700</v>
      </c>
      <c r="AA98" s="854"/>
      <c r="AB98" s="854"/>
      <c r="AC98" s="855"/>
      <c r="AD98" s="862">
        <f>'Prielaidos AB „Via Lietuva"'!J258</f>
        <v>11717265</v>
      </c>
      <c r="AE98" s="854"/>
      <c r="AF98" s="854"/>
      <c r="AG98" s="855"/>
      <c r="AH98" s="862">
        <f>'Prielaidos AB „Via Lietuva"'!K258</f>
        <v>9258800</v>
      </c>
      <c r="AI98" s="854"/>
      <c r="AJ98" s="854"/>
      <c r="AK98" s="855"/>
      <c r="AL98" s="862">
        <f>'Prielaidos AB „Via Lietuva"'!L258</f>
        <v>0</v>
      </c>
      <c r="AM98" s="854"/>
      <c r="AN98" s="854"/>
      <c r="AO98" s="855"/>
      <c r="AP98" s="862"/>
      <c r="AQ98" s="854"/>
      <c r="AR98" s="854"/>
      <c r="AS98" s="855"/>
      <c r="AT98" s="862"/>
      <c r="AU98" s="854"/>
      <c r="AV98" s="854"/>
      <c r="AW98" s="855"/>
      <c r="AX98" s="862"/>
      <c r="AY98" s="854"/>
      <c r="AZ98" s="854"/>
      <c r="BA98" s="855"/>
      <c r="BB98" s="862"/>
      <c r="BC98" s="854"/>
      <c r="BD98" s="854"/>
      <c r="BE98" s="855"/>
      <c r="BF98" s="862"/>
      <c r="BG98" s="854"/>
      <c r="BH98" s="854"/>
      <c r="BI98" s="855"/>
      <c r="BJ98" s="862"/>
      <c r="BK98" s="854"/>
      <c r="BL98" s="854"/>
      <c r="BM98" s="855"/>
      <c r="BN98" s="862"/>
      <c r="BO98" s="854"/>
      <c r="BP98" s="854"/>
      <c r="BQ98" s="855"/>
      <c r="BR98" s="862"/>
      <c r="BS98" s="854"/>
      <c r="BT98" s="854"/>
      <c r="BU98" s="855"/>
      <c r="BV98" s="862"/>
      <c r="BW98" s="854"/>
      <c r="BX98" s="854"/>
      <c r="BY98" s="855"/>
      <c r="BZ98" s="862"/>
      <c r="CA98" s="854"/>
      <c r="CB98" s="854"/>
      <c r="CC98" s="855"/>
      <c r="CD98" s="862"/>
      <c r="CE98" s="854"/>
      <c r="CF98" s="854"/>
      <c r="CG98" s="855"/>
      <c r="CH98" s="862"/>
      <c r="CI98" s="854"/>
      <c r="CJ98" s="854"/>
      <c r="CK98" s="855"/>
      <c r="CL98" s="862"/>
      <c r="CM98" s="854"/>
      <c r="CN98" s="854"/>
      <c r="CO98" s="855"/>
      <c r="CP98" s="862"/>
      <c r="CQ98" s="854"/>
      <c r="CR98" s="854"/>
      <c r="CS98" s="855"/>
      <c r="CT98" s="862"/>
      <c r="CU98" s="854"/>
      <c r="CV98" s="854"/>
      <c r="CW98" s="855"/>
      <c r="CX98" s="862"/>
      <c r="CY98" s="854"/>
      <c r="CZ98" s="854"/>
      <c r="DA98" s="855"/>
      <c r="DB98" s="862"/>
      <c r="DC98" s="854"/>
      <c r="DD98" s="854"/>
      <c r="DE98" s="855"/>
      <c r="DF98" s="862"/>
      <c r="DG98" s="854"/>
      <c r="DH98" s="854"/>
      <c r="DI98" s="855"/>
      <c r="DJ98" s="862"/>
      <c r="DK98" s="854"/>
      <c r="DL98" s="854"/>
      <c r="DM98" s="855"/>
      <c r="DN98" s="862"/>
      <c r="DO98" s="854"/>
      <c r="DP98" s="854"/>
      <c r="DQ98" s="855"/>
      <c r="DR98" s="862"/>
      <c r="DS98" s="854"/>
      <c r="DT98" s="854"/>
      <c r="DU98" s="855"/>
      <c r="DV98" s="862"/>
      <c r="DW98" s="854"/>
      <c r="DX98" s="854"/>
      <c r="DY98" s="855"/>
      <c r="DZ98" s="862"/>
      <c r="EA98" s="854"/>
      <c r="EB98" s="854"/>
      <c r="EC98" s="855"/>
      <c r="ED98" s="862"/>
      <c r="EE98" s="854"/>
      <c r="EF98" s="854"/>
      <c r="EG98" s="855"/>
      <c r="EH98" s="862"/>
      <c r="EI98" s="854"/>
      <c r="EJ98" s="854"/>
      <c r="EK98" s="855"/>
      <c r="EL98" s="862"/>
      <c r="EM98" s="854"/>
      <c r="EN98" s="854"/>
      <c r="EO98" s="855"/>
      <c r="EP98" s="862"/>
      <c r="EQ98" s="854"/>
      <c r="ER98" s="854"/>
      <c r="ES98" s="855"/>
      <c r="ET98" s="862"/>
      <c r="EU98" s="854"/>
      <c r="EV98" s="854"/>
      <c r="EW98" s="855"/>
      <c r="EX98" s="862"/>
      <c r="EY98" s="854"/>
      <c r="EZ98" s="854"/>
      <c r="FA98" s="855"/>
      <c r="FB98" s="862"/>
      <c r="FC98" s="854"/>
      <c r="FD98" s="854"/>
      <c r="FE98" s="855"/>
      <c r="FF98" s="862"/>
      <c r="FG98" s="854"/>
      <c r="FH98" s="854"/>
      <c r="FI98" s="855"/>
      <c r="FJ98" s="862"/>
      <c r="FK98" s="854"/>
      <c r="FL98" s="854"/>
      <c r="FM98" s="855"/>
      <c r="FN98" s="862"/>
      <c r="FO98" s="854"/>
      <c r="FP98" s="854"/>
      <c r="FQ98" s="855"/>
      <c r="FR98" s="862"/>
      <c r="FS98" s="854"/>
      <c r="FT98" s="854"/>
      <c r="FU98" s="855"/>
      <c r="FV98" s="862"/>
      <c r="FW98" s="854"/>
      <c r="FX98" s="854"/>
      <c r="FY98" s="855"/>
      <c r="FZ98" s="862"/>
      <c r="GA98" s="854"/>
      <c r="GB98" s="854"/>
      <c r="GC98" s="855"/>
      <c r="GD98" s="862"/>
      <c r="GE98" s="854"/>
      <c r="GF98" s="854"/>
      <c r="GG98" s="855"/>
      <c r="GH98" s="862"/>
      <c r="GI98" s="854"/>
      <c r="GJ98" s="854"/>
      <c r="GK98" s="855"/>
      <c r="GL98" s="862"/>
      <c r="GM98" s="854"/>
      <c r="GN98" s="854"/>
      <c r="GO98" s="855"/>
      <c r="GP98" s="862"/>
      <c r="GQ98" s="854"/>
      <c r="GR98" s="854"/>
      <c r="GS98" s="855"/>
      <c r="GT98" s="862"/>
      <c r="GU98" s="854"/>
      <c r="GV98" s="854"/>
      <c r="GW98" s="855"/>
      <c r="GX98" s="862"/>
      <c r="GY98" s="854"/>
      <c r="GZ98" s="854"/>
      <c r="HA98" s="855"/>
      <c r="HB98" s="862"/>
      <c r="HC98" s="854"/>
      <c r="HD98" s="854"/>
      <c r="HE98" s="855"/>
      <c r="HF98" s="862"/>
      <c r="HG98" s="854"/>
      <c r="HH98" s="854"/>
      <c r="HI98" s="855"/>
      <c r="HJ98" s="862"/>
      <c r="HK98" s="854"/>
      <c r="HL98" s="854"/>
      <c r="HM98" s="855"/>
      <c r="HN98" s="862"/>
      <c r="HO98" s="854"/>
      <c r="HP98" s="854"/>
      <c r="HQ98" s="855"/>
      <c r="HR98" s="862"/>
      <c r="HS98" s="854"/>
      <c r="HT98" s="854"/>
      <c r="HU98" s="855"/>
      <c r="HV98" s="862"/>
      <c r="HW98" s="854"/>
      <c r="HX98" s="854"/>
      <c r="HY98" s="855"/>
      <c r="HZ98" s="862"/>
      <c r="IA98" s="854"/>
      <c r="IB98" s="854"/>
      <c r="IC98" s="855"/>
      <c r="ID98" s="862"/>
      <c r="IE98" s="854"/>
      <c r="IF98" s="854"/>
      <c r="IG98" s="855"/>
      <c r="IH98" s="862"/>
      <c r="II98" s="854"/>
      <c r="IJ98" s="854"/>
      <c r="IK98" s="855"/>
      <c r="IL98" s="862"/>
      <c r="IM98" s="854"/>
      <c r="IN98" s="854"/>
      <c r="IO98" s="855"/>
      <c r="IP98" s="862"/>
      <c r="IQ98" s="854"/>
      <c r="IR98" s="854"/>
      <c r="IS98" s="855"/>
      <c r="IT98" s="862"/>
      <c r="IU98" s="854"/>
      <c r="IV98" s="854"/>
      <c r="IW98" s="855"/>
      <c r="IX98" s="862"/>
      <c r="IY98" s="854"/>
      <c r="IZ98" s="854"/>
      <c r="JA98" s="855"/>
      <c r="JB98" s="862"/>
      <c r="JC98" s="854"/>
      <c r="JD98" s="854"/>
      <c r="JE98" s="855"/>
      <c r="JF98" s="862"/>
      <c r="JG98" s="854"/>
      <c r="JH98" s="854"/>
      <c r="JI98" s="855"/>
      <c r="JJ98" s="862"/>
      <c r="JK98" s="854"/>
      <c r="JL98" s="854"/>
      <c r="JM98" s="855"/>
      <c r="JN98" s="862"/>
      <c r="JO98" s="854"/>
      <c r="JP98" s="854"/>
      <c r="JQ98" s="855"/>
      <c r="JR98" s="862"/>
      <c r="JS98" s="854"/>
      <c r="JT98" s="854"/>
      <c r="JU98" s="855"/>
      <c r="JV98" s="862"/>
      <c r="JW98" s="854"/>
      <c r="JX98" s="854"/>
      <c r="JY98" s="855"/>
      <c r="JZ98" s="862"/>
      <c r="KA98" s="854"/>
      <c r="KB98" s="854"/>
      <c r="KC98" s="855"/>
      <c r="KD98" s="862"/>
      <c r="KE98" s="854"/>
      <c r="KF98" s="854"/>
      <c r="KG98" s="855"/>
      <c r="KH98" s="862"/>
      <c r="KI98" s="854"/>
      <c r="KJ98" s="854"/>
      <c r="KK98" s="855"/>
      <c r="KL98" s="862"/>
      <c r="KM98" s="854"/>
      <c r="KN98" s="854"/>
      <c r="KO98" s="855"/>
      <c r="KP98" s="862"/>
      <c r="KQ98" s="854"/>
      <c r="KR98" s="854"/>
      <c r="KS98" s="855"/>
      <c r="KT98" s="862"/>
      <c r="KU98" s="854"/>
      <c r="KV98" s="854"/>
      <c r="KW98" s="855"/>
      <c r="KX98" s="862"/>
      <c r="KY98" s="854"/>
      <c r="KZ98" s="854"/>
      <c r="LA98" s="855"/>
      <c r="LB98" s="862"/>
      <c r="LC98" s="854"/>
      <c r="LD98" s="854"/>
      <c r="LE98" s="855"/>
      <c r="LF98" s="862"/>
      <c r="LG98" s="854"/>
      <c r="LH98" s="854"/>
      <c r="LI98" s="855"/>
      <c r="LJ98" s="862"/>
      <c r="LK98" s="854"/>
      <c r="LL98" s="854"/>
      <c r="LM98" s="855"/>
    </row>
    <row r="99" spans="1:325">
      <c r="A99" s="310"/>
      <c r="B99" s="372" t="s">
        <v>561</v>
      </c>
      <c r="C99" s="373" t="s">
        <v>538</v>
      </c>
      <c r="D99" s="366">
        <f t="shared" si="333"/>
        <v>19749894</v>
      </c>
      <c r="E99" s="374">
        <f ca="1">SUM(E100:E101)</f>
        <v>0.32185965124622323</v>
      </c>
      <c r="F99" s="867">
        <f>SUM(F100:I101)</f>
        <v>0</v>
      </c>
      <c r="G99" s="865"/>
      <c r="H99" s="865"/>
      <c r="I99" s="866"/>
      <c r="J99" s="864">
        <f t="shared" ref="J99" si="413">SUM(J100:M101)</f>
        <v>9510190</v>
      </c>
      <c r="K99" s="865"/>
      <c r="L99" s="865"/>
      <c r="M99" s="866"/>
      <c r="N99" s="864">
        <f t="shared" ref="N99" si="414">SUM(N100:Q101)</f>
        <v>8001654</v>
      </c>
      <c r="O99" s="865"/>
      <c r="P99" s="865"/>
      <c r="Q99" s="866"/>
      <c r="R99" s="864">
        <f t="shared" ref="R99" si="415">SUM(R100:U101)</f>
        <v>0</v>
      </c>
      <c r="S99" s="865"/>
      <c r="T99" s="865"/>
      <c r="U99" s="866"/>
      <c r="V99" s="864">
        <f t="shared" ref="V99" si="416">SUM(V100:Y101)</f>
        <v>397215</v>
      </c>
      <c r="W99" s="865"/>
      <c r="X99" s="865"/>
      <c r="Y99" s="866"/>
      <c r="Z99" s="864">
        <f t="shared" ref="Z99" si="417">SUM(Z100:AC101)</f>
        <v>1443170</v>
      </c>
      <c r="AA99" s="865"/>
      <c r="AB99" s="865"/>
      <c r="AC99" s="866"/>
      <c r="AD99" s="864">
        <f t="shared" ref="AD99" si="418">SUM(AD100:AG101)</f>
        <v>397665</v>
      </c>
      <c r="AE99" s="865"/>
      <c r="AF99" s="865"/>
      <c r="AG99" s="866"/>
      <c r="AH99" s="864">
        <f t="shared" ref="AH99" si="419">SUM(AH100:AK101)</f>
        <v>0</v>
      </c>
      <c r="AI99" s="865"/>
      <c r="AJ99" s="865"/>
      <c r="AK99" s="866"/>
      <c r="AL99" s="864">
        <f t="shared" ref="AL99" si="420">SUM(AL100:AO101)</f>
        <v>0</v>
      </c>
      <c r="AM99" s="865"/>
      <c r="AN99" s="865"/>
      <c r="AO99" s="866"/>
      <c r="AP99" s="864">
        <f t="shared" ref="AP99" si="421">SUM(AP100:AS101)</f>
        <v>0</v>
      </c>
      <c r="AQ99" s="865"/>
      <c r="AR99" s="865"/>
      <c r="AS99" s="866"/>
      <c r="AT99" s="864">
        <f t="shared" ref="AT99" si="422">SUM(AT100:AW101)</f>
        <v>0</v>
      </c>
      <c r="AU99" s="865"/>
      <c r="AV99" s="865"/>
      <c r="AW99" s="866"/>
      <c r="AX99" s="864">
        <f t="shared" ref="AX99" si="423">SUM(AX100:BA101)</f>
        <v>0</v>
      </c>
      <c r="AY99" s="865"/>
      <c r="AZ99" s="865"/>
      <c r="BA99" s="866"/>
      <c r="BB99" s="864">
        <f t="shared" ref="BB99" si="424">SUM(BB100:BE101)</f>
        <v>0</v>
      </c>
      <c r="BC99" s="865"/>
      <c r="BD99" s="865"/>
      <c r="BE99" s="866"/>
      <c r="BF99" s="864">
        <f t="shared" ref="BF99" si="425">SUM(BF100:BI101)</f>
        <v>0</v>
      </c>
      <c r="BG99" s="865"/>
      <c r="BH99" s="865"/>
      <c r="BI99" s="866"/>
      <c r="BJ99" s="864">
        <f t="shared" ref="BJ99" si="426">SUM(BJ100:BM101)</f>
        <v>0</v>
      </c>
      <c r="BK99" s="865"/>
      <c r="BL99" s="865"/>
      <c r="BM99" s="866"/>
      <c r="BN99" s="864">
        <f t="shared" ref="BN99" si="427">SUM(BN100:BQ101)</f>
        <v>0</v>
      </c>
      <c r="BO99" s="865"/>
      <c r="BP99" s="865"/>
      <c r="BQ99" s="866"/>
      <c r="BR99" s="864">
        <f t="shared" ref="BR99" si="428">SUM(BR100:BU101)</f>
        <v>0</v>
      </c>
      <c r="BS99" s="865"/>
      <c r="BT99" s="865"/>
      <c r="BU99" s="866"/>
      <c r="BV99" s="864">
        <f t="shared" ref="BV99" si="429">SUM(BV100:BY101)</f>
        <v>0</v>
      </c>
      <c r="BW99" s="865"/>
      <c r="BX99" s="865"/>
      <c r="BY99" s="866"/>
      <c r="BZ99" s="864">
        <f t="shared" ref="BZ99" si="430">SUM(BZ100:CC101)</f>
        <v>0</v>
      </c>
      <c r="CA99" s="865"/>
      <c r="CB99" s="865"/>
      <c r="CC99" s="866"/>
      <c r="CD99" s="864">
        <f t="shared" ref="CD99" si="431">SUM(CD100:CG101)</f>
        <v>0</v>
      </c>
      <c r="CE99" s="865"/>
      <c r="CF99" s="865"/>
      <c r="CG99" s="866"/>
      <c r="CH99" s="864">
        <f t="shared" ref="CH99" si="432">SUM(CH100:CK101)</f>
        <v>0</v>
      </c>
      <c r="CI99" s="865"/>
      <c r="CJ99" s="865"/>
      <c r="CK99" s="866"/>
      <c r="CL99" s="864">
        <f t="shared" ref="CL99" si="433">SUM(CL100:CO101)</f>
        <v>0</v>
      </c>
      <c r="CM99" s="865"/>
      <c r="CN99" s="865"/>
      <c r="CO99" s="866"/>
      <c r="CP99" s="864">
        <f t="shared" ref="CP99" si="434">SUM(CP100:CS101)</f>
        <v>0</v>
      </c>
      <c r="CQ99" s="865"/>
      <c r="CR99" s="865"/>
      <c r="CS99" s="866"/>
      <c r="CT99" s="864">
        <f t="shared" ref="CT99" si="435">SUM(CT100:CW101)</f>
        <v>0</v>
      </c>
      <c r="CU99" s="865"/>
      <c r="CV99" s="865"/>
      <c r="CW99" s="866"/>
      <c r="CX99" s="864">
        <f t="shared" ref="CX99" si="436">SUM(CX100:DA101)</f>
        <v>0</v>
      </c>
      <c r="CY99" s="865"/>
      <c r="CZ99" s="865"/>
      <c r="DA99" s="866"/>
      <c r="DB99" s="864">
        <f t="shared" ref="DB99" si="437">SUM(DB100:DE101)</f>
        <v>0</v>
      </c>
      <c r="DC99" s="865"/>
      <c r="DD99" s="865"/>
      <c r="DE99" s="866"/>
      <c r="DF99" s="864">
        <f t="shared" ref="DF99" si="438">SUM(DF100:DI101)</f>
        <v>0</v>
      </c>
      <c r="DG99" s="865"/>
      <c r="DH99" s="865"/>
      <c r="DI99" s="866"/>
      <c r="DJ99" s="864">
        <f t="shared" ref="DJ99" si="439">SUM(DJ100:DM101)</f>
        <v>0</v>
      </c>
      <c r="DK99" s="865"/>
      <c r="DL99" s="865"/>
      <c r="DM99" s="866"/>
      <c r="DN99" s="864">
        <f t="shared" ref="DN99" si="440">SUM(DN100:DQ101)</f>
        <v>0</v>
      </c>
      <c r="DO99" s="865"/>
      <c r="DP99" s="865"/>
      <c r="DQ99" s="866"/>
      <c r="DR99" s="864">
        <f t="shared" ref="DR99" si="441">SUM(DR100:DU101)</f>
        <v>0</v>
      </c>
      <c r="DS99" s="865"/>
      <c r="DT99" s="865"/>
      <c r="DU99" s="866"/>
      <c r="DV99" s="864">
        <f t="shared" ref="DV99" si="442">SUM(DV100:DY101)</f>
        <v>0</v>
      </c>
      <c r="DW99" s="865"/>
      <c r="DX99" s="865"/>
      <c r="DY99" s="866"/>
      <c r="DZ99" s="864">
        <f t="shared" ref="DZ99" si="443">SUM(DZ100:EC101)</f>
        <v>0</v>
      </c>
      <c r="EA99" s="865"/>
      <c r="EB99" s="865"/>
      <c r="EC99" s="866"/>
      <c r="ED99" s="864">
        <f t="shared" ref="ED99" si="444">SUM(ED100:EG101)</f>
        <v>0</v>
      </c>
      <c r="EE99" s="865"/>
      <c r="EF99" s="865"/>
      <c r="EG99" s="866"/>
      <c r="EH99" s="864">
        <f t="shared" ref="EH99" si="445">SUM(EH100:EK101)</f>
        <v>0</v>
      </c>
      <c r="EI99" s="865"/>
      <c r="EJ99" s="865"/>
      <c r="EK99" s="866"/>
      <c r="EL99" s="864">
        <f t="shared" ref="EL99" si="446">SUM(EL100:EO101)</f>
        <v>0</v>
      </c>
      <c r="EM99" s="865"/>
      <c r="EN99" s="865"/>
      <c r="EO99" s="866"/>
      <c r="EP99" s="864">
        <f t="shared" ref="EP99" si="447">SUM(EP100:ES101)</f>
        <v>0</v>
      </c>
      <c r="EQ99" s="865"/>
      <c r="ER99" s="865"/>
      <c r="ES99" s="866"/>
      <c r="ET99" s="864">
        <f t="shared" ref="ET99" si="448">SUM(ET100:EW101)</f>
        <v>0</v>
      </c>
      <c r="EU99" s="865"/>
      <c r="EV99" s="865"/>
      <c r="EW99" s="866"/>
      <c r="EX99" s="864">
        <f t="shared" ref="EX99" si="449">SUM(EX100:FA101)</f>
        <v>0</v>
      </c>
      <c r="EY99" s="865"/>
      <c r="EZ99" s="865"/>
      <c r="FA99" s="866"/>
      <c r="FB99" s="864">
        <f t="shared" ref="FB99" si="450">SUM(FB100:FE101)</f>
        <v>0</v>
      </c>
      <c r="FC99" s="865"/>
      <c r="FD99" s="865"/>
      <c r="FE99" s="866"/>
      <c r="FF99" s="864">
        <f t="shared" ref="FF99" si="451">SUM(FF100:FI101)</f>
        <v>0</v>
      </c>
      <c r="FG99" s="865"/>
      <c r="FH99" s="865"/>
      <c r="FI99" s="866"/>
      <c r="FJ99" s="864">
        <f t="shared" ref="FJ99" si="452">SUM(FJ100:FM101)</f>
        <v>0</v>
      </c>
      <c r="FK99" s="865"/>
      <c r="FL99" s="865"/>
      <c r="FM99" s="866"/>
      <c r="FN99" s="864">
        <f t="shared" ref="FN99" si="453">SUM(FN100:FQ101)</f>
        <v>0</v>
      </c>
      <c r="FO99" s="865"/>
      <c r="FP99" s="865"/>
      <c r="FQ99" s="866"/>
      <c r="FR99" s="864">
        <f t="shared" ref="FR99" si="454">SUM(FR100:FU101)</f>
        <v>0</v>
      </c>
      <c r="FS99" s="865"/>
      <c r="FT99" s="865"/>
      <c r="FU99" s="866"/>
      <c r="FV99" s="864">
        <f t="shared" ref="FV99" si="455">SUM(FV100:FY101)</f>
        <v>0</v>
      </c>
      <c r="FW99" s="865"/>
      <c r="FX99" s="865"/>
      <c r="FY99" s="866"/>
      <c r="FZ99" s="864">
        <f t="shared" ref="FZ99" si="456">SUM(FZ100:GC101)</f>
        <v>0</v>
      </c>
      <c r="GA99" s="865"/>
      <c r="GB99" s="865"/>
      <c r="GC99" s="866"/>
      <c r="GD99" s="864">
        <f t="shared" ref="GD99" si="457">SUM(GD100:GG101)</f>
        <v>0</v>
      </c>
      <c r="GE99" s="865"/>
      <c r="GF99" s="865"/>
      <c r="GG99" s="866"/>
      <c r="GH99" s="864">
        <f t="shared" ref="GH99" si="458">SUM(GH100:GK101)</f>
        <v>0</v>
      </c>
      <c r="GI99" s="865"/>
      <c r="GJ99" s="865"/>
      <c r="GK99" s="866"/>
      <c r="GL99" s="864">
        <f t="shared" ref="GL99" si="459">SUM(GL100:GO101)</f>
        <v>0</v>
      </c>
      <c r="GM99" s="865"/>
      <c r="GN99" s="865"/>
      <c r="GO99" s="866"/>
      <c r="GP99" s="864">
        <f t="shared" ref="GP99" si="460">SUM(GP100:GS101)</f>
        <v>0</v>
      </c>
      <c r="GQ99" s="865"/>
      <c r="GR99" s="865"/>
      <c r="GS99" s="866"/>
      <c r="GT99" s="864">
        <f t="shared" ref="GT99" si="461">SUM(GT100:GW101)</f>
        <v>0</v>
      </c>
      <c r="GU99" s="865"/>
      <c r="GV99" s="865"/>
      <c r="GW99" s="866"/>
      <c r="GX99" s="864">
        <f t="shared" ref="GX99" si="462">SUM(GX100:HA101)</f>
        <v>0</v>
      </c>
      <c r="GY99" s="865"/>
      <c r="GZ99" s="865"/>
      <c r="HA99" s="866"/>
      <c r="HB99" s="864">
        <f t="shared" ref="HB99" si="463">SUM(HB100:HE101)</f>
        <v>0</v>
      </c>
      <c r="HC99" s="865"/>
      <c r="HD99" s="865"/>
      <c r="HE99" s="866"/>
      <c r="HF99" s="864">
        <f t="shared" ref="HF99" si="464">SUM(HF100:HI101)</f>
        <v>0</v>
      </c>
      <c r="HG99" s="865"/>
      <c r="HH99" s="865"/>
      <c r="HI99" s="866"/>
      <c r="HJ99" s="864">
        <f t="shared" ref="HJ99" si="465">SUM(HJ100:HM101)</f>
        <v>0</v>
      </c>
      <c r="HK99" s="865"/>
      <c r="HL99" s="865"/>
      <c r="HM99" s="866"/>
      <c r="HN99" s="864">
        <f t="shared" ref="HN99" si="466">SUM(HN100:HQ101)</f>
        <v>0</v>
      </c>
      <c r="HO99" s="865"/>
      <c r="HP99" s="865"/>
      <c r="HQ99" s="866"/>
      <c r="HR99" s="864">
        <f t="shared" ref="HR99" si="467">SUM(HR100:HU101)</f>
        <v>0</v>
      </c>
      <c r="HS99" s="865"/>
      <c r="HT99" s="865"/>
      <c r="HU99" s="866"/>
      <c r="HV99" s="864">
        <f t="shared" ref="HV99" si="468">SUM(HV100:HY101)</f>
        <v>0</v>
      </c>
      <c r="HW99" s="865"/>
      <c r="HX99" s="865"/>
      <c r="HY99" s="866"/>
      <c r="HZ99" s="864">
        <f t="shared" ref="HZ99" si="469">SUM(HZ100:IC101)</f>
        <v>0</v>
      </c>
      <c r="IA99" s="865"/>
      <c r="IB99" s="865"/>
      <c r="IC99" s="866"/>
      <c r="ID99" s="864">
        <f t="shared" ref="ID99" si="470">SUM(ID100:IG101)</f>
        <v>0</v>
      </c>
      <c r="IE99" s="865"/>
      <c r="IF99" s="865"/>
      <c r="IG99" s="866"/>
      <c r="IH99" s="864">
        <f t="shared" ref="IH99" si="471">SUM(IH100:IK101)</f>
        <v>0</v>
      </c>
      <c r="II99" s="865"/>
      <c r="IJ99" s="865"/>
      <c r="IK99" s="866"/>
      <c r="IL99" s="864">
        <f t="shared" ref="IL99" si="472">SUM(IL100:IO101)</f>
        <v>0</v>
      </c>
      <c r="IM99" s="865"/>
      <c r="IN99" s="865"/>
      <c r="IO99" s="866"/>
      <c r="IP99" s="864">
        <f t="shared" ref="IP99" si="473">SUM(IP100:IS101)</f>
        <v>0</v>
      </c>
      <c r="IQ99" s="865"/>
      <c r="IR99" s="865"/>
      <c r="IS99" s="866"/>
      <c r="IT99" s="864">
        <f t="shared" ref="IT99" si="474">SUM(IT100:IW101)</f>
        <v>0</v>
      </c>
      <c r="IU99" s="865"/>
      <c r="IV99" s="865"/>
      <c r="IW99" s="866"/>
      <c r="IX99" s="864">
        <f t="shared" ref="IX99" si="475">SUM(IX100:JA101)</f>
        <v>0</v>
      </c>
      <c r="IY99" s="865"/>
      <c r="IZ99" s="865"/>
      <c r="JA99" s="866"/>
      <c r="JB99" s="864">
        <f t="shared" ref="JB99" si="476">SUM(JB100:JE101)</f>
        <v>0</v>
      </c>
      <c r="JC99" s="865"/>
      <c r="JD99" s="865"/>
      <c r="JE99" s="866"/>
      <c r="JF99" s="864">
        <f t="shared" ref="JF99" si="477">SUM(JF100:JI101)</f>
        <v>0</v>
      </c>
      <c r="JG99" s="865"/>
      <c r="JH99" s="865"/>
      <c r="JI99" s="866"/>
      <c r="JJ99" s="864">
        <f t="shared" ref="JJ99" si="478">SUM(JJ100:JM101)</f>
        <v>0</v>
      </c>
      <c r="JK99" s="865"/>
      <c r="JL99" s="865"/>
      <c r="JM99" s="866"/>
      <c r="JN99" s="864">
        <f t="shared" ref="JN99" si="479">SUM(JN100:JQ101)</f>
        <v>0</v>
      </c>
      <c r="JO99" s="865"/>
      <c r="JP99" s="865"/>
      <c r="JQ99" s="866"/>
      <c r="JR99" s="864">
        <f t="shared" ref="JR99" si="480">SUM(JR100:JU101)</f>
        <v>0</v>
      </c>
      <c r="JS99" s="865"/>
      <c r="JT99" s="865"/>
      <c r="JU99" s="866"/>
      <c r="JV99" s="864">
        <f t="shared" ref="JV99" si="481">SUM(JV100:JY101)</f>
        <v>0</v>
      </c>
      <c r="JW99" s="865"/>
      <c r="JX99" s="865"/>
      <c r="JY99" s="866"/>
      <c r="JZ99" s="864">
        <f t="shared" ref="JZ99" si="482">SUM(JZ100:KC101)</f>
        <v>0</v>
      </c>
      <c r="KA99" s="865"/>
      <c r="KB99" s="865"/>
      <c r="KC99" s="866"/>
      <c r="KD99" s="864">
        <f t="shared" ref="KD99" si="483">SUM(KD100:KG101)</f>
        <v>0</v>
      </c>
      <c r="KE99" s="865"/>
      <c r="KF99" s="865"/>
      <c r="KG99" s="866"/>
      <c r="KH99" s="864">
        <f t="shared" ref="KH99" si="484">SUM(KH100:KK101)</f>
        <v>0</v>
      </c>
      <c r="KI99" s="865"/>
      <c r="KJ99" s="865"/>
      <c r="KK99" s="866"/>
      <c r="KL99" s="864">
        <f t="shared" ref="KL99" si="485">SUM(KL100:KO101)</f>
        <v>0</v>
      </c>
      <c r="KM99" s="865"/>
      <c r="KN99" s="865"/>
      <c r="KO99" s="866"/>
      <c r="KP99" s="864">
        <f t="shared" ref="KP99" si="486">SUM(KP100:KS101)</f>
        <v>0</v>
      </c>
      <c r="KQ99" s="865"/>
      <c r="KR99" s="865"/>
      <c r="KS99" s="866"/>
      <c r="KT99" s="864">
        <f t="shared" ref="KT99" si="487">SUM(KT100:KW101)</f>
        <v>0</v>
      </c>
      <c r="KU99" s="865"/>
      <c r="KV99" s="865"/>
      <c r="KW99" s="866"/>
      <c r="KX99" s="864">
        <f t="shared" ref="KX99" si="488">SUM(KX100:LA101)</f>
        <v>0</v>
      </c>
      <c r="KY99" s="865"/>
      <c r="KZ99" s="865"/>
      <c r="LA99" s="866"/>
      <c r="LB99" s="864">
        <f t="shared" ref="LB99" si="489">SUM(LB100:LE101)</f>
        <v>0</v>
      </c>
      <c r="LC99" s="865"/>
      <c r="LD99" s="865"/>
      <c r="LE99" s="866"/>
      <c r="LF99" s="864">
        <f t="shared" ref="LF99" si="490">SUM(LF100:LI101)</f>
        <v>0</v>
      </c>
      <c r="LG99" s="865"/>
      <c r="LH99" s="865"/>
      <c r="LI99" s="866"/>
      <c r="LJ99" s="864">
        <f t="shared" ref="LJ99" si="491">SUM(LJ100:LM101)</f>
        <v>0</v>
      </c>
      <c r="LK99" s="865"/>
      <c r="LL99" s="865"/>
      <c r="LM99" s="866"/>
    </row>
    <row r="100" spans="1:325">
      <c r="A100" s="310"/>
      <c r="B100" s="375" t="s">
        <v>562</v>
      </c>
      <c r="C100" s="376" t="s">
        <v>853</v>
      </c>
      <c r="D100" s="379">
        <f t="shared" si="333"/>
        <v>17511844</v>
      </c>
      <c r="E100" s="374">
        <f ca="1">IFERROR(D100/$D$94,"")</f>
        <v>0.28538664574697298</v>
      </c>
      <c r="F100" s="868"/>
      <c r="G100" s="869"/>
      <c r="H100" s="869"/>
      <c r="I100" s="870"/>
      <c r="J100" s="868">
        <v>9510190</v>
      </c>
      <c r="K100" s="869"/>
      <c r="L100" s="869"/>
      <c r="M100" s="870"/>
      <c r="N100" s="868">
        <v>8001654</v>
      </c>
      <c r="O100" s="869"/>
      <c r="P100" s="869"/>
      <c r="Q100" s="870"/>
      <c r="R100" s="862"/>
      <c r="S100" s="854"/>
      <c r="T100" s="854"/>
      <c r="U100" s="855"/>
      <c r="V100" s="862"/>
      <c r="W100" s="854"/>
      <c r="X100" s="854"/>
      <c r="Y100" s="855"/>
      <c r="Z100" s="862"/>
      <c r="AA100" s="854"/>
      <c r="AB100" s="854"/>
      <c r="AC100" s="855"/>
      <c r="AD100" s="862"/>
      <c r="AE100" s="854"/>
      <c r="AF100" s="854"/>
      <c r="AG100" s="855"/>
      <c r="AH100" s="862"/>
      <c r="AI100" s="854"/>
      <c r="AJ100" s="854"/>
      <c r="AK100" s="855"/>
      <c r="AL100" s="862"/>
      <c r="AM100" s="854"/>
      <c r="AN100" s="854"/>
      <c r="AO100" s="855"/>
      <c r="AP100" s="862"/>
      <c r="AQ100" s="854"/>
      <c r="AR100" s="854"/>
      <c r="AS100" s="855"/>
      <c r="AT100" s="862"/>
      <c r="AU100" s="854"/>
      <c r="AV100" s="854"/>
      <c r="AW100" s="855"/>
      <c r="AX100" s="862"/>
      <c r="AY100" s="854"/>
      <c r="AZ100" s="854"/>
      <c r="BA100" s="855"/>
      <c r="BB100" s="862"/>
      <c r="BC100" s="854"/>
      <c r="BD100" s="854"/>
      <c r="BE100" s="855"/>
      <c r="BF100" s="862"/>
      <c r="BG100" s="854"/>
      <c r="BH100" s="854"/>
      <c r="BI100" s="855"/>
      <c r="BJ100" s="862"/>
      <c r="BK100" s="854"/>
      <c r="BL100" s="854"/>
      <c r="BM100" s="855"/>
      <c r="BN100" s="862"/>
      <c r="BO100" s="854"/>
      <c r="BP100" s="854"/>
      <c r="BQ100" s="855"/>
      <c r="BR100" s="862"/>
      <c r="BS100" s="854"/>
      <c r="BT100" s="854"/>
      <c r="BU100" s="855"/>
      <c r="BV100" s="862"/>
      <c r="BW100" s="854"/>
      <c r="BX100" s="854"/>
      <c r="BY100" s="855"/>
      <c r="BZ100" s="862"/>
      <c r="CA100" s="854"/>
      <c r="CB100" s="854"/>
      <c r="CC100" s="855"/>
      <c r="CD100" s="862"/>
      <c r="CE100" s="854"/>
      <c r="CF100" s="854"/>
      <c r="CG100" s="855"/>
      <c r="CH100" s="862"/>
      <c r="CI100" s="854"/>
      <c r="CJ100" s="854"/>
      <c r="CK100" s="855"/>
      <c r="CL100" s="862"/>
      <c r="CM100" s="854"/>
      <c r="CN100" s="854"/>
      <c r="CO100" s="855"/>
      <c r="CP100" s="862"/>
      <c r="CQ100" s="854"/>
      <c r="CR100" s="854"/>
      <c r="CS100" s="855"/>
      <c r="CT100" s="862"/>
      <c r="CU100" s="854"/>
      <c r="CV100" s="854"/>
      <c r="CW100" s="855"/>
      <c r="CX100" s="862"/>
      <c r="CY100" s="854"/>
      <c r="CZ100" s="854"/>
      <c r="DA100" s="855"/>
      <c r="DB100" s="862"/>
      <c r="DC100" s="854"/>
      <c r="DD100" s="854"/>
      <c r="DE100" s="855"/>
      <c r="DF100" s="862"/>
      <c r="DG100" s="854"/>
      <c r="DH100" s="854"/>
      <c r="DI100" s="855"/>
      <c r="DJ100" s="862"/>
      <c r="DK100" s="854"/>
      <c r="DL100" s="854"/>
      <c r="DM100" s="855"/>
      <c r="DN100" s="862"/>
      <c r="DO100" s="854"/>
      <c r="DP100" s="854"/>
      <c r="DQ100" s="855"/>
      <c r="DR100" s="862"/>
      <c r="DS100" s="854"/>
      <c r="DT100" s="854"/>
      <c r="DU100" s="855"/>
      <c r="DV100" s="862"/>
      <c r="DW100" s="854"/>
      <c r="DX100" s="854"/>
      <c r="DY100" s="855"/>
      <c r="DZ100" s="862"/>
      <c r="EA100" s="854"/>
      <c r="EB100" s="854"/>
      <c r="EC100" s="855"/>
      <c r="ED100" s="862"/>
      <c r="EE100" s="854"/>
      <c r="EF100" s="854"/>
      <c r="EG100" s="855"/>
      <c r="EH100" s="862"/>
      <c r="EI100" s="854"/>
      <c r="EJ100" s="854"/>
      <c r="EK100" s="855"/>
      <c r="EL100" s="862"/>
      <c r="EM100" s="854"/>
      <c r="EN100" s="854"/>
      <c r="EO100" s="855"/>
      <c r="EP100" s="862"/>
      <c r="EQ100" s="854"/>
      <c r="ER100" s="854"/>
      <c r="ES100" s="855"/>
      <c r="ET100" s="862"/>
      <c r="EU100" s="854"/>
      <c r="EV100" s="854"/>
      <c r="EW100" s="855"/>
      <c r="EX100" s="862"/>
      <c r="EY100" s="854"/>
      <c r="EZ100" s="854"/>
      <c r="FA100" s="855"/>
      <c r="FB100" s="862"/>
      <c r="FC100" s="854"/>
      <c r="FD100" s="854"/>
      <c r="FE100" s="855"/>
      <c r="FF100" s="862"/>
      <c r="FG100" s="854"/>
      <c r="FH100" s="854"/>
      <c r="FI100" s="855"/>
      <c r="FJ100" s="862"/>
      <c r="FK100" s="854"/>
      <c r="FL100" s="854"/>
      <c r="FM100" s="855"/>
      <c r="FN100" s="862"/>
      <c r="FO100" s="854"/>
      <c r="FP100" s="854"/>
      <c r="FQ100" s="855"/>
      <c r="FR100" s="862"/>
      <c r="FS100" s="854"/>
      <c r="FT100" s="854"/>
      <c r="FU100" s="855"/>
      <c r="FV100" s="862"/>
      <c r="FW100" s="854"/>
      <c r="FX100" s="854"/>
      <c r="FY100" s="855"/>
      <c r="FZ100" s="862"/>
      <c r="GA100" s="854"/>
      <c r="GB100" s="854"/>
      <c r="GC100" s="855"/>
      <c r="GD100" s="862"/>
      <c r="GE100" s="854"/>
      <c r="GF100" s="854"/>
      <c r="GG100" s="855"/>
      <c r="GH100" s="862"/>
      <c r="GI100" s="854"/>
      <c r="GJ100" s="854"/>
      <c r="GK100" s="855"/>
      <c r="GL100" s="862"/>
      <c r="GM100" s="854"/>
      <c r="GN100" s="854"/>
      <c r="GO100" s="855"/>
      <c r="GP100" s="862"/>
      <c r="GQ100" s="854"/>
      <c r="GR100" s="854"/>
      <c r="GS100" s="855"/>
      <c r="GT100" s="862"/>
      <c r="GU100" s="854"/>
      <c r="GV100" s="854"/>
      <c r="GW100" s="855"/>
      <c r="GX100" s="862"/>
      <c r="GY100" s="854"/>
      <c r="GZ100" s="854"/>
      <c r="HA100" s="855"/>
      <c r="HB100" s="862"/>
      <c r="HC100" s="854"/>
      <c r="HD100" s="854"/>
      <c r="HE100" s="855"/>
      <c r="HF100" s="862"/>
      <c r="HG100" s="854"/>
      <c r="HH100" s="854"/>
      <c r="HI100" s="855"/>
      <c r="HJ100" s="862"/>
      <c r="HK100" s="854"/>
      <c r="HL100" s="854"/>
      <c r="HM100" s="855"/>
      <c r="HN100" s="862"/>
      <c r="HO100" s="854"/>
      <c r="HP100" s="854"/>
      <c r="HQ100" s="855"/>
      <c r="HR100" s="862"/>
      <c r="HS100" s="854"/>
      <c r="HT100" s="854"/>
      <c r="HU100" s="855"/>
      <c r="HV100" s="862"/>
      <c r="HW100" s="854"/>
      <c r="HX100" s="854"/>
      <c r="HY100" s="855"/>
      <c r="HZ100" s="862"/>
      <c r="IA100" s="854"/>
      <c r="IB100" s="854"/>
      <c r="IC100" s="855"/>
      <c r="ID100" s="862"/>
      <c r="IE100" s="854"/>
      <c r="IF100" s="854"/>
      <c r="IG100" s="855"/>
      <c r="IH100" s="862"/>
      <c r="II100" s="854"/>
      <c r="IJ100" s="854"/>
      <c r="IK100" s="855"/>
      <c r="IL100" s="862"/>
      <c r="IM100" s="854"/>
      <c r="IN100" s="854"/>
      <c r="IO100" s="855"/>
      <c r="IP100" s="862"/>
      <c r="IQ100" s="854"/>
      <c r="IR100" s="854"/>
      <c r="IS100" s="855"/>
      <c r="IT100" s="862"/>
      <c r="IU100" s="854"/>
      <c r="IV100" s="854"/>
      <c r="IW100" s="855"/>
      <c r="IX100" s="862"/>
      <c r="IY100" s="854"/>
      <c r="IZ100" s="854"/>
      <c r="JA100" s="855"/>
      <c r="JB100" s="862"/>
      <c r="JC100" s="854"/>
      <c r="JD100" s="854"/>
      <c r="JE100" s="855"/>
      <c r="JF100" s="862"/>
      <c r="JG100" s="854"/>
      <c r="JH100" s="854"/>
      <c r="JI100" s="855"/>
      <c r="JJ100" s="862"/>
      <c r="JK100" s="854"/>
      <c r="JL100" s="854"/>
      <c r="JM100" s="855"/>
      <c r="JN100" s="862"/>
      <c r="JO100" s="854"/>
      <c r="JP100" s="854"/>
      <c r="JQ100" s="855"/>
      <c r="JR100" s="862"/>
      <c r="JS100" s="854"/>
      <c r="JT100" s="854"/>
      <c r="JU100" s="855"/>
      <c r="JV100" s="862"/>
      <c r="JW100" s="854"/>
      <c r="JX100" s="854"/>
      <c r="JY100" s="855"/>
      <c r="JZ100" s="862"/>
      <c r="KA100" s="854"/>
      <c r="KB100" s="854"/>
      <c r="KC100" s="855"/>
      <c r="KD100" s="862"/>
      <c r="KE100" s="854"/>
      <c r="KF100" s="854"/>
      <c r="KG100" s="855"/>
      <c r="KH100" s="862"/>
      <c r="KI100" s="854"/>
      <c r="KJ100" s="854"/>
      <c r="KK100" s="855"/>
      <c r="KL100" s="862"/>
      <c r="KM100" s="854"/>
      <c r="KN100" s="854"/>
      <c r="KO100" s="855"/>
      <c r="KP100" s="862"/>
      <c r="KQ100" s="854"/>
      <c r="KR100" s="854"/>
      <c r="KS100" s="855"/>
      <c r="KT100" s="862"/>
      <c r="KU100" s="854"/>
      <c r="KV100" s="854"/>
      <c r="KW100" s="855"/>
      <c r="KX100" s="862"/>
      <c r="KY100" s="854"/>
      <c r="KZ100" s="854"/>
      <c r="LA100" s="855"/>
      <c r="LB100" s="862"/>
      <c r="LC100" s="854"/>
      <c r="LD100" s="854"/>
      <c r="LE100" s="855"/>
      <c r="LF100" s="862"/>
      <c r="LG100" s="854"/>
      <c r="LH100" s="854"/>
      <c r="LI100" s="855"/>
      <c r="LJ100" s="862"/>
      <c r="LK100" s="854"/>
      <c r="LL100" s="854"/>
      <c r="LM100" s="855"/>
    </row>
    <row r="101" spans="1:325">
      <c r="A101" s="310"/>
      <c r="B101" s="375" t="s">
        <v>563</v>
      </c>
      <c r="C101" s="376" t="s">
        <v>1033</v>
      </c>
      <c r="D101" s="379">
        <f t="shared" si="333"/>
        <v>2238050</v>
      </c>
      <c r="E101" s="374">
        <f ca="1">IFERROR(D101/$D$94,"")</f>
        <v>3.6473005499250269E-2</v>
      </c>
      <c r="F101" s="863"/>
      <c r="G101" s="854"/>
      <c r="H101" s="854"/>
      <c r="I101" s="855"/>
      <c r="J101" s="862"/>
      <c r="K101" s="854"/>
      <c r="L101" s="854"/>
      <c r="M101" s="855"/>
      <c r="N101" s="862"/>
      <c r="O101" s="854"/>
      <c r="P101" s="854"/>
      <c r="Q101" s="855"/>
      <c r="R101" s="862"/>
      <c r="S101" s="854"/>
      <c r="T101" s="854"/>
      <c r="U101" s="855"/>
      <c r="V101" s="862">
        <f>'Prielaidos AB „Via Lietuva"'!H262</f>
        <v>397215</v>
      </c>
      <c r="W101" s="854"/>
      <c r="X101" s="854"/>
      <c r="Y101" s="855"/>
      <c r="Z101" s="862">
        <f>'Prielaidos AB „Via Lietuva"'!I262</f>
        <v>1443170</v>
      </c>
      <c r="AA101" s="854"/>
      <c r="AB101" s="854"/>
      <c r="AC101" s="855"/>
      <c r="AD101" s="862">
        <f>'Prielaidos AB „Via Lietuva"'!J262</f>
        <v>397665</v>
      </c>
      <c r="AE101" s="854"/>
      <c r="AF101" s="854"/>
      <c r="AG101" s="855"/>
      <c r="AH101" s="862"/>
      <c r="AI101" s="854"/>
      <c r="AJ101" s="854"/>
      <c r="AK101" s="855"/>
      <c r="AL101" s="862"/>
      <c r="AM101" s="854"/>
      <c r="AN101" s="854"/>
      <c r="AO101" s="855"/>
      <c r="AP101" s="862"/>
      <c r="AQ101" s="854"/>
      <c r="AR101" s="854"/>
      <c r="AS101" s="855"/>
      <c r="AT101" s="862"/>
      <c r="AU101" s="854"/>
      <c r="AV101" s="854"/>
      <c r="AW101" s="855"/>
      <c r="AX101" s="862"/>
      <c r="AY101" s="854"/>
      <c r="AZ101" s="854"/>
      <c r="BA101" s="855"/>
      <c r="BB101" s="862"/>
      <c r="BC101" s="854"/>
      <c r="BD101" s="854"/>
      <c r="BE101" s="855"/>
      <c r="BF101" s="862"/>
      <c r="BG101" s="854"/>
      <c r="BH101" s="854"/>
      <c r="BI101" s="855"/>
      <c r="BJ101" s="862"/>
      <c r="BK101" s="854"/>
      <c r="BL101" s="854"/>
      <c r="BM101" s="855"/>
      <c r="BN101" s="862"/>
      <c r="BO101" s="854"/>
      <c r="BP101" s="854"/>
      <c r="BQ101" s="855"/>
      <c r="BR101" s="862"/>
      <c r="BS101" s="854"/>
      <c r="BT101" s="854"/>
      <c r="BU101" s="855"/>
      <c r="BV101" s="862"/>
      <c r="BW101" s="854"/>
      <c r="BX101" s="854"/>
      <c r="BY101" s="855"/>
      <c r="BZ101" s="862"/>
      <c r="CA101" s="854"/>
      <c r="CB101" s="854"/>
      <c r="CC101" s="855"/>
      <c r="CD101" s="862"/>
      <c r="CE101" s="854"/>
      <c r="CF101" s="854"/>
      <c r="CG101" s="855"/>
      <c r="CH101" s="862"/>
      <c r="CI101" s="854"/>
      <c r="CJ101" s="854"/>
      <c r="CK101" s="855"/>
      <c r="CL101" s="862"/>
      <c r="CM101" s="854"/>
      <c r="CN101" s="854"/>
      <c r="CO101" s="855"/>
      <c r="CP101" s="862"/>
      <c r="CQ101" s="854"/>
      <c r="CR101" s="854"/>
      <c r="CS101" s="855"/>
      <c r="CT101" s="862"/>
      <c r="CU101" s="854"/>
      <c r="CV101" s="854"/>
      <c r="CW101" s="855"/>
      <c r="CX101" s="862"/>
      <c r="CY101" s="854"/>
      <c r="CZ101" s="854"/>
      <c r="DA101" s="855"/>
      <c r="DB101" s="862"/>
      <c r="DC101" s="854"/>
      <c r="DD101" s="854"/>
      <c r="DE101" s="855"/>
      <c r="DF101" s="862"/>
      <c r="DG101" s="854"/>
      <c r="DH101" s="854"/>
      <c r="DI101" s="855"/>
      <c r="DJ101" s="862"/>
      <c r="DK101" s="854"/>
      <c r="DL101" s="854"/>
      <c r="DM101" s="855"/>
      <c r="DN101" s="862"/>
      <c r="DO101" s="854"/>
      <c r="DP101" s="854"/>
      <c r="DQ101" s="855"/>
      <c r="DR101" s="862"/>
      <c r="DS101" s="854"/>
      <c r="DT101" s="854"/>
      <c r="DU101" s="855"/>
      <c r="DV101" s="862"/>
      <c r="DW101" s="854"/>
      <c r="DX101" s="854"/>
      <c r="DY101" s="855"/>
      <c r="DZ101" s="862"/>
      <c r="EA101" s="854"/>
      <c r="EB101" s="854"/>
      <c r="EC101" s="855"/>
      <c r="ED101" s="862"/>
      <c r="EE101" s="854"/>
      <c r="EF101" s="854"/>
      <c r="EG101" s="855"/>
      <c r="EH101" s="862"/>
      <c r="EI101" s="854"/>
      <c r="EJ101" s="854"/>
      <c r="EK101" s="855"/>
      <c r="EL101" s="862"/>
      <c r="EM101" s="854"/>
      <c r="EN101" s="854"/>
      <c r="EO101" s="855"/>
      <c r="EP101" s="862"/>
      <c r="EQ101" s="854"/>
      <c r="ER101" s="854"/>
      <c r="ES101" s="855"/>
      <c r="ET101" s="862"/>
      <c r="EU101" s="854"/>
      <c r="EV101" s="854"/>
      <c r="EW101" s="855"/>
      <c r="EX101" s="862"/>
      <c r="EY101" s="854"/>
      <c r="EZ101" s="854"/>
      <c r="FA101" s="855"/>
      <c r="FB101" s="862"/>
      <c r="FC101" s="854"/>
      <c r="FD101" s="854"/>
      <c r="FE101" s="855"/>
      <c r="FF101" s="862"/>
      <c r="FG101" s="854"/>
      <c r="FH101" s="854"/>
      <c r="FI101" s="855"/>
      <c r="FJ101" s="862"/>
      <c r="FK101" s="854"/>
      <c r="FL101" s="854"/>
      <c r="FM101" s="855"/>
      <c r="FN101" s="862"/>
      <c r="FO101" s="854"/>
      <c r="FP101" s="854"/>
      <c r="FQ101" s="855"/>
      <c r="FR101" s="862"/>
      <c r="FS101" s="854"/>
      <c r="FT101" s="854"/>
      <c r="FU101" s="855"/>
      <c r="FV101" s="862"/>
      <c r="FW101" s="854"/>
      <c r="FX101" s="854"/>
      <c r="FY101" s="855"/>
      <c r="FZ101" s="862"/>
      <c r="GA101" s="854"/>
      <c r="GB101" s="854"/>
      <c r="GC101" s="855"/>
      <c r="GD101" s="862"/>
      <c r="GE101" s="854"/>
      <c r="GF101" s="854"/>
      <c r="GG101" s="855"/>
      <c r="GH101" s="862"/>
      <c r="GI101" s="854"/>
      <c r="GJ101" s="854"/>
      <c r="GK101" s="855"/>
      <c r="GL101" s="862"/>
      <c r="GM101" s="854"/>
      <c r="GN101" s="854"/>
      <c r="GO101" s="855"/>
      <c r="GP101" s="862"/>
      <c r="GQ101" s="854"/>
      <c r="GR101" s="854"/>
      <c r="GS101" s="855"/>
      <c r="GT101" s="862"/>
      <c r="GU101" s="854"/>
      <c r="GV101" s="854"/>
      <c r="GW101" s="855"/>
      <c r="GX101" s="862"/>
      <c r="GY101" s="854"/>
      <c r="GZ101" s="854"/>
      <c r="HA101" s="855"/>
      <c r="HB101" s="862"/>
      <c r="HC101" s="854"/>
      <c r="HD101" s="854"/>
      <c r="HE101" s="855"/>
      <c r="HF101" s="862"/>
      <c r="HG101" s="854"/>
      <c r="HH101" s="854"/>
      <c r="HI101" s="855"/>
      <c r="HJ101" s="862"/>
      <c r="HK101" s="854"/>
      <c r="HL101" s="854"/>
      <c r="HM101" s="855"/>
      <c r="HN101" s="862"/>
      <c r="HO101" s="854"/>
      <c r="HP101" s="854"/>
      <c r="HQ101" s="855"/>
      <c r="HR101" s="862"/>
      <c r="HS101" s="854"/>
      <c r="HT101" s="854"/>
      <c r="HU101" s="855"/>
      <c r="HV101" s="862"/>
      <c r="HW101" s="854"/>
      <c r="HX101" s="854"/>
      <c r="HY101" s="855"/>
      <c r="HZ101" s="862"/>
      <c r="IA101" s="854"/>
      <c r="IB101" s="854"/>
      <c r="IC101" s="855"/>
      <c r="ID101" s="862"/>
      <c r="IE101" s="854"/>
      <c r="IF101" s="854"/>
      <c r="IG101" s="855"/>
      <c r="IH101" s="862"/>
      <c r="II101" s="854"/>
      <c r="IJ101" s="854"/>
      <c r="IK101" s="855"/>
      <c r="IL101" s="862"/>
      <c r="IM101" s="854"/>
      <c r="IN101" s="854"/>
      <c r="IO101" s="855"/>
      <c r="IP101" s="862"/>
      <c r="IQ101" s="854"/>
      <c r="IR101" s="854"/>
      <c r="IS101" s="855"/>
      <c r="IT101" s="862"/>
      <c r="IU101" s="854"/>
      <c r="IV101" s="854"/>
      <c r="IW101" s="855"/>
      <c r="IX101" s="862"/>
      <c r="IY101" s="854"/>
      <c r="IZ101" s="854"/>
      <c r="JA101" s="855"/>
      <c r="JB101" s="862"/>
      <c r="JC101" s="854"/>
      <c r="JD101" s="854"/>
      <c r="JE101" s="855"/>
      <c r="JF101" s="862"/>
      <c r="JG101" s="854"/>
      <c r="JH101" s="854"/>
      <c r="JI101" s="855"/>
      <c r="JJ101" s="862"/>
      <c r="JK101" s="854"/>
      <c r="JL101" s="854"/>
      <c r="JM101" s="855"/>
      <c r="JN101" s="862"/>
      <c r="JO101" s="854"/>
      <c r="JP101" s="854"/>
      <c r="JQ101" s="855"/>
      <c r="JR101" s="862"/>
      <c r="JS101" s="854"/>
      <c r="JT101" s="854"/>
      <c r="JU101" s="855"/>
      <c r="JV101" s="862"/>
      <c r="JW101" s="854"/>
      <c r="JX101" s="854"/>
      <c r="JY101" s="855"/>
      <c r="JZ101" s="862"/>
      <c r="KA101" s="854"/>
      <c r="KB101" s="854"/>
      <c r="KC101" s="855"/>
      <c r="KD101" s="862"/>
      <c r="KE101" s="854"/>
      <c r="KF101" s="854"/>
      <c r="KG101" s="855"/>
      <c r="KH101" s="862"/>
      <c r="KI101" s="854"/>
      <c r="KJ101" s="854"/>
      <c r="KK101" s="855"/>
      <c r="KL101" s="862"/>
      <c r="KM101" s="854"/>
      <c r="KN101" s="854"/>
      <c r="KO101" s="855"/>
      <c r="KP101" s="862"/>
      <c r="KQ101" s="854"/>
      <c r="KR101" s="854"/>
      <c r="KS101" s="855"/>
      <c r="KT101" s="862"/>
      <c r="KU101" s="854"/>
      <c r="KV101" s="854"/>
      <c r="KW101" s="855"/>
      <c r="KX101" s="862"/>
      <c r="KY101" s="854"/>
      <c r="KZ101" s="854"/>
      <c r="LA101" s="855"/>
      <c r="LB101" s="862"/>
      <c r="LC101" s="854"/>
      <c r="LD101" s="854"/>
      <c r="LE101" s="855"/>
      <c r="LF101" s="862"/>
      <c r="LG101" s="854"/>
      <c r="LH101" s="854"/>
      <c r="LI101" s="855"/>
      <c r="LJ101" s="862"/>
      <c r="LK101" s="854"/>
      <c r="LL101" s="854"/>
      <c r="LM101" s="855"/>
    </row>
    <row r="102" spans="1:325">
      <c r="A102" s="310"/>
      <c r="B102" s="372" t="s">
        <v>564</v>
      </c>
      <c r="C102" s="373" t="s">
        <v>539</v>
      </c>
      <c r="D102" s="366">
        <f t="shared" si="333"/>
        <v>0</v>
      </c>
      <c r="E102" s="374">
        <f ca="1">SUM(E103:E104)</f>
        <v>0</v>
      </c>
      <c r="F102" s="867">
        <f>SUM(F103:I104)</f>
        <v>0</v>
      </c>
      <c r="G102" s="865"/>
      <c r="H102" s="865"/>
      <c r="I102" s="866"/>
      <c r="J102" s="864">
        <f t="shared" ref="J102" si="492">SUM(J103:M104)</f>
        <v>0</v>
      </c>
      <c r="K102" s="865"/>
      <c r="L102" s="865"/>
      <c r="M102" s="866"/>
      <c r="N102" s="864">
        <f t="shared" ref="N102" si="493">SUM(N103:Q104)</f>
        <v>0</v>
      </c>
      <c r="O102" s="865"/>
      <c r="P102" s="865"/>
      <c r="Q102" s="866"/>
      <c r="R102" s="864">
        <f t="shared" ref="R102" si="494">SUM(R103:U104)</f>
        <v>0</v>
      </c>
      <c r="S102" s="865"/>
      <c r="T102" s="865"/>
      <c r="U102" s="866"/>
      <c r="V102" s="864">
        <f t="shared" ref="V102" si="495">SUM(V103:Y104)</f>
        <v>0</v>
      </c>
      <c r="W102" s="865"/>
      <c r="X102" s="865"/>
      <c r="Y102" s="866"/>
      <c r="Z102" s="864">
        <f t="shared" ref="Z102" si="496">SUM(Z103:AC104)</f>
        <v>0</v>
      </c>
      <c r="AA102" s="865"/>
      <c r="AB102" s="865"/>
      <c r="AC102" s="866"/>
      <c r="AD102" s="864">
        <f t="shared" ref="AD102" si="497">SUM(AD103:AG104)</f>
        <v>0</v>
      </c>
      <c r="AE102" s="865"/>
      <c r="AF102" s="865"/>
      <c r="AG102" s="866"/>
      <c r="AH102" s="864">
        <f t="shared" ref="AH102" si="498">SUM(AH103:AK104)</f>
        <v>0</v>
      </c>
      <c r="AI102" s="865"/>
      <c r="AJ102" s="865"/>
      <c r="AK102" s="866"/>
      <c r="AL102" s="864">
        <f t="shared" ref="AL102" si="499">SUM(AL103:AO104)</f>
        <v>0</v>
      </c>
      <c r="AM102" s="865"/>
      <c r="AN102" s="865"/>
      <c r="AO102" s="866"/>
      <c r="AP102" s="864">
        <f t="shared" ref="AP102" si="500">SUM(AP103:AS104)</f>
        <v>0</v>
      </c>
      <c r="AQ102" s="865"/>
      <c r="AR102" s="865"/>
      <c r="AS102" s="866"/>
      <c r="AT102" s="864">
        <f t="shared" ref="AT102" si="501">SUM(AT103:AW104)</f>
        <v>0</v>
      </c>
      <c r="AU102" s="865"/>
      <c r="AV102" s="865"/>
      <c r="AW102" s="866"/>
      <c r="AX102" s="864">
        <f t="shared" ref="AX102" si="502">SUM(AX103:BA104)</f>
        <v>0</v>
      </c>
      <c r="AY102" s="865"/>
      <c r="AZ102" s="865"/>
      <c r="BA102" s="866"/>
      <c r="BB102" s="864">
        <f t="shared" ref="BB102" si="503">SUM(BB103:BE104)</f>
        <v>0</v>
      </c>
      <c r="BC102" s="865"/>
      <c r="BD102" s="865"/>
      <c r="BE102" s="866"/>
      <c r="BF102" s="864">
        <f t="shared" ref="BF102" si="504">SUM(BF103:BI104)</f>
        <v>0</v>
      </c>
      <c r="BG102" s="865"/>
      <c r="BH102" s="865"/>
      <c r="BI102" s="866"/>
      <c r="BJ102" s="864">
        <f t="shared" ref="BJ102" si="505">SUM(BJ103:BM104)</f>
        <v>0</v>
      </c>
      <c r="BK102" s="865"/>
      <c r="BL102" s="865"/>
      <c r="BM102" s="866"/>
      <c r="BN102" s="864">
        <f t="shared" ref="BN102" si="506">SUM(BN103:BQ104)</f>
        <v>0</v>
      </c>
      <c r="BO102" s="865"/>
      <c r="BP102" s="865"/>
      <c r="BQ102" s="866"/>
      <c r="BR102" s="864">
        <f t="shared" ref="BR102" si="507">SUM(BR103:BU104)</f>
        <v>0</v>
      </c>
      <c r="BS102" s="865"/>
      <c r="BT102" s="865"/>
      <c r="BU102" s="866"/>
      <c r="BV102" s="864">
        <f t="shared" ref="BV102" si="508">SUM(BV103:BY104)</f>
        <v>0</v>
      </c>
      <c r="BW102" s="865"/>
      <c r="BX102" s="865"/>
      <c r="BY102" s="866"/>
      <c r="BZ102" s="864">
        <f t="shared" ref="BZ102" si="509">SUM(BZ103:CC104)</f>
        <v>0</v>
      </c>
      <c r="CA102" s="865"/>
      <c r="CB102" s="865"/>
      <c r="CC102" s="866"/>
      <c r="CD102" s="864">
        <f t="shared" ref="CD102" si="510">SUM(CD103:CG104)</f>
        <v>0</v>
      </c>
      <c r="CE102" s="865"/>
      <c r="CF102" s="865"/>
      <c r="CG102" s="866"/>
      <c r="CH102" s="864">
        <f t="shared" ref="CH102" si="511">SUM(CH103:CK104)</f>
        <v>0</v>
      </c>
      <c r="CI102" s="865"/>
      <c r="CJ102" s="865"/>
      <c r="CK102" s="866"/>
      <c r="CL102" s="864">
        <f t="shared" ref="CL102" si="512">SUM(CL103:CO104)</f>
        <v>0</v>
      </c>
      <c r="CM102" s="865"/>
      <c r="CN102" s="865"/>
      <c r="CO102" s="866"/>
      <c r="CP102" s="864">
        <f t="shared" ref="CP102" si="513">SUM(CP103:CS104)</f>
        <v>0</v>
      </c>
      <c r="CQ102" s="865"/>
      <c r="CR102" s="865"/>
      <c r="CS102" s="866"/>
      <c r="CT102" s="864">
        <f t="shared" ref="CT102" si="514">SUM(CT103:CW104)</f>
        <v>0</v>
      </c>
      <c r="CU102" s="865"/>
      <c r="CV102" s="865"/>
      <c r="CW102" s="866"/>
      <c r="CX102" s="864">
        <f t="shared" ref="CX102" si="515">SUM(CX103:DA104)</f>
        <v>0</v>
      </c>
      <c r="CY102" s="865"/>
      <c r="CZ102" s="865"/>
      <c r="DA102" s="866"/>
      <c r="DB102" s="864">
        <f t="shared" ref="DB102" si="516">SUM(DB103:DE104)</f>
        <v>0</v>
      </c>
      <c r="DC102" s="865"/>
      <c r="DD102" s="865"/>
      <c r="DE102" s="866"/>
      <c r="DF102" s="864">
        <f t="shared" ref="DF102" si="517">SUM(DF103:DI104)</f>
        <v>0</v>
      </c>
      <c r="DG102" s="865"/>
      <c r="DH102" s="865"/>
      <c r="DI102" s="866"/>
      <c r="DJ102" s="864">
        <f t="shared" ref="DJ102" si="518">SUM(DJ103:DM104)</f>
        <v>0</v>
      </c>
      <c r="DK102" s="865"/>
      <c r="DL102" s="865"/>
      <c r="DM102" s="866"/>
      <c r="DN102" s="864">
        <f t="shared" ref="DN102" si="519">SUM(DN103:DQ104)</f>
        <v>0</v>
      </c>
      <c r="DO102" s="865"/>
      <c r="DP102" s="865"/>
      <c r="DQ102" s="866"/>
      <c r="DR102" s="864">
        <f t="shared" ref="DR102" si="520">SUM(DR103:DU104)</f>
        <v>0</v>
      </c>
      <c r="DS102" s="865"/>
      <c r="DT102" s="865"/>
      <c r="DU102" s="866"/>
      <c r="DV102" s="864">
        <f t="shared" ref="DV102" si="521">SUM(DV103:DY104)</f>
        <v>0</v>
      </c>
      <c r="DW102" s="865"/>
      <c r="DX102" s="865"/>
      <c r="DY102" s="866"/>
      <c r="DZ102" s="864">
        <f t="shared" ref="DZ102" si="522">SUM(DZ103:EC104)</f>
        <v>0</v>
      </c>
      <c r="EA102" s="865"/>
      <c r="EB102" s="865"/>
      <c r="EC102" s="866"/>
      <c r="ED102" s="864">
        <f t="shared" ref="ED102" si="523">SUM(ED103:EG104)</f>
        <v>0</v>
      </c>
      <c r="EE102" s="865"/>
      <c r="EF102" s="865"/>
      <c r="EG102" s="866"/>
      <c r="EH102" s="864">
        <f t="shared" ref="EH102" si="524">SUM(EH103:EK104)</f>
        <v>0</v>
      </c>
      <c r="EI102" s="865"/>
      <c r="EJ102" s="865"/>
      <c r="EK102" s="866"/>
      <c r="EL102" s="864">
        <f t="shared" ref="EL102" si="525">SUM(EL103:EO104)</f>
        <v>0</v>
      </c>
      <c r="EM102" s="865"/>
      <c r="EN102" s="865"/>
      <c r="EO102" s="866"/>
      <c r="EP102" s="864">
        <f t="shared" ref="EP102" si="526">SUM(EP103:ES104)</f>
        <v>0</v>
      </c>
      <c r="EQ102" s="865"/>
      <c r="ER102" s="865"/>
      <c r="ES102" s="866"/>
      <c r="ET102" s="864">
        <f t="shared" ref="ET102" si="527">SUM(ET103:EW104)</f>
        <v>0</v>
      </c>
      <c r="EU102" s="865"/>
      <c r="EV102" s="865"/>
      <c r="EW102" s="866"/>
      <c r="EX102" s="864">
        <f t="shared" ref="EX102" si="528">SUM(EX103:FA104)</f>
        <v>0</v>
      </c>
      <c r="EY102" s="865"/>
      <c r="EZ102" s="865"/>
      <c r="FA102" s="866"/>
      <c r="FB102" s="864">
        <f t="shared" ref="FB102" si="529">SUM(FB103:FE104)</f>
        <v>0</v>
      </c>
      <c r="FC102" s="865"/>
      <c r="FD102" s="865"/>
      <c r="FE102" s="866"/>
      <c r="FF102" s="864">
        <f t="shared" ref="FF102" si="530">SUM(FF103:FI104)</f>
        <v>0</v>
      </c>
      <c r="FG102" s="865"/>
      <c r="FH102" s="865"/>
      <c r="FI102" s="866"/>
      <c r="FJ102" s="864">
        <f t="shared" ref="FJ102" si="531">SUM(FJ103:FM104)</f>
        <v>0</v>
      </c>
      <c r="FK102" s="865"/>
      <c r="FL102" s="865"/>
      <c r="FM102" s="866"/>
      <c r="FN102" s="864">
        <f t="shared" ref="FN102" si="532">SUM(FN103:FQ104)</f>
        <v>0</v>
      </c>
      <c r="FO102" s="865"/>
      <c r="FP102" s="865"/>
      <c r="FQ102" s="866"/>
      <c r="FR102" s="864">
        <f t="shared" ref="FR102" si="533">SUM(FR103:FU104)</f>
        <v>0</v>
      </c>
      <c r="FS102" s="865"/>
      <c r="FT102" s="865"/>
      <c r="FU102" s="866"/>
      <c r="FV102" s="864">
        <f t="shared" ref="FV102" si="534">SUM(FV103:FY104)</f>
        <v>0</v>
      </c>
      <c r="FW102" s="865"/>
      <c r="FX102" s="865"/>
      <c r="FY102" s="866"/>
      <c r="FZ102" s="864">
        <f t="shared" ref="FZ102" si="535">SUM(FZ103:GC104)</f>
        <v>0</v>
      </c>
      <c r="GA102" s="865"/>
      <c r="GB102" s="865"/>
      <c r="GC102" s="866"/>
      <c r="GD102" s="864">
        <f t="shared" ref="GD102" si="536">SUM(GD103:GG104)</f>
        <v>0</v>
      </c>
      <c r="GE102" s="865"/>
      <c r="GF102" s="865"/>
      <c r="GG102" s="866"/>
      <c r="GH102" s="864">
        <f t="shared" ref="GH102" si="537">SUM(GH103:GK104)</f>
        <v>0</v>
      </c>
      <c r="GI102" s="865"/>
      <c r="GJ102" s="865"/>
      <c r="GK102" s="866"/>
      <c r="GL102" s="864">
        <f t="shared" ref="GL102" si="538">SUM(GL103:GO104)</f>
        <v>0</v>
      </c>
      <c r="GM102" s="865"/>
      <c r="GN102" s="865"/>
      <c r="GO102" s="866"/>
      <c r="GP102" s="864">
        <f t="shared" ref="GP102" si="539">SUM(GP103:GS104)</f>
        <v>0</v>
      </c>
      <c r="GQ102" s="865"/>
      <c r="GR102" s="865"/>
      <c r="GS102" s="866"/>
      <c r="GT102" s="864">
        <f t="shared" ref="GT102" si="540">SUM(GT103:GW104)</f>
        <v>0</v>
      </c>
      <c r="GU102" s="865"/>
      <c r="GV102" s="865"/>
      <c r="GW102" s="866"/>
      <c r="GX102" s="864">
        <f t="shared" ref="GX102" si="541">SUM(GX103:HA104)</f>
        <v>0</v>
      </c>
      <c r="GY102" s="865"/>
      <c r="GZ102" s="865"/>
      <c r="HA102" s="866"/>
      <c r="HB102" s="864">
        <f t="shared" ref="HB102" si="542">SUM(HB103:HE104)</f>
        <v>0</v>
      </c>
      <c r="HC102" s="865"/>
      <c r="HD102" s="865"/>
      <c r="HE102" s="866"/>
      <c r="HF102" s="864">
        <f t="shared" ref="HF102" si="543">SUM(HF103:HI104)</f>
        <v>0</v>
      </c>
      <c r="HG102" s="865"/>
      <c r="HH102" s="865"/>
      <c r="HI102" s="866"/>
      <c r="HJ102" s="864">
        <f t="shared" ref="HJ102" si="544">SUM(HJ103:HM104)</f>
        <v>0</v>
      </c>
      <c r="HK102" s="865"/>
      <c r="HL102" s="865"/>
      <c r="HM102" s="866"/>
      <c r="HN102" s="864">
        <f t="shared" ref="HN102" si="545">SUM(HN103:HQ104)</f>
        <v>0</v>
      </c>
      <c r="HO102" s="865"/>
      <c r="HP102" s="865"/>
      <c r="HQ102" s="866"/>
      <c r="HR102" s="864">
        <f t="shared" ref="HR102" si="546">SUM(HR103:HU104)</f>
        <v>0</v>
      </c>
      <c r="HS102" s="865"/>
      <c r="HT102" s="865"/>
      <c r="HU102" s="866"/>
      <c r="HV102" s="864">
        <f t="shared" ref="HV102" si="547">SUM(HV103:HY104)</f>
        <v>0</v>
      </c>
      <c r="HW102" s="865"/>
      <c r="HX102" s="865"/>
      <c r="HY102" s="866"/>
      <c r="HZ102" s="864">
        <f t="shared" ref="HZ102" si="548">SUM(HZ103:IC104)</f>
        <v>0</v>
      </c>
      <c r="IA102" s="865"/>
      <c r="IB102" s="865"/>
      <c r="IC102" s="866"/>
      <c r="ID102" s="864">
        <f t="shared" ref="ID102" si="549">SUM(ID103:IG104)</f>
        <v>0</v>
      </c>
      <c r="IE102" s="865"/>
      <c r="IF102" s="865"/>
      <c r="IG102" s="866"/>
      <c r="IH102" s="864">
        <f t="shared" ref="IH102" si="550">SUM(IH103:IK104)</f>
        <v>0</v>
      </c>
      <c r="II102" s="865"/>
      <c r="IJ102" s="865"/>
      <c r="IK102" s="866"/>
      <c r="IL102" s="864">
        <f t="shared" ref="IL102" si="551">SUM(IL103:IO104)</f>
        <v>0</v>
      </c>
      <c r="IM102" s="865"/>
      <c r="IN102" s="865"/>
      <c r="IO102" s="866"/>
      <c r="IP102" s="864">
        <f t="shared" ref="IP102" si="552">SUM(IP103:IS104)</f>
        <v>0</v>
      </c>
      <c r="IQ102" s="865"/>
      <c r="IR102" s="865"/>
      <c r="IS102" s="866"/>
      <c r="IT102" s="864">
        <f t="shared" ref="IT102" si="553">SUM(IT103:IW104)</f>
        <v>0</v>
      </c>
      <c r="IU102" s="865"/>
      <c r="IV102" s="865"/>
      <c r="IW102" s="866"/>
      <c r="IX102" s="864">
        <f t="shared" ref="IX102" si="554">SUM(IX103:JA104)</f>
        <v>0</v>
      </c>
      <c r="IY102" s="865"/>
      <c r="IZ102" s="865"/>
      <c r="JA102" s="866"/>
      <c r="JB102" s="864">
        <f t="shared" ref="JB102" si="555">SUM(JB103:JE104)</f>
        <v>0</v>
      </c>
      <c r="JC102" s="865"/>
      <c r="JD102" s="865"/>
      <c r="JE102" s="866"/>
      <c r="JF102" s="864">
        <f t="shared" ref="JF102" si="556">SUM(JF103:JI104)</f>
        <v>0</v>
      </c>
      <c r="JG102" s="865"/>
      <c r="JH102" s="865"/>
      <c r="JI102" s="866"/>
      <c r="JJ102" s="864">
        <f t="shared" ref="JJ102" si="557">SUM(JJ103:JM104)</f>
        <v>0</v>
      </c>
      <c r="JK102" s="865"/>
      <c r="JL102" s="865"/>
      <c r="JM102" s="866"/>
      <c r="JN102" s="864">
        <f t="shared" ref="JN102" si="558">SUM(JN103:JQ104)</f>
        <v>0</v>
      </c>
      <c r="JO102" s="865"/>
      <c r="JP102" s="865"/>
      <c r="JQ102" s="866"/>
      <c r="JR102" s="864">
        <f t="shared" ref="JR102" si="559">SUM(JR103:JU104)</f>
        <v>0</v>
      </c>
      <c r="JS102" s="865"/>
      <c r="JT102" s="865"/>
      <c r="JU102" s="866"/>
      <c r="JV102" s="864">
        <f t="shared" ref="JV102" si="560">SUM(JV103:JY104)</f>
        <v>0</v>
      </c>
      <c r="JW102" s="865"/>
      <c r="JX102" s="865"/>
      <c r="JY102" s="866"/>
      <c r="JZ102" s="864">
        <f t="shared" ref="JZ102" si="561">SUM(JZ103:KC104)</f>
        <v>0</v>
      </c>
      <c r="KA102" s="865"/>
      <c r="KB102" s="865"/>
      <c r="KC102" s="866"/>
      <c r="KD102" s="864">
        <f t="shared" ref="KD102" si="562">SUM(KD103:KG104)</f>
        <v>0</v>
      </c>
      <c r="KE102" s="865"/>
      <c r="KF102" s="865"/>
      <c r="KG102" s="866"/>
      <c r="KH102" s="864">
        <f t="shared" ref="KH102" si="563">SUM(KH103:KK104)</f>
        <v>0</v>
      </c>
      <c r="KI102" s="865"/>
      <c r="KJ102" s="865"/>
      <c r="KK102" s="866"/>
      <c r="KL102" s="864">
        <f t="shared" ref="KL102" si="564">SUM(KL103:KO104)</f>
        <v>0</v>
      </c>
      <c r="KM102" s="865"/>
      <c r="KN102" s="865"/>
      <c r="KO102" s="866"/>
      <c r="KP102" s="864">
        <f t="shared" ref="KP102" si="565">SUM(KP103:KS104)</f>
        <v>0</v>
      </c>
      <c r="KQ102" s="865"/>
      <c r="KR102" s="865"/>
      <c r="KS102" s="866"/>
      <c r="KT102" s="864">
        <f t="shared" ref="KT102" si="566">SUM(KT103:KW104)</f>
        <v>0</v>
      </c>
      <c r="KU102" s="865"/>
      <c r="KV102" s="865"/>
      <c r="KW102" s="866"/>
      <c r="KX102" s="864">
        <f t="shared" ref="KX102" si="567">SUM(KX103:LA104)</f>
        <v>0</v>
      </c>
      <c r="KY102" s="865"/>
      <c r="KZ102" s="865"/>
      <c r="LA102" s="866"/>
      <c r="LB102" s="864">
        <f t="shared" ref="LB102" si="568">SUM(LB103:LE104)</f>
        <v>0</v>
      </c>
      <c r="LC102" s="865"/>
      <c r="LD102" s="865"/>
      <c r="LE102" s="866"/>
      <c r="LF102" s="864">
        <f t="shared" ref="LF102" si="569">SUM(LF103:LI104)</f>
        <v>0</v>
      </c>
      <c r="LG102" s="865"/>
      <c r="LH102" s="865"/>
      <c r="LI102" s="866"/>
      <c r="LJ102" s="864">
        <f t="shared" ref="LJ102" si="570">SUM(LJ103:LM104)</f>
        <v>0</v>
      </c>
      <c r="LK102" s="865"/>
      <c r="LL102" s="865"/>
      <c r="LM102" s="866"/>
    </row>
    <row r="103" spans="1:325">
      <c r="A103" s="310"/>
      <c r="B103" s="375" t="s">
        <v>565</v>
      </c>
      <c r="C103" s="376" t="s">
        <v>577</v>
      </c>
      <c r="D103" s="379">
        <f t="shared" si="333"/>
        <v>0</v>
      </c>
      <c r="E103" s="374">
        <f ca="1">IFERROR(D103/$D$94,"")</f>
        <v>0</v>
      </c>
      <c r="F103" s="863"/>
      <c r="G103" s="854"/>
      <c r="H103" s="854"/>
      <c r="I103" s="855"/>
      <c r="J103" s="862"/>
      <c r="K103" s="854"/>
      <c r="L103" s="854"/>
      <c r="M103" s="855"/>
      <c r="N103" s="862"/>
      <c r="O103" s="854"/>
      <c r="P103" s="854"/>
      <c r="Q103" s="855"/>
      <c r="R103" s="862"/>
      <c r="S103" s="854"/>
      <c r="T103" s="854"/>
      <c r="U103" s="855"/>
      <c r="V103" s="862"/>
      <c r="W103" s="854"/>
      <c r="X103" s="854"/>
      <c r="Y103" s="855"/>
      <c r="Z103" s="862"/>
      <c r="AA103" s="854"/>
      <c r="AB103" s="854"/>
      <c r="AC103" s="855"/>
      <c r="AD103" s="862"/>
      <c r="AE103" s="854"/>
      <c r="AF103" s="854"/>
      <c r="AG103" s="855"/>
      <c r="AH103" s="862"/>
      <c r="AI103" s="854"/>
      <c r="AJ103" s="854"/>
      <c r="AK103" s="855"/>
      <c r="AL103" s="862"/>
      <c r="AM103" s="854"/>
      <c r="AN103" s="854"/>
      <c r="AO103" s="855"/>
      <c r="AP103" s="862"/>
      <c r="AQ103" s="854"/>
      <c r="AR103" s="854"/>
      <c r="AS103" s="855"/>
      <c r="AT103" s="862"/>
      <c r="AU103" s="854"/>
      <c r="AV103" s="854"/>
      <c r="AW103" s="855"/>
      <c r="AX103" s="862"/>
      <c r="AY103" s="854"/>
      <c r="AZ103" s="854"/>
      <c r="BA103" s="855"/>
      <c r="BB103" s="862"/>
      <c r="BC103" s="854"/>
      <c r="BD103" s="854"/>
      <c r="BE103" s="855"/>
      <c r="BF103" s="862"/>
      <c r="BG103" s="854"/>
      <c r="BH103" s="854"/>
      <c r="BI103" s="855"/>
      <c r="BJ103" s="862"/>
      <c r="BK103" s="854"/>
      <c r="BL103" s="854"/>
      <c r="BM103" s="855"/>
      <c r="BN103" s="862"/>
      <c r="BO103" s="854"/>
      <c r="BP103" s="854"/>
      <c r="BQ103" s="855"/>
      <c r="BR103" s="862"/>
      <c r="BS103" s="854"/>
      <c r="BT103" s="854"/>
      <c r="BU103" s="855"/>
      <c r="BV103" s="862"/>
      <c r="BW103" s="854"/>
      <c r="BX103" s="854"/>
      <c r="BY103" s="855"/>
      <c r="BZ103" s="862"/>
      <c r="CA103" s="854"/>
      <c r="CB103" s="854"/>
      <c r="CC103" s="855"/>
      <c r="CD103" s="862"/>
      <c r="CE103" s="854"/>
      <c r="CF103" s="854"/>
      <c r="CG103" s="855"/>
      <c r="CH103" s="862"/>
      <c r="CI103" s="854"/>
      <c r="CJ103" s="854"/>
      <c r="CK103" s="855"/>
      <c r="CL103" s="862"/>
      <c r="CM103" s="854"/>
      <c r="CN103" s="854"/>
      <c r="CO103" s="855"/>
      <c r="CP103" s="862"/>
      <c r="CQ103" s="854"/>
      <c r="CR103" s="854"/>
      <c r="CS103" s="855"/>
      <c r="CT103" s="862"/>
      <c r="CU103" s="854"/>
      <c r="CV103" s="854"/>
      <c r="CW103" s="855"/>
      <c r="CX103" s="862"/>
      <c r="CY103" s="854"/>
      <c r="CZ103" s="854"/>
      <c r="DA103" s="855"/>
      <c r="DB103" s="862"/>
      <c r="DC103" s="854"/>
      <c r="DD103" s="854"/>
      <c r="DE103" s="855"/>
      <c r="DF103" s="862"/>
      <c r="DG103" s="854"/>
      <c r="DH103" s="854"/>
      <c r="DI103" s="855"/>
      <c r="DJ103" s="862"/>
      <c r="DK103" s="854"/>
      <c r="DL103" s="854"/>
      <c r="DM103" s="855"/>
      <c r="DN103" s="862"/>
      <c r="DO103" s="854"/>
      <c r="DP103" s="854"/>
      <c r="DQ103" s="855"/>
      <c r="DR103" s="862"/>
      <c r="DS103" s="854"/>
      <c r="DT103" s="854"/>
      <c r="DU103" s="855"/>
      <c r="DV103" s="862"/>
      <c r="DW103" s="854"/>
      <c r="DX103" s="854"/>
      <c r="DY103" s="855"/>
      <c r="DZ103" s="862"/>
      <c r="EA103" s="854"/>
      <c r="EB103" s="854"/>
      <c r="EC103" s="855"/>
      <c r="ED103" s="862"/>
      <c r="EE103" s="854"/>
      <c r="EF103" s="854"/>
      <c r="EG103" s="855"/>
      <c r="EH103" s="862"/>
      <c r="EI103" s="854"/>
      <c r="EJ103" s="854"/>
      <c r="EK103" s="855"/>
      <c r="EL103" s="862"/>
      <c r="EM103" s="854"/>
      <c r="EN103" s="854"/>
      <c r="EO103" s="855"/>
      <c r="EP103" s="862"/>
      <c r="EQ103" s="854"/>
      <c r="ER103" s="854"/>
      <c r="ES103" s="855"/>
      <c r="ET103" s="862"/>
      <c r="EU103" s="854"/>
      <c r="EV103" s="854"/>
      <c r="EW103" s="855"/>
      <c r="EX103" s="862"/>
      <c r="EY103" s="854"/>
      <c r="EZ103" s="854"/>
      <c r="FA103" s="855"/>
      <c r="FB103" s="862"/>
      <c r="FC103" s="854"/>
      <c r="FD103" s="854"/>
      <c r="FE103" s="855"/>
      <c r="FF103" s="862"/>
      <c r="FG103" s="854"/>
      <c r="FH103" s="854"/>
      <c r="FI103" s="855"/>
      <c r="FJ103" s="862"/>
      <c r="FK103" s="854"/>
      <c r="FL103" s="854"/>
      <c r="FM103" s="855"/>
      <c r="FN103" s="862"/>
      <c r="FO103" s="854"/>
      <c r="FP103" s="854"/>
      <c r="FQ103" s="855"/>
      <c r="FR103" s="862"/>
      <c r="FS103" s="854"/>
      <c r="FT103" s="854"/>
      <c r="FU103" s="855"/>
      <c r="FV103" s="862"/>
      <c r="FW103" s="854"/>
      <c r="FX103" s="854"/>
      <c r="FY103" s="855"/>
      <c r="FZ103" s="862"/>
      <c r="GA103" s="854"/>
      <c r="GB103" s="854"/>
      <c r="GC103" s="855"/>
      <c r="GD103" s="862"/>
      <c r="GE103" s="854"/>
      <c r="GF103" s="854"/>
      <c r="GG103" s="855"/>
      <c r="GH103" s="862"/>
      <c r="GI103" s="854"/>
      <c r="GJ103" s="854"/>
      <c r="GK103" s="855"/>
      <c r="GL103" s="862"/>
      <c r="GM103" s="854"/>
      <c r="GN103" s="854"/>
      <c r="GO103" s="855"/>
      <c r="GP103" s="862"/>
      <c r="GQ103" s="854"/>
      <c r="GR103" s="854"/>
      <c r="GS103" s="855"/>
      <c r="GT103" s="862"/>
      <c r="GU103" s="854"/>
      <c r="GV103" s="854"/>
      <c r="GW103" s="855"/>
      <c r="GX103" s="862"/>
      <c r="GY103" s="854"/>
      <c r="GZ103" s="854"/>
      <c r="HA103" s="855"/>
      <c r="HB103" s="862"/>
      <c r="HC103" s="854"/>
      <c r="HD103" s="854"/>
      <c r="HE103" s="855"/>
      <c r="HF103" s="862"/>
      <c r="HG103" s="854"/>
      <c r="HH103" s="854"/>
      <c r="HI103" s="855"/>
      <c r="HJ103" s="862"/>
      <c r="HK103" s="854"/>
      <c r="HL103" s="854"/>
      <c r="HM103" s="855"/>
      <c r="HN103" s="862"/>
      <c r="HO103" s="854"/>
      <c r="HP103" s="854"/>
      <c r="HQ103" s="855"/>
      <c r="HR103" s="862"/>
      <c r="HS103" s="854"/>
      <c r="HT103" s="854"/>
      <c r="HU103" s="855"/>
      <c r="HV103" s="862"/>
      <c r="HW103" s="854"/>
      <c r="HX103" s="854"/>
      <c r="HY103" s="855"/>
      <c r="HZ103" s="862"/>
      <c r="IA103" s="854"/>
      <c r="IB103" s="854"/>
      <c r="IC103" s="855"/>
      <c r="ID103" s="862"/>
      <c r="IE103" s="854"/>
      <c r="IF103" s="854"/>
      <c r="IG103" s="855"/>
      <c r="IH103" s="862"/>
      <c r="II103" s="854"/>
      <c r="IJ103" s="854"/>
      <c r="IK103" s="855"/>
      <c r="IL103" s="862"/>
      <c r="IM103" s="854"/>
      <c r="IN103" s="854"/>
      <c r="IO103" s="855"/>
      <c r="IP103" s="862"/>
      <c r="IQ103" s="854"/>
      <c r="IR103" s="854"/>
      <c r="IS103" s="855"/>
      <c r="IT103" s="862"/>
      <c r="IU103" s="854"/>
      <c r="IV103" s="854"/>
      <c r="IW103" s="855"/>
      <c r="IX103" s="862"/>
      <c r="IY103" s="854"/>
      <c r="IZ103" s="854"/>
      <c r="JA103" s="855"/>
      <c r="JB103" s="862"/>
      <c r="JC103" s="854"/>
      <c r="JD103" s="854"/>
      <c r="JE103" s="855"/>
      <c r="JF103" s="862"/>
      <c r="JG103" s="854"/>
      <c r="JH103" s="854"/>
      <c r="JI103" s="855"/>
      <c r="JJ103" s="862"/>
      <c r="JK103" s="854"/>
      <c r="JL103" s="854"/>
      <c r="JM103" s="855"/>
      <c r="JN103" s="862"/>
      <c r="JO103" s="854"/>
      <c r="JP103" s="854"/>
      <c r="JQ103" s="855"/>
      <c r="JR103" s="862"/>
      <c r="JS103" s="854"/>
      <c r="JT103" s="854"/>
      <c r="JU103" s="855"/>
      <c r="JV103" s="862"/>
      <c r="JW103" s="854"/>
      <c r="JX103" s="854"/>
      <c r="JY103" s="855"/>
      <c r="JZ103" s="862"/>
      <c r="KA103" s="854"/>
      <c r="KB103" s="854"/>
      <c r="KC103" s="855"/>
      <c r="KD103" s="862"/>
      <c r="KE103" s="854"/>
      <c r="KF103" s="854"/>
      <c r="KG103" s="855"/>
      <c r="KH103" s="862"/>
      <c r="KI103" s="854"/>
      <c r="KJ103" s="854"/>
      <c r="KK103" s="855"/>
      <c r="KL103" s="862"/>
      <c r="KM103" s="854"/>
      <c r="KN103" s="854"/>
      <c r="KO103" s="855"/>
      <c r="KP103" s="862"/>
      <c r="KQ103" s="854"/>
      <c r="KR103" s="854"/>
      <c r="KS103" s="855"/>
      <c r="KT103" s="862"/>
      <c r="KU103" s="854"/>
      <c r="KV103" s="854"/>
      <c r="KW103" s="855"/>
      <c r="KX103" s="862"/>
      <c r="KY103" s="854"/>
      <c r="KZ103" s="854"/>
      <c r="LA103" s="855"/>
      <c r="LB103" s="862"/>
      <c r="LC103" s="854"/>
      <c r="LD103" s="854"/>
      <c r="LE103" s="855"/>
      <c r="LF103" s="862"/>
      <c r="LG103" s="854"/>
      <c r="LH103" s="854"/>
      <c r="LI103" s="855"/>
      <c r="LJ103" s="862"/>
      <c r="LK103" s="854"/>
      <c r="LL103" s="854"/>
      <c r="LM103" s="855"/>
    </row>
    <row r="104" spans="1:325">
      <c r="A104" s="310"/>
      <c r="B104" s="375" t="s">
        <v>566</v>
      </c>
      <c r="C104" s="376" t="s">
        <v>577</v>
      </c>
      <c r="D104" s="379">
        <f t="shared" si="333"/>
        <v>0</v>
      </c>
      <c r="E104" s="374">
        <f ca="1">IFERROR(D104/$D$94,"")</f>
        <v>0</v>
      </c>
      <c r="F104" s="863"/>
      <c r="G104" s="854"/>
      <c r="H104" s="854"/>
      <c r="I104" s="855"/>
      <c r="J104" s="862"/>
      <c r="K104" s="854"/>
      <c r="L104" s="854"/>
      <c r="M104" s="855"/>
      <c r="N104" s="862"/>
      <c r="O104" s="854"/>
      <c r="P104" s="854"/>
      <c r="Q104" s="855"/>
      <c r="R104" s="862"/>
      <c r="S104" s="854"/>
      <c r="T104" s="854"/>
      <c r="U104" s="855"/>
      <c r="V104" s="862"/>
      <c r="W104" s="854"/>
      <c r="X104" s="854"/>
      <c r="Y104" s="855"/>
      <c r="Z104" s="862"/>
      <c r="AA104" s="854"/>
      <c r="AB104" s="854"/>
      <c r="AC104" s="855"/>
      <c r="AD104" s="862"/>
      <c r="AE104" s="854"/>
      <c r="AF104" s="854"/>
      <c r="AG104" s="855"/>
      <c r="AH104" s="862"/>
      <c r="AI104" s="854"/>
      <c r="AJ104" s="854"/>
      <c r="AK104" s="855"/>
      <c r="AL104" s="862"/>
      <c r="AM104" s="854"/>
      <c r="AN104" s="854"/>
      <c r="AO104" s="855"/>
      <c r="AP104" s="862"/>
      <c r="AQ104" s="854"/>
      <c r="AR104" s="854"/>
      <c r="AS104" s="855"/>
      <c r="AT104" s="862"/>
      <c r="AU104" s="854"/>
      <c r="AV104" s="854"/>
      <c r="AW104" s="855"/>
      <c r="AX104" s="862"/>
      <c r="AY104" s="854"/>
      <c r="AZ104" s="854"/>
      <c r="BA104" s="855"/>
      <c r="BB104" s="862"/>
      <c r="BC104" s="854"/>
      <c r="BD104" s="854"/>
      <c r="BE104" s="855"/>
      <c r="BF104" s="862"/>
      <c r="BG104" s="854"/>
      <c r="BH104" s="854"/>
      <c r="BI104" s="855"/>
      <c r="BJ104" s="862"/>
      <c r="BK104" s="854"/>
      <c r="BL104" s="854"/>
      <c r="BM104" s="855"/>
      <c r="BN104" s="862"/>
      <c r="BO104" s="854"/>
      <c r="BP104" s="854"/>
      <c r="BQ104" s="855"/>
      <c r="BR104" s="862"/>
      <c r="BS104" s="854"/>
      <c r="BT104" s="854"/>
      <c r="BU104" s="855"/>
      <c r="BV104" s="862"/>
      <c r="BW104" s="854"/>
      <c r="BX104" s="854"/>
      <c r="BY104" s="855"/>
      <c r="BZ104" s="862"/>
      <c r="CA104" s="854"/>
      <c r="CB104" s="854"/>
      <c r="CC104" s="855"/>
      <c r="CD104" s="862"/>
      <c r="CE104" s="854"/>
      <c r="CF104" s="854"/>
      <c r="CG104" s="855"/>
      <c r="CH104" s="862"/>
      <c r="CI104" s="854"/>
      <c r="CJ104" s="854"/>
      <c r="CK104" s="855"/>
      <c r="CL104" s="862"/>
      <c r="CM104" s="854"/>
      <c r="CN104" s="854"/>
      <c r="CO104" s="855"/>
      <c r="CP104" s="862"/>
      <c r="CQ104" s="854"/>
      <c r="CR104" s="854"/>
      <c r="CS104" s="855"/>
      <c r="CT104" s="862"/>
      <c r="CU104" s="854"/>
      <c r="CV104" s="854"/>
      <c r="CW104" s="855"/>
      <c r="CX104" s="862"/>
      <c r="CY104" s="854"/>
      <c r="CZ104" s="854"/>
      <c r="DA104" s="855"/>
      <c r="DB104" s="862"/>
      <c r="DC104" s="854"/>
      <c r="DD104" s="854"/>
      <c r="DE104" s="855"/>
      <c r="DF104" s="862"/>
      <c r="DG104" s="854"/>
      <c r="DH104" s="854"/>
      <c r="DI104" s="855"/>
      <c r="DJ104" s="862"/>
      <c r="DK104" s="854"/>
      <c r="DL104" s="854"/>
      <c r="DM104" s="855"/>
      <c r="DN104" s="862"/>
      <c r="DO104" s="854"/>
      <c r="DP104" s="854"/>
      <c r="DQ104" s="855"/>
      <c r="DR104" s="862"/>
      <c r="DS104" s="854"/>
      <c r="DT104" s="854"/>
      <c r="DU104" s="855"/>
      <c r="DV104" s="862"/>
      <c r="DW104" s="854"/>
      <c r="DX104" s="854"/>
      <c r="DY104" s="855"/>
      <c r="DZ104" s="862"/>
      <c r="EA104" s="854"/>
      <c r="EB104" s="854"/>
      <c r="EC104" s="855"/>
      <c r="ED104" s="862"/>
      <c r="EE104" s="854"/>
      <c r="EF104" s="854"/>
      <c r="EG104" s="855"/>
      <c r="EH104" s="862"/>
      <c r="EI104" s="854"/>
      <c r="EJ104" s="854"/>
      <c r="EK104" s="855"/>
      <c r="EL104" s="862"/>
      <c r="EM104" s="854"/>
      <c r="EN104" s="854"/>
      <c r="EO104" s="855"/>
      <c r="EP104" s="862"/>
      <c r="EQ104" s="854"/>
      <c r="ER104" s="854"/>
      <c r="ES104" s="855"/>
      <c r="ET104" s="862"/>
      <c r="EU104" s="854"/>
      <c r="EV104" s="854"/>
      <c r="EW104" s="855"/>
      <c r="EX104" s="862"/>
      <c r="EY104" s="854"/>
      <c r="EZ104" s="854"/>
      <c r="FA104" s="855"/>
      <c r="FB104" s="862"/>
      <c r="FC104" s="854"/>
      <c r="FD104" s="854"/>
      <c r="FE104" s="855"/>
      <c r="FF104" s="862"/>
      <c r="FG104" s="854"/>
      <c r="FH104" s="854"/>
      <c r="FI104" s="855"/>
      <c r="FJ104" s="862"/>
      <c r="FK104" s="854"/>
      <c r="FL104" s="854"/>
      <c r="FM104" s="855"/>
      <c r="FN104" s="862"/>
      <c r="FO104" s="854"/>
      <c r="FP104" s="854"/>
      <c r="FQ104" s="855"/>
      <c r="FR104" s="862"/>
      <c r="FS104" s="854"/>
      <c r="FT104" s="854"/>
      <c r="FU104" s="855"/>
      <c r="FV104" s="862"/>
      <c r="FW104" s="854"/>
      <c r="FX104" s="854"/>
      <c r="FY104" s="855"/>
      <c r="FZ104" s="862"/>
      <c r="GA104" s="854"/>
      <c r="GB104" s="854"/>
      <c r="GC104" s="855"/>
      <c r="GD104" s="862"/>
      <c r="GE104" s="854"/>
      <c r="GF104" s="854"/>
      <c r="GG104" s="855"/>
      <c r="GH104" s="862"/>
      <c r="GI104" s="854"/>
      <c r="GJ104" s="854"/>
      <c r="GK104" s="855"/>
      <c r="GL104" s="862"/>
      <c r="GM104" s="854"/>
      <c r="GN104" s="854"/>
      <c r="GO104" s="855"/>
      <c r="GP104" s="862"/>
      <c r="GQ104" s="854"/>
      <c r="GR104" s="854"/>
      <c r="GS104" s="855"/>
      <c r="GT104" s="862"/>
      <c r="GU104" s="854"/>
      <c r="GV104" s="854"/>
      <c r="GW104" s="855"/>
      <c r="GX104" s="862"/>
      <c r="GY104" s="854"/>
      <c r="GZ104" s="854"/>
      <c r="HA104" s="855"/>
      <c r="HB104" s="862"/>
      <c r="HC104" s="854"/>
      <c r="HD104" s="854"/>
      <c r="HE104" s="855"/>
      <c r="HF104" s="862"/>
      <c r="HG104" s="854"/>
      <c r="HH104" s="854"/>
      <c r="HI104" s="855"/>
      <c r="HJ104" s="862"/>
      <c r="HK104" s="854"/>
      <c r="HL104" s="854"/>
      <c r="HM104" s="855"/>
      <c r="HN104" s="862"/>
      <c r="HO104" s="854"/>
      <c r="HP104" s="854"/>
      <c r="HQ104" s="855"/>
      <c r="HR104" s="862"/>
      <c r="HS104" s="854"/>
      <c r="HT104" s="854"/>
      <c r="HU104" s="855"/>
      <c r="HV104" s="862"/>
      <c r="HW104" s="854"/>
      <c r="HX104" s="854"/>
      <c r="HY104" s="855"/>
      <c r="HZ104" s="862"/>
      <c r="IA104" s="854"/>
      <c r="IB104" s="854"/>
      <c r="IC104" s="855"/>
      <c r="ID104" s="862"/>
      <c r="IE104" s="854"/>
      <c r="IF104" s="854"/>
      <c r="IG104" s="855"/>
      <c r="IH104" s="862"/>
      <c r="II104" s="854"/>
      <c r="IJ104" s="854"/>
      <c r="IK104" s="855"/>
      <c r="IL104" s="862"/>
      <c r="IM104" s="854"/>
      <c r="IN104" s="854"/>
      <c r="IO104" s="855"/>
      <c r="IP104" s="862"/>
      <c r="IQ104" s="854"/>
      <c r="IR104" s="854"/>
      <c r="IS104" s="855"/>
      <c r="IT104" s="862"/>
      <c r="IU104" s="854"/>
      <c r="IV104" s="854"/>
      <c r="IW104" s="855"/>
      <c r="IX104" s="862"/>
      <c r="IY104" s="854"/>
      <c r="IZ104" s="854"/>
      <c r="JA104" s="855"/>
      <c r="JB104" s="862"/>
      <c r="JC104" s="854"/>
      <c r="JD104" s="854"/>
      <c r="JE104" s="855"/>
      <c r="JF104" s="862"/>
      <c r="JG104" s="854"/>
      <c r="JH104" s="854"/>
      <c r="JI104" s="855"/>
      <c r="JJ104" s="862"/>
      <c r="JK104" s="854"/>
      <c r="JL104" s="854"/>
      <c r="JM104" s="855"/>
      <c r="JN104" s="862"/>
      <c r="JO104" s="854"/>
      <c r="JP104" s="854"/>
      <c r="JQ104" s="855"/>
      <c r="JR104" s="862"/>
      <c r="JS104" s="854"/>
      <c r="JT104" s="854"/>
      <c r="JU104" s="855"/>
      <c r="JV104" s="862"/>
      <c r="JW104" s="854"/>
      <c r="JX104" s="854"/>
      <c r="JY104" s="855"/>
      <c r="JZ104" s="862"/>
      <c r="KA104" s="854"/>
      <c r="KB104" s="854"/>
      <c r="KC104" s="855"/>
      <c r="KD104" s="862"/>
      <c r="KE104" s="854"/>
      <c r="KF104" s="854"/>
      <c r="KG104" s="855"/>
      <c r="KH104" s="862"/>
      <c r="KI104" s="854"/>
      <c r="KJ104" s="854"/>
      <c r="KK104" s="855"/>
      <c r="KL104" s="862"/>
      <c r="KM104" s="854"/>
      <c r="KN104" s="854"/>
      <c r="KO104" s="855"/>
      <c r="KP104" s="862"/>
      <c r="KQ104" s="854"/>
      <c r="KR104" s="854"/>
      <c r="KS104" s="855"/>
      <c r="KT104" s="862"/>
      <c r="KU104" s="854"/>
      <c r="KV104" s="854"/>
      <c r="KW104" s="855"/>
      <c r="KX104" s="862"/>
      <c r="KY104" s="854"/>
      <c r="KZ104" s="854"/>
      <c r="LA104" s="855"/>
      <c r="LB104" s="862"/>
      <c r="LC104" s="854"/>
      <c r="LD104" s="854"/>
      <c r="LE104" s="855"/>
      <c r="LF104" s="862"/>
      <c r="LG104" s="854"/>
      <c r="LH104" s="854"/>
      <c r="LI104" s="855"/>
      <c r="LJ104" s="862"/>
      <c r="LK104" s="854"/>
      <c r="LL104" s="854"/>
      <c r="LM104" s="855"/>
    </row>
    <row r="105" spans="1:325">
      <c r="A105" s="310"/>
      <c r="B105" s="372" t="s">
        <v>567</v>
      </c>
      <c r="C105" s="373" t="s">
        <v>540</v>
      </c>
      <c r="D105" s="366">
        <f t="shared" si="333"/>
        <v>0</v>
      </c>
      <c r="E105" s="374">
        <f ca="1">SUM(E106:E107)</f>
        <v>0</v>
      </c>
      <c r="F105" s="867">
        <f>SUM(F106:I107)</f>
        <v>0</v>
      </c>
      <c r="G105" s="865"/>
      <c r="H105" s="865"/>
      <c r="I105" s="866"/>
      <c r="J105" s="864">
        <f t="shared" ref="J105" si="571">SUM(J106:M107)</f>
        <v>0</v>
      </c>
      <c r="K105" s="865"/>
      <c r="L105" s="865"/>
      <c r="M105" s="866"/>
      <c r="N105" s="864">
        <f t="shared" ref="N105" si="572">SUM(N106:Q107)</f>
        <v>0</v>
      </c>
      <c r="O105" s="865"/>
      <c r="P105" s="865"/>
      <c r="Q105" s="866"/>
      <c r="R105" s="864">
        <f t="shared" ref="R105" si="573">SUM(R106:U107)</f>
        <v>0</v>
      </c>
      <c r="S105" s="865"/>
      <c r="T105" s="865"/>
      <c r="U105" s="866"/>
      <c r="V105" s="864">
        <f t="shared" ref="V105" si="574">SUM(V106:Y107)</f>
        <v>0</v>
      </c>
      <c r="W105" s="865"/>
      <c r="X105" s="865"/>
      <c r="Y105" s="866"/>
      <c r="Z105" s="864">
        <f t="shared" ref="Z105" si="575">SUM(Z106:AC107)</f>
        <v>0</v>
      </c>
      <c r="AA105" s="865"/>
      <c r="AB105" s="865"/>
      <c r="AC105" s="866"/>
      <c r="AD105" s="864">
        <f t="shared" ref="AD105" si="576">SUM(AD106:AG107)</f>
        <v>0</v>
      </c>
      <c r="AE105" s="865"/>
      <c r="AF105" s="865"/>
      <c r="AG105" s="866"/>
      <c r="AH105" s="864">
        <f t="shared" ref="AH105" si="577">SUM(AH106:AK107)</f>
        <v>0</v>
      </c>
      <c r="AI105" s="865"/>
      <c r="AJ105" s="865"/>
      <c r="AK105" s="866"/>
      <c r="AL105" s="864">
        <f t="shared" ref="AL105" si="578">SUM(AL106:AO107)</f>
        <v>0</v>
      </c>
      <c r="AM105" s="865"/>
      <c r="AN105" s="865"/>
      <c r="AO105" s="866"/>
      <c r="AP105" s="864">
        <f t="shared" ref="AP105" si="579">SUM(AP106:AS107)</f>
        <v>0</v>
      </c>
      <c r="AQ105" s="865"/>
      <c r="AR105" s="865"/>
      <c r="AS105" s="866"/>
      <c r="AT105" s="864">
        <f t="shared" ref="AT105" si="580">SUM(AT106:AW107)</f>
        <v>0</v>
      </c>
      <c r="AU105" s="865"/>
      <c r="AV105" s="865"/>
      <c r="AW105" s="866"/>
      <c r="AX105" s="864">
        <f t="shared" ref="AX105" si="581">SUM(AX106:BA107)</f>
        <v>0</v>
      </c>
      <c r="AY105" s="865"/>
      <c r="AZ105" s="865"/>
      <c r="BA105" s="866"/>
      <c r="BB105" s="864">
        <f t="shared" ref="BB105" si="582">SUM(BB106:BE107)</f>
        <v>0</v>
      </c>
      <c r="BC105" s="865"/>
      <c r="BD105" s="865"/>
      <c r="BE105" s="866"/>
      <c r="BF105" s="864">
        <f t="shared" ref="BF105" si="583">SUM(BF106:BI107)</f>
        <v>0</v>
      </c>
      <c r="BG105" s="865"/>
      <c r="BH105" s="865"/>
      <c r="BI105" s="866"/>
      <c r="BJ105" s="864">
        <f t="shared" ref="BJ105" si="584">SUM(BJ106:BM107)</f>
        <v>0</v>
      </c>
      <c r="BK105" s="865"/>
      <c r="BL105" s="865"/>
      <c r="BM105" s="866"/>
      <c r="BN105" s="864">
        <f t="shared" ref="BN105" si="585">SUM(BN106:BQ107)</f>
        <v>0</v>
      </c>
      <c r="BO105" s="865"/>
      <c r="BP105" s="865"/>
      <c r="BQ105" s="866"/>
      <c r="BR105" s="864">
        <f t="shared" ref="BR105" si="586">SUM(BR106:BU107)</f>
        <v>0</v>
      </c>
      <c r="BS105" s="865"/>
      <c r="BT105" s="865"/>
      <c r="BU105" s="866"/>
      <c r="BV105" s="864">
        <f t="shared" ref="BV105" si="587">SUM(BV106:BY107)</f>
        <v>0</v>
      </c>
      <c r="BW105" s="865"/>
      <c r="BX105" s="865"/>
      <c r="BY105" s="866"/>
      <c r="BZ105" s="864">
        <f t="shared" ref="BZ105" si="588">SUM(BZ106:CC107)</f>
        <v>0</v>
      </c>
      <c r="CA105" s="865"/>
      <c r="CB105" s="865"/>
      <c r="CC105" s="866"/>
      <c r="CD105" s="864">
        <f t="shared" ref="CD105" si="589">SUM(CD106:CG107)</f>
        <v>0</v>
      </c>
      <c r="CE105" s="865"/>
      <c r="CF105" s="865"/>
      <c r="CG105" s="866"/>
      <c r="CH105" s="864">
        <f t="shared" ref="CH105" si="590">SUM(CH106:CK107)</f>
        <v>0</v>
      </c>
      <c r="CI105" s="865"/>
      <c r="CJ105" s="865"/>
      <c r="CK105" s="866"/>
      <c r="CL105" s="864">
        <f t="shared" ref="CL105" si="591">SUM(CL106:CO107)</f>
        <v>0</v>
      </c>
      <c r="CM105" s="865"/>
      <c r="CN105" s="865"/>
      <c r="CO105" s="866"/>
      <c r="CP105" s="864">
        <f t="shared" ref="CP105" si="592">SUM(CP106:CS107)</f>
        <v>0</v>
      </c>
      <c r="CQ105" s="865"/>
      <c r="CR105" s="865"/>
      <c r="CS105" s="866"/>
      <c r="CT105" s="864">
        <f t="shared" ref="CT105" si="593">SUM(CT106:CW107)</f>
        <v>0</v>
      </c>
      <c r="CU105" s="865"/>
      <c r="CV105" s="865"/>
      <c r="CW105" s="866"/>
      <c r="CX105" s="864">
        <f t="shared" ref="CX105" si="594">SUM(CX106:DA107)</f>
        <v>0</v>
      </c>
      <c r="CY105" s="865"/>
      <c r="CZ105" s="865"/>
      <c r="DA105" s="866"/>
      <c r="DB105" s="864">
        <f t="shared" ref="DB105" si="595">SUM(DB106:DE107)</f>
        <v>0</v>
      </c>
      <c r="DC105" s="865"/>
      <c r="DD105" s="865"/>
      <c r="DE105" s="866"/>
      <c r="DF105" s="864">
        <f t="shared" ref="DF105" si="596">SUM(DF106:DI107)</f>
        <v>0</v>
      </c>
      <c r="DG105" s="865"/>
      <c r="DH105" s="865"/>
      <c r="DI105" s="866"/>
      <c r="DJ105" s="864">
        <f t="shared" ref="DJ105" si="597">SUM(DJ106:DM107)</f>
        <v>0</v>
      </c>
      <c r="DK105" s="865"/>
      <c r="DL105" s="865"/>
      <c r="DM105" s="866"/>
      <c r="DN105" s="864">
        <f t="shared" ref="DN105" si="598">SUM(DN106:DQ107)</f>
        <v>0</v>
      </c>
      <c r="DO105" s="865"/>
      <c r="DP105" s="865"/>
      <c r="DQ105" s="866"/>
      <c r="DR105" s="864">
        <f t="shared" ref="DR105" si="599">SUM(DR106:DU107)</f>
        <v>0</v>
      </c>
      <c r="DS105" s="865"/>
      <c r="DT105" s="865"/>
      <c r="DU105" s="866"/>
      <c r="DV105" s="864">
        <f t="shared" ref="DV105" si="600">SUM(DV106:DY107)</f>
        <v>0</v>
      </c>
      <c r="DW105" s="865"/>
      <c r="DX105" s="865"/>
      <c r="DY105" s="866"/>
      <c r="DZ105" s="864">
        <f t="shared" ref="DZ105" si="601">SUM(DZ106:EC107)</f>
        <v>0</v>
      </c>
      <c r="EA105" s="865"/>
      <c r="EB105" s="865"/>
      <c r="EC105" s="866"/>
      <c r="ED105" s="864">
        <f t="shared" ref="ED105" si="602">SUM(ED106:EG107)</f>
        <v>0</v>
      </c>
      <c r="EE105" s="865"/>
      <c r="EF105" s="865"/>
      <c r="EG105" s="866"/>
      <c r="EH105" s="864">
        <f t="shared" ref="EH105" si="603">SUM(EH106:EK107)</f>
        <v>0</v>
      </c>
      <c r="EI105" s="865"/>
      <c r="EJ105" s="865"/>
      <c r="EK105" s="866"/>
      <c r="EL105" s="864">
        <f t="shared" ref="EL105" si="604">SUM(EL106:EO107)</f>
        <v>0</v>
      </c>
      <c r="EM105" s="865"/>
      <c r="EN105" s="865"/>
      <c r="EO105" s="866"/>
      <c r="EP105" s="864">
        <f t="shared" ref="EP105" si="605">SUM(EP106:ES107)</f>
        <v>0</v>
      </c>
      <c r="EQ105" s="865"/>
      <c r="ER105" s="865"/>
      <c r="ES105" s="866"/>
      <c r="ET105" s="864">
        <f t="shared" ref="ET105" si="606">SUM(ET106:EW107)</f>
        <v>0</v>
      </c>
      <c r="EU105" s="865"/>
      <c r="EV105" s="865"/>
      <c r="EW105" s="866"/>
      <c r="EX105" s="864">
        <f t="shared" ref="EX105" si="607">SUM(EX106:FA107)</f>
        <v>0</v>
      </c>
      <c r="EY105" s="865"/>
      <c r="EZ105" s="865"/>
      <c r="FA105" s="866"/>
      <c r="FB105" s="864">
        <f t="shared" ref="FB105" si="608">SUM(FB106:FE107)</f>
        <v>0</v>
      </c>
      <c r="FC105" s="865"/>
      <c r="FD105" s="865"/>
      <c r="FE105" s="866"/>
      <c r="FF105" s="864">
        <f t="shared" ref="FF105" si="609">SUM(FF106:FI107)</f>
        <v>0</v>
      </c>
      <c r="FG105" s="865"/>
      <c r="FH105" s="865"/>
      <c r="FI105" s="866"/>
      <c r="FJ105" s="864">
        <f t="shared" ref="FJ105" si="610">SUM(FJ106:FM107)</f>
        <v>0</v>
      </c>
      <c r="FK105" s="865"/>
      <c r="FL105" s="865"/>
      <c r="FM105" s="866"/>
      <c r="FN105" s="864">
        <f t="shared" ref="FN105" si="611">SUM(FN106:FQ107)</f>
        <v>0</v>
      </c>
      <c r="FO105" s="865"/>
      <c r="FP105" s="865"/>
      <c r="FQ105" s="866"/>
      <c r="FR105" s="864">
        <f t="shared" ref="FR105" si="612">SUM(FR106:FU107)</f>
        <v>0</v>
      </c>
      <c r="FS105" s="865"/>
      <c r="FT105" s="865"/>
      <c r="FU105" s="866"/>
      <c r="FV105" s="864">
        <f t="shared" ref="FV105" si="613">SUM(FV106:FY107)</f>
        <v>0</v>
      </c>
      <c r="FW105" s="865"/>
      <c r="FX105" s="865"/>
      <c r="FY105" s="866"/>
      <c r="FZ105" s="864">
        <f t="shared" ref="FZ105" si="614">SUM(FZ106:GC107)</f>
        <v>0</v>
      </c>
      <c r="GA105" s="865"/>
      <c r="GB105" s="865"/>
      <c r="GC105" s="866"/>
      <c r="GD105" s="864">
        <f t="shared" ref="GD105" si="615">SUM(GD106:GG107)</f>
        <v>0</v>
      </c>
      <c r="GE105" s="865"/>
      <c r="GF105" s="865"/>
      <c r="GG105" s="866"/>
      <c r="GH105" s="864">
        <f t="shared" ref="GH105" si="616">SUM(GH106:GK107)</f>
        <v>0</v>
      </c>
      <c r="GI105" s="865"/>
      <c r="GJ105" s="865"/>
      <c r="GK105" s="866"/>
      <c r="GL105" s="864">
        <f t="shared" ref="GL105" si="617">SUM(GL106:GO107)</f>
        <v>0</v>
      </c>
      <c r="GM105" s="865"/>
      <c r="GN105" s="865"/>
      <c r="GO105" s="866"/>
      <c r="GP105" s="864">
        <f t="shared" ref="GP105" si="618">SUM(GP106:GS107)</f>
        <v>0</v>
      </c>
      <c r="GQ105" s="865"/>
      <c r="GR105" s="865"/>
      <c r="GS105" s="866"/>
      <c r="GT105" s="864">
        <f t="shared" ref="GT105" si="619">SUM(GT106:GW107)</f>
        <v>0</v>
      </c>
      <c r="GU105" s="865"/>
      <c r="GV105" s="865"/>
      <c r="GW105" s="866"/>
      <c r="GX105" s="864">
        <f t="shared" ref="GX105" si="620">SUM(GX106:HA107)</f>
        <v>0</v>
      </c>
      <c r="GY105" s="865"/>
      <c r="GZ105" s="865"/>
      <c r="HA105" s="866"/>
      <c r="HB105" s="864">
        <f t="shared" ref="HB105" si="621">SUM(HB106:HE107)</f>
        <v>0</v>
      </c>
      <c r="HC105" s="865"/>
      <c r="HD105" s="865"/>
      <c r="HE105" s="866"/>
      <c r="HF105" s="864">
        <f t="shared" ref="HF105" si="622">SUM(HF106:HI107)</f>
        <v>0</v>
      </c>
      <c r="HG105" s="865"/>
      <c r="HH105" s="865"/>
      <c r="HI105" s="866"/>
      <c r="HJ105" s="864">
        <f t="shared" ref="HJ105" si="623">SUM(HJ106:HM107)</f>
        <v>0</v>
      </c>
      <c r="HK105" s="865"/>
      <c r="HL105" s="865"/>
      <c r="HM105" s="866"/>
      <c r="HN105" s="864">
        <f t="shared" ref="HN105" si="624">SUM(HN106:HQ107)</f>
        <v>0</v>
      </c>
      <c r="HO105" s="865"/>
      <c r="HP105" s="865"/>
      <c r="HQ105" s="866"/>
      <c r="HR105" s="864">
        <f t="shared" ref="HR105" si="625">SUM(HR106:HU107)</f>
        <v>0</v>
      </c>
      <c r="HS105" s="865"/>
      <c r="HT105" s="865"/>
      <c r="HU105" s="866"/>
      <c r="HV105" s="864">
        <f t="shared" ref="HV105" si="626">SUM(HV106:HY107)</f>
        <v>0</v>
      </c>
      <c r="HW105" s="865"/>
      <c r="HX105" s="865"/>
      <c r="HY105" s="866"/>
      <c r="HZ105" s="864">
        <f t="shared" ref="HZ105" si="627">SUM(HZ106:IC107)</f>
        <v>0</v>
      </c>
      <c r="IA105" s="865"/>
      <c r="IB105" s="865"/>
      <c r="IC105" s="866"/>
      <c r="ID105" s="864">
        <f t="shared" ref="ID105" si="628">SUM(ID106:IG107)</f>
        <v>0</v>
      </c>
      <c r="IE105" s="865"/>
      <c r="IF105" s="865"/>
      <c r="IG105" s="866"/>
      <c r="IH105" s="864">
        <f t="shared" ref="IH105" si="629">SUM(IH106:IK107)</f>
        <v>0</v>
      </c>
      <c r="II105" s="865"/>
      <c r="IJ105" s="865"/>
      <c r="IK105" s="866"/>
      <c r="IL105" s="864">
        <f t="shared" ref="IL105" si="630">SUM(IL106:IO107)</f>
        <v>0</v>
      </c>
      <c r="IM105" s="865"/>
      <c r="IN105" s="865"/>
      <c r="IO105" s="866"/>
      <c r="IP105" s="864">
        <f t="shared" ref="IP105" si="631">SUM(IP106:IS107)</f>
        <v>0</v>
      </c>
      <c r="IQ105" s="865"/>
      <c r="IR105" s="865"/>
      <c r="IS105" s="866"/>
      <c r="IT105" s="864">
        <f t="shared" ref="IT105" si="632">SUM(IT106:IW107)</f>
        <v>0</v>
      </c>
      <c r="IU105" s="865"/>
      <c r="IV105" s="865"/>
      <c r="IW105" s="866"/>
      <c r="IX105" s="864">
        <f t="shared" ref="IX105" si="633">SUM(IX106:JA107)</f>
        <v>0</v>
      </c>
      <c r="IY105" s="865"/>
      <c r="IZ105" s="865"/>
      <c r="JA105" s="866"/>
      <c r="JB105" s="864">
        <f t="shared" ref="JB105" si="634">SUM(JB106:JE107)</f>
        <v>0</v>
      </c>
      <c r="JC105" s="865"/>
      <c r="JD105" s="865"/>
      <c r="JE105" s="866"/>
      <c r="JF105" s="864">
        <f t="shared" ref="JF105" si="635">SUM(JF106:JI107)</f>
        <v>0</v>
      </c>
      <c r="JG105" s="865"/>
      <c r="JH105" s="865"/>
      <c r="JI105" s="866"/>
      <c r="JJ105" s="864">
        <f t="shared" ref="JJ105" si="636">SUM(JJ106:JM107)</f>
        <v>0</v>
      </c>
      <c r="JK105" s="865"/>
      <c r="JL105" s="865"/>
      <c r="JM105" s="866"/>
      <c r="JN105" s="864">
        <f t="shared" ref="JN105" si="637">SUM(JN106:JQ107)</f>
        <v>0</v>
      </c>
      <c r="JO105" s="865"/>
      <c r="JP105" s="865"/>
      <c r="JQ105" s="866"/>
      <c r="JR105" s="864">
        <f t="shared" ref="JR105" si="638">SUM(JR106:JU107)</f>
        <v>0</v>
      </c>
      <c r="JS105" s="865"/>
      <c r="JT105" s="865"/>
      <c r="JU105" s="866"/>
      <c r="JV105" s="864">
        <f t="shared" ref="JV105" si="639">SUM(JV106:JY107)</f>
        <v>0</v>
      </c>
      <c r="JW105" s="865"/>
      <c r="JX105" s="865"/>
      <c r="JY105" s="866"/>
      <c r="JZ105" s="864">
        <f t="shared" ref="JZ105" si="640">SUM(JZ106:KC107)</f>
        <v>0</v>
      </c>
      <c r="KA105" s="865"/>
      <c r="KB105" s="865"/>
      <c r="KC105" s="866"/>
      <c r="KD105" s="864">
        <f t="shared" ref="KD105" si="641">SUM(KD106:KG107)</f>
        <v>0</v>
      </c>
      <c r="KE105" s="865"/>
      <c r="KF105" s="865"/>
      <c r="KG105" s="866"/>
      <c r="KH105" s="864">
        <f t="shared" ref="KH105" si="642">SUM(KH106:KK107)</f>
        <v>0</v>
      </c>
      <c r="KI105" s="865"/>
      <c r="KJ105" s="865"/>
      <c r="KK105" s="866"/>
      <c r="KL105" s="864">
        <f t="shared" ref="KL105" si="643">SUM(KL106:KO107)</f>
        <v>0</v>
      </c>
      <c r="KM105" s="865"/>
      <c r="KN105" s="865"/>
      <c r="KO105" s="866"/>
      <c r="KP105" s="864">
        <f t="shared" ref="KP105" si="644">SUM(KP106:KS107)</f>
        <v>0</v>
      </c>
      <c r="KQ105" s="865"/>
      <c r="KR105" s="865"/>
      <c r="KS105" s="866"/>
      <c r="KT105" s="864">
        <f t="shared" ref="KT105" si="645">SUM(KT106:KW107)</f>
        <v>0</v>
      </c>
      <c r="KU105" s="865"/>
      <c r="KV105" s="865"/>
      <c r="KW105" s="866"/>
      <c r="KX105" s="864">
        <f t="shared" ref="KX105" si="646">SUM(KX106:LA107)</f>
        <v>0</v>
      </c>
      <c r="KY105" s="865"/>
      <c r="KZ105" s="865"/>
      <c r="LA105" s="866"/>
      <c r="LB105" s="864">
        <f t="shared" ref="LB105" si="647">SUM(LB106:LE107)</f>
        <v>0</v>
      </c>
      <c r="LC105" s="865"/>
      <c r="LD105" s="865"/>
      <c r="LE105" s="866"/>
      <c r="LF105" s="864">
        <f t="shared" ref="LF105" si="648">SUM(LF106:LI107)</f>
        <v>0</v>
      </c>
      <c r="LG105" s="865"/>
      <c r="LH105" s="865"/>
      <c r="LI105" s="866"/>
      <c r="LJ105" s="864">
        <f t="shared" ref="LJ105" si="649">SUM(LJ106:LM107)</f>
        <v>0</v>
      </c>
      <c r="LK105" s="865"/>
      <c r="LL105" s="865"/>
      <c r="LM105" s="866"/>
    </row>
    <row r="106" spans="1:325">
      <c r="A106" s="310"/>
      <c r="B106" s="375" t="s">
        <v>568</v>
      </c>
      <c r="C106" s="376" t="s">
        <v>577</v>
      </c>
      <c r="D106" s="379">
        <f t="shared" si="333"/>
        <v>0</v>
      </c>
      <c r="E106" s="374">
        <f ca="1">IFERROR(D106/$D$94,"")</f>
        <v>0</v>
      </c>
      <c r="F106" s="863"/>
      <c r="G106" s="854"/>
      <c r="H106" s="854"/>
      <c r="I106" s="855"/>
      <c r="J106" s="862"/>
      <c r="K106" s="854"/>
      <c r="L106" s="854"/>
      <c r="M106" s="855"/>
      <c r="N106" s="862"/>
      <c r="O106" s="854"/>
      <c r="P106" s="854"/>
      <c r="Q106" s="855"/>
      <c r="R106" s="862"/>
      <c r="S106" s="854"/>
      <c r="T106" s="854"/>
      <c r="U106" s="855"/>
      <c r="V106" s="862"/>
      <c r="W106" s="854"/>
      <c r="X106" s="854"/>
      <c r="Y106" s="855"/>
      <c r="Z106" s="862"/>
      <c r="AA106" s="854"/>
      <c r="AB106" s="854"/>
      <c r="AC106" s="855"/>
      <c r="AD106" s="862"/>
      <c r="AE106" s="854"/>
      <c r="AF106" s="854"/>
      <c r="AG106" s="855"/>
      <c r="AH106" s="862"/>
      <c r="AI106" s="854"/>
      <c r="AJ106" s="854"/>
      <c r="AK106" s="855"/>
      <c r="AL106" s="862"/>
      <c r="AM106" s="854"/>
      <c r="AN106" s="854"/>
      <c r="AO106" s="855"/>
      <c r="AP106" s="862"/>
      <c r="AQ106" s="854"/>
      <c r="AR106" s="854"/>
      <c r="AS106" s="855"/>
      <c r="AT106" s="862"/>
      <c r="AU106" s="854"/>
      <c r="AV106" s="854"/>
      <c r="AW106" s="855"/>
      <c r="AX106" s="862"/>
      <c r="AY106" s="854"/>
      <c r="AZ106" s="854"/>
      <c r="BA106" s="855"/>
      <c r="BB106" s="862"/>
      <c r="BC106" s="854"/>
      <c r="BD106" s="854"/>
      <c r="BE106" s="855"/>
      <c r="BF106" s="862"/>
      <c r="BG106" s="854"/>
      <c r="BH106" s="854"/>
      <c r="BI106" s="855"/>
      <c r="BJ106" s="862"/>
      <c r="BK106" s="854"/>
      <c r="BL106" s="854"/>
      <c r="BM106" s="855"/>
      <c r="BN106" s="862"/>
      <c r="BO106" s="854"/>
      <c r="BP106" s="854"/>
      <c r="BQ106" s="855"/>
      <c r="BR106" s="862"/>
      <c r="BS106" s="854"/>
      <c r="BT106" s="854"/>
      <c r="BU106" s="855"/>
      <c r="BV106" s="862"/>
      <c r="BW106" s="854"/>
      <c r="BX106" s="854"/>
      <c r="BY106" s="855"/>
      <c r="BZ106" s="862"/>
      <c r="CA106" s="854"/>
      <c r="CB106" s="854"/>
      <c r="CC106" s="855"/>
      <c r="CD106" s="862"/>
      <c r="CE106" s="854"/>
      <c r="CF106" s="854"/>
      <c r="CG106" s="855"/>
      <c r="CH106" s="862"/>
      <c r="CI106" s="854"/>
      <c r="CJ106" s="854"/>
      <c r="CK106" s="855"/>
      <c r="CL106" s="862"/>
      <c r="CM106" s="854"/>
      <c r="CN106" s="854"/>
      <c r="CO106" s="855"/>
      <c r="CP106" s="862"/>
      <c r="CQ106" s="854"/>
      <c r="CR106" s="854"/>
      <c r="CS106" s="855"/>
      <c r="CT106" s="862"/>
      <c r="CU106" s="854"/>
      <c r="CV106" s="854"/>
      <c r="CW106" s="855"/>
      <c r="CX106" s="862"/>
      <c r="CY106" s="854"/>
      <c r="CZ106" s="854"/>
      <c r="DA106" s="855"/>
      <c r="DB106" s="862"/>
      <c r="DC106" s="854"/>
      <c r="DD106" s="854"/>
      <c r="DE106" s="855"/>
      <c r="DF106" s="862"/>
      <c r="DG106" s="854"/>
      <c r="DH106" s="854"/>
      <c r="DI106" s="855"/>
      <c r="DJ106" s="862"/>
      <c r="DK106" s="854"/>
      <c r="DL106" s="854"/>
      <c r="DM106" s="855"/>
      <c r="DN106" s="862"/>
      <c r="DO106" s="854"/>
      <c r="DP106" s="854"/>
      <c r="DQ106" s="855"/>
      <c r="DR106" s="862"/>
      <c r="DS106" s="854"/>
      <c r="DT106" s="854"/>
      <c r="DU106" s="855"/>
      <c r="DV106" s="862"/>
      <c r="DW106" s="854"/>
      <c r="DX106" s="854"/>
      <c r="DY106" s="855"/>
      <c r="DZ106" s="862"/>
      <c r="EA106" s="854"/>
      <c r="EB106" s="854"/>
      <c r="EC106" s="855"/>
      <c r="ED106" s="862"/>
      <c r="EE106" s="854"/>
      <c r="EF106" s="854"/>
      <c r="EG106" s="855"/>
      <c r="EH106" s="862"/>
      <c r="EI106" s="854"/>
      <c r="EJ106" s="854"/>
      <c r="EK106" s="855"/>
      <c r="EL106" s="862"/>
      <c r="EM106" s="854"/>
      <c r="EN106" s="854"/>
      <c r="EO106" s="855"/>
      <c r="EP106" s="862"/>
      <c r="EQ106" s="854"/>
      <c r="ER106" s="854"/>
      <c r="ES106" s="855"/>
      <c r="ET106" s="862"/>
      <c r="EU106" s="854"/>
      <c r="EV106" s="854"/>
      <c r="EW106" s="855"/>
      <c r="EX106" s="862"/>
      <c r="EY106" s="854"/>
      <c r="EZ106" s="854"/>
      <c r="FA106" s="855"/>
      <c r="FB106" s="862"/>
      <c r="FC106" s="854"/>
      <c r="FD106" s="854"/>
      <c r="FE106" s="855"/>
      <c r="FF106" s="862"/>
      <c r="FG106" s="854"/>
      <c r="FH106" s="854"/>
      <c r="FI106" s="855"/>
      <c r="FJ106" s="862"/>
      <c r="FK106" s="854"/>
      <c r="FL106" s="854"/>
      <c r="FM106" s="855"/>
      <c r="FN106" s="862"/>
      <c r="FO106" s="854"/>
      <c r="FP106" s="854"/>
      <c r="FQ106" s="855"/>
      <c r="FR106" s="862"/>
      <c r="FS106" s="854"/>
      <c r="FT106" s="854"/>
      <c r="FU106" s="855"/>
      <c r="FV106" s="862"/>
      <c r="FW106" s="854"/>
      <c r="FX106" s="854"/>
      <c r="FY106" s="855"/>
      <c r="FZ106" s="862"/>
      <c r="GA106" s="854"/>
      <c r="GB106" s="854"/>
      <c r="GC106" s="855"/>
      <c r="GD106" s="862"/>
      <c r="GE106" s="854"/>
      <c r="GF106" s="854"/>
      <c r="GG106" s="855"/>
      <c r="GH106" s="862"/>
      <c r="GI106" s="854"/>
      <c r="GJ106" s="854"/>
      <c r="GK106" s="855"/>
      <c r="GL106" s="862"/>
      <c r="GM106" s="854"/>
      <c r="GN106" s="854"/>
      <c r="GO106" s="855"/>
      <c r="GP106" s="862"/>
      <c r="GQ106" s="854"/>
      <c r="GR106" s="854"/>
      <c r="GS106" s="855"/>
      <c r="GT106" s="862"/>
      <c r="GU106" s="854"/>
      <c r="GV106" s="854"/>
      <c r="GW106" s="855"/>
      <c r="GX106" s="862"/>
      <c r="GY106" s="854"/>
      <c r="GZ106" s="854"/>
      <c r="HA106" s="855"/>
      <c r="HB106" s="862"/>
      <c r="HC106" s="854"/>
      <c r="HD106" s="854"/>
      <c r="HE106" s="855"/>
      <c r="HF106" s="862"/>
      <c r="HG106" s="854"/>
      <c r="HH106" s="854"/>
      <c r="HI106" s="855"/>
      <c r="HJ106" s="862"/>
      <c r="HK106" s="854"/>
      <c r="HL106" s="854"/>
      <c r="HM106" s="855"/>
      <c r="HN106" s="862"/>
      <c r="HO106" s="854"/>
      <c r="HP106" s="854"/>
      <c r="HQ106" s="855"/>
      <c r="HR106" s="862"/>
      <c r="HS106" s="854"/>
      <c r="HT106" s="854"/>
      <c r="HU106" s="855"/>
      <c r="HV106" s="862"/>
      <c r="HW106" s="854"/>
      <c r="HX106" s="854"/>
      <c r="HY106" s="855"/>
      <c r="HZ106" s="862"/>
      <c r="IA106" s="854"/>
      <c r="IB106" s="854"/>
      <c r="IC106" s="855"/>
      <c r="ID106" s="862"/>
      <c r="IE106" s="854"/>
      <c r="IF106" s="854"/>
      <c r="IG106" s="855"/>
      <c r="IH106" s="862"/>
      <c r="II106" s="854"/>
      <c r="IJ106" s="854"/>
      <c r="IK106" s="855"/>
      <c r="IL106" s="862"/>
      <c r="IM106" s="854"/>
      <c r="IN106" s="854"/>
      <c r="IO106" s="855"/>
      <c r="IP106" s="862"/>
      <c r="IQ106" s="854"/>
      <c r="IR106" s="854"/>
      <c r="IS106" s="855"/>
      <c r="IT106" s="862"/>
      <c r="IU106" s="854"/>
      <c r="IV106" s="854"/>
      <c r="IW106" s="855"/>
      <c r="IX106" s="862"/>
      <c r="IY106" s="854"/>
      <c r="IZ106" s="854"/>
      <c r="JA106" s="855"/>
      <c r="JB106" s="862"/>
      <c r="JC106" s="854"/>
      <c r="JD106" s="854"/>
      <c r="JE106" s="855"/>
      <c r="JF106" s="862"/>
      <c r="JG106" s="854"/>
      <c r="JH106" s="854"/>
      <c r="JI106" s="855"/>
      <c r="JJ106" s="862"/>
      <c r="JK106" s="854"/>
      <c r="JL106" s="854"/>
      <c r="JM106" s="855"/>
      <c r="JN106" s="862"/>
      <c r="JO106" s="854"/>
      <c r="JP106" s="854"/>
      <c r="JQ106" s="855"/>
      <c r="JR106" s="862"/>
      <c r="JS106" s="854"/>
      <c r="JT106" s="854"/>
      <c r="JU106" s="855"/>
      <c r="JV106" s="862"/>
      <c r="JW106" s="854"/>
      <c r="JX106" s="854"/>
      <c r="JY106" s="855"/>
      <c r="JZ106" s="862"/>
      <c r="KA106" s="854"/>
      <c r="KB106" s="854"/>
      <c r="KC106" s="855"/>
      <c r="KD106" s="862"/>
      <c r="KE106" s="854"/>
      <c r="KF106" s="854"/>
      <c r="KG106" s="855"/>
      <c r="KH106" s="862"/>
      <c r="KI106" s="854"/>
      <c r="KJ106" s="854"/>
      <c r="KK106" s="855"/>
      <c r="KL106" s="862"/>
      <c r="KM106" s="854"/>
      <c r="KN106" s="854"/>
      <c r="KO106" s="855"/>
      <c r="KP106" s="862"/>
      <c r="KQ106" s="854"/>
      <c r="KR106" s="854"/>
      <c r="KS106" s="855"/>
      <c r="KT106" s="862"/>
      <c r="KU106" s="854"/>
      <c r="KV106" s="854"/>
      <c r="KW106" s="855"/>
      <c r="KX106" s="862"/>
      <c r="KY106" s="854"/>
      <c r="KZ106" s="854"/>
      <c r="LA106" s="855"/>
      <c r="LB106" s="862"/>
      <c r="LC106" s="854"/>
      <c r="LD106" s="854"/>
      <c r="LE106" s="855"/>
      <c r="LF106" s="862"/>
      <c r="LG106" s="854"/>
      <c r="LH106" s="854"/>
      <c r="LI106" s="855"/>
      <c r="LJ106" s="862"/>
      <c r="LK106" s="854"/>
      <c r="LL106" s="854"/>
      <c r="LM106" s="855"/>
    </row>
    <row r="107" spans="1:325">
      <c r="A107" s="310"/>
      <c r="B107" s="375" t="s">
        <v>569</v>
      </c>
      <c r="C107" s="376" t="s">
        <v>577</v>
      </c>
      <c r="D107" s="379">
        <f t="shared" si="333"/>
        <v>0</v>
      </c>
      <c r="E107" s="374">
        <f ca="1">IFERROR(D107/$D$94,"")</f>
        <v>0</v>
      </c>
      <c r="F107" s="863"/>
      <c r="G107" s="854"/>
      <c r="H107" s="854"/>
      <c r="I107" s="855"/>
      <c r="J107" s="862"/>
      <c r="K107" s="854"/>
      <c r="L107" s="854"/>
      <c r="M107" s="855"/>
      <c r="N107" s="862"/>
      <c r="O107" s="854"/>
      <c r="P107" s="854"/>
      <c r="Q107" s="855"/>
      <c r="R107" s="862"/>
      <c r="S107" s="854"/>
      <c r="T107" s="854"/>
      <c r="U107" s="855"/>
      <c r="V107" s="862"/>
      <c r="W107" s="854"/>
      <c r="X107" s="854"/>
      <c r="Y107" s="855"/>
      <c r="Z107" s="862"/>
      <c r="AA107" s="854"/>
      <c r="AB107" s="854"/>
      <c r="AC107" s="855"/>
      <c r="AD107" s="862"/>
      <c r="AE107" s="854"/>
      <c r="AF107" s="854"/>
      <c r="AG107" s="855"/>
      <c r="AH107" s="862"/>
      <c r="AI107" s="854"/>
      <c r="AJ107" s="854"/>
      <c r="AK107" s="855"/>
      <c r="AL107" s="862"/>
      <c r="AM107" s="854"/>
      <c r="AN107" s="854"/>
      <c r="AO107" s="855"/>
      <c r="AP107" s="862"/>
      <c r="AQ107" s="854"/>
      <c r="AR107" s="854"/>
      <c r="AS107" s="855"/>
      <c r="AT107" s="862"/>
      <c r="AU107" s="854"/>
      <c r="AV107" s="854"/>
      <c r="AW107" s="855"/>
      <c r="AX107" s="862"/>
      <c r="AY107" s="854"/>
      <c r="AZ107" s="854"/>
      <c r="BA107" s="855"/>
      <c r="BB107" s="862"/>
      <c r="BC107" s="854"/>
      <c r="BD107" s="854"/>
      <c r="BE107" s="855"/>
      <c r="BF107" s="862"/>
      <c r="BG107" s="854"/>
      <c r="BH107" s="854"/>
      <c r="BI107" s="855"/>
      <c r="BJ107" s="862"/>
      <c r="BK107" s="854"/>
      <c r="BL107" s="854"/>
      <c r="BM107" s="855"/>
      <c r="BN107" s="862"/>
      <c r="BO107" s="854"/>
      <c r="BP107" s="854"/>
      <c r="BQ107" s="855"/>
      <c r="BR107" s="862"/>
      <c r="BS107" s="854"/>
      <c r="BT107" s="854"/>
      <c r="BU107" s="855"/>
      <c r="BV107" s="862"/>
      <c r="BW107" s="854"/>
      <c r="BX107" s="854"/>
      <c r="BY107" s="855"/>
      <c r="BZ107" s="862"/>
      <c r="CA107" s="854"/>
      <c r="CB107" s="854"/>
      <c r="CC107" s="855"/>
      <c r="CD107" s="862"/>
      <c r="CE107" s="854"/>
      <c r="CF107" s="854"/>
      <c r="CG107" s="855"/>
      <c r="CH107" s="862"/>
      <c r="CI107" s="854"/>
      <c r="CJ107" s="854"/>
      <c r="CK107" s="855"/>
      <c r="CL107" s="862"/>
      <c r="CM107" s="854"/>
      <c r="CN107" s="854"/>
      <c r="CO107" s="855"/>
      <c r="CP107" s="862"/>
      <c r="CQ107" s="854"/>
      <c r="CR107" s="854"/>
      <c r="CS107" s="855"/>
      <c r="CT107" s="862"/>
      <c r="CU107" s="854"/>
      <c r="CV107" s="854"/>
      <c r="CW107" s="855"/>
      <c r="CX107" s="862"/>
      <c r="CY107" s="854"/>
      <c r="CZ107" s="854"/>
      <c r="DA107" s="855"/>
      <c r="DB107" s="862"/>
      <c r="DC107" s="854"/>
      <c r="DD107" s="854"/>
      <c r="DE107" s="855"/>
      <c r="DF107" s="862"/>
      <c r="DG107" s="854"/>
      <c r="DH107" s="854"/>
      <c r="DI107" s="855"/>
      <c r="DJ107" s="862"/>
      <c r="DK107" s="854"/>
      <c r="DL107" s="854"/>
      <c r="DM107" s="855"/>
      <c r="DN107" s="862"/>
      <c r="DO107" s="854"/>
      <c r="DP107" s="854"/>
      <c r="DQ107" s="855"/>
      <c r="DR107" s="862"/>
      <c r="DS107" s="854"/>
      <c r="DT107" s="854"/>
      <c r="DU107" s="855"/>
      <c r="DV107" s="862"/>
      <c r="DW107" s="854"/>
      <c r="DX107" s="854"/>
      <c r="DY107" s="855"/>
      <c r="DZ107" s="862"/>
      <c r="EA107" s="854"/>
      <c r="EB107" s="854"/>
      <c r="EC107" s="855"/>
      <c r="ED107" s="862"/>
      <c r="EE107" s="854"/>
      <c r="EF107" s="854"/>
      <c r="EG107" s="855"/>
      <c r="EH107" s="862"/>
      <c r="EI107" s="854"/>
      <c r="EJ107" s="854"/>
      <c r="EK107" s="855"/>
      <c r="EL107" s="862"/>
      <c r="EM107" s="854"/>
      <c r="EN107" s="854"/>
      <c r="EO107" s="855"/>
      <c r="EP107" s="862"/>
      <c r="EQ107" s="854"/>
      <c r="ER107" s="854"/>
      <c r="ES107" s="855"/>
      <c r="ET107" s="862"/>
      <c r="EU107" s="854"/>
      <c r="EV107" s="854"/>
      <c r="EW107" s="855"/>
      <c r="EX107" s="862"/>
      <c r="EY107" s="854"/>
      <c r="EZ107" s="854"/>
      <c r="FA107" s="855"/>
      <c r="FB107" s="862"/>
      <c r="FC107" s="854"/>
      <c r="FD107" s="854"/>
      <c r="FE107" s="855"/>
      <c r="FF107" s="862"/>
      <c r="FG107" s="854"/>
      <c r="FH107" s="854"/>
      <c r="FI107" s="855"/>
      <c r="FJ107" s="862"/>
      <c r="FK107" s="854"/>
      <c r="FL107" s="854"/>
      <c r="FM107" s="855"/>
      <c r="FN107" s="862"/>
      <c r="FO107" s="854"/>
      <c r="FP107" s="854"/>
      <c r="FQ107" s="855"/>
      <c r="FR107" s="862"/>
      <c r="FS107" s="854"/>
      <c r="FT107" s="854"/>
      <c r="FU107" s="855"/>
      <c r="FV107" s="862"/>
      <c r="FW107" s="854"/>
      <c r="FX107" s="854"/>
      <c r="FY107" s="855"/>
      <c r="FZ107" s="862"/>
      <c r="GA107" s="854"/>
      <c r="GB107" s="854"/>
      <c r="GC107" s="855"/>
      <c r="GD107" s="862"/>
      <c r="GE107" s="854"/>
      <c r="GF107" s="854"/>
      <c r="GG107" s="855"/>
      <c r="GH107" s="862"/>
      <c r="GI107" s="854"/>
      <c r="GJ107" s="854"/>
      <c r="GK107" s="855"/>
      <c r="GL107" s="862"/>
      <c r="GM107" s="854"/>
      <c r="GN107" s="854"/>
      <c r="GO107" s="855"/>
      <c r="GP107" s="862"/>
      <c r="GQ107" s="854"/>
      <c r="GR107" s="854"/>
      <c r="GS107" s="855"/>
      <c r="GT107" s="862"/>
      <c r="GU107" s="854"/>
      <c r="GV107" s="854"/>
      <c r="GW107" s="855"/>
      <c r="GX107" s="862"/>
      <c r="GY107" s="854"/>
      <c r="GZ107" s="854"/>
      <c r="HA107" s="855"/>
      <c r="HB107" s="862"/>
      <c r="HC107" s="854"/>
      <c r="HD107" s="854"/>
      <c r="HE107" s="855"/>
      <c r="HF107" s="862"/>
      <c r="HG107" s="854"/>
      <c r="HH107" s="854"/>
      <c r="HI107" s="855"/>
      <c r="HJ107" s="862"/>
      <c r="HK107" s="854"/>
      <c r="HL107" s="854"/>
      <c r="HM107" s="855"/>
      <c r="HN107" s="862"/>
      <c r="HO107" s="854"/>
      <c r="HP107" s="854"/>
      <c r="HQ107" s="855"/>
      <c r="HR107" s="862"/>
      <c r="HS107" s="854"/>
      <c r="HT107" s="854"/>
      <c r="HU107" s="855"/>
      <c r="HV107" s="862"/>
      <c r="HW107" s="854"/>
      <c r="HX107" s="854"/>
      <c r="HY107" s="855"/>
      <c r="HZ107" s="862"/>
      <c r="IA107" s="854"/>
      <c r="IB107" s="854"/>
      <c r="IC107" s="855"/>
      <c r="ID107" s="862"/>
      <c r="IE107" s="854"/>
      <c r="IF107" s="854"/>
      <c r="IG107" s="855"/>
      <c r="IH107" s="862"/>
      <c r="II107" s="854"/>
      <c r="IJ107" s="854"/>
      <c r="IK107" s="855"/>
      <c r="IL107" s="862"/>
      <c r="IM107" s="854"/>
      <c r="IN107" s="854"/>
      <c r="IO107" s="855"/>
      <c r="IP107" s="862"/>
      <c r="IQ107" s="854"/>
      <c r="IR107" s="854"/>
      <c r="IS107" s="855"/>
      <c r="IT107" s="862"/>
      <c r="IU107" s="854"/>
      <c r="IV107" s="854"/>
      <c r="IW107" s="855"/>
      <c r="IX107" s="862"/>
      <c r="IY107" s="854"/>
      <c r="IZ107" s="854"/>
      <c r="JA107" s="855"/>
      <c r="JB107" s="862"/>
      <c r="JC107" s="854"/>
      <c r="JD107" s="854"/>
      <c r="JE107" s="855"/>
      <c r="JF107" s="862"/>
      <c r="JG107" s="854"/>
      <c r="JH107" s="854"/>
      <c r="JI107" s="855"/>
      <c r="JJ107" s="862"/>
      <c r="JK107" s="854"/>
      <c r="JL107" s="854"/>
      <c r="JM107" s="855"/>
      <c r="JN107" s="862"/>
      <c r="JO107" s="854"/>
      <c r="JP107" s="854"/>
      <c r="JQ107" s="855"/>
      <c r="JR107" s="862"/>
      <c r="JS107" s="854"/>
      <c r="JT107" s="854"/>
      <c r="JU107" s="855"/>
      <c r="JV107" s="862"/>
      <c r="JW107" s="854"/>
      <c r="JX107" s="854"/>
      <c r="JY107" s="855"/>
      <c r="JZ107" s="862"/>
      <c r="KA107" s="854"/>
      <c r="KB107" s="854"/>
      <c r="KC107" s="855"/>
      <c r="KD107" s="862"/>
      <c r="KE107" s="854"/>
      <c r="KF107" s="854"/>
      <c r="KG107" s="855"/>
      <c r="KH107" s="862"/>
      <c r="KI107" s="854"/>
      <c r="KJ107" s="854"/>
      <c r="KK107" s="855"/>
      <c r="KL107" s="862"/>
      <c r="KM107" s="854"/>
      <c r="KN107" s="854"/>
      <c r="KO107" s="855"/>
      <c r="KP107" s="862"/>
      <c r="KQ107" s="854"/>
      <c r="KR107" s="854"/>
      <c r="KS107" s="855"/>
      <c r="KT107" s="862"/>
      <c r="KU107" s="854"/>
      <c r="KV107" s="854"/>
      <c r="KW107" s="855"/>
      <c r="KX107" s="862"/>
      <c r="KY107" s="854"/>
      <c r="KZ107" s="854"/>
      <c r="LA107" s="855"/>
      <c r="LB107" s="862"/>
      <c r="LC107" s="854"/>
      <c r="LD107" s="854"/>
      <c r="LE107" s="855"/>
      <c r="LF107" s="862"/>
      <c r="LG107" s="854"/>
      <c r="LH107" s="854"/>
      <c r="LI107" s="855"/>
      <c r="LJ107" s="862"/>
      <c r="LK107" s="854"/>
      <c r="LL107" s="854"/>
      <c r="LM107" s="855"/>
    </row>
    <row r="108" spans="1:325">
      <c r="A108" s="310" t="s">
        <v>537</v>
      </c>
      <c r="B108" s="372" t="s">
        <v>570</v>
      </c>
      <c r="C108" s="377" t="s">
        <v>541</v>
      </c>
      <c r="D108" s="366">
        <f t="shared" si="333"/>
        <v>0</v>
      </c>
      <c r="E108" s="374">
        <f ca="1">SUM(E109:E110)</f>
        <v>0</v>
      </c>
      <c r="F108" s="867">
        <f>SUM(F109:I111)</f>
        <v>0</v>
      </c>
      <c r="G108" s="865"/>
      <c r="H108" s="865"/>
      <c r="I108" s="866"/>
      <c r="J108" s="864">
        <f>SUM(J109:M111)</f>
        <v>0</v>
      </c>
      <c r="K108" s="865"/>
      <c r="L108" s="865"/>
      <c r="M108" s="866"/>
      <c r="N108" s="864">
        <f t="shared" ref="N108" si="650">SUM(N109:Q111)</f>
        <v>0</v>
      </c>
      <c r="O108" s="865"/>
      <c r="P108" s="865"/>
      <c r="Q108" s="866"/>
      <c r="R108" s="864">
        <f t="shared" ref="R108" si="651">SUM(R109:U111)</f>
        <v>0</v>
      </c>
      <c r="S108" s="865"/>
      <c r="T108" s="865"/>
      <c r="U108" s="866"/>
      <c r="V108" s="864">
        <f t="shared" ref="V108" si="652">SUM(V109:Y111)</f>
        <v>0</v>
      </c>
      <c r="W108" s="865"/>
      <c r="X108" s="865"/>
      <c r="Y108" s="866"/>
      <c r="Z108" s="864">
        <f t="shared" ref="Z108" si="653">SUM(Z109:AC111)</f>
        <v>0</v>
      </c>
      <c r="AA108" s="865"/>
      <c r="AB108" s="865"/>
      <c r="AC108" s="866"/>
      <c r="AD108" s="864">
        <f t="shared" ref="AD108" si="654">SUM(AD109:AG111)</f>
        <v>0</v>
      </c>
      <c r="AE108" s="865"/>
      <c r="AF108" s="865"/>
      <c r="AG108" s="866"/>
      <c r="AH108" s="864">
        <f t="shared" ref="AH108" si="655">SUM(AH109:AK111)</f>
        <v>0</v>
      </c>
      <c r="AI108" s="865"/>
      <c r="AJ108" s="865"/>
      <c r="AK108" s="866"/>
      <c r="AL108" s="864">
        <f t="shared" ref="AL108" si="656">SUM(AL109:AO111)</f>
        <v>0</v>
      </c>
      <c r="AM108" s="865"/>
      <c r="AN108" s="865"/>
      <c r="AO108" s="866"/>
      <c r="AP108" s="864">
        <f t="shared" ref="AP108" si="657">SUM(AP109:AS111)</f>
        <v>0</v>
      </c>
      <c r="AQ108" s="865"/>
      <c r="AR108" s="865"/>
      <c r="AS108" s="866"/>
      <c r="AT108" s="864">
        <f t="shared" ref="AT108" si="658">SUM(AT109:AW111)</f>
        <v>0</v>
      </c>
      <c r="AU108" s="865"/>
      <c r="AV108" s="865"/>
      <c r="AW108" s="866"/>
      <c r="AX108" s="864">
        <f t="shared" ref="AX108" si="659">SUM(AX109:BA111)</f>
        <v>0</v>
      </c>
      <c r="AY108" s="865"/>
      <c r="AZ108" s="865"/>
      <c r="BA108" s="866"/>
      <c r="BB108" s="864">
        <f t="shared" ref="BB108" si="660">SUM(BB109:BE111)</f>
        <v>0</v>
      </c>
      <c r="BC108" s="865"/>
      <c r="BD108" s="865"/>
      <c r="BE108" s="866"/>
      <c r="BF108" s="864">
        <f t="shared" ref="BF108" si="661">SUM(BF109:BI111)</f>
        <v>0</v>
      </c>
      <c r="BG108" s="865"/>
      <c r="BH108" s="865"/>
      <c r="BI108" s="866"/>
      <c r="BJ108" s="864">
        <f t="shared" ref="BJ108" si="662">SUM(BJ109:BM111)</f>
        <v>0</v>
      </c>
      <c r="BK108" s="865"/>
      <c r="BL108" s="865"/>
      <c r="BM108" s="866"/>
      <c r="BN108" s="864">
        <f t="shared" ref="BN108" si="663">SUM(BN109:BQ111)</f>
        <v>0</v>
      </c>
      <c r="BO108" s="865"/>
      <c r="BP108" s="865"/>
      <c r="BQ108" s="866"/>
      <c r="BR108" s="864">
        <f t="shared" ref="BR108" si="664">SUM(BR109:BU111)</f>
        <v>0</v>
      </c>
      <c r="BS108" s="865"/>
      <c r="BT108" s="865"/>
      <c r="BU108" s="866"/>
      <c r="BV108" s="864">
        <f t="shared" ref="BV108" si="665">SUM(BV109:BY111)</f>
        <v>0</v>
      </c>
      <c r="BW108" s="865"/>
      <c r="BX108" s="865"/>
      <c r="BY108" s="866"/>
      <c r="BZ108" s="864">
        <f t="shared" ref="BZ108" si="666">SUM(BZ109:CC111)</f>
        <v>0</v>
      </c>
      <c r="CA108" s="865"/>
      <c r="CB108" s="865"/>
      <c r="CC108" s="866"/>
      <c r="CD108" s="864">
        <f t="shared" ref="CD108" si="667">SUM(CD109:CG111)</f>
        <v>0</v>
      </c>
      <c r="CE108" s="865"/>
      <c r="CF108" s="865"/>
      <c r="CG108" s="866"/>
      <c r="CH108" s="864">
        <f t="shared" ref="CH108" si="668">SUM(CH109:CK111)</f>
        <v>0</v>
      </c>
      <c r="CI108" s="865"/>
      <c r="CJ108" s="865"/>
      <c r="CK108" s="866"/>
      <c r="CL108" s="864">
        <f t="shared" ref="CL108" si="669">SUM(CL109:CO111)</f>
        <v>0</v>
      </c>
      <c r="CM108" s="865"/>
      <c r="CN108" s="865"/>
      <c r="CO108" s="866"/>
      <c r="CP108" s="864">
        <f t="shared" ref="CP108" si="670">SUM(CP109:CS111)</f>
        <v>0</v>
      </c>
      <c r="CQ108" s="865"/>
      <c r="CR108" s="865"/>
      <c r="CS108" s="866"/>
      <c r="CT108" s="864">
        <f t="shared" ref="CT108" si="671">SUM(CT109:CW111)</f>
        <v>0</v>
      </c>
      <c r="CU108" s="865"/>
      <c r="CV108" s="865"/>
      <c r="CW108" s="866"/>
      <c r="CX108" s="864">
        <f t="shared" ref="CX108" si="672">SUM(CX109:DA111)</f>
        <v>0</v>
      </c>
      <c r="CY108" s="865"/>
      <c r="CZ108" s="865"/>
      <c r="DA108" s="866"/>
      <c r="DB108" s="864">
        <f t="shared" ref="DB108" si="673">SUM(DB109:DE111)</f>
        <v>0</v>
      </c>
      <c r="DC108" s="865"/>
      <c r="DD108" s="865"/>
      <c r="DE108" s="866"/>
      <c r="DF108" s="864">
        <f t="shared" ref="DF108" si="674">SUM(DF109:DI111)</f>
        <v>0</v>
      </c>
      <c r="DG108" s="865"/>
      <c r="DH108" s="865"/>
      <c r="DI108" s="866"/>
      <c r="DJ108" s="864">
        <f t="shared" ref="DJ108" si="675">SUM(DJ109:DM111)</f>
        <v>0</v>
      </c>
      <c r="DK108" s="865"/>
      <c r="DL108" s="865"/>
      <c r="DM108" s="866"/>
      <c r="DN108" s="864">
        <f t="shared" ref="DN108" si="676">SUM(DN109:DQ111)</f>
        <v>0</v>
      </c>
      <c r="DO108" s="865"/>
      <c r="DP108" s="865"/>
      <c r="DQ108" s="866"/>
      <c r="DR108" s="864">
        <f t="shared" ref="DR108" si="677">SUM(DR109:DU111)</f>
        <v>0</v>
      </c>
      <c r="DS108" s="865"/>
      <c r="DT108" s="865"/>
      <c r="DU108" s="866"/>
      <c r="DV108" s="864">
        <f t="shared" ref="DV108" si="678">SUM(DV109:DY111)</f>
        <v>0</v>
      </c>
      <c r="DW108" s="865"/>
      <c r="DX108" s="865"/>
      <c r="DY108" s="866"/>
      <c r="DZ108" s="864">
        <f t="shared" ref="DZ108" si="679">SUM(DZ109:EC111)</f>
        <v>0</v>
      </c>
      <c r="EA108" s="865"/>
      <c r="EB108" s="865"/>
      <c r="EC108" s="866"/>
      <c r="ED108" s="864">
        <f t="shared" ref="ED108" si="680">SUM(ED109:EG111)</f>
        <v>0</v>
      </c>
      <c r="EE108" s="865"/>
      <c r="EF108" s="865"/>
      <c r="EG108" s="866"/>
      <c r="EH108" s="864">
        <f t="shared" ref="EH108" si="681">SUM(EH109:EK111)</f>
        <v>0</v>
      </c>
      <c r="EI108" s="865"/>
      <c r="EJ108" s="865"/>
      <c r="EK108" s="866"/>
      <c r="EL108" s="864">
        <f t="shared" ref="EL108" si="682">SUM(EL109:EO111)</f>
        <v>0</v>
      </c>
      <c r="EM108" s="865"/>
      <c r="EN108" s="865"/>
      <c r="EO108" s="866"/>
      <c r="EP108" s="864">
        <f t="shared" ref="EP108" si="683">SUM(EP109:ES111)</f>
        <v>0</v>
      </c>
      <c r="EQ108" s="865"/>
      <c r="ER108" s="865"/>
      <c r="ES108" s="866"/>
      <c r="ET108" s="864">
        <f t="shared" ref="ET108" si="684">SUM(ET109:EW111)</f>
        <v>0</v>
      </c>
      <c r="EU108" s="865"/>
      <c r="EV108" s="865"/>
      <c r="EW108" s="866"/>
      <c r="EX108" s="864">
        <f t="shared" ref="EX108" si="685">SUM(EX109:FA111)</f>
        <v>0</v>
      </c>
      <c r="EY108" s="865"/>
      <c r="EZ108" s="865"/>
      <c r="FA108" s="866"/>
      <c r="FB108" s="864">
        <f t="shared" ref="FB108" si="686">SUM(FB109:FE111)</f>
        <v>0</v>
      </c>
      <c r="FC108" s="865"/>
      <c r="FD108" s="865"/>
      <c r="FE108" s="866"/>
      <c r="FF108" s="864">
        <f t="shared" ref="FF108" si="687">SUM(FF109:FI111)</f>
        <v>0</v>
      </c>
      <c r="FG108" s="865"/>
      <c r="FH108" s="865"/>
      <c r="FI108" s="866"/>
      <c r="FJ108" s="864">
        <f t="shared" ref="FJ108" si="688">SUM(FJ109:FM111)</f>
        <v>0</v>
      </c>
      <c r="FK108" s="865"/>
      <c r="FL108" s="865"/>
      <c r="FM108" s="866"/>
      <c r="FN108" s="864">
        <f t="shared" ref="FN108" si="689">SUM(FN109:FQ111)</f>
        <v>0</v>
      </c>
      <c r="FO108" s="865"/>
      <c r="FP108" s="865"/>
      <c r="FQ108" s="866"/>
      <c r="FR108" s="864">
        <f t="shared" ref="FR108" si="690">SUM(FR109:FU111)</f>
        <v>0</v>
      </c>
      <c r="FS108" s="865"/>
      <c r="FT108" s="865"/>
      <c r="FU108" s="866"/>
      <c r="FV108" s="864">
        <f t="shared" ref="FV108" si="691">SUM(FV109:FY111)</f>
        <v>0</v>
      </c>
      <c r="FW108" s="865"/>
      <c r="FX108" s="865"/>
      <c r="FY108" s="866"/>
      <c r="FZ108" s="864">
        <f t="shared" ref="FZ108" si="692">SUM(FZ109:GC111)</f>
        <v>0</v>
      </c>
      <c r="GA108" s="865"/>
      <c r="GB108" s="865"/>
      <c r="GC108" s="866"/>
      <c r="GD108" s="864">
        <f t="shared" ref="GD108" si="693">SUM(GD109:GG111)</f>
        <v>0</v>
      </c>
      <c r="GE108" s="865"/>
      <c r="GF108" s="865"/>
      <c r="GG108" s="866"/>
      <c r="GH108" s="864">
        <f t="shared" ref="GH108" si="694">SUM(GH109:GK111)</f>
        <v>0</v>
      </c>
      <c r="GI108" s="865"/>
      <c r="GJ108" s="865"/>
      <c r="GK108" s="866"/>
      <c r="GL108" s="864">
        <f t="shared" ref="GL108" si="695">SUM(GL109:GO111)</f>
        <v>0</v>
      </c>
      <c r="GM108" s="865"/>
      <c r="GN108" s="865"/>
      <c r="GO108" s="866"/>
      <c r="GP108" s="864">
        <f t="shared" ref="GP108" si="696">SUM(GP109:GS111)</f>
        <v>0</v>
      </c>
      <c r="GQ108" s="865"/>
      <c r="GR108" s="865"/>
      <c r="GS108" s="866"/>
      <c r="GT108" s="864">
        <f t="shared" ref="GT108" si="697">SUM(GT109:GW111)</f>
        <v>0</v>
      </c>
      <c r="GU108" s="865"/>
      <c r="GV108" s="865"/>
      <c r="GW108" s="866"/>
      <c r="GX108" s="864">
        <f t="shared" ref="GX108" si="698">SUM(GX109:HA111)</f>
        <v>0</v>
      </c>
      <c r="GY108" s="865"/>
      <c r="GZ108" s="865"/>
      <c r="HA108" s="866"/>
      <c r="HB108" s="864">
        <f t="shared" ref="HB108" si="699">SUM(HB109:HE111)</f>
        <v>0</v>
      </c>
      <c r="HC108" s="865"/>
      <c r="HD108" s="865"/>
      <c r="HE108" s="866"/>
      <c r="HF108" s="864">
        <f t="shared" ref="HF108" si="700">SUM(HF109:HI111)</f>
        <v>0</v>
      </c>
      <c r="HG108" s="865"/>
      <c r="HH108" s="865"/>
      <c r="HI108" s="866"/>
      <c r="HJ108" s="864">
        <f t="shared" ref="HJ108" si="701">SUM(HJ109:HM111)</f>
        <v>0</v>
      </c>
      <c r="HK108" s="865"/>
      <c r="HL108" s="865"/>
      <c r="HM108" s="866"/>
      <c r="HN108" s="864">
        <f t="shared" ref="HN108" si="702">SUM(HN109:HQ111)</f>
        <v>0</v>
      </c>
      <c r="HO108" s="865"/>
      <c r="HP108" s="865"/>
      <c r="HQ108" s="866"/>
      <c r="HR108" s="864">
        <f t="shared" ref="HR108" si="703">SUM(HR109:HU111)</f>
        <v>0</v>
      </c>
      <c r="HS108" s="865"/>
      <c r="HT108" s="865"/>
      <c r="HU108" s="866"/>
      <c r="HV108" s="864">
        <f t="shared" ref="HV108" si="704">SUM(HV109:HY111)</f>
        <v>0</v>
      </c>
      <c r="HW108" s="865"/>
      <c r="HX108" s="865"/>
      <c r="HY108" s="866"/>
      <c r="HZ108" s="864">
        <f t="shared" ref="HZ108" si="705">SUM(HZ109:IC111)</f>
        <v>0</v>
      </c>
      <c r="IA108" s="865"/>
      <c r="IB108" s="865"/>
      <c r="IC108" s="866"/>
      <c r="ID108" s="864">
        <f t="shared" ref="ID108" si="706">SUM(ID109:IG111)</f>
        <v>0</v>
      </c>
      <c r="IE108" s="865"/>
      <c r="IF108" s="865"/>
      <c r="IG108" s="866"/>
      <c r="IH108" s="864">
        <f t="shared" ref="IH108" si="707">SUM(IH109:IK111)</f>
        <v>0</v>
      </c>
      <c r="II108" s="865"/>
      <c r="IJ108" s="865"/>
      <c r="IK108" s="866"/>
      <c r="IL108" s="864">
        <f t="shared" ref="IL108" si="708">SUM(IL109:IO111)</f>
        <v>0</v>
      </c>
      <c r="IM108" s="865"/>
      <c r="IN108" s="865"/>
      <c r="IO108" s="866"/>
      <c r="IP108" s="864">
        <f t="shared" ref="IP108" si="709">SUM(IP109:IS111)</f>
        <v>0</v>
      </c>
      <c r="IQ108" s="865"/>
      <c r="IR108" s="865"/>
      <c r="IS108" s="866"/>
      <c r="IT108" s="864">
        <f t="shared" ref="IT108" si="710">SUM(IT109:IW111)</f>
        <v>0</v>
      </c>
      <c r="IU108" s="865"/>
      <c r="IV108" s="865"/>
      <c r="IW108" s="866"/>
      <c r="IX108" s="864">
        <f t="shared" ref="IX108" si="711">SUM(IX109:JA111)</f>
        <v>0</v>
      </c>
      <c r="IY108" s="865"/>
      <c r="IZ108" s="865"/>
      <c r="JA108" s="866"/>
      <c r="JB108" s="864">
        <f t="shared" ref="JB108" si="712">SUM(JB109:JE111)</f>
        <v>0</v>
      </c>
      <c r="JC108" s="865"/>
      <c r="JD108" s="865"/>
      <c r="JE108" s="866"/>
      <c r="JF108" s="864">
        <f t="shared" ref="JF108" si="713">SUM(JF109:JI111)</f>
        <v>0</v>
      </c>
      <c r="JG108" s="865"/>
      <c r="JH108" s="865"/>
      <c r="JI108" s="866"/>
      <c r="JJ108" s="864">
        <f t="shared" ref="JJ108" si="714">SUM(JJ109:JM111)</f>
        <v>0</v>
      </c>
      <c r="JK108" s="865"/>
      <c r="JL108" s="865"/>
      <c r="JM108" s="866"/>
      <c r="JN108" s="864">
        <f t="shared" ref="JN108" si="715">SUM(JN109:JQ111)</f>
        <v>0</v>
      </c>
      <c r="JO108" s="865"/>
      <c r="JP108" s="865"/>
      <c r="JQ108" s="866"/>
      <c r="JR108" s="864">
        <f t="shared" ref="JR108" si="716">SUM(JR109:JU111)</f>
        <v>0</v>
      </c>
      <c r="JS108" s="865"/>
      <c r="JT108" s="865"/>
      <c r="JU108" s="866"/>
      <c r="JV108" s="864">
        <f t="shared" ref="JV108" si="717">SUM(JV109:JY111)</f>
        <v>0</v>
      </c>
      <c r="JW108" s="865"/>
      <c r="JX108" s="865"/>
      <c r="JY108" s="866"/>
      <c r="JZ108" s="864">
        <f t="shared" ref="JZ108" si="718">SUM(JZ109:KC111)</f>
        <v>0</v>
      </c>
      <c r="KA108" s="865"/>
      <c r="KB108" s="865"/>
      <c r="KC108" s="866"/>
      <c r="KD108" s="864">
        <f t="shared" ref="KD108" si="719">SUM(KD109:KG111)</f>
        <v>0</v>
      </c>
      <c r="KE108" s="865"/>
      <c r="KF108" s="865"/>
      <c r="KG108" s="866"/>
      <c r="KH108" s="864">
        <f t="shared" ref="KH108" si="720">SUM(KH109:KK111)</f>
        <v>0</v>
      </c>
      <c r="KI108" s="865"/>
      <c r="KJ108" s="865"/>
      <c r="KK108" s="866"/>
      <c r="KL108" s="864">
        <f t="shared" ref="KL108" si="721">SUM(KL109:KO111)</f>
        <v>0</v>
      </c>
      <c r="KM108" s="865"/>
      <c r="KN108" s="865"/>
      <c r="KO108" s="866"/>
      <c r="KP108" s="864">
        <f t="shared" ref="KP108" si="722">SUM(KP109:KS111)</f>
        <v>0</v>
      </c>
      <c r="KQ108" s="865"/>
      <c r="KR108" s="865"/>
      <c r="KS108" s="866"/>
      <c r="KT108" s="864">
        <f t="shared" ref="KT108" si="723">SUM(KT109:KW111)</f>
        <v>0</v>
      </c>
      <c r="KU108" s="865"/>
      <c r="KV108" s="865"/>
      <c r="KW108" s="866"/>
      <c r="KX108" s="864">
        <f t="shared" ref="KX108" si="724">SUM(KX109:LA111)</f>
        <v>0</v>
      </c>
      <c r="KY108" s="865"/>
      <c r="KZ108" s="865"/>
      <c r="LA108" s="866"/>
      <c r="LB108" s="864">
        <f t="shared" ref="LB108" si="725">SUM(LB109:LE111)</f>
        <v>0</v>
      </c>
      <c r="LC108" s="865"/>
      <c r="LD108" s="865"/>
      <c r="LE108" s="866"/>
      <c r="LF108" s="864">
        <f t="shared" ref="LF108" si="726">SUM(LF109:LI111)</f>
        <v>0</v>
      </c>
      <c r="LG108" s="865"/>
      <c r="LH108" s="865"/>
      <c r="LI108" s="866"/>
      <c r="LJ108" s="864">
        <f t="shared" ref="LJ108" si="727">SUM(LJ109:LM111)</f>
        <v>0</v>
      </c>
      <c r="LK108" s="865"/>
      <c r="LL108" s="865"/>
      <c r="LM108" s="866"/>
    </row>
    <row r="109" spans="1:325">
      <c r="A109" s="310" t="s">
        <v>441</v>
      </c>
      <c r="B109" s="375" t="s">
        <v>571</v>
      </c>
      <c r="C109" s="378" t="s">
        <v>434</v>
      </c>
      <c r="D109" s="379">
        <f t="shared" si="333"/>
        <v>0</v>
      </c>
      <c r="E109" s="374">
        <f ca="1">IFERROR(D109/$D$94,"")</f>
        <v>0</v>
      </c>
      <c r="F109" s="863"/>
      <c r="G109" s="854"/>
      <c r="H109" s="854"/>
      <c r="I109" s="855"/>
      <c r="J109" s="862"/>
      <c r="K109" s="854"/>
      <c r="L109" s="854"/>
      <c r="M109" s="855"/>
      <c r="N109" s="862"/>
      <c r="O109" s="854"/>
      <c r="P109" s="854"/>
      <c r="Q109" s="855"/>
      <c r="R109" s="862"/>
      <c r="S109" s="854"/>
      <c r="T109" s="854"/>
      <c r="U109" s="855"/>
      <c r="V109" s="862"/>
      <c r="W109" s="854"/>
      <c r="X109" s="854"/>
      <c r="Y109" s="855"/>
      <c r="Z109" s="862"/>
      <c r="AA109" s="854"/>
      <c r="AB109" s="854"/>
      <c r="AC109" s="855"/>
      <c r="AD109" s="862"/>
      <c r="AE109" s="854"/>
      <c r="AF109" s="854"/>
      <c r="AG109" s="855"/>
      <c r="AH109" s="862"/>
      <c r="AI109" s="854"/>
      <c r="AJ109" s="854"/>
      <c r="AK109" s="855"/>
      <c r="AL109" s="862"/>
      <c r="AM109" s="854"/>
      <c r="AN109" s="854"/>
      <c r="AO109" s="855"/>
      <c r="AP109" s="862"/>
      <c r="AQ109" s="854"/>
      <c r="AR109" s="854"/>
      <c r="AS109" s="855"/>
      <c r="AT109" s="862"/>
      <c r="AU109" s="854"/>
      <c r="AV109" s="854"/>
      <c r="AW109" s="855"/>
      <c r="AX109" s="862"/>
      <c r="AY109" s="854"/>
      <c r="AZ109" s="854"/>
      <c r="BA109" s="855"/>
      <c r="BB109" s="862"/>
      <c r="BC109" s="854"/>
      <c r="BD109" s="854"/>
      <c r="BE109" s="855"/>
      <c r="BF109" s="862"/>
      <c r="BG109" s="854"/>
      <c r="BH109" s="854"/>
      <c r="BI109" s="855"/>
      <c r="BJ109" s="862"/>
      <c r="BK109" s="854"/>
      <c r="BL109" s="854"/>
      <c r="BM109" s="855"/>
      <c r="BN109" s="862"/>
      <c r="BO109" s="854"/>
      <c r="BP109" s="854"/>
      <c r="BQ109" s="855"/>
      <c r="BR109" s="862"/>
      <c r="BS109" s="854"/>
      <c r="BT109" s="854"/>
      <c r="BU109" s="855"/>
      <c r="BV109" s="862"/>
      <c r="BW109" s="854"/>
      <c r="BX109" s="854"/>
      <c r="BY109" s="855"/>
      <c r="BZ109" s="862"/>
      <c r="CA109" s="854"/>
      <c r="CB109" s="854"/>
      <c r="CC109" s="855"/>
      <c r="CD109" s="862"/>
      <c r="CE109" s="854"/>
      <c r="CF109" s="854"/>
      <c r="CG109" s="855"/>
      <c r="CH109" s="862"/>
      <c r="CI109" s="854"/>
      <c r="CJ109" s="854"/>
      <c r="CK109" s="855"/>
      <c r="CL109" s="862"/>
      <c r="CM109" s="854"/>
      <c r="CN109" s="854"/>
      <c r="CO109" s="855"/>
      <c r="CP109" s="862"/>
      <c r="CQ109" s="854"/>
      <c r="CR109" s="854"/>
      <c r="CS109" s="855"/>
      <c r="CT109" s="862"/>
      <c r="CU109" s="854"/>
      <c r="CV109" s="854"/>
      <c r="CW109" s="855"/>
      <c r="CX109" s="862"/>
      <c r="CY109" s="854"/>
      <c r="CZ109" s="854"/>
      <c r="DA109" s="855"/>
      <c r="DB109" s="862"/>
      <c r="DC109" s="854"/>
      <c r="DD109" s="854"/>
      <c r="DE109" s="855"/>
      <c r="DF109" s="862"/>
      <c r="DG109" s="854"/>
      <c r="DH109" s="854"/>
      <c r="DI109" s="855"/>
      <c r="DJ109" s="862"/>
      <c r="DK109" s="854"/>
      <c r="DL109" s="854"/>
      <c r="DM109" s="855"/>
      <c r="DN109" s="862"/>
      <c r="DO109" s="854"/>
      <c r="DP109" s="854"/>
      <c r="DQ109" s="855"/>
      <c r="DR109" s="862"/>
      <c r="DS109" s="854"/>
      <c r="DT109" s="854"/>
      <c r="DU109" s="855"/>
      <c r="DV109" s="862"/>
      <c r="DW109" s="854"/>
      <c r="DX109" s="854"/>
      <c r="DY109" s="855"/>
      <c r="DZ109" s="862"/>
      <c r="EA109" s="854"/>
      <c r="EB109" s="854"/>
      <c r="EC109" s="855"/>
      <c r="ED109" s="862"/>
      <c r="EE109" s="854"/>
      <c r="EF109" s="854"/>
      <c r="EG109" s="855"/>
      <c r="EH109" s="862"/>
      <c r="EI109" s="854"/>
      <c r="EJ109" s="854"/>
      <c r="EK109" s="855"/>
      <c r="EL109" s="862"/>
      <c r="EM109" s="854"/>
      <c r="EN109" s="854"/>
      <c r="EO109" s="855"/>
      <c r="EP109" s="862"/>
      <c r="EQ109" s="854"/>
      <c r="ER109" s="854"/>
      <c r="ES109" s="855"/>
      <c r="ET109" s="862"/>
      <c r="EU109" s="854"/>
      <c r="EV109" s="854"/>
      <c r="EW109" s="855"/>
      <c r="EX109" s="862"/>
      <c r="EY109" s="854"/>
      <c r="EZ109" s="854"/>
      <c r="FA109" s="855"/>
      <c r="FB109" s="862"/>
      <c r="FC109" s="854"/>
      <c r="FD109" s="854"/>
      <c r="FE109" s="855"/>
      <c r="FF109" s="862"/>
      <c r="FG109" s="854"/>
      <c r="FH109" s="854"/>
      <c r="FI109" s="855"/>
      <c r="FJ109" s="862"/>
      <c r="FK109" s="854"/>
      <c r="FL109" s="854"/>
      <c r="FM109" s="855"/>
      <c r="FN109" s="862"/>
      <c r="FO109" s="854"/>
      <c r="FP109" s="854"/>
      <c r="FQ109" s="855"/>
      <c r="FR109" s="862"/>
      <c r="FS109" s="854"/>
      <c r="FT109" s="854"/>
      <c r="FU109" s="855"/>
      <c r="FV109" s="862"/>
      <c r="FW109" s="854"/>
      <c r="FX109" s="854"/>
      <c r="FY109" s="855"/>
      <c r="FZ109" s="862"/>
      <c r="GA109" s="854"/>
      <c r="GB109" s="854"/>
      <c r="GC109" s="855"/>
      <c r="GD109" s="862"/>
      <c r="GE109" s="854"/>
      <c r="GF109" s="854"/>
      <c r="GG109" s="855"/>
      <c r="GH109" s="862"/>
      <c r="GI109" s="854"/>
      <c r="GJ109" s="854"/>
      <c r="GK109" s="855"/>
      <c r="GL109" s="862"/>
      <c r="GM109" s="854"/>
      <c r="GN109" s="854"/>
      <c r="GO109" s="855"/>
      <c r="GP109" s="862"/>
      <c r="GQ109" s="854"/>
      <c r="GR109" s="854"/>
      <c r="GS109" s="855"/>
      <c r="GT109" s="862"/>
      <c r="GU109" s="854"/>
      <c r="GV109" s="854"/>
      <c r="GW109" s="855"/>
      <c r="GX109" s="862"/>
      <c r="GY109" s="854"/>
      <c r="GZ109" s="854"/>
      <c r="HA109" s="855"/>
      <c r="HB109" s="862"/>
      <c r="HC109" s="854"/>
      <c r="HD109" s="854"/>
      <c r="HE109" s="855"/>
      <c r="HF109" s="862"/>
      <c r="HG109" s="854"/>
      <c r="HH109" s="854"/>
      <c r="HI109" s="855"/>
      <c r="HJ109" s="862"/>
      <c r="HK109" s="854"/>
      <c r="HL109" s="854"/>
      <c r="HM109" s="855"/>
      <c r="HN109" s="862"/>
      <c r="HO109" s="854"/>
      <c r="HP109" s="854"/>
      <c r="HQ109" s="855"/>
      <c r="HR109" s="862"/>
      <c r="HS109" s="854"/>
      <c r="HT109" s="854"/>
      <c r="HU109" s="855"/>
      <c r="HV109" s="862"/>
      <c r="HW109" s="854"/>
      <c r="HX109" s="854"/>
      <c r="HY109" s="855"/>
      <c r="HZ109" s="862"/>
      <c r="IA109" s="854"/>
      <c r="IB109" s="854"/>
      <c r="IC109" s="855"/>
      <c r="ID109" s="862"/>
      <c r="IE109" s="854"/>
      <c r="IF109" s="854"/>
      <c r="IG109" s="855"/>
      <c r="IH109" s="862"/>
      <c r="II109" s="854"/>
      <c r="IJ109" s="854"/>
      <c r="IK109" s="855"/>
      <c r="IL109" s="862"/>
      <c r="IM109" s="854"/>
      <c r="IN109" s="854"/>
      <c r="IO109" s="855"/>
      <c r="IP109" s="862"/>
      <c r="IQ109" s="854"/>
      <c r="IR109" s="854"/>
      <c r="IS109" s="855"/>
      <c r="IT109" s="862"/>
      <c r="IU109" s="854"/>
      <c r="IV109" s="854"/>
      <c r="IW109" s="855"/>
      <c r="IX109" s="862"/>
      <c r="IY109" s="854"/>
      <c r="IZ109" s="854"/>
      <c r="JA109" s="855"/>
      <c r="JB109" s="862"/>
      <c r="JC109" s="854"/>
      <c r="JD109" s="854"/>
      <c r="JE109" s="855"/>
      <c r="JF109" s="862"/>
      <c r="JG109" s="854"/>
      <c r="JH109" s="854"/>
      <c r="JI109" s="855"/>
      <c r="JJ109" s="862"/>
      <c r="JK109" s="854"/>
      <c r="JL109" s="854"/>
      <c r="JM109" s="855"/>
      <c r="JN109" s="862"/>
      <c r="JO109" s="854"/>
      <c r="JP109" s="854"/>
      <c r="JQ109" s="855"/>
      <c r="JR109" s="862"/>
      <c r="JS109" s="854"/>
      <c r="JT109" s="854"/>
      <c r="JU109" s="855"/>
      <c r="JV109" s="862"/>
      <c r="JW109" s="854"/>
      <c r="JX109" s="854"/>
      <c r="JY109" s="855"/>
      <c r="JZ109" s="862"/>
      <c r="KA109" s="854"/>
      <c r="KB109" s="854"/>
      <c r="KC109" s="855"/>
      <c r="KD109" s="862"/>
      <c r="KE109" s="854"/>
      <c r="KF109" s="854"/>
      <c r="KG109" s="855"/>
      <c r="KH109" s="862"/>
      <c r="KI109" s="854"/>
      <c r="KJ109" s="854"/>
      <c r="KK109" s="855"/>
      <c r="KL109" s="862"/>
      <c r="KM109" s="854"/>
      <c r="KN109" s="854"/>
      <c r="KO109" s="855"/>
      <c r="KP109" s="862"/>
      <c r="KQ109" s="854"/>
      <c r="KR109" s="854"/>
      <c r="KS109" s="855"/>
      <c r="KT109" s="862"/>
      <c r="KU109" s="854"/>
      <c r="KV109" s="854"/>
      <c r="KW109" s="855"/>
      <c r="KX109" s="862"/>
      <c r="KY109" s="854"/>
      <c r="KZ109" s="854"/>
      <c r="LA109" s="855"/>
      <c r="LB109" s="862"/>
      <c r="LC109" s="854"/>
      <c r="LD109" s="854"/>
      <c r="LE109" s="855"/>
      <c r="LF109" s="862"/>
      <c r="LG109" s="854"/>
      <c r="LH109" s="854"/>
      <c r="LI109" s="855"/>
      <c r="LJ109" s="862"/>
      <c r="LK109" s="854"/>
      <c r="LL109" s="854"/>
      <c r="LM109" s="855"/>
    </row>
    <row r="110" spans="1:325">
      <c r="A110" s="310"/>
      <c r="B110" s="375" t="s">
        <v>572</v>
      </c>
      <c r="C110" s="378" t="s">
        <v>433</v>
      </c>
      <c r="D110" s="379">
        <f t="shared" si="333"/>
        <v>0</v>
      </c>
      <c r="E110" s="374">
        <f ca="1">IFERROR(D110/$D$94,"")</f>
        <v>0</v>
      </c>
      <c r="F110" s="863"/>
      <c r="G110" s="854"/>
      <c r="H110" s="854"/>
      <c r="I110" s="855"/>
      <c r="J110" s="862"/>
      <c r="K110" s="854"/>
      <c r="L110" s="854"/>
      <c r="M110" s="855"/>
      <c r="N110" s="862"/>
      <c r="O110" s="854"/>
      <c r="P110" s="854"/>
      <c r="Q110" s="855"/>
      <c r="R110" s="862"/>
      <c r="S110" s="854"/>
      <c r="T110" s="854"/>
      <c r="U110" s="855"/>
      <c r="V110" s="862"/>
      <c r="W110" s="854"/>
      <c r="X110" s="854"/>
      <c r="Y110" s="855"/>
      <c r="Z110" s="862"/>
      <c r="AA110" s="854"/>
      <c r="AB110" s="854"/>
      <c r="AC110" s="855"/>
      <c r="AD110" s="862"/>
      <c r="AE110" s="854"/>
      <c r="AF110" s="854"/>
      <c r="AG110" s="855"/>
      <c r="AH110" s="862"/>
      <c r="AI110" s="854"/>
      <c r="AJ110" s="854"/>
      <c r="AK110" s="855"/>
      <c r="AL110" s="862"/>
      <c r="AM110" s="854"/>
      <c r="AN110" s="854"/>
      <c r="AO110" s="855"/>
      <c r="AP110" s="862"/>
      <c r="AQ110" s="854"/>
      <c r="AR110" s="854"/>
      <c r="AS110" s="855"/>
      <c r="AT110" s="862"/>
      <c r="AU110" s="854"/>
      <c r="AV110" s="854"/>
      <c r="AW110" s="855"/>
      <c r="AX110" s="862"/>
      <c r="AY110" s="854"/>
      <c r="AZ110" s="854"/>
      <c r="BA110" s="855"/>
      <c r="BB110" s="862"/>
      <c r="BC110" s="854"/>
      <c r="BD110" s="854"/>
      <c r="BE110" s="855"/>
      <c r="BF110" s="862"/>
      <c r="BG110" s="854"/>
      <c r="BH110" s="854"/>
      <c r="BI110" s="855"/>
      <c r="BJ110" s="862"/>
      <c r="BK110" s="854"/>
      <c r="BL110" s="854"/>
      <c r="BM110" s="855"/>
      <c r="BN110" s="862"/>
      <c r="BO110" s="854"/>
      <c r="BP110" s="854"/>
      <c r="BQ110" s="855"/>
      <c r="BR110" s="862"/>
      <c r="BS110" s="854"/>
      <c r="BT110" s="854"/>
      <c r="BU110" s="855"/>
      <c r="BV110" s="862"/>
      <c r="BW110" s="854"/>
      <c r="BX110" s="854"/>
      <c r="BY110" s="855"/>
      <c r="BZ110" s="862"/>
      <c r="CA110" s="854"/>
      <c r="CB110" s="854"/>
      <c r="CC110" s="855"/>
      <c r="CD110" s="862"/>
      <c r="CE110" s="854"/>
      <c r="CF110" s="854"/>
      <c r="CG110" s="855"/>
      <c r="CH110" s="862"/>
      <c r="CI110" s="854"/>
      <c r="CJ110" s="854"/>
      <c r="CK110" s="855"/>
      <c r="CL110" s="862"/>
      <c r="CM110" s="854"/>
      <c r="CN110" s="854"/>
      <c r="CO110" s="855"/>
      <c r="CP110" s="862"/>
      <c r="CQ110" s="854"/>
      <c r="CR110" s="854"/>
      <c r="CS110" s="855"/>
      <c r="CT110" s="862"/>
      <c r="CU110" s="854"/>
      <c r="CV110" s="854"/>
      <c r="CW110" s="855"/>
      <c r="CX110" s="862"/>
      <c r="CY110" s="854"/>
      <c r="CZ110" s="854"/>
      <c r="DA110" s="855"/>
      <c r="DB110" s="862"/>
      <c r="DC110" s="854"/>
      <c r="DD110" s="854"/>
      <c r="DE110" s="855"/>
      <c r="DF110" s="862"/>
      <c r="DG110" s="854"/>
      <c r="DH110" s="854"/>
      <c r="DI110" s="855"/>
      <c r="DJ110" s="862"/>
      <c r="DK110" s="854"/>
      <c r="DL110" s="854"/>
      <c r="DM110" s="855"/>
      <c r="DN110" s="862"/>
      <c r="DO110" s="854"/>
      <c r="DP110" s="854"/>
      <c r="DQ110" s="855"/>
      <c r="DR110" s="862"/>
      <c r="DS110" s="854"/>
      <c r="DT110" s="854"/>
      <c r="DU110" s="855"/>
      <c r="DV110" s="862"/>
      <c r="DW110" s="854"/>
      <c r="DX110" s="854"/>
      <c r="DY110" s="855"/>
      <c r="DZ110" s="862"/>
      <c r="EA110" s="854"/>
      <c r="EB110" s="854"/>
      <c r="EC110" s="855"/>
      <c r="ED110" s="862"/>
      <c r="EE110" s="854"/>
      <c r="EF110" s="854"/>
      <c r="EG110" s="855"/>
      <c r="EH110" s="862"/>
      <c r="EI110" s="854"/>
      <c r="EJ110" s="854"/>
      <c r="EK110" s="855"/>
      <c r="EL110" s="862"/>
      <c r="EM110" s="854"/>
      <c r="EN110" s="854"/>
      <c r="EO110" s="855"/>
      <c r="EP110" s="862"/>
      <c r="EQ110" s="854"/>
      <c r="ER110" s="854"/>
      <c r="ES110" s="855"/>
      <c r="ET110" s="862"/>
      <c r="EU110" s="854"/>
      <c r="EV110" s="854"/>
      <c r="EW110" s="855"/>
      <c r="EX110" s="862"/>
      <c r="EY110" s="854"/>
      <c r="EZ110" s="854"/>
      <c r="FA110" s="855"/>
      <c r="FB110" s="862"/>
      <c r="FC110" s="854"/>
      <c r="FD110" s="854"/>
      <c r="FE110" s="855"/>
      <c r="FF110" s="862"/>
      <c r="FG110" s="854"/>
      <c r="FH110" s="854"/>
      <c r="FI110" s="855"/>
      <c r="FJ110" s="862"/>
      <c r="FK110" s="854"/>
      <c r="FL110" s="854"/>
      <c r="FM110" s="855"/>
      <c r="FN110" s="862"/>
      <c r="FO110" s="854"/>
      <c r="FP110" s="854"/>
      <c r="FQ110" s="855"/>
      <c r="FR110" s="862"/>
      <c r="FS110" s="854"/>
      <c r="FT110" s="854"/>
      <c r="FU110" s="855"/>
      <c r="FV110" s="862"/>
      <c r="FW110" s="854"/>
      <c r="FX110" s="854"/>
      <c r="FY110" s="855"/>
      <c r="FZ110" s="862"/>
      <c r="GA110" s="854"/>
      <c r="GB110" s="854"/>
      <c r="GC110" s="855"/>
      <c r="GD110" s="862"/>
      <c r="GE110" s="854"/>
      <c r="GF110" s="854"/>
      <c r="GG110" s="855"/>
      <c r="GH110" s="862"/>
      <c r="GI110" s="854"/>
      <c r="GJ110" s="854"/>
      <c r="GK110" s="855"/>
      <c r="GL110" s="862"/>
      <c r="GM110" s="854"/>
      <c r="GN110" s="854"/>
      <c r="GO110" s="855"/>
      <c r="GP110" s="862"/>
      <c r="GQ110" s="854"/>
      <c r="GR110" s="854"/>
      <c r="GS110" s="855"/>
      <c r="GT110" s="862"/>
      <c r="GU110" s="854"/>
      <c r="GV110" s="854"/>
      <c r="GW110" s="855"/>
      <c r="GX110" s="862"/>
      <c r="GY110" s="854"/>
      <c r="GZ110" s="854"/>
      <c r="HA110" s="855"/>
      <c r="HB110" s="862"/>
      <c r="HC110" s="854"/>
      <c r="HD110" s="854"/>
      <c r="HE110" s="855"/>
      <c r="HF110" s="862"/>
      <c r="HG110" s="854"/>
      <c r="HH110" s="854"/>
      <c r="HI110" s="855"/>
      <c r="HJ110" s="862"/>
      <c r="HK110" s="854"/>
      <c r="HL110" s="854"/>
      <c r="HM110" s="855"/>
      <c r="HN110" s="862"/>
      <c r="HO110" s="854"/>
      <c r="HP110" s="854"/>
      <c r="HQ110" s="855"/>
      <c r="HR110" s="862"/>
      <c r="HS110" s="854"/>
      <c r="HT110" s="854"/>
      <c r="HU110" s="855"/>
      <c r="HV110" s="862"/>
      <c r="HW110" s="854"/>
      <c r="HX110" s="854"/>
      <c r="HY110" s="855"/>
      <c r="HZ110" s="862"/>
      <c r="IA110" s="854"/>
      <c r="IB110" s="854"/>
      <c r="IC110" s="855"/>
      <c r="ID110" s="862"/>
      <c r="IE110" s="854"/>
      <c r="IF110" s="854"/>
      <c r="IG110" s="855"/>
      <c r="IH110" s="862"/>
      <c r="II110" s="854"/>
      <c r="IJ110" s="854"/>
      <c r="IK110" s="855"/>
      <c r="IL110" s="862"/>
      <c r="IM110" s="854"/>
      <c r="IN110" s="854"/>
      <c r="IO110" s="855"/>
      <c r="IP110" s="862"/>
      <c r="IQ110" s="854"/>
      <c r="IR110" s="854"/>
      <c r="IS110" s="855"/>
      <c r="IT110" s="862"/>
      <c r="IU110" s="854"/>
      <c r="IV110" s="854"/>
      <c r="IW110" s="855"/>
      <c r="IX110" s="862"/>
      <c r="IY110" s="854"/>
      <c r="IZ110" s="854"/>
      <c r="JA110" s="855"/>
      <c r="JB110" s="862"/>
      <c r="JC110" s="854"/>
      <c r="JD110" s="854"/>
      <c r="JE110" s="855"/>
      <c r="JF110" s="862"/>
      <c r="JG110" s="854"/>
      <c r="JH110" s="854"/>
      <c r="JI110" s="855"/>
      <c r="JJ110" s="862"/>
      <c r="JK110" s="854"/>
      <c r="JL110" s="854"/>
      <c r="JM110" s="855"/>
      <c r="JN110" s="862"/>
      <c r="JO110" s="854"/>
      <c r="JP110" s="854"/>
      <c r="JQ110" s="855"/>
      <c r="JR110" s="862"/>
      <c r="JS110" s="854"/>
      <c r="JT110" s="854"/>
      <c r="JU110" s="855"/>
      <c r="JV110" s="862"/>
      <c r="JW110" s="854"/>
      <c r="JX110" s="854"/>
      <c r="JY110" s="855"/>
      <c r="JZ110" s="862"/>
      <c r="KA110" s="854"/>
      <c r="KB110" s="854"/>
      <c r="KC110" s="855"/>
      <c r="KD110" s="862"/>
      <c r="KE110" s="854"/>
      <c r="KF110" s="854"/>
      <c r="KG110" s="855"/>
      <c r="KH110" s="862"/>
      <c r="KI110" s="854"/>
      <c r="KJ110" s="854"/>
      <c r="KK110" s="855"/>
      <c r="KL110" s="862"/>
      <c r="KM110" s="854"/>
      <c r="KN110" s="854"/>
      <c r="KO110" s="855"/>
      <c r="KP110" s="862"/>
      <c r="KQ110" s="854"/>
      <c r="KR110" s="854"/>
      <c r="KS110" s="855"/>
      <c r="KT110" s="862"/>
      <c r="KU110" s="854"/>
      <c r="KV110" s="854"/>
      <c r="KW110" s="855"/>
      <c r="KX110" s="862"/>
      <c r="KY110" s="854"/>
      <c r="KZ110" s="854"/>
      <c r="LA110" s="855"/>
      <c r="LB110" s="862"/>
      <c r="LC110" s="854"/>
      <c r="LD110" s="854"/>
      <c r="LE110" s="855"/>
      <c r="LF110" s="862"/>
      <c r="LG110" s="854"/>
      <c r="LH110" s="854"/>
      <c r="LI110" s="855"/>
      <c r="LJ110" s="862"/>
      <c r="LK110" s="854"/>
      <c r="LL110" s="854"/>
      <c r="LM110" s="855"/>
    </row>
    <row r="111" spans="1:325">
      <c r="A111" s="310"/>
      <c r="B111" s="375" t="s">
        <v>573</v>
      </c>
      <c r="C111" s="378" t="s">
        <v>542</v>
      </c>
      <c r="D111" s="379">
        <f t="shared" si="333"/>
        <v>0</v>
      </c>
      <c r="E111" s="374">
        <f ca="1">IFERROR(D111/$D$94,"")</f>
        <v>0</v>
      </c>
      <c r="F111" s="863"/>
      <c r="G111" s="854"/>
      <c r="H111" s="854"/>
      <c r="I111" s="855"/>
      <c r="J111" s="862"/>
      <c r="K111" s="854"/>
      <c r="L111" s="854"/>
      <c r="M111" s="855"/>
      <c r="N111" s="862"/>
      <c r="O111" s="854"/>
      <c r="P111" s="854"/>
      <c r="Q111" s="855"/>
      <c r="R111" s="862"/>
      <c r="S111" s="854"/>
      <c r="T111" s="854"/>
      <c r="U111" s="855"/>
      <c r="V111" s="862"/>
      <c r="W111" s="854"/>
      <c r="X111" s="854"/>
      <c r="Y111" s="855"/>
      <c r="Z111" s="862"/>
      <c r="AA111" s="854"/>
      <c r="AB111" s="854"/>
      <c r="AC111" s="855"/>
      <c r="AD111" s="862"/>
      <c r="AE111" s="854"/>
      <c r="AF111" s="854"/>
      <c r="AG111" s="855"/>
      <c r="AH111" s="862"/>
      <c r="AI111" s="854"/>
      <c r="AJ111" s="854"/>
      <c r="AK111" s="855"/>
      <c r="AL111" s="862"/>
      <c r="AM111" s="854"/>
      <c r="AN111" s="854"/>
      <c r="AO111" s="855"/>
      <c r="AP111" s="862"/>
      <c r="AQ111" s="854"/>
      <c r="AR111" s="854"/>
      <c r="AS111" s="855"/>
      <c r="AT111" s="862"/>
      <c r="AU111" s="854"/>
      <c r="AV111" s="854"/>
      <c r="AW111" s="855"/>
      <c r="AX111" s="862"/>
      <c r="AY111" s="854"/>
      <c r="AZ111" s="854"/>
      <c r="BA111" s="855"/>
      <c r="BB111" s="862"/>
      <c r="BC111" s="854"/>
      <c r="BD111" s="854"/>
      <c r="BE111" s="855"/>
      <c r="BF111" s="862"/>
      <c r="BG111" s="854"/>
      <c r="BH111" s="854"/>
      <c r="BI111" s="855"/>
      <c r="BJ111" s="862"/>
      <c r="BK111" s="854"/>
      <c r="BL111" s="854"/>
      <c r="BM111" s="855"/>
      <c r="BN111" s="862"/>
      <c r="BO111" s="854"/>
      <c r="BP111" s="854"/>
      <c r="BQ111" s="855"/>
      <c r="BR111" s="862"/>
      <c r="BS111" s="854"/>
      <c r="BT111" s="854"/>
      <c r="BU111" s="855"/>
      <c r="BV111" s="862"/>
      <c r="BW111" s="854"/>
      <c r="BX111" s="854"/>
      <c r="BY111" s="855"/>
      <c r="BZ111" s="862"/>
      <c r="CA111" s="854"/>
      <c r="CB111" s="854"/>
      <c r="CC111" s="855"/>
      <c r="CD111" s="862"/>
      <c r="CE111" s="854"/>
      <c r="CF111" s="854"/>
      <c r="CG111" s="855"/>
      <c r="CH111" s="862"/>
      <c r="CI111" s="854"/>
      <c r="CJ111" s="854"/>
      <c r="CK111" s="855"/>
      <c r="CL111" s="862"/>
      <c r="CM111" s="854"/>
      <c r="CN111" s="854"/>
      <c r="CO111" s="855"/>
      <c r="CP111" s="862"/>
      <c r="CQ111" s="854"/>
      <c r="CR111" s="854"/>
      <c r="CS111" s="855"/>
      <c r="CT111" s="862"/>
      <c r="CU111" s="854"/>
      <c r="CV111" s="854"/>
      <c r="CW111" s="855"/>
      <c r="CX111" s="862"/>
      <c r="CY111" s="854"/>
      <c r="CZ111" s="854"/>
      <c r="DA111" s="855"/>
      <c r="DB111" s="862"/>
      <c r="DC111" s="854"/>
      <c r="DD111" s="854"/>
      <c r="DE111" s="855"/>
      <c r="DF111" s="862"/>
      <c r="DG111" s="854"/>
      <c r="DH111" s="854"/>
      <c r="DI111" s="855"/>
      <c r="DJ111" s="862"/>
      <c r="DK111" s="854"/>
      <c r="DL111" s="854"/>
      <c r="DM111" s="855"/>
      <c r="DN111" s="862"/>
      <c r="DO111" s="854"/>
      <c r="DP111" s="854"/>
      <c r="DQ111" s="855"/>
      <c r="DR111" s="862"/>
      <c r="DS111" s="854"/>
      <c r="DT111" s="854"/>
      <c r="DU111" s="855"/>
      <c r="DV111" s="862"/>
      <c r="DW111" s="854"/>
      <c r="DX111" s="854"/>
      <c r="DY111" s="855"/>
      <c r="DZ111" s="862"/>
      <c r="EA111" s="854"/>
      <c r="EB111" s="854"/>
      <c r="EC111" s="855"/>
      <c r="ED111" s="862"/>
      <c r="EE111" s="854"/>
      <c r="EF111" s="854"/>
      <c r="EG111" s="855"/>
      <c r="EH111" s="862"/>
      <c r="EI111" s="854"/>
      <c r="EJ111" s="854"/>
      <c r="EK111" s="855"/>
      <c r="EL111" s="862"/>
      <c r="EM111" s="854"/>
      <c r="EN111" s="854"/>
      <c r="EO111" s="855"/>
      <c r="EP111" s="862"/>
      <c r="EQ111" s="854"/>
      <c r="ER111" s="854"/>
      <c r="ES111" s="855"/>
      <c r="ET111" s="862"/>
      <c r="EU111" s="854"/>
      <c r="EV111" s="854"/>
      <c r="EW111" s="855"/>
      <c r="EX111" s="862"/>
      <c r="EY111" s="854"/>
      <c r="EZ111" s="854"/>
      <c r="FA111" s="855"/>
      <c r="FB111" s="862"/>
      <c r="FC111" s="854"/>
      <c r="FD111" s="854"/>
      <c r="FE111" s="855"/>
      <c r="FF111" s="862"/>
      <c r="FG111" s="854"/>
      <c r="FH111" s="854"/>
      <c r="FI111" s="855"/>
      <c r="FJ111" s="862"/>
      <c r="FK111" s="854"/>
      <c r="FL111" s="854"/>
      <c r="FM111" s="855"/>
      <c r="FN111" s="862"/>
      <c r="FO111" s="854"/>
      <c r="FP111" s="854"/>
      <c r="FQ111" s="855"/>
      <c r="FR111" s="862"/>
      <c r="FS111" s="854"/>
      <c r="FT111" s="854"/>
      <c r="FU111" s="855"/>
      <c r="FV111" s="862"/>
      <c r="FW111" s="854"/>
      <c r="FX111" s="854"/>
      <c r="FY111" s="855"/>
      <c r="FZ111" s="862"/>
      <c r="GA111" s="854"/>
      <c r="GB111" s="854"/>
      <c r="GC111" s="855"/>
      <c r="GD111" s="862"/>
      <c r="GE111" s="854"/>
      <c r="GF111" s="854"/>
      <c r="GG111" s="855"/>
      <c r="GH111" s="862"/>
      <c r="GI111" s="854"/>
      <c r="GJ111" s="854"/>
      <c r="GK111" s="855"/>
      <c r="GL111" s="862"/>
      <c r="GM111" s="854"/>
      <c r="GN111" s="854"/>
      <c r="GO111" s="855"/>
      <c r="GP111" s="862"/>
      <c r="GQ111" s="854"/>
      <c r="GR111" s="854"/>
      <c r="GS111" s="855"/>
      <c r="GT111" s="862"/>
      <c r="GU111" s="854"/>
      <c r="GV111" s="854"/>
      <c r="GW111" s="855"/>
      <c r="GX111" s="862"/>
      <c r="GY111" s="854"/>
      <c r="GZ111" s="854"/>
      <c r="HA111" s="855"/>
      <c r="HB111" s="862"/>
      <c r="HC111" s="854"/>
      <c r="HD111" s="854"/>
      <c r="HE111" s="855"/>
      <c r="HF111" s="862"/>
      <c r="HG111" s="854"/>
      <c r="HH111" s="854"/>
      <c r="HI111" s="855"/>
      <c r="HJ111" s="862"/>
      <c r="HK111" s="854"/>
      <c r="HL111" s="854"/>
      <c r="HM111" s="855"/>
      <c r="HN111" s="862"/>
      <c r="HO111" s="854"/>
      <c r="HP111" s="854"/>
      <c r="HQ111" s="855"/>
      <c r="HR111" s="862"/>
      <c r="HS111" s="854"/>
      <c r="HT111" s="854"/>
      <c r="HU111" s="855"/>
      <c r="HV111" s="862"/>
      <c r="HW111" s="854"/>
      <c r="HX111" s="854"/>
      <c r="HY111" s="855"/>
      <c r="HZ111" s="862"/>
      <c r="IA111" s="854"/>
      <c r="IB111" s="854"/>
      <c r="IC111" s="855"/>
      <c r="ID111" s="862"/>
      <c r="IE111" s="854"/>
      <c r="IF111" s="854"/>
      <c r="IG111" s="855"/>
      <c r="IH111" s="862"/>
      <c r="II111" s="854"/>
      <c r="IJ111" s="854"/>
      <c r="IK111" s="855"/>
      <c r="IL111" s="862"/>
      <c r="IM111" s="854"/>
      <c r="IN111" s="854"/>
      <c r="IO111" s="855"/>
      <c r="IP111" s="862"/>
      <c r="IQ111" s="854"/>
      <c r="IR111" s="854"/>
      <c r="IS111" s="855"/>
      <c r="IT111" s="862"/>
      <c r="IU111" s="854"/>
      <c r="IV111" s="854"/>
      <c r="IW111" s="855"/>
      <c r="IX111" s="862"/>
      <c r="IY111" s="854"/>
      <c r="IZ111" s="854"/>
      <c r="JA111" s="855"/>
      <c r="JB111" s="862"/>
      <c r="JC111" s="854"/>
      <c r="JD111" s="854"/>
      <c r="JE111" s="855"/>
      <c r="JF111" s="862"/>
      <c r="JG111" s="854"/>
      <c r="JH111" s="854"/>
      <c r="JI111" s="855"/>
      <c r="JJ111" s="862"/>
      <c r="JK111" s="854"/>
      <c r="JL111" s="854"/>
      <c r="JM111" s="855"/>
      <c r="JN111" s="862"/>
      <c r="JO111" s="854"/>
      <c r="JP111" s="854"/>
      <c r="JQ111" s="855"/>
      <c r="JR111" s="862"/>
      <c r="JS111" s="854"/>
      <c r="JT111" s="854"/>
      <c r="JU111" s="855"/>
      <c r="JV111" s="862"/>
      <c r="JW111" s="854"/>
      <c r="JX111" s="854"/>
      <c r="JY111" s="855"/>
      <c r="JZ111" s="862"/>
      <c r="KA111" s="854"/>
      <c r="KB111" s="854"/>
      <c r="KC111" s="855"/>
      <c r="KD111" s="862"/>
      <c r="KE111" s="854"/>
      <c r="KF111" s="854"/>
      <c r="KG111" s="855"/>
      <c r="KH111" s="862"/>
      <c r="KI111" s="854"/>
      <c r="KJ111" s="854"/>
      <c r="KK111" s="855"/>
      <c r="KL111" s="862"/>
      <c r="KM111" s="854"/>
      <c r="KN111" s="854"/>
      <c r="KO111" s="855"/>
      <c r="KP111" s="862"/>
      <c r="KQ111" s="854"/>
      <c r="KR111" s="854"/>
      <c r="KS111" s="855"/>
      <c r="KT111" s="862"/>
      <c r="KU111" s="854"/>
      <c r="KV111" s="854"/>
      <c r="KW111" s="855"/>
      <c r="KX111" s="862"/>
      <c r="KY111" s="854"/>
      <c r="KZ111" s="854"/>
      <c r="LA111" s="855"/>
      <c r="LB111" s="862"/>
      <c r="LC111" s="854"/>
      <c r="LD111" s="854"/>
      <c r="LE111" s="855"/>
      <c r="LF111" s="862"/>
      <c r="LG111" s="854"/>
      <c r="LH111" s="854"/>
      <c r="LI111" s="855"/>
      <c r="LJ111" s="862"/>
      <c r="LK111" s="854"/>
      <c r="LL111" s="854"/>
      <c r="LM111" s="855"/>
    </row>
  </sheetData>
  <mergeCells count="2811">
    <mergeCell ref="DB7:DE7"/>
    <mergeCell ref="DF7:DI7"/>
    <mergeCell ref="DJ7:DM7"/>
    <mergeCell ref="DN7:DQ7"/>
    <mergeCell ref="J7:M7"/>
    <mergeCell ref="N7:Q7"/>
    <mergeCell ref="R7:U7"/>
    <mergeCell ref="V7:Y7"/>
    <mergeCell ref="Z7:AC7"/>
    <mergeCell ref="AD7:AG7"/>
    <mergeCell ref="C2:E2"/>
    <mergeCell ref="B7:B8"/>
    <mergeCell ref="C7:C8"/>
    <mergeCell ref="D7:D8"/>
    <mergeCell ref="E7:E8"/>
    <mergeCell ref="F7:I7"/>
    <mergeCell ref="CD7:CG7"/>
    <mergeCell ref="CH7:CK7"/>
    <mergeCell ref="CL7:CO7"/>
    <mergeCell ref="CP7:CS7"/>
    <mergeCell ref="CT7:CW7"/>
    <mergeCell ref="F6:I6"/>
    <mergeCell ref="J6:M6"/>
    <mergeCell ref="N6:Q6"/>
    <mergeCell ref="R6:U6"/>
    <mergeCell ref="V6:Y6"/>
    <mergeCell ref="Z6:AC6"/>
    <mergeCell ref="AD6:AG6"/>
    <mergeCell ref="AH6:AK6"/>
    <mergeCell ref="AL6:AO6"/>
    <mergeCell ref="AP6:AS6"/>
    <mergeCell ref="AT6:AW6"/>
    <mergeCell ref="FZ7:GC7"/>
    <mergeCell ref="GD7:GG7"/>
    <mergeCell ref="GH7:GK7"/>
    <mergeCell ref="IX7:JA7"/>
    <mergeCell ref="JB7:JE7"/>
    <mergeCell ref="GL7:GO7"/>
    <mergeCell ref="GP7:GS7"/>
    <mergeCell ref="CX7:DA7"/>
    <mergeCell ref="BF7:BI7"/>
    <mergeCell ref="BJ7:BM7"/>
    <mergeCell ref="BN7:BQ7"/>
    <mergeCell ref="BR7:BU7"/>
    <mergeCell ref="BV7:BY7"/>
    <mergeCell ref="BZ7:CC7"/>
    <mergeCell ref="AH7:AK7"/>
    <mergeCell ref="AL7:AO7"/>
    <mergeCell ref="AP7:AS7"/>
    <mergeCell ref="AT7:AW7"/>
    <mergeCell ref="AX7:BA7"/>
    <mergeCell ref="BB7:BE7"/>
    <mergeCell ref="EX7:FA7"/>
    <mergeCell ref="FB7:FE7"/>
    <mergeCell ref="FF7:FI7"/>
    <mergeCell ref="FJ7:FM7"/>
    <mergeCell ref="DR7:DU7"/>
    <mergeCell ref="DV7:DY7"/>
    <mergeCell ref="DZ7:EC7"/>
    <mergeCell ref="ED7:EG7"/>
    <mergeCell ref="EH7:EK7"/>
    <mergeCell ref="EL7:EO7"/>
    <mergeCell ref="EP7:ES7"/>
    <mergeCell ref="ET7:EW7"/>
    <mergeCell ref="LJ7:LM7"/>
    <mergeCell ref="KL7:KO7"/>
    <mergeCell ref="KP7:KS7"/>
    <mergeCell ref="KT7:KW7"/>
    <mergeCell ref="KX7:LA7"/>
    <mergeCell ref="LB7:LE7"/>
    <mergeCell ref="LF7:LI7"/>
    <mergeCell ref="JN7:JQ7"/>
    <mergeCell ref="JR7:JU7"/>
    <mergeCell ref="JV7:JY7"/>
    <mergeCell ref="JZ7:KC7"/>
    <mergeCell ref="KD7:KG7"/>
    <mergeCell ref="KH7:KK7"/>
    <mergeCell ref="IP7:IS7"/>
    <mergeCell ref="IT7:IW7"/>
    <mergeCell ref="FN7:FQ7"/>
    <mergeCell ref="FR7:FU7"/>
    <mergeCell ref="JF7:JI7"/>
    <mergeCell ref="JJ7:JM7"/>
    <mergeCell ref="HR7:HU7"/>
    <mergeCell ref="HV7:HY7"/>
    <mergeCell ref="HZ7:IC7"/>
    <mergeCell ref="ID7:IG7"/>
    <mergeCell ref="IH7:IK7"/>
    <mergeCell ref="IL7:IO7"/>
    <mergeCell ref="GT7:GW7"/>
    <mergeCell ref="GX7:HA7"/>
    <mergeCell ref="HB7:HE7"/>
    <mergeCell ref="HF7:HI7"/>
    <mergeCell ref="HJ7:HM7"/>
    <mergeCell ref="HN7:HQ7"/>
    <mergeCell ref="FV7:FY7"/>
    <mergeCell ref="AX78:BA78"/>
    <mergeCell ref="BB78:BE78"/>
    <mergeCell ref="BF78:BI78"/>
    <mergeCell ref="BJ78:BM78"/>
    <mergeCell ref="BN78:BQ78"/>
    <mergeCell ref="BR78:BU78"/>
    <mergeCell ref="Z78:AC78"/>
    <mergeCell ref="AD78:AG78"/>
    <mergeCell ref="AH78:AK78"/>
    <mergeCell ref="AL78:AO78"/>
    <mergeCell ref="AP78:AS78"/>
    <mergeCell ref="AT78:AW78"/>
    <mergeCell ref="F78:I78"/>
    <mergeCell ref="J78:M78"/>
    <mergeCell ref="N78:Q78"/>
    <mergeCell ref="R78:U78"/>
    <mergeCell ref="V78:Y78"/>
    <mergeCell ref="DR78:DU78"/>
    <mergeCell ref="DV78:DY78"/>
    <mergeCell ref="DZ78:EC78"/>
    <mergeCell ref="ED78:EG78"/>
    <mergeCell ref="EH78:EK78"/>
    <mergeCell ref="EL78:EO78"/>
    <mergeCell ref="CT78:CW78"/>
    <mergeCell ref="CX78:DA78"/>
    <mergeCell ref="DB78:DE78"/>
    <mergeCell ref="DF78:DI78"/>
    <mergeCell ref="DJ78:DM78"/>
    <mergeCell ref="DN78:DQ78"/>
    <mergeCell ref="BV78:BY78"/>
    <mergeCell ref="BZ78:CC78"/>
    <mergeCell ref="CD78:CG78"/>
    <mergeCell ref="CH78:CK78"/>
    <mergeCell ref="CL78:CO78"/>
    <mergeCell ref="CP78:CS78"/>
    <mergeCell ref="HZ78:IC78"/>
    <mergeCell ref="ID78:IG78"/>
    <mergeCell ref="GL78:GO78"/>
    <mergeCell ref="GP78:GS78"/>
    <mergeCell ref="GT78:GW78"/>
    <mergeCell ref="GX78:HA78"/>
    <mergeCell ref="HB78:HE78"/>
    <mergeCell ref="HF78:HI78"/>
    <mergeCell ref="FN78:FQ78"/>
    <mergeCell ref="FR78:FU78"/>
    <mergeCell ref="FV78:FY78"/>
    <mergeCell ref="FZ78:GC78"/>
    <mergeCell ref="GD78:GG78"/>
    <mergeCell ref="GH78:GK78"/>
    <mergeCell ref="EP78:ES78"/>
    <mergeCell ref="ET78:EW78"/>
    <mergeCell ref="EX78:FA78"/>
    <mergeCell ref="FB78:FE78"/>
    <mergeCell ref="FF78:FI78"/>
    <mergeCell ref="FJ78:FM78"/>
    <mergeCell ref="LB78:LE78"/>
    <mergeCell ref="LF78:LI78"/>
    <mergeCell ref="LJ78:LM78"/>
    <mergeCell ref="F79:I79"/>
    <mergeCell ref="J79:M79"/>
    <mergeCell ref="N79:Q79"/>
    <mergeCell ref="R79:U79"/>
    <mergeCell ref="V79:Y79"/>
    <mergeCell ref="Z79:AC79"/>
    <mergeCell ref="AD79:AG79"/>
    <mergeCell ref="KD78:KG78"/>
    <mergeCell ref="KH78:KK78"/>
    <mergeCell ref="KL78:KO78"/>
    <mergeCell ref="KP78:KS78"/>
    <mergeCell ref="KT78:KW78"/>
    <mergeCell ref="KX78:LA78"/>
    <mergeCell ref="JF78:JI78"/>
    <mergeCell ref="JJ78:JM78"/>
    <mergeCell ref="JN78:JQ78"/>
    <mergeCell ref="JR78:JU78"/>
    <mergeCell ref="JV78:JY78"/>
    <mergeCell ref="JZ78:KC78"/>
    <mergeCell ref="IH78:IK78"/>
    <mergeCell ref="IL78:IO78"/>
    <mergeCell ref="IP78:IS78"/>
    <mergeCell ref="IT78:IW78"/>
    <mergeCell ref="IX78:JA78"/>
    <mergeCell ref="JB78:JE78"/>
    <mergeCell ref="HJ78:HM78"/>
    <mergeCell ref="HN78:HQ78"/>
    <mergeCell ref="HR78:HU78"/>
    <mergeCell ref="HV78:HY78"/>
    <mergeCell ref="CD79:CG79"/>
    <mergeCell ref="CH79:CK79"/>
    <mergeCell ref="CL79:CO79"/>
    <mergeCell ref="CP79:CS79"/>
    <mergeCell ref="CT79:CW79"/>
    <mergeCell ref="CX79:DA79"/>
    <mergeCell ref="BF79:BI79"/>
    <mergeCell ref="BJ79:BM79"/>
    <mergeCell ref="BN79:BQ79"/>
    <mergeCell ref="BR79:BU79"/>
    <mergeCell ref="BV79:BY79"/>
    <mergeCell ref="BZ79:CC79"/>
    <mergeCell ref="AH79:AK79"/>
    <mergeCell ref="AL79:AO79"/>
    <mergeCell ref="AP79:AS79"/>
    <mergeCell ref="AT79:AW79"/>
    <mergeCell ref="AX79:BA79"/>
    <mergeCell ref="BB79:BE79"/>
    <mergeCell ref="EX79:FA79"/>
    <mergeCell ref="FB79:FE79"/>
    <mergeCell ref="FF79:FI79"/>
    <mergeCell ref="FJ79:FM79"/>
    <mergeCell ref="FN79:FQ79"/>
    <mergeCell ref="FR79:FU79"/>
    <mergeCell ref="DZ79:EC79"/>
    <mergeCell ref="ED79:EG79"/>
    <mergeCell ref="EH79:EK79"/>
    <mergeCell ref="EL79:EO79"/>
    <mergeCell ref="EP79:ES79"/>
    <mergeCell ref="ET79:EW79"/>
    <mergeCell ref="DB79:DE79"/>
    <mergeCell ref="DF79:DI79"/>
    <mergeCell ref="DJ79:DM79"/>
    <mergeCell ref="DN79:DQ79"/>
    <mergeCell ref="DR79:DU79"/>
    <mergeCell ref="DV79:DY79"/>
    <mergeCell ref="JF79:JI79"/>
    <mergeCell ref="JJ79:JM79"/>
    <mergeCell ref="HR79:HU79"/>
    <mergeCell ref="HV79:HY79"/>
    <mergeCell ref="HZ79:IC79"/>
    <mergeCell ref="ID79:IG79"/>
    <mergeCell ref="IH79:IK79"/>
    <mergeCell ref="IL79:IO79"/>
    <mergeCell ref="GT79:GW79"/>
    <mergeCell ref="GX79:HA79"/>
    <mergeCell ref="HB79:HE79"/>
    <mergeCell ref="HF79:HI79"/>
    <mergeCell ref="HJ79:HM79"/>
    <mergeCell ref="HN79:HQ79"/>
    <mergeCell ref="FV79:FY79"/>
    <mergeCell ref="FZ79:GC79"/>
    <mergeCell ref="GD79:GG79"/>
    <mergeCell ref="GH79:GK79"/>
    <mergeCell ref="GL79:GO79"/>
    <mergeCell ref="GP79:GS79"/>
    <mergeCell ref="AP80:AS80"/>
    <mergeCell ref="AT80:AW80"/>
    <mergeCell ref="AX80:BA80"/>
    <mergeCell ref="BB80:BE80"/>
    <mergeCell ref="BF80:BI80"/>
    <mergeCell ref="BJ80:BM80"/>
    <mergeCell ref="LJ79:LM79"/>
    <mergeCell ref="F80:I80"/>
    <mergeCell ref="J80:M80"/>
    <mergeCell ref="N80:Q80"/>
    <mergeCell ref="R80:U80"/>
    <mergeCell ref="V80:Y80"/>
    <mergeCell ref="Z80:AC80"/>
    <mergeCell ref="AD80:AG80"/>
    <mergeCell ref="AH80:AK80"/>
    <mergeCell ref="AL80:AO80"/>
    <mergeCell ref="KL79:KO79"/>
    <mergeCell ref="KP79:KS79"/>
    <mergeCell ref="KT79:KW79"/>
    <mergeCell ref="KX79:LA79"/>
    <mergeCell ref="LB79:LE79"/>
    <mergeCell ref="LF79:LI79"/>
    <mergeCell ref="JN79:JQ79"/>
    <mergeCell ref="JR79:JU79"/>
    <mergeCell ref="JV79:JY79"/>
    <mergeCell ref="JZ79:KC79"/>
    <mergeCell ref="KD79:KG79"/>
    <mergeCell ref="KH79:KK79"/>
    <mergeCell ref="IP79:IS79"/>
    <mergeCell ref="IT79:IW79"/>
    <mergeCell ref="IX79:JA79"/>
    <mergeCell ref="JB79:JE79"/>
    <mergeCell ref="DJ80:DM80"/>
    <mergeCell ref="DN80:DQ80"/>
    <mergeCell ref="DR80:DU80"/>
    <mergeCell ref="DV80:DY80"/>
    <mergeCell ref="DZ80:EC80"/>
    <mergeCell ref="ED80:EG80"/>
    <mergeCell ref="CL80:CO80"/>
    <mergeCell ref="CP80:CS80"/>
    <mergeCell ref="CT80:CW80"/>
    <mergeCell ref="CX80:DA80"/>
    <mergeCell ref="DB80:DE80"/>
    <mergeCell ref="DF80:DI80"/>
    <mergeCell ref="BN80:BQ80"/>
    <mergeCell ref="BR80:BU80"/>
    <mergeCell ref="BV80:BY80"/>
    <mergeCell ref="BZ80:CC80"/>
    <mergeCell ref="CD80:CG80"/>
    <mergeCell ref="CH80:CK80"/>
    <mergeCell ref="F81:I81"/>
    <mergeCell ref="J81:M81"/>
    <mergeCell ref="N81:Q81"/>
    <mergeCell ref="R81:U81"/>
    <mergeCell ref="V81:Y81"/>
    <mergeCell ref="JV80:JY80"/>
    <mergeCell ref="JZ80:KC80"/>
    <mergeCell ref="KD80:KG80"/>
    <mergeCell ref="KH80:KK80"/>
    <mergeCell ref="KL80:KO80"/>
    <mergeCell ref="KP80:KS80"/>
    <mergeCell ref="IX80:JA80"/>
    <mergeCell ref="JB80:JE80"/>
    <mergeCell ref="JF80:JI80"/>
    <mergeCell ref="JJ80:JM80"/>
    <mergeCell ref="JN80:JQ80"/>
    <mergeCell ref="JR80:JU80"/>
    <mergeCell ref="HZ80:IC80"/>
    <mergeCell ref="ID80:IG80"/>
    <mergeCell ref="IH80:IK80"/>
    <mergeCell ref="IL80:IO80"/>
    <mergeCell ref="IP80:IS80"/>
    <mergeCell ref="IT80:IW80"/>
    <mergeCell ref="HB80:HE80"/>
    <mergeCell ref="HF80:HI80"/>
    <mergeCell ref="HJ80:HM80"/>
    <mergeCell ref="HN80:HQ80"/>
    <mergeCell ref="HR80:HU80"/>
    <mergeCell ref="HV80:HY80"/>
    <mergeCell ref="GD80:GG80"/>
    <mergeCell ref="GH80:GK80"/>
    <mergeCell ref="GL80:GO80"/>
    <mergeCell ref="AX81:BA81"/>
    <mergeCell ref="BB81:BE81"/>
    <mergeCell ref="BF81:BI81"/>
    <mergeCell ref="BJ81:BM81"/>
    <mergeCell ref="BN81:BQ81"/>
    <mergeCell ref="BR81:BU81"/>
    <mergeCell ref="Z81:AC81"/>
    <mergeCell ref="AD81:AG81"/>
    <mergeCell ref="AH81:AK81"/>
    <mergeCell ref="AL81:AO81"/>
    <mergeCell ref="AP81:AS81"/>
    <mergeCell ref="AT81:AW81"/>
    <mergeCell ref="KT80:KW80"/>
    <mergeCell ref="KX80:LA80"/>
    <mergeCell ref="LB80:LE80"/>
    <mergeCell ref="LF80:LI80"/>
    <mergeCell ref="LJ80:LM80"/>
    <mergeCell ref="GP80:GS80"/>
    <mergeCell ref="GT80:GW80"/>
    <mergeCell ref="GX80:HA80"/>
    <mergeCell ref="FF80:FI80"/>
    <mergeCell ref="FJ80:FM80"/>
    <mergeCell ref="FN80:FQ80"/>
    <mergeCell ref="FR80:FU80"/>
    <mergeCell ref="FV80:FY80"/>
    <mergeCell ref="FZ80:GC80"/>
    <mergeCell ref="EH80:EK80"/>
    <mergeCell ref="EL80:EO80"/>
    <mergeCell ref="EP80:ES80"/>
    <mergeCell ref="ET80:EW80"/>
    <mergeCell ref="EX80:FA80"/>
    <mergeCell ref="FB80:FE80"/>
    <mergeCell ref="DR81:DU81"/>
    <mergeCell ref="DV81:DY81"/>
    <mergeCell ref="DZ81:EC81"/>
    <mergeCell ref="ED81:EG81"/>
    <mergeCell ref="EH81:EK81"/>
    <mergeCell ref="EL81:EO81"/>
    <mergeCell ref="CT81:CW81"/>
    <mergeCell ref="CX81:DA81"/>
    <mergeCell ref="DB81:DE81"/>
    <mergeCell ref="DF81:DI81"/>
    <mergeCell ref="DJ81:DM81"/>
    <mergeCell ref="DN81:DQ81"/>
    <mergeCell ref="BV81:BY81"/>
    <mergeCell ref="BZ81:CC81"/>
    <mergeCell ref="CD81:CG81"/>
    <mergeCell ref="CH81:CK81"/>
    <mergeCell ref="CL81:CO81"/>
    <mergeCell ref="CP81:CS81"/>
    <mergeCell ref="HZ81:IC81"/>
    <mergeCell ref="ID81:IG81"/>
    <mergeCell ref="GL81:GO81"/>
    <mergeCell ref="GP81:GS81"/>
    <mergeCell ref="GT81:GW81"/>
    <mergeCell ref="GX81:HA81"/>
    <mergeCell ref="HB81:HE81"/>
    <mergeCell ref="HF81:HI81"/>
    <mergeCell ref="FN81:FQ81"/>
    <mergeCell ref="FR81:FU81"/>
    <mergeCell ref="FV81:FY81"/>
    <mergeCell ref="FZ81:GC81"/>
    <mergeCell ref="GD81:GG81"/>
    <mergeCell ref="GH81:GK81"/>
    <mergeCell ref="EP81:ES81"/>
    <mergeCell ref="ET81:EW81"/>
    <mergeCell ref="EX81:FA81"/>
    <mergeCell ref="FB81:FE81"/>
    <mergeCell ref="FF81:FI81"/>
    <mergeCell ref="FJ81:FM81"/>
    <mergeCell ref="LB81:LE81"/>
    <mergeCell ref="LF81:LI81"/>
    <mergeCell ref="LJ81:LM81"/>
    <mergeCell ref="F82:I82"/>
    <mergeCell ref="J82:M82"/>
    <mergeCell ref="N82:Q82"/>
    <mergeCell ref="R82:U82"/>
    <mergeCell ref="V82:Y82"/>
    <mergeCell ref="Z82:AC82"/>
    <mergeCell ref="AD82:AG82"/>
    <mergeCell ref="KD81:KG81"/>
    <mergeCell ref="KH81:KK81"/>
    <mergeCell ref="KL81:KO81"/>
    <mergeCell ref="KP81:KS81"/>
    <mergeCell ref="KT81:KW81"/>
    <mergeCell ref="KX81:LA81"/>
    <mergeCell ref="JF81:JI81"/>
    <mergeCell ref="JJ81:JM81"/>
    <mergeCell ref="JN81:JQ81"/>
    <mergeCell ref="JR81:JU81"/>
    <mergeCell ref="JV81:JY81"/>
    <mergeCell ref="JZ81:KC81"/>
    <mergeCell ref="IH81:IK81"/>
    <mergeCell ref="IL81:IO81"/>
    <mergeCell ref="IP81:IS81"/>
    <mergeCell ref="IT81:IW81"/>
    <mergeCell ref="IX81:JA81"/>
    <mergeCell ref="JB81:JE81"/>
    <mergeCell ref="HJ81:HM81"/>
    <mergeCell ref="HN81:HQ81"/>
    <mergeCell ref="HR81:HU81"/>
    <mergeCell ref="HV81:HY81"/>
    <mergeCell ref="CD82:CG82"/>
    <mergeCell ref="CH82:CK82"/>
    <mergeCell ref="CL82:CO82"/>
    <mergeCell ref="CP82:CS82"/>
    <mergeCell ref="CT82:CW82"/>
    <mergeCell ref="CX82:DA82"/>
    <mergeCell ref="BF82:BI82"/>
    <mergeCell ref="BJ82:BM82"/>
    <mergeCell ref="BN82:BQ82"/>
    <mergeCell ref="BR82:BU82"/>
    <mergeCell ref="BV82:BY82"/>
    <mergeCell ref="BZ82:CC82"/>
    <mergeCell ref="AH82:AK82"/>
    <mergeCell ref="AL82:AO82"/>
    <mergeCell ref="AP82:AS82"/>
    <mergeCell ref="AT82:AW82"/>
    <mergeCell ref="AX82:BA82"/>
    <mergeCell ref="BB82:BE82"/>
    <mergeCell ref="EX82:FA82"/>
    <mergeCell ref="FB82:FE82"/>
    <mergeCell ref="FF82:FI82"/>
    <mergeCell ref="FJ82:FM82"/>
    <mergeCell ref="FN82:FQ82"/>
    <mergeCell ref="FR82:FU82"/>
    <mergeCell ref="DZ82:EC82"/>
    <mergeCell ref="ED82:EG82"/>
    <mergeCell ref="EH82:EK82"/>
    <mergeCell ref="EL82:EO82"/>
    <mergeCell ref="EP82:ES82"/>
    <mergeCell ref="ET82:EW82"/>
    <mergeCell ref="DB82:DE82"/>
    <mergeCell ref="DF82:DI82"/>
    <mergeCell ref="DJ82:DM82"/>
    <mergeCell ref="DN82:DQ82"/>
    <mergeCell ref="DR82:DU82"/>
    <mergeCell ref="DV82:DY82"/>
    <mergeCell ref="JF82:JI82"/>
    <mergeCell ref="JJ82:JM82"/>
    <mergeCell ref="HR82:HU82"/>
    <mergeCell ref="HV82:HY82"/>
    <mergeCell ref="HZ82:IC82"/>
    <mergeCell ref="ID82:IG82"/>
    <mergeCell ref="IH82:IK82"/>
    <mergeCell ref="IL82:IO82"/>
    <mergeCell ref="GT82:GW82"/>
    <mergeCell ref="GX82:HA82"/>
    <mergeCell ref="HB82:HE82"/>
    <mergeCell ref="HF82:HI82"/>
    <mergeCell ref="HJ82:HM82"/>
    <mergeCell ref="HN82:HQ82"/>
    <mergeCell ref="FV82:FY82"/>
    <mergeCell ref="FZ82:GC82"/>
    <mergeCell ref="GD82:GG82"/>
    <mergeCell ref="GH82:GK82"/>
    <mergeCell ref="GL82:GO82"/>
    <mergeCell ref="GP82:GS82"/>
    <mergeCell ref="AP83:AS83"/>
    <mergeCell ref="AT83:AW83"/>
    <mergeCell ref="AX83:BA83"/>
    <mergeCell ref="BB83:BE83"/>
    <mergeCell ref="BF83:BI83"/>
    <mergeCell ref="BJ83:BM83"/>
    <mergeCell ref="LJ82:LM82"/>
    <mergeCell ref="F83:I83"/>
    <mergeCell ref="J83:M83"/>
    <mergeCell ref="N83:Q83"/>
    <mergeCell ref="R83:U83"/>
    <mergeCell ref="V83:Y83"/>
    <mergeCell ref="Z83:AC83"/>
    <mergeCell ref="AD83:AG83"/>
    <mergeCell ref="AH83:AK83"/>
    <mergeCell ref="AL83:AO83"/>
    <mergeCell ref="KL82:KO82"/>
    <mergeCell ref="KP82:KS82"/>
    <mergeCell ref="KT82:KW82"/>
    <mergeCell ref="KX82:LA82"/>
    <mergeCell ref="LB82:LE82"/>
    <mergeCell ref="LF82:LI82"/>
    <mergeCell ref="JN82:JQ82"/>
    <mergeCell ref="JR82:JU82"/>
    <mergeCell ref="JV82:JY82"/>
    <mergeCell ref="JZ82:KC82"/>
    <mergeCell ref="KD82:KG82"/>
    <mergeCell ref="KH82:KK82"/>
    <mergeCell ref="IP82:IS82"/>
    <mergeCell ref="IT82:IW82"/>
    <mergeCell ref="IX82:JA82"/>
    <mergeCell ref="JB82:JE82"/>
    <mergeCell ref="DJ83:DM83"/>
    <mergeCell ref="DN83:DQ83"/>
    <mergeCell ref="DR83:DU83"/>
    <mergeCell ref="DV83:DY83"/>
    <mergeCell ref="DZ83:EC83"/>
    <mergeCell ref="ED83:EG83"/>
    <mergeCell ref="CL83:CO83"/>
    <mergeCell ref="CP83:CS83"/>
    <mergeCell ref="CT83:CW83"/>
    <mergeCell ref="CX83:DA83"/>
    <mergeCell ref="DB83:DE83"/>
    <mergeCell ref="DF83:DI83"/>
    <mergeCell ref="BN83:BQ83"/>
    <mergeCell ref="BR83:BU83"/>
    <mergeCell ref="BV83:BY83"/>
    <mergeCell ref="BZ83:CC83"/>
    <mergeCell ref="CD83:CG83"/>
    <mergeCell ref="CH83:CK83"/>
    <mergeCell ref="F84:I84"/>
    <mergeCell ref="J84:M84"/>
    <mergeCell ref="N84:Q84"/>
    <mergeCell ref="R84:U84"/>
    <mergeCell ref="V84:Y84"/>
    <mergeCell ref="JV83:JY83"/>
    <mergeCell ref="JZ83:KC83"/>
    <mergeCell ref="KD83:KG83"/>
    <mergeCell ref="KH83:KK83"/>
    <mergeCell ref="KL83:KO83"/>
    <mergeCell ref="KP83:KS83"/>
    <mergeCell ref="IX83:JA83"/>
    <mergeCell ref="JB83:JE83"/>
    <mergeCell ref="JF83:JI83"/>
    <mergeCell ref="JJ83:JM83"/>
    <mergeCell ref="JN83:JQ83"/>
    <mergeCell ref="JR83:JU83"/>
    <mergeCell ref="HZ83:IC83"/>
    <mergeCell ref="ID83:IG83"/>
    <mergeCell ref="IH83:IK83"/>
    <mergeCell ref="IL83:IO83"/>
    <mergeCell ref="IP83:IS83"/>
    <mergeCell ref="IT83:IW83"/>
    <mergeCell ref="HB83:HE83"/>
    <mergeCell ref="HF83:HI83"/>
    <mergeCell ref="HJ83:HM83"/>
    <mergeCell ref="HN83:HQ83"/>
    <mergeCell ref="HR83:HU83"/>
    <mergeCell ref="HV83:HY83"/>
    <mergeCell ref="GD83:GG83"/>
    <mergeCell ref="GH83:GK83"/>
    <mergeCell ref="GL83:GO83"/>
    <mergeCell ref="AX84:BA84"/>
    <mergeCell ref="BB84:BE84"/>
    <mergeCell ref="BF84:BI84"/>
    <mergeCell ref="BJ84:BM84"/>
    <mergeCell ref="BN84:BQ84"/>
    <mergeCell ref="BR84:BU84"/>
    <mergeCell ref="Z84:AC84"/>
    <mergeCell ref="AD84:AG84"/>
    <mergeCell ref="AH84:AK84"/>
    <mergeCell ref="AL84:AO84"/>
    <mergeCell ref="AP84:AS84"/>
    <mergeCell ref="AT84:AW84"/>
    <mergeCell ref="KT83:KW83"/>
    <mergeCell ref="KX83:LA83"/>
    <mergeCell ref="LB83:LE83"/>
    <mergeCell ref="LF83:LI83"/>
    <mergeCell ref="LJ83:LM83"/>
    <mergeCell ref="GP83:GS83"/>
    <mergeCell ref="GT83:GW83"/>
    <mergeCell ref="GX83:HA83"/>
    <mergeCell ref="FF83:FI83"/>
    <mergeCell ref="FJ83:FM83"/>
    <mergeCell ref="FN83:FQ83"/>
    <mergeCell ref="FR83:FU83"/>
    <mergeCell ref="FV83:FY83"/>
    <mergeCell ref="FZ83:GC83"/>
    <mergeCell ref="EH83:EK83"/>
    <mergeCell ref="EL83:EO83"/>
    <mergeCell ref="EP83:ES83"/>
    <mergeCell ref="ET83:EW83"/>
    <mergeCell ref="EX83:FA83"/>
    <mergeCell ref="FB83:FE83"/>
    <mergeCell ref="DR84:DU84"/>
    <mergeCell ref="DV84:DY84"/>
    <mergeCell ref="DZ84:EC84"/>
    <mergeCell ref="ED84:EG84"/>
    <mergeCell ref="EH84:EK84"/>
    <mergeCell ref="EL84:EO84"/>
    <mergeCell ref="CT84:CW84"/>
    <mergeCell ref="CX84:DA84"/>
    <mergeCell ref="DB84:DE84"/>
    <mergeCell ref="DF84:DI84"/>
    <mergeCell ref="DJ84:DM84"/>
    <mergeCell ref="DN84:DQ84"/>
    <mergeCell ref="BV84:BY84"/>
    <mergeCell ref="BZ84:CC84"/>
    <mergeCell ref="CD84:CG84"/>
    <mergeCell ref="CH84:CK84"/>
    <mergeCell ref="CL84:CO84"/>
    <mergeCell ref="CP84:CS84"/>
    <mergeCell ref="HZ84:IC84"/>
    <mergeCell ref="ID84:IG84"/>
    <mergeCell ref="GL84:GO84"/>
    <mergeCell ref="GP84:GS84"/>
    <mergeCell ref="GT84:GW84"/>
    <mergeCell ref="GX84:HA84"/>
    <mergeCell ref="HB84:HE84"/>
    <mergeCell ref="HF84:HI84"/>
    <mergeCell ref="FN84:FQ84"/>
    <mergeCell ref="FR84:FU84"/>
    <mergeCell ref="FV84:FY84"/>
    <mergeCell ref="FZ84:GC84"/>
    <mergeCell ref="GD84:GG84"/>
    <mergeCell ref="GH84:GK84"/>
    <mergeCell ref="EP84:ES84"/>
    <mergeCell ref="ET84:EW84"/>
    <mergeCell ref="EX84:FA84"/>
    <mergeCell ref="FB84:FE84"/>
    <mergeCell ref="FF84:FI84"/>
    <mergeCell ref="FJ84:FM84"/>
    <mergeCell ref="LB84:LE84"/>
    <mergeCell ref="LF84:LI84"/>
    <mergeCell ref="LJ84:LM84"/>
    <mergeCell ref="F85:I85"/>
    <mergeCell ref="J85:M85"/>
    <mergeCell ref="N85:Q85"/>
    <mergeCell ref="R85:U85"/>
    <mergeCell ref="V85:Y85"/>
    <mergeCell ref="Z85:AC85"/>
    <mergeCell ref="AD85:AG85"/>
    <mergeCell ref="KD84:KG84"/>
    <mergeCell ref="KH84:KK84"/>
    <mergeCell ref="KL84:KO84"/>
    <mergeCell ref="KP84:KS84"/>
    <mergeCell ref="KT84:KW84"/>
    <mergeCell ref="KX84:LA84"/>
    <mergeCell ref="JF84:JI84"/>
    <mergeCell ref="JJ84:JM84"/>
    <mergeCell ref="JN84:JQ84"/>
    <mergeCell ref="JR84:JU84"/>
    <mergeCell ref="JV84:JY84"/>
    <mergeCell ref="JZ84:KC84"/>
    <mergeCell ref="IH84:IK84"/>
    <mergeCell ref="IL84:IO84"/>
    <mergeCell ref="IP84:IS84"/>
    <mergeCell ref="IT84:IW84"/>
    <mergeCell ref="IX84:JA84"/>
    <mergeCell ref="JB84:JE84"/>
    <mergeCell ref="HJ84:HM84"/>
    <mergeCell ref="HN84:HQ84"/>
    <mergeCell ref="HR84:HU84"/>
    <mergeCell ref="HV84:HY84"/>
    <mergeCell ref="CD85:CG85"/>
    <mergeCell ref="CH85:CK85"/>
    <mergeCell ref="CL85:CO85"/>
    <mergeCell ref="CP85:CS85"/>
    <mergeCell ref="CT85:CW85"/>
    <mergeCell ref="CX85:DA85"/>
    <mergeCell ref="BF85:BI85"/>
    <mergeCell ref="BJ85:BM85"/>
    <mergeCell ref="BN85:BQ85"/>
    <mergeCell ref="BR85:BU85"/>
    <mergeCell ref="BV85:BY85"/>
    <mergeCell ref="BZ85:CC85"/>
    <mergeCell ref="AH85:AK85"/>
    <mergeCell ref="AL85:AO85"/>
    <mergeCell ref="AP85:AS85"/>
    <mergeCell ref="AT85:AW85"/>
    <mergeCell ref="AX85:BA85"/>
    <mergeCell ref="BB85:BE85"/>
    <mergeCell ref="EX85:FA85"/>
    <mergeCell ref="FB85:FE85"/>
    <mergeCell ref="FF85:FI85"/>
    <mergeCell ref="FJ85:FM85"/>
    <mergeCell ref="FN85:FQ85"/>
    <mergeCell ref="FR85:FU85"/>
    <mergeCell ref="DZ85:EC85"/>
    <mergeCell ref="ED85:EG85"/>
    <mergeCell ref="EH85:EK85"/>
    <mergeCell ref="EL85:EO85"/>
    <mergeCell ref="EP85:ES85"/>
    <mergeCell ref="ET85:EW85"/>
    <mergeCell ref="DB85:DE85"/>
    <mergeCell ref="DF85:DI85"/>
    <mergeCell ref="DJ85:DM85"/>
    <mergeCell ref="DN85:DQ85"/>
    <mergeCell ref="DR85:DU85"/>
    <mergeCell ref="DV85:DY85"/>
    <mergeCell ref="JF85:JI85"/>
    <mergeCell ref="JJ85:JM85"/>
    <mergeCell ref="HR85:HU85"/>
    <mergeCell ref="HV85:HY85"/>
    <mergeCell ref="HZ85:IC85"/>
    <mergeCell ref="ID85:IG85"/>
    <mergeCell ref="IH85:IK85"/>
    <mergeCell ref="IL85:IO85"/>
    <mergeCell ref="GT85:GW85"/>
    <mergeCell ref="GX85:HA85"/>
    <mergeCell ref="HB85:HE85"/>
    <mergeCell ref="HF85:HI85"/>
    <mergeCell ref="HJ85:HM85"/>
    <mergeCell ref="HN85:HQ85"/>
    <mergeCell ref="FV85:FY85"/>
    <mergeCell ref="FZ85:GC85"/>
    <mergeCell ref="GD85:GG85"/>
    <mergeCell ref="GH85:GK85"/>
    <mergeCell ref="GL85:GO85"/>
    <mergeCell ref="GP85:GS85"/>
    <mergeCell ref="AP86:AS86"/>
    <mergeCell ref="AT86:AW86"/>
    <mergeCell ref="AX86:BA86"/>
    <mergeCell ref="BB86:BE86"/>
    <mergeCell ref="BF86:BI86"/>
    <mergeCell ref="BJ86:BM86"/>
    <mergeCell ref="LJ85:LM85"/>
    <mergeCell ref="F86:I86"/>
    <mergeCell ref="J86:M86"/>
    <mergeCell ref="N86:Q86"/>
    <mergeCell ref="R86:U86"/>
    <mergeCell ref="V86:Y86"/>
    <mergeCell ref="Z86:AC86"/>
    <mergeCell ref="AD86:AG86"/>
    <mergeCell ref="AH86:AK86"/>
    <mergeCell ref="AL86:AO86"/>
    <mergeCell ref="KL85:KO85"/>
    <mergeCell ref="KP85:KS85"/>
    <mergeCell ref="KT85:KW85"/>
    <mergeCell ref="KX85:LA85"/>
    <mergeCell ref="LB85:LE85"/>
    <mergeCell ref="LF85:LI85"/>
    <mergeCell ref="JN85:JQ85"/>
    <mergeCell ref="JR85:JU85"/>
    <mergeCell ref="JV85:JY85"/>
    <mergeCell ref="JZ85:KC85"/>
    <mergeCell ref="KD85:KG85"/>
    <mergeCell ref="KH85:KK85"/>
    <mergeCell ref="IP85:IS85"/>
    <mergeCell ref="IT85:IW85"/>
    <mergeCell ref="IX85:JA85"/>
    <mergeCell ref="JB85:JE85"/>
    <mergeCell ref="DJ86:DM86"/>
    <mergeCell ref="DN86:DQ86"/>
    <mergeCell ref="DR86:DU86"/>
    <mergeCell ref="DV86:DY86"/>
    <mergeCell ref="DZ86:EC86"/>
    <mergeCell ref="ED86:EG86"/>
    <mergeCell ref="CL86:CO86"/>
    <mergeCell ref="CP86:CS86"/>
    <mergeCell ref="CT86:CW86"/>
    <mergeCell ref="CX86:DA86"/>
    <mergeCell ref="DB86:DE86"/>
    <mergeCell ref="DF86:DI86"/>
    <mergeCell ref="BN86:BQ86"/>
    <mergeCell ref="BR86:BU86"/>
    <mergeCell ref="BV86:BY86"/>
    <mergeCell ref="BZ86:CC86"/>
    <mergeCell ref="CD86:CG86"/>
    <mergeCell ref="CH86:CK86"/>
    <mergeCell ref="F87:I87"/>
    <mergeCell ref="J87:M87"/>
    <mergeCell ref="N87:Q87"/>
    <mergeCell ref="R87:U87"/>
    <mergeCell ref="V87:Y87"/>
    <mergeCell ref="JV86:JY86"/>
    <mergeCell ref="JZ86:KC86"/>
    <mergeCell ref="KD86:KG86"/>
    <mergeCell ref="KH86:KK86"/>
    <mergeCell ref="KL86:KO86"/>
    <mergeCell ref="KP86:KS86"/>
    <mergeCell ref="IX86:JA86"/>
    <mergeCell ref="JB86:JE86"/>
    <mergeCell ref="JF86:JI86"/>
    <mergeCell ref="JJ86:JM86"/>
    <mergeCell ref="JN86:JQ86"/>
    <mergeCell ref="JR86:JU86"/>
    <mergeCell ref="HZ86:IC86"/>
    <mergeCell ref="ID86:IG86"/>
    <mergeCell ref="IH86:IK86"/>
    <mergeCell ref="IL86:IO86"/>
    <mergeCell ref="IP86:IS86"/>
    <mergeCell ref="IT86:IW86"/>
    <mergeCell ref="HB86:HE86"/>
    <mergeCell ref="HF86:HI86"/>
    <mergeCell ref="HJ86:HM86"/>
    <mergeCell ref="HN86:HQ86"/>
    <mergeCell ref="HR86:HU86"/>
    <mergeCell ref="HV86:HY86"/>
    <mergeCell ref="GD86:GG86"/>
    <mergeCell ref="GH86:GK86"/>
    <mergeCell ref="GL86:GO86"/>
    <mergeCell ref="AX87:BA87"/>
    <mergeCell ref="BB87:BE87"/>
    <mergeCell ref="BF87:BI87"/>
    <mergeCell ref="BJ87:BM87"/>
    <mergeCell ref="BN87:BQ87"/>
    <mergeCell ref="BR87:BU87"/>
    <mergeCell ref="Z87:AC87"/>
    <mergeCell ref="AD87:AG87"/>
    <mergeCell ref="AH87:AK87"/>
    <mergeCell ref="AL87:AO87"/>
    <mergeCell ref="AP87:AS87"/>
    <mergeCell ref="AT87:AW87"/>
    <mergeCell ref="KT86:KW86"/>
    <mergeCell ref="KX86:LA86"/>
    <mergeCell ref="LB86:LE86"/>
    <mergeCell ref="LF86:LI86"/>
    <mergeCell ref="LJ86:LM86"/>
    <mergeCell ref="GP86:GS86"/>
    <mergeCell ref="GT86:GW86"/>
    <mergeCell ref="GX86:HA86"/>
    <mergeCell ref="FF86:FI86"/>
    <mergeCell ref="FJ86:FM86"/>
    <mergeCell ref="FN86:FQ86"/>
    <mergeCell ref="FR86:FU86"/>
    <mergeCell ref="FV86:FY86"/>
    <mergeCell ref="FZ86:GC86"/>
    <mergeCell ref="EH86:EK86"/>
    <mergeCell ref="EL86:EO86"/>
    <mergeCell ref="EP86:ES86"/>
    <mergeCell ref="ET86:EW86"/>
    <mergeCell ref="EX86:FA86"/>
    <mergeCell ref="FB86:FE86"/>
    <mergeCell ref="DR87:DU87"/>
    <mergeCell ref="DV87:DY87"/>
    <mergeCell ref="DZ87:EC87"/>
    <mergeCell ref="ED87:EG87"/>
    <mergeCell ref="EH87:EK87"/>
    <mergeCell ref="EL87:EO87"/>
    <mergeCell ref="CT87:CW87"/>
    <mergeCell ref="CX87:DA87"/>
    <mergeCell ref="DB87:DE87"/>
    <mergeCell ref="DF87:DI87"/>
    <mergeCell ref="DJ87:DM87"/>
    <mergeCell ref="DN87:DQ87"/>
    <mergeCell ref="BV87:BY87"/>
    <mergeCell ref="BZ87:CC87"/>
    <mergeCell ref="CD87:CG87"/>
    <mergeCell ref="CH87:CK87"/>
    <mergeCell ref="CL87:CO87"/>
    <mergeCell ref="CP87:CS87"/>
    <mergeCell ref="HZ87:IC87"/>
    <mergeCell ref="ID87:IG87"/>
    <mergeCell ref="GL87:GO87"/>
    <mergeCell ref="GP87:GS87"/>
    <mergeCell ref="GT87:GW87"/>
    <mergeCell ref="GX87:HA87"/>
    <mergeCell ref="HB87:HE87"/>
    <mergeCell ref="HF87:HI87"/>
    <mergeCell ref="FN87:FQ87"/>
    <mergeCell ref="FR87:FU87"/>
    <mergeCell ref="FV87:FY87"/>
    <mergeCell ref="FZ87:GC87"/>
    <mergeCell ref="GD87:GG87"/>
    <mergeCell ref="GH87:GK87"/>
    <mergeCell ref="EP87:ES87"/>
    <mergeCell ref="ET87:EW87"/>
    <mergeCell ref="EX87:FA87"/>
    <mergeCell ref="FB87:FE87"/>
    <mergeCell ref="FF87:FI87"/>
    <mergeCell ref="FJ87:FM87"/>
    <mergeCell ref="LB87:LE87"/>
    <mergeCell ref="LF87:LI87"/>
    <mergeCell ref="LJ87:LM87"/>
    <mergeCell ref="F88:I88"/>
    <mergeCell ref="J88:M88"/>
    <mergeCell ref="N88:Q88"/>
    <mergeCell ref="R88:U88"/>
    <mergeCell ref="V88:Y88"/>
    <mergeCell ref="Z88:AC88"/>
    <mergeCell ref="AD88:AG88"/>
    <mergeCell ref="KD87:KG87"/>
    <mergeCell ref="KH87:KK87"/>
    <mergeCell ref="KL87:KO87"/>
    <mergeCell ref="KP87:KS87"/>
    <mergeCell ref="KT87:KW87"/>
    <mergeCell ref="KX87:LA87"/>
    <mergeCell ref="JF87:JI87"/>
    <mergeCell ref="JJ87:JM87"/>
    <mergeCell ref="JN87:JQ87"/>
    <mergeCell ref="JR87:JU87"/>
    <mergeCell ref="JV87:JY87"/>
    <mergeCell ref="JZ87:KC87"/>
    <mergeCell ref="IH87:IK87"/>
    <mergeCell ref="IL87:IO87"/>
    <mergeCell ref="IP87:IS87"/>
    <mergeCell ref="IT87:IW87"/>
    <mergeCell ref="IX87:JA87"/>
    <mergeCell ref="JB87:JE87"/>
    <mergeCell ref="HJ87:HM87"/>
    <mergeCell ref="HN87:HQ87"/>
    <mergeCell ref="HR87:HU87"/>
    <mergeCell ref="HV87:HY87"/>
    <mergeCell ref="CD88:CG88"/>
    <mergeCell ref="CH88:CK88"/>
    <mergeCell ref="CL88:CO88"/>
    <mergeCell ref="CP88:CS88"/>
    <mergeCell ref="CT88:CW88"/>
    <mergeCell ref="CX88:DA88"/>
    <mergeCell ref="BF88:BI88"/>
    <mergeCell ref="BJ88:BM88"/>
    <mergeCell ref="BN88:BQ88"/>
    <mergeCell ref="BR88:BU88"/>
    <mergeCell ref="BV88:BY88"/>
    <mergeCell ref="BZ88:CC88"/>
    <mergeCell ref="AH88:AK88"/>
    <mergeCell ref="AL88:AO88"/>
    <mergeCell ref="AP88:AS88"/>
    <mergeCell ref="AT88:AW88"/>
    <mergeCell ref="AX88:BA88"/>
    <mergeCell ref="BB88:BE88"/>
    <mergeCell ref="EX88:FA88"/>
    <mergeCell ref="FB88:FE88"/>
    <mergeCell ref="FF88:FI88"/>
    <mergeCell ref="FJ88:FM88"/>
    <mergeCell ref="FN88:FQ88"/>
    <mergeCell ref="FR88:FU88"/>
    <mergeCell ref="DZ88:EC88"/>
    <mergeCell ref="ED88:EG88"/>
    <mergeCell ref="EH88:EK88"/>
    <mergeCell ref="EL88:EO88"/>
    <mergeCell ref="EP88:ES88"/>
    <mergeCell ref="ET88:EW88"/>
    <mergeCell ref="DB88:DE88"/>
    <mergeCell ref="DF88:DI88"/>
    <mergeCell ref="DJ88:DM88"/>
    <mergeCell ref="DN88:DQ88"/>
    <mergeCell ref="DR88:DU88"/>
    <mergeCell ref="DV88:DY88"/>
    <mergeCell ref="JF88:JI88"/>
    <mergeCell ref="JJ88:JM88"/>
    <mergeCell ref="HR88:HU88"/>
    <mergeCell ref="HV88:HY88"/>
    <mergeCell ref="HZ88:IC88"/>
    <mergeCell ref="ID88:IG88"/>
    <mergeCell ref="IH88:IK88"/>
    <mergeCell ref="IL88:IO88"/>
    <mergeCell ref="GT88:GW88"/>
    <mergeCell ref="GX88:HA88"/>
    <mergeCell ref="HB88:HE88"/>
    <mergeCell ref="HF88:HI88"/>
    <mergeCell ref="HJ88:HM88"/>
    <mergeCell ref="HN88:HQ88"/>
    <mergeCell ref="FV88:FY88"/>
    <mergeCell ref="FZ88:GC88"/>
    <mergeCell ref="GD88:GG88"/>
    <mergeCell ref="GH88:GK88"/>
    <mergeCell ref="GL88:GO88"/>
    <mergeCell ref="GP88:GS88"/>
    <mergeCell ref="AP89:AS89"/>
    <mergeCell ref="AT89:AW89"/>
    <mergeCell ref="AX89:BA89"/>
    <mergeCell ref="BB89:BE89"/>
    <mergeCell ref="BF89:BI89"/>
    <mergeCell ref="BJ89:BM89"/>
    <mergeCell ref="LJ88:LM88"/>
    <mergeCell ref="F89:I89"/>
    <mergeCell ref="J89:M89"/>
    <mergeCell ref="N89:Q89"/>
    <mergeCell ref="R89:U89"/>
    <mergeCell ref="V89:Y89"/>
    <mergeCell ref="Z89:AC89"/>
    <mergeCell ref="AD89:AG89"/>
    <mergeCell ref="AH89:AK89"/>
    <mergeCell ref="AL89:AO89"/>
    <mergeCell ref="KL88:KO88"/>
    <mergeCell ref="KP88:KS88"/>
    <mergeCell ref="KT88:KW88"/>
    <mergeCell ref="KX88:LA88"/>
    <mergeCell ref="LB88:LE88"/>
    <mergeCell ref="LF88:LI88"/>
    <mergeCell ref="JN88:JQ88"/>
    <mergeCell ref="JR88:JU88"/>
    <mergeCell ref="JV88:JY88"/>
    <mergeCell ref="JZ88:KC88"/>
    <mergeCell ref="KD88:KG88"/>
    <mergeCell ref="KH88:KK88"/>
    <mergeCell ref="IP88:IS88"/>
    <mergeCell ref="IT88:IW88"/>
    <mergeCell ref="IX88:JA88"/>
    <mergeCell ref="JB88:JE88"/>
    <mergeCell ref="GD89:GG89"/>
    <mergeCell ref="GH89:GK89"/>
    <mergeCell ref="GL89:GO89"/>
    <mergeCell ref="DJ89:DM89"/>
    <mergeCell ref="DN89:DQ89"/>
    <mergeCell ref="DR89:DU89"/>
    <mergeCell ref="DV89:DY89"/>
    <mergeCell ref="DZ89:EC89"/>
    <mergeCell ref="ED89:EG89"/>
    <mergeCell ref="CL89:CO89"/>
    <mergeCell ref="CP89:CS89"/>
    <mergeCell ref="CT89:CW89"/>
    <mergeCell ref="CX89:DA89"/>
    <mergeCell ref="DB89:DE89"/>
    <mergeCell ref="DF89:DI89"/>
    <mergeCell ref="BN89:BQ89"/>
    <mergeCell ref="BR89:BU89"/>
    <mergeCell ref="BV89:BY89"/>
    <mergeCell ref="BZ89:CC89"/>
    <mergeCell ref="CD89:CG89"/>
    <mergeCell ref="CH89:CK89"/>
    <mergeCell ref="KL89:KO89"/>
    <mergeCell ref="KP89:KS89"/>
    <mergeCell ref="IX89:JA89"/>
    <mergeCell ref="JB89:JE89"/>
    <mergeCell ref="JF89:JI89"/>
    <mergeCell ref="JJ89:JM89"/>
    <mergeCell ref="JN89:JQ89"/>
    <mergeCell ref="JR89:JU89"/>
    <mergeCell ref="HZ89:IC89"/>
    <mergeCell ref="ID89:IG89"/>
    <mergeCell ref="IH89:IK89"/>
    <mergeCell ref="IL89:IO89"/>
    <mergeCell ref="IP89:IS89"/>
    <mergeCell ref="IT89:IW89"/>
    <mergeCell ref="HB89:HE89"/>
    <mergeCell ref="HF89:HI89"/>
    <mergeCell ref="HJ89:HM89"/>
    <mergeCell ref="HN89:HQ89"/>
    <mergeCell ref="HR89:HU89"/>
    <mergeCell ref="HV89:HY89"/>
    <mergeCell ref="F94:I94"/>
    <mergeCell ref="J94:M94"/>
    <mergeCell ref="N94:Q94"/>
    <mergeCell ref="R94:U94"/>
    <mergeCell ref="V94:Y94"/>
    <mergeCell ref="Z94:AC94"/>
    <mergeCell ref="AD94:AG94"/>
    <mergeCell ref="F93:LM93"/>
    <mergeCell ref="KT89:KW89"/>
    <mergeCell ref="KX89:LA89"/>
    <mergeCell ref="LB89:LE89"/>
    <mergeCell ref="LF89:LI89"/>
    <mergeCell ref="LJ89:LM89"/>
    <mergeCell ref="GP89:GS89"/>
    <mergeCell ref="GT89:GW89"/>
    <mergeCell ref="GX89:HA89"/>
    <mergeCell ref="FF89:FI89"/>
    <mergeCell ref="FJ89:FM89"/>
    <mergeCell ref="FN89:FQ89"/>
    <mergeCell ref="FR89:FU89"/>
    <mergeCell ref="FV89:FY89"/>
    <mergeCell ref="FZ89:GC89"/>
    <mergeCell ref="EH89:EK89"/>
    <mergeCell ref="EL89:EO89"/>
    <mergeCell ref="EP89:ES89"/>
    <mergeCell ref="ET89:EW89"/>
    <mergeCell ref="EX89:FA89"/>
    <mergeCell ref="FB89:FE89"/>
    <mergeCell ref="JV89:JY89"/>
    <mergeCell ref="JZ89:KC89"/>
    <mergeCell ref="KD89:KG89"/>
    <mergeCell ref="KH89:KK89"/>
    <mergeCell ref="CD94:CG94"/>
    <mergeCell ref="CH94:CK94"/>
    <mergeCell ref="CL94:CO94"/>
    <mergeCell ref="CP94:CS94"/>
    <mergeCell ref="CT94:CW94"/>
    <mergeCell ref="CX94:DA94"/>
    <mergeCell ref="BF94:BI94"/>
    <mergeCell ref="BJ94:BM94"/>
    <mergeCell ref="BN94:BQ94"/>
    <mergeCell ref="BR94:BU94"/>
    <mergeCell ref="BV94:BY94"/>
    <mergeCell ref="BZ94:CC94"/>
    <mergeCell ref="AH94:AK94"/>
    <mergeCell ref="AL94:AO94"/>
    <mergeCell ref="AP94:AS94"/>
    <mergeCell ref="AT94:AW94"/>
    <mergeCell ref="AX94:BA94"/>
    <mergeCell ref="BB94:BE94"/>
    <mergeCell ref="EX94:FA94"/>
    <mergeCell ref="FB94:FE94"/>
    <mergeCell ref="FF94:FI94"/>
    <mergeCell ref="FJ94:FM94"/>
    <mergeCell ref="FN94:FQ94"/>
    <mergeCell ref="FR94:FU94"/>
    <mergeCell ref="DZ94:EC94"/>
    <mergeCell ref="ED94:EG94"/>
    <mergeCell ref="EH94:EK94"/>
    <mergeCell ref="EL94:EO94"/>
    <mergeCell ref="EP94:ES94"/>
    <mergeCell ref="ET94:EW94"/>
    <mergeCell ref="DB94:DE94"/>
    <mergeCell ref="DF94:DI94"/>
    <mergeCell ref="DJ94:DM94"/>
    <mergeCell ref="DN94:DQ94"/>
    <mergeCell ref="DR94:DU94"/>
    <mergeCell ref="DV94:DY94"/>
    <mergeCell ref="JF94:JI94"/>
    <mergeCell ref="JJ94:JM94"/>
    <mergeCell ref="HR94:HU94"/>
    <mergeCell ref="HV94:HY94"/>
    <mergeCell ref="HZ94:IC94"/>
    <mergeCell ref="ID94:IG94"/>
    <mergeCell ref="IH94:IK94"/>
    <mergeCell ref="IL94:IO94"/>
    <mergeCell ref="GT94:GW94"/>
    <mergeCell ref="GX94:HA94"/>
    <mergeCell ref="HB94:HE94"/>
    <mergeCell ref="HF94:HI94"/>
    <mergeCell ref="HJ94:HM94"/>
    <mergeCell ref="HN94:HQ94"/>
    <mergeCell ref="FV94:FY94"/>
    <mergeCell ref="FZ94:GC94"/>
    <mergeCell ref="GD94:GG94"/>
    <mergeCell ref="GH94:GK94"/>
    <mergeCell ref="GL94:GO94"/>
    <mergeCell ref="GP94:GS94"/>
    <mergeCell ref="AP95:AS95"/>
    <mergeCell ref="AT95:AW95"/>
    <mergeCell ref="AX95:BA95"/>
    <mergeCell ref="BB95:BE95"/>
    <mergeCell ref="BF95:BI95"/>
    <mergeCell ref="BJ95:BM95"/>
    <mergeCell ref="LJ94:LM94"/>
    <mergeCell ref="F95:I95"/>
    <mergeCell ref="J95:M95"/>
    <mergeCell ref="N95:Q95"/>
    <mergeCell ref="R95:U95"/>
    <mergeCell ref="V95:Y95"/>
    <mergeCell ref="Z95:AC95"/>
    <mergeCell ref="AD95:AG95"/>
    <mergeCell ref="AH95:AK95"/>
    <mergeCell ref="AL95:AO95"/>
    <mergeCell ref="KL94:KO94"/>
    <mergeCell ref="KP94:KS94"/>
    <mergeCell ref="KT94:KW94"/>
    <mergeCell ref="KX94:LA94"/>
    <mergeCell ref="LB94:LE94"/>
    <mergeCell ref="LF94:LI94"/>
    <mergeCell ref="JN94:JQ94"/>
    <mergeCell ref="JR94:JU94"/>
    <mergeCell ref="JV94:JY94"/>
    <mergeCell ref="JZ94:KC94"/>
    <mergeCell ref="KD94:KG94"/>
    <mergeCell ref="KH94:KK94"/>
    <mergeCell ref="IP94:IS94"/>
    <mergeCell ref="IT94:IW94"/>
    <mergeCell ref="IX94:JA94"/>
    <mergeCell ref="JB94:JE94"/>
    <mergeCell ref="DJ95:DM95"/>
    <mergeCell ref="DN95:DQ95"/>
    <mergeCell ref="DR95:DU95"/>
    <mergeCell ref="DV95:DY95"/>
    <mergeCell ref="DZ95:EC95"/>
    <mergeCell ref="ED95:EG95"/>
    <mergeCell ref="CL95:CO95"/>
    <mergeCell ref="CP95:CS95"/>
    <mergeCell ref="CT95:CW95"/>
    <mergeCell ref="CX95:DA95"/>
    <mergeCell ref="DB95:DE95"/>
    <mergeCell ref="DF95:DI95"/>
    <mergeCell ref="BN95:BQ95"/>
    <mergeCell ref="BR95:BU95"/>
    <mergeCell ref="BV95:BY95"/>
    <mergeCell ref="BZ95:CC95"/>
    <mergeCell ref="CD95:CG95"/>
    <mergeCell ref="CH95:CK95"/>
    <mergeCell ref="F96:I96"/>
    <mergeCell ref="J96:M96"/>
    <mergeCell ref="N96:Q96"/>
    <mergeCell ref="R96:U96"/>
    <mergeCell ref="V96:Y96"/>
    <mergeCell ref="JV95:JY95"/>
    <mergeCell ref="JZ95:KC95"/>
    <mergeCell ref="KD95:KG95"/>
    <mergeCell ref="KH95:KK95"/>
    <mergeCell ref="KL95:KO95"/>
    <mergeCell ref="KP95:KS95"/>
    <mergeCell ref="IX95:JA95"/>
    <mergeCell ref="JB95:JE95"/>
    <mergeCell ref="JF95:JI95"/>
    <mergeCell ref="JJ95:JM95"/>
    <mergeCell ref="JN95:JQ95"/>
    <mergeCell ref="JR95:JU95"/>
    <mergeCell ref="HZ95:IC95"/>
    <mergeCell ref="ID95:IG95"/>
    <mergeCell ref="IH95:IK95"/>
    <mergeCell ref="IL95:IO95"/>
    <mergeCell ref="IP95:IS95"/>
    <mergeCell ref="IT95:IW95"/>
    <mergeCell ref="HB95:HE95"/>
    <mergeCell ref="HF95:HI95"/>
    <mergeCell ref="HJ95:HM95"/>
    <mergeCell ref="HN95:HQ95"/>
    <mergeCell ref="HR95:HU95"/>
    <mergeCell ref="HV95:HY95"/>
    <mergeCell ref="GD95:GG95"/>
    <mergeCell ref="GH95:GK95"/>
    <mergeCell ref="GL95:GO95"/>
    <mergeCell ref="AX96:BA96"/>
    <mergeCell ref="BB96:BE96"/>
    <mergeCell ref="BF96:BI96"/>
    <mergeCell ref="BJ96:BM96"/>
    <mergeCell ref="BN96:BQ96"/>
    <mergeCell ref="BR96:BU96"/>
    <mergeCell ref="Z96:AC96"/>
    <mergeCell ref="AD96:AG96"/>
    <mergeCell ref="AH96:AK96"/>
    <mergeCell ref="AL96:AO96"/>
    <mergeCell ref="AP96:AS96"/>
    <mergeCell ref="AT96:AW96"/>
    <mergeCell ref="KT95:KW95"/>
    <mergeCell ref="KX95:LA95"/>
    <mergeCell ref="LB95:LE95"/>
    <mergeCell ref="LF95:LI95"/>
    <mergeCell ref="LJ95:LM95"/>
    <mergeCell ref="GP95:GS95"/>
    <mergeCell ref="GT95:GW95"/>
    <mergeCell ref="GX95:HA95"/>
    <mergeCell ref="FF95:FI95"/>
    <mergeCell ref="FJ95:FM95"/>
    <mergeCell ref="FN95:FQ95"/>
    <mergeCell ref="FR95:FU95"/>
    <mergeCell ref="FV95:FY95"/>
    <mergeCell ref="FZ95:GC95"/>
    <mergeCell ref="EH95:EK95"/>
    <mergeCell ref="EL95:EO95"/>
    <mergeCell ref="EP95:ES95"/>
    <mergeCell ref="ET95:EW95"/>
    <mergeCell ref="EX95:FA95"/>
    <mergeCell ref="FB95:FE95"/>
    <mergeCell ref="DR96:DU96"/>
    <mergeCell ref="DV96:DY96"/>
    <mergeCell ref="DZ96:EC96"/>
    <mergeCell ref="ED96:EG96"/>
    <mergeCell ref="EH96:EK96"/>
    <mergeCell ref="EL96:EO96"/>
    <mergeCell ref="CT96:CW96"/>
    <mergeCell ref="CX96:DA96"/>
    <mergeCell ref="DB96:DE96"/>
    <mergeCell ref="DF96:DI96"/>
    <mergeCell ref="DJ96:DM96"/>
    <mergeCell ref="DN96:DQ96"/>
    <mergeCell ref="BV96:BY96"/>
    <mergeCell ref="BZ96:CC96"/>
    <mergeCell ref="CD96:CG96"/>
    <mergeCell ref="CH96:CK96"/>
    <mergeCell ref="CL96:CO96"/>
    <mergeCell ref="CP96:CS96"/>
    <mergeCell ref="HZ96:IC96"/>
    <mergeCell ref="ID96:IG96"/>
    <mergeCell ref="GL96:GO96"/>
    <mergeCell ref="GP96:GS96"/>
    <mergeCell ref="GT96:GW96"/>
    <mergeCell ref="GX96:HA96"/>
    <mergeCell ref="HB96:HE96"/>
    <mergeCell ref="HF96:HI96"/>
    <mergeCell ref="FN96:FQ96"/>
    <mergeCell ref="FR96:FU96"/>
    <mergeCell ref="FV96:FY96"/>
    <mergeCell ref="FZ96:GC96"/>
    <mergeCell ref="GD96:GG96"/>
    <mergeCell ref="GH96:GK96"/>
    <mergeCell ref="EP96:ES96"/>
    <mergeCell ref="ET96:EW96"/>
    <mergeCell ref="EX96:FA96"/>
    <mergeCell ref="FB96:FE96"/>
    <mergeCell ref="FF96:FI96"/>
    <mergeCell ref="FJ96:FM96"/>
    <mergeCell ref="LB96:LE96"/>
    <mergeCell ref="LF96:LI96"/>
    <mergeCell ref="LJ96:LM96"/>
    <mergeCell ref="F97:I97"/>
    <mergeCell ref="J97:M97"/>
    <mergeCell ref="N97:Q97"/>
    <mergeCell ref="R97:U97"/>
    <mergeCell ref="V97:Y97"/>
    <mergeCell ref="Z97:AC97"/>
    <mergeCell ref="AD97:AG97"/>
    <mergeCell ref="KD96:KG96"/>
    <mergeCell ref="KH96:KK96"/>
    <mergeCell ref="KL96:KO96"/>
    <mergeCell ref="KP96:KS96"/>
    <mergeCell ref="KT96:KW96"/>
    <mergeCell ref="KX96:LA96"/>
    <mergeCell ref="JF96:JI96"/>
    <mergeCell ref="JJ96:JM96"/>
    <mergeCell ref="JN96:JQ96"/>
    <mergeCell ref="JR96:JU96"/>
    <mergeCell ref="JV96:JY96"/>
    <mergeCell ref="JZ96:KC96"/>
    <mergeCell ref="IH96:IK96"/>
    <mergeCell ref="IL96:IO96"/>
    <mergeCell ref="IP96:IS96"/>
    <mergeCell ref="IT96:IW96"/>
    <mergeCell ref="IX96:JA96"/>
    <mergeCell ref="JB96:JE96"/>
    <mergeCell ref="HJ96:HM96"/>
    <mergeCell ref="HN96:HQ96"/>
    <mergeCell ref="HR96:HU96"/>
    <mergeCell ref="HV96:HY96"/>
    <mergeCell ref="CD97:CG97"/>
    <mergeCell ref="CH97:CK97"/>
    <mergeCell ref="CL97:CO97"/>
    <mergeCell ref="CP97:CS97"/>
    <mergeCell ref="CT97:CW97"/>
    <mergeCell ref="CX97:DA97"/>
    <mergeCell ref="BF97:BI97"/>
    <mergeCell ref="BJ97:BM97"/>
    <mergeCell ref="BN97:BQ97"/>
    <mergeCell ref="BR97:BU97"/>
    <mergeCell ref="BV97:BY97"/>
    <mergeCell ref="BZ97:CC97"/>
    <mergeCell ref="AH97:AK97"/>
    <mergeCell ref="AL97:AO97"/>
    <mergeCell ref="AP97:AS97"/>
    <mergeCell ref="AT97:AW97"/>
    <mergeCell ref="AX97:BA97"/>
    <mergeCell ref="BB97:BE97"/>
    <mergeCell ref="EX97:FA97"/>
    <mergeCell ref="FB97:FE97"/>
    <mergeCell ref="FF97:FI97"/>
    <mergeCell ref="FJ97:FM97"/>
    <mergeCell ref="FN97:FQ97"/>
    <mergeCell ref="FR97:FU97"/>
    <mergeCell ref="DZ97:EC97"/>
    <mergeCell ref="ED97:EG97"/>
    <mergeCell ref="EH97:EK97"/>
    <mergeCell ref="EL97:EO97"/>
    <mergeCell ref="EP97:ES97"/>
    <mergeCell ref="ET97:EW97"/>
    <mergeCell ref="DB97:DE97"/>
    <mergeCell ref="DF97:DI97"/>
    <mergeCell ref="DJ97:DM97"/>
    <mergeCell ref="DN97:DQ97"/>
    <mergeCell ref="DR97:DU97"/>
    <mergeCell ref="DV97:DY97"/>
    <mergeCell ref="JF97:JI97"/>
    <mergeCell ref="JJ97:JM97"/>
    <mergeCell ref="HR97:HU97"/>
    <mergeCell ref="HV97:HY97"/>
    <mergeCell ref="HZ97:IC97"/>
    <mergeCell ref="ID97:IG97"/>
    <mergeCell ref="IH97:IK97"/>
    <mergeCell ref="IL97:IO97"/>
    <mergeCell ref="GT97:GW97"/>
    <mergeCell ref="GX97:HA97"/>
    <mergeCell ref="HB97:HE97"/>
    <mergeCell ref="HF97:HI97"/>
    <mergeCell ref="HJ97:HM97"/>
    <mergeCell ref="HN97:HQ97"/>
    <mergeCell ref="FV97:FY97"/>
    <mergeCell ref="FZ97:GC97"/>
    <mergeCell ref="GD97:GG97"/>
    <mergeCell ref="GH97:GK97"/>
    <mergeCell ref="GL97:GO97"/>
    <mergeCell ref="GP97:GS97"/>
    <mergeCell ref="AP98:AS98"/>
    <mergeCell ref="AT98:AW98"/>
    <mergeCell ref="AX98:BA98"/>
    <mergeCell ref="BB98:BE98"/>
    <mergeCell ref="BF98:BI98"/>
    <mergeCell ref="BJ98:BM98"/>
    <mergeCell ref="LJ97:LM97"/>
    <mergeCell ref="F98:I98"/>
    <mergeCell ref="J98:M98"/>
    <mergeCell ref="N98:Q98"/>
    <mergeCell ref="R98:U98"/>
    <mergeCell ref="V98:Y98"/>
    <mergeCell ref="Z98:AC98"/>
    <mergeCell ref="AD98:AG98"/>
    <mergeCell ref="AH98:AK98"/>
    <mergeCell ref="AL98:AO98"/>
    <mergeCell ref="KL97:KO97"/>
    <mergeCell ref="KP97:KS97"/>
    <mergeCell ref="KT97:KW97"/>
    <mergeCell ref="KX97:LA97"/>
    <mergeCell ref="LB97:LE97"/>
    <mergeCell ref="LF97:LI97"/>
    <mergeCell ref="JN97:JQ97"/>
    <mergeCell ref="JR97:JU97"/>
    <mergeCell ref="JV97:JY97"/>
    <mergeCell ref="JZ97:KC97"/>
    <mergeCell ref="KD97:KG97"/>
    <mergeCell ref="KH97:KK97"/>
    <mergeCell ref="IP97:IS97"/>
    <mergeCell ref="IT97:IW97"/>
    <mergeCell ref="IX97:JA97"/>
    <mergeCell ref="JB97:JE97"/>
    <mergeCell ref="DJ98:DM98"/>
    <mergeCell ref="DN98:DQ98"/>
    <mergeCell ref="DR98:DU98"/>
    <mergeCell ref="DV98:DY98"/>
    <mergeCell ref="DZ98:EC98"/>
    <mergeCell ref="ED98:EG98"/>
    <mergeCell ref="CL98:CO98"/>
    <mergeCell ref="CP98:CS98"/>
    <mergeCell ref="CT98:CW98"/>
    <mergeCell ref="CX98:DA98"/>
    <mergeCell ref="DB98:DE98"/>
    <mergeCell ref="DF98:DI98"/>
    <mergeCell ref="BN98:BQ98"/>
    <mergeCell ref="BR98:BU98"/>
    <mergeCell ref="BV98:BY98"/>
    <mergeCell ref="BZ98:CC98"/>
    <mergeCell ref="CD98:CG98"/>
    <mergeCell ref="CH98:CK98"/>
    <mergeCell ref="F99:I99"/>
    <mergeCell ref="J99:M99"/>
    <mergeCell ref="N99:Q99"/>
    <mergeCell ref="R99:U99"/>
    <mergeCell ref="V99:Y99"/>
    <mergeCell ref="JV98:JY98"/>
    <mergeCell ref="JZ98:KC98"/>
    <mergeCell ref="KD98:KG98"/>
    <mergeCell ref="KH98:KK98"/>
    <mergeCell ref="KL98:KO98"/>
    <mergeCell ref="KP98:KS98"/>
    <mergeCell ref="IX98:JA98"/>
    <mergeCell ref="JB98:JE98"/>
    <mergeCell ref="JF98:JI98"/>
    <mergeCell ref="JJ98:JM98"/>
    <mergeCell ref="JN98:JQ98"/>
    <mergeCell ref="JR98:JU98"/>
    <mergeCell ref="HZ98:IC98"/>
    <mergeCell ref="ID98:IG98"/>
    <mergeCell ref="IH98:IK98"/>
    <mergeCell ref="IL98:IO98"/>
    <mergeCell ref="IP98:IS98"/>
    <mergeCell ref="IT98:IW98"/>
    <mergeCell ref="HB98:HE98"/>
    <mergeCell ref="HF98:HI98"/>
    <mergeCell ref="HJ98:HM98"/>
    <mergeCell ref="HN98:HQ98"/>
    <mergeCell ref="HR98:HU98"/>
    <mergeCell ref="HV98:HY98"/>
    <mergeCell ref="GD98:GG98"/>
    <mergeCell ref="GH98:GK98"/>
    <mergeCell ref="GL98:GO98"/>
    <mergeCell ref="AX99:BA99"/>
    <mergeCell ref="BB99:BE99"/>
    <mergeCell ref="BF99:BI99"/>
    <mergeCell ref="BJ99:BM99"/>
    <mergeCell ref="BN99:BQ99"/>
    <mergeCell ref="BR99:BU99"/>
    <mergeCell ref="Z99:AC99"/>
    <mergeCell ref="AD99:AG99"/>
    <mergeCell ref="AH99:AK99"/>
    <mergeCell ref="AL99:AO99"/>
    <mergeCell ref="AP99:AS99"/>
    <mergeCell ref="AT99:AW99"/>
    <mergeCell ref="KT98:KW98"/>
    <mergeCell ref="KX98:LA98"/>
    <mergeCell ref="LB98:LE98"/>
    <mergeCell ref="LF98:LI98"/>
    <mergeCell ref="LJ98:LM98"/>
    <mergeCell ref="GP98:GS98"/>
    <mergeCell ref="GT98:GW98"/>
    <mergeCell ref="GX98:HA98"/>
    <mergeCell ref="FF98:FI98"/>
    <mergeCell ref="FJ98:FM98"/>
    <mergeCell ref="FN98:FQ98"/>
    <mergeCell ref="FR98:FU98"/>
    <mergeCell ref="FV98:FY98"/>
    <mergeCell ref="FZ98:GC98"/>
    <mergeCell ref="EH98:EK98"/>
    <mergeCell ref="EL98:EO98"/>
    <mergeCell ref="EP98:ES98"/>
    <mergeCell ref="ET98:EW98"/>
    <mergeCell ref="EX98:FA98"/>
    <mergeCell ref="FB98:FE98"/>
    <mergeCell ref="DR99:DU99"/>
    <mergeCell ref="DV99:DY99"/>
    <mergeCell ref="DZ99:EC99"/>
    <mergeCell ref="ED99:EG99"/>
    <mergeCell ref="EH99:EK99"/>
    <mergeCell ref="EL99:EO99"/>
    <mergeCell ref="CT99:CW99"/>
    <mergeCell ref="CX99:DA99"/>
    <mergeCell ref="DB99:DE99"/>
    <mergeCell ref="DF99:DI99"/>
    <mergeCell ref="DJ99:DM99"/>
    <mergeCell ref="DN99:DQ99"/>
    <mergeCell ref="BV99:BY99"/>
    <mergeCell ref="BZ99:CC99"/>
    <mergeCell ref="CD99:CG99"/>
    <mergeCell ref="CH99:CK99"/>
    <mergeCell ref="CL99:CO99"/>
    <mergeCell ref="CP99:CS99"/>
    <mergeCell ref="HZ99:IC99"/>
    <mergeCell ref="ID99:IG99"/>
    <mergeCell ref="GL99:GO99"/>
    <mergeCell ref="GP99:GS99"/>
    <mergeCell ref="GT99:GW99"/>
    <mergeCell ref="GX99:HA99"/>
    <mergeCell ref="HB99:HE99"/>
    <mergeCell ref="HF99:HI99"/>
    <mergeCell ref="FN99:FQ99"/>
    <mergeCell ref="FR99:FU99"/>
    <mergeCell ref="FV99:FY99"/>
    <mergeCell ref="FZ99:GC99"/>
    <mergeCell ref="GD99:GG99"/>
    <mergeCell ref="GH99:GK99"/>
    <mergeCell ref="EP99:ES99"/>
    <mergeCell ref="ET99:EW99"/>
    <mergeCell ref="EX99:FA99"/>
    <mergeCell ref="FB99:FE99"/>
    <mergeCell ref="FF99:FI99"/>
    <mergeCell ref="FJ99:FM99"/>
    <mergeCell ref="LB99:LE99"/>
    <mergeCell ref="LF99:LI99"/>
    <mergeCell ref="LJ99:LM99"/>
    <mergeCell ref="F100:I100"/>
    <mergeCell ref="J100:M100"/>
    <mergeCell ref="N100:Q100"/>
    <mergeCell ref="R100:U100"/>
    <mergeCell ref="V100:Y100"/>
    <mergeCell ref="Z100:AC100"/>
    <mergeCell ref="AD100:AG100"/>
    <mergeCell ref="KD99:KG99"/>
    <mergeCell ref="KH99:KK99"/>
    <mergeCell ref="KL99:KO99"/>
    <mergeCell ref="KP99:KS99"/>
    <mergeCell ref="KT99:KW99"/>
    <mergeCell ref="KX99:LA99"/>
    <mergeCell ref="JF99:JI99"/>
    <mergeCell ref="JJ99:JM99"/>
    <mergeCell ref="JN99:JQ99"/>
    <mergeCell ref="JR99:JU99"/>
    <mergeCell ref="JV99:JY99"/>
    <mergeCell ref="JZ99:KC99"/>
    <mergeCell ref="IH99:IK99"/>
    <mergeCell ref="IL99:IO99"/>
    <mergeCell ref="IP99:IS99"/>
    <mergeCell ref="IT99:IW99"/>
    <mergeCell ref="IX99:JA99"/>
    <mergeCell ref="JB99:JE99"/>
    <mergeCell ref="HJ99:HM99"/>
    <mergeCell ref="HN99:HQ99"/>
    <mergeCell ref="HR99:HU99"/>
    <mergeCell ref="HV99:HY99"/>
    <mergeCell ref="CD100:CG100"/>
    <mergeCell ref="CH100:CK100"/>
    <mergeCell ref="CL100:CO100"/>
    <mergeCell ref="CP100:CS100"/>
    <mergeCell ref="CT100:CW100"/>
    <mergeCell ref="CX100:DA100"/>
    <mergeCell ref="BF100:BI100"/>
    <mergeCell ref="BJ100:BM100"/>
    <mergeCell ref="BN100:BQ100"/>
    <mergeCell ref="BR100:BU100"/>
    <mergeCell ref="BV100:BY100"/>
    <mergeCell ref="BZ100:CC100"/>
    <mergeCell ref="AH100:AK100"/>
    <mergeCell ref="AL100:AO100"/>
    <mergeCell ref="AP100:AS100"/>
    <mergeCell ref="AT100:AW100"/>
    <mergeCell ref="AX100:BA100"/>
    <mergeCell ref="BB100:BE100"/>
    <mergeCell ref="EX100:FA100"/>
    <mergeCell ref="FB100:FE100"/>
    <mergeCell ref="FF100:FI100"/>
    <mergeCell ref="FJ100:FM100"/>
    <mergeCell ref="FN100:FQ100"/>
    <mergeCell ref="FR100:FU100"/>
    <mergeCell ref="DZ100:EC100"/>
    <mergeCell ref="ED100:EG100"/>
    <mergeCell ref="EH100:EK100"/>
    <mergeCell ref="EL100:EO100"/>
    <mergeCell ref="EP100:ES100"/>
    <mergeCell ref="ET100:EW100"/>
    <mergeCell ref="DB100:DE100"/>
    <mergeCell ref="DF100:DI100"/>
    <mergeCell ref="DJ100:DM100"/>
    <mergeCell ref="DN100:DQ100"/>
    <mergeCell ref="DR100:DU100"/>
    <mergeCell ref="DV100:DY100"/>
    <mergeCell ref="JF100:JI100"/>
    <mergeCell ref="JJ100:JM100"/>
    <mergeCell ref="HR100:HU100"/>
    <mergeCell ref="HV100:HY100"/>
    <mergeCell ref="HZ100:IC100"/>
    <mergeCell ref="ID100:IG100"/>
    <mergeCell ref="IH100:IK100"/>
    <mergeCell ref="IL100:IO100"/>
    <mergeCell ref="GT100:GW100"/>
    <mergeCell ref="GX100:HA100"/>
    <mergeCell ref="HB100:HE100"/>
    <mergeCell ref="HF100:HI100"/>
    <mergeCell ref="HJ100:HM100"/>
    <mergeCell ref="HN100:HQ100"/>
    <mergeCell ref="FV100:FY100"/>
    <mergeCell ref="FZ100:GC100"/>
    <mergeCell ref="GD100:GG100"/>
    <mergeCell ref="GH100:GK100"/>
    <mergeCell ref="GL100:GO100"/>
    <mergeCell ref="GP100:GS100"/>
    <mergeCell ref="AP101:AS101"/>
    <mergeCell ref="AT101:AW101"/>
    <mergeCell ref="AX101:BA101"/>
    <mergeCell ref="BB101:BE101"/>
    <mergeCell ref="BF101:BI101"/>
    <mergeCell ref="BJ101:BM101"/>
    <mergeCell ref="LJ100:LM100"/>
    <mergeCell ref="F101:I101"/>
    <mergeCell ref="J101:M101"/>
    <mergeCell ref="N101:Q101"/>
    <mergeCell ref="R101:U101"/>
    <mergeCell ref="V101:Y101"/>
    <mergeCell ref="Z101:AC101"/>
    <mergeCell ref="AD101:AG101"/>
    <mergeCell ref="AH101:AK101"/>
    <mergeCell ref="AL101:AO101"/>
    <mergeCell ref="KL100:KO100"/>
    <mergeCell ref="KP100:KS100"/>
    <mergeCell ref="KT100:KW100"/>
    <mergeCell ref="KX100:LA100"/>
    <mergeCell ref="LB100:LE100"/>
    <mergeCell ref="LF100:LI100"/>
    <mergeCell ref="JN100:JQ100"/>
    <mergeCell ref="JR100:JU100"/>
    <mergeCell ref="JV100:JY100"/>
    <mergeCell ref="JZ100:KC100"/>
    <mergeCell ref="KD100:KG100"/>
    <mergeCell ref="KH100:KK100"/>
    <mergeCell ref="IP100:IS100"/>
    <mergeCell ref="IT100:IW100"/>
    <mergeCell ref="IX100:JA100"/>
    <mergeCell ref="JB100:JE100"/>
    <mergeCell ref="DJ101:DM101"/>
    <mergeCell ref="DN101:DQ101"/>
    <mergeCell ref="DR101:DU101"/>
    <mergeCell ref="DV101:DY101"/>
    <mergeCell ref="DZ101:EC101"/>
    <mergeCell ref="ED101:EG101"/>
    <mergeCell ref="CL101:CO101"/>
    <mergeCell ref="CP101:CS101"/>
    <mergeCell ref="CT101:CW101"/>
    <mergeCell ref="CX101:DA101"/>
    <mergeCell ref="DB101:DE101"/>
    <mergeCell ref="DF101:DI101"/>
    <mergeCell ref="BN101:BQ101"/>
    <mergeCell ref="BR101:BU101"/>
    <mergeCell ref="BV101:BY101"/>
    <mergeCell ref="BZ101:CC101"/>
    <mergeCell ref="CD101:CG101"/>
    <mergeCell ref="CH101:CK101"/>
    <mergeCell ref="F102:I102"/>
    <mergeCell ref="J102:M102"/>
    <mergeCell ref="N102:Q102"/>
    <mergeCell ref="R102:U102"/>
    <mergeCell ref="V102:Y102"/>
    <mergeCell ref="JV101:JY101"/>
    <mergeCell ref="JZ101:KC101"/>
    <mergeCell ref="KD101:KG101"/>
    <mergeCell ref="KH101:KK101"/>
    <mergeCell ref="KL101:KO101"/>
    <mergeCell ref="KP101:KS101"/>
    <mergeCell ref="IX101:JA101"/>
    <mergeCell ref="JB101:JE101"/>
    <mergeCell ref="JF101:JI101"/>
    <mergeCell ref="JJ101:JM101"/>
    <mergeCell ref="JN101:JQ101"/>
    <mergeCell ref="JR101:JU101"/>
    <mergeCell ref="HZ101:IC101"/>
    <mergeCell ref="ID101:IG101"/>
    <mergeCell ref="IH101:IK101"/>
    <mergeCell ref="IL101:IO101"/>
    <mergeCell ref="IP101:IS101"/>
    <mergeCell ref="IT101:IW101"/>
    <mergeCell ref="HB101:HE101"/>
    <mergeCell ref="HF101:HI101"/>
    <mergeCell ref="HJ101:HM101"/>
    <mergeCell ref="HN101:HQ101"/>
    <mergeCell ref="HR101:HU101"/>
    <mergeCell ref="HV101:HY101"/>
    <mergeCell ref="GD101:GG101"/>
    <mergeCell ref="GH101:GK101"/>
    <mergeCell ref="GL101:GO101"/>
    <mergeCell ref="AX102:BA102"/>
    <mergeCell ref="BB102:BE102"/>
    <mergeCell ref="BF102:BI102"/>
    <mergeCell ref="BJ102:BM102"/>
    <mergeCell ref="BN102:BQ102"/>
    <mergeCell ref="BR102:BU102"/>
    <mergeCell ref="Z102:AC102"/>
    <mergeCell ref="AD102:AG102"/>
    <mergeCell ref="AH102:AK102"/>
    <mergeCell ref="AL102:AO102"/>
    <mergeCell ref="AP102:AS102"/>
    <mergeCell ref="AT102:AW102"/>
    <mergeCell ref="KT101:KW101"/>
    <mergeCell ref="KX101:LA101"/>
    <mergeCell ref="LB101:LE101"/>
    <mergeCell ref="LF101:LI101"/>
    <mergeCell ref="LJ101:LM101"/>
    <mergeCell ref="GP101:GS101"/>
    <mergeCell ref="GT101:GW101"/>
    <mergeCell ref="GX101:HA101"/>
    <mergeCell ref="FF101:FI101"/>
    <mergeCell ref="FJ101:FM101"/>
    <mergeCell ref="FN101:FQ101"/>
    <mergeCell ref="FR101:FU101"/>
    <mergeCell ref="FV101:FY101"/>
    <mergeCell ref="FZ101:GC101"/>
    <mergeCell ref="EH101:EK101"/>
    <mergeCell ref="EL101:EO101"/>
    <mergeCell ref="EP101:ES101"/>
    <mergeCell ref="ET101:EW101"/>
    <mergeCell ref="EX101:FA101"/>
    <mergeCell ref="FB101:FE101"/>
    <mergeCell ref="DR102:DU102"/>
    <mergeCell ref="DV102:DY102"/>
    <mergeCell ref="DZ102:EC102"/>
    <mergeCell ref="ED102:EG102"/>
    <mergeCell ref="EH102:EK102"/>
    <mergeCell ref="EL102:EO102"/>
    <mergeCell ref="CT102:CW102"/>
    <mergeCell ref="CX102:DA102"/>
    <mergeCell ref="DB102:DE102"/>
    <mergeCell ref="DF102:DI102"/>
    <mergeCell ref="DJ102:DM102"/>
    <mergeCell ref="DN102:DQ102"/>
    <mergeCell ref="BV102:BY102"/>
    <mergeCell ref="BZ102:CC102"/>
    <mergeCell ref="CD102:CG102"/>
    <mergeCell ref="CH102:CK102"/>
    <mergeCell ref="CL102:CO102"/>
    <mergeCell ref="CP102:CS102"/>
    <mergeCell ref="HZ102:IC102"/>
    <mergeCell ref="ID102:IG102"/>
    <mergeCell ref="GL102:GO102"/>
    <mergeCell ref="GP102:GS102"/>
    <mergeCell ref="GT102:GW102"/>
    <mergeCell ref="GX102:HA102"/>
    <mergeCell ref="HB102:HE102"/>
    <mergeCell ref="HF102:HI102"/>
    <mergeCell ref="FN102:FQ102"/>
    <mergeCell ref="FR102:FU102"/>
    <mergeCell ref="FV102:FY102"/>
    <mergeCell ref="FZ102:GC102"/>
    <mergeCell ref="GD102:GG102"/>
    <mergeCell ref="GH102:GK102"/>
    <mergeCell ref="EP102:ES102"/>
    <mergeCell ref="ET102:EW102"/>
    <mergeCell ref="EX102:FA102"/>
    <mergeCell ref="FB102:FE102"/>
    <mergeCell ref="FF102:FI102"/>
    <mergeCell ref="FJ102:FM102"/>
    <mergeCell ref="LB102:LE102"/>
    <mergeCell ref="LF102:LI102"/>
    <mergeCell ref="LJ102:LM102"/>
    <mergeCell ref="F103:I103"/>
    <mergeCell ref="J103:M103"/>
    <mergeCell ref="N103:Q103"/>
    <mergeCell ref="R103:U103"/>
    <mergeCell ref="V103:Y103"/>
    <mergeCell ref="Z103:AC103"/>
    <mergeCell ref="AD103:AG103"/>
    <mergeCell ref="KD102:KG102"/>
    <mergeCell ref="KH102:KK102"/>
    <mergeCell ref="KL102:KO102"/>
    <mergeCell ref="KP102:KS102"/>
    <mergeCell ref="KT102:KW102"/>
    <mergeCell ref="KX102:LA102"/>
    <mergeCell ref="JF102:JI102"/>
    <mergeCell ref="JJ102:JM102"/>
    <mergeCell ref="JN102:JQ102"/>
    <mergeCell ref="JR102:JU102"/>
    <mergeCell ref="JV102:JY102"/>
    <mergeCell ref="JZ102:KC102"/>
    <mergeCell ref="IH102:IK102"/>
    <mergeCell ref="IL102:IO102"/>
    <mergeCell ref="IP102:IS102"/>
    <mergeCell ref="IT102:IW102"/>
    <mergeCell ref="IX102:JA102"/>
    <mergeCell ref="JB102:JE102"/>
    <mergeCell ref="HJ102:HM102"/>
    <mergeCell ref="HN102:HQ102"/>
    <mergeCell ref="HR102:HU102"/>
    <mergeCell ref="HV102:HY102"/>
    <mergeCell ref="CD103:CG103"/>
    <mergeCell ref="CH103:CK103"/>
    <mergeCell ref="CL103:CO103"/>
    <mergeCell ref="CP103:CS103"/>
    <mergeCell ref="CT103:CW103"/>
    <mergeCell ref="CX103:DA103"/>
    <mergeCell ref="BF103:BI103"/>
    <mergeCell ref="BJ103:BM103"/>
    <mergeCell ref="BN103:BQ103"/>
    <mergeCell ref="BR103:BU103"/>
    <mergeCell ref="BV103:BY103"/>
    <mergeCell ref="BZ103:CC103"/>
    <mergeCell ref="AH103:AK103"/>
    <mergeCell ref="AL103:AO103"/>
    <mergeCell ref="AP103:AS103"/>
    <mergeCell ref="AT103:AW103"/>
    <mergeCell ref="AX103:BA103"/>
    <mergeCell ref="BB103:BE103"/>
    <mergeCell ref="EX103:FA103"/>
    <mergeCell ref="FB103:FE103"/>
    <mergeCell ref="FF103:FI103"/>
    <mergeCell ref="FJ103:FM103"/>
    <mergeCell ref="FN103:FQ103"/>
    <mergeCell ref="FR103:FU103"/>
    <mergeCell ref="DZ103:EC103"/>
    <mergeCell ref="ED103:EG103"/>
    <mergeCell ref="EH103:EK103"/>
    <mergeCell ref="EL103:EO103"/>
    <mergeCell ref="EP103:ES103"/>
    <mergeCell ref="ET103:EW103"/>
    <mergeCell ref="DB103:DE103"/>
    <mergeCell ref="DF103:DI103"/>
    <mergeCell ref="DJ103:DM103"/>
    <mergeCell ref="DN103:DQ103"/>
    <mergeCell ref="DR103:DU103"/>
    <mergeCell ref="DV103:DY103"/>
    <mergeCell ref="JF103:JI103"/>
    <mergeCell ref="JJ103:JM103"/>
    <mergeCell ref="HR103:HU103"/>
    <mergeCell ref="HV103:HY103"/>
    <mergeCell ref="HZ103:IC103"/>
    <mergeCell ref="ID103:IG103"/>
    <mergeCell ref="IH103:IK103"/>
    <mergeCell ref="IL103:IO103"/>
    <mergeCell ref="GT103:GW103"/>
    <mergeCell ref="GX103:HA103"/>
    <mergeCell ref="HB103:HE103"/>
    <mergeCell ref="HF103:HI103"/>
    <mergeCell ref="HJ103:HM103"/>
    <mergeCell ref="HN103:HQ103"/>
    <mergeCell ref="FV103:FY103"/>
    <mergeCell ref="FZ103:GC103"/>
    <mergeCell ref="GD103:GG103"/>
    <mergeCell ref="GH103:GK103"/>
    <mergeCell ref="GL103:GO103"/>
    <mergeCell ref="GP103:GS103"/>
    <mergeCell ref="AP104:AS104"/>
    <mergeCell ref="AT104:AW104"/>
    <mergeCell ref="AX104:BA104"/>
    <mergeCell ref="BB104:BE104"/>
    <mergeCell ref="BF104:BI104"/>
    <mergeCell ref="BJ104:BM104"/>
    <mergeCell ref="LJ103:LM103"/>
    <mergeCell ref="F104:I104"/>
    <mergeCell ref="J104:M104"/>
    <mergeCell ref="N104:Q104"/>
    <mergeCell ref="R104:U104"/>
    <mergeCell ref="V104:Y104"/>
    <mergeCell ref="Z104:AC104"/>
    <mergeCell ref="AD104:AG104"/>
    <mergeCell ref="AH104:AK104"/>
    <mergeCell ref="AL104:AO104"/>
    <mergeCell ref="KL103:KO103"/>
    <mergeCell ref="KP103:KS103"/>
    <mergeCell ref="KT103:KW103"/>
    <mergeCell ref="KX103:LA103"/>
    <mergeCell ref="LB103:LE103"/>
    <mergeCell ref="LF103:LI103"/>
    <mergeCell ref="JN103:JQ103"/>
    <mergeCell ref="JR103:JU103"/>
    <mergeCell ref="JV103:JY103"/>
    <mergeCell ref="JZ103:KC103"/>
    <mergeCell ref="KD103:KG103"/>
    <mergeCell ref="KH103:KK103"/>
    <mergeCell ref="IP103:IS103"/>
    <mergeCell ref="IT103:IW103"/>
    <mergeCell ref="IX103:JA103"/>
    <mergeCell ref="JB103:JE103"/>
    <mergeCell ref="DJ104:DM104"/>
    <mergeCell ref="DN104:DQ104"/>
    <mergeCell ref="DR104:DU104"/>
    <mergeCell ref="DV104:DY104"/>
    <mergeCell ref="DZ104:EC104"/>
    <mergeCell ref="ED104:EG104"/>
    <mergeCell ref="CL104:CO104"/>
    <mergeCell ref="CP104:CS104"/>
    <mergeCell ref="CT104:CW104"/>
    <mergeCell ref="CX104:DA104"/>
    <mergeCell ref="DB104:DE104"/>
    <mergeCell ref="DF104:DI104"/>
    <mergeCell ref="BN104:BQ104"/>
    <mergeCell ref="BR104:BU104"/>
    <mergeCell ref="BV104:BY104"/>
    <mergeCell ref="BZ104:CC104"/>
    <mergeCell ref="CD104:CG104"/>
    <mergeCell ref="CH104:CK104"/>
    <mergeCell ref="F105:I105"/>
    <mergeCell ref="J105:M105"/>
    <mergeCell ref="N105:Q105"/>
    <mergeCell ref="R105:U105"/>
    <mergeCell ref="V105:Y105"/>
    <mergeCell ref="JV104:JY104"/>
    <mergeCell ref="JZ104:KC104"/>
    <mergeCell ref="KD104:KG104"/>
    <mergeCell ref="KH104:KK104"/>
    <mergeCell ref="KL104:KO104"/>
    <mergeCell ref="KP104:KS104"/>
    <mergeCell ref="IX104:JA104"/>
    <mergeCell ref="JB104:JE104"/>
    <mergeCell ref="JF104:JI104"/>
    <mergeCell ref="JJ104:JM104"/>
    <mergeCell ref="JN104:JQ104"/>
    <mergeCell ref="JR104:JU104"/>
    <mergeCell ref="HZ104:IC104"/>
    <mergeCell ref="ID104:IG104"/>
    <mergeCell ref="IH104:IK104"/>
    <mergeCell ref="IL104:IO104"/>
    <mergeCell ref="IP104:IS104"/>
    <mergeCell ref="IT104:IW104"/>
    <mergeCell ref="HB104:HE104"/>
    <mergeCell ref="HF104:HI104"/>
    <mergeCell ref="HJ104:HM104"/>
    <mergeCell ref="HN104:HQ104"/>
    <mergeCell ref="HR104:HU104"/>
    <mergeCell ref="HV104:HY104"/>
    <mergeCell ref="GD104:GG104"/>
    <mergeCell ref="GH104:GK104"/>
    <mergeCell ref="GL104:GO104"/>
    <mergeCell ref="AX105:BA105"/>
    <mergeCell ref="BB105:BE105"/>
    <mergeCell ref="BF105:BI105"/>
    <mergeCell ref="BJ105:BM105"/>
    <mergeCell ref="BN105:BQ105"/>
    <mergeCell ref="BR105:BU105"/>
    <mergeCell ref="Z105:AC105"/>
    <mergeCell ref="AD105:AG105"/>
    <mergeCell ref="AH105:AK105"/>
    <mergeCell ref="AL105:AO105"/>
    <mergeCell ref="AP105:AS105"/>
    <mergeCell ref="AT105:AW105"/>
    <mergeCell ref="KT104:KW104"/>
    <mergeCell ref="KX104:LA104"/>
    <mergeCell ref="LB104:LE104"/>
    <mergeCell ref="LF104:LI104"/>
    <mergeCell ref="LJ104:LM104"/>
    <mergeCell ref="GP104:GS104"/>
    <mergeCell ref="GT104:GW104"/>
    <mergeCell ref="GX104:HA104"/>
    <mergeCell ref="FF104:FI104"/>
    <mergeCell ref="FJ104:FM104"/>
    <mergeCell ref="FN104:FQ104"/>
    <mergeCell ref="FR104:FU104"/>
    <mergeCell ref="FV104:FY104"/>
    <mergeCell ref="FZ104:GC104"/>
    <mergeCell ref="EH104:EK104"/>
    <mergeCell ref="EL104:EO104"/>
    <mergeCell ref="EP104:ES104"/>
    <mergeCell ref="ET104:EW104"/>
    <mergeCell ref="EX104:FA104"/>
    <mergeCell ref="FB104:FE104"/>
    <mergeCell ref="DR105:DU105"/>
    <mergeCell ref="DV105:DY105"/>
    <mergeCell ref="DZ105:EC105"/>
    <mergeCell ref="ED105:EG105"/>
    <mergeCell ref="EH105:EK105"/>
    <mergeCell ref="EL105:EO105"/>
    <mergeCell ref="CT105:CW105"/>
    <mergeCell ref="CX105:DA105"/>
    <mergeCell ref="DB105:DE105"/>
    <mergeCell ref="DF105:DI105"/>
    <mergeCell ref="DJ105:DM105"/>
    <mergeCell ref="DN105:DQ105"/>
    <mergeCell ref="BV105:BY105"/>
    <mergeCell ref="BZ105:CC105"/>
    <mergeCell ref="CD105:CG105"/>
    <mergeCell ref="CH105:CK105"/>
    <mergeCell ref="CL105:CO105"/>
    <mergeCell ref="CP105:CS105"/>
    <mergeCell ref="HZ105:IC105"/>
    <mergeCell ref="ID105:IG105"/>
    <mergeCell ref="GL105:GO105"/>
    <mergeCell ref="GP105:GS105"/>
    <mergeCell ref="GT105:GW105"/>
    <mergeCell ref="GX105:HA105"/>
    <mergeCell ref="HB105:HE105"/>
    <mergeCell ref="HF105:HI105"/>
    <mergeCell ref="FN105:FQ105"/>
    <mergeCell ref="FR105:FU105"/>
    <mergeCell ref="FV105:FY105"/>
    <mergeCell ref="FZ105:GC105"/>
    <mergeCell ref="GD105:GG105"/>
    <mergeCell ref="GH105:GK105"/>
    <mergeCell ref="EP105:ES105"/>
    <mergeCell ref="ET105:EW105"/>
    <mergeCell ref="EX105:FA105"/>
    <mergeCell ref="FB105:FE105"/>
    <mergeCell ref="FF105:FI105"/>
    <mergeCell ref="FJ105:FM105"/>
    <mergeCell ref="LB105:LE105"/>
    <mergeCell ref="LF105:LI105"/>
    <mergeCell ref="LJ105:LM105"/>
    <mergeCell ref="F106:I106"/>
    <mergeCell ref="J106:M106"/>
    <mergeCell ref="N106:Q106"/>
    <mergeCell ref="R106:U106"/>
    <mergeCell ref="V106:Y106"/>
    <mergeCell ref="Z106:AC106"/>
    <mergeCell ref="AD106:AG106"/>
    <mergeCell ref="KD105:KG105"/>
    <mergeCell ref="KH105:KK105"/>
    <mergeCell ref="KL105:KO105"/>
    <mergeCell ref="KP105:KS105"/>
    <mergeCell ref="KT105:KW105"/>
    <mergeCell ref="KX105:LA105"/>
    <mergeCell ref="JF105:JI105"/>
    <mergeCell ref="JJ105:JM105"/>
    <mergeCell ref="JN105:JQ105"/>
    <mergeCell ref="JR105:JU105"/>
    <mergeCell ref="JV105:JY105"/>
    <mergeCell ref="JZ105:KC105"/>
    <mergeCell ref="IH105:IK105"/>
    <mergeCell ref="IL105:IO105"/>
    <mergeCell ref="IP105:IS105"/>
    <mergeCell ref="IT105:IW105"/>
    <mergeCell ref="IX105:JA105"/>
    <mergeCell ref="JB105:JE105"/>
    <mergeCell ref="HJ105:HM105"/>
    <mergeCell ref="HN105:HQ105"/>
    <mergeCell ref="HR105:HU105"/>
    <mergeCell ref="HV105:HY105"/>
    <mergeCell ref="CD106:CG106"/>
    <mergeCell ref="CH106:CK106"/>
    <mergeCell ref="CL106:CO106"/>
    <mergeCell ref="CP106:CS106"/>
    <mergeCell ref="CT106:CW106"/>
    <mergeCell ref="CX106:DA106"/>
    <mergeCell ref="BF106:BI106"/>
    <mergeCell ref="BJ106:BM106"/>
    <mergeCell ref="BN106:BQ106"/>
    <mergeCell ref="BR106:BU106"/>
    <mergeCell ref="BV106:BY106"/>
    <mergeCell ref="BZ106:CC106"/>
    <mergeCell ref="AH106:AK106"/>
    <mergeCell ref="AL106:AO106"/>
    <mergeCell ref="AP106:AS106"/>
    <mergeCell ref="AT106:AW106"/>
    <mergeCell ref="AX106:BA106"/>
    <mergeCell ref="BB106:BE106"/>
    <mergeCell ref="EX106:FA106"/>
    <mergeCell ref="FB106:FE106"/>
    <mergeCell ref="FF106:FI106"/>
    <mergeCell ref="FJ106:FM106"/>
    <mergeCell ref="FN106:FQ106"/>
    <mergeCell ref="FR106:FU106"/>
    <mergeCell ref="DZ106:EC106"/>
    <mergeCell ref="ED106:EG106"/>
    <mergeCell ref="EH106:EK106"/>
    <mergeCell ref="EL106:EO106"/>
    <mergeCell ref="EP106:ES106"/>
    <mergeCell ref="ET106:EW106"/>
    <mergeCell ref="DB106:DE106"/>
    <mergeCell ref="DF106:DI106"/>
    <mergeCell ref="DJ106:DM106"/>
    <mergeCell ref="DN106:DQ106"/>
    <mergeCell ref="DR106:DU106"/>
    <mergeCell ref="DV106:DY106"/>
    <mergeCell ref="JF106:JI106"/>
    <mergeCell ref="JJ106:JM106"/>
    <mergeCell ref="HR106:HU106"/>
    <mergeCell ref="HV106:HY106"/>
    <mergeCell ref="HZ106:IC106"/>
    <mergeCell ref="ID106:IG106"/>
    <mergeCell ref="IH106:IK106"/>
    <mergeCell ref="IL106:IO106"/>
    <mergeCell ref="GT106:GW106"/>
    <mergeCell ref="GX106:HA106"/>
    <mergeCell ref="HB106:HE106"/>
    <mergeCell ref="HF106:HI106"/>
    <mergeCell ref="HJ106:HM106"/>
    <mergeCell ref="HN106:HQ106"/>
    <mergeCell ref="FV106:FY106"/>
    <mergeCell ref="FZ106:GC106"/>
    <mergeCell ref="GD106:GG106"/>
    <mergeCell ref="GH106:GK106"/>
    <mergeCell ref="GL106:GO106"/>
    <mergeCell ref="GP106:GS106"/>
    <mergeCell ref="AP107:AS107"/>
    <mergeCell ref="AT107:AW107"/>
    <mergeCell ref="AX107:BA107"/>
    <mergeCell ref="BB107:BE107"/>
    <mergeCell ref="BF107:BI107"/>
    <mergeCell ref="BJ107:BM107"/>
    <mergeCell ref="LJ106:LM106"/>
    <mergeCell ref="F107:I107"/>
    <mergeCell ref="J107:M107"/>
    <mergeCell ref="N107:Q107"/>
    <mergeCell ref="R107:U107"/>
    <mergeCell ref="V107:Y107"/>
    <mergeCell ref="Z107:AC107"/>
    <mergeCell ref="AD107:AG107"/>
    <mergeCell ref="AH107:AK107"/>
    <mergeCell ref="AL107:AO107"/>
    <mergeCell ref="KL106:KO106"/>
    <mergeCell ref="KP106:KS106"/>
    <mergeCell ref="KT106:KW106"/>
    <mergeCell ref="KX106:LA106"/>
    <mergeCell ref="LB106:LE106"/>
    <mergeCell ref="LF106:LI106"/>
    <mergeCell ref="JN106:JQ106"/>
    <mergeCell ref="JR106:JU106"/>
    <mergeCell ref="JV106:JY106"/>
    <mergeCell ref="JZ106:KC106"/>
    <mergeCell ref="KD106:KG106"/>
    <mergeCell ref="KH106:KK106"/>
    <mergeCell ref="IP106:IS106"/>
    <mergeCell ref="IT106:IW106"/>
    <mergeCell ref="IX106:JA106"/>
    <mergeCell ref="JB106:JE106"/>
    <mergeCell ref="DJ107:DM107"/>
    <mergeCell ref="DN107:DQ107"/>
    <mergeCell ref="DR107:DU107"/>
    <mergeCell ref="DV107:DY107"/>
    <mergeCell ref="DZ107:EC107"/>
    <mergeCell ref="ED107:EG107"/>
    <mergeCell ref="CL107:CO107"/>
    <mergeCell ref="CP107:CS107"/>
    <mergeCell ref="CT107:CW107"/>
    <mergeCell ref="CX107:DA107"/>
    <mergeCell ref="DB107:DE107"/>
    <mergeCell ref="DF107:DI107"/>
    <mergeCell ref="BN107:BQ107"/>
    <mergeCell ref="BR107:BU107"/>
    <mergeCell ref="BV107:BY107"/>
    <mergeCell ref="BZ107:CC107"/>
    <mergeCell ref="CD107:CG107"/>
    <mergeCell ref="CH107:CK107"/>
    <mergeCell ref="F108:I108"/>
    <mergeCell ref="J108:M108"/>
    <mergeCell ref="N108:Q108"/>
    <mergeCell ref="R108:U108"/>
    <mergeCell ref="V108:Y108"/>
    <mergeCell ref="JV107:JY107"/>
    <mergeCell ref="JZ107:KC107"/>
    <mergeCell ref="KD107:KG107"/>
    <mergeCell ref="KH107:KK107"/>
    <mergeCell ref="KL107:KO107"/>
    <mergeCell ref="KP107:KS107"/>
    <mergeCell ref="IX107:JA107"/>
    <mergeCell ref="JB107:JE107"/>
    <mergeCell ref="JF107:JI107"/>
    <mergeCell ref="JJ107:JM107"/>
    <mergeCell ref="JN107:JQ107"/>
    <mergeCell ref="JR107:JU107"/>
    <mergeCell ref="HZ107:IC107"/>
    <mergeCell ref="ID107:IG107"/>
    <mergeCell ref="IH107:IK107"/>
    <mergeCell ref="IL107:IO107"/>
    <mergeCell ref="IP107:IS107"/>
    <mergeCell ref="IT107:IW107"/>
    <mergeCell ref="HB107:HE107"/>
    <mergeCell ref="HF107:HI107"/>
    <mergeCell ref="HJ107:HM107"/>
    <mergeCell ref="HN107:HQ107"/>
    <mergeCell ref="HR107:HU107"/>
    <mergeCell ref="HV107:HY107"/>
    <mergeCell ref="GD107:GG107"/>
    <mergeCell ref="GH107:GK107"/>
    <mergeCell ref="GL107:GO107"/>
    <mergeCell ref="AX108:BA108"/>
    <mergeCell ref="BB108:BE108"/>
    <mergeCell ref="BF108:BI108"/>
    <mergeCell ref="BJ108:BM108"/>
    <mergeCell ref="BN108:BQ108"/>
    <mergeCell ref="BR108:BU108"/>
    <mergeCell ref="Z108:AC108"/>
    <mergeCell ref="AD108:AG108"/>
    <mergeCell ref="AH108:AK108"/>
    <mergeCell ref="AL108:AO108"/>
    <mergeCell ref="AP108:AS108"/>
    <mergeCell ref="AT108:AW108"/>
    <mergeCell ref="KT107:KW107"/>
    <mergeCell ref="KX107:LA107"/>
    <mergeCell ref="LB107:LE107"/>
    <mergeCell ref="LF107:LI107"/>
    <mergeCell ref="LJ107:LM107"/>
    <mergeCell ref="GP107:GS107"/>
    <mergeCell ref="GT107:GW107"/>
    <mergeCell ref="GX107:HA107"/>
    <mergeCell ref="FF107:FI107"/>
    <mergeCell ref="FJ107:FM107"/>
    <mergeCell ref="FN107:FQ107"/>
    <mergeCell ref="FR107:FU107"/>
    <mergeCell ref="FV107:FY107"/>
    <mergeCell ref="FZ107:GC107"/>
    <mergeCell ref="EH107:EK107"/>
    <mergeCell ref="EL107:EO107"/>
    <mergeCell ref="EP107:ES107"/>
    <mergeCell ref="ET107:EW107"/>
    <mergeCell ref="EX107:FA107"/>
    <mergeCell ref="FB107:FE107"/>
    <mergeCell ref="DR108:DU108"/>
    <mergeCell ref="DV108:DY108"/>
    <mergeCell ref="DZ108:EC108"/>
    <mergeCell ref="ED108:EG108"/>
    <mergeCell ref="EH108:EK108"/>
    <mergeCell ref="EL108:EO108"/>
    <mergeCell ref="CT108:CW108"/>
    <mergeCell ref="CX108:DA108"/>
    <mergeCell ref="DB108:DE108"/>
    <mergeCell ref="DF108:DI108"/>
    <mergeCell ref="DJ108:DM108"/>
    <mergeCell ref="DN108:DQ108"/>
    <mergeCell ref="BV108:BY108"/>
    <mergeCell ref="BZ108:CC108"/>
    <mergeCell ref="CD108:CG108"/>
    <mergeCell ref="CH108:CK108"/>
    <mergeCell ref="CL108:CO108"/>
    <mergeCell ref="CP108:CS108"/>
    <mergeCell ref="HZ108:IC108"/>
    <mergeCell ref="ID108:IG108"/>
    <mergeCell ref="GL108:GO108"/>
    <mergeCell ref="GP108:GS108"/>
    <mergeCell ref="GT108:GW108"/>
    <mergeCell ref="GX108:HA108"/>
    <mergeCell ref="HB108:HE108"/>
    <mergeCell ref="HF108:HI108"/>
    <mergeCell ref="FN108:FQ108"/>
    <mergeCell ref="FR108:FU108"/>
    <mergeCell ref="FV108:FY108"/>
    <mergeCell ref="FZ108:GC108"/>
    <mergeCell ref="GD108:GG108"/>
    <mergeCell ref="GH108:GK108"/>
    <mergeCell ref="EP108:ES108"/>
    <mergeCell ref="ET108:EW108"/>
    <mergeCell ref="EX108:FA108"/>
    <mergeCell ref="FB108:FE108"/>
    <mergeCell ref="FF108:FI108"/>
    <mergeCell ref="FJ108:FM108"/>
    <mergeCell ref="LB108:LE108"/>
    <mergeCell ref="LF108:LI108"/>
    <mergeCell ref="LJ108:LM108"/>
    <mergeCell ref="F109:I109"/>
    <mergeCell ref="J109:M109"/>
    <mergeCell ref="N109:Q109"/>
    <mergeCell ref="R109:U109"/>
    <mergeCell ref="V109:Y109"/>
    <mergeCell ref="Z109:AC109"/>
    <mergeCell ref="AD109:AG109"/>
    <mergeCell ref="KD108:KG108"/>
    <mergeCell ref="KH108:KK108"/>
    <mergeCell ref="KL108:KO108"/>
    <mergeCell ref="KP108:KS108"/>
    <mergeCell ref="KT108:KW108"/>
    <mergeCell ref="KX108:LA108"/>
    <mergeCell ref="JF108:JI108"/>
    <mergeCell ref="JJ108:JM108"/>
    <mergeCell ref="JN108:JQ108"/>
    <mergeCell ref="JR108:JU108"/>
    <mergeCell ref="JV108:JY108"/>
    <mergeCell ref="JZ108:KC108"/>
    <mergeCell ref="IH108:IK108"/>
    <mergeCell ref="IL108:IO108"/>
    <mergeCell ref="IP108:IS108"/>
    <mergeCell ref="IT108:IW108"/>
    <mergeCell ref="IX108:JA108"/>
    <mergeCell ref="JB108:JE108"/>
    <mergeCell ref="HJ108:HM108"/>
    <mergeCell ref="HN108:HQ108"/>
    <mergeCell ref="HR108:HU108"/>
    <mergeCell ref="HV108:HY108"/>
    <mergeCell ref="CD109:CG109"/>
    <mergeCell ref="CH109:CK109"/>
    <mergeCell ref="CL109:CO109"/>
    <mergeCell ref="CP109:CS109"/>
    <mergeCell ref="CT109:CW109"/>
    <mergeCell ref="CX109:DA109"/>
    <mergeCell ref="BF109:BI109"/>
    <mergeCell ref="BJ109:BM109"/>
    <mergeCell ref="BN109:BQ109"/>
    <mergeCell ref="BR109:BU109"/>
    <mergeCell ref="BV109:BY109"/>
    <mergeCell ref="BZ109:CC109"/>
    <mergeCell ref="AH109:AK109"/>
    <mergeCell ref="AL109:AO109"/>
    <mergeCell ref="AP109:AS109"/>
    <mergeCell ref="AT109:AW109"/>
    <mergeCell ref="AX109:BA109"/>
    <mergeCell ref="BB109:BE109"/>
    <mergeCell ref="EX109:FA109"/>
    <mergeCell ref="FB109:FE109"/>
    <mergeCell ref="FF109:FI109"/>
    <mergeCell ref="FJ109:FM109"/>
    <mergeCell ref="FN109:FQ109"/>
    <mergeCell ref="FR109:FU109"/>
    <mergeCell ref="DZ109:EC109"/>
    <mergeCell ref="ED109:EG109"/>
    <mergeCell ref="EH109:EK109"/>
    <mergeCell ref="EL109:EO109"/>
    <mergeCell ref="EP109:ES109"/>
    <mergeCell ref="ET109:EW109"/>
    <mergeCell ref="DB109:DE109"/>
    <mergeCell ref="DF109:DI109"/>
    <mergeCell ref="DJ109:DM109"/>
    <mergeCell ref="DN109:DQ109"/>
    <mergeCell ref="DR109:DU109"/>
    <mergeCell ref="DV109:DY109"/>
    <mergeCell ref="JF109:JI109"/>
    <mergeCell ref="JJ109:JM109"/>
    <mergeCell ref="HR109:HU109"/>
    <mergeCell ref="HV109:HY109"/>
    <mergeCell ref="HZ109:IC109"/>
    <mergeCell ref="ID109:IG109"/>
    <mergeCell ref="IH109:IK109"/>
    <mergeCell ref="IL109:IO109"/>
    <mergeCell ref="GT109:GW109"/>
    <mergeCell ref="GX109:HA109"/>
    <mergeCell ref="HB109:HE109"/>
    <mergeCell ref="HF109:HI109"/>
    <mergeCell ref="HJ109:HM109"/>
    <mergeCell ref="HN109:HQ109"/>
    <mergeCell ref="FV109:FY109"/>
    <mergeCell ref="FZ109:GC109"/>
    <mergeCell ref="GD109:GG109"/>
    <mergeCell ref="GH109:GK109"/>
    <mergeCell ref="GL109:GO109"/>
    <mergeCell ref="GP109:GS109"/>
    <mergeCell ref="AP110:AS110"/>
    <mergeCell ref="AT110:AW110"/>
    <mergeCell ref="AX110:BA110"/>
    <mergeCell ref="BB110:BE110"/>
    <mergeCell ref="BF110:BI110"/>
    <mergeCell ref="BJ110:BM110"/>
    <mergeCell ref="LJ109:LM109"/>
    <mergeCell ref="F110:I110"/>
    <mergeCell ref="J110:M110"/>
    <mergeCell ref="N110:Q110"/>
    <mergeCell ref="R110:U110"/>
    <mergeCell ref="V110:Y110"/>
    <mergeCell ref="Z110:AC110"/>
    <mergeCell ref="AD110:AG110"/>
    <mergeCell ref="AH110:AK110"/>
    <mergeCell ref="AL110:AO110"/>
    <mergeCell ref="KL109:KO109"/>
    <mergeCell ref="KP109:KS109"/>
    <mergeCell ref="KT109:KW109"/>
    <mergeCell ref="KX109:LA109"/>
    <mergeCell ref="LB109:LE109"/>
    <mergeCell ref="LF109:LI109"/>
    <mergeCell ref="JN109:JQ109"/>
    <mergeCell ref="JR109:JU109"/>
    <mergeCell ref="JV109:JY109"/>
    <mergeCell ref="JZ109:KC109"/>
    <mergeCell ref="KD109:KG109"/>
    <mergeCell ref="KH109:KK109"/>
    <mergeCell ref="IP109:IS109"/>
    <mergeCell ref="IT109:IW109"/>
    <mergeCell ref="IX109:JA109"/>
    <mergeCell ref="JB109:JE109"/>
    <mergeCell ref="DJ110:DM110"/>
    <mergeCell ref="DN110:DQ110"/>
    <mergeCell ref="DR110:DU110"/>
    <mergeCell ref="DV110:DY110"/>
    <mergeCell ref="DZ110:EC110"/>
    <mergeCell ref="ED110:EG110"/>
    <mergeCell ref="CL110:CO110"/>
    <mergeCell ref="CP110:CS110"/>
    <mergeCell ref="CT110:CW110"/>
    <mergeCell ref="CX110:DA110"/>
    <mergeCell ref="DB110:DE110"/>
    <mergeCell ref="DF110:DI110"/>
    <mergeCell ref="BN110:BQ110"/>
    <mergeCell ref="BR110:BU110"/>
    <mergeCell ref="BV110:BY110"/>
    <mergeCell ref="BZ110:CC110"/>
    <mergeCell ref="CD110:CG110"/>
    <mergeCell ref="CH110:CK110"/>
    <mergeCell ref="HR110:HU110"/>
    <mergeCell ref="HV110:HY110"/>
    <mergeCell ref="GD110:GG110"/>
    <mergeCell ref="GH110:GK110"/>
    <mergeCell ref="GL110:GO110"/>
    <mergeCell ref="GP110:GS110"/>
    <mergeCell ref="GT110:GW110"/>
    <mergeCell ref="GX110:HA110"/>
    <mergeCell ref="FF110:FI110"/>
    <mergeCell ref="FJ110:FM110"/>
    <mergeCell ref="FN110:FQ110"/>
    <mergeCell ref="FR110:FU110"/>
    <mergeCell ref="FV110:FY110"/>
    <mergeCell ref="FZ110:GC110"/>
    <mergeCell ref="EH110:EK110"/>
    <mergeCell ref="EL110:EO110"/>
    <mergeCell ref="EP110:ES110"/>
    <mergeCell ref="ET110:EW110"/>
    <mergeCell ref="EX110:FA110"/>
    <mergeCell ref="FB110:FE110"/>
    <mergeCell ref="KT110:KW110"/>
    <mergeCell ref="KX110:LA110"/>
    <mergeCell ref="LB110:LE110"/>
    <mergeCell ref="LF110:LI110"/>
    <mergeCell ref="LJ110:LM110"/>
    <mergeCell ref="F111:I111"/>
    <mergeCell ref="J111:M111"/>
    <mergeCell ref="N111:Q111"/>
    <mergeCell ref="R111:U111"/>
    <mergeCell ref="V111:Y111"/>
    <mergeCell ref="JV110:JY110"/>
    <mergeCell ref="JZ110:KC110"/>
    <mergeCell ref="KD110:KG110"/>
    <mergeCell ref="KH110:KK110"/>
    <mergeCell ref="KL110:KO110"/>
    <mergeCell ref="KP110:KS110"/>
    <mergeCell ref="IX110:JA110"/>
    <mergeCell ref="JB110:JE110"/>
    <mergeCell ref="JF110:JI110"/>
    <mergeCell ref="JJ110:JM110"/>
    <mergeCell ref="JN110:JQ110"/>
    <mergeCell ref="JR110:JU110"/>
    <mergeCell ref="HZ110:IC110"/>
    <mergeCell ref="ID110:IG110"/>
    <mergeCell ref="IH110:IK110"/>
    <mergeCell ref="IL110:IO110"/>
    <mergeCell ref="IP110:IS110"/>
    <mergeCell ref="IT110:IW110"/>
    <mergeCell ref="HB110:HE110"/>
    <mergeCell ref="HF110:HI110"/>
    <mergeCell ref="HJ110:HM110"/>
    <mergeCell ref="HN110:HQ110"/>
    <mergeCell ref="BV111:BY111"/>
    <mergeCell ref="BZ111:CC111"/>
    <mergeCell ref="CD111:CG111"/>
    <mergeCell ref="CH111:CK111"/>
    <mergeCell ref="CL111:CO111"/>
    <mergeCell ref="CP111:CS111"/>
    <mergeCell ref="AX111:BA111"/>
    <mergeCell ref="BB111:BE111"/>
    <mergeCell ref="BF111:BI111"/>
    <mergeCell ref="BJ111:BM111"/>
    <mergeCell ref="BN111:BQ111"/>
    <mergeCell ref="BR111:BU111"/>
    <mergeCell ref="Z111:AC111"/>
    <mergeCell ref="AD111:AG111"/>
    <mergeCell ref="AH111:AK111"/>
    <mergeCell ref="AL111:AO111"/>
    <mergeCell ref="AP111:AS111"/>
    <mergeCell ref="AT111:AW111"/>
    <mergeCell ref="EP111:ES111"/>
    <mergeCell ref="ET111:EW111"/>
    <mergeCell ref="EX111:FA111"/>
    <mergeCell ref="FB111:FE111"/>
    <mergeCell ref="FF111:FI111"/>
    <mergeCell ref="FJ111:FM111"/>
    <mergeCell ref="DR111:DU111"/>
    <mergeCell ref="DV111:DY111"/>
    <mergeCell ref="DZ111:EC111"/>
    <mergeCell ref="ED111:EG111"/>
    <mergeCell ref="EH111:EK111"/>
    <mergeCell ref="EL111:EO111"/>
    <mergeCell ref="CT111:CW111"/>
    <mergeCell ref="CX111:DA111"/>
    <mergeCell ref="DB111:DE111"/>
    <mergeCell ref="DF111:DI111"/>
    <mergeCell ref="DJ111:DM111"/>
    <mergeCell ref="DN111:DQ111"/>
    <mergeCell ref="HJ111:HM111"/>
    <mergeCell ref="HN111:HQ111"/>
    <mergeCell ref="HR111:HU111"/>
    <mergeCell ref="HV111:HY111"/>
    <mergeCell ref="HZ111:IC111"/>
    <mergeCell ref="ID111:IG111"/>
    <mergeCell ref="GL111:GO111"/>
    <mergeCell ref="GP111:GS111"/>
    <mergeCell ref="GT111:GW111"/>
    <mergeCell ref="GX111:HA111"/>
    <mergeCell ref="HB111:HE111"/>
    <mergeCell ref="HF111:HI111"/>
    <mergeCell ref="FN111:FQ111"/>
    <mergeCell ref="FR111:FU111"/>
    <mergeCell ref="FV111:FY111"/>
    <mergeCell ref="FZ111:GC111"/>
    <mergeCell ref="GD111:GG111"/>
    <mergeCell ref="GH111:GK111"/>
    <mergeCell ref="LB111:LE111"/>
    <mergeCell ref="LF111:LI111"/>
    <mergeCell ref="LJ111:LM111"/>
    <mergeCell ref="KD111:KG111"/>
    <mergeCell ref="KH111:KK111"/>
    <mergeCell ref="KL111:KO111"/>
    <mergeCell ref="KP111:KS111"/>
    <mergeCell ref="KT111:KW111"/>
    <mergeCell ref="KX111:LA111"/>
    <mergeCell ref="JF111:JI111"/>
    <mergeCell ref="JJ111:JM111"/>
    <mergeCell ref="JN111:JQ111"/>
    <mergeCell ref="JR111:JU111"/>
    <mergeCell ref="JV111:JY111"/>
    <mergeCell ref="JZ111:KC111"/>
    <mergeCell ref="IH111:IK111"/>
    <mergeCell ref="IL111:IO111"/>
    <mergeCell ref="IP111:IS111"/>
    <mergeCell ref="IT111:IW111"/>
    <mergeCell ref="IX111:JA111"/>
    <mergeCell ref="JB111:JE111"/>
    <mergeCell ref="F90:I90"/>
    <mergeCell ref="J90:M90"/>
    <mergeCell ref="N90:Q90"/>
    <mergeCell ref="R90:U90"/>
    <mergeCell ref="V90:Y90"/>
    <mergeCell ref="Z90:AC90"/>
    <mergeCell ref="F91:I91"/>
    <mergeCell ref="F92:I92"/>
    <mergeCell ref="J91:M91"/>
    <mergeCell ref="N91:Q91"/>
    <mergeCell ref="R91:U91"/>
    <mergeCell ref="V91:Y91"/>
    <mergeCell ref="Z91:AC91"/>
    <mergeCell ref="J92:M92"/>
    <mergeCell ref="N92:Q92"/>
    <mergeCell ref="R92:U92"/>
    <mergeCell ref="V92:Y92"/>
    <mergeCell ref="Z92:AC92"/>
    <mergeCell ref="AD90:AG90"/>
    <mergeCell ref="AH90:AK90"/>
    <mergeCell ref="AL90:AO90"/>
    <mergeCell ref="AP90:AS90"/>
    <mergeCell ref="AT90:AW90"/>
    <mergeCell ref="AX90:BA90"/>
    <mergeCell ref="BB90:BE90"/>
    <mergeCell ref="BF90:BI90"/>
    <mergeCell ref="BJ90:BM90"/>
    <mergeCell ref="BN90:BQ90"/>
    <mergeCell ref="BR90:BU90"/>
    <mergeCell ref="BV90:BY90"/>
    <mergeCell ref="BZ90:CC90"/>
    <mergeCell ref="CD90:CG90"/>
    <mergeCell ref="CH90:CK90"/>
    <mergeCell ref="CL90:CO90"/>
    <mergeCell ref="CP90:CS90"/>
    <mergeCell ref="CT90:CW90"/>
    <mergeCell ref="CX90:DA90"/>
    <mergeCell ref="DB90:DE90"/>
    <mergeCell ref="DF90:DI90"/>
    <mergeCell ref="DJ90:DM90"/>
    <mergeCell ref="DN90:DQ90"/>
    <mergeCell ref="DR90:DU90"/>
    <mergeCell ref="DV90:DY90"/>
    <mergeCell ref="DZ90:EC90"/>
    <mergeCell ref="ED90:EG90"/>
    <mergeCell ref="EH90:EK90"/>
    <mergeCell ref="EL90:EO90"/>
    <mergeCell ref="EP90:ES90"/>
    <mergeCell ref="ET90:EW90"/>
    <mergeCell ref="EX90:FA90"/>
    <mergeCell ref="FB90:FE90"/>
    <mergeCell ref="FF90:FI90"/>
    <mergeCell ref="FJ90:FM90"/>
    <mergeCell ref="FN90:FQ90"/>
    <mergeCell ref="FR90:FU90"/>
    <mergeCell ref="FV90:FY90"/>
    <mergeCell ref="FZ90:GC90"/>
    <mergeCell ref="GD90:GG90"/>
    <mergeCell ref="GH90:GK90"/>
    <mergeCell ref="GL90:GO90"/>
    <mergeCell ref="GP90:GS90"/>
    <mergeCell ref="GT90:GW90"/>
    <mergeCell ref="GX90:HA90"/>
    <mergeCell ref="HB90:HE90"/>
    <mergeCell ref="HF90:HI90"/>
    <mergeCell ref="HJ90:HM90"/>
    <mergeCell ref="HN90:HQ90"/>
    <mergeCell ref="HR90:HU90"/>
    <mergeCell ref="HV90:HY90"/>
    <mergeCell ref="HZ90:IC90"/>
    <mergeCell ref="ID90:IG90"/>
    <mergeCell ref="IH90:IK90"/>
    <mergeCell ref="IL90:IO90"/>
    <mergeCell ref="IP90:IS90"/>
    <mergeCell ref="IT90:IW90"/>
    <mergeCell ref="IX90:JA90"/>
    <mergeCell ref="JB90:JE90"/>
    <mergeCell ref="JF90:JI90"/>
    <mergeCell ref="JJ90:JM90"/>
    <mergeCell ref="JN90:JQ90"/>
    <mergeCell ref="JR90:JU90"/>
    <mergeCell ref="JV90:JY90"/>
    <mergeCell ref="JZ90:KC90"/>
    <mergeCell ref="KD90:KG90"/>
    <mergeCell ref="KH90:KK90"/>
    <mergeCell ref="KL90:KO90"/>
    <mergeCell ref="KP90:KS90"/>
    <mergeCell ref="KT90:KW90"/>
    <mergeCell ref="KX90:LA90"/>
    <mergeCell ref="LB90:LE90"/>
    <mergeCell ref="LF90:LI90"/>
    <mergeCell ref="LJ90:LM90"/>
    <mergeCell ref="AD91:AG91"/>
    <mergeCell ref="AH91:AK91"/>
    <mergeCell ref="AL91:AO91"/>
    <mergeCell ref="AP91:AS91"/>
    <mergeCell ref="AT91:AW91"/>
    <mergeCell ref="AX91:BA91"/>
    <mergeCell ref="BB91:BE91"/>
    <mergeCell ref="BF91:BI91"/>
    <mergeCell ref="BJ91:BM91"/>
    <mergeCell ref="BN91:BQ91"/>
    <mergeCell ref="BR91:BU91"/>
    <mergeCell ref="BV91:BY91"/>
    <mergeCell ref="BZ91:CC91"/>
    <mergeCell ref="CD91:CG91"/>
    <mergeCell ref="CH91:CK91"/>
    <mergeCell ref="CL91:CO91"/>
    <mergeCell ref="CP91:CS91"/>
    <mergeCell ref="CT91:CW91"/>
    <mergeCell ref="CX91:DA91"/>
    <mergeCell ref="DB91:DE91"/>
    <mergeCell ref="DF91:DI91"/>
    <mergeCell ref="DJ91:DM91"/>
    <mergeCell ref="DN91:DQ91"/>
    <mergeCell ref="DR91:DU91"/>
    <mergeCell ref="DV91:DY91"/>
    <mergeCell ref="DZ91:EC91"/>
    <mergeCell ref="ED91:EG91"/>
    <mergeCell ref="EH91:EK91"/>
    <mergeCell ref="EL91:EO91"/>
    <mergeCell ref="EP91:ES91"/>
    <mergeCell ref="ET91:EW91"/>
    <mergeCell ref="EX91:FA91"/>
    <mergeCell ref="FB91:FE91"/>
    <mergeCell ref="FF91:FI91"/>
    <mergeCell ref="FJ91:FM91"/>
    <mergeCell ref="FN91:FQ91"/>
    <mergeCell ref="FR91:FU91"/>
    <mergeCell ref="FV91:FY91"/>
    <mergeCell ref="FZ91:GC91"/>
    <mergeCell ref="GD91:GG91"/>
    <mergeCell ref="GH91:GK91"/>
    <mergeCell ref="GL91:GO91"/>
    <mergeCell ref="GP91:GS91"/>
    <mergeCell ref="GT91:GW91"/>
    <mergeCell ref="GX91:HA91"/>
    <mergeCell ref="HB91:HE91"/>
    <mergeCell ref="HF91:HI91"/>
    <mergeCell ref="HJ91:HM91"/>
    <mergeCell ref="HN91:HQ91"/>
    <mergeCell ref="HR91:HU91"/>
    <mergeCell ref="HV91:HY91"/>
    <mergeCell ref="HZ91:IC91"/>
    <mergeCell ref="ID91:IG91"/>
    <mergeCell ref="IH91:IK91"/>
    <mergeCell ref="IL91:IO91"/>
    <mergeCell ref="IP91:IS91"/>
    <mergeCell ref="IT91:IW91"/>
    <mergeCell ref="IX91:JA91"/>
    <mergeCell ref="JB91:JE91"/>
    <mergeCell ref="JF91:JI91"/>
    <mergeCell ref="JJ91:JM91"/>
    <mergeCell ref="JN91:JQ91"/>
    <mergeCell ref="JR91:JU91"/>
    <mergeCell ref="JV91:JY91"/>
    <mergeCell ref="JZ91:KC91"/>
    <mergeCell ref="KD91:KG91"/>
    <mergeCell ref="KH91:KK91"/>
    <mergeCell ref="KL91:KO91"/>
    <mergeCell ref="KP91:KS91"/>
    <mergeCell ref="KT91:KW91"/>
    <mergeCell ref="KX91:LA91"/>
    <mergeCell ref="LB91:LE91"/>
    <mergeCell ref="LF91:LI91"/>
    <mergeCell ref="LJ91:LM91"/>
    <mergeCell ref="AD92:AG92"/>
    <mergeCell ref="AH92:AK92"/>
    <mergeCell ref="AL92:AO92"/>
    <mergeCell ref="AP92:AS92"/>
    <mergeCell ref="AT92:AW92"/>
    <mergeCell ref="AX92:BA92"/>
    <mergeCell ref="BB92:BE92"/>
    <mergeCell ref="BF92:BI92"/>
    <mergeCell ref="BJ92:BM92"/>
    <mergeCell ref="BN92:BQ92"/>
    <mergeCell ref="BR92:BU92"/>
    <mergeCell ref="BV92:BY92"/>
    <mergeCell ref="BZ92:CC92"/>
    <mergeCell ref="CD92:CG92"/>
    <mergeCell ref="CH92:CK92"/>
    <mergeCell ref="CL92:CO92"/>
    <mergeCell ref="CP92:CS92"/>
    <mergeCell ref="CT92:CW92"/>
    <mergeCell ref="GH92:GK92"/>
    <mergeCell ref="GL92:GO92"/>
    <mergeCell ref="GP92:GS92"/>
    <mergeCell ref="GT92:GW92"/>
    <mergeCell ref="GX92:HA92"/>
    <mergeCell ref="HB92:HE92"/>
    <mergeCell ref="HF92:HI92"/>
    <mergeCell ref="HJ92:HM92"/>
    <mergeCell ref="HN92:HQ92"/>
    <mergeCell ref="HR92:HU92"/>
    <mergeCell ref="HV92:HY92"/>
    <mergeCell ref="HZ92:IC92"/>
    <mergeCell ref="CX92:DA92"/>
    <mergeCell ref="DB92:DE92"/>
    <mergeCell ref="DF92:DI92"/>
    <mergeCell ref="DJ92:DM92"/>
    <mergeCell ref="DN92:DQ92"/>
    <mergeCell ref="DR92:DU92"/>
    <mergeCell ref="DV92:DY92"/>
    <mergeCell ref="DZ92:EC92"/>
    <mergeCell ref="ED92:EG92"/>
    <mergeCell ref="EH92:EK92"/>
    <mergeCell ref="EL92:EO92"/>
    <mergeCell ref="EP92:ES92"/>
    <mergeCell ref="ET92:EW92"/>
    <mergeCell ref="EX92:FA92"/>
    <mergeCell ref="FB92:FE92"/>
    <mergeCell ref="FF92:FI92"/>
    <mergeCell ref="FJ92:FM92"/>
    <mergeCell ref="F77:LM77"/>
    <mergeCell ref="KT92:KW92"/>
    <mergeCell ref="KX92:LA92"/>
    <mergeCell ref="LB92:LE92"/>
    <mergeCell ref="LF92:LI92"/>
    <mergeCell ref="LJ92:LM92"/>
    <mergeCell ref="F9:LM9"/>
    <mergeCell ref="F10:LM10"/>
    <mergeCell ref="F31:LM31"/>
    <mergeCell ref="F60:LM60"/>
    <mergeCell ref="ID92:IG92"/>
    <mergeCell ref="IH92:IK92"/>
    <mergeCell ref="IL92:IO92"/>
    <mergeCell ref="IP92:IS92"/>
    <mergeCell ref="IT92:IW92"/>
    <mergeCell ref="IX92:JA92"/>
    <mergeCell ref="JB92:JE92"/>
    <mergeCell ref="JF92:JI92"/>
    <mergeCell ref="JJ92:JM92"/>
    <mergeCell ref="JN92:JQ92"/>
    <mergeCell ref="JR92:JU92"/>
    <mergeCell ref="JV92:JY92"/>
    <mergeCell ref="JZ92:KC92"/>
    <mergeCell ref="KD92:KG92"/>
    <mergeCell ref="KH92:KK92"/>
    <mergeCell ref="KL92:KO92"/>
    <mergeCell ref="KP92:KS92"/>
    <mergeCell ref="FN92:FQ92"/>
    <mergeCell ref="FR92:FU92"/>
    <mergeCell ref="FV92:FY92"/>
    <mergeCell ref="FZ92:GC92"/>
    <mergeCell ref="GD92:GG92"/>
    <mergeCell ref="AX6:BA6"/>
    <mergeCell ref="BB6:BE6"/>
    <mergeCell ref="BF6:BI6"/>
    <mergeCell ref="BJ6:BM6"/>
    <mergeCell ref="BN6:BQ6"/>
    <mergeCell ref="BR6:BU6"/>
    <mergeCell ref="BV6:BY6"/>
    <mergeCell ref="BZ6:CC6"/>
    <mergeCell ref="CD6:CG6"/>
    <mergeCell ref="CH6:CK6"/>
    <mergeCell ref="CL6:CO6"/>
    <mergeCell ref="CP6:CS6"/>
    <mergeCell ref="CT6:CW6"/>
    <mergeCell ref="CX6:DA6"/>
    <mergeCell ref="DB6:DE6"/>
    <mergeCell ref="DF6:DI6"/>
    <mergeCell ref="DJ6:DM6"/>
    <mergeCell ref="DN6:DQ6"/>
    <mergeCell ref="DR6:DU6"/>
    <mergeCell ref="DV6:DY6"/>
    <mergeCell ref="DZ6:EC6"/>
    <mergeCell ref="ED6:EG6"/>
    <mergeCell ref="EH6:EK6"/>
    <mergeCell ref="EL6:EO6"/>
    <mergeCell ref="EP6:ES6"/>
    <mergeCell ref="ET6:EW6"/>
    <mergeCell ref="EX6:FA6"/>
    <mergeCell ref="FB6:FE6"/>
    <mergeCell ref="FF6:FI6"/>
    <mergeCell ref="FJ6:FM6"/>
    <mergeCell ref="FN6:FQ6"/>
    <mergeCell ref="FR6:FU6"/>
    <mergeCell ref="FV6:FY6"/>
    <mergeCell ref="FZ6:GC6"/>
    <mergeCell ref="GD6:GG6"/>
    <mergeCell ref="GH6:GK6"/>
    <mergeCell ref="GL6:GO6"/>
    <mergeCell ref="GP6:GS6"/>
    <mergeCell ref="GT6:GW6"/>
    <mergeCell ref="GX6:HA6"/>
    <mergeCell ref="HB6:HE6"/>
    <mergeCell ref="HF6:HI6"/>
    <mergeCell ref="HJ6:HM6"/>
    <mergeCell ref="HN6:HQ6"/>
    <mergeCell ref="HR6:HU6"/>
    <mergeCell ref="HV6:HY6"/>
    <mergeCell ref="HZ6:IC6"/>
    <mergeCell ref="ID6:IG6"/>
    <mergeCell ref="IH6:IK6"/>
    <mergeCell ref="IL6:IO6"/>
    <mergeCell ref="IP6:IS6"/>
    <mergeCell ref="LJ6:LM6"/>
    <mergeCell ref="IT6:IW6"/>
    <mergeCell ref="IX6:JA6"/>
    <mergeCell ref="JB6:JE6"/>
    <mergeCell ref="JF6:JI6"/>
    <mergeCell ref="JJ6:JM6"/>
    <mergeCell ref="JN6:JQ6"/>
    <mergeCell ref="JR6:JU6"/>
    <mergeCell ref="JV6:JY6"/>
    <mergeCell ref="JZ6:KC6"/>
    <mergeCell ref="KD6:KG6"/>
    <mergeCell ref="KH6:KK6"/>
    <mergeCell ref="KL6:KO6"/>
    <mergeCell ref="KP6:KS6"/>
    <mergeCell ref="KT6:KW6"/>
    <mergeCell ref="KX6:LA6"/>
    <mergeCell ref="LB6:LE6"/>
    <mergeCell ref="LF6:LI6"/>
  </mergeCells>
  <conditionalFormatting sqref="F90 J90 N90 R90 V90 Z90 AD90 AH90 AL90 AP90 AT90 AX90 BB90 BF90 BJ90 BN90 BR90 BV90 BZ90 CD90 CH90 CL90 CP90 CT90 CX90 DB90 DF90 DJ90 DN90 DR90 DV90 DZ90 ED90 EH90 EL90 EP90 ET90 EX90 FB90 FF90 FJ90 FN90 FR90 FV90 FZ90 GD90 GH90 GL90 GP90 GT90 GX90 HB90 HF90 HJ90 HN90 HR90 HV90 HZ90 ID90 IH90 IL90 IP90 IT90 IX90 JB90 JF90 JJ90 JN90 JR90 JV90 JZ90 KD90 KH90 KL90 KP90 KT90 KX90 LB90 LF90 LJ90">
    <cfRule type="cellIs" dxfId="1" priority="9" operator="notEqual">
      <formula>F$87</formula>
    </cfRule>
  </conditionalFormatting>
  <conditionalFormatting sqref="F95 J95 N95 R95 V95 Z95 AD95 AH95 AL95 AP95 AT95 AX95 BB95 BF95 BJ95 BN95 BR95 BV95 BZ95 CD95 CH95 CL95 CP95 CT95 CX95 DB95 DF95 DJ95 DN95 DR95 DV95 DZ95 ED95 EH95 EL95 EP95 ET95 EX95 FB95 FF95 FJ95 FN95 FR95 FV95 FZ95 GD95 GH95 GL95 GP95 GT95 GX95 HB95 HF95 HJ95 HN95 HR95 HV95 HZ95 ID95 IH95 IL95 IP95 IT95 IX95 JB95 JF95 JJ95 JN95 JR95 JV95 JZ95 KD95 KH95 KL95 KP95 KT95 KX95 LB95 LF95 LJ95">
    <cfRule type="cellIs" dxfId="0" priority="12" operator="notEqual">
      <formula>F$94</formula>
    </cfRule>
  </conditionalFormatting>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8371" r:id="rId4" name="Button 3">
              <controlPr defaultSize="0" print="0" autoFill="0" autoPict="0" macro="[0]!tuscios_veiklos_grafiko">
                <anchor moveWithCells="1" sizeWithCells="1">
                  <from>
                    <xdr:col>3</xdr:col>
                    <xdr:colOff>30480</xdr:colOff>
                    <xdr:row>2</xdr:row>
                    <xdr:rowOff>152400</xdr:rowOff>
                  </from>
                  <to>
                    <xdr:col>3</xdr:col>
                    <xdr:colOff>952500</xdr:colOff>
                    <xdr:row>4</xdr:row>
                    <xdr:rowOff>60960</xdr:rowOff>
                  </to>
                </anchor>
              </controlPr>
            </control>
          </mc:Choice>
        </mc:AlternateContent>
        <mc:AlternateContent xmlns:mc="http://schemas.openxmlformats.org/markup-compatibility/2006">
          <mc:Choice Requires="x14">
            <control shapeId="58372" r:id="rId5" name="Button_mg31">
              <controlPr defaultSize="0" print="0" autoFill="0" autoPict="0" macro="[0]!Button_mg31_Click">
                <anchor moveWithCells="1" sizeWithCells="1">
                  <from>
                    <xdr:col>4</xdr:col>
                    <xdr:colOff>60960</xdr:colOff>
                    <xdr:row>3</xdr:row>
                    <xdr:rowOff>0</xdr:rowOff>
                  </from>
                  <to>
                    <xdr:col>4</xdr:col>
                    <xdr:colOff>495300</xdr:colOff>
                    <xdr:row>4</xdr:row>
                    <xdr:rowOff>0</xdr:rowOff>
                  </to>
                </anchor>
              </controlPr>
            </control>
          </mc:Choice>
        </mc:AlternateContent>
        <mc:AlternateContent xmlns:mc="http://schemas.openxmlformats.org/markup-compatibility/2006">
          <mc:Choice Requires="x14">
            <control shapeId="58373" r:id="rId6" name="Button_mg32">
              <controlPr defaultSize="0" print="0" autoFill="0" autoPict="0" macro="[0]!Button_mg32_Click">
                <anchor moveWithCells="1" sizeWithCells="1">
                  <from>
                    <xdr:col>4</xdr:col>
                    <xdr:colOff>60960</xdr:colOff>
                    <xdr:row>8</xdr:row>
                    <xdr:rowOff>22860</xdr:rowOff>
                  </from>
                  <to>
                    <xdr:col>4</xdr:col>
                    <xdr:colOff>495300</xdr:colOff>
                    <xdr:row>8</xdr:row>
                    <xdr:rowOff>190500</xdr:rowOff>
                  </to>
                </anchor>
              </controlPr>
            </control>
          </mc:Choice>
        </mc:AlternateContent>
        <mc:AlternateContent xmlns:mc="http://schemas.openxmlformats.org/markup-compatibility/2006">
          <mc:Choice Requires="x14">
            <control shapeId="58374" r:id="rId7" name="Button_mg321">
              <controlPr defaultSize="0" print="0" autoFill="0" autoPict="0" macro="[0]!Button_mg32_Click">
                <anchor moveWithCells="1">
                  <from>
                    <xdr:col>4</xdr:col>
                    <xdr:colOff>60960</xdr:colOff>
                    <xdr:row>30</xdr:row>
                    <xdr:rowOff>190500</xdr:rowOff>
                  </from>
                  <to>
                    <xdr:col>4</xdr:col>
                    <xdr:colOff>495300</xdr:colOff>
                    <xdr:row>31</xdr:row>
                    <xdr:rowOff>182880</xdr:rowOff>
                  </to>
                </anchor>
              </controlPr>
            </control>
          </mc:Choice>
        </mc:AlternateContent>
        <mc:AlternateContent xmlns:mc="http://schemas.openxmlformats.org/markup-compatibility/2006">
          <mc:Choice Requires="x14">
            <control shapeId="58375" r:id="rId8" name="Button_mg33">
              <controlPr defaultSize="0" print="0" autoFill="0" autoPict="0" macro="[0]!Button_mg33_Click">
                <anchor moveWithCells="1">
                  <from>
                    <xdr:col>4</xdr:col>
                    <xdr:colOff>68580</xdr:colOff>
                    <xdr:row>80</xdr:row>
                    <xdr:rowOff>22860</xdr:rowOff>
                  </from>
                  <to>
                    <xdr:col>4</xdr:col>
                    <xdr:colOff>518160</xdr:colOff>
                    <xdr:row>81</xdr:row>
                    <xdr:rowOff>22860</xdr:rowOff>
                  </to>
                </anchor>
              </controlPr>
            </control>
          </mc:Choice>
        </mc:AlternateContent>
        <mc:AlternateContent xmlns:mc="http://schemas.openxmlformats.org/markup-compatibility/2006">
          <mc:Choice Requires="x14">
            <control shapeId="58376" r:id="rId9" name="Button_mg34">
              <controlPr defaultSize="0" print="0" autoFill="0" autoPict="0" macro="[0]!Button_mg34_Click">
                <anchor moveWithCells="1" sizeWithCells="1">
                  <from>
                    <xdr:col>2</xdr:col>
                    <xdr:colOff>5623560</xdr:colOff>
                    <xdr:row>92</xdr:row>
                    <xdr:rowOff>76200</xdr:rowOff>
                  </from>
                  <to>
                    <xdr:col>2</xdr:col>
                    <xdr:colOff>5905500</xdr:colOff>
                    <xdr:row>92</xdr:row>
                    <xdr:rowOff>327660</xdr:rowOff>
                  </to>
                </anchor>
              </controlPr>
            </control>
          </mc:Choice>
        </mc:AlternateContent>
        <mc:AlternateContent xmlns:mc="http://schemas.openxmlformats.org/markup-compatibility/2006">
          <mc:Choice Requires="x14">
            <control shapeId="58377" r:id="rId10" name="Button_mg35">
              <controlPr defaultSize="0" print="0" autoFill="0" autoPict="0" macro="[0]!Button_mg35_Click">
                <anchor moveWithCells="1" sizeWithCells="1">
                  <from>
                    <xdr:col>4</xdr:col>
                    <xdr:colOff>68580</xdr:colOff>
                    <xdr:row>89</xdr:row>
                    <xdr:rowOff>22860</xdr:rowOff>
                  </from>
                  <to>
                    <xdr:col>4</xdr:col>
                    <xdr:colOff>518160</xdr:colOff>
                    <xdr:row>89</xdr:row>
                    <xdr:rowOff>182880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03"/>
  <dimension ref="A1:G8"/>
  <sheetViews>
    <sheetView workbookViewId="0"/>
  </sheetViews>
  <sheetFormatPr defaultRowHeight="14.4"/>
  <cols>
    <col min="1" max="1" width="3.6640625" customWidth="1"/>
    <col min="2" max="2" width="15.33203125" bestFit="1" customWidth="1"/>
    <col min="3" max="3" width="17.6640625" bestFit="1" customWidth="1"/>
    <col min="4" max="4" width="13.33203125" bestFit="1" customWidth="1"/>
    <col min="5" max="5" width="11.5546875" bestFit="1" customWidth="1"/>
    <col min="6" max="6" width="15.33203125" bestFit="1" customWidth="1"/>
    <col min="7" max="7" width="17.6640625" bestFit="1" customWidth="1"/>
    <col min="8" max="53" width="11.5546875" bestFit="1" customWidth="1"/>
  </cols>
  <sheetData>
    <row r="1" spans="1:7" ht="9" customHeight="1">
      <c r="A1" t="s">
        <v>521</v>
      </c>
    </row>
    <row r="2" spans="1:7">
      <c r="B2" s="168" t="s">
        <v>516</v>
      </c>
      <c r="C2" t="s">
        <v>757</v>
      </c>
      <c r="F2" s="168" t="s">
        <v>516</v>
      </c>
      <c r="G2" t="s">
        <v>757</v>
      </c>
    </row>
    <row r="4" spans="1:7">
      <c r="B4" s="168" t="s">
        <v>585</v>
      </c>
      <c r="F4" s="168" t="s">
        <v>585</v>
      </c>
      <c r="G4" s="168"/>
    </row>
    <row r="5" spans="1:7">
      <c r="B5" s="83" t="s">
        <v>313</v>
      </c>
      <c r="F5" s="83" t="s">
        <v>373</v>
      </c>
    </row>
    <row r="6" spans="1:7">
      <c r="B6" s="83" t="s">
        <v>314</v>
      </c>
      <c r="F6" s="83" t="s">
        <v>374</v>
      </c>
    </row>
    <row r="7" spans="1:7">
      <c r="B7" s="83" t="s">
        <v>315</v>
      </c>
      <c r="F7" s="83" t="s">
        <v>375</v>
      </c>
    </row>
    <row r="8" spans="1:7">
      <c r="B8" s="83" t="s">
        <v>758</v>
      </c>
      <c r="F8" s="83" t="s">
        <v>758</v>
      </c>
    </row>
  </sheetData>
  <pageMargins left="0.7" right="0.7" top="0.75" bottom="0.75" header="0.3" footer="0.3"/>
  <pageSetup paperSize="9" orientation="portrait"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theme="7" tint="0.39997558519241921"/>
    <pageSetUpPr fitToPage="1"/>
  </sheetPr>
  <dimension ref="B1:DG106"/>
  <sheetViews>
    <sheetView zoomScale="80" zoomScaleNormal="80" workbookViewId="0">
      <selection activeCell="D29" sqref="D29"/>
    </sheetView>
  </sheetViews>
  <sheetFormatPr defaultColWidth="0" defaultRowHeight="14.4" zeroHeight="1"/>
  <cols>
    <col min="1" max="2" width="3.6640625" customWidth="1"/>
    <col min="3" max="3" width="30.33203125" customWidth="1"/>
    <col min="4" max="4" width="36.33203125" customWidth="1"/>
    <col min="5" max="5" width="14" customWidth="1"/>
    <col min="6" max="6" width="61.6640625" customWidth="1"/>
    <col min="7" max="7" width="8.5546875" customWidth="1"/>
    <col min="8" max="8" width="6.5546875" customWidth="1"/>
    <col min="9" max="9" width="6.33203125" customWidth="1"/>
    <col min="10" max="10" width="16.33203125" customWidth="1"/>
    <col min="11" max="11" width="3.33203125" customWidth="1"/>
    <col min="12" max="20" width="9.33203125" hidden="1" customWidth="1"/>
    <col min="21" max="111" width="0" hidden="1" customWidth="1"/>
  </cols>
  <sheetData>
    <row r="1" spans="2:14" ht="9" customHeight="1" thickBot="1"/>
    <row r="2" spans="2:14" ht="66" customHeight="1" thickBot="1">
      <c r="B2" s="711" t="s">
        <v>412</v>
      </c>
      <c r="C2" s="712"/>
      <c r="D2" s="712"/>
      <c r="E2" s="712"/>
      <c r="F2" s="712"/>
      <c r="G2" s="712"/>
      <c r="H2" s="712"/>
      <c r="I2" s="712"/>
      <c r="J2" s="713"/>
      <c r="K2" s="100"/>
      <c r="L2" s="101" t="s">
        <v>203</v>
      </c>
      <c r="M2" s="101"/>
    </row>
    <row r="3" spans="2:14" ht="14.25" customHeight="1">
      <c r="B3" s="103"/>
      <c r="D3" s="102"/>
      <c r="E3" s="102"/>
      <c r="F3" s="102"/>
      <c r="G3" s="102"/>
      <c r="H3" s="102"/>
      <c r="I3" s="102"/>
      <c r="J3" s="104"/>
      <c r="K3" s="102"/>
      <c r="L3" s="102"/>
      <c r="M3" s="102"/>
    </row>
    <row r="4" spans="2:14" ht="19.5" customHeight="1">
      <c r="B4" s="103"/>
      <c r="C4" s="704" t="s">
        <v>240</v>
      </c>
      <c r="D4" s="705"/>
      <c r="E4" s="718" t="s">
        <v>581</v>
      </c>
      <c r="F4" s="718"/>
      <c r="G4" s="105"/>
      <c r="J4" s="106"/>
      <c r="N4" s="20"/>
    </row>
    <row r="5" spans="2:14" ht="14.25" customHeight="1">
      <c r="B5" s="103"/>
      <c r="C5" s="83"/>
      <c r="D5" s="83"/>
      <c r="E5" s="2"/>
      <c r="F5" s="2"/>
      <c r="G5" s="2"/>
      <c r="H5" s="2"/>
      <c r="I5" s="2"/>
      <c r="J5" s="107"/>
      <c r="K5" s="2"/>
      <c r="L5" s="2"/>
      <c r="M5" s="2"/>
      <c r="N5" s="20"/>
    </row>
    <row r="6" spans="2:14" ht="19.5" customHeight="1">
      <c r="B6" s="103"/>
      <c r="C6" s="704" t="s">
        <v>241</v>
      </c>
      <c r="D6" s="705"/>
      <c r="E6" s="719" t="s">
        <v>829</v>
      </c>
      <c r="F6" s="720"/>
      <c r="G6" s="720"/>
      <c r="H6" s="720"/>
      <c r="I6" s="721"/>
      <c r="J6" s="101"/>
      <c r="K6" s="100"/>
      <c r="L6" s="101"/>
      <c r="M6" s="101"/>
      <c r="N6" s="20"/>
    </row>
    <row r="7" spans="2:14" ht="14.25" customHeight="1">
      <c r="B7" s="103"/>
      <c r="C7" s="83"/>
      <c r="D7" s="83"/>
      <c r="J7" s="106"/>
    </row>
    <row r="8" spans="2:14" ht="19.5" customHeight="1">
      <c r="B8" s="103"/>
      <c r="C8" s="714" t="s">
        <v>242</v>
      </c>
      <c r="D8" s="715"/>
      <c r="E8" s="162">
        <v>44635</v>
      </c>
      <c r="J8" s="106"/>
    </row>
    <row r="9" spans="2:14" ht="14.25" customHeight="1">
      <c r="B9" s="103"/>
      <c r="C9" s="83"/>
      <c r="D9" s="83"/>
      <c r="J9" s="106"/>
    </row>
    <row r="10" spans="2:14" ht="19.5" customHeight="1">
      <c r="B10" s="103"/>
      <c r="C10" s="716" t="s">
        <v>243</v>
      </c>
      <c r="D10" s="717"/>
      <c r="E10" s="162">
        <v>44713</v>
      </c>
      <c r="F10" s="20"/>
      <c r="J10" s="106"/>
    </row>
    <row r="11" spans="2:14" ht="14.25" customHeight="1">
      <c r="B11" s="103"/>
      <c r="C11" s="83"/>
      <c r="D11" s="83"/>
      <c r="E11" s="83"/>
      <c r="J11" s="106"/>
    </row>
    <row r="12" spans="2:14" ht="19.5" customHeight="1">
      <c r="B12" s="103"/>
      <c r="C12" s="716" t="s">
        <v>244</v>
      </c>
      <c r="D12" s="717"/>
      <c r="E12" s="313">
        <v>35</v>
      </c>
      <c r="G12" s="20"/>
      <c r="J12" s="106"/>
    </row>
    <row r="13" spans="2:14" ht="14.25" customHeight="1">
      <c r="B13" s="103"/>
      <c r="C13" s="83"/>
      <c r="D13" s="83"/>
      <c r="F13" s="20"/>
      <c r="J13" s="106"/>
    </row>
    <row r="14" spans="2:14" ht="19.5" customHeight="1">
      <c r="B14" s="103"/>
      <c r="C14" s="704" t="s">
        <v>245</v>
      </c>
      <c r="D14" s="722"/>
      <c r="F14" s="20"/>
      <c r="J14" s="106"/>
    </row>
    <row r="15" spans="2:14" ht="14.25" customHeight="1">
      <c r="B15" s="103"/>
      <c r="C15" s="83"/>
      <c r="D15" s="83"/>
      <c r="F15" s="20"/>
      <c r="J15" s="106"/>
    </row>
    <row r="16" spans="2:14" ht="14.25" customHeight="1">
      <c r="B16" s="103"/>
      <c r="C16" s="722" t="s">
        <v>246</v>
      </c>
      <c r="D16" s="722"/>
      <c r="F16" s="20"/>
      <c r="J16" s="106"/>
    </row>
    <row r="17" spans="2:10" ht="14.25" customHeight="1">
      <c r="B17" s="103"/>
      <c r="C17" s="83"/>
      <c r="D17" s="83"/>
      <c r="F17" s="20"/>
      <c r="J17" s="106"/>
    </row>
    <row r="18" spans="2:10" ht="19.5" customHeight="1">
      <c r="B18" s="103"/>
      <c r="C18" s="716" t="s">
        <v>252</v>
      </c>
      <c r="D18" s="723"/>
      <c r="E18" s="108"/>
      <c r="F18" s="20"/>
      <c r="J18" s="106"/>
    </row>
    <row r="19" spans="2:10" ht="14.25" customHeight="1">
      <c r="B19" s="103"/>
      <c r="C19" s="83"/>
      <c r="D19" s="83"/>
      <c r="F19" s="20"/>
      <c r="J19" s="106"/>
    </row>
    <row r="20" spans="2:10" ht="19.5" customHeight="1">
      <c r="B20" s="103"/>
      <c r="C20" s="716" t="s">
        <v>404</v>
      </c>
      <c r="D20" s="723"/>
      <c r="E20" s="9"/>
      <c r="F20" s="20"/>
      <c r="H20" t="s">
        <v>140</v>
      </c>
      <c r="J20" s="106"/>
    </row>
    <row r="21" spans="2:10" ht="14.25" customHeight="1">
      <c r="B21" s="103"/>
      <c r="C21" s="83"/>
      <c r="D21" s="97"/>
      <c r="E21" s="9"/>
      <c r="F21" s="109"/>
      <c r="J21" s="106"/>
    </row>
    <row r="22" spans="2:10" ht="82.5" customHeight="1">
      <c r="B22" s="103"/>
      <c r="C22" s="724" t="s">
        <v>405</v>
      </c>
      <c r="D22" s="724"/>
      <c r="E22" s="9"/>
      <c r="F22" s="20"/>
      <c r="J22" s="106"/>
    </row>
    <row r="23" spans="2:10" ht="14.25" customHeight="1">
      <c r="B23" s="103"/>
      <c r="C23" s="83"/>
      <c r="D23" s="97"/>
      <c r="E23" s="110"/>
      <c r="F23" s="20"/>
      <c r="J23" s="106"/>
    </row>
    <row r="24" spans="2:10" ht="19.5" customHeight="1">
      <c r="B24" s="103"/>
      <c r="C24" s="704" t="s">
        <v>406</v>
      </c>
      <c r="D24" s="705"/>
      <c r="E24" s="725" t="s">
        <v>583</v>
      </c>
      <c r="F24" s="725"/>
      <c r="J24" s="106"/>
    </row>
    <row r="25" spans="2:10" ht="14.25" customHeight="1">
      <c r="B25" s="103"/>
      <c r="C25" s="83"/>
      <c r="D25" s="83"/>
      <c r="J25" s="106"/>
    </row>
    <row r="26" spans="2:10" ht="19.5" customHeight="1">
      <c r="B26" s="103"/>
      <c r="C26" s="704" t="s">
        <v>407</v>
      </c>
      <c r="D26" s="705"/>
      <c r="E26" s="708" t="s">
        <v>584</v>
      </c>
      <c r="F26" s="709"/>
      <c r="J26" s="106"/>
    </row>
    <row r="27" spans="2:10" ht="14.25" customHeight="1">
      <c r="B27" s="103"/>
      <c r="E27" s="20"/>
      <c r="F27" s="20"/>
      <c r="G27" s="16"/>
      <c r="J27" s="106"/>
    </row>
    <row r="28" spans="2:10" ht="42" customHeight="1">
      <c r="B28" s="103"/>
      <c r="C28" s="189" t="s">
        <v>408</v>
      </c>
      <c r="D28" s="706" t="s">
        <v>178</v>
      </c>
      <c r="E28" s="707"/>
      <c r="F28" s="707"/>
      <c r="G28" s="710" t="s">
        <v>182</v>
      </c>
      <c r="H28" s="710"/>
      <c r="J28" s="106"/>
    </row>
    <row r="29" spans="2:10" ht="21.75" customHeight="1">
      <c r="B29" s="103"/>
      <c r="C29" s="99"/>
      <c r="D29" s="517" t="s">
        <v>1017</v>
      </c>
      <c r="E29" s="383"/>
      <c r="F29" s="382"/>
      <c r="G29" s="381">
        <v>10</v>
      </c>
      <c r="H29" s="111"/>
      <c r="I29" s="121" t="b">
        <v>1</v>
      </c>
      <c r="J29" s="106"/>
    </row>
    <row r="30" spans="2:10" ht="14.25" customHeight="1">
      <c r="B30" s="103"/>
      <c r="C30" s="5"/>
      <c r="D30" s="102"/>
      <c r="E30" s="96"/>
      <c r="F30" s="93"/>
      <c r="G30" s="112"/>
      <c r="H30" s="111"/>
      <c r="I30" s="91"/>
      <c r="J30" s="106"/>
    </row>
    <row r="31" spans="2:10" ht="21.75" customHeight="1">
      <c r="B31" s="103"/>
      <c r="C31" s="99"/>
      <c r="D31" s="518" t="s">
        <v>1018</v>
      </c>
      <c r="E31" s="384"/>
      <c r="F31" s="385"/>
      <c r="G31" s="381">
        <v>10</v>
      </c>
      <c r="H31" s="111"/>
      <c r="I31" s="121" t="b">
        <v>1</v>
      </c>
      <c r="J31" s="106"/>
    </row>
    <row r="32" spans="2:10" ht="14.25" customHeight="1">
      <c r="B32" s="103"/>
      <c r="C32" s="113"/>
      <c r="D32" s="102"/>
      <c r="E32" s="96"/>
      <c r="F32" s="97"/>
      <c r="G32" s="112"/>
      <c r="H32" s="111"/>
      <c r="I32" s="91"/>
      <c r="J32" s="106"/>
    </row>
    <row r="33" spans="2:11" ht="21.75" customHeight="1">
      <c r="B33" s="103"/>
      <c r="C33" s="99"/>
      <c r="D33" s="122" t="s">
        <v>410</v>
      </c>
      <c r="E33" s="94"/>
      <c r="F33" s="95"/>
      <c r="G33" s="92">
        <v>10</v>
      </c>
      <c r="H33" s="111"/>
      <c r="I33" s="121" t="b">
        <v>0</v>
      </c>
      <c r="J33" s="106"/>
    </row>
    <row r="34" spans="2:11" ht="14.25" customHeight="1">
      <c r="B34" s="103"/>
      <c r="C34" s="113"/>
      <c r="D34" s="102"/>
      <c r="E34" s="96"/>
      <c r="F34" s="97"/>
      <c r="G34" s="112"/>
      <c r="H34" s="111"/>
      <c r="I34" s="91"/>
      <c r="J34" s="106"/>
    </row>
    <row r="35" spans="2:11" ht="21.75" customHeight="1">
      <c r="B35" s="103"/>
      <c r="C35" s="99"/>
      <c r="D35" s="122" t="s">
        <v>410</v>
      </c>
      <c r="E35" s="94"/>
      <c r="F35" s="95"/>
      <c r="G35" s="92">
        <v>10</v>
      </c>
      <c r="H35" s="111"/>
      <c r="I35" s="121" t="b">
        <v>0</v>
      </c>
      <c r="J35" s="106"/>
    </row>
    <row r="36" spans="2:11" ht="14.25" customHeight="1">
      <c r="B36" s="103"/>
      <c r="C36" s="113"/>
      <c r="D36" s="102"/>
      <c r="E36" s="98"/>
      <c r="F36" s="97"/>
      <c r="G36" s="112"/>
      <c r="H36" s="111"/>
      <c r="I36" s="91"/>
      <c r="J36" s="106"/>
    </row>
    <row r="37" spans="2:11" ht="21.75" customHeight="1">
      <c r="B37" s="103"/>
      <c r="C37" s="99"/>
      <c r="D37" s="122" t="s">
        <v>410</v>
      </c>
      <c r="E37" s="94"/>
      <c r="F37" s="95"/>
      <c r="G37" s="92">
        <v>10</v>
      </c>
      <c r="H37" s="111"/>
      <c r="I37" s="121" t="b">
        <v>0</v>
      </c>
      <c r="J37" s="106"/>
    </row>
    <row r="38" spans="2:11" ht="14.25" customHeight="1">
      <c r="B38" s="103"/>
      <c r="D38" s="2"/>
      <c r="E38" s="114"/>
      <c r="F38" s="20"/>
      <c r="J38" s="106"/>
    </row>
    <row r="39" spans="2:11" ht="15.75" customHeight="1">
      <c r="B39" s="103"/>
      <c r="C39" s="701" t="s">
        <v>413</v>
      </c>
      <c r="D39" s="702"/>
      <c r="E39" s="47">
        <v>0.04</v>
      </c>
      <c r="F39" s="20"/>
      <c r="J39" s="106"/>
    </row>
    <row r="40" spans="2:11" ht="14.25" customHeight="1">
      <c r="B40" s="103"/>
      <c r="F40" s="20"/>
      <c r="J40" s="106"/>
    </row>
    <row r="41" spans="2:11">
      <c r="B41" s="103"/>
      <c r="C41" s="701" t="s">
        <v>414</v>
      </c>
      <c r="D41" s="702"/>
      <c r="E41" s="47">
        <v>0.05</v>
      </c>
      <c r="F41" s="20"/>
      <c r="J41" s="106"/>
    </row>
    <row r="42" spans="2:11" ht="14.25" customHeight="1">
      <c r="B42" s="103"/>
      <c r="D42" s="2"/>
      <c r="E42" s="110"/>
      <c r="F42" s="20"/>
      <c r="J42" s="106"/>
    </row>
    <row r="43" spans="2:11">
      <c r="B43" s="103"/>
      <c r="C43" s="701" t="s">
        <v>415</v>
      </c>
      <c r="D43" s="702"/>
      <c r="E43" s="47">
        <v>0.03</v>
      </c>
      <c r="F43" s="20"/>
      <c r="J43" s="106"/>
    </row>
    <row r="44" spans="2:11" ht="14.25" customHeight="1">
      <c r="B44" s="103"/>
      <c r="J44" s="106"/>
    </row>
    <row r="45" spans="2:11">
      <c r="B45" s="103"/>
      <c r="C45" s="703" t="s">
        <v>580</v>
      </c>
      <c r="D45" s="703"/>
      <c r="J45" s="106"/>
    </row>
    <row r="46" spans="2:11">
      <c r="B46" s="103"/>
      <c r="J46" s="106"/>
    </row>
    <row r="47" spans="2:11">
      <c r="B47" s="103"/>
      <c r="J47" s="106"/>
    </row>
    <row r="48" spans="2:11" ht="15" thickBot="1">
      <c r="B48" s="103"/>
      <c r="K48" s="103"/>
    </row>
    <row r="49" spans="2:11">
      <c r="B49" s="115"/>
      <c r="C49" s="116"/>
      <c r="D49" s="116"/>
      <c r="E49" s="116"/>
      <c r="F49" s="116"/>
      <c r="G49" s="116"/>
      <c r="H49" s="116"/>
      <c r="I49" s="116"/>
      <c r="J49" s="117"/>
    </row>
    <row r="50" spans="2:11">
      <c r="B50" s="103"/>
      <c r="J50" s="106"/>
    </row>
    <row r="51" spans="2:11">
      <c r="B51" s="103"/>
      <c r="J51" s="106"/>
      <c r="K51" s="103"/>
    </row>
    <row r="52" spans="2:11" ht="15" thickBot="1">
      <c r="B52" s="118"/>
      <c r="C52" s="119"/>
      <c r="D52" s="119"/>
      <c r="E52" s="62" t="str">
        <f>"Copyright " &amp; "©"</f>
        <v>Copyright ©</v>
      </c>
      <c r="F52" s="61" t="str">
        <f ca="1">YEAR(TODAY()) &amp; " Všį Centrinė projektų valdymo agentūra." &amp; " Visos teisės saugomos. "</f>
        <v xml:space="preserve">2026 Všį Centrinė projektų valdymo agentūra. Visos teisės saugomos. </v>
      </c>
      <c r="G52" s="61"/>
      <c r="H52" s="61"/>
      <c r="I52" s="61"/>
      <c r="J52" s="120"/>
      <c r="K52" s="103"/>
    </row>
    <row r="53" spans="2:11">
      <c r="D53" s="116"/>
      <c r="E53" s="116"/>
      <c r="G53" s="116"/>
      <c r="H53" s="116"/>
      <c r="I53" s="116"/>
    </row>
    <row r="106" spans="111:111" hidden="1">
      <c r="DG106" s="63">
        <v>0.05</v>
      </c>
    </row>
  </sheetData>
  <sheetProtection algorithmName="SHA-512" hashValue="wGIZ9Rbg5PNc6aF81bku5ZIPxLsA78CrUNKSR0t2jW2Cdm184WHQMrXERbOIVpX2YxzRimtvJGzE+F2Ivs+QVA==" saltValue="Bpq22n7b5N/v6rWHWPJh0g==" spinCount="100000" sheet="1" objects="1" scenarios="1"/>
  <customSheetViews>
    <customSheetView guid="{B7831A28-C714-4DC9-BB36-A1304866CBB0}" showPageBreaks="1" fitToPage="1" topLeftCell="A35">
      <selection activeCell="C49" sqref="C49"/>
      <pageMargins left="0.7" right="0.7" top="0.75" bottom="0.75" header="0.3" footer="0.3"/>
      <pageSetup paperSize="9" scale="39" fitToWidth="2" orientation="landscape" r:id="rId1"/>
    </customSheetView>
  </customSheetViews>
  <mergeCells count="23">
    <mergeCell ref="G28:H28"/>
    <mergeCell ref="B2:J2"/>
    <mergeCell ref="C4:D4"/>
    <mergeCell ref="C6:D6"/>
    <mergeCell ref="C8:D8"/>
    <mergeCell ref="C10:D10"/>
    <mergeCell ref="E4:F4"/>
    <mergeCell ref="E6:I6"/>
    <mergeCell ref="C12:D12"/>
    <mergeCell ref="C14:D14"/>
    <mergeCell ref="C16:D16"/>
    <mergeCell ref="C18:D18"/>
    <mergeCell ref="C24:D24"/>
    <mergeCell ref="C20:D20"/>
    <mergeCell ref="C22:D22"/>
    <mergeCell ref="E24:F24"/>
    <mergeCell ref="C43:D43"/>
    <mergeCell ref="C45:D45"/>
    <mergeCell ref="C39:D39"/>
    <mergeCell ref="C26:D26"/>
    <mergeCell ref="D28:F28"/>
    <mergeCell ref="C41:D41"/>
    <mergeCell ref="E26:F26"/>
  </mergeCells>
  <dataValidations count="3">
    <dataValidation type="date" operator="greaterThan" allowBlank="1" showInputMessage="1" showErrorMessage="1" errorTitle="Priemonės vykdymo data" error="Įveskite priemonės vykdymo pradžios datą (pvz. 2020-01-01)" promptTitle="Datos formatas" prompt="Įveskite priemonės vykdymo pradžios datą (pvz. 2021-01-01)" sqref="E10" xr:uid="{00000000-0002-0000-0200-000000000000}">
      <formula1>43830</formula1>
    </dataValidation>
    <dataValidation type="decimal" allowBlank="1" showInputMessage="1" showErrorMessage="1" errorTitle="Procentai" error="Įveskite skaičių" sqref="E43 E41" xr:uid="{00000000-0002-0000-0200-000001000000}">
      <formula1>0</formula1>
      <formula2>1</formula2>
    </dataValidation>
    <dataValidation type="decimal" allowBlank="1" showInputMessage="1" showErrorMessage="1" errorTitle="Procentai" error="Procentus įveskite iš intervalo 0-100" sqref="E39" xr:uid="{00000000-0002-0000-0200-000002000000}">
      <formula1>0</formula1>
      <formula2>1</formula2>
    </dataValidation>
  </dataValidations>
  <pageMargins left="0.7" right="0.7" top="0.75" bottom="0.75" header="0.3" footer="0.3"/>
  <pageSetup paperSize="9" scale="39" fitToWidth="2" orientation="landscape" r:id="rId2"/>
  <drawing r:id="rId3"/>
  <legacyDrawing r:id="rId4"/>
  <mc:AlternateContent xmlns:mc="http://schemas.openxmlformats.org/markup-compatibility/2006">
    <mc:Choice Requires="x14">
      <controls>
        <mc:AlternateContent xmlns:mc="http://schemas.openxmlformats.org/markup-compatibility/2006">
          <mc:Choice Requires="x14">
            <control shapeId="1025" r:id="rId5" name="Drop Down 1">
              <controlPr defaultSize="0" autoLine="0" autoPict="0" macro="[0]!DropDown1_Change">
                <anchor moveWithCells="1">
                  <from>
                    <xdr:col>3</xdr:col>
                    <xdr:colOff>4191000</xdr:colOff>
                    <xdr:row>18</xdr:row>
                    <xdr:rowOff>175260</xdr:rowOff>
                  </from>
                  <to>
                    <xdr:col>5</xdr:col>
                    <xdr:colOff>1021080</xdr:colOff>
                    <xdr:row>19</xdr:row>
                    <xdr:rowOff>251460</xdr:rowOff>
                  </to>
                </anchor>
              </controlPr>
            </control>
          </mc:Choice>
        </mc:AlternateContent>
        <mc:AlternateContent xmlns:mc="http://schemas.openxmlformats.org/markup-compatibility/2006">
          <mc:Choice Requires="x14">
            <control shapeId="1026" r:id="rId6" name="List Box 1">
              <controlPr defaultSize="0" autoLine="0" autoPict="0" macro="[0]!ListBox1_Change">
                <anchor moveWithCells="1">
                  <from>
                    <xdr:col>4</xdr:col>
                    <xdr:colOff>0</xdr:colOff>
                    <xdr:row>21</xdr:row>
                    <xdr:rowOff>22860</xdr:rowOff>
                  </from>
                  <to>
                    <xdr:col>5</xdr:col>
                    <xdr:colOff>1013460</xdr:colOff>
                    <xdr:row>21</xdr:row>
                    <xdr:rowOff>1028700</xdr:rowOff>
                  </to>
                </anchor>
              </controlPr>
            </control>
          </mc:Choice>
        </mc:AlternateContent>
        <mc:AlternateContent xmlns:mc="http://schemas.openxmlformats.org/markup-compatibility/2006">
          <mc:Choice Requires="x14">
            <control shapeId="1027" r:id="rId7" name="Drop Down 2">
              <controlPr defaultSize="0" autoLine="0" autoPict="0" macro="[0]!DropDown2_Change">
                <anchor moveWithCells="1">
                  <from>
                    <xdr:col>4</xdr:col>
                    <xdr:colOff>22860</xdr:colOff>
                    <xdr:row>13</xdr:row>
                    <xdr:rowOff>22860</xdr:rowOff>
                  </from>
                  <to>
                    <xdr:col>5</xdr:col>
                    <xdr:colOff>1028700</xdr:colOff>
                    <xdr:row>14</xdr:row>
                    <xdr:rowOff>30480</xdr:rowOff>
                  </to>
                </anchor>
              </controlPr>
            </control>
          </mc:Choice>
        </mc:AlternateContent>
        <mc:AlternateContent xmlns:mc="http://schemas.openxmlformats.org/markup-compatibility/2006">
          <mc:Choice Requires="x14">
            <control shapeId="1028" r:id="rId8" name="Option Button 4">
              <controlPr defaultSize="0" autoFill="0" autoLine="0" autoPict="0" macro="[0]!OptionButton4_Click" altText="Veiksmingumas">
                <anchor moveWithCells="1">
                  <from>
                    <xdr:col>4</xdr:col>
                    <xdr:colOff>22860</xdr:colOff>
                    <xdr:row>17</xdr:row>
                    <xdr:rowOff>22860</xdr:rowOff>
                  </from>
                  <to>
                    <xdr:col>5</xdr:col>
                    <xdr:colOff>137160</xdr:colOff>
                    <xdr:row>17</xdr:row>
                    <xdr:rowOff>251460</xdr:rowOff>
                  </to>
                </anchor>
              </controlPr>
            </control>
          </mc:Choice>
        </mc:AlternateContent>
        <mc:AlternateContent xmlns:mc="http://schemas.openxmlformats.org/markup-compatibility/2006">
          <mc:Choice Requires="x14">
            <control shapeId="1029" r:id="rId9" name="Option Button 5">
              <controlPr defaultSize="0" autoFill="0" autoLine="0" autoPict="0" macro="[0]!OptionButton5_Click">
                <anchor moveWithCells="1">
                  <from>
                    <xdr:col>5</xdr:col>
                    <xdr:colOff>190500</xdr:colOff>
                    <xdr:row>17</xdr:row>
                    <xdr:rowOff>22860</xdr:rowOff>
                  </from>
                  <to>
                    <xdr:col>5</xdr:col>
                    <xdr:colOff>1059180</xdr:colOff>
                    <xdr:row>17</xdr:row>
                    <xdr:rowOff>251460</xdr:rowOff>
                  </to>
                </anchor>
              </controlPr>
            </control>
          </mc:Choice>
        </mc:AlternateContent>
        <mc:AlternateContent xmlns:mc="http://schemas.openxmlformats.org/markup-compatibility/2006">
          <mc:Choice Requires="x14">
            <control shapeId="1030" r:id="rId10" name="Button 07">
              <controlPr defaultSize="0" print="0" autoFill="0" autoPict="0" macro="[0]!Button1_Click">
                <anchor moveWithCells="1" sizeWithCells="1">
                  <from>
                    <xdr:col>5</xdr:col>
                    <xdr:colOff>137160</xdr:colOff>
                    <xdr:row>10</xdr:row>
                    <xdr:rowOff>175260</xdr:rowOff>
                  </from>
                  <to>
                    <xdr:col>5</xdr:col>
                    <xdr:colOff>1104900</xdr:colOff>
                    <xdr:row>12</xdr:row>
                    <xdr:rowOff>22860</xdr:rowOff>
                  </to>
                </anchor>
              </controlPr>
            </control>
          </mc:Choice>
        </mc:AlternateContent>
        <mc:AlternateContent xmlns:mc="http://schemas.openxmlformats.org/markup-compatibility/2006">
          <mc:Choice Requires="x14">
            <control shapeId="1037" r:id="rId11" name="Spinner 13">
              <controlPr defaultSize="0" autoPict="0" macro="[0]!Spinner13_Change">
                <anchor moveWithCells="1" sizeWithCells="1">
                  <from>
                    <xdr:col>7</xdr:col>
                    <xdr:colOff>22860</xdr:colOff>
                    <xdr:row>28</xdr:row>
                    <xdr:rowOff>22860</xdr:rowOff>
                  </from>
                  <to>
                    <xdr:col>7</xdr:col>
                    <xdr:colOff>441960</xdr:colOff>
                    <xdr:row>28</xdr:row>
                    <xdr:rowOff>266700</xdr:rowOff>
                  </to>
                </anchor>
              </controlPr>
            </control>
          </mc:Choice>
        </mc:AlternateContent>
        <mc:AlternateContent xmlns:mc="http://schemas.openxmlformats.org/markup-compatibility/2006">
          <mc:Choice Requires="x14">
            <control shapeId="1038" r:id="rId12" name="Spinner 14">
              <controlPr defaultSize="0" autoPict="0" macro="[0]!Spinner14_Change">
                <anchor moveWithCells="1" sizeWithCells="1">
                  <from>
                    <xdr:col>7</xdr:col>
                    <xdr:colOff>22860</xdr:colOff>
                    <xdr:row>30</xdr:row>
                    <xdr:rowOff>22860</xdr:rowOff>
                  </from>
                  <to>
                    <xdr:col>7</xdr:col>
                    <xdr:colOff>441960</xdr:colOff>
                    <xdr:row>30</xdr:row>
                    <xdr:rowOff>266700</xdr:rowOff>
                  </to>
                </anchor>
              </controlPr>
            </control>
          </mc:Choice>
        </mc:AlternateContent>
        <mc:AlternateContent xmlns:mc="http://schemas.openxmlformats.org/markup-compatibility/2006">
          <mc:Choice Requires="x14">
            <control shapeId="1039" r:id="rId13" name="Spinner 15">
              <controlPr defaultSize="0" autoPict="0" macro="[0]!Spinner15_Change">
                <anchor moveWithCells="1" sizeWithCells="1">
                  <from>
                    <xdr:col>7</xdr:col>
                    <xdr:colOff>22860</xdr:colOff>
                    <xdr:row>32</xdr:row>
                    <xdr:rowOff>22860</xdr:rowOff>
                  </from>
                  <to>
                    <xdr:col>7</xdr:col>
                    <xdr:colOff>441960</xdr:colOff>
                    <xdr:row>32</xdr:row>
                    <xdr:rowOff>266700</xdr:rowOff>
                  </to>
                </anchor>
              </controlPr>
            </control>
          </mc:Choice>
        </mc:AlternateContent>
        <mc:AlternateContent xmlns:mc="http://schemas.openxmlformats.org/markup-compatibility/2006">
          <mc:Choice Requires="x14">
            <control shapeId="1040" r:id="rId14" name="Spinner 16">
              <controlPr defaultSize="0" autoPict="0" macro="[0]!Spinner16_Change">
                <anchor moveWithCells="1" sizeWithCells="1">
                  <from>
                    <xdr:col>7</xdr:col>
                    <xdr:colOff>22860</xdr:colOff>
                    <xdr:row>34</xdr:row>
                    <xdr:rowOff>22860</xdr:rowOff>
                  </from>
                  <to>
                    <xdr:col>7</xdr:col>
                    <xdr:colOff>441960</xdr:colOff>
                    <xdr:row>34</xdr:row>
                    <xdr:rowOff>266700</xdr:rowOff>
                  </to>
                </anchor>
              </controlPr>
            </control>
          </mc:Choice>
        </mc:AlternateContent>
        <mc:AlternateContent xmlns:mc="http://schemas.openxmlformats.org/markup-compatibility/2006">
          <mc:Choice Requires="x14">
            <control shapeId="1041" r:id="rId15" name="Spinner 17">
              <controlPr defaultSize="0" autoPict="0" macro="[0]!Spinner17_Change">
                <anchor moveWithCells="1" sizeWithCells="1">
                  <from>
                    <xdr:col>7</xdr:col>
                    <xdr:colOff>22860</xdr:colOff>
                    <xdr:row>36</xdr:row>
                    <xdr:rowOff>22860</xdr:rowOff>
                  </from>
                  <to>
                    <xdr:col>7</xdr:col>
                    <xdr:colOff>441960</xdr:colOff>
                    <xdr:row>36</xdr:row>
                    <xdr:rowOff>266700</xdr:rowOff>
                  </to>
                </anchor>
              </controlPr>
            </control>
          </mc:Choice>
        </mc:AlternateContent>
        <mc:AlternateContent xmlns:mc="http://schemas.openxmlformats.org/markup-compatibility/2006">
          <mc:Choice Requires="x14">
            <control shapeId="1044" r:id="rId16" name="Button 09">
              <controlPr defaultSize="0" print="0" autoFill="0" autoPict="0" macro="[0]!Button20_Click">
                <anchor moveWithCells="1" sizeWithCells="1">
                  <from>
                    <xdr:col>5</xdr:col>
                    <xdr:colOff>4259580</xdr:colOff>
                    <xdr:row>44</xdr:row>
                    <xdr:rowOff>175260</xdr:rowOff>
                  </from>
                  <to>
                    <xdr:col>8</xdr:col>
                    <xdr:colOff>22860</xdr:colOff>
                    <xdr:row>47</xdr:row>
                    <xdr:rowOff>22860</xdr:rowOff>
                  </to>
                </anchor>
              </controlPr>
            </control>
          </mc:Choice>
        </mc:AlternateContent>
        <mc:AlternateContent xmlns:mc="http://schemas.openxmlformats.org/markup-compatibility/2006">
          <mc:Choice Requires="x14">
            <control shapeId="1045" r:id="rId17" name="Check Box 21">
              <controlPr defaultSize="0" autoFill="0" autoLine="0" autoPict="0" macro="[0]!CheckBox21_Click" altText="Alternatyva 1">
                <anchor moveWithCells="1">
                  <from>
                    <xdr:col>2</xdr:col>
                    <xdr:colOff>365760</xdr:colOff>
                    <xdr:row>28</xdr:row>
                    <xdr:rowOff>30480</xdr:rowOff>
                  </from>
                  <to>
                    <xdr:col>2</xdr:col>
                    <xdr:colOff>1203960</xdr:colOff>
                    <xdr:row>28</xdr:row>
                    <xdr:rowOff>266700</xdr:rowOff>
                  </to>
                </anchor>
              </controlPr>
            </control>
          </mc:Choice>
        </mc:AlternateContent>
        <mc:AlternateContent xmlns:mc="http://schemas.openxmlformats.org/markup-compatibility/2006">
          <mc:Choice Requires="x14">
            <control shapeId="1050" r:id="rId18" name="Check Box 22">
              <controlPr defaultSize="0" autoFill="0" autoLine="0" autoPict="0" macro="[0]!CheckBox22_Click" altText="Alternatyva 1">
                <anchor moveWithCells="1">
                  <from>
                    <xdr:col>2</xdr:col>
                    <xdr:colOff>342900</xdr:colOff>
                    <xdr:row>30</xdr:row>
                    <xdr:rowOff>30480</xdr:rowOff>
                  </from>
                  <to>
                    <xdr:col>2</xdr:col>
                    <xdr:colOff>1203960</xdr:colOff>
                    <xdr:row>31</xdr:row>
                    <xdr:rowOff>0</xdr:rowOff>
                  </to>
                </anchor>
              </controlPr>
            </control>
          </mc:Choice>
        </mc:AlternateContent>
        <mc:AlternateContent xmlns:mc="http://schemas.openxmlformats.org/markup-compatibility/2006">
          <mc:Choice Requires="x14">
            <control shapeId="1051" r:id="rId19" name="Check Box 23">
              <controlPr defaultSize="0" autoFill="0" autoLine="0" autoPict="0" macro="[0]!CheckBox23_Click" altText="Alternatyva 1">
                <anchor moveWithCells="1">
                  <from>
                    <xdr:col>2</xdr:col>
                    <xdr:colOff>365760</xdr:colOff>
                    <xdr:row>32</xdr:row>
                    <xdr:rowOff>30480</xdr:rowOff>
                  </from>
                  <to>
                    <xdr:col>2</xdr:col>
                    <xdr:colOff>1203960</xdr:colOff>
                    <xdr:row>33</xdr:row>
                    <xdr:rowOff>0</xdr:rowOff>
                  </to>
                </anchor>
              </controlPr>
            </control>
          </mc:Choice>
        </mc:AlternateContent>
        <mc:AlternateContent xmlns:mc="http://schemas.openxmlformats.org/markup-compatibility/2006">
          <mc:Choice Requires="x14">
            <control shapeId="1052" r:id="rId20" name="Check Box 24">
              <controlPr defaultSize="0" autoFill="0" autoLine="0" autoPict="0" macro="[0]!CheckBox24_Click" altText="Alternatyva 1">
                <anchor moveWithCells="1">
                  <from>
                    <xdr:col>2</xdr:col>
                    <xdr:colOff>342900</xdr:colOff>
                    <xdr:row>34</xdr:row>
                    <xdr:rowOff>22860</xdr:rowOff>
                  </from>
                  <to>
                    <xdr:col>2</xdr:col>
                    <xdr:colOff>1173480</xdr:colOff>
                    <xdr:row>34</xdr:row>
                    <xdr:rowOff>251460</xdr:rowOff>
                  </to>
                </anchor>
              </controlPr>
            </control>
          </mc:Choice>
        </mc:AlternateContent>
        <mc:AlternateContent xmlns:mc="http://schemas.openxmlformats.org/markup-compatibility/2006">
          <mc:Choice Requires="x14">
            <control shapeId="1053" r:id="rId21" name="Check Box 25">
              <controlPr defaultSize="0" autoFill="0" autoLine="0" autoPict="0" macro="[0]!CheckBox25_Click" altText="Alternatyva 1">
                <anchor moveWithCells="1">
                  <from>
                    <xdr:col>2</xdr:col>
                    <xdr:colOff>335280</xdr:colOff>
                    <xdr:row>36</xdr:row>
                    <xdr:rowOff>30480</xdr:rowOff>
                  </from>
                  <to>
                    <xdr:col>2</xdr:col>
                    <xdr:colOff>1203960</xdr:colOff>
                    <xdr:row>37</xdr:row>
                    <xdr:rowOff>0</xdr:rowOff>
                  </to>
                </anchor>
              </controlPr>
            </control>
          </mc:Choice>
        </mc:AlternateContent>
        <mc:AlternateContent xmlns:mc="http://schemas.openxmlformats.org/markup-compatibility/2006">
          <mc:Choice Requires="x14">
            <control shapeId="1054" r:id="rId22" name="Check Box 30">
              <controlPr defaultSize="0" autoFill="0" autoLine="0" autoPict="0" macro="[0]!DA">
                <anchor moveWithCells="1">
                  <from>
                    <xdr:col>4</xdr:col>
                    <xdr:colOff>22860</xdr:colOff>
                    <xdr:row>14</xdr:row>
                    <xdr:rowOff>175260</xdr:rowOff>
                  </from>
                  <to>
                    <xdr:col>5</xdr:col>
                    <xdr:colOff>411480</xdr:colOff>
                    <xdr:row>16</xdr:row>
                    <xdr:rowOff>99060</xdr:rowOff>
                  </to>
                </anchor>
              </controlPr>
            </control>
          </mc:Choice>
        </mc:AlternateContent>
        <mc:AlternateContent xmlns:mc="http://schemas.openxmlformats.org/markup-compatibility/2006">
          <mc:Choice Requires="x14">
            <control shapeId="1056" r:id="rId23" name="Button 01">
              <controlPr defaultSize="0" print="0" autoFill="0" autoPict="0" macro="[0]!Button01_Click">
                <anchor moveWithCells="1">
                  <from>
                    <xdr:col>9</xdr:col>
                    <xdr:colOff>22860</xdr:colOff>
                    <xdr:row>9</xdr:row>
                    <xdr:rowOff>22860</xdr:rowOff>
                  </from>
                  <to>
                    <xdr:col>9</xdr:col>
                    <xdr:colOff>411480</xdr:colOff>
                    <xdr:row>9</xdr:row>
                    <xdr:rowOff>228600</xdr:rowOff>
                  </to>
                </anchor>
              </controlPr>
            </control>
          </mc:Choice>
        </mc:AlternateContent>
        <mc:AlternateContent xmlns:mc="http://schemas.openxmlformats.org/markup-compatibility/2006">
          <mc:Choice Requires="x14">
            <control shapeId="1057" r:id="rId24" name="Button 02">
              <controlPr defaultSize="0" print="0" autoFill="0" autoPict="0" macro="[0]!Button02_Click">
                <anchor moveWithCells="1">
                  <from>
                    <xdr:col>9</xdr:col>
                    <xdr:colOff>22860</xdr:colOff>
                    <xdr:row>13</xdr:row>
                    <xdr:rowOff>22860</xdr:rowOff>
                  </from>
                  <to>
                    <xdr:col>9</xdr:col>
                    <xdr:colOff>411480</xdr:colOff>
                    <xdr:row>13</xdr:row>
                    <xdr:rowOff>228600</xdr:rowOff>
                  </to>
                </anchor>
              </controlPr>
            </control>
          </mc:Choice>
        </mc:AlternateContent>
        <mc:AlternateContent xmlns:mc="http://schemas.openxmlformats.org/markup-compatibility/2006">
          <mc:Choice Requires="x14">
            <control shapeId="1058" r:id="rId25" name="Button 03">
              <controlPr defaultSize="0" print="0" autoFill="0" autoPict="0" macro="[0]!Button03_Click">
                <anchor moveWithCells="1">
                  <from>
                    <xdr:col>9</xdr:col>
                    <xdr:colOff>0</xdr:colOff>
                    <xdr:row>17</xdr:row>
                    <xdr:rowOff>22860</xdr:rowOff>
                  </from>
                  <to>
                    <xdr:col>9</xdr:col>
                    <xdr:colOff>411480</xdr:colOff>
                    <xdr:row>17</xdr:row>
                    <xdr:rowOff>228600</xdr:rowOff>
                  </to>
                </anchor>
              </controlPr>
            </control>
          </mc:Choice>
        </mc:AlternateContent>
        <mc:AlternateContent xmlns:mc="http://schemas.openxmlformats.org/markup-compatibility/2006">
          <mc:Choice Requires="x14">
            <control shapeId="1059" r:id="rId26" name="Button 04">
              <controlPr defaultSize="0" print="0" autoFill="0" autoPict="0" macro="[0]!Button04_Click">
                <anchor moveWithCells="1">
                  <from>
                    <xdr:col>9</xdr:col>
                    <xdr:colOff>0</xdr:colOff>
                    <xdr:row>39</xdr:row>
                    <xdr:rowOff>175260</xdr:rowOff>
                  </from>
                  <to>
                    <xdr:col>9</xdr:col>
                    <xdr:colOff>411480</xdr:colOff>
                    <xdr:row>41</xdr:row>
                    <xdr:rowOff>22860</xdr:rowOff>
                  </to>
                </anchor>
              </controlPr>
            </control>
          </mc:Choice>
        </mc:AlternateContent>
        <mc:AlternateContent xmlns:mc="http://schemas.openxmlformats.org/markup-compatibility/2006">
          <mc:Choice Requires="x14">
            <control shapeId="1063" r:id="rId27" name="Button 08">
              <controlPr defaultSize="0" print="0" autoFill="0" autoPict="0" macro="[0]!Button08_Click">
                <anchor moveWithCells="1" sizeWithCells="1">
                  <from>
                    <xdr:col>9</xdr:col>
                    <xdr:colOff>0</xdr:colOff>
                    <xdr:row>49</xdr:row>
                    <xdr:rowOff>137160</xdr:rowOff>
                  </from>
                  <to>
                    <xdr:col>9</xdr:col>
                    <xdr:colOff>746760</xdr:colOff>
                    <xdr:row>51</xdr:row>
                    <xdr:rowOff>137160</xdr:rowOff>
                  </to>
                </anchor>
              </controlPr>
            </control>
          </mc:Choice>
        </mc:AlternateContent>
        <mc:AlternateContent xmlns:mc="http://schemas.openxmlformats.org/markup-compatibility/2006">
          <mc:Choice Requires="x14">
            <control shapeId="1064" r:id="rId28" name="Button 05">
              <controlPr defaultSize="0" print="0" autoFill="0" autoPict="0" macro="[0]!Button05_Click">
                <anchor moveWithCells="1">
                  <from>
                    <xdr:col>9</xdr:col>
                    <xdr:colOff>22860</xdr:colOff>
                    <xdr:row>21</xdr:row>
                    <xdr:rowOff>365760</xdr:rowOff>
                  </from>
                  <to>
                    <xdr:col>9</xdr:col>
                    <xdr:colOff>411480</xdr:colOff>
                    <xdr:row>21</xdr:row>
                    <xdr:rowOff>594360</xdr:rowOff>
                  </to>
                </anchor>
              </controlPr>
            </control>
          </mc:Choice>
        </mc:AlternateContent>
        <mc:AlternateContent xmlns:mc="http://schemas.openxmlformats.org/markup-compatibility/2006">
          <mc:Choice Requires="x14">
            <control shapeId="1066" r:id="rId29" name="Button 066">
              <controlPr defaultSize="0" print="0" autoFill="0" autoPict="0" macro="[0]!Button066_Click">
                <anchor moveWithCells="1">
                  <from>
                    <xdr:col>9</xdr:col>
                    <xdr:colOff>22860</xdr:colOff>
                    <xdr:row>15</xdr:row>
                    <xdr:rowOff>22860</xdr:rowOff>
                  </from>
                  <to>
                    <xdr:col>9</xdr:col>
                    <xdr:colOff>411480</xdr:colOff>
                    <xdr:row>16</xdr:row>
                    <xdr:rowOff>60960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date" operator="greaterThan" allowBlank="1" showInputMessage="1" showErrorMessage="1" errorTitle="Pildymo data" error="Įrašykite skaičiuoklės pildymo datą (pvz. 2020-03-30). " promptTitle="Datos formatas" prompt="Įrašykite skaičiuoklės pildymo datą (pvz. 2020-03-30). " xr:uid="{00000000-0002-0000-0200-000003000000}">
          <x14:formula1>
            <xm:f>Data1!J2</xm:f>
          </x14:formula1>
          <xm:sqref>E8</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0">
    <pageSetUpPr fitToPage="1"/>
  </sheetPr>
  <dimension ref="A1:DJ130"/>
  <sheetViews>
    <sheetView zoomScale="80" zoomScaleNormal="80" workbookViewId="0">
      <pane xSplit="7" ySplit="6" topLeftCell="AD34" activePane="bottomRight" state="frozen"/>
      <selection pane="topRight" activeCell="H1" sqref="H1"/>
      <selection pane="bottomLeft" activeCell="A7" sqref="A7"/>
      <selection pane="bottomRight" activeCell="C46" sqref="C46"/>
    </sheetView>
  </sheetViews>
  <sheetFormatPr defaultColWidth="0" defaultRowHeight="0" customHeight="1" zeroHeight="1"/>
  <cols>
    <col min="1" max="1" width="3.6640625" style="91" customWidth="1"/>
    <col min="2" max="2" width="6.5546875" customWidth="1"/>
    <col min="3" max="3" width="65.6640625" style="2" customWidth="1"/>
    <col min="4" max="4" width="4.5546875" customWidth="1"/>
    <col min="5" max="5" width="16" customWidth="1"/>
    <col min="6" max="6" width="16.33203125" bestFit="1" customWidth="1"/>
    <col min="7" max="7" width="16.33203125" customWidth="1"/>
    <col min="8" max="43" width="13.6640625" customWidth="1"/>
    <col min="44" max="107" width="13.6640625" hidden="1" customWidth="1"/>
    <col min="108" max="108" width="9.33203125" customWidth="1"/>
    <col min="109" max="109" width="9.33203125" style="45" hidden="1" customWidth="1"/>
    <col min="110" max="111" width="9.33203125" hidden="1" customWidth="1"/>
    <col min="112" max="112" width="13.6640625" hidden="1" customWidth="1"/>
    <col min="113" max="114" width="0" hidden="1" customWidth="1"/>
  </cols>
  <sheetData>
    <row r="1" spans="1:112" ht="9" customHeight="1"/>
    <row r="2" spans="1:112" ht="14.4">
      <c r="B2" s="18" t="s">
        <v>158</v>
      </c>
      <c r="C2"/>
    </row>
    <row r="3" spans="1:112" ht="14.4">
      <c r="B3" s="179" t="str">
        <f>IF(INDEX(A1_pav,1,1)=0,"",INDEX(A1_pav,1,1))</f>
        <v>Eismo kontrolės sistemų diegimas;
Eismo saugumo priemonių diegimas susikirtimo su geležinkeliu vietose: a) vieno lygio geležinkelio pervažų modernizavimas, diegiant eismo saugumo priemones (25 pervažos); b) dviejų lygių pėsčiųjų perėjų įrengimas panaikinant vieno lygio susikirtimus (2 tuneliai); c) dviejų lygių pėsčiųjų perėjų (viadukų) modernizavimas (3 viadukai);
Sankryžų rekonstravimas;
Saugaus eismo priemonių, mažinančių arba visiškai šalinančių juodųjų dėmių riziką, įdiegimas (AB „Via Lietuva“);
Jūrų transporto eismo sąlygų gerinimas Šventosios jūrų uoste; 
Saugų eismą gerinančių priemonių diegimas TEN-T keliuose (SaF, 3.1.2 veikla)</v>
      </c>
      <c r="C3" s="180"/>
      <c r="D3" s="180"/>
      <c r="E3" s="181"/>
      <c r="F3" s="178"/>
      <c r="G3" s="2"/>
    </row>
    <row r="4" spans="1:112" ht="15" customHeight="1">
      <c r="B4" s="127"/>
      <c r="C4" s="127"/>
      <c r="D4" s="9"/>
      <c r="E4" s="190"/>
      <c r="F4" s="9"/>
    </row>
    <row r="5" spans="1:112" ht="14.4">
      <c r="B5" s="18" t="s">
        <v>202</v>
      </c>
      <c r="C5" s="127"/>
      <c r="F5" s="726" t="s">
        <v>31</v>
      </c>
      <c r="G5" s="727"/>
      <c r="H5" s="33">
        <v>0</v>
      </c>
      <c r="I5" s="33">
        <v>1</v>
      </c>
      <c r="J5" s="33">
        <v>2</v>
      </c>
      <c r="K5" s="33">
        <v>3</v>
      </c>
      <c r="L5" s="33">
        <v>4</v>
      </c>
      <c r="M5" s="33">
        <v>5</v>
      </c>
      <c r="N5" s="33">
        <v>6</v>
      </c>
      <c r="O5" s="33">
        <v>7</v>
      </c>
      <c r="P5" s="33">
        <v>8</v>
      </c>
      <c r="Q5" s="33">
        <v>9</v>
      </c>
      <c r="R5" s="33">
        <v>10</v>
      </c>
      <c r="S5" s="33">
        <v>11</v>
      </c>
      <c r="T5" s="33">
        <v>12</v>
      </c>
      <c r="U5" s="33">
        <v>13</v>
      </c>
      <c r="V5" s="33">
        <v>14</v>
      </c>
      <c r="W5" s="33">
        <v>15</v>
      </c>
      <c r="X5" s="33">
        <v>16</v>
      </c>
      <c r="Y5" s="33">
        <v>17</v>
      </c>
      <c r="Z5" s="33">
        <v>18</v>
      </c>
      <c r="AA5" s="33">
        <v>19</v>
      </c>
      <c r="AB5" s="33">
        <v>20</v>
      </c>
      <c r="AC5" s="33">
        <v>21</v>
      </c>
      <c r="AD5" s="33">
        <v>22</v>
      </c>
      <c r="AE5" s="33">
        <v>23</v>
      </c>
      <c r="AF5" s="33">
        <v>24</v>
      </c>
      <c r="AG5" s="33">
        <v>25</v>
      </c>
      <c r="AH5" s="33">
        <v>26</v>
      </c>
      <c r="AI5" s="33">
        <v>27</v>
      </c>
      <c r="AJ5" s="33">
        <v>28</v>
      </c>
      <c r="AK5" s="33">
        <v>29</v>
      </c>
      <c r="AL5" s="33">
        <v>30</v>
      </c>
      <c r="AM5" s="33">
        <v>31</v>
      </c>
      <c r="AN5" s="33">
        <v>32</v>
      </c>
      <c r="AO5" s="33">
        <v>33</v>
      </c>
      <c r="AP5" s="33">
        <v>34</v>
      </c>
      <c r="AQ5" s="33">
        <v>35</v>
      </c>
      <c r="AR5" s="33">
        <v>36</v>
      </c>
      <c r="AS5" s="33">
        <v>37</v>
      </c>
      <c r="AT5" s="33">
        <v>38</v>
      </c>
      <c r="AU5" s="33">
        <v>39</v>
      </c>
      <c r="AV5" s="33">
        <v>40</v>
      </c>
      <c r="AW5" s="33">
        <v>41</v>
      </c>
      <c r="AX5" s="33">
        <v>42</v>
      </c>
      <c r="AY5" s="33">
        <v>43</v>
      </c>
      <c r="AZ5" s="33">
        <v>44</v>
      </c>
      <c r="BA5" s="33">
        <v>45</v>
      </c>
      <c r="BB5" s="33">
        <v>46</v>
      </c>
      <c r="BC5" s="33">
        <v>47</v>
      </c>
      <c r="BD5" s="33">
        <v>48</v>
      </c>
      <c r="BE5" s="33">
        <v>49</v>
      </c>
      <c r="BF5" s="33">
        <v>50</v>
      </c>
      <c r="BG5" s="33">
        <v>51</v>
      </c>
      <c r="BH5" s="33">
        <v>52</v>
      </c>
      <c r="BI5" s="33">
        <v>53</v>
      </c>
      <c r="BJ5" s="33">
        <v>54</v>
      </c>
      <c r="BK5" s="33">
        <v>55</v>
      </c>
      <c r="BL5" s="33">
        <v>56</v>
      </c>
      <c r="BM5" s="33">
        <v>57</v>
      </c>
      <c r="BN5" s="33">
        <v>58</v>
      </c>
      <c r="BO5" s="33">
        <v>59</v>
      </c>
      <c r="BP5" s="33">
        <v>60</v>
      </c>
      <c r="BQ5" s="33">
        <v>61</v>
      </c>
      <c r="BR5" s="33">
        <v>62</v>
      </c>
      <c r="BS5" s="33">
        <v>63</v>
      </c>
      <c r="BT5" s="33">
        <v>64</v>
      </c>
      <c r="BU5" s="33">
        <v>65</v>
      </c>
      <c r="BV5" s="33">
        <v>66</v>
      </c>
      <c r="BW5" s="33">
        <v>67</v>
      </c>
      <c r="BX5" s="33">
        <v>68</v>
      </c>
      <c r="BY5" s="33">
        <v>69</v>
      </c>
      <c r="BZ5" s="33">
        <v>70</v>
      </c>
      <c r="CA5" s="33">
        <v>71</v>
      </c>
      <c r="CB5" s="33">
        <v>72</v>
      </c>
      <c r="CC5" s="33">
        <v>73</v>
      </c>
      <c r="CD5" s="33">
        <v>74</v>
      </c>
      <c r="CE5" s="33">
        <v>75</v>
      </c>
      <c r="CF5" s="33">
        <v>76</v>
      </c>
      <c r="CG5" s="33">
        <v>77</v>
      </c>
      <c r="CH5" s="33">
        <v>78</v>
      </c>
      <c r="CI5" s="33">
        <v>79</v>
      </c>
      <c r="CJ5" s="33">
        <v>80</v>
      </c>
      <c r="CK5" s="33">
        <v>81</v>
      </c>
      <c r="CL5" s="33">
        <v>82</v>
      </c>
      <c r="CM5" s="33">
        <v>83</v>
      </c>
      <c r="CN5" s="33">
        <v>84</v>
      </c>
      <c r="CO5" s="33">
        <v>85</v>
      </c>
      <c r="CP5" s="33">
        <v>86</v>
      </c>
      <c r="CQ5" s="33">
        <v>87</v>
      </c>
      <c r="CR5" s="33">
        <v>88</v>
      </c>
      <c r="CS5" s="33">
        <v>89</v>
      </c>
      <c r="CT5" s="33">
        <v>90</v>
      </c>
      <c r="CU5" s="33">
        <v>91</v>
      </c>
      <c r="CV5" s="33">
        <v>92</v>
      </c>
      <c r="CW5" s="33">
        <v>93</v>
      </c>
      <c r="CX5" s="33">
        <v>94</v>
      </c>
      <c r="CY5" s="33">
        <v>95</v>
      </c>
      <c r="CZ5" s="33">
        <v>96</v>
      </c>
      <c r="DA5" s="33">
        <v>97</v>
      </c>
      <c r="DB5" s="33">
        <v>98</v>
      </c>
      <c r="DC5" s="33">
        <v>99</v>
      </c>
    </row>
    <row r="6" spans="1:112" s="25" customFormat="1" ht="32.25" customHeight="1">
      <c r="A6" s="175"/>
      <c r="B6" s="12" t="s">
        <v>3</v>
      </c>
      <c r="C6" s="13" t="s">
        <v>159</v>
      </c>
      <c r="D6" s="13"/>
      <c r="E6" s="12" t="s">
        <v>206</v>
      </c>
      <c r="F6" s="13" t="s">
        <v>33</v>
      </c>
      <c r="G6" s="12" t="s">
        <v>32</v>
      </c>
      <c r="H6" s="12" t="str">
        <f ca="1">IF(PVP="",TEXT(TODAY(),"yyyy"),TEXT(PVP,"yyyy"))</f>
        <v>2022</v>
      </c>
      <c r="I6" s="12">
        <f ca="1">$H$6+I5</f>
        <v>2023</v>
      </c>
      <c r="J6" s="12">
        <f t="shared" ref="J6:AF6" ca="1" si="0">$H$6+J5</f>
        <v>2024</v>
      </c>
      <c r="K6" s="12">
        <f t="shared" ca="1" si="0"/>
        <v>2025</v>
      </c>
      <c r="L6" s="12">
        <f t="shared" ca="1" si="0"/>
        <v>2026</v>
      </c>
      <c r="M6" s="12">
        <f t="shared" ca="1" si="0"/>
        <v>2027</v>
      </c>
      <c r="N6" s="12">
        <f t="shared" ca="1" si="0"/>
        <v>2028</v>
      </c>
      <c r="O6" s="12">
        <f t="shared" ca="1" si="0"/>
        <v>2029</v>
      </c>
      <c r="P6" s="12">
        <f t="shared" ca="1" si="0"/>
        <v>2030</v>
      </c>
      <c r="Q6" s="12">
        <f t="shared" ca="1" si="0"/>
        <v>2031</v>
      </c>
      <c r="R6" s="12">
        <f t="shared" ca="1" si="0"/>
        <v>2032</v>
      </c>
      <c r="S6" s="12">
        <f t="shared" ca="1" si="0"/>
        <v>2033</v>
      </c>
      <c r="T6" s="12">
        <f t="shared" ca="1" si="0"/>
        <v>2034</v>
      </c>
      <c r="U6" s="12">
        <f t="shared" ca="1" si="0"/>
        <v>2035</v>
      </c>
      <c r="V6" s="12">
        <f t="shared" ca="1" si="0"/>
        <v>2036</v>
      </c>
      <c r="W6" s="12">
        <f t="shared" ca="1" si="0"/>
        <v>2037</v>
      </c>
      <c r="X6" s="12">
        <f t="shared" ca="1" si="0"/>
        <v>2038</v>
      </c>
      <c r="Y6" s="12">
        <f t="shared" ca="1" si="0"/>
        <v>2039</v>
      </c>
      <c r="Z6" s="12">
        <f t="shared" ca="1" si="0"/>
        <v>2040</v>
      </c>
      <c r="AA6" s="12">
        <f t="shared" ca="1" si="0"/>
        <v>2041</v>
      </c>
      <c r="AB6" s="12">
        <f t="shared" ca="1" si="0"/>
        <v>2042</v>
      </c>
      <c r="AC6" s="12">
        <f t="shared" ca="1" si="0"/>
        <v>2043</v>
      </c>
      <c r="AD6" s="12">
        <f t="shared" ca="1" si="0"/>
        <v>2044</v>
      </c>
      <c r="AE6" s="12">
        <f t="shared" ca="1" si="0"/>
        <v>2045</v>
      </c>
      <c r="AF6" s="12">
        <f t="shared" ca="1" si="0"/>
        <v>2046</v>
      </c>
      <c r="AG6" s="12">
        <f t="shared" ref="AG6:BL6" ca="1" si="1">$H$6+AG5</f>
        <v>2047</v>
      </c>
      <c r="AH6" s="12">
        <f t="shared" ca="1" si="1"/>
        <v>2048</v>
      </c>
      <c r="AI6" s="12">
        <f t="shared" ca="1" si="1"/>
        <v>2049</v>
      </c>
      <c r="AJ6" s="12">
        <f t="shared" ca="1" si="1"/>
        <v>2050</v>
      </c>
      <c r="AK6" s="12">
        <f t="shared" ca="1" si="1"/>
        <v>2051</v>
      </c>
      <c r="AL6" s="12">
        <f t="shared" ca="1" si="1"/>
        <v>2052</v>
      </c>
      <c r="AM6" s="12">
        <f t="shared" ca="1" si="1"/>
        <v>2053</v>
      </c>
      <c r="AN6" s="12">
        <f t="shared" ca="1" si="1"/>
        <v>2054</v>
      </c>
      <c r="AO6" s="12">
        <f t="shared" ca="1" si="1"/>
        <v>2055</v>
      </c>
      <c r="AP6" s="12">
        <f t="shared" ca="1" si="1"/>
        <v>2056</v>
      </c>
      <c r="AQ6" s="12">
        <f t="shared" ca="1" si="1"/>
        <v>2057</v>
      </c>
      <c r="AR6" s="12">
        <f t="shared" ca="1" si="1"/>
        <v>2058</v>
      </c>
      <c r="AS6" s="12">
        <f t="shared" ca="1" si="1"/>
        <v>2059</v>
      </c>
      <c r="AT6" s="12">
        <f t="shared" ca="1" si="1"/>
        <v>2060</v>
      </c>
      <c r="AU6" s="12">
        <f t="shared" ca="1" si="1"/>
        <v>2061</v>
      </c>
      <c r="AV6" s="12">
        <f t="shared" ca="1" si="1"/>
        <v>2062</v>
      </c>
      <c r="AW6" s="12">
        <f t="shared" ca="1" si="1"/>
        <v>2063</v>
      </c>
      <c r="AX6" s="12">
        <f t="shared" ca="1" si="1"/>
        <v>2064</v>
      </c>
      <c r="AY6" s="12">
        <f t="shared" ca="1" si="1"/>
        <v>2065</v>
      </c>
      <c r="AZ6" s="12">
        <f t="shared" ca="1" si="1"/>
        <v>2066</v>
      </c>
      <c r="BA6" s="12">
        <f t="shared" ca="1" si="1"/>
        <v>2067</v>
      </c>
      <c r="BB6" s="12">
        <f t="shared" ca="1" si="1"/>
        <v>2068</v>
      </c>
      <c r="BC6" s="12">
        <f t="shared" ca="1" si="1"/>
        <v>2069</v>
      </c>
      <c r="BD6" s="12">
        <f t="shared" ca="1" si="1"/>
        <v>2070</v>
      </c>
      <c r="BE6" s="12">
        <f t="shared" ca="1" si="1"/>
        <v>2071</v>
      </c>
      <c r="BF6" s="12">
        <f t="shared" ca="1" si="1"/>
        <v>2072</v>
      </c>
      <c r="BG6" s="12">
        <f t="shared" ca="1" si="1"/>
        <v>2073</v>
      </c>
      <c r="BH6" s="12">
        <f t="shared" ca="1" si="1"/>
        <v>2074</v>
      </c>
      <c r="BI6" s="12">
        <f t="shared" ca="1" si="1"/>
        <v>2075</v>
      </c>
      <c r="BJ6" s="12">
        <f t="shared" ca="1" si="1"/>
        <v>2076</v>
      </c>
      <c r="BK6" s="12">
        <f t="shared" ca="1" si="1"/>
        <v>2077</v>
      </c>
      <c r="BL6" s="12">
        <f t="shared" ca="1" si="1"/>
        <v>2078</v>
      </c>
      <c r="BM6" s="12">
        <f t="shared" ref="BM6:CR6" ca="1" si="2">$H$6+BM5</f>
        <v>2079</v>
      </c>
      <c r="BN6" s="12">
        <f t="shared" ca="1" si="2"/>
        <v>2080</v>
      </c>
      <c r="BO6" s="12">
        <f t="shared" ca="1" si="2"/>
        <v>2081</v>
      </c>
      <c r="BP6" s="12">
        <f t="shared" ca="1" si="2"/>
        <v>2082</v>
      </c>
      <c r="BQ6" s="12">
        <f t="shared" ca="1" si="2"/>
        <v>2083</v>
      </c>
      <c r="BR6" s="12">
        <f t="shared" ca="1" si="2"/>
        <v>2084</v>
      </c>
      <c r="BS6" s="12">
        <f t="shared" ca="1" si="2"/>
        <v>2085</v>
      </c>
      <c r="BT6" s="12">
        <f t="shared" ca="1" si="2"/>
        <v>2086</v>
      </c>
      <c r="BU6" s="12">
        <f t="shared" ca="1" si="2"/>
        <v>2087</v>
      </c>
      <c r="BV6" s="12">
        <f t="shared" ca="1" si="2"/>
        <v>2088</v>
      </c>
      <c r="BW6" s="12">
        <f t="shared" ca="1" si="2"/>
        <v>2089</v>
      </c>
      <c r="BX6" s="12">
        <f t="shared" ca="1" si="2"/>
        <v>2090</v>
      </c>
      <c r="BY6" s="12">
        <f t="shared" ca="1" si="2"/>
        <v>2091</v>
      </c>
      <c r="BZ6" s="12">
        <f t="shared" ca="1" si="2"/>
        <v>2092</v>
      </c>
      <c r="CA6" s="12">
        <f t="shared" ca="1" si="2"/>
        <v>2093</v>
      </c>
      <c r="CB6" s="12">
        <f t="shared" ca="1" si="2"/>
        <v>2094</v>
      </c>
      <c r="CC6" s="12">
        <f t="shared" ca="1" si="2"/>
        <v>2095</v>
      </c>
      <c r="CD6" s="12">
        <f t="shared" ca="1" si="2"/>
        <v>2096</v>
      </c>
      <c r="CE6" s="12">
        <f t="shared" ca="1" si="2"/>
        <v>2097</v>
      </c>
      <c r="CF6" s="12">
        <f t="shared" ca="1" si="2"/>
        <v>2098</v>
      </c>
      <c r="CG6" s="12">
        <f t="shared" ca="1" si="2"/>
        <v>2099</v>
      </c>
      <c r="CH6" s="12">
        <f t="shared" ca="1" si="2"/>
        <v>2100</v>
      </c>
      <c r="CI6" s="12">
        <f t="shared" ca="1" si="2"/>
        <v>2101</v>
      </c>
      <c r="CJ6" s="12">
        <f t="shared" ca="1" si="2"/>
        <v>2102</v>
      </c>
      <c r="CK6" s="12">
        <f t="shared" ca="1" si="2"/>
        <v>2103</v>
      </c>
      <c r="CL6" s="12">
        <f t="shared" ca="1" si="2"/>
        <v>2104</v>
      </c>
      <c r="CM6" s="12">
        <f t="shared" ca="1" si="2"/>
        <v>2105</v>
      </c>
      <c r="CN6" s="12">
        <f t="shared" ca="1" si="2"/>
        <v>2106</v>
      </c>
      <c r="CO6" s="12">
        <f t="shared" ca="1" si="2"/>
        <v>2107</v>
      </c>
      <c r="CP6" s="12">
        <f t="shared" ca="1" si="2"/>
        <v>2108</v>
      </c>
      <c r="CQ6" s="12">
        <f t="shared" ca="1" si="2"/>
        <v>2109</v>
      </c>
      <c r="CR6" s="12">
        <f t="shared" ca="1" si="2"/>
        <v>2110</v>
      </c>
      <c r="CS6" s="12">
        <f t="shared" ref="CS6:DC6" ca="1" si="3">$H$6+CS5</f>
        <v>2111</v>
      </c>
      <c r="CT6" s="12">
        <f t="shared" ca="1" si="3"/>
        <v>2112</v>
      </c>
      <c r="CU6" s="12">
        <f t="shared" ca="1" si="3"/>
        <v>2113</v>
      </c>
      <c r="CV6" s="12">
        <f t="shared" ca="1" si="3"/>
        <v>2114</v>
      </c>
      <c r="CW6" s="12">
        <f t="shared" ca="1" si="3"/>
        <v>2115</v>
      </c>
      <c r="CX6" s="12">
        <f t="shared" ca="1" si="3"/>
        <v>2116</v>
      </c>
      <c r="CY6" s="12">
        <f t="shared" ca="1" si="3"/>
        <v>2117</v>
      </c>
      <c r="CZ6" s="12">
        <f t="shared" ca="1" si="3"/>
        <v>2118</v>
      </c>
      <c r="DA6" s="12">
        <f t="shared" ca="1" si="3"/>
        <v>2119</v>
      </c>
      <c r="DB6" s="12">
        <f t="shared" ca="1" si="3"/>
        <v>2120</v>
      </c>
      <c r="DC6" s="12">
        <f t="shared" ca="1" si="3"/>
        <v>2121</v>
      </c>
      <c r="DE6" s="46">
        <f>SUM(DE7:DE116)</f>
        <v>0</v>
      </c>
      <c r="DF6" s="46">
        <f>SUM(DF7:DF116)</f>
        <v>351</v>
      </c>
      <c r="DG6" s="25" t="s">
        <v>227</v>
      </c>
      <c r="DH6" s="25" t="s">
        <v>249</v>
      </c>
    </row>
    <row r="7" spans="1:112" ht="15" customHeight="1">
      <c r="B7" s="5" t="s">
        <v>16</v>
      </c>
      <c r="C7" s="15" t="s">
        <v>38</v>
      </c>
      <c r="D7" s="5"/>
      <c r="E7" s="5"/>
      <c r="F7" s="34">
        <f>F8+F9+F88-F99+F110</f>
        <v>65074231.176527239</v>
      </c>
      <c r="G7" s="34">
        <f>SUMIF($H$5:$DC$5,"&lt;="&amp;PAL,$H7:$DC7)</f>
        <v>112724278.33280954</v>
      </c>
      <c r="H7" s="34">
        <f t="shared" ref="H7:AM7" si="4">H8+H9+H88-H99-H110</f>
        <v>0</v>
      </c>
      <c r="I7" s="34">
        <f t="shared" si="4"/>
        <v>5244384.9000000004</v>
      </c>
      <c r="J7" s="34">
        <f t="shared" si="4"/>
        <v>1813453.1035238095</v>
      </c>
      <c r="K7" s="34">
        <f t="shared" si="4"/>
        <v>3356278.3200238096</v>
      </c>
      <c r="L7" s="34">
        <f t="shared" si="4"/>
        <v>5913389.0335238101</v>
      </c>
      <c r="M7" s="34">
        <f t="shared" si="4"/>
        <v>14413538.103523809</v>
      </c>
      <c r="N7" s="34">
        <f t="shared" si="4"/>
        <v>16577422.103523809</v>
      </c>
      <c r="O7" s="34">
        <f t="shared" si="4"/>
        <v>9430037.1035238095</v>
      </c>
      <c r="P7" s="34">
        <f t="shared" si="4"/>
        <v>171237.10352380952</v>
      </c>
      <c r="Q7" s="34">
        <f t="shared" si="4"/>
        <v>171237.10352380952</v>
      </c>
      <c r="R7" s="34">
        <f t="shared" si="4"/>
        <v>171237.10352380952</v>
      </c>
      <c r="S7" s="34">
        <f t="shared" si="4"/>
        <v>171237.10352380952</v>
      </c>
      <c r="T7" s="34">
        <f t="shared" si="4"/>
        <v>2333.5835238095387</v>
      </c>
      <c r="U7" s="34">
        <f t="shared" si="4"/>
        <v>-3016072.8164761905</v>
      </c>
      <c r="V7" s="34">
        <f t="shared" si="4"/>
        <v>166567.18352380954</v>
      </c>
      <c r="W7" s="34">
        <f t="shared" si="4"/>
        <v>-700398.31647619046</v>
      </c>
      <c r="X7" s="34">
        <f t="shared" si="4"/>
        <v>166567.18352380954</v>
      </c>
      <c r="Y7" s="34">
        <f t="shared" si="4"/>
        <v>347516.68352380954</v>
      </c>
      <c r="Z7" s="34">
        <f t="shared" si="4"/>
        <v>3349207.1835238095</v>
      </c>
      <c r="AA7" s="34">
        <f t="shared" si="4"/>
        <v>166567.18352380954</v>
      </c>
      <c r="AB7" s="34">
        <f t="shared" si="4"/>
        <v>1033532.6835238095</v>
      </c>
      <c r="AC7" s="34">
        <f t="shared" si="4"/>
        <v>166567.18352380954</v>
      </c>
      <c r="AD7" s="34">
        <f t="shared" si="4"/>
        <v>4052841.6835238095</v>
      </c>
      <c r="AE7" s="34">
        <f t="shared" si="4"/>
        <v>-5121116.9164761901</v>
      </c>
      <c r="AF7" s="34">
        <f t="shared" si="4"/>
        <v>166567.18352380954</v>
      </c>
      <c r="AG7" s="34">
        <f t="shared" si="4"/>
        <v>-1278375.3164761905</v>
      </c>
      <c r="AH7" s="34">
        <f t="shared" si="4"/>
        <v>27197150.33002381</v>
      </c>
      <c r="AI7" s="34">
        <f t="shared" si="4"/>
        <v>359579.98352380953</v>
      </c>
      <c r="AJ7" s="34">
        <f t="shared" si="4"/>
        <v>3561383.1835238095</v>
      </c>
      <c r="AK7" s="34">
        <f t="shared" si="4"/>
        <v>1372897.1835238095</v>
      </c>
      <c r="AL7" s="34">
        <f t="shared" si="4"/>
        <v>1091330.3835238095</v>
      </c>
      <c r="AM7" s="34">
        <f t="shared" si="4"/>
        <v>166567.18352380954</v>
      </c>
      <c r="AN7" s="34">
        <f t="shared" ref="AN7:BS7" si="5">AN8+AN9+AN88-AN99-AN110</f>
        <v>5705071.1835238095</v>
      </c>
      <c r="AO7" s="34">
        <f t="shared" si="5"/>
        <v>17140647.183523811</v>
      </c>
      <c r="AP7" s="34">
        <f t="shared" si="5"/>
        <v>183283.08352380953</v>
      </c>
      <c r="AQ7" s="34">
        <f t="shared" si="5"/>
        <v>-989386.81647619046</v>
      </c>
      <c r="AR7" s="34">
        <f t="shared" si="5"/>
        <v>0</v>
      </c>
      <c r="AS7" s="34">
        <f t="shared" si="5"/>
        <v>0</v>
      </c>
      <c r="AT7" s="34">
        <f t="shared" si="5"/>
        <v>0</v>
      </c>
      <c r="AU7" s="34">
        <f t="shared" si="5"/>
        <v>0</v>
      </c>
      <c r="AV7" s="34">
        <f t="shared" si="5"/>
        <v>0</v>
      </c>
      <c r="AW7" s="34">
        <f t="shared" si="5"/>
        <v>0</v>
      </c>
      <c r="AX7" s="34">
        <f t="shared" si="5"/>
        <v>0</v>
      </c>
      <c r="AY7" s="34">
        <f t="shared" si="5"/>
        <v>0</v>
      </c>
      <c r="AZ7" s="34">
        <f t="shared" si="5"/>
        <v>0</v>
      </c>
      <c r="BA7" s="34">
        <f t="shared" si="5"/>
        <v>0</v>
      </c>
      <c r="BB7" s="34">
        <f t="shared" si="5"/>
        <v>0</v>
      </c>
      <c r="BC7" s="34">
        <f t="shared" si="5"/>
        <v>0</v>
      </c>
      <c r="BD7" s="34">
        <f t="shared" si="5"/>
        <v>0</v>
      </c>
      <c r="BE7" s="34">
        <f t="shared" si="5"/>
        <v>0</v>
      </c>
      <c r="BF7" s="34">
        <f t="shared" si="5"/>
        <v>0</v>
      </c>
      <c r="BG7" s="34">
        <f t="shared" si="5"/>
        <v>0</v>
      </c>
      <c r="BH7" s="34">
        <f t="shared" si="5"/>
        <v>0</v>
      </c>
      <c r="BI7" s="34">
        <f t="shared" si="5"/>
        <v>0</v>
      </c>
      <c r="BJ7" s="34">
        <f t="shared" si="5"/>
        <v>0</v>
      </c>
      <c r="BK7" s="34">
        <f t="shared" si="5"/>
        <v>0</v>
      </c>
      <c r="BL7" s="34">
        <f t="shared" si="5"/>
        <v>0</v>
      </c>
      <c r="BM7" s="34">
        <f t="shared" si="5"/>
        <v>0</v>
      </c>
      <c r="BN7" s="34">
        <f t="shared" si="5"/>
        <v>0</v>
      </c>
      <c r="BO7" s="34">
        <f t="shared" si="5"/>
        <v>0</v>
      </c>
      <c r="BP7" s="34">
        <f t="shared" si="5"/>
        <v>0</v>
      </c>
      <c r="BQ7" s="34">
        <f t="shared" si="5"/>
        <v>0</v>
      </c>
      <c r="BR7" s="34">
        <f t="shared" si="5"/>
        <v>0</v>
      </c>
      <c r="BS7" s="34">
        <f t="shared" si="5"/>
        <v>0</v>
      </c>
      <c r="BT7" s="34">
        <f t="shared" ref="BT7:CY7" si="6">BT8+BT9+BT88-BT99-BT110</f>
        <v>0</v>
      </c>
      <c r="BU7" s="34">
        <f t="shared" si="6"/>
        <v>0</v>
      </c>
      <c r="BV7" s="34">
        <f t="shared" si="6"/>
        <v>0</v>
      </c>
      <c r="BW7" s="34">
        <f t="shared" si="6"/>
        <v>0</v>
      </c>
      <c r="BX7" s="34">
        <f t="shared" si="6"/>
        <v>0</v>
      </c>
      <c r="BY7" s="34">
        <f t="shared" si="6"/>
        <v>0</v>
      </c>
      <c r="BZ7" s="34">
        <f t="shared" si="6"/>
        <v>0</v>
      </c>
      <c r="CA7" s="34">
        <f t="shared" si="6"/>
        <v>0</v>
      </c>
      <c r="CB7" s="34">
        <f t="shared" si="6"/>
        <v>0</v>
      </c>
      <c r="CC7" s="34">
        <f t="shared" si="6"/>
        <v>0</v>
      </c>
      <c r="CD7" s="34">
        <f t="shared" si="6"/>
        <v>0</v>
      </c>
      <c r="CE7" s="34">
        <f t="shared" si="6"/>
        <v>0</v>
      </c>
      <c r="CF7" s="34">
        <f t="shared" si="6"/>
        <v>0</v>
      </c>
      <c r="CG7" s="34">
        <f t="shared" si="6"/>
        <v>0</v>
      </c>
      <c r="CH7" s="34">
        <f t="shared" si="6"/>
        <v>0</v>
      </c>
      <c r="CI7" s="34">
        <f t="shared" si="6"/>
        <v>0</v>
      </c>
      <c r="CJ7" s="34">
        <f t="shared" si="6"/>
        <v>0</v>
      </c>
      <c r="CK7" s="34">
        <f t="shared" si="6"/>
        <v>0</v>
      </c>
      <c r="CL7" s="34">
        <f t="shared" si="6"/>
        <v>0</v>
      </c>
      <c r="CM7" s="34">
        <f t="shared" si="6"/>
        <v>0</v>
      </c>
      <c r="CN7" s="34">
        <f t="shared" si="6"/>
        <v>0</v>
      </c>
      <c r="CO7" s="34">
        <f t="shared" si="6"/>
        <v>0</v>
      </c>
      <c r="CP7" s="34">
        <f t="shared" si="6"/>
        <v>0</v>
      </c>
      <c r="CQ7" s="34">
        <f t="shared" si="6"/>
        <v>0</v>
      </c>
      <c r="CR7" s="34">
        <f t="shared" si="6"/>
        <v>0</v>
      </c>
      <c r="CS7" s="34">
        <f t="shared" si="6"/>
        <v>0</v>
      </c>
      <c r="CT7" s="34">
        <f t="shared" si="6"/>
        <v>0</v>
      </c>
      <c r="CU7" s="34">
        <f t="shared" si="6"/>
        <v>0</v>
      </c>
      <c r="CV7" s="34">
        <f t="shared" si="6"/>
        <v>0</v>
      </c>
      <c r="CW7" s="34">
        <f t="shared" si="6"/>
        <v>0</v>
      </c>
      <c r="CX7" s="34">
        <f t="shared" si="6"/>
        <v>0</v>
      </c>
      <c r="CY7" s="34">
        <f t="shared" si="6"/>
        <v>0</v>
      </c>
      <c r="CZ7" s="34">
        <f t="shared" ref="CZ7:DC7" si="7">CZ8+CZ9+CZ88-CZ99-CZ110</f>
        <v>0</v>
      </c>
      <c r="DA7" s="34">
        <f t="shared" si="7"/>
        <v>0</v>
      </c>
      <c r="DB7" s="34">
        <f t="shared" si="7"/>
        <v>0</v>
      </c>
      <c r="DC7" s="34">
        <f t="shared" si="7"/>
        <v>0</v>
      </c>
      <c r="DF7" s="45">
        <f t="shared" ref="DF7:DF11" si="8">COUNTIF($H7:$DC7,"&lt;&gt;0")</f>
        <v>35</v>
      </c>
    </row>
    <row r="8" spans="1:112" ht="15" customHeight="1">
      <c r="B8" s="5" t="s">
        <v>18</v>
      </c>
      <c r="C8" s="15" t="s">
        <v>157</v>
      </c>
      <c r="D8" s="15"/>
      <c r="E8" s="3"/>
      <c r="F8" s="11">
        <f>SUM(F20,F31,F42,F53,F64,F75,F86)</f>
        <v>19388358.692936849</v>
      </c>
      <c r="G8" s="34">
        <f>SUMIF($H$5:$DC$5,"&lt;="&amp;PAL,$H8:$DC8)</f>
        <v>59472287.846500002</v>
      </c>
      <c r="H8" s="11">
        <f t="shared" ref="H8:AM8" si="9">SUM(H20,H31,H42,H53,H64,H75,H86)</f>
        <v>0</v>
      </c>
      <c r="I8" s="11">
        <f t="shared" si="9"/>
        <v>0</v>
      </c>
      <c r="J8" s="11">
        <f t="shared" si="9"/>
        <v>0</v>
      </c>
      <c r="K8" s="11">
        <f t="shared" si="9"/>
        <v>0</v>
      </c>
      <c r="L8" s="11">
        <f t="shared" si="9"/>
        <v>0</v>
      </c>
      <c r="M8" s="11">
        <f t="shared" si="9"/>
        <v>0</v>
      </c>
      <c r="N8" s="11">
        <f t="shared" si="9"/>
        <v>0</v>
      </c>
      <c r="O8" s="11">
        <f t="shared" si="9"/>
        <v>0</v>
      </c>
      <c r="P8" s="11">
        <f t="shared" si="9"/>
        <v>0</v>
      </c>
      <c r="Q8" s="11">
        <f t="shared" si="9"/>
        <v>0</v>
      </c>
      <c r="R8" s="11">
        <f t="shared" si="9"/>
        <v>0</v>
      </c>
      <c r="S8" s="11">
        <f t="shared" si="9"/>
        <v>0</v>
      </c>
      <c r="T8" s="11">
        <f t="shared" si="9"/>
        <v>16715.900000000001</v>
      </c>
      <c r="U8" s="11">
        <f t="shared" si="9"/>
        <v>0</v>
      </c>
      <c r="V8" s="11">
        <f t="shared" si="9"/>
        <v>0</v>
      </c>
      <c r="W8" s="11">
        <f t="shared" si="9"/>
        <v>0</v>
      </c>
      <c r="X8" s="11">
        <f t="shared" si="9"/>
        <v>0</v>
      </c>
      <c r="Y8" s="11">
        <f t="shared" si="9"/>
        <v>0</v>
      </c>
      <c r="Z8" s="11">
        <f t="shared" si="9"/>
        <v>0</v>
      </c>
      <c r="AA8" s="11">
        <f t="shared" si="9"/>
        <v>0</v>
      </c>
      <c r="AB8" s="11">
        <f t="shared" si="9"/>
        <v>0</v>
      </c>
      <c r="AC8" s="11">
        <f t="shared" si="9"/>
        <v>0</v>
      </c>
      <c r="AD8" s="11">
        <f t="shared" si="9"/>
        <v>4187857</v>
      </c>
      <c r="AE8" s="11">
        <f t="shared" si="9"/>
        <v>16715.900000000001</v>
      </c>
      <c r="AF8" s="11">
        <f t="shared" si="9"/>
        <v>0</v>
      </c>
      <c r="AG8" s="11">
        <f t="shared" si="9"/>
        <v>0</v>
      </c>
      <c r="AH8" s="11">
        <f t="shared" si="9"/>
        <v>27030583.146499999</v>
      </c>
      <c r="AI8" s="11">
        <f t="shared" si="9"/>
        <v>0</v>
      </c>
      <c r="AJ8" s="11">
        <f t="shared" si="9"/>
        <v>0</v>
      </c>
      <c r="AK8" s="11">
        <f t="shared" si="9"/>
        <v>1206330</v>
      </c>
      <c r="AL8" s="11">
        <f t="shared" si="9"/>
        <v>0</v>
      </c>
      <c r="AM8" s="11">
        <f t="shared" si="9"/>
        <v>0</v>
      </c>
      <c r="AN8" s="11">
        <f t="shared" ref="AN8:BS8" si="10">SUM(AN20,AN31,AN42,AN53,AN64,AN75,AN86)</f>
        <v>5779770</v>
      </c>
      <c r="AO8" s="11">
        <f t="shared" si="10"/>
        <v>21217600</v>
      </c>
      <c r="AP8" s="11">
        <f t="shared" si="10"/>
        <v>16715.900000000001</v>
      </c>
      <c r="AQ8" s="11">
        <f t="shared" si="10"/>
        <v>0</v>
      </c>
      <c r="AR8" s="11">
        <f t="shared" si="10"/>
        <v>0</v>
      </c>
      <c r="AS8" s="11">
        <f t="shared" si="10"/>
        <v>0</v>
      </c>
      <c r="AT8" s="11">
        <f t="shared" si="10"/>
        <v>0</v>
      </c>
      <c r="AU8" s="11">
        <f t="shared" si="10"/>
        <v>0</v>
      </c>
      <c r="AV8" s="11">
        <f t="shared" si="10"/>
        <v>0</v>
      </c>
      <c r="AW8" s="11">
        <f t="shared" si="10"/>
        <v>0</v>
      </c>
      <c r="AX8" s="11">
        <f t="shared" si="10"/>
        <v>0</v>
      </c>
      <c r="AY8" s="11">
        <f t="shared" si="10"/>
        <v>0</v>
      </c>
      <c r="AZ8" s="11">
        <f t="shared" si="10"/>
        <v>0</v>
      </c>
      <c r="BA8" s="11">
        <f t="shared" si="10"/>
        <v>0</v>
      </c>
      <c r="BB8" s="11">
        <f t="shared" si="10"/>
        <v>0</v>
      </c>
      <c r="BC8" s="11">
        <f t="shared" si="10"/>
        <v>0</v>
      </c>
      <c r="BD8" s="11">
        <f t="shared" si="10"/>
        <v>0</v>
      </c>
      <c r="BE8" s="11">
        <f t="shared" si="10"/>
        <v>0</v>
      </c>
      <c r="BF8" s="11">
        <f t="shared" si="10"/>
        <v>0</v>
      </c>
      <c r="BG8" s="11">
        <f t="shared" si="10"/>
        <v>0</v>
      </c>
      <c r="BH8" s="11">
        <f t="shared" si="10"/>
        <v>0</v>
      </c>
      <c r="BI8" s="11">
        <f t="shared" si="10"/>
        <v>0</v>
      </c>
      <c r="BJ8" s="11">
        <f t="shared" si="10"/>
        <v>0</v>
      </c>
      <c r="BK8" s="11">
        <f t="shared" si="10"/>
        <v>0</v>
      </c>
      <c r="BL8" s="11">
        <f t="shared" si="10"/>
        <v>0</v>
      </c>
      <c r="BM8" s="11">
        <f t="shared" si="10"/>
        <v>0</v>
      </c>
      <c r="BN8" s="11">
        <f t="shared" si="10"/>
        <v>0</v>
      </c>
      <c r="BO8" s="11">
        <f t="shared" si="10"/>
        <v>0</v>
      </c>
      <c r="BP8" s="11">
        <f t="shared" si="10"/>
        <v>0</v>
      </c>
      <c r="BQ8" s="11">
        <f t="shared" si="10"/>
        <v>0</v>
      </c>
      <c r="BR8" s="11">
        <f t="shared" si="10"/>
        <v>0</v>
      </c>
      <c r="BS8" s="11">
        <f t="shared" si="10"/>
        <v>0</v>
      </c>
      <c r="BT8" s="11">
        <f t="shared" ref="BT8:DC8" si="11">SUM(BT20,BT31,BT42,BT53,BT64,BT75,BT86)</f>
        <v>0</v>
      </c>
      <c r="BU8" s="11">
        <f t="shared" si="11"/>
        <v>0</v>
      </c>
      <c r="BV8" s="11">
        <f t="shared" si="11"/>
        <v>0</v>
      </c>
      <c r="BW8" s="11">
        <f t="shared" si="11"/>
        <v>0</v>
      </c>
      <c r="BX8" s="11">
        <f t="shared" si="11"/>
        <v>0</v>
      </c>
      <c r="BY8" s="11">
        <f t="shared" si="11"/>
        <v>0</v>
      </c>
      <c r="BZ8" s="11">
        <f t="shared" si="11"/>
        <v>0</v>
      </c>
      <c r="CA8" s="11">
        <f t="shared" si="11"/>
        <v>0</v>
      </c>
      <c r="CB8" s="11">
        <f t="shared" si="11"/>
        <v>0</v>
      </c>
      <c r="CC8" s="11">
        <f t="shared" si="11"/>
        <v>0</v>
      </c>
      <c r="CD8" s="11">
        <f t="shared" si="11"/>
        <v>0</v>
      </c>
      <c r="CE8" s="11">
        <f t="shared" si="11"/>
        <v>0</v>
      </c>
      <c r="CF8" s="11">
        <f t="shared" si="11"/>
        <v>0</v>
      </c>
      <c r="CG8" s="11">
        <f t="shared" si="11"/>
        <v>0</v>
      </c>
      <c r="CH8" s="11">
        <f t="shared" si="11"/>
        <v>0</v>
      </c>
      <c r="CI8" s="11">
        <f t="shared" si="11"/>
        <v>0</v>
      </c>
      <c r="CJ8" s="11">
        <f t="shared" si="11"/>
        <v>0</v>
      </c>
      <c r="CK8" s="11">
        <f t="shared" si="11"/>
        <v>0</v>
      </c>
      <c r="CL8" s="11">
        <f t="shared" si="11"/>
        <v>0</v>
      </c>
      <c r="CM8" s="11">
        <f t="shared" si="11"/>
        <v>0</v>
      </c>
      <c r="CN8" s="11">
        <f t="shared" si="11"/>
        <v>0</v>
      </c>
      <c r="CO8" s="11">
        <f t="shared" si="11"/>
        <v>0</v>
      </c>
      <c r="CP8" s="11">
        <f t="shared" si="11"/>
        <v>0</v>
      </c>
      <c r="CQ8" s="11">
        <f t="shared" si="11"/>
        <v>0</v>
      </c>
      <c r="CR8" s="11">
        <f t="shared" si="11"/>
        <v>0</v>
      </c>
      <c r="CS8" s="11">
        <f t="shared" si="11"/>
        <v>0</v>
      </c>
      <c r="CT8" s="11">
        <f t="shared" si="11"/>
        <v>0</v>
      </c>
      <c r="CU8" s="11">
        <f t="shared" si="11"/>
        <v>0</v>
      </c>
      <c r="CV8" s="11">
        <f t="shared" si="11"/>
        <v>0</v>
      </c>
      <c r="CW8" s="11">
        <f t="shared" si="11"/>
        <v>0</v>
      </c>
      <c r="CX8" s="11">
        <f t="shared" si="11"/>
        <v>0</v>
      </c>
      <c r="CY8" s="11">
        <f t="shared" si="11"/>
        <v>0</v>
      </c>
      <c r="CZ8" s="11">
        <f t="shared" si="11"/>
        <v>0</v>
      </c>
      <c r="DA8" s="11">
        <f t="shared" si="11"/>
        <v>0</v>
      </c>
      <c r="DB8" s="11">
        <f t="shared" si="11"/>
        <v>0</v>
      </c>
      <c r="DC8" s="11">
        <f t="shared" si="11"/>
        <v>0</v>
      </c>
      <c r="DF8" s="45">
        <f t="shared" si="8"/>
        <v>8</v>
      </c>
    </row>
    <row r="9" spans="1:112" ht="15" customHeight="1">
      <c r="B9" s="35" t="s">
        <v>19</v>
      </c>
      <c r="C9" s="159" t="s">
        <v>4</v>
      </c>
      <c r="D9" s="7"/>
      <c r="E9" s="7"/>
      <c r="F9" s="8">
        <f>F10+F44+F77-F8</f>
        <v>50954658.728078559</v>
      </c>
      <c r="G9" s="34">
        <f>SUMIF($H$5:$DC$5,"&lt;="&amp;PAL,$H9:$DC9)</f>
        <v>61361820.046499997</v>
      </c>
      <c r="H9" s="8">
        <f t="shared" ref="H9:AM9" si="12">H10+H44+H77-H8</f>
        <v>0</v>
      </c>
      <c r="I9" s="8">
        <f t="shared" si="12"/>
        <v>5244384.9000000004</v>
      </c>
      <c r="J9" s="8">
        <f t="shared" si="12"/>
        <v>1883482</v>
      </c>
      <c r="K9" s="8">
        <f t="shared" si="12"/>
        <v>7428561.2165000001</v>
      </c>
      <c r="L9" s="8">
        <f t="shared" si="12"/>
        <v>5742151.9300000006</v>
      </c>
      <c r="M9" s="8">
        <f t="shared" si="12"/>
        <v>15398255</v>
      </c>
      <c r="N9" s="8">
        <f t="shared" si="12"/>
        <v>16406185</v>
      </c>
      <c r="O9" s="8">
        <f t="shared" si="12"/>
        <v>9258800</v>
      </c>
      <c r="P9" s="8">
        <f t="shared" si="12"/>
        <v>0</v>
      </c>
      <c r="Q9" s="8">
        <f t="shared" si="12"/>
        <v>0</v>
      </c>
      <c r="R9" s="8">
        <f t="shared" si="12"/>
        <v>0</v>
      </c>
      <c r="S9" s="8">
        <f t="shared" si="12"/>
        <v>0</v>
      </c>
      <c r="T9" s="8">
        <f t="shared" si="12"/>
        <v>0</v>
      </c>
      <c r="U9" s="8">
        <f t="shared" si="12"/>
        <v>0</v>
      </c>
      <c r="V9" s="8">
        <f t="shared" si="12"/>
        <v>0</v>
      </c>
      <c r="W9" s="8">
        <f t="shared" si="12"/>
        <v>0</v>
      </c>
      <c r="X9" s="8">
        <f t="shared" si="12"/>
        <v>0</v>
      </c>
      <c r="Y9" s="8">
        <f t="shared" si="12"/>
        <v>0</v>
      </c>
      <c r="Z9" s="8">
        <f t="shared" si="12"/>
        <v>0</v>
      </c>
      <c r="AA9" s="8">
        <f t="shared" si="12"/>
        <v>0</v>
      </c>
      <c r="AB9" s="8">
        <f t="shared" si="12"/>
        <v>0</v>
      </c>
      <c r="AC9" s="8">
        <f t="shared" si="12"/>
        <v>0</v>
      </c>
      <c r="AD9" s="8">
        <f t="shared" si="12"/>
        <v>0</v>
      </c>
      <c r="AE9" s="8">
        <f t="shared" si="12"/>
        <v>0</v>
      </c>
      <c r="AF9" s="8">
        <f t="shared" si="12"/>
        <v>0</v>
      </c>
      <c r="AG9" s="8">
        <f t="shared" si="12"/>
        <v>0</v>
      </c>
      <c r="AH9" s="8">
        <f t="shared" si="12"/>
        <v>0</v>
      </c>
      <c r="AI9" s="8">
        <f t="shared" si="12"/>
        <v>0</v>
      </c>
      <c r="AJ9" s="8">
        <f t="shared" si="12"/>
        <v>0</v>
      </c>
      <c r="AK9" s="8">
        <f t="shared" si="12"/>
        <v>0</v>
      </c>
      <c r="AL9" s="8">
        <f t="shared" si="12"/>
        <v>0</v>
      </c>
      <c r="AM9" s="8">
        <f t="shared" si="12"/>
        <v>0</v>
      </c>
      <c r="AN9" s="8">
        <f t="shared" ref="AN9:BS9" si="13">AN10+AN44+AN77-AN8</f>
        <v>0</v>
      </c>
      <c r="AO9" s="8">
        <f t="shared" si="13"/>
        <v>0</v>
      </c>
      <c r="AP9" s="8">
        <f t="shared" si="13"/>
        <v>0</v>
      </c>
      <c r="AQ9" s="8">
        <f t="shared" si="13"/>
        <v>0</v>
      </c>
      <c r="AR9" s="8">
        <f t="shared" si="13"/>
        <v>0</v>
      </c>
      <c r="AS9" s="8">
        <f t="shared" si="13"/>
        <v>0</v>
      </c>
      <c r="AT9" s="8">
        <f t="shared" si="13"/>
        <v>0</v>
      </c>
      <c r="AU9" s="8">
        <f t="shared" si="13"/>
        <v>0</v>
      </c>
      <c r="AV9" s="8">
        <f t="shared" si="13"/>
        <v>0</v>
      </c>
      <c r="AW9" s="8">
        <f t="shared" si="13"/>
        <v>0</v>
      </c>
      <c r="AX9" s="8">
        <f t="shared" si="13"/>
        <v>0</v>
      </c>
      <c r="AY9" s="8">
        <f t="shared" si="13"/>
        <v>0</v>
      </c>
      <c r="AZ9" s="8">
        <f t="shared" si="13"/>
        <v>0</v>
      </c>
      <c r="BA9" s="8">
        <f t="shared" si="13"/>
        <v>0</v>
      </c>
      <c r="BB9" s="8">
        <f t="shared" si="13"/>
        <v>0</v>
      </c>
      <c r="BC9" s="8">
        <f t="shared" si="13"/>
        <v>0</v>
      </c>
      <c r="BD9" s="8">
        <f t="shared" si="13"/>
        <v>0</v>
      </c>
      <c r="BE9" s="8">
        <f t="shared" si="13"/>
        <v>0</v>
      </c>
      <c r="BF9" s="8">
        <f t="shared" si="13"/>
        <v>0</v>
      </c>
      <c r="BG9" s="8">
        <f t="shared" si="13"/>
        <v>0</v>
      </c>
      <c r="BH9" s="8">
        <f t="shared" si="13"/>
        <v>0</v>
      </c>
      <c r="BI9" s="8">
        <f t="shared" si="13"/>
        <v>0</v>
      </c>
      <c r="BJ9" s="8">
        <f t="shared" si="13"/>
        <v>0</v>
      </c>
      <c r="BK9" s="8">
        <f t="shared" si="13"/>
        <v>0</v>
      </c>
      <c r="BL9" s="8">
        <f t="shared" si="13"/>
        <v>0</v>
      </c>
      <c r="BM9" s="8">
        <f t="shared" si="13"/>
        <v>0</v>
      </c>
      <c r="BN9" s="8">
        <f t="shared" si="13"/>
        <v>0</v>
      </c>
      <c r="BO9" s="8">
        <f t="shared" si="13"/>
        <v>0</v>
      </c>
      <c r="BP9" s="8">
        <f t="shared" si="13"/>
        <v>0</v>
      </c>
      <c r="BQ9" s="8">
        <f t="shared" si="13"/>
        <v>0</v>
      </c>
      <c r="BR9" s="8">
        <f t="shared" si="13"/>
        <v>0</v>
      </c>
      <c r="BS9" s="8">
        <f t="shared" si="13"/>
        <v>0</v>
      </c>
      <c r="BT9" s="8">
        <f t="shared" ref="BT9:CY9" si="14">BT10+BT44+BT77-BT8</f>
        <v>0</v>
      </c>
      <c r="BU9" s="8">
        <f t="shared" si="14"/>
        <v>0</v>
      </c>
      <c r="BV9" s="8">
        <f t="shared" si="14"/>
        <v>0</v>
      </c>
      <c r="BW9" s="8">
        <f t="shared" si="14"/>
        <v>0</v>
      </c>
      <c r="BX9" s="8">
        <f t="shared" si="14"/>
        <v>0</v>
      </c>
      <c r="BY9" s="8">
        <f t="shared" si="14"/>
        <v>0</v>
      </c>
      <c r="BZ9" s="8">
        <f t="shared" si="14"/>
        <v>0</v>
      </c>
      <c r="CA9" s="8">
        <f t="shared" si="14"/>
        <v>0</v>
      </c>
      <c r="CB9" s="8">
        <f t="shared" si="14"/>
        <v>0</v>
      </c>
      <c r="CC9" s="8">
        <f t="shared" si="14"/>
        <v>0</v>
      </c>
      <c r="CD9" s="8">
        <f t="shared" si="14"/>
        <v>0</v>
      </c>
      <c r="CE9" s="8">
        <f t="shared" si="14"/>
        <v>0</v>
      </c>
      <c r="CF9" s="8">
        <f t="shared" si="14"/>
        <v>0</v>
      </c>
      <c r="CG9" s="8">
        <f t="shared" si="14"/>
        <v>0</v>
      </c>
      <c r="CH9" s="8">
        <f t="shared" si="14"/>
        <v>0</v>
      </c>
      <c r="CI9" s="8">
        <f t="shared" si="14"/>
        <v>0</v>
      </c>
      <c r="CJ9" s="8">
        <f t="shared" si="14"/>
        <v>0</v>
      </c>
      <c r="CK9" s="8">
        <f t="shared" si="14"/>
        <v>0</v>
      </c>
      <c r="CL9" s="8">
        <f t="shared" si="14"/>
        <v>0</v>
      </c>
      <c r="CM9" s="8">
        <f t="shared" si="14"/>
        <v>0</v>
      </c>
      <c r="CN9" s="8">
        <f t="shared" si="14"/>
        <v>0</v>
      </c>
      <c r="CO9" s="8">
        <f t="shared" si="14"/>
        <v>0</v>
      </c>
      <c r="CP9" s="8">
        <f t="shared" si="14"/>
        <v>0</v>
      </c>
      <c r="CQ9" s="8">
        <f t="shared" si="14"/>
        <v>0</v>
      </c>
      <c r="CR9" s="8">
        <f t="shared" si="14"/>
        <v>0</v>
      </c>
      <c r="CS9" s="8">
        <f t="shared" si="14"/>
        <v>0</v>
      </c>
      <c r="CT9" s="8">
        <f t="shared" si="14"/>
        <v>0</v>
      </c>
      <c r="CU9" s="8">
        <f t="shared" si="14"/>
        <v>0</v>
      </c>
      <c r="CV9" s="8">
        <f t="shared" si="14"/>
        <v>0</v>
      </c>
      <c r="CW9" s="8">
        <f t="shared" si="14"/>
        <v>0</v>
      </c>
      <c r="CX9" s="8">
        <f t="shared" si="14"/>
        <v>0</v>
      </c>
      <c r="CY9" s="8">
        <f t="shared" si="14"/>
        <v>0</v>
      </c>
      <c r="CZ9" s="8">
        <f t="shared" ref="CZ9:DC9" si="15">CZ10+CZ44+CZ77-CZ8</f>
        <v>0</v>
      </c>
      <c r="DA9" s="8">
        <f t="shared" si="15"/>
        <v>0</v>
      </c>
      <c r="DB9" s="8">
        <f t="shared" si="15"/>
        <v>0</v>
      </c>
      <c r="DC9" s="8">
        <f t="shared" si="15"/>
        <v>0</v>
      </c>
      <c r="DF9" s="45">
        <f t="shared" si="8"/>
        <v>7</v>
      </c>
    </row>
    <row r="10" spans="1:112" ht="14.4">
      <c r="B10" s="36" t="s">
        <v>20</v>
      </c>
      <c r="C10" s="160" t="s">
        <v>427</v>
      </c>
      <c r="D10" s="3"/>
      <c r="E10" s="3"/>
      <c r="F10" s="11">
        <f>F11+F22+F33</f>
        <v>0</v>
      </c>
      <c r="G10" s="34">
        <f>SUMIF($H$5:$DC$5,"&lt;="&amp;PAL,$H10:$DC10)</f>
        <v>0</v>
      </c>
      <c r="H10" s="11">
        <f>H11+H22+H33</f>
        <v>0</v>
      </c>
      <c r="I10" s="11">
        <f t="shared" ref="I10:BT10" si="16">I11+I22+I33</f>
        <v>0</v>
      </c>
      <c r="J10" s="11">
        <f t="shared" si="16"/>
        <v>0</v>
      </c>
      <c r="K10" s="11">
        <f t="shared" si="16"/>
        <v>0</v>
      </c>
      <c r="L10" s="11">
        <f t="shared" si="16"/>
        <v>0</v>
      </c>
      <c r="M10" s="11">
        <f t="shared" si="16"/>
        <v>0</v>
      </c>
      <c r="N10" s="11">
        <f t="shared" si="16"/>
        <v>0</v>
      </c>
      <c r="O10" s="11">
        <f t="shared" si="16"/>
        <v>0</v>
      </c>
      <c r="P10" s="11">
        <f t="shared" si="16"/>
        <v>0</v>
      </c>
      <c r="Q10" s="11">
        <f t="shared" si="16"/>
        <v>0</v>
      </c>
      <c r="R10" s="11">
        <f t="shared" si="16"/>
        <v>0</v>
      </c>
      <c r="S10" s="11">
        <f t="shared" si="16"/>
        <v>0</v>
      </c>
      <c r="T10" s="11">
        <f t="shared" si="16"/>
        <v>0</v>
      </c>
      <c r="U10" s="11">
        <f t="shared" si="16"/>
        <v>0</v>
      </c>
      <c r="V10" s="11">
        <f t="shared" si="16"/>
        <v>0</v>
      </c>
      <c r="W10" s="11">
        <f t="shared" si="16"/>
        <v>0</v>
      </c>
      <c r="X10" s="11">
        <f t="shared" si="16"/>
        <v>0</v>
      </c>
      <c r="Y10" s="11">
        <f t="shared" si="16"/>
        <v>0</v>
      </c>
      <c r="Z10" s="11">
        <f t="shared" si="16"/>
        <v>0</v>
      </c>
      <c r="AA10" s="11">
        <f t="shared" si="16"/>
        <v>0</v>
      </c>
      <c r="AB10" s="11">
        <f t="shared" si="16"/>
        <v>0</v>
      </c>
      <c r="AC10" s="11">
        <f t="shared" si="16"/>
        <v>0</v>
      </c>
      <c r="AD10" s="11">
        <f t="shared" si="16"/>
        <v>0</v>
      </c>
      <c r="AE10" s="11">
        <f t="shared" si="16"/>
        <v>0</v>
      </c>
      <c r="AF10" s="11">
        <f t="shared" si="16"/>
        <v>0</v>
      </c>
      <c r="AG10" s="11">
        <f t="shared" si="16"/>
        <v>0</v>
      </c>
      <c r="AH10" s="11">
        <f t="shared" si="16"/>
        <v>0</v>
      </c>
      <c r="AI10" s="11">
        <f t="shared" si="16"/>
        <v>0</v>
      </c>
      <c r="AJ10" s="11">
        <f t="shared" si="16"/>
        <v>0</v>
      </c>
      <c r="AK10" s="11">
        <f t="shared" si="16"/>
        <v>0</v>
      </c>
      <c r="AL10" s="11">
        <f t="shared" si="16"/>
        <v>0</v>
      </c>
      <c r="AM10" s="11">
        <f t="shared" si="16"/>
        <v>0</v>
      </c>
      <c r="AN10" s="11">
        <f t="shared" si="16"/>
        <v>0</v>
      </c>
      <c r="AO10" s="11">
        <f t="shared" si="16"/>
        <v>0</v>
      </c>
      <c r="AP10" s="11">
        <f t="shared" si="16"/>
        <v>0</v>
      </c>
      <c r="AQ10" s="11">
        <f t="shared" si="16"/>
        <v>0</v>
      </c>
      <c r="AR10" s="11">
        <f t="shared" si="16"/>
        <v>0</v>
      </c>
      <c r="AS10" s="11">
        <f t="shared" si="16"/>
        <v>0</v>
      </c>
      <c r="AT10" s="11">
        <f t="shared" si="16"/>
        <v>0</v>
      </c>
      <c r="AU10" s="11">
        <f t="shared" si="16"/>
        <v>0</v>
      </c>
      <c r="AV10" s="11">
        <f t="shared" si="16"/>
        <v>0</v>
      </c>
      <c r="AW10" s="11">
        <f t="shared" si="16"/>
        <v>0</v>
      </c>
      <c r="AX10" s="11">
        <f t="shared" si="16"/>
        <v>0</v>
      </c>
      <c r="AY10" s="11">
        <f t="shared" si="16"/>
        <v>0</v>
      </c>
      <c r="AZ10" s="11">
        <f t="shared" si="16"/>
        <v>0</v>
      </c>
      <c r="BA10" s="11">
        <f t="shared" si="16"/>
        <v>0</v>
      </c>
      <c r="BB10" s="11">
        <f t="shared" si="16"/>
        <v>0</v>
      </c>
      <c r="BC10" s="11">
        <f t="shared" si="16"/>
        <v>0</v>
      </c>
      <c r="BD10" s="11">
        <f t="shared" si="16"/>
        <v>0</v>
      </c>
      <c r="BE10" s="11">
        <f t="shared" si="16"/>
        <v>0</v>
      </c>
      <c r="BF10" s="11">
        <f t="shared" si="16"/>
        <v>0</v>
      </c>
      <c r="BG10" s="11">
        <f t="shared" si="16"/>
        <v>0</v>
      </c>
      <c r="BH10" s="11">
        <f t="shared" si="16"/>
        <v>0</v>
      </c>
      <c r="BI10" s="11">
        <f t="shared" si="16"/>
        <v>0</v>
      </c>
      <c r="BJ10" s="11">
        <f t="shared" si="16"/>
        <v>0</v>
      </c>
      <c r="BK10" s="11">
        <f t="shared" si="16"/>
        <v>0</v>
      </c>
      <c r="BL10" s="11">
        <f t="shared" si="16"/>
        <v>0</v>
      </c>
      <c r="BM10" s="11">
        <f t="shared" si="16"/>
        <v>0</v>
      </c>
      <c r="BN10" s="11">
        <f t="shared" si="16"/>
        <v>0</v>
      </c>
      <c r="BO10" s="11">
        <f t="shared" si="16"/>
        <v>0</v>
      </c>
      <c r="BP10" s="11">
        <f t="shared" si="16"/>
        <v>0</v>
      </c>
      <c r="BQ10" s="11">
        <f t="shared" si="16"/>
        <v>0</v>
      </c>
      <c r="BR10" s="11">
        <f t="shared" si="16"/>
        <v>0</v>
      </c>
      <c r="BS10" s="11">
        <f t="shared" si="16"/>
        <v>0</v>
      </c>
      <c r="BT10" s="11">
        <f t="shared" si="16"/>
        <v>0</v>
      </c>
      <c r="BU10" s="11">
        <f t="shared" ref="BU10:DC10" si="17">BU11+BU22+BU33</f>
        <v>0</v>
      </c>
      <c r="BV10" s="11">
        <f t="shared" si="17"/>
        <v>0</v>
      </c>
      <c r="BW10" s="11">
        <f t="shared" si="17"/>
        <v>0</v>
      </c>
      <c r="BX10" s="11">
        <f t="shared" si="17"/>
        <v>0</v>
      </c>
      <c r="BY10" s="11">
        <f t="shared" si="17"/>
        <v>0</v>
      </c>
      <c r="BZ10" s="11">
        <f t="shared" si="17"/>
        <v>0</v>
      </c>
      <c r="CA10" s="11">
        <f t="shared" si="17"/>
        <v>0</v>
      </c>
      <c r="CB10" s="11">
        <f t="shared" si="17"/>
        <v>0</v>
      </c>
      <c r="CC10" s="11">
        <f t="shared" si="17"/>
        <v>0</v>
      </c>
      <c r="CD10" s="11">
        <f t="shared" si="17"/>
        <v>0</v>
      </c>
      <c r="CE10" s="11">
        <f t="shared" si="17"/>
        <v>0</v>
      </c>
      <c r="CF10" s="11">
        <f t="shared" si="17"/>
        <v>0</v>
      </c>
      <c r="CG10" s="11">
        <f t="shared" si="17"/>
        <v>0</v>
      </c>
      <c r="CH10" s="11">
        <f t="shared" si="17"/>
        <v>0</v>
      </c>
      <c r="CI10" s="11">
        <f t="shared" si="17"/>
        <v>0</v>
      </c>
      <c r="CJ10" s="11">
        <f t="shared" si="17"/>
        <v>0</v>
      </c>
      <c r="CK10" s="11">
        <f t="shared" si="17"/>
        <v>0</v>
      </c>
      <c r="CL10" s="11">
        <f t="shared" si="17"/>
        <v>0</v>
      </c>
      <c r="CM10" s="11">
        <f t="shared" si="17"/>
        <v>0</v>
      </c>
      <c r="CN10" s="11">
        <f t="shared" si="17"/>
        <v>0</v>
      </c>
      <c r="CO10" s="11">
        <f t="shared" si="17"/>
        <v>0</v>
      </c>
      <c r="CP10" s="11">
        <f t="shared" si="17"/>
        <v>0</v>
      </c>
      <c r="CQ10" s="11">
        <f t="shared" si="17"/>
        <v>0</v>
      </c>
      <c r="CR10" s="11">
        <f t="shared" si="17"/>
        <v>0</v>
      </c>
      <c r="CS10" s="11">
        <f t="shared" si="17"/>
        <v>0</v>
      </c>
      <c r="CT10" s="11">
        <f t="shared" si="17"/>
        <v>0</v>
      </c>
      <c r="CU10" s="11">
        <f t="shared" si="17"/>
        <v>0</v>
      </c>
      <c r="CV10" s="11">
        <f t="shared" si="17"/>
        <v>0</v>
      </c>
      <c r="CW10" s="11">
        <f t="shared" si="17"/>
        <v>0</v>
      </c>
      <c r="CX10" s="11">
        <f t="shared" si="17"/>
        <v>0</v>
      </c>
      <c r="CY10" s="11">
        <f t="shared" si="17"/>
        <v>0</v>
      </c>
      <c r="CZ10" s="11">
        <f t="shared" si="17"/>
        <v>0</v>
      </c>
      <c r="DA10" s="11">
        <f t="shared" si="17"/>
        <v>0</v>
      </c>
      <c r="DB10" s="11">
        <f t="shared" si="17"/>
        <v>0</v>
      </c>
      <c r="DC10" s="11">
        <f t="shared" si="17"/>
        <v>0</v>
      </c>
      <c r="DF10" s="45">
        <f t="shared" si="8"/>
        <v>0</v>
      </c>
    </row>
    <row r="11" spans="1:112" ht="14.4">
      <c r="B11" s="5" t="s">
        <v>152</v>
      </c>
      <c r="C11" s="15" t="s">
        <v>428</v>
      </c>
      <c r="D11" s="3"/>
      <c r="E11" s="3"/>
      <c r="F11" s="11">
        <f>SUM(F12:F19)+F20</f>
        <v>0</v>
      </c>
      <c r="G11" s="34">
        <f>SUMIF($H$5:$DC$5,"&lt;="&amp;PAL,$H11:$DC11)</f>
        <v>0</v>
      </c>
      <c r="H11" s="11">
        <f>SUM(H12:H19)+H20</f>
        <v>0</v>
      </c>
      <c r="I11" s="11">
        <f t="shared" ref="I11:BT11" si="18">SUM(I12:I19)+I20</f>
        <v>0</v>
      </c>
      <c r="J11" s="11">
        <f t="shared" si="18"/>
        <v>0</v>
      </c>
      <c r="K11" s="11">
        <f t="shared" si="18"/>
        <v>0</v>
      </c>
      <c r="L11" s="11">
        <f t="shared" si="18"/>
        <v>0</v>
      </c>
      <c r="M11" s="11">
        <f t="shared" si="18"/>
        <v>0</v>
      </c>
      <c r="N11" s="11">
        <f t="shared" si="18"/>
        <v>0</v>
      </c>
      <c r="O11" s="11">
        <f t="shared" si="18"/>
        <v>0</v>
      </c>
      <c r="P11" s="11">
        <f t="shared" si="18"/>
        <v>0</v>
      </c>
      <c r="Q11" s="11">
        <f t="shared" si="18"/>
        <v>0</v>
      </c>
      <c r="R11" s="11">
        <f t="shared" si="18"/>
        <v>0</v>
      </c>
      <c r="S11" s="11">
        <f t="shared" si="18"/>
        <v>0</v>
      </c>
      <c r="T11" s="11">
        <f t="shared" si="18"/>
        <v>0</v>
      </c>
      <c r="U11" s="11">
        <f t="shared" si="18"/>
        <v>0</v>
      </c>
      <c r="V11" s="11">
        <f t="shared" si="18"/>
        <v>0</v>
      </c>
      <c r="W11" s="11">
        <f t="shared" si="18"/>
        <v>0</v>
      </c>
      <c r="X11" s="11">
        <f t="shared" si="18"/>
        <v>0</v>
      </c>
      <c r="Y11" s="11">
        <f t="shared" si="18"/>
        <v>0</v>
      </c>
      <c r="Z11" s="11">
        <f t="shared" si="18"/>
        <v>0</v>
      </c>
      <c r="AA11" s="11">
        <f t="shared" si="18"/>
        <v>0</v>
      </c>
      <c r="AB11" s="11">
        <f t="shared" si="18"/>
        <v>0</v>
      </c>
      <c r="AC11" s="11">
        <f t="shared" si="18"/>
        <v>0</v>
      </c>
      <c r="AD11" s="11">
        <f t="shared" si="18"/>
        <v>0</v>
      </c>
      <c r="AE11" s="11">
        <f t="shared" si="18"/>
        <v>0</v>
      </c>
      <c r="AF11" s="11">
        <f t="shared" si="18"/>
        <v>0</v>
      </c>
      <c r="AG11" s="11">
        <f t="shared" si="18"/>
        <v>0</v>
      </c>
      <c r="AH11" s="11">
        <f t="shared" si="18"/>
        <v>0</v>
      </c>
      <c r="AI11" s="11">
        <f t="shared" si="18"/>
        <v>0</v>
      </c>
      <c r="AJ11" s="11">
        <f t="shared" si="18"/>
        <v>0</v>
      </c>
      <c r="AK11" s="11">
        <f t="shared" si="18"/>
        <v>0</v>
      </c>
      <c r="AL11" s="11">
        <f t="shared" si="18"/>
        <v>0</v>
      </c>
      <c r="AM11" s="11">
        <f t="shared" si="18"/>
        <v>0</v>
      </c>
      <c r="AN11" s="11">
        <f t="shared" si="18"/>
        <v>0</v>
      </c>
      <c r="AO11" s="11">
        <f t="shared" si="18"/>
        <v>0</v>
      </c>
      <c r="AP11" s="11">
        <f t="shared" si="18"/>
        <v>0</v>
      </c>
      <c r="AQ11" s="11">
        <f t="shared" si="18"/>
        <v>0</v>
      </c>
      <c r="AR11" s="11">
        <f t="shared" si="18"/>
        <v>0</v>
      </c>
      <c r="AS11" s="11">
        <f t="shared" si="18"/>
        <v>0</v>
      </c>
      <c r="AT11" s="11">
        <f t="shared" si="18"/>
        <v>0</v>
      </c>
      <c r="AU11" s="11">
        <f t="shared" si="18"/>
        <v>0</v>
      </c>
      <c r="AV11" s="11">
        <f t="shared" si="18"/>
        <v>0</v>
      </c>
      <c r="AW11" s="11">
        <f t="shared" si="18"/>
        <v>0</v>
      </c>
      <c r="AX11" s="11">
        <f t="shared" si="18"/>
        <v>0</v>
      </c>
      <c r="AY11" s="11">
        <f t="shared" si="18"/>
        <v>0</v>
      </c>
      <c r="AZ11" s="11">
        <f t="shared" si="18"/>
        <v>0</v>
      </c>
      <c r="BA11" s="11">
        <f t="shared" si="18"/>
        <v>0</v>
      </c>
      <c r="BB11" s="11">
        <f t="shared" si="18"/>
        <v>0</v>
      </c>
      <c r="BC11" s="11">
        <f t="shared" si="18"/>
        <v>0</v>
      </c>
      <c r="BD11" s="11">
        <f t="shared" si="18"/>
        <v>0</v>
      </c>
      <c r="BE11" s="11">
        <f t="shared" si="18"/>
        <v>0</v>
      </c>
      <c r="BF11" s="11">
        <f t="shared" si="18"/>
        <v>0</v>
      </c>
      <c r="BG11" s="11">
        <f t="shared" si="18"/>
        <v>0</v>
      </c>
      <c r="BH11" s="11">
        <f t="shared" si="18"/>
        <v>0</v>
      </c>
      <c r="BI11" s="11">
        <f t="shared" si="18"/>
        <v>0</v>
      </c>
      <c r="BJ11" s="11">
        <f t="shared" si="18"/>
        <v>0</v>
      </c>
      <c r="BK11" s="11">
        <f t="shared" si="18"/>
        <v>0</v>
      </c>
      <c r="BL11" s="11">
        <f t="shared" si="18"/>
        <v>0</v>
      </c>
      <c r="BM11" s="11">
        <f t="shared" si="18"/>
        <v>0</v>
      </c>
      <c r="BN11" s="11">
        <f t="shared" si="18"/>
        <v>0</v>
      </c>
      <c r="BO11" s="11">
        <f t="shared" si="18"/>
        <v>0</v>
      </c>
      <c r="BP11" s="11">
        <f t="shared" si="18"/>
        <v>0</v>
      </c>
      <c r="BQ11" s="11">
        <f t="shared" si="18"/>
        <v>0</v>
      </c>
      <c r="BR11" s="11">
        <f t="shared" si="18"/>
        <v>0</v>
      </c>
      <c r="BS11" s="11">
        <f t="shared" si="18"/>
        <v>0</v>
      </c>
      <c r="BT11" s="11">
        <f t="shared" si="18"/>
        <v>0</v>
      </c>
      <c r="BU11" s="11">
        <f t="shared" ref="BU11:DC11" si="19">SUM(BU12:BU19)+BU20</f>
        <v>0</v>
      </c>
      <c r="BV11" s="11">
        <f t="shared" si="19"/>
        <v>0</v>
      </c>
      <c r="BW11" s="11">
        <f t="shared" si="19"/>
        <v>0</v>
      </c>
      <c r="BX11" s="11">
        <f t="shared" si="19"/>
        <v>0</v>
      </c>
      <c r="BY11" s="11">
        <f t="shared" si="19"/>
        <v>0</v>
      </c>
      <c r="BZ11" s="11">
        <f t="shared" si="19"/>
        <v>0</v>
      </c>
      <c r="CA11" s="11">
        <f t="shared" si="19"/>
        <v>0</v>
      </c>
      <c r="CB11" s="11">
        <f t="shared" si="19"/>
        <v>0</v>
      </c>
      <c r="CC11" s="11">
        <f t="shared" si="19"/>
        <v>0</v>
      </c>
      <c r="CD11" s="11">
        <f t="shared" si="19"/>
        <v>0</v>
      </c>
      <c r="CE11" s="11">
        <f t="shared" si="19"/>
        <v>0</v>
      </c>
      <c r="CF11" s="11">
        <f t="shared" si="19"/>
        <v>0</v>
      </c>
      <c r="CG11" s="11">
        <f t="shared" si="19"/>
        <v>0</v>
      </c>
      <c r="CH11" s="11">
        <f t="shared" si="19"/>
        <v>0</v>
      </c>
      <c r="CI11" s="11">
        <f t="shared" si="19"/>
        <v>0</v>
      </c>
      <c r="CJ11" s="11">
        <f t="shared" si="19"/>
        <v>0</v>
      </c>
      <c r="CK11" s="11">
        <f t="shared" si="19"/>
        <v>0</v>
      </c>
      <c r="CL11" s="11">
        <f t="shared" si="19"/>
        <v>0</v>
      </c>
      <c r="CM11" s="11">
        <f t="shared" si="19"/>
        <v>0</v>
      </c>
      <c r="CN11" s="11">
        <f t="shared" si="19"/>
        <v>0</v>
      </c>
      <c r="CO11" s="11">
        <f t="shared" si="19"/>
        <v>0</v>
      </c>
      <c r="CP11" s="11">
        <f t="shared" si="19"/>
        <v>0</v>
      </c>
      <c r="CQ11" s="11">
        <f t="shared" si="19"/>
        <v>0</v>
      </c>
      <c r="CR11" s="11">
        <f t="shared" si="19"/>
        <v>0</v>
      </c>
      <c r="CS11" s="11">
        <f t="shared" si="19"/>
        <v>0</v>
      </c>
      <c r="CT11" s="11">
        <f t="shared" si="19"/>
        <v>0</v>
      </c>
      <c r="CU11" s="11">
        <f t="shared" si="19"/>
        <v>0</v>
      </c>
      <c r="CV11" s="11">
        <f t="shared" si="19"/>
        <v>0</v>
      </c>
      <c r="CW11" s="11">
        <f t="shared" si="19"/>
        <v>0</v>
      </c>
      <c r="CX11" s="11">
        <f t="shared" si="19"/>
        <v>0</v>
      </c>
      <c r="CY11" s="11">
        <f t="shared" si="19"/>
        <v>0</v>
      </c>
      <c r="CZ11" s="11">
        <f t="shared" si="19"/>
        <v>0</v>
      </c>
      <c r="DA11" s="11">
        <f t="shared" si="19"/>
        <v>0</v>
      </c>
      <c r="DB11" s="11">
        <f t="shared" si="19"/>
        <v>0</v>
      </c>
      <c r="DC11" s="11">
        <f t="shared" si="19"/>
        <v>0</v>
      </c>
      <c r="DF11" s="45">
        <f t="shared" si="8"/>
        <v>0</v>
      </c>
    </row>
    <row r="12" spans="1:112" ht="28.8">
      <c r="A12" s="123">
        <v>0</v>
      </c>
      <c r="B12" s="5" t="str">
        <f>$B$11&amp;"1."</f>
        <v>D.1.1.</v>
      </c>
      <c r="C12" s="163" t="s">
        <v>274</v>
      </c>
      <c r="D12" s="24"/>
      <c r="E12" s="191">
        <v>0.21</v>
      </c>
      <c r="F12" s="34">
        <f>H12+NPV(FD,I12:INDEX(I12:DC12,PAL))</f>
        <v>0</v>
      </c>
      <c r="G12" s="34">
        <f>SUMIF($H$5:$DC$5,"&lt;="&amp;PAL,$H12:$DC12)</f>
        <v>0</v>
      </c>
      <c r="H12" s="37">
        <v>0</v>
      </c>
      <c r="I12" s="37">
        <v>0</v>
      </c>
      <c r="J12" s="37">
        <v>0</v>
      </c>
      <c r="K12" s="37">
        <v>0</v>
      </c>
      <c r="L12" s="37">
        <v>0</v>
      </c>
      <c r="M12" s="37">
        <v>0</v>
      </c>
      <c r="N12" s="37">
        <v>0</v>
      </c>
      <c r="O12" s="37">
        <v>0</v>
      </c>
      <c r="P12" s="37">
        <v>0</v>
      </c>
      <c r="Q12" s="37">
        <v>0</v>
      </c>
      <c r="R12" s="37">
        <v>0</v>
      </c>
      <c r="S12" s="37">
        <v>0</v>
      </c>
      <c r="T12" s="37">
        <v>0</v>
      </c>
      <c r="U12" s="37">
        <v>0</v>
      </c>
      <c r="V12" s="37">
        <v>0</v>
      </c>
      <c r="W12" s="37">
        <v>0</v>
      </c>
      <c r="X12" s="37">
        <v>0</v>
      </c>
      <c r="Y12" s="37">
        <v>0</v>
      </c>
      <c r="Z12" s="37">
        <v>0</v>
      </c>
      <c r="AA12" s="37">
        <v>0</v>
      </c>
      <c r="AB12" s="37">
        <v>0</v>
      </c>
      <c r="AC12" s="37">
        <v>0</v>
      </c>
      <c r="AD12" s="37">
        <v>0</v>
      </c>
      <c r="AE12" s="37">
        <v>0</v>
      </c>
      <c r="AF12" s="37">
        <v>0</v>
      </c>
      <c r="AG12" s="37">
        <v>0</v>
      </c>
      <c r="AH12" s="37">
        <v>0</v>
      </c>
      <c r="AI12" s="37">
        <v>0</v>
      </c>
      <c r="AJ12" s="37">
        <v>0</v>
      </c>
      <c r="AK12" s="37">
        <v>0</v>
      </c>
      <c r="AL12" s="37">
        <v>0</v>
      </c>
      <c r="AM12" s="37">
        <v>0</v>
      </c>
      <c r="AN12" s="37">
        <v>0</v>
      </c>
      <c r="AO12" s="37">
        <v>0</v>
      </c>
      <c r="AP12" s="37">
        <v>0</v>
      </c>
      <c r="AQ12" s="37">
        <v>0</v>
      </c>
      <c r="AR12" s="37">
        <v>0</v>
      </c>
      <c r="AS12" s="37">
        <v>0</v>
      </c>
      <c r="AT12" s="37">
        <v>0</v>
      </c>
      <c r="AU12" s="37">
        <v>0</v>
      </c>
      <c r="AV12" s="37">
        <v>0</v>
      </c>
      <c r="AW12" s="37">
        <v>0</v>
      </c>
      <c r="AX12" s="37">
        <v>0</v>
      </c>
      <c r="AY12" s="37">
        <v>0</v>
      </c>
      <c r="AZ12" s="37">
        <v>0</v>
      </c>
      <c r="BA12" s="37">
        <v>0</v>
      </c>
      <c r="BB12" s="37">
        <v>0</v>
      </c>
      <c r="BC12" s="37">
        <v>0</v>
      </c>
      <c r="BD12" s="37">
        <v>0</v>
      </c>
      <c r="BE12" s="37">
        <v>0</v>
      </c>
      <c r="BF12" s="37">
        <v>0</v>
      </c>
      <c r="BG12" s="37">
        <v>0</v>
      </c>
      <c r="BH12" s="37">
        <v>0</v>
      </c>
      <c r="BI12" s="37">
        <v>0</v>
      </c>
      <c r="BJ12" s="37">
        <v>0</v>
      </c>
      <c r="BK12" s="37">
        <v>0</v>
      </c>
      <c r="BL12" s="37">
        <v>0</v>
      </c>
      <c r="BM12" s="37">
        <v>0</v>
      </c>
      <c r="BN12" s="37">
        <v>0</v>
      </c>
      <c r="BO12" s="37">
        <v>0</v>
      </c>
      <c r="BP12" s="37">
        <v>0</v>
      </c>
      <c r="BQ12" s="37">
        <v>0</v>
      </c>
      <c r="BR12" s="37">
        <v>0</v>
      </c>
      <c r="BS12" s="37">
        <v>0</v>
      </c>
      <c r="BT12" s="37">
        <v>0</v>
      </c>
      <c r="BU12" s="37">
        <v>0</v>
      </c>
      <c r="BV12" s="37">
        <v>0</v>
      </c>
      <c r="BW12" s="37">
        <v>0</v>
      </c>
      <c r="BX12" s="37">
        <v>0</v>
      </c>
      <c r="BY12" s="37">
        <v>0</v>
      </c>
      <c r="BZ12" s="37">
        <v>0</v>
      </c>
      <c r="CA12" s="37">
        <v>0</v>
      </c>
      <c r="CB12" s="37">
        <v>0</v>
      </c>
      <c r="CC12" s="37">
        <v>0</v>
      </c>
      <c r="CD12" s="37">
        <v>0</v>
      </c>
      <c r="CE12" s="37">
        <v>0</v>
      </c>
      <c r="CF12" s="37">
        <v>0</v>
      </c>
      <c r="CG12" s="37">
        <v>0</v>
      </c>
      <c r="CH12" s="37">
        <v>0</v>
      </c>
      <c r="CI12" s="37">
        <v>0</v>
      </c>
      <c r="CJ12" s="37">
        <v>0</v>
      </c>
      <c r="CK12" s="37">
        <v>0</v>
      </c>
      <c r="CL12" s="37">
        <v>0</v>
      </c>
      <c r="CM12" s="37">
        <v>0</v>
      </c>
      <c r="CN12" s="37">
        <v>0</v>
      </c>
      <c r="CO12" s="37">
        <v>0</v>
      </c>
      <c r="CP12" s="37">
        <v>0</v>
      </c>
      <c r="CQ12" s="37">
        <v>0</v>
      </c>
      <c r="CR12" s="37">
        <v>0</v>
      </c>
      <c r="CS12" s="37">
        <v>0</v>
      </c>
      <c r="CT12" s="37">
        <v>0</v>
      </c>
      <c r="CU12" s="37">
        <v>0</v>
      </c>
      <c r="CV12" s="37">
        <v>0</v>
      </c>
      <c r="CW12" s="37">
        <v>0</v>
      </c>
      <c r="CX12" s="37">
        <v>0</v>
      </c>
      <c r="CY12" s="37">
        <v>0</v>
      </c>
      <c r="CZ12" s="37">
        <v>0</v>
      </c>
      <c r="DA12" s="37">
        <v>0</v>
      </c>
      <c r="DB12" s="37">
        <v>0</v>
      </c>
      <c r="DC12" s="37">
        <v>0</v>
      </c>
      <c r="DE12" s="45">
        <f>COUNTBLANK($H12:$DC12)</f>
        <v>0</v>
      </c>
      <c r="DF12" s="45">
        <f>COUNTIF($H12:$DC12,"&lt;&gt;0")</f>
        <v>0</v>
      </c>
      <c r="DG12">
        <f t="shared" ref="DG12:DG21" si="20">IF(ISNUMBER(E12),E12*100,0)</f>
        <v>21</v>
      </c>
      <c r="DH12">
        <v>0</v>
      </c>
    </row>
    <row r="13" spans="1:112" ht="14.4">
      <c r="A13" s="123">
        <v>1</v>
      </c>
      <c r="B13" s="5" t="str">
        <f>$B$11&amp;"2."</f>
        <v>D.1.2.</v>
      </c>
      <c r="C13" s="163" t="s">
        <v>41</v>
      </c>
      <c r="D13" s="24"/>
      <c r="E13" s="191">
        <v>0.21</v>
      </c>
      <c r="F13" s="34">
        <f>H13+NPV(FD,I13:INDEX(I13:DC13,PAL))</f>
        <v>0</v>
      </c>
      <c r="G13" s="34">
        <f>SUMIF($H$5:$DC$5,"&lt;="&amp;PAL,$H13:$DC13)</f>
        <v>0</v>
      </c>
      <c r="H13" s="37">
        <v>0</v>
      </c>
      <c r="I13" s="37">
        <v>0</v>
      </c>
      <c r="J13" s="37">
        <v>0</v>
      </c>
      <c r="K13" s="37">
        <v>0</v>
      </c>
      <c r="L13" s="37">
        <v>0</v>
      </c>
      <c r="M13" s="37">
        <v>0</v>
      </c>
      <c r="N13" s="37">
        <v>0</v>
      </c>
      <c r="O13" s="37">
        <v>0</v>
      </c>
      <c r="P13" s="37">
        <v>0</v>
      </c>
      <c r="Q13" s="37">
        <v>0</v>
      </c>
      <c r="R13" s="37">
        <v>0</v>
      </c>
      <c r="S13" s="37">
        <v>0</v>
      </c>
      <c r="T13" s="37">
        <v>0</v>
      </c>
      <c r="U13" s="37">
        <v>0</v>
      </c>
      <c r="V13" s="37">
        <v>0</v>
      </c>
      <c r="W13" s="37">
        <v>0</v>
      </c>
      <c r="X13" s="37">
        <v>0</v>
      </c>
      <c r="Y13" s="37">
        <v>0</v>
      </c>
      <c r="Z13" s="37">
        <v>0</v>
      </c>
      <c r="AA13" s="37">
        <v>0</v>
      </c>
      <c r="AB13" s="37">
        <v>0</v>
      </c>
      <c r="AC13" s="37">
        <v>0</v>
      </c>
      <c r="AD13" s="37">
        <v>0</v>
      </c>
      <c r="AE13" s="37">
        <v>0</v>
      </c>
      <c r="AF13" s="37">
        <v>0</v>
      </c>
      <c r="AG13" s="37">
        <v>0</v>
      </c>
      <c r="AH13" s="37">
        <v>0</v>
      </c>
      <c r="AI13" s="37">
        <v>0</v>
      </c>
      <c r="AJ13" s="37">
        <v>0</v>
      </c>
      <c r="AK13" s="37">
        <v>0</v>
      </c>
      <c r="AL13" s="37">
        <v>0</v>
      </c>
      <c r="AM13" s="37">
        <v>0</v>
      </c>
      <c r="AN13" s="37">
        <v>0</v>
      </c>
      <c r="AO13" s="37">
        <v>0</v>
      </c>
      <c r="AP13" s="37">
        <v>0</v>
      </c>
      <c r="AQ13" s="37">
        <v>0</v>
      </c>
      <c r="AR13" s="37">
        <v>0</v>
      </c>
      <c r="AS13" s="37">
        <v>0</v>
      </c>
      <c r="AT13" s="37">
        <v>0</v>
      </c>
      <c r="AU13" s="37">
        <v>0</v>
      </c>
      <c r="AV13" s="37">
        <v>0</v>
      </c>
      <c r="AW13" s="37">
        <v>0</v>
      </c>
      <c r="AX13" s="37">
        <v>0</v>
      </c>
      <c r="AY13" s="37">
        <v>0</v>
      </c>
      <c r="AZ13" s="37">
        <v>0</v>
      </c>
      <c r="BA13" s="37">
        <v>0</v>
      </c>
      <c r="BB13" s="37">
        <v>0</v>
      </c>
      <c r="BC13" s="37">
        <v>0</v>
      </c>
      <c r="BD13" s="37">
        <v>0</v>
      </c>
      <c r="BE13" s="37">
        <v>0</v>
      </c>
      <c r="BF13" s="37">
        <v>0</v>
      </c>
      <c r="BG13" s="37">
        <v>0</v>
      </c>
      <c r="BH13" s="37">
        <v>0</v>
      </c>
      <c r="BI13" s="37">
        <v>0</v>
      </c>
      <c r="BJ13" s="37">
        <v>0</v>
      </c>
      <c r="BK13" s="37">
        <v>0</v>
      </c>
      <c r="BL13" s="37">
        <v>0</v>
      </c>
      <c r="BM13" s="37">
        <v>0</v>
      </c>
      <c r="BN13" s="37">
        <v>0</v>
      </c>
      <c r="BO13" s="37">
        <v>0</v>
      </c>
      <c r="BP13" s="37">
        <v>0</v>
      </c>
      <c r="BQ13" s="37">
        <v>0</v>
      </c>
      <c r="BR13" s="37">
        <v>0</v>
      </c>
      <c r="BS13" s="37">
        <v>0</v>
      </c>
      <c r="BT13" s="37">
        <v>0</v>
      </c>
      <c r="BU13" s="37">
        <v>0</v>
      </c>
      <c r="BV13" s="37">
        <v>0</v>
      </c>
      <c r="BW13" s="37">
        <v>0</v>
      </c>
      <c r="BX13" s="37">
        <v>0</v>
      </c>
      <c r="BY13" s="37">
        <v>0</v>
      </c>
      <c r="BZ13" s="37">
        <v>0</v>
      </c>
      <c r="CA13" s="37">
        <v>0</v>
      </c>
      <c r="CB13" s="37">
        <v>0</v>
      </c>
      <c r="CC13" s="37">
        <v>0</v>
      </c>
      <c r="CD13" s="37">
        <v>0</v>
      </c>
      <c r="CE13" s="37">
        <v>0</v>
      </c>
      <c r="CF13" s="37">
        <v>0</v>
      </c>
      <c r="CG13" s="37">
        <v>0</v>
      </c>
      <c r="CH13" s="37">
        <v>0</v>
      </c>
      <c r="CI13" s="37">
        <v>0</v>
      </c>
      <c r="CJ13" s="37">
        <v>0</v>
      </c>
      <c r="CK13" s="37">
        <v>0</v>
      </c>
      <c r="CL13" s="37">
        <v>0</v>
      </c>
      <c r="CM13" s="37">
        <v>0</v>
      </c>
      <c r="CN13" s="37">
        <v>0</v>
      </c>
      <c r="CO13" s="37">
        <v>0</v>
      </c>
      <c r="CP13" s="37">
        <v>0</v>
      </c>
      <c r="CQ13" s="37">
        <v>0</v>
      </c>
      <c r="CR13" s="37">
        <v>0</v>
      </c>
      <c r="CS13" s="37">
        <v>0</v>
      </c>
      <c r="CT13" s="37">
        <v>0</v>
      </c>
      <c r="CU13" s="37">
        <v>0</v>
      </c>
      <c r="CV13" s="37">
        <v>0</v>
      </c>
      <c r="CW13" s="37">
        <v>0</v>
      </c>
      <c r="CX13" s="37">
        <v>0</v>
      </c>
      <c r="CY13" s="37">
        <v>0</v>
      </c>
      <c r="CZ13" s="37">
        <v>0</v>
      </c>
      <c r="DA13" s="37">
        <v>0</v>
      </c>
      <c r="DB13" s="37">
        <v>0</v>
      </c>
      <c r="DC13" s="37">
        <v>0</v>
      </c>
      <c r="DE13" s="45">
        <f t="shared" ref="DE13:DE21" si="21">COUNTBLANK(H13:DC13)</f>
        <v>0</v>
      </c>
      <c r="DF13" s="45">
        <f t="shared" ref="DF13:DF75" si="22">COUNTIF($H13:$DC13,"&lt;&gt;0")</f>
        <v>0</v>
      </c>
      <c r="DG13">
        <f t="shared" si="20"/>
        <v>21</v>
      </c>
      <c r="DH13">
        <v>0</v>
      </c>
    </row>
    <row r="14" spans="1:112" ht="14.4">
      <c r="A14" s="123">
        <v>2</v>
      </c>
      <c r="B14" s="5" t="str">
        <f>$B$11&amp;"3."</f>
        <v>D.1.3.</v>
      </c>
      <c r="C14" s="163" t="s">
        <v>41</v>
      </c>
      <c r="D14" s="24"/>
      <c r="E14" s="191">
        <v>0.21</v>
      </c>
      <c r="F14" s="34">
        <f>H14+NPV(FD,I14:INDEX(I14:DC14,PAL))</f>
        <v>0</v>
      </c>
      <c r="G14" s="34">
        <f>SUMIF($H$5:$DC$5,"&lt;="&amp;PAL,$H14:$DC14)</f>
        <v>0</v>
      </c>
      <c r="H14" s="37">
        <v>0</v>
      </c>
      <c r="I14" s="37">
        <v>0</v>
      </c>
      <c r="J14" s="37">
        <v>0</v>
      </c>
      <c r="K14" s="37">
        <v>0</v>
      </c>
      <c r="L14" s="37">
        <v>0</v>
      </c>
      <c r="M14" s="37">
        <v>0</v>
      </c>
      <c r="N14" s="37">
        <v>0</v>
      </c>
      <c r="O14" s="37">
        <v>0</v>
      </c>
      <c r="P14" s="37">
        <v>0</v>
      </c>
      <c r="Q14" s="37">
        <v>0</v>
      </c>
      <c r="R14" s="37">
        <v>0</v>
      </c>
      <c r="S14" s="37">
        <v>0</v>
      </c>
      <c r="T14" s="37">
        <v>0</v>
      </c>
      <c r="U14" s="37">
        <v>0</v>
      </c>
      <c r="V14" s="37">
        <v>0</v>
      </c>
      <c r="W14" s="37">
        <v>0</v>
      </c>
      <c r="X14" s="37">
        <v>0</v>
      </c>
      <c r="Y14" s="37">
        <v>0</v>
      </c>
      <c r="Z14" s="37">
        <v>0</v>
      </c>
      <c r="AA14" s="37">
        <v>0</v>
      </c>
      <c r="AB14" s="37">
        <v>0</v>
      </c>
      <c r="AC14" s="37">
        <v>0</v>
      </c>
      <c r="AD14" s="37">
        <v>0</v>
      </c>
      <c r="AE14" s="37">
        <v>0</v>
      </c>
      <c r="AF14" s="37">
        <v>0</v>
      </c>
      <c r="AG14" s="37">
        <v>0</v>
      </c>
      <c r="AH14" s="37">
        <v>0</v>
      </c>
      <c r="AI14" s="37">
        <v>0</v>
      </c>
      <c r="AJ14" s="37">
        <v>0</v>
      </c>
      <c r="AK14" s="37">
        <v>0</v>
      </c>
      <c r="AL14" s="37">
        <v>0</v>
      </c>
      <c r="AM14" s="37">
        <v>0</v>
      </c>
      <c r="AN14" s="37">
        <v>0</v>
      </c>
      <c r="AO14" s="37">
        <v>0</v>
      </c>
      <c r="AP14" s="37">
        <v>0</v>
      </c>
      <c r="AQ14" s="37">
        <v>0</v>
      </c>
      <c r="AR14" s="37">
        <v>0</v>
      </c>
      <c r="AS14" s="37">
        <v>0</v>
      </c>
      <c r="AT14" s="37">
        <v>0</v>
      </c>
      <c r="AU14" s="37">
        <v>0</v>
      </c>
      <c r="AV14" s="37">
        <v>0</v>
      </c>
      <c r="AW14" s="37">
        <v>0</v>
      </c>
      <c r="AX14" s="37">
        <v>0</v>
      </c>
      <c r="AY14" s="37">
        <v>0</v>
      </c>
      <c r="AZ14" s="37">
        <v>0</v>
      </c>
      <c r="BA14" s="37">
        <v>0</v>
      </c>
      <c r="BB14" s="37">
        <v>0</v>
      </c>
      <c r="BC14" s="37">
        <v>0</v>
      </c>
      <c r="BD14" s="37">
        <v>0</v>
      </c>
      <c r="BE14" s="37">
        <v>0</v>
      </c>
      <c r="BF14" s="37">
        <v>0</v>
      </c>
      <c r="BG14" s="37">
        <v>0</v>
      </c>
      <c r="BH14" s="37">
        <v>0</v>
      </c>
      <c r="BI14" s="37">
        <v>0</v>
      </c>
      <c r="BJ14" s="37">
        <v>0</v>
      </c>
      <c r="BK14" s="37">
        <v>0</v>
      </c>
      <c r="BL14" s="37">
        <v>0</v>
      </c>
      <c r="BM14" s="37">
        <v>0</v>
      </c>
      <c r="BN14" s="37">
        <v>0</v>
      </c>
      <c r="BO14" s="37">
        <v>0</v>
      </c>
      <c r="BP14" s="37">
        <v>0</v>
      </c>
      <c r="BQ14" s="37">
        <v>0</v>
      </c>
      <c r="BR14" s="37">
        <v>0</v>
      </c>
      <c r="BS14" s="37">
        <v>0</v>
      </c>
      <c r="BT14" s="37">
        <v>0</v>
      </c>
      <c r="BU14" s="37">
        <v>0</v>
      </c>
      <c r="BV14" s="37">
        <v>0</v>
      </c>
      <c r="BW14" s="37">
        <v>0</v>
      </c>
      <c r="BX14" s="37">
        <v>0</v>
      </c>
      <c r="BY14" s="37">
        <v>0</v>
      </c>
      <c r="BZ14" s="37">
        <v>0</v>
      </c>
      <c r="CA14" s="37">
        <v>0</v>
      </c>
      <c r="CB14" s="37">
        <v>0</v>
      </c>
      <c r="CC14" s="37">
        <v>0</v>
      </c>
      <c r="CD14" s="37">
        <v>0</v>
      </c>
      <c r="CE14" s="37">
        <v>0</v>
      </c>
      <c r="CF14" s="37">
        <v>0</v>
      </c>
      <c r="CG14" s="37">
        <v>0</v>
      </c>
      <c r="CH14" s="37">
        <v>0</v>
      </c>
      <c r="CI14" s="37">
        <v>0</v>
      </c>
      <c r="CJ14" s="37">
        <v>0</v>
      </c>
      <c r="CK14" s="37">
        <v>0</v>
      </c>
      <c r="CL14" s="37">
        <v>0</v>
      </c>
      <c r="CM14" s="37">
        <v>0</v>
      </c>
      <c r="CN14" s="37">
        <v>0</v>
      </c>
      <c r="CO14" s="37">
        <v>0</v>
      </c>
      <c r="CP14" s="37">
        <v>0</v>
      </c>
      <c r="CQ14" s="37">
        <v>0</v>
      </c>
      <c r="CR14" s="37">
        <v>0</v>
      </c>
      <c r="CS14" s="37">
        <v>0</v>
      </c>
      <c r="CT14" s="37">
        <v>0</v>
      </c>
      <c r="CU14" s="37">
        <v>0</v>
      </c>
      <c r="CV14" s="37">
        <v>0</v>
      </c>
      <c r="CW14" s="37">
        <v>0</v>
      </c>
      <c r="CX14" s="37">
        <v>0</v>
      </c>
      <c r="CY14" s="37">
        <v>0</v>
      </c>
      <c r="CZ14" s="37">
        <v>0</v>
      </c>
      <c r="DA14" s="37">
        <v>0</v>
      </c>
      <c r="DB14" s="37">
        <v>0</v>
      </c>
      <c r="DC14" s="37">
        <v>0</v>
      </c>
      <c r="DE14" s="45">
        <f t="shared" si="21"/>
        <v>0</v>
      </c>
      <c r="DF14" s="45">
        <f t="shared" si="22"/>
        <v>0</v>
      </c>
      <c r="DG14">
        <f t="shared" si="20"/>
        <v>21</v>
      </c>
      <c r="DH14">
        <v>0</v>
      </c>
    </row>
    <row r="15" spans="1:112" ht="15" customHeight="1">
      <c r="A15" s="123">
        <v>3</v>
      </c>
      <c r="B15" s="5" t="str">
        <f>$B$11&amp;"4."</f>
        <v>D.1.4.</v>
      </c>
      <c r="C15" s="163" t="s">
        <v>41</v>
      </c>
      <c r="D15" s="24"/>
      <c r="E15" s="191">
        <v>0.21</v>
      </c>
      <c r="F15" s="34">
        <f>H15+NPV(FD,I15:INDEX(I15:DC15,PAL))</f>
        <v>0</v>
      </c>
      <c r="G15" s="34">
        <f>SUMIF($H$5:$DC$5,"&lt;="&amp;PAL,$H15:$DC15)</f>
        <v>0</v>
      </c>
      <c r="H15" s="37">
        <v>0</v>
      </c>
      <c r="I15" s="37">
        <v>0</v>
      </c>
      <c r="J15" s="37">
        <v>0</v>
      </c>
      <c r="K15" s="37">
        <v>0</v>
      </c>
      <c r="L15" s="37">
        <v>0</v>
      </c>
      <c r="M15" s="37">
        <v>0</v>
      </c>
      <c r="N15" s="37">
        <v>0</v>
      </c>
      <c r="O15" s="37">
        <v>0</v>
      </c>
      <c r="P15" s="37">
        <v>0</v>
      </c>
      <c r="Q15" s="37">
        <v>0</v>
      </c>
      <c r="R15" s="37">
        <v>0</v>
      </c>
      <c r="S15" s="37">
        <v>0</v>
      </c>
      <c r="T15" s="37">
        <v>0</v>
      </c>
      <c r="U15" s="37">
        <v>0</v>
      </c>
      <c r="V15" s="37">
        <v>0</v>
      </c>
      <c r="W15" s="37">
        <v>0</v>
      </c>
      <c r="X15" s="37">
        <v>0</v>
      </c>
      <c r="Y15" s="37">
        <v>0</v>
      </c>
      <c r="Z15" s="37">
        <v>0</v>
      </c>
      <c r="AA15" s="37">
        <v>0</v>
      </c>
      <c r="AB15" s="37">
        <v>0</v>
      </c>
      <c r="AC15" s="37">
        <v>0</v>
      </c>
      <c r="AD15" s="37">
        <v>0</v>
      </c>
      <c r="AE15" s="37">
        <v>0</v>
      </c>
      <c r="AF15" s="37">
        <v>0</v>
      </c>
      <c r="AG15" s="37">
        <v>0</v>
      </c>
      <c r="AH15" s="37">
        <v>0</v>
      </c>
      <c r="AI15" s="37">
        <v>0</v>
      </c>
      <c r="AJ15" s="37">
        <v>0</v>
      </c>
      <c r="AK15" s="37">
        <v>0</v>
      </c>
      <c r="AL15" s="37">
        <v>0</v>
      </c>
      <c r="AM15" s="37">
        <v>0</v>
      </c>
      <c r="AN15" s="37">
        <v>0</v>
      </c>
      <c r="AO15" s="37">
        <v>0</v>
      </c>
      <c r="AP15" s="37">
        <v>0</v>
      </c>
      <c r="AQ15" s="37">
        <v>0</v>
      </c>
      <c r="AR15" s="37">
        <v>0</v>
      </c>
      <c r="AS15" s="37">
        <v>0</v>
      </c>
      <c r="AT15" s="37">
        <v>0</v>
      </c>
      <c r="AU15" s="37">
        <v>0</v>
      </c>
      <c r="AV15" s="37">
        <v>0</v>
      </c>
      <c r="AW15" s="37">
        <v>0</v>
      </c>
      <c r="AX15" s="37">
        <v>0</v>
      </c>
      <c r="AY15" s="37">
        <v>0</v>
      </c>
      <c r="AZ15" s="37">
        <v>0</v>
      </c>
      <c r="BA15" s="37">
        <v>0</v>
      </c>
      <c r="BB15" s="37">
        <v>0</v>
      </c>
      <c r="BC15" s="37">
        <v>0</v>
      </c>
      <c r="BD15" s="37">
        <v>0</v>
      </c>
      <c r="BE15" s="37">
        <v>0</v>
      </c>
      <c r="BF15" s="37">
        <v>0</v>
      </c>
      <c r="BG15" s="37">
        <v>0</v>
      </c>
      <c r="BH15" s="37">
        <v>0</v>
      </c>
      <c r="BI15" s="37">
        <v>0</v>
      </c>
      <c r="BJ15" s="37">
        <v>0</v>
      </c>
      <c r="BK15" s="37">
        <v>0</v>
      </c>
      <c r="BL15" s="37">
        <v>0</v>
      </c>
      <c r="BM15" s="37">
        <v>0</v>
      </c>
      <c r="BN15" s="37">
        <v>0</v>
      </c>
      <c r="BO15" s="37">
        <v>0</v>
      </c>
      <c r="BP15" s="37">
        <v>0</v>
      </c>
      <c r="BQ15" s="37">
        <v>0</v>
      </c>
      <c r="BR15" s="37">
        <v>0</v>
      </c>
      <c r="BS15" s="37">
        <v>0</v>
      </c>
      <c r="BT15" s="37">
        <v>0</v>
      </c>
      <c r="BU15" s="37">
        <v>0</v>
      </c>
      <c r="BV15" s="37">
        <v>0</v>
      </c>
      <c r="BW15" s="37">
        <v>0</v>
      </c>
      <c r="BX15" s="37">
        <v>0</v>
      </c>
      <c r="BY15" s="37">
        <v>0</v>
      </c>
      <c r="BZ15" s="37">
        <v>0</v>
      </c>
      <c r="CA15" s="37">
        <v>0</v>
      </c>
      <c r="CB15" s="37">
        <v>0</v>
      </c>
      <c r="CC15" s="37">
        <v>0</v>
      </c>
      <c r="CD15" s="37">
        <v>0</v>
      </c>
      <c r="CE15" s="37">
        <v>0</v>
      </c>
      <c r="CF15" s="37">
        <v>0</v>
      </c>
      <c r="CG15" s="37">
        <v>0</v>
      </c>
      <c r="CH15" s="37">
        <v>0</v>
      </c>
      <c r="CI15" s="37">
        <v>0</v>
      </c>
      <c r="CJ15" s="37">
        <v>0</v>
      </c>
      <c r="CK15" s="37">
        <v>0</v>
      </c>
      <c r="CL15" s="37">
        <v>0</v>
      </c>
      <c r="CM15" s="37">
        <v>0</v>
      </c>
      <c r="CN15" s="37">
        <v>0</v>
      </c>
      <c r="CO15" s="37">
        <v>0</v>
      </c>
      <c r="CP15" s="37">
        <v>0</v>
      </c>
      <c r="CQ15" s="37">
        <v>0</v>
      </c>
      <c r="CR15" s="37">
        <v>0</v>
      </c>
      <c r="CS15" s="37">
        <v>0</v>
      </c>
      <c r="CT15" s="37">
        <v>0</v>
      </c>
      <c r="CU15" s="37">
        <v>0</v>
      </c>
      <c r="CV15" s="37">
        <v>0</v>
      </c>
      <c r="CW15" s="37">
        <v>0</v>
      </c>
      <c r="CX15" s="37">
        <v>0</v>
      </c>
      <c r="CY15" s="37">
        <v>0</v>
      </c>
      <c r="CZ15" s="37">
        <v>0</v>
      </c>
      <c r="DA15" s="37">
        <v>0</v>
      </c>
      <c r="DB15" s="37">
        <v>0</v>
      </c>
      <c r="DC15" s="37">
        <v>0</v>
      </c>
      <c r="DE15" s="45">
        <f t="shared" si="21"/>
        <v>0</v>
      </c>
      <c r="DF15" s="45">
        <f t="shared" si="22"/>
        <v>0</v>
      </c>
      <c r="DG15">
        <f t="shared" si="20"/>
        <v>21</v>
      </c>
      <c r="DH15">
        <v>0</v>
      </c>
    </row>
    <row r="16" spans="1:112" ht="15" customHeight="1">
      <c r="A16" s="123">
        <v>4</v>
      </c>
      <c r="B16" s="5" t="str">
        <f>$B$11&amp;"5."</f>
        <v>D.1.5.</v>
      </c>
      <c r="C16" s="163" t="s">
        <v>41</v>
      </c>
      <c r="D16" s="24"/>
      <c r="E16" s="191">
        <v>0.21</v>
      </c>
      <c r="F16" s="34">
        <f>H16+NPV(FD,I16:INDEX(I16:DC16,PAL))</f>
        <v>0</v>
      </c>
      <c r="G16" s="34">
        <f>SUMIF($H$5:$DC$5,"&lt;="&amp;PAL,$H16:$DC16)</f>
        <v>0</v>
      </c>
      <c r="H16" s="37">
        <v>0</v>
      </c>
      <c r="I16" s="37">
        <v>0</v>
      </c>
      <c r="J16" s="37">
        <v>0</v>
      </c>
      <c r="K16" s="37">
        <v>0</v>
      </c>
      <c r="L16" s="37">
        <v>0</v>
      </c>
      <c r="M16" s="37">
        <v>0</v>
      </c>
      <c r="N16" s="37">
        <v>0</v>
      </c>
      <c r="O16" s="37">
        <v>0</v>
      </c>
      <c r="P16" s="37">
        <v>0</v>
      </c>
      <c r="Q16" s="37">
        <v>0</v>
      </c>
      <c r="R16" s="37">
        <v>0</v>
      </c>
      <c r="S16" s="37">
        <v>0</v>
      </c>
      <c r="T16" s="37">
        <v>0</v>
      </c>
      <c r="U16" s="37">
        <v>0</v>
      </c>
      <c r="V16" s="37">
        <v>0</v>
      </c>
      <c r="W16" s="37">
        <v>0</v>
      </c>
      <c r="X16" s="37">
        <v>0</v>
      </c>
      <c r="Y16" s="37">
        <v>0</v>
      </c>
      <c r="Z16" s="37">
        <v>0</v>
      </c>
      <c r="AA16" s="37">
        <v>0</v>
      </c>
      <c r="AB16" s="37">
        <v>0</v>
      </c>
      <c r="AC16" s="37">
        <v>0</v>
      </c>
      <c r="AD16" s="37">
        <v>0</v>
      </c>
      <c r="AE16" s="37">
        <v>0</v>
      </c>
      <c r="AF16" s="37">
        <v>0</v>
      </c>
      <c r="AG16" s="37">
        <v>0</v>
      </c>
      <c r="AH16" s="37">
        <v>0</v>
      </c>
      <c r="AI16" s="37">
        <v>0</v>
      </c>
      <c r="AJ16" s="37">
        <v>0</v>
      </c>
      <c r="AK16" s="37">
        <v>0</v>
      </c>
      <c r="AL16" s="37">
        <v>0</v>
      </c>
      <c r="AM16" s="37">
        <v>0</v>
      </c>
      <c r="AN16" s="37">
        <v>0</v>
      </c>
      <c r="AO16" s="37">
        <v>0</v>
      </c>
      <c r="AP16" s="37">
        <v>0</v>
      </c>
      <c r="AQ16" s="37">
        <v>0</v>
      </c>
      <c r="AR16" s="37">
        <v>0</v>
      </c>
      <c r="AS16" s="37">
        <v>0</v>
      </c>
      <c r="AT16" s="37">
        <v>0</v>
      </c>
      <c r="AU16" s="37">
        <v>0</v>
      </c>
      <c r="AV16" s="37">
        <v>0</v>
      </c>
      <c r="AW16" s="37">
        <v>0</v>
      </c>
      <c r="AX16" s="37">
        <v>0</v>
      </c>
      <c r="AY16" s="37">
        <v>0</v>
      </c>
      <c r="AZ16" s="37">
        <v>0</v>
      </c>
      <c r="BA16" s="37">
        <v>0</v>
      </c>
      <c r="BB16" s="37">
        <v>0</v>
      </c>
      <c r="BC16" s="37">
        <v>0</v>
      </c>
      <c r="BD16" s="37">
        <v>0</v>
      </c>
      <c r="BE16" s="37">
        <v>0</v>
      </c>
      <c r="BF16" s="37">
        <v>0</v>
      </c>
      <c r="BG16" s="37">
        <v>0</v>
      </c>
      <c r="BH16" s="37">
        <v>0</v>
      </c>
      <c r="BI16" s="37">
        <v>0</v>
      </c>
      <c r="BJ16" s="37">
        <v>0</v>
      </c>
      <c r="BK16" s="37">
        <v>0</v>
      </c>
      <c r="BL16" s="37">
        <v>0</v>
      </c>
      <c r="BM16" s="37">
        <v>0</v>
      </c>
      <c r="BN16" s="37">
        <v>0</v>
      </c>
      <c r="BO16" s="37">
        <v>0</v>
      </c>
      <c r="BP16" s="37">
        <v>0</v>
      </c>
      <c r="BQ16" s="37">
        <v>0</v>
      </c>
      <c r="BR16" s="37">
        <v>0</v>
      </c>
      <c r="BS16" s="37">
        <v>0</v>
      </c>
      <c r="BT16" s="37">
        <v>0</v>
      </c>
      <c r="BU16" s="37">
        <v>0</v>
      </c>
      <c r="BV16" s="37">
        <v>0</v>
      </c>
      <c r="BW16" s="37">
        <v>0</v>
      </c>
      <c r="BX16" s="37">
        <v>0</v>
      </c>
      <c r="BY16" s="37">
        <v>0</v>
      </c>
      <c r="BZ16" s="37">
        <v>0</v>
      </c>
      <c r="CA16" s="37">
        <v>0</v>
      </c>
      <c r="CB16" s="37">
        <v>0</v>
      </c>
      <c r="CC16" s="37">
        <v>0</v>
      </c>
      <c r="CD16" s="37">
        <v>0</v>
      </c>
      <c r="CE16" s="37">
        <v>0</v>
      </c>
      <c r="CF16" s="37">
        <v>0</v>
      </c>
      <c r="CG16" s="37">
        <v>0</v>
      </c>
      <c r="CH16" s="37">
        <v>0</v>
      </c>
      <c r="CI16" s="37">
        <v>0</v>
      </c>
      <c r="CJ16" s="37">
        <v>0</v>
      </c>
      <c r="CK16" s="37">
        <v>0</v>
      </c>
      <c r="CL16" s="37">
        <v>0</v>
      </c>
      <c r="CM16" s="37">
        <v>0</v>
      </c>
      <c r="CN16" s="37">
        <v>0</v>
      </c>
      <c r="CO16" s="37">
        <v>0</v>
      </c>
      <c r="CP16" s="37">
        <v>0</v>
      </c>
      <c r="CQ16" s="37">
        <v>0</v>
      </c>
      <c r="CR16" s="37">
        <v>0</v>
      </c>
      <c r="CS16" s="37">
        <v>0</v>
      </c>
      <c r="CT16" s="37">
        <v>0</v>
      </c>
      <c r="CU16" s="37">
        <v>0</v>
      </c>
      <c r="CV16" s="37">
        <v>0</v>
      </c>
      <c r="CW16" s="37">
        <v>0</v>
      </c>
      <c r="CX16" s="37">
        <v>0</v>
      </c>
      <c r="CY16" s="37">
        <v>0</v>
      </c>
      <c r="CZ16" s="37">
        <v>0</v>
      </c>
      <c r="DA16" s="37">
        <v>0</v>
      </c>
      <c r="DB16" s="37">
        <v>0</v>
      </c>
      <c r="DC16" s="37">
        <v>0</v>
      </c>
      <c r="DE16" s="45">
        <f t="shared" si="21"/>
        <v>0</v>
      </c>
      <c r="DF16" s="45">
        <f t="shared" si="22"/>
        <v>0</v>
      </c>
      <c r="DG16">
        <f t="shared" si="20"/>
        <v>21</v>
      </c>
      <c r="DH16">
        <v>0</v>
      </c>
    </row>
    <row r="17" spans="1:112" ht="15" customHeight="1">
      <c r="A17" s="123">
        <v>5</v>
      </c>
      <c r="B17" s="5" t="str">
        <f>$B$11&amp;"6."</f>
        <v>D.1.6.</v>
      </c>
      <c r="C17" s="163" t="s">
        <v>41</v>
      </c>
      <c r="D17" s="24"/>
      <c r="E17" s="191">
        <v>0.21</v>
      </c>
      <c r="F17" s="34">
        <f>H17+NPV(FD,I17:INDEX(I17:DC17,PAL))</f>
        <v>0</v>
      </c>
      <c r="G17" s="34">
        <f>SUMIF($H$5:$DC$5,"&lt;="&amp;PAL,$H17:$DC17)</f>
        <v>0</v>
      </c>
      <c r="H17" s="37">
        <v>0</v>
      </c>
      <c r="I17" s="37">
        <v>0</v>
      </c>
      <c r="J17" s="37">
        <v>0</v>
      </c>
      <c r="K17" s="37">
        <v>0</v>
      </c>
      <c r="L17" s="37">
        <v>0</v>
      </c>
      <c r="M17" s="37">
        <v>0</v>
      </c>
      <c r="N17" s="37">
        <v>0</v>
      </c>
      <c r="O17" s="37">
        <v>0</v>
      </c>
      <c r="P17" s="37">
        <v>0</v>
      </c>
      <c r="Q17" s="37">
        <v>0</v>
      </c>
      <c r="R17" s="37">
        <v>0</v>
      </c>
      <c r="S17" s="37">
        <v>0</v>
      </c>
      <c r="T17" s="37">
        <v>0</v>
      </c>
      <c r="U17" s="37">
        <v>0</v>
      </c>
      <c r="V17" s="37">
        <v>0</v>
      </c>
      <c r="W17" s="37">
        <v>0</v>
      </c>
      <c r="X17" s="37">
        <v>0</v>
      </c>
      <c r="Y17" s="37">
        <v>0</v>
      </c>
      <c r="Z17" s="37">
        <v>0</v>
      </c>
      <c r="AA17" s="37">
        <v>0</v>
      </c>
      <c r="AB17" s="37">
        <v>0</v>
      </c>
      <c r="AC17" s="37">
        <v>0</v>
      </c>
      <c r="AD17" s="37">
        <v>0</v>
      </c>
      <c r="AE17" s="37">
        <v>0</v>
      </c>
      <c r="AF17" s="37">
        <v>0</v>
      </c>
      <c r="AG17" s="37">
        <v>0</v>
      </c>
      <c r="AH17" s="37">
        <v>0</v>
      </c>
      <c r="AI17" s="37">
        <v>0</v>
      </c>
      <c r="AJ17" s="37">
        <v>0</v>
      </c>
      <c r="AK17" s="37">
        <v>0</v>
      </c>
      <c r="AL17" s="37">
        <v>0</v>
      </c>
      <c r="AM17" s="37">
        <v>0</v>
      </c>
      <c r="AN17" s="37">
        <v>0</v>
      </c>
      <c r="AO17" s="37">
        <v>0</v>
      </c>
      <c r="AP17" s="37">
        <v>0</v>
      </c>
      <c r="AQ17" s="37">
        <v>0</v>
      </c>
      <c r="AR17" s="37">
        <v>0</v>
      </c>
      <c r="AS17" s="37">
        <v>0</v>
      </c>
      <c r="AT17" s="37">
        <v>0</v>
      </c>
      <c r="AU17" s="37">
        <v>0</v>
      </c>
      <c r="AV17" s="37">
        <v>0</v>
      </c>
      <c r="AW17" s="37">
        <v>0</v>
      </c>
      <c r="AX17" s="37">
        <v>0</v>
      </c>
      <c r="AY17" s="37">
        <v>0</v>
      </c>
      <c r="AZ17" s="37">
        <v>0</v>
      </c>
      <c r="BA17" s="37">
        <v>0</v>
      </c>
      <c r="BB17" s="37">
        <v>0</v>
      </c>
      <c r="BC17" s="37">
        <v>0</v>
      </c>
      <c r="BD17" s="37">
        <v>0</v>
      </c>
      <c r="BE17" s="37">
        <v>0</v>
      </c>
      <c r="BF17" s="37">
        <v>0</v>
      </c>
      <c r="BG17" s="37">
        <v>0</v>
      </c>
      <c r="BH17" s="37">
        <v>0</v>
      </c>
      <c r="BI17" s="37">
        <v>0</v>
      </c>
      <c r="BJ17" s="37">
        <v>0</v>
      </c>
      <c r="BK17" s="37">
        <v>0</v>
      </c>
      <c r="BL17" s="37">
        <v>0</v>
      </c>
      <c r="BM17" s="37">
        <v>0</v>
      </c>
      <c r="BN17" s="37">
        <v>0</v>
      </c>
      <c r="BO17" s="37">
        <v>0</v>
      </c>
      <c r="BP17" s="37">
        <v>0</v>
      </c>
      <c r="BQ17" s="37">
        <v>0</v>
      </c>
      <c r="BR17" s="37">
        <v>0</v>
      </c>
      <c r="BS17" s="37">
        <v>0</v>
      </c>
      <c r="BT17" s="37">
        <v>0</v>
      </c>
      <c r="BU17" s="37">
        <v>0</v>
      </c>
      <c r="BV17" s="37">
        <v>0</v>
      </c>
      <c r="BW17" s="37">
        <v>0</v>
      </c>
      <c r="BX17" s="37">
        <v>0</v>
      </c>
      <c r="BY17" s="37">
        <v>0</v>
      </c>
      <c r="BZ17" s="37">
        <v>0</v>
      </c>
      <c r="CA17" s="37">
        <v>0</v>
      </c>
      <c r="CB17" s="37">
        <v>0</v>
      </c>
      <c r="CC17" s="37">
        <v>0</v>
      </c>
      <c r="CD17" s="37">
        <v>0</v>
      </c>
      <c r="CE17" s="37">
        <v>0</v>
      </c>
      <c r="CF17" s="37">
        <v>0</v>
      </c>
      <c r="CG17" s="37">
        <v>0</v>
      </c>
      <c r="CH17" s="37">
        <v>0</v>
      </c>
      <c r="CI17" s="37">
        <v>0</v>
      </c>
      <c r="CJ17" s="37">
        <v>0</v>
      </c>
      <c r="CK17" s="37">
        <v>0</v>
      </c>
      <c r="CL17" s="37">
        <v>0</v>
      </c>
      <c r="CM17" s="37">
        <v>0</v>
      </c>
      <c r="CN17" s="37">
        <v>0</v>
      </c>
      <c r="CO17" s="37">
        <v>0</v>
      </c>
      <c r="CP17" s="37">
        <v>0</v>
      </c>
      <c r="CQ17" s="37">
        <v>0</v>
      </c>
      <c r="CR17" s="37">
        <v>0</v>
      </c>
      <c r="CS17" s="37">
        <v>0</v>
      </c>
      <c r="CT17" s="37">
        <v>0</v>
      </c>
      <c r="CU17" s="37">
        <v>0</v>
      </c>
      <c r="CV17" s="37">
        <v>0</v>
      </c>
      <c r="CW17" s="37">
        <v>0</v>
      </c>
      <c r="CX17" s="37">
        <v>0</v>
      </c>
      <c r="CY17" s="37">
        <v>0</v>
      </c>
      <c r="CZ17" s="37">
        <v>0</v>
      </c>
      <c r="DA17" s="37">
        <v>0</v>
      </c>
      <c r="DB17" s="37">
        <v>0</v>
      </c>
      <c r="DC17" s="37">
        <v>0</v>
      </c>
      <c r="DE17" s="45">
        <f t="shared" si="21"/>
        <v>0</v>
      </c>
      <c r="DF17" s="45">
        <f t="shared" si="22"/>
        <v>0</v>
      </c>
      <c r="DG17">
        <f t="shared" si="20"/>
        <v>21</v>
      </c>
      <c r="DH17">
        <v>0</v>
      </c>
    </row>
    <row r="18" spans="1:112" ht="15" customHeight="1">
      <c r="A18" s="123">
        <v>6</v>
      </c>
      <c r="B18" s="5" t="str">
        <f>$B$11&amp;"7."</f>
        <v>D.1.7.</v>
      </c>
      <c r="C18" s="163" t="s">
        <v>41</v>
      </c>
      <c r="D18" s="24"/>
      <c r="E18" s="191">
        <v>0.21</v>
      </c>
      <c r="F18" s="34">
        <f>H18+NPV(FD,I18:INDEX(I18:DC18,PAL))</f>
        <v>0</v>
      </c>
      <c r="G18" s="34">
        <f>SUMIF($H$5:$DC$5,"&lt;="&amp;PAL,$H18:$DC18)</f>
        <v>0</v>
      </c>
      <c r="H18" s="37">
        <v>0</v>
      </c>
      <c r="I18" s="37">
        <v>0</v>
      </c>
      <c r="J18" s="37">
        <v>0</v>
      </c>
      <c r="K18" s="37">
        <v>0</v>
      </c>
      <c r="L18" s="37">
        <v>0</v>
      </c>
      <c r="M18" s="37">
        <v>0</v>
      </c>
      <c r="N18" s="37">
        <v>0</v>
      </c>
      <c r="O18" s="37">
        <v>0</v>
      </c>
      <c r="P18" s="37">
        <v>0</v>
      </c>
      <c r="Q18" s="37">
        <v>0</v>
      </c>
      <c r="R18" s="37">
        <v>0</v>
      </c>
      <c r="S18" s="37">
        <v>0</v>
      </c>
      <c r="T18" s="37">
        <v>0</v>
      </c>
      <c r="U18" s="37">
        <v>0</v>
      </c>
      <c r="V18" s="37">
        <v>0</v>
      </c>
      <c r="W18" s="37">
        <v>0</v>
      </c>
      <c r="X18" s="37">
        <v>0</v>
      </c>
      <c r="Y18" s="37">
        <v>0</v>
      </c>
      <c r="Z18" s="37">
        <v>0</v>
      </c>
      <c r="AA18" s="37">
        <v>0</v>
      </c>
      <c r="AB18" s="37">
        <v>0</v>
      </c>
      <c r="AC18" s="37">
        <v>0</v>
      </c>
      <c r="AD18" s="37">
        <v>0</v>
      </c>
      <c r="AE18" s="37">
        <v>0</v>
      </c>
      <c r="AF18" s="37">
        <v>0</v>
      </c>
      <c r="AG18" s="37">
        <v>0</v>
      </c>
      <c r="AH18" s="37">
        <v>0</v>
      </c>
      <c r="AI18" s="37">
        <v>0</v>
      </c>
      <c r="AJ18" s="37">
        <v>0</v>
      </c>
      <c r="AK18" s="37">
        <v>0</v>
      </c>
      <c r="AL18" s="37">
        <v>0</v>
      </c>
      <c r="AM18" s="37">
        <v>0</v>
      </c>
      <c r="AN18" s="37">
        <v>0</v>
      </c>
      <c r="AO18" s="37">
        <v>0</v>
      </c>
      <c r="AP18" s="37">
        <v>0</v>
      </c>
      <c r="AQ18" s="37">
        <v>0</v>
      </c>
      <c r="AR18" s="37">
        <v>0</v>
      </c>
      <c r="AS18" s="37">
        <v>0</v>
      </c>
      <c r="AT18" s="37">
        <v>0</v>
      </c>
      <c r="AU18" s="37">
        <v>0</v>
      </c>
      <c r="AV18" s="37">
        <v>0</v>
      </c>
      <c r="AW18" s="37">
        <v>0</v>
      </c>
      <c r="AX18" s="37">
        <v>0</v>
      </c>
      <c r="AY18" s="37">
        <v>0</v>
      </c>
      <c r="AZ18" s="37">
        <v>0</v>
      </c>
      <c r="BA18" s="37">
        <v>0</v>
      </c>
      <c r="BB18" s="37">
        <v>0</v>
      </c>
      <c r="BC18" s="37">
        <v>0</v>
      </c>
      <c r="BD18" s="37">
        <v>0</v>
      </c>
      <c r="BE18" s="37">
        <v>0</v>
      </c>
      <c r="BF18" s="37">
        <v>0</v>
      </c>
      <c r="BG18" s="37">
        <v>0</v>
      </c>
      <c r="BH18" s="37">
        <v>0</v>
      </c>
      <c r="BI18" s="37">
        <v>0</v>
      </c>
      <c r="BJ18" s="37">
        <v>0</v>
      </c>
      <c r="BK18" s="37">
        <v>0</v>
      </c>
      <c r="BL18" s="37">
        <v>0</v>
      </c>
      <c r="BM18" s="37">
        <v>0</v>
      </c>
      <c r="BN18" s="37">
        <v>0</v>
      </c>
      <c r="BO18" s="37">
        <v>0</v>
      </c>
      <c r="BP18" s="37">
        <v>0</v>
      </c>
      <c r="BQ18" s="37">
        <v>0</v>
      </c>
      <c r="BR18" s="37">
        <v>0</v>
      </c>
      <c r="BS18" s="37">
        <v>0</v>
      </c>
      <c r="BT18" s="37">
        <v>0</v>
      </c>
      <c r="BU18" s="37">
        <v>0</v>
      </c>
      <c r="BV18" s="37">
        <v>0</v>
      </c>
      <c r="BW18" s="37">
        <v>0</v>
      </c>
      <c r="BX18" s="37">
        <v>0</v>
      </c>
      <c r="BY18" s="37">
        <v>0</v>
      </c>
      <c r="BZ18" s="37">
        <v>0</v>
      </c>
      <c r="CA18" s="37">
        <v>0</v>
      </c>
      <c r="CB18" s="37">
        <v>0</v>
      </c>
      <c r="CC18" s="37">
        <v>0</v>
      </c>
      <c r="CD18" s="37">
        <v>0</v>
      </c>
      <c r="CE18" s="37">
        <v>0</v>
      </c>
      <c r="CF18" s="37">
        <v>0</v>
      </c>
      <c r="CG18" s="37">
        <v>0</v>
      </c>
      <c r="CH18" s="37">
        <v>0</v>
      </c>
      <c r="CI18" s="37">
        <v>0</v>
      </c>
      <c r="CJ18" s="37">
        <v>0</v>
      </c>
      <c r="CK18" s="37">
        <v>0</v>
      </c>
      <c r="CL18" s="37">
        <v>0</v>
      </c>
      <c r="CM18" s="37">
        <v>0</v>
      </c>
      <c r="CN18" s="37">
        <v>0</v>
      </c>
      <c r="CO18" s="37">
        <v>0</v>
      </c>
      <c r="CP18" s="37">
        <v>0</v>
      </c>
      <c r="CQ18" s="37">
        <v>0</v>
      </c>
      <c r="CR18" s="37">
        <v>0</v>
      </c>
      <c r="CS18" s="37">
        <v>0</v>
      </c>
      <c r="CT18" s="37">
        <v>0</v>
      </c>
      <c r="CU18" s="37">
        <v>0</v>
      </c>
      <c r="CV18" s="37">
        <v>0</v>
      </c>
      <c r="CW18" s="37">
        <v>0</v>
      </c>
      <c r="CX18" s="37">
        <v>0</v>
      </c>
      <c r="CY18" s="37">
        <v>0</v>
      </c>
      <c r="CZ18" s="37">
        <v>0</v>
      </c>
      <c r="DA18" s="37">
        <v>0</v>
      </c>
      <c r="DB18" s="37">
        <v>0</v>
      </c>
      <c r="DC18" s="37">
        <v>0</v>
      </c>
      <c r="DE18" s="45">
        <f t="shared" si="21"/>
        <v>0</v>
      </c>
      <c r="DF18" s="45">
        <f t="shared" si="22"/>
        <v>0</v>
      </c>
      <c r="DG18">
        <f t="shared" si="20"/>
        <v>21</v>
      </c>
      <c r="DH18">
        <v>0</v>
      </c>
    </row>
    <row r="19" spans="1:112" ht="15" customHeight="1">
      <c r="A19" s="123">
        <v>7</v>
      </c>
      <c r="B19" s="5" t="str">
        <f>$B$11&amp;"8."</f>
        <v>D.1.8.</v>
      </c>
      <c r="C19" s="163" t="s">
        <v>41</v>
      </c>
      <c r="D19" s="24"/>
      <c r="E19" s="191">
        <v>0.21</v>
      </c>
      <c r="F19" s="34">
        <f>H19+NPV(FD,I19:INDEX(I19:DC19,PAL))</f>
        <v>0</v>
      </c>
      <c r="G19" s="34">
        <f>SUMIF($H$5:$DC$5,"&lt;="&amp;PAL,$H19:$DC19)</f>
        <v>0</v>
      </c>
      <c r="H19" s="37">
        <v>0</v>
      </c>
      <c r="I19" s="37">
        <v>0</v>
      </c>
      <c r="J19" s="37">
        <v>0</v>
      </c>
      <c r="K19" s="37">
        <v>0</v>
      </c>
      <c r="L19" s="37">
        <v>0</v>
      </c>
      <c r="M19" s="37">
        <v>0</v>
      </c>
      <c r="N19" s="37">
        <v>0</v>
      </c>
      <c r="O19" s="37">
        <v>0</v>
      </c>
      <c r="P19" s="37">
        <v>0</v>
      </c>
      <c r="Q19" s="37">
        <v>0</v>
      </c>
      <c r="R19" s="37">
        <v>0</v>
      </c>
      <c r="S19" s="37">
        <v>0</v>
      </c>
      <c r="T19" s="37">
        <v>0</v>
      </c>
      <c r="U19" s="37">
        <v>0</v>
      </c>
      <c r="V19" s="37">
        <v>0</v>
      </c>
      <c r="W19" s="37">
        <v>0</v>
      </c>
      <c r="X19" s="37">
        <v>0</v>
      </c>
      <c r="Y19" s="37">
        <v>0</v>
      </c>
      <c r="Z19" s="37">
        <v>0</v>
      </c>
      <c r="AA19" s="37">
        <v>0</v>
      </c>
      <c r="AB19" s="37">
        <v>0</v>
      </c>
      <c r="AC19" s="37">
        <v>0</v>
      </c>
      <c r="AD19" s="37">
        <v>0</v>
      </c>
      <c r="AE19" s="37">
        <v>0</v>
      </c>
      <c r="AF19" s="37">
        <v>0</v>
      </c>
      <c r="AG19" s="37">
        <v>0</v>
      </c>
      <c r="AH19" s="37">
        <v>0</v>
      </c>
      <c r="AI19" s="37">
        <v>0</v>
      </c>
      <c r="AJ19" s="37">
        <v>0</v>
      </c>
      <c r="AK19" s="37">
        <v>0</v>
      </c>
      <c r="AL19" s="37">
        <v>0</v>
      </c>
      <c r="AM19" s="37">
        <v>0</v>
      </c>
      <c r="AN19" s="37">
        <v>0</v>
      </c>
      <c r="AO19" s="37">
        <v>0</v>
      </c>
      <c r="AP19" s="37">
        <v>0</v>
      </c>
      <c r="AQ19" s="37">
        <v>0</v>
      </c>
      <c r="AR19" s="37">
        <v>0</v>
      </c>
      <c r="AS19" s="37">
        <v>0</v>
      </c>
      <c r="AT19" s="37">
        <v>0</v>
      </c>
      <c r="AU19" s="37">
        <v>0</v>
      </c>
      <c r="AV19" s="37">
        <v>0</v>
      </c>
      <c r="AW19" s="37">
        <v>0</v>
      </c>
      <c r="AX19" s="37">
        <v>0</v>
      </c>
      <c r="AY19" s="37">
        <v>0</v>
      </c>
      <c r="AZ19" s="37">
        <v>0</v>
      </c>
      <c r="BA19" s="37">
        <v>0</v>
      </c>
      <c r="BB19" s="37">
        <v>0</v>
      </c>
      <c r="BC19" s="37">
        <v>0</v>
      </c>
      <c r="BD19" s="37">
        <v>0</v>
      </c>
      <c r="BE19" s="37">
        <v>0</v>
      </c>
      <c r="BF19" s="37">
        <v>0</v>
      </c>
      <c r="BG19" s="37">
        <v>0</v>
      </c>
      <c r="BH19" s="37">
        <v>0</v>
      </c>
      <c r="BI19" s="37">
        <v>0</v>
      </c>
      <c r="BJ19" s="37">
        <v>0</v>
      </c>
      <c r="BK19" s="37">
        <v>0</v>
      </c>
      <c r="BL19" s="37">
        <v>0</v>
      </c>
      <c r="BM19" s="37">
        <v>0</v>
      </c>
      <c r="BN19" s="37">
        <v>0</v>
      </c>
      <c r="BO19" s="37">
        <v>0</v>
      </c>
      <c r="BP19" s="37">
        <v>0</v>
      </c>
      <c r="BQ19" s="37">
        <v>0</v>
      </c>
      <c r="BR19" s="37">
        <v>0</v>
      </c>
      <c r="BS19" s="37">
        <v>0</v>
      </c>
      <c r="BT19" s="37">
        <v>0</v>
      </c>
      <c r="BU19" s="37">
        <v>0</v>
      </c>
      <c r="BV19" s="37">
        <v>0</v>
      </c>
      <c r="BW19" s="37">
        <v>0</v>
      </c>
      <c r="BX19" s="37">
        <v>0</v>
      </c>
      <c r="BY19" s="37">
        <v>0</v>
      </c>
      <c r="BZ19" s="37">
        <v>0</v>
      </c>
      <c r="CA19" s="37">
        <v>0</v>
      </c>
      <c r="CB19" s="37">
        <v>0</v>
      </c>
      <c r="CC19" s="37">
        <v>0</v>
      </c>
      <c r="CD19" s="37">
        <v>0</v>
      </c>
      <c r="CE19" s="37">
        <v>0</v>
      </c>
      <c r="CF19" s="37">
        <v>0</v>
      </c>
      <c r="CG19" s="37">
        <v>0</v>
      </c>
      <c r="CH19" s="37">
        <v>0</v>
      </c>
      <c r="CI19" s="37">
        <v>0</v>
      </c>
      <c r="CJ19" s="37">
        <v>0</v>
      </c>
      <c r="CK19" s="37">
        <v>0</v>
      </c>
      <c r="CL19" s="37">
        <v>0</v>
      </c>
      <c r="CM19" s="37">
        <v>0</v>
      </c>
      <c r="CN19" s="37">
        <v>0</v>
      </c>
      <c r="CO19" s="37">
        <v>0</v>
      </c>
      <c r="CP19" s="37">
        <v>0</v>
      </c>
      <c r="CQ19" s="37">
        <v>0</v>
      </c>
      <c r="CR19" s="37">
        <v>0</v>
      </c>
      <c r="CS19" s="37">
        <v>0</v>
      </c>
      <c r="CT19" s="37">
        <v>0</v>
      </c>
      <c r="CU19" s="37">
        <v>0</v>
      </c>
      <c r="CV19" s="37">
        <v>0</v>
      </c>
      <c r="CW19" s="37">
        <v>0</v>
      </c>
      <c r="CX19" s="37">
        <v>0</v>
      </c>
      <c r="CY19" s="37">
        <v>0</v>
      </c>
      <c r="CZ19" s="37">
        <v>0</v>
      </c>
      <c r="DA19" s="37">
        <v>0</v>
      </c>
      <c r="DB19" s="37">
        <v>0</v>
      </c>
      <c r="DC19" s="37">
        <v>0</v>
      </c>
      <c r="DE19" s="45">
        <f t="shared" si="21"/>
        <v>0</v>
      </c>
      <c r="DF19" s="45">
        <f t="shared" si="22"/>
        <v>0</v>
      </c>
      <c r="DG19">
        <f t="shared" si="20"/>
        <v>21</v>
      </c>
      <c r="DH19">
        <v>0</v>
      </c>
    </row>
    <row r="20" spans="1:112" ht="15" customHeight="1">
      <c r="A20" s="123">
        <v>8</v>
      </c>
      <c r="B20" s="5" t="str">
        <f>$B$11&amp;"9."</f>
        <v>D.1.9.</v>
      </c>
      <c r="C20" s="17" t="s">
        <v>154</v>
      </c>
      <c r="D20" s="24"/>
      <c r="E20" s="191">
        <v>0.21</v>
      </c>
      <c r="F20" s="34">
        <f>H20+NPV(FD,I20:INDEX(I20:DC20,PAL))</f>
        <v>0</v>
      </c>
      <c r="G20" s="34">
        <f>SUMIF($H$5:$DC$5,"&lt;="&amp;PAL,$H20:$DC20)</f>
        <v>0</v>
      </c>
      <c r="H20" s="164">
        <v>0</v>
      </c>
      <c r="I20" s="164">
        <v>0</v>
      </c>
      <c r="J20" s="164">
        <v>0</v>
      </c>
      <c r="K20" s="164">
        <v>0</v>
      </c>
      <c r="L20" s="164">
        <v>0</v>
      </c>
      <c r="M20" s="164">
        <v>0</v>
      </c>
      <c r="N20" s="164">
        <v>0</v>
      </c>
      <c r="O20" s="164">
        <v>0</v>
      </c>
      <c r="P20" s="164">
        <v>0</v>
      </c>
      <c r="Q20" s="164">
        <v>0</v>
      </c>
      <c r="R20" s="164">
        <v>0</v>
      </c>
      <c r="S20" s="165">
        <v>0</v>
      </c>
      <c r="T20" s="165">
        <v>0</v>
      </c>
      <c r="U20" s="165">
        <v>0</v>
      </c>
      <c r="V20" s="165">
        <v>0</v>
      </c>
      <c r="W20" s="165">
        <v>0</v>
      </c>
      <c r="X20" s="165">
        <v>0</v>
      </c>
      <c r="Y20" s="165">
        <v>0</v>
      </c>
      <c r="Z20" s="165">
        <v>0</v>
      </c>
      <c r="AA20" s="165">
        <v>0</v>
      </c>
      <c r="AB20" s="165">
        <v>0</v>
      </c>
      <c r="AC20" s="165">
        <v>0</v>
      </c>
      <c r="AD20" s="165">
        <v>0</v>
      </c>
      <c r="AE20" s="165">
        <v>0</v>
      </c>
      <c r="AF20" s="165">
        <v>0</v>
      </c>
      <c r="AG20" s="165">
        <v>0</v>
      </c>
      <c r="AH20" s="165">
        <v>0</v>
      </c>
      <c r="AI20" s="165">
        <v>0</v>
      </c>
      <c r="AJ20" s="165">
        <v>0</v>
      </c>
      <c r="AK20" s="165">
        <v>0</v>
      </c>
      <c r="AL20" s="165">
        <v>0</v>
      </c>
      <c r="AM20" s="165">
        <v>0</v>
      </c>
      <c r="AN20" s="165">
        <v>0</v>
      </c>
      <c r="AO20" s="165">
        <v>0</v>
      </c>
      <c r="AP20" s="165">
        <v>0</v>
      </c>
      <c r="AQ20" s="165">
        <v>0</v>
      </c>
      <c r="AR20" s="165">
        <v>0</v>
      </c>
      <c r="AS20" s="165">
        <v>0</v>
      </c>
      <c r="AT20" s="165">
        <v>0</v>
      </c>
      <c r="AU20" s="165">
        <v>0</v>
      </c>
      <c r="AV20" s="165">
        <v>0</v>
      </c>
      <c r="AW20" s="165">
        <v>0</v>
      </c>
      <c r="AX20" s="165">
        <v>0</v>
      </c>
      <c r="AY20" s="165">
        <v>0</v>
      </c>
      <c r="AZ20" s="165">
        <v>0</v>
      </c>
      <c r="BA20" s="165">
        <v>0</v>
      </c>
      <c r="BB20" s="165">
        <v>0</v>
      </c>
      <c r="BC20" s="165">
        <v>0</v>
      </c>
      <c r="BD20" s="165">
        <v>0</v>
      </c>
      <c r="BE20" s="165">
        <v>0</v>
      </c>
      <c r="BF20" s="165">
        <v>0</v>
      </c>
      <c r="BG20" s="165">
        <v>0</v>
      </c>
      <c r="BH20" s="165">
        <v>0</v>
      </c>
      <c r="BI20" s="165">
        <v>0</v>
      </c>
      <c r="BJ20" s="165">
        <v>0</v>
      </c>
      <c r="BK20" s="165">
        <v>0</v>
      </c>
      <c r="BL20" s="165">
        <v>0</v>
      </c>
      <c r="BM20" s="165">
        <v>0</v>
      </c>
      <c r="BN20" s="165">
        <v>0</v>
      </c>
      <c r="BO20" s="165">
        <v>0</v>
      </c>
      <c r="BP20" s="165">
        <v>0</v>
      </c>
      <c r="BQ20" s="165">
        <v>0</v>
      </c>
      <c r="BR20" s="165">
        <v>0</v>
      </c>
      <c r="BS20" s="165">
        <v>0</v>
      </c>
      <c r="BT20" s="165">
        <v>0</v>
      </c>
      <c r="BU20" s="165">
        <v>0</v>
      </c>
      <c r="BV20" s="165">
        <v>0</v>
      </c>
      <c r="BW20" s="165">
        <v>0</v>
      </c>
      <c r="BX20" s="165">
        <v>0</v>
      </c>
      <c r="BY20" s="165">
        <v>0</v>
      </c>
      <c r="BZ20" s="165">
        <v>0</v>
      </c>
      <c r="CA20" s="165">
        <v>0</v>
      </c>
      <c r="CB20" s="165">
        <v>0</v>
      </c>
      <c r="CC20" s="165">
        <v>0</v>
      </c>
      <c r="CD20" s="165">
        <v>0</v>
      </c>
      <c r="CE20" s="165">
        <v>0</v>
      </c>
      <c r="CF20" s="165">
        <v>0</v>
      </c>
      <c r="CG20" s="165">
        <v>0</v>
      </c>
      <c r="CH20" s="165">
        <v>0</v>
      </c>
      <c r="CI20" s="165">
        <v>0</v>
      </c>
      <c r="CJ20" s="165">
        <v>0</v>
      </c>
      <c r="CK20" s="165">
        <v>0</v>
      </c>
      <c r="CL20" s="165">
        <v>0</v>
      </c>
      <c r="CM20" s="165">
        <v>0</v>
      </c>
      <c r="CN20" s="165">
        <v>0</v>
      </c>
      <c r="CO20" s="165">
        <v>0</v>
      </c>
      <c r="CP20" s="165">
        <v>0</v>
      </c>
      <c r="CQ20" s="165">
        <v>0</v>
      </c>
      <c r="CR20" s="165">
        <v>0</v>
      </c>
      <c r="CS20" s="165">
        <v>0</v>
      </c>
      <c r="CT20" s="165">
        <v>0</v>
      </c>
      <c r="CU20" s="165">
        <v>0</v>
      </c>
      <c r="CV20" s="165">
        <v>0</v>
      </c>
      <c r="CW20" s="165">
        <v>0</v>
      </c>
      <c r="CX20" s="165">
        <v>0</v>
      </c>
      <c r="CY20" s="165">
        <v>0</v>
      </c>
      <c r="CZ20" s="165">
        <v>0</v>
      </c>
      <c r="DA20" s="165">
        <v>0</v>
      </c>
      <c r="DB20" s="165">
        <v>0</v>
      </c>
      <c r="DC20" s="165">
        <v>0</v>
      </c>
      <c r="DE20" s="45">
        <f t="shared" si="21"/>
        <v>0</v>
      </c>
      <c r="DF20" s="45">
        <f t="shared" si="22"/>
        <v>0</v>
      </c>
      <c r="DG20">
        <f t="shared" si="20"/>
        <v>21</v>
      </c>
      <c r="DH20">
        <v>0</v>
      </c>
    </row>
    <row r="21" spans="1:112" ht="15" customHeight="1">
      <c r="A21" s="123">
        <v>9</v>
      </c>
      <c r="B21" s="5" t="str">
        <f>$B$11&amp;"L."</f>
        <v>D.1.L.</v>
      </c>
      <c r="C21" s="17" t="s">
        <v>15</v>
      </c>
      <c r="D21" s="24"/>
      <c r="E21" s="191">
        <v>0.21</v>
      </c>
      <c r="F21" s="34">
        <f>H21+NPV(FD,I21:INDEX(I21:DC21,PAL))</f>
        <v>0</v>
      </c>
      <c r="G21" s="34">
        <f>SUMIF($H$5:$DC$5,"&lt;="&amp;PAL,$H21:$DC21)</f>
        <v>0</v>
      </c>
      <c r="H21" s="164">
        <v>0</v>
      </c>
      <c r="I21" s="164">
        <v>0</v>
      </c>
      <c r="J21" s="164">
        <v>0</v>
      </c>
      <c r="K21" s="164">
        <v>0</v>
      </c>
      <c r="L21" s="164">
        <v>0</v>
      </c>
      <c r="M21" s="164">
        <v>0</v>
      </c>
      <c r="N21" s="164">
        <v>0</v>
      </c>
      <c r="O21" s="164">
        <v>0</v>
      </c>
      <c r="P21" s="164">
        <v>0</v>
      </c>
      <c r="Q21" s="164">
        <v>0</v>
      </c>
      <c r="R21" s="164">
        <v>0</v>
      </c>
      <c r="S21" s="164">
        <v>0</v>
      </c>
      <c r="T21" s="164">
        <v>0</v>
      </c>
      <c r="U21" s="164">
        <v>0</v>
      </c>
      <c r="V21" s="164">
        <v>0</v>
      </c>
      <c r="W21" s="164">
        <v>0</v>
      </c>
      <c r="X21" s="164">
        <v>0</v>
      </c>
      <c r="Y21" s="164">
        <v>0</v>
      </c>
      <c r="Z21" s="164">
        <v>0</v>
      </c>
      <c r="AA21" s="164">
        <v>0</v>
      </c>
      <c r="AB21" s="164">
        <v>0</v>
      </c>
      <c r="AC21" s="164">
        <v>0</v>
      </c>
      <c r="AD21" s="164">
        <v>0</v>
      </c>
      <c r="AE21" s="164">
        <v>0</v>
      </c>
      <c r="AF21" s="164">
        <v>0</v>
      </c>
      <c r="AG21" s="164">
        <v>0</v>
      </c>
      <c r="AH21" s="164">
        <v>0</v>
      </c>
      <c r="AI21" s="164">
        <v>0</v>
      </c>
      <c r="AJ21" s="164">
        <v>0</v>
      </c>
      <c r="AK21" s="164">
        <v>0</v>
      </c>
      <c r="AL21" s="164">
        <v>0</v>
      </c>
      <c r="AM21" s="164">
        <v>0</v>
      </c>
      <c r="AN21" s="164">
        <v>0</v>
      </c>
      <c r="AO21" s="164">
        <v>0</v>
      </c>
      <c r="AP21" s="164">
        <v>0</v>
      </c>
      <c r="AQ21" s="165">
        <v>0</v>
      </c>
      <c r="AR21" s="164">
        <v>0</v>
      </c>
      <c r="AS21" s="164">
        <v>0</v>
      </c>
      <c r="AT21" s="164">
        <v>0</v>
      </c>
      <c r="AU21" s="164">
        <v>0</v>
      </c>
      <c r="AV21" s="164">
        <v>0</v>
      </c>
      <c r="AW21" s="164">
        <v>0</v>
      </c>
      <c r="AX21" s="164">
        <v>0</v>
      </c>
      <c r="AY21" s="164">
        <v>0</v>
      </c>
      <c r="AZ21" s="164">
        <v>0</v>
      </c>
      <c r="BA21" s="164">
        <v>0</v>
      </c>
      <c r="BB21" s="164">
        <v>0</v>
      </c>
      <c r="BC21" s="164">
        <v>0</v>
      </c>
      <c r="BD21" s="164">
        <v>0</v>
      </c>
      <c r="BE21" s="164">
        <v>0</v>
      </c>
      <c r="BF21" s="164">
        <v>0</v>
      </c>
      <c r="BG21" s="164">
        <v>0</v>
      </c>
      <c r="BH21" s="164">
        <v>0</v>
      </c>
      <c r="BI21" s="164">
        <v>0</v>
      </c>
      <c r="BJ21" s="164">
        <v>0</v>
      </c>
      <c r="BK21" s="164">
        <v>0</v>
      </c>
      <c r="BL21" s="164">
        <v>0</v>
      </c>
      <c r="BM21" s="164">
        <v>0</v>
      </c>
      <c r="BN21" s="164">
        <v>0</v>
      </c>
      <c r="BO21" s="164">
        <v>0</v>
      </c>
      <c r="BP21" s="164">
        <v>0</v>
      </c>
      <c r="BQ21" s="164">
        <v>0</v>
      </c>
      <c r="BR21" s="164">
        <v>0</v>
      </c>
      <c r="BS21" s="164">
        <v>0</v>
      </c>
      <c r="BT21" s="164">
        <v>0</v>
      </c>
      <c r="BU21" s="164">
        <v>0</v>
      </c>
      <c r="BV21" s="164">
        <v>0</v>
      </c>
      <c r="BW21" s="164">
        <v>0</v>
      </c>
      <c r="BX21" s="164">
        <v>0</v>
      </c>
      <c r="BY21" s="164">
        <v>0</v>
      </c>
      <c r="BZ21" s="164">
        <v>0</v>
      </c>
      <c r="CA21" s="164">
        <v>0</v>
      </c>
      <c r="CB21" s="164">
        <v>0</v>
      </c>
      <c r="CC21" s="164">
        <v>0</v>
      </c>
      <c r="CD21" s="164">
        <v>0</v>
      </c>
      <c r="CE21" s="164">
        <v>0</v>
      </c>
      <c r="CF21" s="164">
        <v>0</v>
      </c>
      <c r="CG21" s="164">
        <v>0</v>
      </c>
      <c r="CH21" s="164">
        <v>0</v>
      </c>
      <c r="CI21" s="164">
        <v>0</v>
      </c>
      <c r="CJ21" s="164">
        <v>0</v>
      </c>
      <c r="CK21" s="164">
        <v>0</v>
      </c>
      <c r="CL21" s="164">
        <v>0</v>
      </c>
      <c r="CM21" s="164">
        <v>0</v>
      </c>
      <c r="CN21" s="164">
        <v>0</v>
      </c>
      <c r="CO21" s="164">
        <v>0</v>
      </c>
      <c r="CP21" s="164">
        <v>0</v>
      </c>
      <c r="CQ21" s="164">
        <v>0</v>
      </c>
      <c r="CR21" s="164">
        <v>0</v>
      </c>
      <c r="CS21" s="164">
        <v>0</v>
      </c>
      <c r="CT21" s="164">
        <v>0</v>
      </c>
      <c r="CU21" s="164">
        <v>0</v>
      </c>
      <c r="CV21" s="164">
        <v>0</v>
      </c>
      <c r="CW21" s="164">
        <v>0</v>
      </c>
      <c r="CX21" s="164">
        <v>0</v>
      </c>
      <c r="CY21" s="164">
        <v>0</v>
      </c>
      <c r="CZ21" s="164">
        <v>0</v>
      </c>
      <c r="DA21" s="164">
        <v>0</v>
      </c>
      <c r="DB21" s="164">
        <v>0</v>
      </c>
      <c r="DC21" s="165">
        <v>0</v>
      </c>
      <c r="DE21" s="45">
        <f t="shared" si="21"/>
        <v>0</v>
      </c>
      <c r="DF21" s="45">
        <f t="shared" si="22"/>
        <v>0</v>
      </c>
      <c r="DG21">
        <f t="shared" si="20"/>
        <v>21</v>
      </c>
      <c r="DH21">
        <f>DG21/(100+DG21)</f>
        <v>0.17355371900826447</v>
      </c>
    </row>
    <row r="22" spans="1:112" ht="14.4">
      <c r="A22" s="123">
        <v>10</v>
      </c>
      <c r="B22" s="5" t="s">
        <v>21</v>
      </c>
      <c r="C22" s="15" t="s">
        <v>429</v>
      </c>
      <c r="D22" s="3"/>
      <c r="E22" s="3"/>
      <c r="F22" s="11">
        <f>SUM(F23:F30)+F31</f>
        <v>0</v>
      </c>
      <c r="G22" s="34">
        <f>SUMIF($H$5:$DC$5,"&lt;="&amp;PAL,$H22:$DC22)</f>
        <v>0</v>
      </c>
      <c r="H22" s="11">
        <f>SUM(H23:H30)+H31</f>
        <v>0</v>
      </c>
      <c r="I22" s="11">
        <f t="shared" ref="I22:BT22" si="23">SUM(I23:I30)+I31</f>
        <v>0</v>
      </c>
      <c r="J22" s="11">
        <f t="shared" si="23"/>
        <v>0</v>
      </c>
      <c r="K22" s="11">
        <f t="shared" si="23"/>
        <v>0</v>
      </c>
      <c r="L22" s="11">
        <f t="shared" si="23"/>
        <v>0</v>
      </c>
      <c r="M22" s="11">
        <f t="shared" si="23"/>
        <v>0</v>
      </c>
      <c r="N22" s="11">
        <f t="shared" si="23"/>
        <v>0</v>
      </c>
      <c r="O22" s="11">
        <f t="shared" si="23"/>
        <v>0</v>
      </c>
      <c r="P22" s="11">
        <f t="shared" si="23"/>
        <v>0</v>
      </c>
      <c r="Q22" s="11">
        <f t="shared" si="23"/>
        <v>0</v>
      </c>
      <c r="R22" s="11">
        <f t="shared" si="23"/>
        <v>0</v>
      </c>
      <c r="S22" s="11">
        <f t="shared" si="23"/>
        <v>0</v>
      </c>
      <c r="T22" s="11">
        <f t="shared" si="23"/>
        <v>0</v>
      </c>
      <c r="U22" s="11">
        <f t="shared" si="23"/>
        <v>0</v>
      </c>
      <c r="V22" s="11">
        <f t="shared" si="23"/>
        <v>0</v>
      </c>
      <c r="W22" s="11">
        <f t="shared" si="23"/>
        <v>0</v>
      </c>
      <c r="X22" s="11">
        <f t="shared" si="23"/>
        <v>0</v>
      </c>
      <c r="Y22" s="11">
        <f t="shared" si="23"/>
        <v>0</v>
      </c>
      <c r="Z22" s="11">
        <f t="shared" si="23"/>
        <v>0</v>
      </c>
      <c r="AA22" s="11">
        <f t="shared" si="23"/>
        <v>0</v>
      </c>
      <c r="AB22" s="11">
        <f t="shared" si="23"/>
        <v>0</v>
      </c>
      <c r="AC22" s="11">
        <f t="shared" si="23"/>
        <v>0</v>
      </c>
      <c r="AD22" s="11">
        <f t="shared" si="23"/>
        <v>0</v>
      </c>
      <c r="AE22" s="11">
        <f t="shared" si="23"/>
        <v>0</v>
      </c>
      <c r="AF22" s="11">
        <f t="shared" si="23"/>
        <v>0</v>
      </c>
      <c r="AG22" s="11">
        <f t="shared" si="23"/>
        <v>0</v>
      </c>
      <c r="AH22" s="11">
        <f t="shared" si="23"/>
        <v>0</v>
      </c>
      <c r="AI22" s="11">
        <f t="shared" si="23"/>
        <v>0</v>
      </c>
      <c r="AJ22" s="11">
        <f t="shared" si="23"/>
        <v>0</v>
      </c>
      <c r="AK22" s="11">
        <f t="shared" si="23"/>
        <v>0</v>
      </c>
      <c r="AL22" s="11">
        <f t="shared" si="23"/>
        <v>0</v>
      </c>
      <c r="AM22" s="11">
        <f t="shared" si="23"/>
        <v>0</v>
      </c>
      <c r="AN22" s="11">
        <f t="shared" si="23"/>
        <v>0</v>
      </c>
      <c r="AO22" s="11">
        <f t="shared" si="23"/>
        <v>0</v>
      </c>
      <c r="AP22" s="11">
        <f t="shared" si="23"/>
        <v>0</v>
      </c>
      <c r="AQ22" s="11">
        <f t="shared" si="23"/>
        <v>0</v>
      </c>
      <c r="AR22" s="11">
        <f t="shared" si="23"/>
        <v>0</v>
      </c>
      <c r="AS22" s="11">
        <f t="shared" si="23"/>
        <v>0</v>
      </c>
      <c r="AT22" s="11">
        <f t="shared" si="23"/>
        <v>0</v>
      </c>
      <c r="AU22" s="11">
        <f t="shared" si="23"/>
        <v>0</v>
      </c>
      <c r="AV22" s="11">
        <f t="shared" si="23"/>
        <v>0</v>
      </c>
      <c r="AW22" s="11">
        <f t="shared" si="23"/>
        <v>0</v>
      </c>
      <c r="AX22" s="11">
        <f t="shared" si="23"/>
        <v>0</v>
      </c>
      <c r="AY22" s="11">
        <f t="shared" si="23"/>
        <v>0</v>
      </c>
      <c r="AZ22" s="11">
        <f t="shared" si="23"/>
        <v>0</v>
      </c>
      <c r="BA22" s="11">
        <f t="shared" si="23"/>
        <v>0</v>
      </c>
      <c r="BB22" s="11">
        <f t="shared" si="23"/>
        <v>0</v>
      </c>
      <c r="BC22" s="11">
        <f t="shared" si="23"/>
        <v>0</v>
      </c>
      <c r="BD22" s="11">
        <f t="shared" si="23"/>
        <v>0</v>
      </c>
      <c r="BE22" s="11">
        <f t="shared" si="23"/>
        <v>0</v>
      </c>
      <c r="BF22" s="11">
        <f t="shared" si="23"/>
        <v>0</v>
      </c>
      <c r="BG22" s="11">
        <f t="shared" si="23"/>
        <v>0</v>
      </c>
      <c r="BH22" s="11">
        <f t="shared" si="23"/>
        <v>0</v>
      </c>
      <c r="BI22" s="11">
        <f t="shared" si="23"/>
        <v>0</v>
      </c>
      <c r="BJ22" s="11">
        <f t="shared" si="23"/>
        <v>0</v>
      </c>
      <c r="BK22" s="11">
        <f t="shared" si="23"/>
        <v>0</v>
      </c>
      <c r="BL22" s="11">
        <f t="shared" si="23"/>
        <v>0</v>
      </c>
      <c r="BM22" s="11">
        <f t="shared" si="23"/>
        <v>0</v>
      </c>
      <c r="BN22" s="11">
        <f t="shared" si="23"/>
        <v>0</v>
      </c>
      <c r="BO22" s="11">
        <f t="shared" si="23"/>
        <v>0</v>
      </c>
      <c r="BP22" s="11">
        <f t="shared" si="23"/>
        <v>0</v>
      </c>
      <c r="BQ22" s="11">
        <f t="shared" si="23"/>
        <v>0</v>
      </c>
      <c r="BR22" s="11">
        <f t="shared" si="23"/>
        <v>0</v>
      </c>
      <c r="BS22" s="11">
        <f t="shared" si="23"/>
        <v>0</v>
      </c>
      <c r="BT22" s="11">
        <f t="shared" si="23"/>
        <v>0</v>
      </c>
      <c r="BU22" s="11">
        <f t="shared" ref="BU22:DC22" si="24">SUM(BU23:BU30)+BU31</f>
        <v>0</v>
      </c>
      <c r="BV22" s="11">
        <f t="shared" si="24"/>
        <v>0</v>
      </c>
      <c r="BW22" s="11">
        <f t="shared" si="24"/>
        <v>0</v>
      </c>
      <c r="BX22" s="11">
        <f t="shared" si="24"/>
        <v>0</v>
      </c>
      <c r="BY22" s="11">
        <f t="shared" si="24"/>
        <v>0</v>
      </c>
      <c r="BZ22" s="11">
        <f t="shared" si="24"/>
        <v>0</v>
      </c>
      <c r="CA22" s="11">
        <f t="shared" si="24"/>
        <v>0</v>
      </c>
      <c r="CB22" s="11">
        <f t="shared" si="24"/>
        <v>0</v>
      </c>
      <c r="CC22" s="11">
        <f t="shared" si="24"/>
        <v>0</v>
      </c>
      <c r="CD22" s="11">
        <f t="shared" si="24"/>
        <v>0</v>
      </c>
      <c r="CE22" s="11">
        <f t="shared" si="24"/>
        <v>0</v>
      </c>
      <c r="CF22" s="11">
        <f t="shared" si="24"/>
        <v>0</v>
      </c>
      <c r="CG22" s="11">
        <f t="shared" si="24"/>
        <v>0</v>
      </c>
      <c r="CH22" s="11">
        <f t="shared" si="24"/>
        <v>0</v>
      </c>
      <c r="CI22" s="11">
        <f t="shared" si="24"/>
        <v>0</v>
      </c>
      <c r="CJ22" s="11">
        <f t="shared" si="24"/>
        <v>0</v>
      </c>
      <c r="CK22" s="11">
        <f t="shared" si="24"/>
        <v>0</v>
      </c>
      <c r="CL22" s="11">
        <f t="shared" si="24"/>
        <v>0</v>
      </c>
      <c r="CM22" s="11">
        <f t="shared" si="24"/>
        <v>0</v>
      </c>
      <c r="CN22" s="11">
        <f t="shared" si="24"/>
        <v>0</v>
      </c>
      <c r="CO22" s="11">
        <f t="shared" si="24"/>
        <v>0</v>
      </c>
      <c r="CP22" s="11">
        <f t="shared" si="24"/>
        <v>0</v>
      </c>
      <c r="CQ22" s="11">
        <f t="shared" si="24"/>
        <v>0</v>
      </c>
      <c r="CR22" s="11">
        <f t="shared" si="24"/>
        <v>0</v>
      </c>
      <c r="CS22" s="11">
        <f t="shared" si="24"/>
        <v>0</v>
      </c>
      <c r="CT22" s="11">
        <f t="shared" si="24"/>
        <v>0</v>
      </c>
      <c r="CU22" s="11">
        <f t="shared" si="24"/>
        <v>0</v>
      </c>
      <c r="CV22" s="11">
        <f t="shared" si="24"/>
        <v>0</v>
      </c>
      <c r="CW22" s="11">
        <f t="shared" si="24"/>
        <v>0</v>
      </c>
      <c r="CX22" s="11">
        <f t="shared" si="24"/>
        <v>0</v>
      </c>
      <c r="CY22" s="11">
        <f t="shared" si="24"/>
        <v>0</v>
      </c>
      <c r="CZ22" s="11">
        <f t="shared" si="24"/>
        <v>0</v>
      </c>
      <c r="DA22" s="11">
        <f t="shared" si="24"/>
        <v>0</v>
      </c>
      <c r="DB22" s="11">
        <f t="shared" si="24"/>
        <v>0</v>
      </c>
      <c r="DC22" s="11">
        <f t="shared" si="24"/>
        <v>0</v>
      </c>
      <c r="DF22" s="45">
        <f t="shared" si="22"/>
        <v>0</v>
      </c>
    </row>
    <row r="23" spans="1:112" ht="14.4">
      <c r="A23" s="123">
        <v>11</v>
      </c>
      <c r="B23" s="5" t="str">
        <f>$B$22&amp;"1."</f>
        <v>D.2.1.</v>
      </c>
      <c r="C23" s="163" t="s">
        <v>41</v>
      </c>
      <c r="D23" s="6"/>
      <c r="E23" s="191">
        <v>0.21</v>
      </c>
      <c r="F23" s="34">
        <f>H23+NPV(FD,I23:INDEX(I23:DC23,PAL))</f>
        <v>0</v>
      </c>
      <c r="G23" s="34">
        <f>SUMIF($H$5:$DC$5,"&lt;="&amp;PAL,$H23:$DC23)</f>
        <v>0</v>
      </c>
      <c r="H23" s="37">
        <v>0</v>
      </c>
      <c r="I23" s="37">
        <v>0</v>
      </c>
      <c r="J23" s="37">
        <v>0</v>
      </c>
      <c r="K23" s="37">
        <v>0</v>
      </c>
      <c r="L23" s="37">
        <v>0</v>
      </c>
      <c r="M23" s="37">
        <v>0</v>
      </c>
      <c r="N23" s="37">
        <v>0</v>
      </c>
      <c r="O23" s="37">
        <v>0</v>
      </c>
      <c r="P23" s="37">
        <v>0</v>
      </c>
      <c r="Q23" s="37">
        <v>0</v>
      </c>
      <c r="R23" s="37">
        <v>0</v>
      </c>
      <c r="S23" s="37">
        <v>0</v>
      </c>
      <c r="T23" s="37">
        <v>0</v>
      </c>
      <c r="U23" s="37">
        <v>0</v>
      </c>
      <c r="V23" s="37">
        <v>0</v>
      </c>
      <c r="W23" s="37">
        <v>0</v>
      </c>
      <c r="X23" s="37">
        <v>0</v>
      </c>
      <c r="Y23" s="37">
        <v>0</v>
      </c>
      <c r="Z23" s="37">
        <v>0</v>
      </c>
      <c r="AA23" s="37">
        <v>0</v>
      </c>
      <c r="AB23" s="37">
        <v>0</v>
      </c>
      <c r="AC23" s="37">
        <v>0</v>
      </c>
      <c r="AD23" s="37">
        <v>0</v>
      </c>
      <c r="AE23" s="37">
        <v>0</v>
      </c>
      <c r="AF23" s="37">
        <v>0</v>
      </c>
      <c r="AG23" s="37">
        <v>0</v>
      </c>
      <c r="AH23" s="37">
        <v>0</v>
      </c>
      <c r="AI23" s="37">
        <v>0</v>
      </c>
      <c r="AJ23" s="37">
        <v>0</v>
      </c>
      <c r="AK23" s="37">
        <v>0</v>
      </c>
      <c r="AL23" s="37">
        <v>0</v>
      </c>
      <c r="AM23" s="37">
        <v>0</v>
      </c>
      <c r="AN23" s="37">
        <v>0</v>
      </c>
      <c r="AO23" s="37">
        <v>0</v>
      </c>
      <c r="AP23" s="37">
        <v>0</v>
      </c>
      <c r="AQ23" s="37">
        <v>0</v>
      </c>
      <c r="AR23" s="37">
        <v>0</v>
      </c>
      <c r="AS23" s="37">
        <v>0</v>
      </c>
      <c r="AT23" s="37">
        <v>0</v>
      </c>
      <c r="AU23" s="37">
        <v>0</v>
      </c>
      <c r="AV23" s="37">
        <v>0</v>
      </c>
      <c r="AW23" s="37">
        <v>0</v>
      </c>
      <c r="AX23" s="37">
        <v>0</v>
      </c>
      <c r="AY23" s="37">
        <v>0</v>
      </c>
      <c r="AZ23" s="37">
        <v>0</v>
      </c>
      <c r="BA23" s="37">
        <v>0</v>
      </c>
      <c r="BB23" s="37">
        <v>0</v>
      </c>
      <c r="BC23" s="37">
        <v>0</v>
      </c>
      <c r="BD23" s="37">
        <v>0</v>
      </c>
      <c r="BE23" s="37">
        <v>0</v>
      </c>
      <c r="BF23" s="37">
        <v>0</v>
      </c>
      <c r="BG23" s="37">
        <v>0</v>
      </c>
      <c r="BH23" s="37">
        <v>0</v>
      </c>
      <c r="BI23" s="37">
        <v>0</v>
      </c>
      <c r="BJ23" s="37">
        <v>0</v>
      </c>
      <c r="BK23" s="37">
        <v>0</v>
      </c>
      <c r="BL23" s="37">
        <v>0</v>
      </c>
      <c r="BM23" s="37">
        <v>0</v>
      </c>
      <c r="BN23" s="37">
        <v>0</v>
      </c>
      <c r="BO23" s="37">
        <v>0</v>
      </c>
      <c r="BP23" s="37">
        <v>0</v>
      </c>
      <c r="BQ23" s="37">
        <v>0</v>
      </c>
      <c r="BR23" s="37">
        <v>0</v>
      </c>
      <c r="BS23" s="37">
        <v>0</v>
      </c>
      <c r="BT23" s="37">
        <v>0</v>
      </c>
      <c r="BU23" s="37">
        <v>0</v>
      </c>
      <c r="BV23" s="37">
        <v>0</v>
      </c>
      <c r="BW23" s="37">
        <v>0</v>
      </c>
      <c r="BX23" s="37">
        <v>0</v>
      </c>
      <c r="BY23" s="37">
        <v>0</v>
      </c>
      <c r="BZ23" s="37">
        <v>0</v>
      </c>
      <c r="CA23" s="37">
        <v>0</v>
      </c>
      <c r="CB23" s="37">
        <v>0</v>
      </c>
      <c r="CC23" s="37">
        <v>0</v>
      </c>
      <c r="CD23" s="37">
        <v>0</v>
      </c>
      <c r="CE23" s="37">
        <v>0</v>
      </c>
      <c r="CF23" s="37">
        <v>0</v>
      </c>
      <c r="CG23" s="37">
        <v>0</v>
      </c>
      <c r="CH23" s="37">
        <v>0</v>
      </c>
      <c r="CI23" s="37">
        <v>0</v>
      </c>
      <c r="CJ23" s="37">
        <v>0</v>
      </c>
      <c r="CK23" s="37">
        <v>0</v>
      </c>
      <c r="CL23" s="37">
        <v>0</v>
      </c>
      <c r="CM23" s="37">
        <v>0</v>
      </c>
      <c r="CN23" s="37">
        <v>0</v>
      </c>
      <c r="CO23" s="37">
        <v>0</v>
      </c>
      <c r="CP23" s="37">
        <v>0</v>
      </c>
      <c r="CQ23" s="37">
        <v>0</v>
      </c>
      <c r="CR23" s="37">
        <v>0</v>
      </c>
      <c r="CS23" s="37">
        <v>0</v>
      </c>
      <c r="CT23" s="37">
        <v>0</v>
      </c>
      <c r="CU23" s="37">
        <v>0</v>
      </c>
      <c r="CV23" s="37">
        <v>0</v>
      </c>
      <c r="CW23" s="37">
        <v>0</v>
      </c>
      <c r="CX23" s="37">
        <v>0</v>
      </c>
      <c r="CY23" s="37">
        <v>0</v>
      </c>
      <c r="CZ23" s="37">
        <v>0</v>
      </c>
      <c r="DA23" s="37">
        <v>0</v>
      </c>
      <c r="DB23" s="37">
        <v>0</v>
      </c>
      <c r="DC23" s="37">
        <v>0</v>
      </c>
      <c r="DE23" s="45">
        <f>COUNTBLANK(H23:DC23)</f>
        <v>0</v>
      </c>
      <c r="DF23" s="45">
        <f t="shared" si="22"/>
        <v>0</v>
      </c>
      <c r="DG23">
        <f t="shared" ref="DG23:DG32" si="25">IF(ISNUMBER(E23),E23*100,0)</f>
        <v>21</v>
      </c>
      <c r="DH23">
        <v>0</v>
      </c>
    </row>
    <row r="24" spans="1:112" ht="15" customHeight="1">
      <c r="A24" s="123">
        <v>12</v>
      </c>
      <c r="B24" s="5" t="str">
        <f>$B$22&amp;"2."</f>
        <v>D.2.2.</v>
      </c>
      <c r="C24" s="163" t="s">
        <v>41</v>
      </c>
      <c r="D24" s="6"/>
      <c r="E24" s="191">
        <v>0.21</v>
      </c>
      <c r="F24" s="34">
        <f>H24+NPV(FD,I24:INDEX(I24:DC24,PAL))</f>
        <v>0</v>
      </c>
      <c r="G24" s="34">
        <f>SUMIF($H$5:$DC$5,"&lt;="&amp;PAL,$H24:$DC24)</f>
        <v>0</v>
      </c>
      <c r="H24" s="37">
        <v>0</v>
      </c>
      <c r="I24" s="37">
        <v>0</v>
      </c>
      <c r="J24" s="37">
        <v>0</v>
      </c>
      <c r="K24" s="37">
        <v>0</v>
      </c>
      <c r="L24" s="37">
        <v>0</v>
      </c>
      <c r="M24" s="37">
        <v>0</v>
      </c>
      <c r="N24" s="37">
        <v>0</v>
      </c>
      <c r="O24" s="37">
        <v>0</v>
      </c>
      <c r="P24" s="37">
        <v>0</v>
      </c>
      <c r="Q24" s="37">
        <v>0</v>
      </c>
      <c r="R24" s="37">
        <v>0</v>
      </c>
      <c r="S24" s="37">
        <v>0</v>
      </c>
      <c r="T24" s="37">
        <v>0</v>
      </c>
      <c r="U24" s="37">
        <v>0</v>
      </c>
      <c r="V24" s="37">
        <v>0</v>
      </c>
      <c r="W24" s="37">
        <v>0</v>
      </c>
      <c r="X24" s="37">
        <v>0</v>
      </c>
      <c r="Y24" s="37">
        <v>0</v>
      </c>
      <c r="Z24" s="37">
        <v>0</v>
      </c>
      <c r="AA24" s="37">
        <v>0</v>
      </c>
      <c r="AB24" s="37">
        <v>0</v>
      </c>
      <c r="AC24" s="37">
        <v>0</v>
      </c>
      <c r="AD24" s="37">
        <v>0</v>
      </c>
      <c r="AE24" s="37">
        <v>0</v>
      </c>
      <c r="AF24" s="37">
        <v>0</v>
      </c>
      <c r="AG24" s="37">
        <v>0</v>
      </c>
      <c r="AH24" s="37">
        <v>0</v>
      </c>
      <c r="AI24" s="37">
        <v>0</v>
      </c>
      <c r="AJ24" s="37">
        <v>0</v>
      </c>
      <c r="AK24" s="37">
        <v>0</v>
      </c>
      <c r="AL24" s="37">
        <v>0</v>
      </c>
      <c r="AM24" s="37">
        <v>0</v>
      </c>
      <c r="AN24" s="37">
        <v>0</v>
      </c>
      <c r="AO24" s="37">
        <v>0</v>
      </c>
      <c r="AP24" s="37">
        <v>0</v>
      </c>
      <c r="AQ24" s="37">
        <v>0</v>
      </c>
      <c r="AR24" s="37">
        <v>0</v>
      </c>
      <c r="AS24" s="37">
        <v>0</v>
      </c>
      <c r="AT24" s="37">
        <v>0</v>
      </c>
      <c r="AU24" s="37">
        <v>0</v>
      </c>
      <c r="AV24" s="37">
        <v>0</v>
      </c>
      <c r="AW24" s="37">
        <v>0</v>
      </c>
      <c r="AX24" s="37">
        <v>0</v>
      </c>
      <c r="AY24" s="37">
        <v>0</v>
      </c>
      <c r="AZ24" s="37">
        <v>0</v>
      </c>
      <c r="BA24" s="37">
        <v>0</v>
      </c>
      <c r="BB24" s="37">
        <v>0</v>
      </c>
      <c r="BC24" s="37">
        <v>0</v>
      </c>
      <c r="BD24" s="37">
        <v>0</v>
      </c>
      <c r="BE24" s="37">
        <v>0</v>
      </c>
      <c r="BF24" s="37">
        <v>0</v>
      </c>
      <c r="BG24" s="37">
        <v>0</v>
      </c>
      <c r="BH24" s="37">
        <v>0</v>
      </c>
      <c r="BI24" s="37">
        <v>0</v>
      </c>
      <c r="BJ24" s="37">
        <v>0</v>
      </c>
      <c r="BK24" s="37">
        <v>0</v>
      </c>
      <c r="BL24" s="37">
        <v>0</v>
      </c>
      <c r="BM24" s="37">
        <v>0</v>
      </c>
      <c r="BN24" s="37">
        <v>0</v>
      </c>
      <c r="BO24" s="37">
        <v>0</v>
      </c>
      <c r="BP24" s="37">
        <v>0</v>
      </c>
      <c r="BQ24" s="37">
        <v>0</v>
      </c>
      <c r="BR24" s="37">
        <v>0</v>
      </c>
      <c r="BS24" s="37">
        <v>0</v>
      </c>
      <c r="BT24" s="37">
        <v>0</v>
      </c>
      <c r="BU24" s="37">
        <v>0</v>
      </c>
      <c r="BV24" s="37">
        <v>0</v>
      </c>
      <c r="BW24" s="37">
        <v>0</v>
      </c>
      <c r="BX24" s="37">
        <v>0</v>
      </c>
      <c r="BY24" s="37">
        <v>0</v>
      </c>
      <c r="BZ24" s="37">
        <v>0</v>
      </c>
      <c r="CA24" s="37">
        <v>0</v>
      </c>
      <c r="CB24" s="37">
        <v>0</v>
      </c>
      <c r="CC24" s="37">
        <v>0</v>
      </c>
      <c r="CD24" s="37">
        <v>0</v>
      </c>
      <c r="CE24" s="37">
        <v>0</v>
      </c>
      <c r="CF24" s="37">
        <v>0</v>
      </c>
      <c r="CG24" s="37">
        <v>0</v>
      </c>
      <c r="CH24" s="37">
        <v>0</v>
      </c>
      <c r="CI24" s="37">
        <v>0</v>
      </c>
      <c r="CJ24" s="37">
        <v>0</v>
      </c>
      <c r="CK24" s="37">
        <v>0</v>
      </c>
      <c r="CL24" s="37">
        <v>0</v>
      </c>
      <c r="CM24" s="37">
        <v>0</v>
      </c>
      <c r="CN24" s="37">
        <v>0</v>
      </c>
      <c r="CO24" s="37">
        <v>0</v>
      </c>
      <c r="CP24" s="37">
        <v>0</v>
      </c>
      <c r="CQ24" s="37">
        <v>0</v>
      </c>
      <c r="CR24" s="37">
        <v>0</v>
      </c>
      <c r="CS24" s="37">
        <v>0</v>
      </c>
      <c r="CT24" s="37">
        <v>0</v>
      </c>
      <c r="CU24" s="37">
        <v>0</v>
      </c>
      <c r="CV24" s="37">
        <v>0</v>
      </c>
      <c r="CW24" s="37">
        <v>0</v>
      </c>
      <c r="CX24" s="37">
        <v>0</v>
      </c>
      <c r="CY24" s="37">
        <v>0</v>
      </c>
      <c r="CZ24" s="37">
        <v>0</v>
      </c>
      <c r="DA24" s="37">
        <v>0</v>
      </c>
      <c r="DB24" s="37">
        <v>0</v>
      </c>
      <c r="DC24" s="37">
        <v>0</v>
      </c>
      <c r="DE24" s="45">
        <f t="shared" ref="DE24:DE32" si="26">COUNTBLANK(H24:DC24)</f>
        <v>0</v>
      </c>
      <c r="DF24" s="45">
        <f t="shared" si="22"/>
        <v>0</v>
      </c>
      <c r="DG24">
        <f t="shared" si="25"/>
        <v>21</v>
      </c>
      <c r="DH24">
        <v>0</v>
      </c>
    </row>
    <row r="25" spans="1:112" ht="14.4">
      <c r="A25" s="123">
        <v>13</v>
      </c>
      <c r="B25" s="5" t="str">
        <f>$B$22&amp;"3."</f>
        <v>D.2.3.</v>
      </c>
      <c r="C25" s="163" t="s">
        <v>41</v>
      </c>
      <c r="D25" s="6"/>
      <c r="E25" s="191">
        <v>0.21</v>
      </c>
      <c r="F25" s="34">
        <f>H25+NPV(FD,I25:INDEX(I25:DC25,PAL))</f>
        <v>0</v>
      </c>
      <c r="G25" s="34">
        <f>SUMIF($H$5:$DC$5,"&lt;="&amp;PAL,$H25:$DC25)</f>
        <v>0</v>
      </c>
      <c r="H25" s="37">
        <v>0</v>
      </c>
      <c r="I25" s="37">
        <v>0</v>
      </c>
      <c r="J25" s="37">
        <v>0</v>
      </c>
      <c r="K25" s="37">
        <v>0</v>
      </c>
      <c r="L25" s="37">
        <v>0</v>
      </c>
      <c r="M25" s="37">
        <v>0</v>
      </c>
      <c r="N25" s="37">
        <v>0</v>
      </c>
      <c r="O25" s="37">
        <v>0</v>
      </c>
      <c r="P25" s="37">
        <v>0</v>
      </c>
      <c r="Q25" s="37">
        <v>0</v>
      </c>
      <c r="R25" s="37">
        <v>0</v>
      </c>
      <c r="S25" s="37">
        <v>0</v>
      </c>
      <c r="T25" s="37">
        <v>0</v>
      </c>
      <c r="U25" s="37">
        <v>0</v>
      </c>
      <c r="V25" s="37">
        <v>0</v>
      </c>
      <c r="W25" s="37">
        <v>0</v>
      </c>
      <c r="X25" s="37">
        <v>0</v>
      </c>
      <c r="Y25" s="37">
        <v>0</v>
      </c>
      <c r="Z25" s="37">
        <v>0</v>
      </c>
      <c r="AA25" s="37">
        <v>0</v>
      </c>
      <c r="AB25" s="37">
        <v>0</v>
      </c>
      <c r="AC25" s="37">
        <v>0</v>
      </c>
      <c r="AD25" s="37">
        <v>0</v>
      </c>
      <c r="AE25" s="37">
        <v>0</v>
      </c>
      <c r="AF25" s="37">
        <v>0</v>
      </c>
      <c r="AG25" s="37">
        <v>0</v>
      </c>
      <c r="AH25" s="37">
        <v>0</v>
      </c>
      <c r="AI25" s="37">
        <v>0</v>
      </c>
      <c r="AJ25" s="37">
        <v>0</v>
      </c>
      <c r="AK25" s="37">
        <v>0</v>
      </c>
      <c r="AL25" s="37">
        <v>0</v>
      </c>
      <c r="AM25" s="37">
        <v>0</v>
      </c>
      <c r="AN25" s="37">
        <v>0</v>
      </c>
      <c r="AO25" s="37">
        <v>0</v>
      </c>
      <c r="AP25" s="37">
        <v>0</v>
      </c>
      <c r="AQ25" s="37">
        <v>0</v>
      </c>
      <c r="AR25" s="37">
        <v>0</v>
      </c>
      <c r="AS25" s="37">
        <v>0</v>
      </c>
      <c r="AT25" s="37">
        <v>0</v>
      </c>
      <c r="AU25" s="37">
        <v>0</v>
      </c>
      <c r="AV25" s="37">
        <v>0</v>
      </c>
      <c r="AW25" s="37">
        <v>0</v>
      </c>
      <c r="AX25" s="37">
        <v>0</v>
      </c>
      <c r="AY25" s="37">
        <v>0</v>
      </c>
      <c r="AZ25" s="37">
        <v>0</v>
      </c>
      <c r="BA25" s="37">
        <v>0</v>
      </c>
      <c r="BB25" s="37">
        <v>0</v>
      </c>
      <c r="BC25" s="37">
        <v>0</v>
      </c>
      <c r="BD25" s="37">
        <v>0</v>
      </c>
      <c r="BE25" s="37">
        <v>0</v>
      </c>
      <c r="BF25" s="37">
        <v>0</v>
      </c>
      <c r="BG25" s="37">
        <v>0</v>
      </c>
      <c r="BH25" s="37">
        <v>0</v>
      </c>
      <c r="BI25" s="37">
        <v>0</v>
      </c>
      <c r="BJ25" s="37">
        <v>0</v>
      </c>
      <c r="BK25" s="37">
        <v>0</v>
      </c>
      <c r="BL25" s="37">
        <v>0</v>
      </c>
      <c r="BM25" s="37">
        <v>0</v>
      </c>
      <c r="BN25" s="37">
        <v>0</v>
      </c>
      <c r="BO25" s="37">
        <v>0</v>
      </c>
      <c r="BP25" s="37">
        <v>0</v>
      </c>
      <c r="BQ25" s="37">
        <v>0</v>
      </c>
      <c r="BR25" s="37">
        <v>0</v>
      </c>
      <c r="BS25" s="37">
        <v>0</v>
      </c>
      <c r="BT25" s="37">
        <v>0</v>
      </c>
      <c r="BU25" s="37">
        <v>0</v>
      </c>
      <c r="BV25" s="37">
        <v>0</v>
      </c>
      <c r="BW25" s="37">
        <v>0</v>
      </c>
      <c r="BX25" s="37">
        <v>0</v>
      </c>
      <c r="BY25" s="37">
        <v>0</v>
      </c>
      <c r="BZ25" s="37">
        <v>0</v>
      </c>
      <c r="CA25" s="37">
        <v>0</v>
      </c>
      <c r="CB25" s="37">
        <v>0</v>
      </c>
      <c r="CC25" s="37">
        <v>0</v>
      </c>
      <c r="CD25" s="37">
        <v>0</v>
      </c>
      <c r="CE25" s="37">
        <v>0</v>
      </c>
      <c r="CF25" s="37">
        <v>0</v>
      </c>
      <c r="CG25" s="37">
        <v>0</v>
      </c>
      <c r="CH25" s="37">
        <v>0</v>
      </c>
      <c r="CI25" s="37">
        <v>0</v>
      </c>
      <c r="CJ25" s="37">
        <v>0</v>
      </c>
      <c r="CK25" s="37">
        <v>0</v>
      </c>
      <c r="CL25" s="37">
        <v>0</v>
      </c>
      <c r="CM25" s="37">
        <v>0</v>
      </c>
      <c r="CN25" s="37">
        <v>0</v>
      </c>
      <c r="CO25" s="37">
        <v>0</v>
      </c>
      <c r="CP25" s="37">
        <v>0</v>
      </c>
      <c r="CQ25" s="37">
        <v>0</v>
      </c>
      <c r="CR25" s="37">
        <v>0</v>
      </c>
      <c r="CS25" s="37">
        <v>0</v>
      </c>
      <c r="CT25" s="37">
        <v>0</v>
      </c>
      <c r="CU25" s="37">
        <v>0</v>
      </c>
      <c r="CV25" s="37">
        <v>0</v>
      </c>
      <c r="CW25" s="37">
        <v>0</v>
      </c>
      <c r="CX25" s="37">
        <v>0</v>
      </c>
      <c r="CY25" s="37">
        <v>0</v>
      </c>
      <c r="CZ25" s="37">
        <v>0</v>
      </c>
      <c r="DA25" s="37">
        <v>0</v>
      </c>
      <c r="DB25" s="37">
        <v>0</v>
      </c>
      <c r="DC25" s="37">
        <v>0</v>
      </c>
      <c r="DE25" s="45">
        <f t="shared" si="26"/>
        <v>0</v>
      </c>
      <c r="DF25" s="45">
        <f t="shared" si="22"/>
        <v>0</v>
      </c>
      <c r="DG25">
        <f t="shared" si="25"/>
        <v>21</v>
      </c>
      <c r="DH25">
        <v>0</v>
      </c>
    </row>
    <row r="26" spans="1:112" ht="14.4">
      <c r="A26" s="123">
        <v>14</v>
      </c>
      <c r="B26" s="5" t="str">
        <f>$B$22&amp;"4."</f>
        <v>D.2.4.</v>
      </c>
      <c r="C26" s="163" t="s">
        <v>41</v>
      </c>
      <c r="D26" s="6"/>
      <c r="E26" s="191">
        <v>0.21</v>
      </c>
      <c r="F26" s="34">
        <f>H26+NPV(FD,I26:INDEX(I26:DC26,PAL))</f>
        <v>0</v>
      </c>
      <c r="G26" s="34">
        <f>SUMIF($H$5:$DC$5,"&lt;="&amp;PAL,$H26:$DC26)</f>
        <v>0</v>
      </c>
      <c r="H26" s="37">
        <v>0</v>
      </c>
      <c r="I26" s="37">
        <v>0</v>
      </c>
      <c r="J26" s="37">
        <v>0</v>
      </c>
      <c r="K26" s="37">
        <v>0</v>
      </c>
      <c r="L26" s="37">
        <v>0</v>
      </c>
      <c r="M26" s="37">
        <v>0</v>
      </c>
      <c r="N26" s="37">
        <v>0</v>
      </c>
      <c r="O26" s="37">
        <v>0</v>
      </c>
      <c r="P26" s="37">
        <v>0</v>
      </c>
      <c r="Q26" s="37">
        <v>0</v>
      </c>
      <c r="R26" s="37">
        <v>0</v>
      </c>
      <c r="S26" s="37">
        <v>0</v>
      </c>
      <c r="T26" s="37">
        <v>0</v>
      </c>
      <c r="U26" s="37">
        <v>0</v>
      </c>
      <c r="V26" s="37">
        <v>0</v>
      </c>
      <c r="W26" s="37">
        <v>0</v>
      </c>
      <c r="X26" s="37">
        <v>0</v>
      </c>
      <c r="Y26" s="37">
        <v>0</v>
      </c>
      <c r="Z26" s="37">
        <v>0</v>
      </c>
      <c r="AA26" s="37">
        <v>0</v>
      </c>
      <c r="AB26" s="37">
        <v>0</v>
      </c>
      <c r="AC26" s="37">
        <v>0</v>
      </c>
      <c r="AD26" s="37">
        <v>0</v>
      </c>
      <c r="AE26" s="37">
        <v>0</v>
      </c>
      <c r="AF26" s="37">
        <v>0</v>
      </c>
      <c r="AG26" s="37">
        <v>0</v>
      </c>
      <c r="AH26" s="37">
        <v>0</v>
      </c>
      <c r="AI26" s="37">
        <v>0</v>
      </c>
      <c r="AJ26" s="37">
        <v>0</v>
      </c>
      <c r="AK26" s="37">
        <v>0</v>
      </c>
      <c r="AL26" s="37">
        <v>0</v>
      </c>
      <c r="AM26" s="37">
        <v>0</v>
      </c>
      <c r="AN26" s="37">
        <v>0</v>
      </c>
      <c r="AO26" s="37">
        <v>0</v>
      </c>
      <c r="AP26" s="37">
        <v>0</v>
      </c>
      <c r="AQ26" s="37">
        <v>0</v>
      </c>
      <c r="AR26" s="37">
        <v>0</v>
      </c>
      <c r="AS26" s="37">
        <v>0</v>
      </c>
      <c r="AT26" s="37">
        <v>0</v>
      </c>
      <c r="AU26" s="37">
        <v>0</v>
      </c>
      <c r="AV26" s="37">
        <v>0</v>
      </c>
      <c r="AW26" s="37">
        <v>0</v>
      </c>
      <c r="AX26" s="37">
        <v>0</v>
      </c>
      <c r="AY26" s="37">
        <v>0</v>
      </c>
      <c r="AZ26" s="37">
        <v>0</v>
      </c>
      <c r="BA26" s="37">
        <v>0</v>
      </c>
      <c r="BB26" s="37">
        <v>0</v>
      </c>
      <c r="BC26" s="37">
        <v>0</v>
      </c>
      <c r="BD26" s="37">
        <v>0</v>
      </c>
      <c r="BE26" s="37">
        <v>0</v>
      </c>
      <c r="BF26" s="37">
        <v>0</v>
      </c>
      <c r="BG26" s="37">
        <v>0</v>
      </c>
      <c r="BH26" s="37">
        <v>0</v>
      </c>
      <c r="BI26" s="37">
        <v>0</v>
      </c>
      <c r="BJ26" s="37">
        <v>0</v>
      </c>
      <c r="BK26" s="37">
        <v>0</v>
      </c>
      <c r="BL26" s="37">
        <v>0</v>
      </c>
      <c r="BM26" s="37">
        <v>0</v>
      </c>
      <c r="BN26" s="37">
        <v>0</v>
      </c>
      <c r="BO26" s="37">
        <v>0</v>
      </c>
      <c r="BP26" s="37">
        <v>0</v>
      </c>
      <c r="BQ26" s="37">
        <v>0</v>
      </c>
      <c r="BR26" s="37">
        <v>0</v>
      </c>
      <c r="BS26" s="37">
        <v>0</v>
      </c>
      <c r="BT26" s="37">
        <v>0</v>
      </c>
      <c r="BU26" s="37">
        <v>0</v>
      </c>
      <c r="BV26" s="37">
        <v>0</v>
      </c>
      <c r="BW26" s="37">
        <v>0</v>
      </c>
      <c r="BX26" s="37">
        <v>0</v>
      </c>
      <c r="BY26" s="37">
        <v>0</v>
      </c>
      <c r="BZ26" s="37">
        <v>0</v>
      </c>
      <c r="CA26" s="37">
        <v>0</v>
      </c>
      <c r="CB26" s="37">
        <v>0</v>
      </c>
      <c r="CC26" s="37">
        <v>0</v>
      </c>
      <c r="CD26" s="37">
        <v>0</v>
      </c>
      <c r="CE26" s="37">
        <v>0</v>
      </c>
      <c r="CF26" s="37">
        <v>0</v>
      </c>
      <c r="CG26" s="37">
        <v>0</v>
      </c>
      <c r="CH26" s="37">
        <v>0</v>
      </c>
      <c r="CI26" s="37">
        <v>0</v>
      </c>
      <c r="CJ26" s="37">
        <v>0</v>
      </c>
      <c r="CK26" s="37">
        <v>0</v>
      </c>
      <c r="CL26" s="37">
        <v>0</v>
      </c>
      <c r="CM26" s="37">
        <v>0</v>
      </c>
      <c r="CN26" s="37">
        <v>0</v>
      </c>
      <c r="CO26" s="37">
        <v>0</v>
      </c>
      <c r="CP26" s="37">
        <v>0</v>
      </c>
      <c r="CQ26" s="37">
        <v>0</v>
      </c>
      <c r="CR26" s="37">
        <v>0</v>
      </c>
      <c r="CS26" s="37">
        <v>0</v>
      </c>
      <c r="CT26" s="37">
        <v>0</v>
      </c>
      <c r="CU26" s="37">
        <v>0</v>
      </c>
      <c r="CV26" s="37">
        <v>0</v>
      </c>
      <c r="CW26" s="37">
        <v>0</v>
      </c>
      <c r="CX26" s="37">
        <v>0</v>
      </c>
      <c r="CY26" s="37">
        <v>0</v>
      </c>
      <c r="CZ26" s="37">
        <v>0</v>
      </c>
      <c r="DA26" s="37">
        <v>0</v>
      </c>
      <c r="DB26" s="37">
        <v>0</v>
      </c>
      <c r="DC26" s="37">
        <v>0</v>
      </c>
      <c r="DE26" s="45">
        <f t="shared" si="26"/>
        <v>0</v>
      </c>
      <c r="DF26" s="45">
        <f t="shared" si="22"/>
        <v>0</v>
      </c>
      <c r="DG26">
        <f t="shared" si="25"/>
        <v>21</v>
      </c>
      <c r="DH26">
        <v>0</v>
      </c>
    </row>
    <row r="27" spans="1:112" ht="15" customHeight="1">
      <c r="A27" s="123">
        <v>15</v>
      </c>
      <c r="B27" s="5" t="str">
        <f>$B$22&amp;"5."</f>
        <v>D.2.5.</v>
      </c>
      <c r="C27" s="163" t="s">
        <v>41</v>
      </c>
      <c r="D27" s="6"/>
      <c r="E27" s="191">
        <v>0.21</v>
      </c>
      <c r="F27" s="34">
        <f>H27+NPV(FD,I27:INDEX(I27:DC27,PAL))</f>
        <v>0</v>
      </c>
      <c r="G27" s="34">
        <f>SUMIF($H$5:$DC$5,"&lt;="&amp;PAL,$H27:$DC27)</f>
        <v>0</v>
      </c>
      <c r="H27" s="37">
        <v>0</v>
      </c>
      <c r="I27" s="37">
        <v>0</v>
      </c>
      <c r="J27" s="37">
        <v>0</v>
      </c>
      <c r="K27" s="37">
        <v>0</v>
      </c>
      <c r="L27" s="37">
        <v>0</v>
      </c>
      <c r="M27" s="37">
        <v>0</v>
      </c>
      <c r="N27" s="37">
        <v>0</v>
      </c>
      <c r="O27" s="37">
        <v>0</v>
      </c>
      <c r="P27" s="37">
        <v>0</v>
      </c>
      <c r="Q27" s="37">
        <v>0</v>
      </c>
      <c r="R27" s="37">
        <v>0</v>
      </c>
      <c r="S27" s="37">
        <v>0</v>
      </c>
      <c r="T27" s="37">
        <v>0</v>
      </c>
      <c r="U27" s="37">
        <v>0</v>
      </c>
      <c r="V27" s="37">
        <v>0</v>
      </c>
      <c r="W27" s="37">
        <v>0</v>
      </c>
      <c r="X27" s="37">
        <v>0</v>
      </c>
      <c r="Y27" s="37">
        <v>0</v>
      </c>
      <c r="Z27" s="37">
        <v>0</v>
      </c>
      <c r="AA27" s="37">
        <v>0</v>
      </c>
      <c r="AB27" s="37">
        <v>0</v>
      </c>
      <c r="AC27" s="37">
        <v>0</v>
      </c>
      <c r="AD27" s="37">
        <v>0</v>
      </c>
      <c r="AE27" s="37">
        <v>0</v>
      </c>
      <c r="AF27" s="37">
        <v>0</v>
      </c>
      <c r="AG27" s="37">
        <v>0</v>
      </c>
      <c r="AH27" s="37">
        <v>0</v>
      </c>
      <c r="AI27" s="37">
        <v>0</v>
      </c>
      <c r="AJ27" s="37">
        <v>0</v>
      </c>
      <c r="AK27" s="37">
        <v>0</v>
      </c>
      <c r="AL27" s="37">
        <v>0</v>
      </c>
      <c r="AM27" s="37">
        <v>0</v>
      </c>
      <c r="AN27" s="37">
        <v>0</v>
      </c>
      <c r="AO27" s="37">
        <v>0</v>
      </c>
      <c r="AP27" s="37">
        <v>0</v>
      </c>
      <c r="AQ27" s="37">
        <v>0</v>
      </c>
      <c r="AR27" s="37">
        <v>0</v>
      </c>
      <c r="AS27" s="37">
        <v>0</v>
      </c>
      <c r="AT27" s="37">
        <v>0</v>
      </c>
      <c r="AU27" s="37">
        <v>0</v>
      </c>
      <c r="AV27" s="37">
        <v>0</v>
      </c>
      <c r="AW27" s="37">
        <v>0</v>
      </c>
      <c r="AX27" s="37">
        <v>0</v>
      </c>
      <c r="AY27" s="37">
        <v>0</v>
      </c>
      <c r="AZ27" s="37">
        <v>0</v>
      </c>
      <c r="BA27" s="37">
        <v>0</v>
      </c>
      <c r="BB27" s="37">
        <v>0</v>
      </c>
      <c r="BC27" s="37">
        <v>0</v>
      </c>
      <c r="BD27" s="37">
        <v>0</v>
      </c>
      <c r="BE27" s="37">
        <v>0</v>
      </c>
      <c r="BF27" s="37">
        <v>0</v>
      </c>
      <c r="BG27" s="37">
        <v>0</v>
      </c>
      <c r="BH27" s="37">
        <v>0</v>
      </c>
      <c r="BI27" s="37">
        <v>0</v>
      </c>
      <c r="BJ27" s="37">
        <v>0</v>
      </c>
      <c r="BK27" s="37">
        <v>0</v>
      </c>
      <c r="BL27" s="37">
        <v>0</v>
      </c>
      <c r="BM27" s="37">
        <v>0</v>
      </c>
      <c r="BN27" s="37">
        <v>0</v>
      </c>
      <c r="BO27" s="37">
        <v>0</v>
      </c>
      <c r="BP27" s="37">
        <v>0</v>
      </c>
      <c r="BQ27" s="37">
        <v>0</v>
      </c>
      <c r="BR27" s="37">
        <v>0</v>
      </c>
      <c r="BS27" s="37">
        <v>0</v>
      </c>
      <c r="BT27" s="37">
        <v>0</v>
      </c>
      <c r="BU27" s="37">
        <v>0</v>
      </c>
      <c r="BV27" s="37">
        <v>0</v>
      </c>
      <c r="BW27" s="37">
        <v>0</v>
      </c>
      <c r="BX27" s="37">
        <v>0</v>
      </c>
      <c r="BY27" s="37">
        <v>0</v>
      </c>
      <c r="BZ27" s="37">
        <v>0</v>
      </c>
      <c r="CA27" s="37">
        <v>0</v>
      </c>
      <c r="CB27" s="37">
        <v>0</v>
      </c>
      <c r="CC27" s="37">
        <v>0</v>
      </c>
      <c r="CD27" s="37">
        <v>0</v>
      </c>
      <c r="CE27" s="37">
        <v>0</v>
      </c>
      <c r="CF27" s="37">
        <v>0</v>
      </c>
      <c r="CG27" s="37">
        <v>0</v>
      </c>
      <c r="CH27" s="37">
        <v>0</v>
      </c>
      <c r="CI27" s="37">
        <v>0</v>
      </c>
      <c r="CJ27" s="37">
        <v>0</v>
      </c>
      <c r="CK27" s="37">
        <v>0</v>
      </c>
      <c r="CL27" s="37">
        <v>0</v>
      </c>
      <c r="CM27" s="37">
        <v>0</v>
      </c>
      <c r="CN27" s="37">
        <v>0</v>
      </c>
      <c r="CO27" s="37">
        <v>0</v>
      </c>
      <c r="CP27" s="37">
        <v>0</v>
      </c>
      <c r="CQ27" s="37">
        <v>0</v>
      </c>
      <c r="CR27" s="37">
        <v>0</v>
      </c>
      <c r="CS27" s="37">
        <v>0</v>
      </c>
      <c r="CT27" s="37">
        <v>0</v>
      </c>
      <c r="CU27" s="37">
        <v>0</v>
      </c>
      <c r="CV27" s="37">
        <v>0</v>
      </c>
      <c r="CW27" s="37">
        <v>0</v>
      </c>
      <c r="CX27" s="37">
        <v>0</v>
      </c>
      <c r="CY27" s="37">
        <v>0</v>
      </c>
      <c r="CZ27" s="37">
        <v>0</v>
      </c>
      <c r="DA27" s="37">
        <v>0</v>
      </c>
      <c r="DB27" s="37">
        <v>0</v>
      </c>
      <c r="DC27" s="37">
        <v>0</v>
      </c>
      <c r="DE27" s="45">
        <f t="shared" si="26"/>
        <v>0</v>
      </c>
      <c r="DF27" s="45">
        <f t="shared" si="22"/>
        <v>0</v>
      </c>
      <c r="DG27">
        <f t="shared" si="25"/>
        <v>21</v>
      </c>
      <c r="DH27">
        <v>0</v>
      </c>
    </row>
    <row r="28" spans="1:112" ht="15" customHeight="1">
      <c r="A28" s="123">
        <v>16</v>
      </c>
      <c r="B28" s="5" t="str">
        <f>$B$22&amp;"6."</f>
        <v>D.2.6.</v>
      </c>
      <c r="C28" s="163" t="s">
        <v>41</v>
      </c>
      <c r="D28" s="6"/>
      <c r="E28" s="191">
        <v>0.21</v>
      </c>
      <c r="F28" s="34">
        <f>H28+NPV(FD,I28:INDEX(I28:DC28,PAL))</f>
        <v>0</v>
      </c>
      <c r="G28" s="34">
        <f>SUMIF($H$5:$DC$5,"&lt;="&amp;PAL,$H28:$DC28)</f>
        <v>0</v>
      </c>
      <c r="H28" s="37">
        <v>0</v>
      </c>
      <c r="I28" s="37">
        <v>0</v>
      </c>
      <c r="J28" s="37">
        <v>0</v>
      </c>
      <c r="K28" s="37">
        <v>0</v>
      </c>
      <c r="L28" s="37">
        <v>0</v>
      </c>
      <c r="M28" s="37">
        <v>0</v>
      </c>
      <c r="N28" s="37">
        <v>0</v>
      </c>
      <c r="O28" s="37">
        <v>0</v>
      </c>
      <c r="P28" s="37">
        <v>0</v>
      </c>
      <c r="Q28" s="37">
        <v>0</v>
      </c>
      <c r="R28" s="37">
        <v>0</v>
      </c>
      <c r="S28" s="37">
        <v>0</v>
      </c>
      <c r="T28" s="37">
        <v>0</v>
      </c>
      <c r="U28" s="37">
        <v>0</v>
      </c>
      <c r="V28" s="37">
        <v>0</v>
      </c>
      <c r="W28" s="37">
        <v>0</v>
      </c>
      <c r="X28" s="37">
        <v>0</v>
      </c>
      <c r="Y28" s="37">
        <v>0</v>
      </c>
      <c r="Z28" s="37">
        <v>0</v>
      </c>
      <c r="AA28" s="37">
        <v>0</v>
      </c>
      <c r="AB28" s="37">
        <v>0</v>
      </c>
      <c r="AC28" s="37">
        <v>0</v>
      </c>
      <c r="AD28" s="37">
        <v>0</v>
      </c>
      <c r="AE28" s="37">
        <v>0</v>
      </c>
      <c r="AF28" s="37">
        <v>0</v>
      </c>
      <c r="AG28" s="37">
        <v>0</v>
      </c>
      <c r="AH28" s="37">
        <v>0</v>
      </c>
      <c r="AI28" s="37">
        <v>0</v>
      </c>
      <c r="AJ28" s="37">
        <v>0</v>
      </c>
      <c r="AK28" s="37">
        <v>0</v>
      </c>
      <c r="AL28" s="37">
        <v>0</v>
      </c>
      <c r="AM28" s="37">
        <v>0</v>
      </c>
      <c r="AN28" s="37">
        <v>0</v>
      </c>
      <c r="AO28" s="37">
        <v>0</v>
      </c>
      <c r="AP28" s="37">
        <v>0</v>
      </c>
      <c r="AQ28" s="37">
        <v>0</v>
      </c>
      <c r="AR28" s="37">
        <v>0</v>
      </c>
      <c r="AS28" s="37">
        <v>0</v>
      </c>
      <c r="AT28" s="37">
        <v>0</v>
      </c>
      <c r="AU28" s="37">
        <v>0</v>
      </c>
      <c r="AV28" s="37">
        <v>0</v>
      </c>
      <c r="AW28" s="37">
        <v>0</v>
      </c>
      <c r="AX28" s="37">
        <v>0</v>
      </c>
      <c r="AY28" s="37">
        <v>0</v>
      </c>
      <c r="AZ28" s="37">
        <v>0</v>
      </c>
      <c r="BA28" s="37">
        <v>0</v>
      </c>
      <c r="BB28" s="37">
        <v>0</v>
      </c>
      <c r="BC28" s="37">
        <v>0</v>
      </c>
      <c r="BD28" s="37">
        <v>0</v>
      </c>
      <c r="BE28" s="37">
        <v>0</v>
      </c>
      <c r="BF28" s="37">
        <v>0</v>
      </c>
      <c r="BG28" s="37">
        <v>0</v>
      </c>
      <c r="BH28" s="37">
        <v>0</v>
      </c>
      <c r="BI28" s="37">
        <v>0</v>
      </c>
      <c r="BJ28" s="37">
        <v>0</v>
      </c>
      <c r="BK28" s="37">
        <v>0</v>
      </c>
      <c r="BL28" s="37">
        <v>0</v>
      </c>
      <c r="BM28" s="37">
        <v>0</v>
      </c>
      <c r="BN28" s="37">
        <v>0</v>
      </c>
      <c r="BO28" s="37">
        <v>0</v>
      </c>
      <c r="BP28" s="37">
        <v>0</v>
      </c>
      <c r="BQ28" s="37">
        <v>0</v>
      </c>
      <c r="BR28" s="37">
        <v>0</v>
      </c>
      <c r="BS28" s="37">
        <v>0</v>
      </c>
      <c r="BT28" s="37">
        <v>0</v>
      </c>
      <c r="BU28" s="37">
        <v>0</v>
      </c>
      <c r="BV28" s="37">
        <v>0</v>
      </c>
      <c r="BW28" s="37">
        <v>0</v>
      </c>
      <c r="BX28" s="37">
        <v>0</v>
      </c>
      <c r="BY28" s="37">
        <v>0</v>
      </c>
      <c r="BZ28" s="37">
        <v>0</v>
      </c>
      <c r="CA28" s="37">
        <v>0</v>
      </c>
      <c r="CB28" s="37">
        <v>0</v>
      </c>
      <c r="CC28" s="37">
        <v>0</v>
      </c>
      <c r="CD28" s="37">
        <v>0</v>
      </c>
      <c r="CE28" s="37">
        <v>0</v>
      </c>
      <c r="CF28" s="37">
        <v>0</v>
      </c>
      <c r="CG28" s="37">
        <v>0</v>
      </c>
      <c r="CH28" s="37">
        <v>0</v>
      </c>
      <c r="CI28" s="37">
        <v>0</v>
      </c>
      <c r="CJ28" s="37">
        <v>0</v>
      </c>
      <c r="CK28" s="37">
        <v>0</v>
      </c>
      <c r="CL28" s="37">
        <v>0</v>
      </c>
      <c r="CM28" s="37">
        <v>0</v>
      </c>
      <c r="CN28" s="37">
        <v>0</v>
      </c>
      <c r="CO28" s="37">
        <v>0</v>
      </c>
      <c r="CP28" s="37">
        <v>0</v>
      </c>
      <c r="CQ28" s="37">
        <v>0</v>
      </c>
      <c r="CR28" s="37">
        <v>0</v>
      </c>
      <c r="CS28" s="37">
        <v>0</v>
      </c>
      <c r="CT28" s="37">
        <v>0</v>
      </c>
      <c r="CU28" s="37">
        <v>0</v>
      </c>
      <c r="CV28" s="37">
        <v>0</v>
      </c>
      <c r="CW28" s="37">
        <v>0</v>
      </c>
      <c r="CX28" s="37">
        <v>0</v>
      </c>
      <c r="CY28" s="37">
        <v>0</v>
      </c>
      <c r="CZ28" s="37">
        <v>0</v>
      </c>
      <c r="DA28" s="37">
        <v>0</v>
      </c>
      <c r="DB28" s="37">
        <v>0</v>
      </c>
      <c r="DC28" s="37">
        <v>0</v>
      </c>
      <c r="DE28" s="45">
        <f t="shared" si="26"/>
        <v>0</v>
      </c>
      <c r="DF28" s="45">
        <f t="shared" si="22"/>
        <v>0</v>
      </c>
      <c r="DG28">
        <f t="shared" si="25"/>
        <v>21</v>
      </c>
      <c r="DH28">
        <v>0</v>
      </c>
    </row>
    <row r="29" spans="1:112" ht="15" customHeight="1">
      <c r="A29" s="123">
        <v>17</v>
      </c>
      <c r="B29" s="5" t="str">
        <f>$B$22&amp;"7."</f>
        <v>D.2.7.</v>
      </c>
      <c r="C29" s="163" t="s">
        <v>41</v>
      </c>
      <c r="D29" s="6"/>
      <c r="E29" s="191">
        <v>0.21</v>
      </c>
      <c r="F29" s="34">
        <f>H29+NPV(FD,I29:INDEX(I29:DC29,PAL))</f>
        <v>0</v>
      </c>
      <c r="G29" s="34">
        <f>SUMIF($H$5:$DC$5,"&lt;="&amp;PAL,$H29:$DC29)</f>
        <v>0</v>
      </c>
      <c r="H29" s="37">
        <v>0</v>
      </c>
      <c r="I29" s="37">
        <v>0</v>
      </c>
      <c r="J29" s="37">
        <v>0</v>
      </c>
      <c r="K29" s="37">
        <v>0</v>
      </c>
      <c r="L29" s="37">
        <v>0</v>
      </c>
      <c r="M29" s="37">
        <v>0</v>
      </c>
      <c r="N29" s="37">
        <v>0</v>
      </c>
      <c r="O29" s="37">
        <v>0</v>
      </c>
      <c r="P29" s="37">
        <v>0</v>
      </c>
      <c r="Q29" s="37">
        <v>0</v>
      </c>
      <c r="R29" s="37">
        <v>0</v>
      </c>
      <c r="S29" s="37">
        <v>0</v>
      </c>
      <c r="T29" s="37">
        <v>0</v>
      </c>
      <c r="U29" s="37">
        <v>0</v>
      </c>
      <c r="V29" s="37">
        <v>0</v>
      </c>
      <c r="W29" s="37">
        <v>0</v>
      </c>
      <c r="X29" s="37">
        <v>0</v>
      </c>
      <c r="Y29" s="37">
        <v>0</v>
      </c>
      <c r="Z29" s="37">
        <v>0</v>
      </c>
      <c r="AA29" s="37">
        <v>0</v>
      </c>
      <c r="AB29" s="37">
        <v>0</v>
      </c>
      <c r="AC29" s="37">
        <v>0</v>
      </c>
      <c r="AD29" s="37">
        <v>0</v>
      </c>
      <c r="AE29" s="37">
        <v>0</v>
      </c>
      <c r="AF29" s="37">
        <v>0</v>
      </c>
      <c r="AG29" s="37">
        <v>0</v>
      </c>
      <c r="AH29" s="37">
        <v>0</v>
      </c>
      <c r="AI29" s="37">
        <v>0</v>
      </c>
      <c r="AJ29" s="37">
        <v>0</v>
      </c>
      <c r="AK29" s="37">
        <v>0</v>
      </c>
      <c r="AL29" s="37">
        <v>0</v>
      </c>
      <c r="AM29" s="37">
        <v>0</v>
      </c>
      <c r="AN29" s="37">
        <v>0</v>
      </c>
      <c r="AO29" s="37">
        <v>0</v>
      </c>
      <c r="AP29" s="37">
        <v>0</v>
      </c>
      <c r="AQ29" s="37">
        <v>0</v>
      </c>
      <c r="AR29" s="37">
        <v>0</v>
      </c>
      <c r="AS29" s="37">
        <v>0</v>
      </c>
      <c r="AT29" s="37">
        <v>0</v>
      </c>
      <c r="AU29" s="37">
        <v>0</v>
      </c>
      <c r="AV29" s="37">
        <v>0</v>
      </c>
      <c r="AW29" s="37">
        <v>0</v>
      </c>
      <c r="AX29" s="37">
        <v>0</v>
      </c>
      <c r="AY29" s="37">
        <v>0</v>
      </c>
      <c r="AZ29" s="37">
        <v>0</v>
      </c>
      <c r="BA29" s="37">
        <v>0</v>
      </c>
      <c r="BB29" s="37">
        <v>0</v>
      </c>
      <c r="BC29" s="37">
        <v>0</v>
      </c>
      <c r="BD29" s="37">
        <v>0</v>
      </c>
      <c r="BE29" s="37">
        <v>0</v>
      </c>
      <c r="BF29" s="37">
        <v>0</v>
      </c>
      <c r="BG29" s="37">
        <v>0</v>
      </c>
      <c r="BH29" s="37">
        <v>0</v>
      </c>
      <c r="BI29" s="37">
        <v>0</v>
      </c>
      <c r="BJ29" s="37">
        <v>0</v>
      </c>
      <c r="BK29" s="37">
        <v>0</v>
      </c>
      <c r="BL29" s="37">
        <v>0</v>
      </c>
      <c r="BM29" s="37">
        <v>0</v>
      </c>
      <c r="BN29" s="37">
        <v>0</v>
      </c>
      <c r="BO29" s="37">
        <v>0</v>
      </c>
      <c r="BP29" s="37">
        <v>0</v>
      </c>
      <c r="BQ29" s="37">
        <v>0</v>
      </c>
      <c r="BR29" s="37">
        <v>0</v>
      </c>
      <c r="BS29" s="37">
        <v>0</v>
      </c>
      <c r="BT29" s="37">
        <v>0</v>
      </c>
      <c r="BU29" s="37">
        <v>0</v>
      </c>
      <c r="BV29" s="37">
        <v>0</v>
      </c>
      <c r="BW29" s="37">
        <v>0</v>
      </c>
      <c r="BX29" s="37">
        <v>0</v>
      </c>
      <c r="BY29" s="37">
        <v>0</v>
      </c>
      <c r="BZ29" s="37">
        <v>0</v>
      </c>
      <c r="CA29" s="37">
        <v>0</v>
      </c>
      <c r="CB29" s="37">
        <v>0</v>
      </c>
      <c r="CC29" s="37">
        <v>0</v>
      </c>
      <c r="CD29" s="37">
        <v>0</v>
      </c>
      <c r="CE29" s="37">
        <v>0</v>
      </c>
      <c r="CF29" s="37">
        <v>0</v>
      </c>
      <c r="CG29" s="37">
        <v>0</v>
      </c>
      <c r="CH29" s="37">
        <v>0</v>
      </c>
      <c r="CI29" s="37">
        <v>0</v>
      </c>
      <c r="CJ29" s="37">
        <v>0</v>
      </c>
      <c r="CK29" s="37">
        <v>0</v>
      </c>
      <c r="CL29" s="37">
        <v>0</v>
      </c>
      <c r="CM29" s="37">
        <v>0</v>
      </c>
      <c r="CN29" s="37">
        <v>0</v>
      </c>
      <c r="CO29" s="37">
        <v>0</v>
      </c>
      <c r="CP29" s="37">
        <v>0</v>
      </c>
      <c r="CQ29" s="37">
        <v>0</v>
      </c>
      <c r="CR29" s="37">
        <v>0</v>
      </c>
      <c r="CS29" s="37">
        <v>0</v>
      </c>
      <c r="CT29" s="37">
        <v>0</v>
      </c>
      <c r="CU29" s="37">
        <v>0</v>
      </c>
      <c r="CV29" s="37">
        <v>0</v>
      </c>
      <c r="CW29" s="37">
        <v>0</v>
      </c>
      <c r="CX29" s="37">
        <v>0</v>
      </c>
      <c r="CY29" s="37">
        <v>0</v>
      </c>
      <c r="CZ29" s="37">
        <v>0</v>
      </c>
      <c r="DA29" s="37">
        <v>0</v>
      </c>
      <c r="DB29" s="37">
        <v>0</v>
      </c>
      <c r="DC29" s="37">
        <v>0</v>
      </c>
      <c r="DE29" s="45">
        <f t="shared" si="26"/>
        <v>0</v>
      </c>
      <c r="DF29" s="45">
        <f t="shared" si="22"/>
        <v>0</v>
      </c>
      <c r="DG29">
        <f t="shared" si="25"/>
        <v>21</v>
      </c>
      <c r="DH29">
        <v>0</v>
      </c>
    </row>
    <row r="30" spans="1:112" ht="15" customHeight="1">
      <c r="A30" s="123">
        <v>18</v>
      </c>
      <c r="B30" s="5" t="str">
        <f>$B$22&amp;"8."</f>
        <v>D.2.8.</v>
      </c>
      <c r="C30" s="163" t="s">
        <v>41</v>
      </c>
      <c r="D30" s="17"/>
      <c r="E30" s="191">
        <v>0.21</v>
      </c>
      <c r="F30" s="34">
        <f>H30+NPV(FD,I30:INDEX(I30:DC30,PAL))</f>
        <v>0</v>
      </c>
      <c r="G30" s="34">
        <f>SUMIF($H$5:$DC$5,"&lt;="&amp;PAL,$H30:$DC30)</f>
        <v>0</v>
      </c>
      <c r="H30" s="37">
        <v>0</v>
      </c>
      <c r="I30" s="37">
        <v>0</v>
      </c>
      <c r="J30" s="37">
        <v>0</v>
      </c>
      <c r="K30" s="37">
        <v>0</v>
      </c>
      <c r="L30" s="37">
        <v>0</v>
      </c>
      <c r="M30" s="37">
        <v>0</v>
      </c>
      <c r="N30" s="37">
        <v>0</v>
      </c>
      <c r="O30" s="37">
        <v>0</v>
      </c>
      <c r="P30" s="37">
        <v>0</v>
      </c>
      <c r="Q30" s="37">
        <v>0</v>
      </c>
      <c r="R30" s="37">
        <v>0</v>
      </c>
      <c r="S30" s="37">
        <v>0</v>
      </c>
      <c r="T30" s="37">
        <v>0</v>
      </c>
      <c r="U30" s="37">
        <v>0</v>
      </c>
      <c r="V30" s="37">
        <v>0</v>
      </c>
      <c r="W30" s="37">
        <v>0</v>
      </c>
      <c r="X30" s="37">
        <v>0</v>
      </c>
      <c r="Y30" s="37">
        <v>0</v>
      </c>
      <c r="Z30" s="37">
        <v>0</v>
      </c>
      <c r="AA30" s="37">
        <v>0</v>
      </c>
      <c r="AB30" s="37">
        <v>0</v>
      </c>
      <c r="AC30" s="37">
        <v>0</v>
      </c>
      <c r="AD30" s="37">
        <v>0</v>
      </c>
      <c r="AE30" s="37">
        <v>0</v>
      </c>
      <c r="AF30" s="37">
        <v>0</v>
      </c>
      <c r="AG30" s="37">
        <v>0</v>
      </c>
      <c r="AH30" s="37">
        <v>0</v>
      </c>
      <c r="AI30" s="37">
        <v>0</v>
      </c>
      <c r="AJ30" s="37">
        <v>0</v>
      </c>
      <c r="AK30" s="37">
        <v>0</v>
      </c>
      <c r="AL30" s="37">
        <v>0</v>
      </c>
      <c r="AM30" s="37">
        <v>0</v>
      </c>
      <c r="AN30" s="37">
        <v>0</v>
      </c>
      <c r="AO30" s="37">
        <v>0</v>
      </c>
      <c r="AP30" s="37">
        <v>0</v>
      </c>
      <c r="AQ30" s="37">
        <v>0</v>
      </c>
      <c r="AR30" s="37">
        <v>0</v>
      </c>
      <c r="AS30" s="37">
        <v>0</v>
      </c>
      <c r="AT30" s="37">
        <v>0</v>
      </c>
      <c r="AU30" s="37">
        <v>0</v>
      </c>
      <c r="AV30" s="37">
        <v>0</v>
      </c>
      <c r="AW30" s="37">
        <v>0</v>
      </c>
      <c r="AX30" s="37">
        <v>0</v>
      </c>
      <c r="AY30" s="37">
        <v>0</v>
      </c>
      <c r="AZ30" s="37">
        <v>0</v>
      </c>
      <c r="BA30" s="37">
        <v>0</v>
      </c>
      <c r="BB30" s="37">
        <v>0</v>
      </c>
      <c r="BC30" s="37">
        <v>0</v>
      </c>
      <c r="BD30" s="37">
        <v>0</v>
      </c>
      <c r="BE30" s="37">
        <v>0</v>
      </c>
      <c r="BF30" s="37">
        <v>0</v>
      </c>
      <c r="BG30" s="37">
        <v>0</v>
      </c>
      <c r="BH30" s="37">
        <v>0</v>
      </c>
      <c r="BI30" s="37">
        <v>0</v>
      </c>
      <c r="BJ30" s="37">
        <v>0</v>
      </c>
      <c r="BK30" s="37">
        <v>0</v>
      </c>
      <c r="BL30" s="37">
        <v>0</v>
      </c>
      <c r="BM30" s="37">
        <v>0</v>
      </c>
      <c r="BN30" s="37">
        <v>0</v>
      </c>
      <c r="BO30" s="37">
        <v>0</v>
      </c>
      <c r="BP30" s="37">
        <v>0</v>
      </c>
      <c r="BQ30" s="37">
        <v>0</v>
      </c>
      <c r="BR30" s="37">
        <v>0</v>
      </c>
      <c r="BS30" s="37">
        <v>0</v>
      </c>
      <c r="BT30" s="37">
        <v>0</v>
      </c>
      <c r="BU30" s="37">
        <v>0</v>
      </c>
      <c r="BV30" s="37">
        <v>0</v>
      </c>
      <c r="BW30" s="37">
        <v>0</v>
      </c>
      <c r="BX30" s="37">
        <v>0</v>
      </c>
      <c r="BY30" s="37">
        <v>0</v>
      </c>
      <c r="BZ30" s="37">
        <v>0</v>
      </c>
      <c r="CA30" s="37">
        <v>0</v>
      </c>
      <c r="CB30" s="37">
        <v>0</v>
      </c>
      <c r="CC30" s="37">
        <v>0</v>
      </c>
      <c r="CD30" s="37">
        <v>0</v>
      </c>
      <c r="CE30" s="37">
        <v>0</v>
      </c>
      <c r="CF30" s="37">
        <v>0</v>
      </c>
      <c r="CG30" s="37">
        <v>0</v>
      </c>
      <c r="CH30" s="37">
        <v>0</v>
      </c>
      <c r="CI30" s="37">
        <v>0</v>
      </c>
      <c r="CJ30" s="37">
        <v>0</v>
      </c>
      <c r="CK30" s="37">
        <v>0</v>
      </c>
      <c r="CL30" s="37">
        <v>0</v>
      </c>
      <c r="CM30" s="37">
        <v>0</v>
      </c>
      <c r="CN30" s="37">
        <v>0</v>
      </c>
      <c r="CO30" s="37">
        <v>0</v>
      </c>
      <c r="CP30" s="37">
        <v>0</v>
      </c>
      <c r="CQ30" s="37">
        <v>0</v>
      </c>
      <c r="CR30" s="37">
        <v>0</v>
      </c>
      <c r="CS30" s="37">
        <v>0</v>
      </c>
      <c r="CT30" s="37">
        <v>0</v>
      </c>
      <c r="CU30" s="37">
        <v>0</v>
      </c>
      <c r="CV30" s="37">
        <v>0</v>
      </c>
      <c r="CW30" s="37">
        <v>0</v>
      </c>
      <c r="CX30" s="37">
        <v>0</v>
      </c>
      <c r="CY30" s="37">
        <v>0</v>
      </c>
      <c r="CZ30" s="37">
        <v>0</v>
      </c>
      <c r="DA30" s="37">
        <v>0</v>
      </c>
      <c r="DB30" s="37">
        <v>0</v>
      </c>
      <c r="DC30" s="37">
        <v>0</v>
      </c>
      <c r="DE30" s="45">
        <f t="shared" si="26"/>
        <v>0</v>
      </c>
      <c r="DF30" s="45">
        <f t="shared" si="22"/>
        <v>0</v>
      </c>
      <c r="DG30">
        <f t="shared" si="25"/>
        <v>21</v>
      </c>
      <c r="DH30">
        <v>0</v>
      </c>
    </row>
    <row r="31" spans="1:112" ht="15" customHeight="1">
      <c r="A31" s="123">
        <v>19</v>
      </c>
      <c r="B31" s="5" t="str">
        <f>$B$22&amp;"9."</f>
        <v>D.2.9.</v>
      </c>
      <c r="C31" s="17" t="s">
        <v>154</v>
      </c>
      <c r="D31" s="17"/>
      <c r="E31" s="191">
        <v>0.21</v>
      </c>
      <c r="F31" s="34">
        <f>H31+NPV(FD,I31:INDEX(I31:DC31,PAL))</f>
        <v>0</v>
      </c>
      <c r="G31" s="34">
        <f>SUMIF($H$5:$DC$5,"&lt;="&amp;PAL,$H31:$DC31)</f>
        <v>0</v>
      </c>
      <c r="H31" s="164">
        <v>0</v>
      </c>
      <c r="I31" s="164">
        <v>0</v>
      </c>
      <c r="J31" s="164">
        <v>0</v>
      </c>
      <c r="K31" s="164">
        <v>0</v>
      </c>
      <c r="L31" s="164">
        <v>0</v>
      </c>
      <c r="M31" s="164">
        <v>0</v>
      </c>
      <c r="N31" s="164">
        <v>0</v>
      </c>
      <c r="O31" s="164">
        <v>0</v>
      </c>
      <c r="P31" s="164">
        <v>0</v>
      </c>
      <c r="Q31" s="164">
        <v>0</v>
      </c>
      <c r="R31" s="164">
        <v>0</v>
      </c>
      <c r="S31" s="165">
        <v>0</v>
      </c>
      <c r="T31" s="165">
        <v>0</v>
      </c>
      <c r="U31" s="165">
        <v>0</v>
      </c>
      <c r="V31" s="165">
        <v>0</v>
      </c>
      <c r="W31" s="165">
        <v>0</v>
      </c>
      <c r="X31" s="165">
        <v>0</v>
      </c>
      <c r="Y31" s="165">
        <v>0</v>
      </c>
      <c r="Z31" s="165">
        <v>0</v>
      </c>
      <c r="AA31" s="165">
        <v>0</v>
      </c>
      <c r="AB31" s="165">
        <v>0</v>
      </c>
      <c r="AC31" s="165">
        <v>0</v>
      </c>
      <c r="AD31" s="165">
        <v>0</v>
      </c>
      <c r="AE31" s="165">
        <v>0</v>
      </c>
      <c r="AF31" s="165">
        <v>0</v>
      </c>
      <c r="AG31" s="165">
        <v>0</v>
      </c>
      <c r="AH31" s="165">
        <v>0</v>
      </c>
      <c r="AI31" s="165">
        <v>0</v>
      </c>
      <c r="AJ31" s="165">
        <v>0</v>
      </c>
      <c r="AK31" s="165">
        <v>0</v>
      </c>
      <c r="AL31" s="165">
        <v>0</v>
      </c>
      <c r="AM31" s="165">
        <v>0</v>
      </c>
      <c r="AN31" s="165">
        <v>0</v>
      </c>
      <c r="AO31" s="165">
        <v>0</v>
      </c>
      <c r="AP31" s="165">
        <v>0</v>
      </c>
      <c r="AQ31" s="165">
        <v>0</v>
      </c>
      <c r="AR31" s="165">
        <v>0</v>
      </c>
      <c r="AS31" s="165">
        <v>0</v>
      </c>
      <c r="AT31" s="165">
        <v>0</v>
      </c>
      <c r="AU31" s="165">
        <v>0</v>
      </c>
      <c r="AV31" s="165">
        <v>0</v>
      </c>
      <c r="AW31" s="165">
        <v>0</v>
      </c>
      <c r="AX31" s="165">
        <v>0</v>
      </c>
      <c r="AY31" s="165">
        <v>0</v>
      </c>
      <c r="AZ31" s="165">
        <v>0</v>
      </c>
      <c r="BA31" s="165">
        <v>0</v>
      </c>
      <c r="BB31" s="165">
        <v>0</v>
      </c>
      <c r="BC31" s="165">
        <v>0</v>
      </c>
      <c r="BD31" s="165">
        <v>0</v>
      </c>
      <c r="BE31" s="165">
        <v>0</v>
      </c>
      <c r="BF31" s="165">
        <v>0</v>
      </c>
      <c r="BG31" s="165">
        <v>0</v>
      </c>
      <c r="BH31" s="165">
        <v>0</v>
      </c>
      <c r="BI31" s="165">
        <v>0</v>
      </c>
      <c r="BJ31" s="165">
        <v>0</v>
      </c>
      <c r="BK31" s="165">
        <v>0</v>
      </c>
      <c r="BL31" s="165">
        <v>0</v>
      </c>
      <c r="BM31" s="165">
        <v>0</v>
      </c>
      <c r="BN31" s="165">
        <v>0</v>
      </c>
      <c r="BO31" s="165">
        <v>0</v>
      </c>
      <c r="BP31" s="165">
        <v>0</v>
      </c>
      <c r="BQ31" s="165">
        <v>0</v>
      </c>
      <c r="BR31" s="165">
        <v>0</v>
      </c>
      <c r="BS31" s="165">
        <v>0</v>
      </c>
      <c r="BT31" s="165">
        <v>0</v>
      </c>
      <c r="BU31" s="165">
        <v>0</v>
      </c>
      <c r="BV31" s="165">
        <v>0</v>
      </c>
      <c r="BW31" s="165">
        <v>0</v>
      </c>
      <c r="BX31" s="165">
        <v>0</v>
      </c>
      <c r="BY31" s="165">
        <v>0</v>
      </c>
      <c r="BZ31" s="165">
        <v>0</v>
      </c>
      <c r="CA31" s="165">
        <v>0</v>
      </c>
      <c r="CB31" s="165">
        <v>0</v>
      </c>
      <c r="CC31" s="165">
        <v>0</v>
      </c>
      <c r="CD31" s="165">
        <v>0</v>
      </c>
      <c r="CE31" s="165">
        <v>0</v>
      </c>
      <c r="CF31" s="165">
        <v>0</v>
      </c>
      <c r="CG31" s="165">
        <v>0</v>
      </c>
      <c r="CH31" s="165">
        <v>0</v>
      </c>
      <c r="CI31" s="165">
        <v>0</v>
      </c>
      <c r="CJ31" s="165">
        <v>0</v>
      </c>
      <c r="CK31" s="165">
        <v>0</v>
      </c>
      <c r="CL31" s="165">
        <v>0</v>
      </c>
      <c r="CM31" s="165">
        <v>0</v>
      </c>
      <c r="CN31" s="165">
        <v>0</v>
      </c>
      <c r="CO31" s="165">
        <v>0</v>
      </c>
      <c r="CP31" s="165">
        <v>0</v>
      </c>
      <c r="CQ31" s="165">
        <v>0</v>
      </c>
      <c r="CR31" s="165">
        <v>0</v>
      </c>
      <c r="CS31" s="165">
        <v>0</v>
      </c>
      <c r="CT31" s="165">
        <v>0</v>
      </c>
      <c r="CU31" s="165">
        <v>0</v>
      </c>
      <c r="CV31" s="165">
        <v>0</v>
      </c>
      <c r="CW31" s="165">
        <v>0</v>
      </c>
      <c r="CX31" s="165">
        <v>0</v>
      </c>
      <c r="CY31" s="165">
        <v>0</v>
      </c>
      <c r="CZ31" s="165">
        <v>0</v>
      </c>
      <c r="DA31" s="165">
        <v>0</v>
      </c>
      <c r="DB31" s="165">
        <v>0</v>
      </c>
      <c r="DC31" s="165">
        <v>0</v>
      </c>
      <c r="DE31" s="45">
        <f t="shared" si="26"/>
        <v>0</v>
      </c>
      <c r="DF31" s="45">
        <f t="shared" si="22"/>
        <v>0</v>
      </c>
      <c r="DG31">
        <f t="shared" si="25"/>
        <v>21</v>
      </c>
      <c r="DH31">
        <v>0</v>
      </c>
    </row>
    <row r="32" spans="1:112" ht="15" customHeight="1">
      <c r="A32" s="123">
        <v>20</v>
      </c>
      <c r="B32" s="5" t="str">
        <f>$B$22&amp;"L."</f>
        <v>D.2.L.</v>
      </c>
      <c r="C32" s="17" t="s">
        <v>15</v>
      </c>
      <c r="D32" s="17"/>
      <c r="E32" s="191">
        <v>0.21</v>
      </c>
      <c r="F32" s="34">
        <f>H32+NPV(FD,I32:INDEX(I32:DC32,PAL))</f>
        <v>0</v>
      </c>
      <c r="G32" s="34">
        <f>SUMIF($H$5:$DC$5,"&lt;="&amp;PAL,$H32:$DC32)</f>
        <v>0</v>
      </c>
      <c r="H32" s="164">
        <v>0</v>
      </c>
      <c r="I32" s="164">
        <v>0</v>
      </c>
      <c r="J32" s="164">
        <v>0</v>
      </c>
      <c r="K32" s="164">
        <v>0</v>
      </c>
      <c r="L32" s="164">
        <v>0</v>
      </c>
      <c r="M32" s="164">
        <v>0</v>
      </c>
      <c r="N32" s="164">
        <v>0</v>
      </c>
      <c r="O32" s="164">
        <v>0</v>
      </c>
      <c r="P32" s="164">
        <v>0</v>
      </c>
      <c r="Q32" s="164">
        <v>0</v>
      </c>
      <c r="R32" s="164">
        <v>0</v>
      </c>
      <c r="S32" s="164">
        <v>0</v>
      </c>
      <c r="T32" s="164">
        <v>0</v>
      </c>
      <c r="U32" s="164">
        <v>0</v>
      </c>
      <c r="V32" s="164">
        <v>0</v>
      </c>
      <c r="W32" s="164">
        <v>0</v>
      </c>
      <c r="X32" s="164">
        <v>0</v>
      </c>
      <c r="Y32" s="164">
        <v>0</v>
      </c>
      <c r="Z32" s="164">
        <v>0</v>
      </c>
      <c r="AA32" s="164">
        <v>0</v>
      </c>
      <c r="AB32" s="164">
        <v>0</v>
      </c>
      <c r="AC32" s="164">
        <v>0</v>
      </c>
      <c r="AD32" s="164">
        <v>0</v>
      </c>
      <c r="AE32" s="164">
        <v>0</v>
      </c>
      <c r="AF32" s="164">
        <v>0</v>
      </c>
      <c r="AG32" s="164">
        <v>0</v>
      </c>
      <c r="AH32" s="164">
        <v>0</v>
      </c>
      <c r="AI32" s="164">
        <v>0</v>
      </c>
      <c r="AJ32" s="164">
        <v>0</v>
      </c>
      <c r="AK32" s="164">
        <v>0</v>
      </c>
      <c r="AL32" s="164">
        <v>0</v>
      </c>
      <c r="AM32" s="164">
        <v>0</v>
      </c>
      <c r="AN32" s="164">
        <v>0</v>
      </c>
      <c r="AO32" s="164">
        <v>0</v>
      </c>
      <c r="AP32" s="164">
        <v>0</v>
      </c>
      <c r="AQ32" s="165">
        <v>0</v>
      </c>
      <c r="AR32" s="164">
        <v>0</v>
      </c>
      <c r="AS32" s="164">
        <v>0</v>
      </c>
      <c r="AT32" s="164">
        <v>0</v>
      </c>
      <c r="AU32" s="164">
        <v>0</v>
      </c>
      <c r="AV32" s="164">
        <v>0</v>
      </c>
      <c r="AW32" s="164">
        <v>0</v>
      </c>
      <c r="AX32" s="164">
        <v>0</v>
      </c>
      <c r="AY32" s="164">
        <v>0</v>
      </c>
      <c r="AZ32" s="164">
        <v>0</v>
      </c>
      <c r="BA32" s="164">
        <v>0</v>
      </c>
      <c r="BB32" s="164">
        <v>0</v>
      </c>
      <c r="BC32" s="164">
        <v>0</v>
      </c>
      <c r="BD32" s="164">
        <v>0</v>
      </c>
      <c r="BE32" s="164">
        <v>0</v>
      </c>
      <c r="BF32" s="164">
        <v>0</v>
      </c>
      <c r="BG32" s="164">
        <v>0</v>
      </c>
      <c r="BH32" s="164">
        <v>0</v>
      </c>
      <c r="BI32" s="164">
        <v>0</v>
      </c>
      <c r="BJ32" s="164">
        <v>0</v>
      </c>
      <c r="BK32" s="164">
        <v>0</v>
      </c>
      <c r="BL32" s="164">
        <v>0</v>
      </c>
      <c r="BM32" s="164">
        <v>0</v>
      </c>
      <c r="BN32" s="164">
        <v>0</v>
      </c>
      <c r="BO32" s="164">
        <v>0</v>
      </c>
      <c r="BP32" s="164">
        <v>0</v>
      </c>
      <c r="BQ32" s="164">
        <v>0</v>
      </c>
      <c r="BR32" s="164">
        <v>0</v>
      </c>
      <c r="BS32" s="164">
        <v>0</v>
      </c>
      <c r="BT32" s="164">
        <v>0</v>
      </c>
      <c r="BU32" s="164">
        <v>0</v>
      </c>
      <c r="BV32" s="164">
        <v>0</v>
      </c>
      <c r="BW32" s="164">
        <v>0</v>
      </c>
      <c r="BX32" s="164">
        <v>0</v>
      </c>
      <c r="BY32" s="164">
        <v>0</v>
      </c>
      <c r="BZ32" s="164">
        <v>0</v>
      </c>
      <c r="CA32" s="164">
        <v>0</v>
      </c>
      <c r="CB32" s="164">
        <v>0</v>
      </c>
      <c r="CC32" s="164">
        <v>0</v>
      </c>
      <c r="CD32" s="164">
        <v>0</v>
      </c>
      <c r="CE32" s="164">
        <v>0</v>
      </c>
      <c r="CF32" s="164">
        <v>0</v>
      </c>
      <c r="CG32" s="164">
        <v>0</v>
      </c>
      <c r="CH32" s="164">
        <v>0</v>
      </c>
      <c r="CI32" s="164">
        <v>0</v>
      </c>
      <c r="CJ32" s="164">
        <v>0</v>
      </c>
      <c r="CK32" s="164">
        <v>0</v>
      </c>
      <c r="CL32" s="164">
        <v>0</v>
      </c>
      <c r="CM32" s="164">
        <v>0</v>
      </c>
      <c r="CN32" s="164">
        <v>0</v>
      </c>
      <c r="CO32" s="164">
        <v>0</v>
      </c>
      <c r="CP32" s="164">
        <v>0</v>
      </c>
      <c r="CQ32" s="164">
        <v>0</v>
      </c>
      <c r="CR32" s="164">
        <v>0</v>
      </c>
      <c r="CS32" s="164">
        <v>0</v>
      </c>
      <c r="CT32" s="164">
        <v>0</v>
      </c>
      <c r="CU32" s="164">
        <v>0</v>
      </c>
      <c r="CV32" s="164">
        <v>0</v>
      </c>
      <c r="CW32" s="164">
        <v>0</v>
      </c>
      <c r="CX32" s="164">
        <v>0</v>
      </c>
      <c r="CY32" s="164">
        <v>0</v>
      </c>
      <c r="CZ32" s="164">
        <v>0</v>
      </c>
      <c r="DA32" s="164">
        <v>0</v>
      </c>
      <c r="DB32" s="164">
        <v>0</v>
      </c>
      <c r="DC32" s="165">
        <v>0</v>
      </c>
      <c r="DE32" s="45">
        <f t="shared" si="26"/>
        <v>0</v>
      </c>
      <c r="DF32" s="45">
        <f t="shared" si="22"/>
        <v>0</v>
      </c>
      <c r="DG32">
        <f t="shared" si="25"/>
        <v>21</v>
      </c>
      <c r="DH32">
        <f>DG32/(100+DG32)</f>
        <v>0.17355371900826447</v>
      </c>
    </row>
    <row r="33" spans="1:112" ht="15" customHeight="1">
      <c r="A33" s="123">
        <v>21</v>
      </c>
      <c r="B33" s="36" t="s">
        <v>22</v>
      </c>
      <c r="C33" s="15" t="s">
        <v>1</v>
      </c>
      <c r="D33" s="3"/>
      <c r="E33" s="3"/>
      <c r="F33" s="11">
        <f>SUM(F34:F41)+F42</f>
        <v>0</v>
      </c>
      <c r="G33" s="34">
        <f>SUMIF($H$5:$DC$5,"&lt;="&amp;PAL,$H33:$DC33)</f>
        <v>0</v>
      </c>
      <c r="H33" s="11">
        <f>SUM(H34:H41)+H42</f>
        <v>0</v>
      </c>
      <c r="I33" s="11">
        <f t="shared" ref="I33:BT33" si="27">SUM(I34:I41)+I42</f>
        <v>0</v>
      </c>
      <c r="J33" s="11">
        <f t="shared" si="27"/>
        <v>0</v>
      </c>
      <c r="K33" s="11">
        <f t="shared" si="27"/>
        <v>0</v>
      </c>
      <c r="L33" s="11">
        <f t="shared" si="27"/>
        <v>0</v>
      </c>
      <c r="M33" s="11">
        <f t="shared" si="27"/>
        <v>0</v>
      </c>
      <c r="N33" s="11">
        <f t="shared" si="27"/>
        <v>0</v>
      </c>
      <c r="O33" s="11">
        <f t="shared" si="27"/>
        <v>0</v>
      </c>
      <c r="P33" s="11">
        <f t="shared" si="27"/>
        <v>0</v>
      </c>
      <c r="Q33" s="11">
        <f t="shared" si="27"/>
        <v>0</v>
      </c>
      <c r="R33" s="11">
        <f t="shared" si="27"/>
        <v>0</v>
      </c>
      <c r="S33" s="11">
        <f t="shared" si="27"/>
        <v>0</v>
      </c>
      <c r="T33" s="11">
        <f t="shared" si="27"/>
        <v>0</v>
      </c>
      <c r="U33" s="11">
        <f t="shared" si="27"/>
        <v>0</v>
      </c>
      <c r="V33" s="11">
        <f t="shared" si="27"/>
        <v>0</v>
      </c>
      <c r="W33" s="11">
        <f t="shared" si="27"/>
        <v>0</v>
      </c>
      <c r="X33" s="11">
        <f t="shared" si="27"/>
        <v>0</v>
      </c>
      <c r="Y33" s="11">
        <f t="shared" si="27"/>
        <v>0</v>
      </c>
      <c r="Z33" s="11">
        <f t="shared" si="27"/>
        <v>0</v>
      </c>
      <c r="AA33" s="11">
        <f t="shared" si="27"/>
        <v>0</v>
      </c>
      <c r="AB33" s="11">
        <f t="shared" si="27"/>
        <v>0</v>
      </c>
      <c r="AC33" s="11">
        <f t="shared" si="27"/>
        <v>0</v>
      </c>
      <c r="AD33" s="11">
        <f t="shared" si="27"/>
        <v>0</v>
      </c>
      <c r="AE33" s="11">
        <f t="shared" si="27"/>
        <v>0</v>
      </c>
      <c r="AF33" s="11">
        <f t="shared" si="27"/>
        <v>0</v>
      </c>
      <c r="AG33" s="11">
        <f t="shared" si="27"/>
        <v>0</v>
      </c>
      <c r="AH33" s="11">
        <f t="shared" si="27"/>
        <v>0</v>
      </c>
      <c r="AI33" s="11">
        <f t="shared" si="27"/>
        <v>0</v>
      </c>
      <c r="AJ33" s="11">
        <f t="shared" si="27"/>
        <v>0</v>
      </c>
      <c r="AK33" s="11">
        <f t="shared" si="27"/>
        <v>0</v>
      </c>
      <c r="AL33" s="11">
        <f t="shared" si="27"/>
        <v>0</v>
      </c>
      <c r="AM33" s="11">
        <f t="shared" si="27"/>
        <v>0</v>
      </c>
      <c r="AN33" s="11">
        <f t="shared" si="27"/>
        <v>0</v>
      </c>
      <c r="AO33" s="11">
        <f t="shared" si="27"/>
        <v>0</v>
      </c>
      <c r="AP33" s="11">
        <f t="shared" si="27"/>
        <v>0</v>
      </c>
      <c r="AQ33" s="11">
        <f t="shared" si="27"/>
        <v>0</v>
      </c>
      <c r="AR33" s="11">
        <f t="shared" si="27"/>
        <v>0</v>
      </c>
      <c r="AS33" s="11">
        <f t="shared" si="27"/>
        <v>0</v>
      </c>
      <c r="AT33" s="11">
        <f t="shared" si="27"/>
        <v>0</v>
      </c>
      <c r="AU33" s="11">
        <f t="shared" si="27"/>
        <v>0</v>
      </c>
      <c r="AV33" s="11">
        <f t="shared" si="27"/>
        <v>0</v>
      </c>
      <c r="AW33" s="11">
        <f t="shared" si="27"/>
        <v>0</v>
      </c>
      <c r="AX33" s="11">
        <f t="shared" si="27"/>
        <v>0</v>
      </c>
      <c r="AY33" s="11">
        <f t="shared" si="27"/>
        <v>0</v>
      </c>
      <c r="AZ33" s="11">
        <f t="shared" si="27"/>
        <v>0</v>
      </c>
      <c r="BA33" s="11">
        <f t="shared" si="27"/>
        <v>0</v>
      </c>
      <c r="BB33" s="11">
        <f t="shared" si="27"/>
        <v>0</v>
      </c>
      <c r="BC33" s="11">
        <f t="shared" si="27"/>
        <v>0</v>
      </c>
      <c r="BD33" s="11">
        <f t="shared" si="27"/>
        <v>0</v>
      </c>
      <c r="BE33" s="11">
        <f t="shared" si="27"/>
        <v>0</v>
      </c>
      <c r="BF33" s="11">
        <f t="shared" si="27"/>
        <v>0</v>
      </c>
      <c r="BG33" s="11">
        <f t="shared" si="27"/>
        <v>0</v>
      </c>
      <c r="BH33" s="11">
        <f t="shared" si="27"/>
        <v>0</v>
      </c>
      <c r="BI33" s="11">
        <f t="shared" si="27"/>
        <v>0</v>
      </c>
      <c r="BJ33" s="11">
        <f t="shared" si="27"/>
        <v>0</v>
      </c>
      <c r="BK33" s="11">
        <f t="shared" si="27"/>
        <v>0</v>
      </c>
      <c r="BL33" s="11">
        <f t="shared" si="27"/>
        <v>0</v>
      </c>
      <c r="BM33" s="11">
        <f t="shared" si="27"/>
        <v>0</v>
      </c>
      <c r="BN33" s="11">
        <f t="shared" si="27"/>
        <v>0</v>
      </c>
      <c r="BO33" s="11">
        <f t="shared" si="27"/>
        <v>0</v>
      </c>
      <c r="BP33" s="11">
        <f t="shared" si="27"/>
        <v>0</v>
      </c>
      <c r="BQ33" s="11">
        <f t="shared" si="27"/>
        <v>0</v>
      </c>
      <c r="BR33" s="11">
        <f t="shared" si="27"/>
        <v>0</v>
      </c>
      <c r="BS33" s="11">
        <f t="shared" si="27"/>
        <v>0</v>
      </c>
      <c r="BT33" s="11">
        <f t="shared" si="27"/>
        <v>0</v>
      </c>
      <c r="BU33" s="11">
        <f t="shared" ref="BU33:DC33" si="28">SUM(BU34:BU41)+BU42</f>
        <v>0</v>
      </c>
      <c r="BV33" s="11">
        <f t="shared" si="28"/>
        <v>0</v>
      </c>
      <c r="BW33" s="11">
        <f t="shared" si="28"/>
        <v>0</v>
      </c>
      <c r="BX33" s="11">
        <f t="shared" si="28"/>
        <v>0</v>
      </c>
      <c r="BY33" s="11">
        <f t="shared" si="28"/>
        <v>0</v>
      </c>
      <c r="BZ33" s="11">
        <f t="shared" si="28"/>
        <v>0</v>
      </c>
      <c r="CA33" s="11">
        <f t="shared" si="28"/>
        <v>0</v>
      </c>
      <c r="CB33" s="11">
        <f t="shared" si="28"/>
        <v>0</v>
      </c>
      <c r="CC33" s="11">
        <f t="shared" si="28"/>
        <v>0</v>
      </c>
      <c r="CD33" s="11">
        <f t="shared" si="28"/>
        <v>0</v>
      </c>
      <c r="CE33" s="11">
        <f t="shared" si="28"/>
        <v>0</v>
      </c>
      <c r="CF33" s="11">
        <f t="shared" si="28"/>
        <v>0</v>
      </c>
      <c r="CG33" s="11">
        <f t="shared" si="28"/>
        <v>0</v>
      </c>
      <c r="CH33" s="11">
        <f t="shared" si="28"/>
        <v>0</v>
      </c>
      <c r="CI33" s="11">
        <f t="shared" si="28"/>
        <v>0</v>
      </c>
      <c r="CJ33" s="11">
        <f t="shared" si="28"/>
        <v>0</v>
      </c>
      <c r="CK33" s="11">
        <f t="shared" si="28"/>
        <v>0</v>
      </c>
      <c r="CL33" s="11">
        <f t="shared" si="28"/>
        <v>0</v>
      </c>
      <c r="CM33" s="11">
        <f t="shared" si="28"/>
        <v>0</v>
      </c>
      <c r="CN33" s="11">
        <f t="shared" si="28"/>
        <v>0</v>
      </c>
      <c r="CO33" s="11">
        <f t="shared" si="28"/>
        <v>0</v>
      </c>
      <c r="CP33" s="11">
        <f t="shared" si="28"/>
        <v>0</v>
      </c>
      <c r="CQ33" s="11">
        <f t="shared" si="28"/>
        <v>0</v>
      </c>
      <c r="CR33" s="11">
        <f t="shared" si="28"/>
        <v>0</v>
      </c>
      <c r="CS33" s="11">
        <f t="shared" si="28"/>
        <v>0</v>
      </c>
      <c r="CT33" s="11">
        <f t="shared" si="28"/>
        <v>0</v>
      </c>
      <c r="CU33" s="11">
        <f t="shared" si="28"/>
        <v>0</v>
      </c>
      <c r="CV33" s="11">
        <f t="shared" si="28"/>
        <v>0</v>
      </c>
      <c r="CW33" s="11">
        <f t="shared" si="28"/>
        <v>0</v>
      </c>
      <c r="CX33" s="11">
        <f t="shared" si="28"/>
        <v>0</v>
      </c>
      <c r="CY33" s="11">
        <f t="shared" si="28"/>
        <v>0</v>
      </c>
      <c r="CZ33" s="11">
        <f t="shared" si="28"/>
        <v>0</v>
      </c>
      <c r="DA33" s="11">
        <f t="shared" si="28"/>
        <v>0</v>
      </c>
      <c r="DB33" s="11">
        <f t="shared" si="28"/>
        <v>0</v>
      </c>
      <c r="DC33" s="11">
        <f t="shared" si="28"/>
        <v>0</v>
      </c>
      <c r="DF33" s="45">
        <f t="shared" si="22"/>
        <v>0</v>
      </c>
    </row>
    <row r="34" spans="1:112" ht="14.4">
      <c r="A34" s="123">
        <v>22</v>
      </c>
      <c r="B34" s="5" t="str">
        <f>$B$33&amp;"1."</f>
        <v>D.3.1.</v>
      </c>
      <c r="C34" s="163" t="s">
        <v>41</v>
      </c>
      <c r="D34" s="6"/>
      <c r="E34" s="191">
        <v>0.21</v>
      </c>
      <c r="F34" s="34">
        <f>H34+NPV(FD,I34:INDEX(I34:DC34,PAL))</f>
        <v>0</v>
      </c>
      <c r="G34" s="34">
        <f>SUMIF($H$5:$DC$5,"&lt;="&amp;PAL,$H34:$DC34)</f>
        <v>0</v>
      </c>
      <c r="H34" s="37">
        <v>0</v>
      </c>
      <c r="I34" s="37">
        <v>0</v>
      </c>
      <c r="J34" s="37">
        <v>0</v>
      </c>
      <c r="K34" s="37">
        <v>0</v>
      </c>
      <c r="L34" s="37">
        <v>0</v>
      </c>
      <c r="M34" s="37">
        <v>0</v>
      </c>
      <c r="N34" s="37">
        <v>0</v>
      </c>
      <c r="O34" s="37">
        <v>0</v>
      </c>
      <c r="P34" s="37">
        <v>0</v>
      </c>
      <c r="Q34" s="37">
        <v>0</v>
      </c>
      <c r="R34" s="37">
        <v>0</v>
      </c>
      <c r="S34" s="37">
        <v>0</v>
      </c>
      <c r="T34" s="37">
        <v>0</v>
      </c>
      <c r="U34" s="37">
        <v>0</v>
      </c>
      <c r="V34" s="37">
        <v>0</v>
      </c>
      <c r="W34" s="37">
        <v>0</v>
      </c>
      <c r="X34" s="37">
        <v>0</v>
      </c>
      <c r="Y34" s="37">
        <v>0</v>
      </c>
      <c r="Z34" s="37">
        <v>0</v>
      </c>
      <c r="AA34" s="37">
        <v>0</v>
      </c>
      <c r="AB34" s="37">
        <v>0</v>
      </c>
      <c r="AC34" s="37">
        <v>0</v>
      </c>
      <c r="AD34" s="37">
        <v>0</v>
      </c>
      <c r="AE34" s="37">
        <v>0</v>
      </c>
      <c r="AF34" s="37">
        <v>0</v>
      </c>
      <c r="AG34" s="37">
        <v>0</v>
      </c>
      <c r="AH34" s="37">
        <v>0</v>
      </c>
      <c r="AI34" s="37">
        <v>0</v>
      </c>
      <c r="AJ34" s="37">
        <v>0</v>
      </c>
      <c r="AK34" s="37">
        <v>0</v>
      </c>
      <c r="AL34" s="37">
        <v>0</v>
      </c>
      <c r="AM34" s="37">
        <v>0</v>
      </c>
      <c r="AN34" s="37">
        <v>0</v>
      </c>
      <c r="AO34" s="37">
        <v>0</v>
      </c>
      <c r="AP34" s="37">
        <v>0</v>
      </c>
      <c r="AQ34" s="37">
        <v>0</v>
      </c>
      <c r="AR34" s="37">
        <v>0</v>
      </c>
      <c r="AS34" s="37">
        <v>0</v>
      </c>
      <c r="AT34" s="37">
        <v>0</v>
      </c>
      <c r="AU34" s="37">
        <v>0</v>
      </c>
      <c r="AV34" s="37">
        <v>0</v>
      </c>
      <c r="AW34" s="37">
        <v>0</v>
      </c>
      <c r="AX34" s="37">
        <v>0</v>
      </c>
      <c r="AY34" s="37">
        <v>0</v>
      </c>
      <c r="AZ34" s="37">
        <v>0</v>
      </c>
      <c r="BA34" s="37">
        <v>0</v>
      </c>
      <c r="BB34" s="37">
        <v>0</v>
      </c>
      <c r="BC34" s="37">
        <v>0</v>
      </c>
      <c r="BD34" s="37">
        <v>0</v>
      </c>
      <c r="BE34" s="37">
        <v>0</v>
      </c>
      <c r="BF34" s="37">
        <v>0</v>
      </c>
      <c r="BG34" s="37">
        <v>0</v>
      </c>
      <c r="BH34" s="37">
        <v>0</v>
      </c>
      <c r="BI34" s="37">
        <v>0</v>
      </c>
      <c r="BJ34" s="37">
        <v>0</v>
      </c>
      <c r="BK34" s="37">
        <v>0</v>
      </c>
      <c r="BL34" s="37">
        <v>0</v>
      </c>
      <c r="BM34" s="37">
        <v>0</v>
      </c>
      <c r="BN34" s="37">
        <v>0</v>
      </c>
      <c r="BO34" s="37">
        <v>0</v>
      </c>
      <c r="BP34" s="37">
        <v>0</v>
      </c>
      <c r="BQ34" s="37">
        <v>0</v>
      </c>
      <c r="BR34" s="37">
        <v>0</v>
      </c>
      <c r="BS34" s="37">
        <v>0</v>
      </c>
      <c r="BT34" s="37">
        <v>0</v>
      </c>
      <c r="BU34" s="37">
        <v>0</v>
      </c>
      <c r="BV34" s="37">
        <v>0</v>
      </c>
      <c r="BW34" s="37">
        <v>0</v>
      </c>
      <c r="BX34" s="37">
        <v>0</v>
      </c>
      <c r="BY34" s="37">
        <v>0</v>
      </c>
      <c r="BZ34" s="37">
        <v>0</v>
      </c>
      <c r="CA34" s="37">
        <v>0</v>
      </c>
      <c r="CB34" s="37">
        <v>0</v>
      </c>
      <c r="CC34" s="37">
        <v>0</v>
      </c>
      <c r="CD34" s="37">
        <v>0</v>
      </c>
      <c r="CE34" s="37">
        <v>0</v>
      </c>
      <c r="CF34" s="37">
        <v>0</v>
      </c>
      <c r="CG34" s="37">
        <v>0</v>
      </c>
      <c r="CH34" s="37">
        <v>0</v>
      </c>
      <c r="CI34" s="37">
        <v>0</v>
      </c>
      <c r="CJ34" s="37">
        <v>0</v>
      </c>
      <c r="CK34" s="37">
        <v>0</v>
      </c>
      <c r="CL34" s="37">
        <v>0</v>
      </c>
      <c r="CM34" s="37">
        <v>0</v>
      </c>
      <c r="CN34" s="37">
        <v>0</v>
      </c>
      <c r="CO34" s="37">
        <v>0</v>
      </c>
      <c r="CP34" s="37">
        <v>0</v>
      </c>
      <c r="CQ34" s="37">
        <v>0</v>
      </c>
      <c r="CR34" s="37">
        <v>0</v>
      </c>
      <c r="CS34" s="37">
        <v>0</v>
      </c>
      <c r="CT34" s="37">
        <v>0</v>
      </c>
      <c r="CU34" s="37">
        <v>0</v>
      </c>
      <c r="CV34" s="37">
        <v>0</v>
      </c>
      <c r="CW34" s="37">
        <v>0</v>
      </c>
      <c r="CX34" s="37">
        <v>0</v>
      </c>
      <c r="CY34" s="37">
        <v>0</v>
      </c>
      <c r="CZ34" s="37">
        <v>0</v>
      </c>
      <c r="DA34" s="37">
        <v>0</v>
      </c>
      <c r="DB34" s="37">
        <v>0</v>
      </c>
      <c r="DC34" s="37">
        <v>0</v>
      </c>
      <c r="DE34" s="45">
        <f>COUNTBLANK(H34:DC34)</f>
        <v>0</v>
      </c>
      <c r="DF34" s="45">
        <f t="shared" si="22"/>
        <v>0</v>
      </c>
      <c r="DG34">
        <f t="shared" ref="DG34:DG43" si="29">IF(ISNUMBER(E34),E34*100,0)</f>
        <v>21</v>
      </c>
      <c r="DH34">
        <v>0</v>
      </c>
    </row>
    <row r="35" spans="1:112" ht="14.4">
      <c r="A35" s="123">
        <v>23</v>
      </c>
      <c r="B35" s="5" t="str">
        <f>$B$33&amp;"2."</f>
        <v>D.3.2.</v>
      </c>
      <c r="C35" s="163" t="s">
        <v>41</v>
      </c>
      <c r="D35" s="6"/>
      <c r="E35" s="191">
        <v>0.21</v>
      </c>
      <c r="F35" s="34">
        <f>H35+NPV(FD,I35:INDEX(I35:DC35,PAL))</f>
        <v>0</v>
      </c>
      <c r="G35" s="34">
        <f>SUMIF($H$5:$DC$5,"&lt;="&amp;PAL,$H35:$DC35)</f>
        <v>0</v>
      </c>
      <c r="H35" s="37">
        <v>0</v>
      </c>
      <c r="I35" s="37">
        <v>0</v>
      </c>
      <c r="J35" s="37">
        <v>0</v>
      </c>
      <c r="K35" s="37">
        <v>0</v>
      </c>
      <c r="L35" s="37">
        <v>0</v>
      </c>
      <c r="M35" s="37">
        <v>0</v>
      </c>
      <c r="N35" s="37">
        <v>0</v>
      </c>
      <c r="O35" s="37">
        <v>0</v>
      </c>
      <c r="P35" s="37">
        <v>0</v>
      </c>
      <c r="Q35" s="37">
        <v>0</v>
      </c>
      <c r="R35" s="37">
        <v>0</v>
      </c>
      <c r="S35" s="37">
        <v>0</v>
      </c>
      <c r="T35" s="37">
        <v>0</v>
      </c>
      <c r="U35" s="37">
        <v>0</v>
      </c>
      <c r="V35" s="37">
        <v>0</v>
      </c>
      <c r="W35" s="37">
        <v>0</v>
      </c>
      <c r="X35" s="37">
        <v>0</v>
      </c>
      <c r="Y35" s="37">
        <v>0</v>
      </c>
      <c r="Z35" s="37">
        <v>0</v>
      </c>
      <c r="AA35" s="37">
        <v>0</v>
      </c>
      <c r="AB35" s="37">
        <v>0</v>
      </c>
      <c r="AC35" s="37">
        <v>0</v>
      </c>
      <c r="AD35" s="37">
        <v>0</v>
      </c>
      <c r="AE35" s="37">
        <v>0</v>
      </c>
      <c r="AF35" s="37">
        <v>0</v>
      </c>
      <c r="AG35" s="37">
        <v>0</v>
      </c>
      <c r="AH35" s="37">
        <v>0</v>
      </c>
      <c r="AI35" s="37">
        <v>0</v>
      </c>
      <c r="AJ35" s="37">
        <v>0</v>
      </c>
      <c r="AK35" s="37">
        <v>0</v>
      </c>
      <c r="AL35" s="37">
        <v>0</v>
      </c>
      <c r="AM35" s="37">
        <v>0</v>
      </c>
      <c r="AN35" s="37">
        <v>0</v>
      </c>
      <c r="AO35" s="37">
        <v>0</v>
      </c>
      <c r="AP35" s="37">
        <v>0</v>
      </c>
      <c r="AQ35" s="37">
        <v>0</v>
      </c>
      <c r="AR35" s="37">
        <v>0</v>
      </c>
      <c r="AS35" s="37">
        <v>0</v>
      </c>
      <c r="AT35" s="37">
        <v>0</v>
      </c>
      <c r="AU35" s="37">
        <v>0</v>
      </c>
      <c r="AV35" s="37">
        <v>0</v>
      </c>
      <c r="AW35" s="37">
        <v>0</v>
      </c>
      <c r="AX35" s="37">
        <v>0</v>
      </c>
      <c r="AY35" s="37">
        <v>0</v>
      </c>
      <c r="AZ35" s="37">
        <v>0</v>
      </c>
      <c r="BA35" s="37">
        <v>0</v>
      </c>
      <c r="BB35" s="37">
        <v>0</v>
      </c>
      <c r="BC35" s="37">
        <v>0</v>
      </c>
      <c r="BD35" s="37">
        <v>0</v>
      </c>
      <c r="BE35" s="37">
        <v>0</v>
      </c>
      <c r="BF35" s="37">
        <v>0</v>
      </c>
      <c r="BG35" s="37">
        <v>0</v>
      </c>
      <c r="BH35" s="37">
        <v>0</v>
      </c>
      <c r="BI35" s="37">
        <v>0</v>
      </c>
      <c r="BJ35" s="37">
        <v>0</v>
      </c>
      <c r="BK35" s="37">
        <v>0</v>
      </c>
      <c r="BL35" s="37">
        <v>0</v>
      </c>
      <c r="BM35" s="37">
        <v>0</v>
      </c>
      <c r="BN35" s="37">
        <v>0</v>
      </c>
      <c r="BO35" s="37">
        <v>0</v>
      </c>
      <c r="BP35" s="37">
        <v>0</v>
      </c>
      <c r="BQ35" s="37">
        <v>0</v>
      </c>
      <c r="BR35" s="37">
        <v>0</v>
      </c>
      <c r="BS35" s="37">
        <v>0</v>
      </c>
      <c r="BT35" s="37">
        <v>0</v>
      </c>
      <c r="BU35" s="37">
        <v>0</v>
      </c>
      <c r="BV35" s="37">
        <v>0</v>
      </c>
      <c r="BW35" s="37">
        <v>0</v>
      </c>
      <c r="BX35" s="37">
        <v>0</v>
      </c>
      <c r="BY35" s="37">
        <v>0</v>
      </c>
      <c r="BZ35" s="37">
        <v>0</v>
      </c>
      <c r="CA35" s="37">
        <v>0</v>
      </c>
      <c r="CB35" s="37">
        <v>0</v>
      </c>
      <c r="CC35" s="37">
        <v>0</v>
      </c>
      <c r="CD35" s="37">
        <v>0</v>
      </c>
      <c r="CE35" s="37">
        <v>0</v>
      </c>
      <c r="CF35" s="37">
        <v>0</v>
      </c>
      <c r="CG35" s="37">
        <v>0</v>
      </c>
      <c r="CH35" s="37">
        <v>0</v>
      </c>
      <c r="CI35" s="37">
        <v>0</v>
      </c>
      <c r="CJ35" s="37">
        <v>0</v>
      </c>
      <c r="CK35" s="37">
        <v>0</v>
      </c>
      <c r="CL35" s="37">
        <v>0</v>
      </c>
      <c r="CM35" s="37">
        <v>0</v>
      </c>
      <c r="CN35" s="37">
        <v>0</v>
      </c>
      <c r="CO35" s="37">
        <v>0</v>
      </c>
      <c r="CP35" s="37">
        <v>0</v>
      </c>
      <c r="CQ35" s="37">
        <v>0</v>
      </c>
      <c r="CR35" s="37">
        <v>0</v>
      </c>
      <c r="CS35" s="37">
        <v>0</v>
      </c>
      <c r="CT35" s="37">
        <v>0</v>
      </c>
      <c r="CU35" s="37">
        <v>0</v>
      </c>
      <c r="CV35" s="37">
        <v>0</v>
      </c>
      <c r="CW35" s="37">
        <v>0</v>
      </c>
      <c r="CX35" s="37">
        <v>0</v>
      </c>
      <c r="CY35" s="37">
        <v>0</v>
      </c>
      <c r="CZ35" s="37">
        <v>0</v>
      </c>
      <c r="DA35" s="37">
        <v>0</v>
      </c>
      <c r="DB35" s="37">
        <v>0</v>
      </c>
      <c r="DC35" s="37">
        <v>0</v>
      </c>
      <c r="DE35" s="45">
        <f t="shared" ref="DE35:DE43" si="30">COUNTBLANK(H35:DC35)</f>
        <v>0</v>
      </c>
      <c r="DF35" s="45">
        <f t="shared" si="22"/>
        <v>0</v>
      </c>
      <c r="DG35">
        <f t="shared" si="29"/>
        <v>21</v>
      </c>
      <c r="DH35">
        <v>0</v>
      </c>
    </row>
    <row r="36" spans="1:112" ht="15" customHeight="1">
      <c r="A36" s="123">
        <v>24</v>
      </c>
      <c r="B36" s="5" t="str">
        <f>$B$33&amp;"3."</f>
        <v>D.3.3.</v>
      </c>
      <c r="C36" s="163" t="s">
        <v>41</v>
      </c>
      <c r="D36" s="6"/>
      <c r="E36" s="191">
        <v>0.21</v>
      </c>
      <c r="F36" s="34">
        <f>H36+NPV(FD,I36:INDEX(I36:DC36,PAL))</f>
        <v>0</v>
      </c>
      <c r="G36" s="34">
        <f>SUMIF($H$5:$DC$5,"&lt;="&amp;PAL,$H36:$DC36)</f>
        <v>0</v>
      </c>
      <c r="H36" s="37">
        <v>0</v>
      </c>
      <c r="I36" s="37">
        <v>0</v>
      </c>
      <c r="J36" s="37">
        <v>0</v>
      </c>
      <c r="K36" s="37">
        <v>0</v>
      </c>
      <c r="L36" s="37">
        <v>0</v>
      </c>
      <c r="M36" s="37">
        <v>0</v>
      </c>
      <c r="N36" s="37">
        <v>0</v>
      </c>
      <c r="O36" s="37">
        <v>0</v>
      </c>
      <c r="P36" s="37">
        <v>0</v>
      </c>
      <c r="Q36" s="37">
        <v>0</v>
      </c>
      <c r="R36" s="37">
        <v>0</v>
      </c>
      <c r="S36" s="37">
        <v>0</v>
      </c>
      <c r="T36" s="37">
        <v>0</v>
      </c>
      <c r="U36" s="37">
        <v>0</v>
      </c>
      <c r="V36" s="37">
        <v>0</v>
      </c>
      <c r="W36" s="37">
        <v>0</v>
      </c>
      <c r="X36" s="37">
        <v>0</v>
      </c>
      <c r="Y36" s="37">
        <v>0</v>
      </c>
      <c r="Z36" s="37">
        <v>0</v>
      </c>
      <c r="AA36" s="37">
        <v>0</v>
      </c>
      <c r="AB36" s="37">
        <v>0</v>
      </c>
      <c r="AC36" s="37">
        <v>0</v>
      </c>
      <c r="AD36" s="37">
        <v>0</v>
      </c>
      <c r="AE36" s="37">
        <v>0</v>
      </c>
      <c r="AF36" s="37">
        <v>0</v>
      </c>
      <c r="AG36" s="37">
        <v>0</v>
      </c>
      <c r="AH36" s="37">
        <v>0</v>
      </c>
      <c r="AI36" s="37">
        <v>0</v>
      </c>
      <c r="AJ36" s="37">
        <v>0</v>
      </c>
      <c r="AK36" s="37">
        <v>0</v>
      </c>
      <c r="AL36" s="37">
        <v>0</v>
      </c>
      <c r="AM36" s="37">
        <v>0</v>
      </c>
      <c r="AN36" s="37">
        <v>0</v>
      </c>
      <c r="AO36" s="37">
        <v>0</v>
      </c>
      <c r="AP36" s="37">
        <v>0</v>
      </c>
      <c r="AQ36" s="37">
        <v>0</v>
      </c>
      <c r="AR36" s="37">
        <v>0</v>
      </c>
      <c r="AS36" s="37">
        <v>0</v>
      </c>
      <c r="AT36" s="37">
        <v>0</v>
      </c>
      <c r="AU36" s="37">
        <v>0</v>
      </c>
      <c r="AV36" s="37">
        <v>0</v>
      </c>
      <c r="AW36" s="37">
        <v>0</v>
      </c>
      <c r="AX36" s="37">
        <v>0</v>
      </c>
      <c r="AY36" s="37">
        <v>0</v>
      </c>
      <c r="AZ36" s="37">
        <v>0</v>
      </c>
      <c r="BA36" s="37">
        <v>0</v>
      </c>
      <c r="BB36" s="37">
        <v>0</v>
      </c>
      <c r="BC36" s="37">
        <v>0</v>
      </c>
      <c r="BD36" s="37">
        <v>0</v>
      </c>
      <c r="BE36" s="37">
        <v>0</v>
      </c>
      <c r="BF36" s="37">
        <v>0</v>
      </c>
      <c r="BG36" s="37">
        <v>0</v>
      </c>
      <c r="BH36" s="37">
        <v>0</v>
      </c>
      <c r="BI36" s="37">
        <v>0</v>
      </c>
      <c r="BJ36" s="37">
        <v>0</v>
      </c>
      <c r="BK36" s="37">
        <v>0</v>
      </c>
      <c r="BL36" s="37">
        <v>0</v>
      </c>
      <c r="BM36" s="37">
        <v>0</v>
      </c>
      <c r="BN36" s="37">
        <v>0</v>
      </c>
      <c r="BO36" s="37">
        <v>0</v>
      </c>
      <c r="BP36" s="37">
        <v>0</v>
      </c>
      <c r="BQ36" s="37">
        <v>0</v>
      </c>
      <c r="BR36" s="37">
        <v>0</v>
      </c>
      <c r="BS36" s="37">
        <v>0</v>
      </c>
      <c r="BT36" s="37">
        <v>0</v>
      </c>
      <c r="BU36" s="37">
        <v>0</v>
      </c>
      <c r="BV36" s="37">
        <v>0</v>
      </c>
      <c r="BW36" s="37">
        <v>0</v>
      </c>
      <c r="BX36" s="37">
        <v>0</v>
      </c>
      <c r="BY36" s="37">
        <v>0</v>
      </c>
      <c r="BZ36" s="37">
        <v>0</v>
      </c>
      <c r="CA36" s="37">
        <v>0</v>
      </c>
      <c r="CB36" s="37">
        <v>0</v>
      </c>
      <c r="CC36" s="37">
        <v>0</v>
      </c>
      <c r="CD36" s="37">
        <v>0</v>
      </c>
      <c r="CE36" s="37">
        <v>0</v>
      </c>
      <c r="CF36" s="37">
        <v>0</v>
      </c>
      <c r="CG36" s="37">
        <v>0</v>
      </c>
      <c r="CH36" s="37">
        <v>0</v>
      </c>
      <c r="CI36" s="37">
        <v>0</v>
      </c>
      <c r="CJ36" s="37">
        <v>0</v>
      </c>
      <c r="CK36" s="37">
        <v>0</v>
      </c>
      <c r="CL36" s="37">
        <v>0</v>
      </c>
      <c r="CM36" s="37">
        <v>0</v>
      </c>
      <c r="CN36" s="37">
        <v>0</v>
      </c>
      <c r="CO36" s="37">
        <v>0</v>
      </c>
      <c r="CP36" s="37">
        <v>0</v>
      </c>
      <c r="CQ36" s="37">
        <v>0</v>
      </c>
      <c r="CR36" s="37">
        <v>0</v>
      </c>
      <c r="CS36" s="37">
        <v>0</v>
      </c>
      <c r="CT36" s="37">
        <v>0</v>
      </c>
      <c r="CU36" s="37">
        <v>0</v>
      </c>
      <c r="CV36" s="37">
        <v>0</v>
      </c>
      <c r="CW36" s="37">
        <v>0</v>
      </c>
      <c r="CX36" s="37">
        <v>0</v>
      </c>
      <c r="CY36" s="37">
        <v>0</v>
      </c>
      <c r="CZ36" s="37">
        <v>0</v>
      </c>
      <c r="DA36" s="37">
        <v>0</v>
      </c>
      <c r="DB36" s="37">
        <v>0</v>
      </c>
      <c r="DC36" s="37">
        <v>0</v>
      </c>
      <c r="DE36" s="45">
        <f t="shared" si="30"/>
        <v>0</v>
      </c>
      <c r="DF36" s="45">
        <f t="shared" si="22"/>
        <v>0</v>
      </c>
      <c r="DG36">
        <f t="shared" si="29"/>
        <v>21</v>
      </c>
      <c r="DH36">
        <v>0</v>
      </c>
    </row>
    <row r="37" spans="1:112" ht="14.4">
      <c r="A37" s="123">
        <v>25</v>
      </c>
      <c r="B37" s="5" t="str">
        <f>$B$33&amp;"4."</f>
        <v>D.3.4.</v>
      </c>
      <c r="C37" s="163" t="s">
        <v>41</v>
      </c>
      <c r="D37" s="6"/>
      <c r="E37" s="191">
        <v>0.21</v>
      </c>
      <c r="F37" s="34">
        <f>H37+NPV(FD,I37:INDEX(I37:DC37,PAL))</f>
        <v>0</v>
      </c>
      <c r="G37" s="34">
        <f>SUMIF($H$5:$DC$5,"&lt;="&amp;PAL,$H37:$DC37)</f>
        <v>0</v>
      </c>
      <c r="H37" s="37">
        <v>0</v>
      </c>
      <c r="I37" s="37">
        <v>0</v>
      </c>
      <c r="J37" s="37">
        <v>0</v>
      </c>
      <c r="K37" s="37">
        <v>0</v>
      </c>
      <c r="L37" s="37">
        <v>0</v>
      </c>
      <c r="M37" s="37">
        <v>0</v>
      </c>
      <c r="N37" s="37">
        <v>0</v>
      </c>
      <c r="O37" s="37">
        <v>0</v>
      </c>
      <c r="P37" s="37">
        <v>0</v>
      </c>
      <c r="Q37" s="37">
        <v>0</v>
      </c>
      <c r="R37" s="37">
        <v>0</v>
      </c>
      <c r="S37" s="37">
        <v>0</v>
      </c>
      <c r="T37" s="37">
        <v>0</v>
      </c>
      <c r="U37" s="37">
        <v>0</v>
      </c>
      <c r="V37" s="37">
        <v>0</v>
      </c>
      <c r="W37" s="37">
        <v>0</v>
      </c>
      <c r="X37" s="37">
        <v>0</v>
      </c>
      <c r="Y37" s="37">
        <v>0</v>
      </c>
      <c r="Z37" s="37">
        <v>0</v>
      </c>
      <c r="AA37" s="37">
        <v>0</v>
      </c>
      <c r="AB37" s="37">
        <v>0</v>
      </c>
      <c r="AC37" s="37">
        <v>0</v>
      </c>
      <c r="AD37" s="37">
        <v>0</v>
      </c>
      <c r="AE37" s="37">
        <v>0</v>
      </c>
      <c r="AF37" s="37">
        <v>0</v>
      </c>
      <c r="AG37" s="37">
        <v>0</v>
      </c>
      <c r="AH37" s="37">
        <v>0</v>
      </c>
      <c r="AI37" s="37">
        <v>0</v>
      </c>
      <c r="AJ37" s="37">
        <v>0</v>
      </c>
      <c r="AK37" s="37">
        <v>0</v>
      </c>
      <c r="AL37" s="37">
        <v>0</v>
      </c>
      <c r="AM37" s="37">
        <v>0</v>
      </c>
      <c r="AN37" s="37">
        <v>0</v>
      </c>
      <c r="AO37" s="37">
        <v>0</v>
      </c>
      <c r="AP37" s="37">
        <v>0</v>
      </c>
      <c r="AQ37" s="37">
        <v>0</v>
      </c>
      <c r="AR37" s="37">
        <v>0</v>
      </c>
      <c r="AS37" s="37">
        <v>0</v>
      </c>
      <c r="AT37" s="37">
        <v>0</v>
      </c>
      <c r="AU37" s="37">
        <v>0</v>
      </c>
      <c r="AV37" s="37">
        <v>0</v>
      </c>
      <c r="AW37" s="37">
        <v>0</v>
      </c>
      <c r="AX37" s="37">
        <v>0</v>
      </c>
      <c r="AY37" s="37">
        <v>0</v>
      </c>
      <c r="AZ37" s="37">
        <v>0</v>
      </c>
      <c r="BA37" s="37">
        <v>0</v>
      </c>
      <c r="BB37" s="37">
        <v>0</v>
      </c>
      <c r="BC37" s="37">
        <v>0</v>
      </c>
      <c r="BD37" s="37">
        <v>0</v>
      </c>
      <c r="BE37" s="37">
        <v>0</v>
      </c>
      <c r="BF37" s="37">
        <v>0</v>
      </c>
      <c r="BG37" s="37">
        <v>0</v>
      </c>
      <c r="BH37" s="37">
        <v>0</v>
      </c>
      <c r="BI37" s="37">
        <v>0</v>
      </c>
      <c r="BJ37" s="37">
        <v>0</v>
      </c>
      <c r="BK37" s="37">
        <v>0</v>
      </c>
      <c r="BL37" s="37">
        <v>0</v>
      </c>
      <c r="BM37" s="37">
        <v>0</v>
      </c>
      <c r="BN37" s="37">
        <v>0</v>
      </c>
      <c r="BO37" s="37">
        <v>0</v>
      </c>
      <c r="BP37" s="37">
        <v>0</v>
      </c>
      <c r="BQ37" s="37">
        <v>0</v>
      </c>
      <c r="BR37" s="37">
        <v>0</v>
      </c>
      <c r="BS37" s="37">
        <v>0</v>
      </c>
      <c r="BT37" s="37">
        <v>0</v>
      </c>
      <c r="BU37" s="37">
        <v>0</v>
      </c>
      <c r="BV37" s="37">
        <v>0</v>
      </c>
      <c r="BW37" s="37">
        <v>0</v>
      </c>
      <c r="BX37" s="37">
        <v>0</v>
      </c>
      <c r="BY37" s="37">
        <v>0</v>
      </c>
      <c r="BZ37" s="37">
        <v>0</v>
      </c>
      <c r="CA37" s="37">
        <v>0</v>
      </c>
      <c r="CB37" s="37">
        <v>0</v>
      </c>
      <c r="CC37" s="37">
        <v>0</v>
      </c>
      <c r="CD37" s="37">
        <v>0</v>
      </c>
      <c r="CE37" s="37">
        <v>0</v>
      </c>
      <c r="CF37" s="37">
        <v>0</v>
      </c>
      <c r="CG37" s="37">
        <v>0</v>
      </c>
      <c r="CH37" s="37">
        <v>0</v>
      </c>
      <c r="CI37" s="37">
        <v>0</v>
      </c>
      <c r="CJ37" s="37">
        <v>0</v>
      </c>
      <c r="CK37" s="37">
        <v>0</v>
      </c>
      <c r="CL37" s="37">
        <v>0</v>
      </c>
      <c r="CM37" s="37">
        <v>0</v>
      </c>
      <c r="CN37" s="37">
        <v>0</v>
      </c>
      <c r="CO37" s="37">
        <v>0</v>
      </c>
      <c r="CP37" s="37">
        <v>0</v>
      </c>
      <c r="CQ37" s="37">
        <v>0</v>
      </c>
      <c r="CR37" s="37">
        <v>0</v>
      </c>
      <c r="CS37" s="37">
        <v>0</v>
      </c>
      <c r="CT37" s="37">
        <v>0</v>
      </c>
      <c r="CU37" s="37">
        <v>0</v>
      </c>
      <c r="CV37" s="37">
        <v>0</v>
      </c>
      <c r="CW37" s="37">
        <v>0</v>
      </c>
      <c r="CX37" s="37">
        <v>0</v>
      </c>
      <c r="CY37" s="37">
        <v>0</v>
      </c>
      <c r="CZ37" s="37">
        <v>0</v>
      </c>
      <c r="DA37" s="37">
        <v>0</v>
      </c>
      <c r="DB37" s="37">
        <v>0</v>
      </c>
      <c r="DC37" s="37">
        <v>0</v>
      </c>
      <c r="DE37" s="45">
        <f t="shared" si="30"/>
        <v>0</v>
      </c>
      <c r="DF37" s="45">
        <f t="shared" si="22"/>
        <v>0</v>
      </c>
      <c r="DG37">
        <f t="shared" si="29"/>
        <v>21</v>
      </c>
      <c r="DH37">
        <v>0</v>
      </c>
    </row>
    <row r="38" spans="1:112" ht="15" customHeight="1">
      <c r="A38" s="123">
        <v>26</v>
      </c>
      <c r="B38" s="5" t="str">
        <f>$B$33&amp;"5."</f>
        <v>D.3.5.</v>
      </c>
      <c r="C38" s="163" t="s">
        <v>41</v>
      </c>
      <c r="D38" s="6"/>
      <c r="E38" s="191">
        <v>0.21</v>
      </c>
      <c r="F38" s="34">
        <f>H38+NPV(FD,I38:INDEX(I38:DC38,PAL))</f>
        <v>0</v>
      </c>
      <c r="G38" s="34">
        <f>SUMIF($H$5:$DC$5,"&lt;="&amp;PAL,$H38:$DC38)</f>
        <v>0</v>
      </c>
      <c r="H38" s="37">
        <v>0</v>
      </c>
      <c r="I38" s="37">
        <v>0</v>
      </c>
      <c r="J38" s="37">
        <v>0</v>
      </c>
      <c r="K38" s="37">
        <v>0</v>
      </c>
      <c r="L38" s="37">
        <v>0</v>
      </c>
      <c r="M38" s="37">
        <v>0</v>
      </c>
      <c r="N38" s="37">
        <v>0</v>
      </c>
      <c r="O38" s="37">
        <v>0</v>
      </c>
      <c r="P38" s="37">
        <v>0</v>
      </c>
      <c r="Q38" s="37">
        <v>0</v>
      </c>
      <c r="R38" s="37">
        <v>0</v>
      </c>
      <c r="S38" s="37">
        <v>0</v>
      </c>
      <c r="T38" s="37">
        <v>0</v>
      </c>
      <c r="U38" s="37">
        <v>0</v>
      </c>
      <c r="V38" s="37">
        <v>0</v>
      </c>
      <c r="W38" s="37">
        <v>0</v>
      </c>
      <c r="X38" s="37">
        <v>0</v>
      </c>
      <c r="Y38" s="37">
        <v>0</v>
      </c>
      <c r="Z38" s="37">
        <v>0</v>
      </c>
      <c r="AA38" s="37">
        <v>0</v>
      </c>
      <c r="AB38" s="37">
        <v>0</v>
      </c>
      <c r="AC38" s="37">
        <v>0</v>
      </c>
      <c r="AD38" s="37">
        <v>0</v>
      </c>
      <c r="AE38" s="37">
        <v>0</v>
      </c>
      <c r="AF38" s="37">
        <v>0</v>
      </c>
      <c r="AG38" s="37">
        <v>0</v>
      </c>
      <c r="AH38" s="37">
        <v>0</v>
      </c>
      <c r="AI38" s="37">
        <v>0</v>
      </c>
      <c r="AJ38" s="37">
        <v>0</v>
      </c>
      <c r="AK38" s="37">
        <v>0</v>
      </c>
      <c r="AL38" s="37">
        <v>0</v>
      </c>
      <c r="AM38" s="37">
        <v>0</v>
      </c>
      <c r="AN38" s="37">
        <v>0</v>
      </c>
      <c r="AO38" s="37">
        <v>0</v>
      </c>
      <c r="AP38" s="37">
        <v>0</v>
      </c>
      <c r="AQ38" s="37">
        <v>0</v>
      </c>
      <c r="AR38" s="37">
        <v>0</v>
      </c>
      <c r="AS38" s="37">
        <v>0</v>
      </c>
      <c r="AT38" s="37">
        <v>0</v>
      </c>
      <c r="AU38" s="37">
        <v>0</v>
      </c>
      <c r="AV38" s="37">
        <v>0</v>
      </c>
      <c r="AW38" s="37">
        <v>0</v>
      </c>
      <c r="AX38" s="37">
        <v>0</v>
      </c>
      <c r="AY38" s="37">
        <v>0</v>
      </c>
      <c r="AZ38" s="37">
        <v>0</v>
      </c>
      <c r="BA38" s="37">
        <v>0</v>
      </c>
      <c r="BB38" s="37">
        <v>0</v>
      </c>
      <c r="BC38" s="37">
        <v>0</v>
      </c>
      <c r="BD38" s="37">
        <v>0</v>
      </c>
      <c r="BE38" s="37">
        <v>0</v>
      </c>
      <c r="BF38" s="37">
        <v>0</v>
      </c>
      <c r="BG38" s="37">
        <v>0</v>
      </c>
      <c r="BH38" s="37">
        <v>0</v>
      </c>
      <c r="BI38" s="37">
        <v>0</v>
      </c>
      <c r="BJ38" s="37">
        <v>0</v>
      </c>
      <c r="BK38" s="37">
        <v>0</v>
      </c>
      <c r="BL38" s="37">
        <v>0</v>
      </c>
      <c r="BM38" s="37">
        <v>0</v>
      </c>
      <c r="BN38" s="37">
        <v>0</v>
      </c>
      <c r="BO38" s="37">
        <v>0</v>
      </c>
      <c r="BP38" s="37">
        <v>0</v>
      </c>
      <c r="BQ38" s="37">
        <v>0</v>
      </c>
      <c r="BR38" s="37">
        <v>0</v>
      </c>
      <c r="BS38" s="37">
        <v>0</v>
      </c>
      <c r="BT38" s="37">
        <v>0</v>
      </c>
      <c r="BU38" s="37">
        <v>0</v>
      </c>
      <c r="BV38" s="37">
        <v>0</v>
      </c>
      <c r="BW38" s="37">
        <v>0</v>
      </c>
      <c r="BX38" s="37">
        <v>0</v>
      </c>
      <c r="BY38" s="37">
        <v>0</v>
      </c>
      <c r="BZ38" s="37">
        <v>0</v>
      </c>
      <c r="CA38" s="37">
        <v>0</v>
      </c>
      <c r="CB38" s="37">
        <v>0</v>
      </c>
      <c r="CC38" s="37">
        <v>0</v>
      </c>
      <c r="CD38" s="37">
        <v>0</v>
      </c>
      <c r="CE38" s="37">
        <v>0</v>
      </c>
      <c r="CF38" s="37">
        <v>0</v>
      </c>
      <c r="CG38" s="37">
        <v>0</v>
      </c>
      <c r="CH38" s="37">
        <v>0</v>
      </c>
      <c r="CI38" s="37">
        <v>0</v>
      </c>
      <c r="CJ38" s="37">
        <v>0</v>
      </c>
      <c r="CK38" s="37">
        <v>0</v>
      </c>
      <c r="CL38" s="37">
        <v>0</v>
      </c>
      <c r="CM38" s="37">
        <v>0</v>
      </c>
      <c r="CN38" s="37">
        <v>0</v>
      </c>
      <c r="CO38" s="37">
        <v>0</v>
      </c>
      <c r="CP38" s="37">
        <v>0</v>
      </c>
      <c r="CQ38" s="37">
        <v>0</v>
      </c>
      <c r="CR38" s="37">
        <v>0</v>
      </c>
      <c r="CS38" s="37">
        <v>0</v>
      </c>
      <c r="CT38" s="37">
        <v>0</v>
      </c>
      <c r="CU38" s="37">
        <v>0</v>
      </c>
      <c r="CV38" s="37">
        <v>0</v>
      </c>
      <c r="CW38" s="37">
        <v>0</v>
      </c>
      <c r="CX38" s="37">
        <v>0</v>
      </c>
      <c r="CY38" s="37">
        <v>0</v>
      </c>
      <c r="CZ38" s="37">
        <v>0</v>
      </c>
      <c r="DA38" s="37">
        <v>0</v>
      </c>
      <c r="DB38" s="37">
        <v>0</v>
      </c>
      <c r="DC38" s="37">
        <v>0</v>
      </c>
      <c r="DE38" s="45">
        <f t="shared" si="30"/>
        <v>0</v>
      </c>
      <c r="DF38" s="45">
        <f t="shared" si="22"/>
        <v>0</v>
      </c>
      <c r="DG38">
        <f t="shared" si="29"/>
        <v>21</v>
      </c>
      <c r="DH38">
        <v>0</v>
      </c>
    </row>
    <row r="39" spans="1:112" ht="15" customHeight="1">
      <c r="A39" s="123">
        <v>27</v>
      </c>
      <c r="B39" s="5" t="str">
        <f>$B$33&amp;"6."</f>
        <v>D.3.6.</v>
      </c>
      <c r="C39" s="163" t="s">
        <v>41</v>
      </c>
      <c r="D39" s="6"/>
      <c r="E39" s="191">
        <v>0.21</v>
      </c>
      <c r="F39" s="34">
        <f>H39+NPV(FD,I39:INDEX(I39:DC39,PAL))</f>
        <v>0</v>
      </c>
      <c r="G39" s="34">
        <f>SUMIF($H$5:$DC$5,"&lt;="&amp;PAL,$H39:$DC39)</f>
        <v>0</v>
      </c>
      <c r="H39" s="37">
        <v>0</v>
      </c>
      <c r="I39" s="37">
        <v>0</v>
      </c>
      <c r="J39" s="37">
        <v>0</v>
      </c>
      <c r="K39" s="37">
        <v>0</v>
      </c>
      <c r="L39" s="37">
        <v>0</v>
      </c>
      <c r="M39" s="37">
        <v>0</v>
      </c>
      <c r="N39" s="37">
        <v>0</v>
      </c>
      <c r="O39" s="37">
        <v>0</v>
      </c>
      <c r="P39" s="37">
        <v>0</v>
      </c>
      <c r="Q39" s="37">
        <v>0</v>
      </c>
      <c r="R39" s="37">
        <v>0</v>
      </c>
      <c r="S39" s="37">
        <v>0</v>
      </c>
      <c r="T39" s="37">
        <v>0</v>
      </c>
      <c r="U39" s="37">
        <v>0</v>
      </c>
      <c r="V39" s="37">
        <v>0</v>
      </c>
      <c r="W39" s="37">
        <v>0</v>
      </c>
      <c r="X39" s="37">
        <v>0</v>
      </c>
      <c r="Y39" s="37">
        <v>0</v>
      </c>
      <c r="Z39" s="37">
        <v>0</v>
      </c>
      <c r="AA39" s="37">
        <v>0</v>
      </c>
      <c r="AB39" s="37">
        <v>0</v>
      </c>
      <c r="AC39" s="37">
        <v>0</v>
      </c>
      <c r="AD39" s="37">
        <v>0</v>
      </c>
      <c r="AE39" s="37">
        <v>0</v>
      </c>
      <c r="AF39" s="37">
        <v>0</v>
      </c>
      <c r="AG39" s="37">
        <v>0</v>
      </c>
      <c r="AH39" s="37">
        <v>0</v>
      </c>
      <c r="AI39" s="37">
        <v>0</v>
      </c>
      <c r="AJ39" s="37">
        <v>0</v>
      </c>
      <c r="AK39" s="37">
        <v>0</v>
      </c>
      <c r="AL39" s="37">
        <v>0</v>
      </c>
      <c r="AM39" s="37">
        <v>0</v>
      </c>
      <c r="AN39" s="37">
        <v>0</v>
      </c>
      <c r="AO39" s="37">
        <v>0</v>
      </c>
      <c r="AP39" s="37">
        <v>0</v>
      </c>
      <c r="AQ39" s="37">
        <v>0</v>
      </c>
      <c r="AR39" s="37">
        <v>0</v>
      </c>
      <c r="AS39" s="37">
        <v>0</v>
      </c>
      <c r="AT39" s="37">
        <v>0</v>
      </c>
      <c r="AU39" s="37">
        <v>0</v>
      </c>
      <c r="AV39" s="37">
        <v>0</v>
      </c>
      <c r="AW39" s="37">
        <v>0</v>
      </c>
      <c r="AX39" s="37">
        <v>0</v>
      </c>
      <c r="AY39" s="37">
        <v>0</v>
      </c>
      <c r="AZ39" s="37">
        <v>0</v>
      </c>
      <c r="BA39" s="37">
        <v>0</v>
      </c>
      <c r="BB39" s="37">
        <v>0</v>
      </c>
      <c r="BC39" s="37">
        <v>0</v>
      </c>
      <c r="BD39" s="37">
        <v>0</v>
      </c>
      <c r="BE39" s="37">
        <v>0</v>
      </c>
      <c r="BF39" s="37">
        <v>0</v>
      </c>
      <c r="BG39" s="37">
        <v>0</v>
      </c>
      <c r="BH39" s="37">
        <v>0</v>
      </c>
      <c r="BI39" s="37">
        <v>0</v>
      </c>
      <c r="BJ39" s="37">
        <v>0</v>
      </c>
      <c r="BK39" s="37">
        <v>0</v>
      </c>
      <c r="BL39" s="37">
        <v>0</v>
      </c>
      <c r="BM39" s="37">
        <v>0</v>
      </c>
      <c r="BN39" s="37">
        <v>0</v>
      </c>
      <c r="BO39" s="37">
        <v>0</v>
      </c>
      <c r="BP39" s="37">
        <v>0</v>
      </c>
      <c r="BQ39" s="37">
        <v>0</v>
      </c>
      <c r="BR39" s="37">
        <v>0</v>
      </c>
      <c r="BS39" s="37">
        <v>0</v>
      </c>
      <c r="BT39" s="37">
        <v>0</v>
      </c>
      <c r="BU39" s="37">
        <v>0</v>
      </c>
      <c r="BV39" s="37">
        <v>0</v>
      </c>
      <c r="BW39" s="37">
        <v>0</v>
      </c>
      <c r="BX39" s="37">
        <v>0</v>
      </c>
      <c r="BY39" s="37">
        <v>0</v>
      </c>
      <c r="BZ39" s="37">
        <v>0</v>
      </c>
      <c r="CA39" s="37">
        <v>0</v>
      </c>
      <c r="CB39" s="37">
        <v>0</v>
      </c>
      <c r="CC39" s="37">
        <v>0</v>
      </c>
      <c r="CD39" s="37">
        <v>0</v>
      </c>
      <c r="CE39" s="37">
        <v>0</v>
      </c>
      <c r="CF39" s="37">
        <v>0</v>
      </c>
      <c r="CG39" s="37">
        <v>0</v>
      </c>
      <c r="CH39" s="37">
        <v>0</v>
      </c>
      <c r="CI39" s="37">
        <v>0</v>
      </c>
      <c r="CJ39" s="37">
        <v>0</v>
      </c>
      <c r="CK39" s="37">
        <v>0</v>
      </c>
      <c r="CL39" s="37">
        <v>0</v>
      </c>
      <c r="CM39" s="37">
        <v>0</v>
      </c>
      <c r="CN39" s="37">
        <v>0</v>
      </c>
      <c r="CO39" s="37">
        <v>0</v>
      </c>
      <c r="CP39" s="37">
        <v>0</v>
      </c>
      <c r="CQ39" s="37">
        <v>0</v>
      </c>
      <c r="CR39" s="37">
        <v>0</v>
      </c>
      <c r="CS39" s="37">
        <v>0</v>
      </c>
      <c r="CT39" s="37">
        <v>0</v>
      </c>
      <c r="CU39" s="37">
        <v>0</v>
      </c>
      <c r="CV39" s="37">
        <v>0</v>
      </c>
      <c r="CW39" s="37">
        <v>0</v>
      </c>
      <c r="CX39" s="37">
        <v>0</v>
      </c>
      <c r="CY39" s="37">
        <v>0</v>
      </c>
      <c r="CZ39" s="37">
        <v>0</v>
      </c>
      <c r="DA39" s="37">
        <v>0</v>
      </c>
      <c r="DB39" s="37">
        <v>0</v>
      </c>
      <c r="DC39" s="37">
        <v>0</v>
      </c>
      <c r="DE39" s="45">
        <f t="shared" si="30"/>
        <v>0</v>
      </c>
      <c r="DF39" s="45">
        <f t="shared" si="22"/>
        <v>0</v>
      </c>
      <c r="DG39">
        <f t="shared" si="29"/>
        <v>21</v>
      </c>
      <c r="DH39">
        <v>0</v>
      </c>
    </row>
    <row r="40" spans="1:112" ht="15" customHeight="1">
      <c r="A40" s="123">
        <v>28</v>
      </c>
      <c r="B40" s="5" t="str">
        <f>$B$33&amp;"7."</f>
        <v>D.3.7.</v>
      </c>
      <c r="C40" s="163" t="s">
        <v>41</v>
      </c>
      <c r="D40" s="6"/>
      <c r="E40" s="191">
        <v>0.21</v>
      </c>
      <c r="F40" s="34">
        <f>H40+NPV(FD,I40:INDEX(I40:DC40,PAL))</f>
        <v>0</v>
      </c>
      <c r="G40" s="34">
        <f>SUMIF($H$5:$DC$5,"&lt;="&amp;PAL,$H40:$DC40)</f>
        <v>0</v>
      </c>
      <c r="H40" s="37">
        <v>0</v>
      </c>
      <c r="I40" s="37">
        <v>0</v>
      </c>
      <c r="J40" s="37">
        <v>0</v>
      </c>
      <c r="K40" s="37">
        <v>0</v>
      </c>
      <c r="L40" s="37">
        <v>0</v>
      </c>
      <c r="M40" s="37">
        <v>0</v>
      </c>
      <c r="N40" s="37">
        <v>0</v>
      </c>
      <c r="O40" s="37">
        <v>0</v>
      </c>
      <c r="P40" s="37">
        <v>0</v>
      </c>
      <c r="Q40" s="37">
        <v>0</v>
      </c>
      <c r="R40" s="37">
        <v>0</v>
      </c>
      <c r="S40" s="37">
        <v>0</v>
      </c>
      <c r="T40" s="37">
        <v>0</v>
      </c>
      <c r="U40" s="37">
        <v>0</v>
      </c>
      <c r="V40" s="37">
        <v>0</v>
      </c>
      <c r="W40" s="37">
        <v>0</v>
      </c>
      <c r="X40" s="37">
        <v>0</v>
      </c>
      <c r="Y40" s="37">
        <v>0</v>
      </c>
      <c r="Z40" s="37">
        <v>0</v>
      </c>
      <c r="AA40" s="37">
        <v>0</v>
      </c>
      <c r="AB40" s="37">
        <v>0</v>
      </c>
      <c r="AC40" s="37">
        <v>0</v>
      </c>
      <c r="AD40" s="37">
        <v>0</v>
      </c>
      <c r="AE40" s="37">
        <v>0</v>
      </c>
      <c r="AF40" s="37">
        <v>0</v>
      </c>
      <c r="AG40" s="37">
        <v>0</v>
      </c>
      <c r="AH40" s="37">
        <v>0</v>
      </c>
      <c r="AI40" s="37">
        <v>0</v>
      </c>
      <c r="AJ40" s="37">
        <v>0</v>
      </c>
      <c r="AK40" s="37">
        <v>0</v>
      </c>
      <c r="AL40" s="37">
        <v>0</v>
      </c>
      <c r="AM40" s="37">
        <v>0</v>
      </c>
      <c r="AN40" s="37">
        <v>0</v>
      </c>
      <c r="AO40" s="37">
        <v>0</v>
      </c>
      <c r="AP40" s="37">
        <v>0</v>
      </c>
      <c r="AQ40" s="37">
        <v>0</v>
      </c>
      <c r="AR40" s="37">
        <v>0</v>
      </c>
      <c r="AS40" s="37">
        <v>0</v>
      </c>
      <c r="AT40" s="37">
        <v>0</v>
      </c>
      <c r="AU40" s="37">
        <v>0</v>
      </c>
      <c r="AV40" s="37">
        <v>0</v>
      </c>
      <c r="AW40" s="37">
        <v>0</v>
      </c>
      <c r="AX40" s="37">
        <v>0</v>
      </c>
      <c r="AY40" s="37">
        <v>0</v>
      </c>
      <c r="AZ40" s="37">
        <v>0</v>
      </c>
      <c r="BA40" s="37">
        <v>0</v>
      </c>
      <c r="BB40" s="37">
        <v>0</v>
      </c>
      <c r="BC40" s="37">
        <v>0</v>
      </c>
      <c r="BD40" s="37">
        <v>0</v>
      </c>
      <c r="BE40" s="37">
        <v>0</v>
      </c>
      <c r="BF40" s="37">
        <v>0</v>
      </c>
      <c r="BG40" s="37">
        <v>0</v>
      </c>
      <c r="BH40" s="37">
        <v>0</v>
      </c>
      <c r="BI40" s="37">
        <v>0</v>
      </c>
      <c r="BJ40" s="37">
        <v>0</v>
      </c>
      <c r="BK40" s="37">
        <v>0</v>
      </c>
      <c r="BL40" s="37">
        <v>0</v>
      </c>
      <c r="BM40" s="37">
        <v>0</v>
      </c>
      <c r="BN40" s="37">
        <v>0</v>
      </c>
      <c r="BO40" s="37">
        <v>0</v>
      </c>
      <c r="BP40" s="37">
        <v>0</v>
      </c>
      <c r="BQ40" s="37">
        <v>0</v>
      </c>
      <c r="BR40" s="37">
        <v>0</v>
      </c>
      <c r="BS40" s="37">
        <v>0</v>
      </c>
      <c r="BT40" s="37">
        <v>0</v>
      </c>
      <c r="BU40" s="37">
        <v>0</v>
      </c>
      <c r="BV40" s="37">
        <v>0</v>
      </c>
      <c r="BW40" s="37">
        <v>0</v>
      </c>
      <c r="BX40" s="37">
        <v>0</v>
      </c>
      <c r="BY40" s="37">
        <v>0</v>
      </c>
      <c r="BZ40" s="37">
        <v>0</v>
      </c>
      <c r="CA40" s="37">
        <v>0</v>
      </c>
      <c r="CB40" s="37">
        <v>0</v>
      </c>
      <c r="CC40" s="37">
        <v>0</v>
      </c>
      <c r="CD40" s="37">
        <v>0</v>
      </c>
      <c r="CE40" s="37">
        <v>0</v>
      </c>
      <c r="CF40" s="37">
        <v>0</v>
      </c>
      <c r="CG40" s="37">
        <v>0</v>
      </c>
      <c r="CH40" s="37">
        <v>0</v>
      </c>
      <c r="CI40" s="37">
        <v>0</v>
      </c>
      <c r="CJ40" s="37">
        <v>0</v>
      </c>
      <c r="CK40" s="37">
        <v>0</v>
      </c>
      <c r="CL40" s="37">
        <v>0</v>
      </c>
      <c r="CM40" s="37">
        <v>0</v>
      </c>
      <c r="CN40" s="37">
        <v>0</v>
      </c>
      <c r="CO40" s="37">
        <v>0</v>
      </c>
      <c r="CP40" s="37">
        <v>0</v>
      </c>
      <c r="CQ40" s="37">
        <v>0</v>
      </c>
      <c r="CR40" s="37">
        <v>0</v>
      </c>
      <c r="CS40" s="37">
        <v>0</v>
      </c>
      <c r="CT40" s="37">
        <v>0</v>
      </c>
      <c r="CU40" s="37">
        <v>0</v>
      </c>
      <c r="CV40" s="37">
        <v>0</v>
      </c>
      <c r="CW40" s="37">
        <v>0</v>
      </c>
      <c r="CX40" s="37">
        <v>0</v>
      </c>
      <c r="CY40" s="37">
        <v>0</v>
      </c>
      <c r="CZ40" s="37">
        <v>0</v>
      </c>
      <c r="DA40" s="37">
        <v>0</v>
      </c>
      <c r="DB40" s="37">
        <v>0</v>
      </c>
      <c r="DC40" s="37">
        <v>0</v>
      </c>
      <c r="DE40" s="45">
        <f t="shared" si="30"/>
        <v>0</v>
      </c>
      <c r="DF40" s="45">
        <f t="shared" si="22"/>
        <v>0</v>
      </c>
      <c r="DG40">
        <f t="shared" si="29"/>
        <v>21</v>
      </c>
      <c r="DH40">
        <v>0</v>
      </c>
    </row>
    <row r="41" spans="1:112" ht="15" customHeight="1">
      <c r="A41" s="123">
        <v>29</v>
      </c>
      <c r="B41" s="5" t="str">
        <f>$B$33&amp;"8."</f>
        <v>D.3.8.</v>
      </c>
      <c r="C41" s="163" t="s">
        <v>41</v>
      </c>
      <c r="D41" s="17"/>
      <c r="E41" s="191">
        <v>0.21</v>
      </c>
      <c r="F41" s="34">
        <f>H41+NPV(FD,I41:INDEX(I41:DC41,PAL))</f>
        <v>0</v>
      </c>
      <c r="G41" s="34">
        <f>SUMIF($H$5:$DC$5,"&lt;="&amp;PAL,$H41:$DC41)</f>
        <v>0</v>
      </c>
      <c r="H41" s="37">
        <v>0</v>
      </c>
      <c r="I41" s="37">
        <v>0</v>
      </c>
      <c r="J41" s="37">
        <v>0</v>
      </c>
      <c r="K41" s="37">
        <v>0</v>
      </c>
      <c r="L41" s="37">
        <v>0</v>
      </c>
      <c r="M41" s="37">
        <v>0</v>
      </c>
      <c r="N41" s="37">
        <v>0</v>
      </c>
      <c r="O41" s="37">
        <v>0</v>
      </c>
      <c r="P41" s="37">
        <v>0</v>
      </c>
      <c r="Q41" s="37">
        <v>0</v>
      </c>
      <c r="R41" s="37">
        <v>0</v>
      </c>
      <c r="S41" s="37">
        <v>0</v>
      </c>
      <c r="T41" s="37">
        <v>0</v>
      </c>
      <c r="U41" s="37">
        <v>0</v>
      </c>
      <c r="V41" s="37">
        <v>0</v>
      </c>
      <c r="W41" s="37">
        <v>0</v>
      </c>
      <c r="X41" s="37">
        <v>0</v>
      </c>
      <c r="Y41" s="37">
        <v>0</v>
      </c>
      <c r="Z41" s="37">
        <v>0</v>
      </c>
      <c r="AA41" s="37">
        <v>0</v>
      </c>
      <c r="AB41" s="37">
        <v>0</v>
      </c>
      <c r="AC41" s="37">
        <v>0</v>
      </c>
      <c r="AD41" s="37">
        <v>0</v>
      </c>
      <c r="AE41" s="37">
        <v>0</v>
      </c>
      <c r="AF41" s="37">
        <v>0</v>
      </c>
      <c r="AG41" s="37">
        <v>0</v>
      </c>
      <c r="AH41" s="37">
        <v>0</v>
      </c>
      <c r="AI41" s="37">
        <v>0</v>
      </c>
      <c r="AJ41" s="37">
        <v>0</v>
      </c>
      <c r="AK41" s="37">
        <v>0</v>
      </c>
      <c r="AL41" s="37">
        <v>0</v>
      </c>
      <c r="AM41" s="37">
        <v>0</v>
      </c>
      <c r="AN41" s="37">
        <v>0</v>
      </c>
      <c r="AO41" s="37">
        <v>0</v>
      </c>
      <c r="AP41" s="37">
        <v>0</v>
      </c>
      <c r="AQ41" s="37">
        <v>0</v>
      </c>
      <c r="AR41" s="37">
        <v>0</v>
      </c>
      <c r="AS41" s="37">
        <v>0</v>
      </c>
      <c r="AT41" s="37">
        <v>0</v>
      </c>
      <c r="AU41" s="37">
        <v>0</v>
      </c>
      <c r="AV41" s="37">
        <v>0</v>
      </c>
      <c r="AW41" s="37">
        <v>0</v>
      </c>
      <c r="AX41" s="37">
        <v>0</v>
      </c>
      <c r="AY41" s="37">
        <v>0</v>
      </c>
      <c r="AZ41" s="37">
        <v>0</v>
      </c>
      <c r="BA41" s="37">
        <v>0</v>
      </c>
      <c r="BB41" s="37">
        <v>0</v>
      </c>
      <c r="BC41" s="37">
        <v>0</v>
      </c>
      <c r="BD41" s="37">
        <v>0</v>
      </c>
      <c r="BE41" s="37">
        <v>0</v>
      </c>
      <c r="BF41" s="37">
        <v>0</v>
      </c>
      <c r="BG41" s="37">
        <v>0</v>
      </c>
      <c r="BH41" s="37">
        <v>0</v>
      </c>
      <c r="BI41" s="37">
        <v>0</v>
      </c>
      <c r="BJ41" s="37">
        <v>0</v>
      </c>
      <c r="BK41" s="37">
        <v>0</v>
      </c>
      <c r="BL41" s="37">
        <v>0</v>
      </c>
      <c r="BM41" s="37">
        <v>0</v>
      </c>
      <c r="BN41" s="37">
        <v>0</v>
      </c>
      <c r="BO41" s="37">
        <v>0</v>
      </c>
      <c r="BP41" s="37">
        <v>0</v>
      </c>
      <c r="BQ41" s="37">
        <v>0</v>
      </c>
      <c r="BR41" s="37">
        <v>0</v>
      </c>
      <c r="BS41" s="37">
        <v>0</v>
      </c>
      <c r="BT41" s="37">
        <v>0</v>
      </c>
      <c r="BU41" s="37">
        <v>0</v>
      </c>
      <c r="BV41" s="37">
        <v>0</v>
      </c>
      <c r="BW41" s="37">
        <v>0</v>
      </c>
      <c r="BX41" s="37">
        <v>0</v>
      </c>
      <c r="BY41" s="37">
        <v>0</v>
      </c>
      <c r="BZ41" s="37">
        <v>0</v>
      </c>
      <c r="CA41" s="37">
        <v>0</v>
      </c>
      <c r="CB41" s="37">
        <v>0</v>
      </c>
      <c r="CC41" s="37">
        <v>0</v>
      </c>
      <c r="CD41" s="37">
        <v>0</v>
      </c>
      <c r="CE41" s="37">
        <v>0</v>
      </c>
      <c r="CF41" s="37">
        <v>0</v>
      </c>
      <c r="CG41" s="37">
        <v>0</v>
      </c>
      <c r="CH41" s="37">
        <v>0</v>
      </c>
      <c r="CI41" s="37">
        <v>0</v>
      </c>
      <c r="CJ41" s="37">
        <v>0</v>
      </c>
      <c r="CK41" s="37">
        <v>0</v>
      </c>
      <c r="CL41" s="37">
        <v>0</v>
      </c>
      <c r="CM41" s="37">
        <v>0</v>
      </c>
      <c r="CN41" s="37">
        <v>0</v>
      </c>
      <c r="CO41" s="37">
        <v>0</v>
      </c>
      <c r="CP41" s="37">
        <v>0</v>
      </c>
      <c r="CQ41" s="37">
        <v>0</v>
      </c>
      <c r="CR41" s="37">
        <v>0</v>
      </c>
      <c r="CS41" s="37">
        <v>0</v>
      </c>
      <c r="CT41" s="37">
        <v>0</v>
      </c>
      <c r="CU41" s="37">
        <v>0</v>
      </c>
      <c r="CV41" s="37">
        <v>0</v>
      </c>
      <c r="CW41" s="37">
        <v>0</v>
      </c>
      <c r="CX41" s="37">
        <v>0</v>
      </c>
      <c r="CY41" s="37">
        <v>0</v>
      </c>
      <c r="CZ41" s="37">
        <v>0</v>
      </c>
      <c r="DA41" s="37">
        <v>0</v>
      </c>
      <c r="DB41" s="37">
        <v>0</v>
      </c>
      <c r="DC41" s="37">
        <v>0</v>
      </c>
      <c r="DE41" s="45">
        <f t="shared" si="30"/>
        <v>0</v>
      </c>
      <c r="DF41" s="45">
        <f t="shared" si="22"/>
        <v>0</v>
      </c>
      <c r="DG41">
        <f t="shared" si="29"/>
        <v>21</v>
      </c>
      <c r="DH41">
        <v>0</v>
      </c>
    </row>
    <row r="42" spans="1:112" ht="15" customHeight="1">
      <c r="A42" s="123">
        <v>30</v>
      </c>
      <c r="B42" s="5" t="str">
        <f>$B$33&amp;"9."</f>
        <v>D.3.9.</v>
      </c>
      <c r="C42" s="17" t="s">
        <v>154</v>
      </c>
      <c r="D42" s="17"/>
      <c r="E42" s="191">
        <v>0.21</v>
      </c>
      <c r="F42" s="34">
        <f>H42+NPV(FD,I42:INDEX(I42:DC42,PAL))</f>
        <v>0</v>
      </c>
      <c r="G42" s="34">
        <f>SUMIF($H$5:$DC$5,"&lt;="&amp;PAL,$H42:$DC42)</f>
        <v>0</v>
      </c>
      <c r="H42" s="164">
        <v>0</v>
      </c>
      <c r="I42" s="164">
        <v>0</v>
      </c>
      <c r="J42" s="164">
        <v>0</v>
      </c>
      <c r="K42" s="164">
        <v>0</v>
      </c>
      <c r="L42" s="164">
        <v>0</v>
      </c>
      <c r="M42" s="164">
        <v>0</v>
      </c>
      <c r="N42" s="164">
        <v>0</v>
      </c>
      <c r="O42" s="164">
        <v>0</v>
      </c>
      <c r="P42" s="164">
        <v>0</v>
      </c>
      <c r="Q42" s="164">
        <v>0</v>
      </c>
      <c r="R42" s="164">
        <v>0</v>
      </c>
      <c r="S42" s="165">
        <v>0</v>
      </c>
      <c r="T42" s="165">
        <v>0</v>
      </c>
      <c r="U42" s="165">
        <v>0</v>
      </c>
      <c r="V42" s="165">
        <v>0</v>
      </c>
      <c r="W42" s="165">
        <v>0</v>
      </c>
      <c r="X42" s="165">
        <v>0</v>
      </c>
      <c r="Y42" s="165">
        <v>0</v>
      </c>
      <c r="Z42" s="165">
        <v>0</v>
      </c>
      <c r="AA42" s="165">
        <v>0</v>
      </c>
      <c r="AB42" s="165">
        <v>0</v>
      </c>
      <c r="AC42" s="165">
        <v>0</v>
      </c>
      <c r="AD42" s="165">
        <v>0</v>
      </c>
      <c r="AE42" s="165">
        <v>0</v>
      </c>
      <c r="AF42" s="165">
        <v>0</v>
      </c>
      <c r="AG42" s="165">
        <v>0</v>
      </c>
      <c r="AH42" s="165">
        <v>0</v>
      </c>
      <c r="AI42" s="165">
        <v>0</v>
      </c>
      <c r="AJ42" s="165">
        <v>0</v>
      </c>
      <c r="AK42" s="165">
        <v>0</v>
      </c>
      <c r="AL42" s="165">
        <v>0</v>
      </c>
      <c r="AM42" s="165">
        <v>0</v>
      </c>
      <c r="AN42" s="165">
        <v>0</v>
      </c>
      <c r="AO42" s="165">
        <v>0</v>
      </c>
      <c r="AP42" s="165">
        <v>0</v>
      </c>
      <c r="AQ42" s="165">
        <v>0</v>
      </c>
      <c r="AR42" s="165">
        <v>0</v>
      </c>
      <c r="AS42" s="165">
        <v>0</v>
      </c>
      <c r="AT42" s="165">
        <v>0</v>
      </c>
      <c r="AU42" s="165">
        <v>0</v>
      </c>
      <c r="AV42" s="165">
        <v>0</v>
      </c>
      <c r="AW42" s="165">
        <v>0</v>
      </c>
      <c r="AX42" s="165">
        <v>0</v>
      </c>
      <c r="AY42" s="165">
        <v>0</v>
      </c>
      <c r="AZ42" s="165">
        <v>0</v>
      </c>
      <c r="BA42" s="165">
        <v>0</v>
      </c>
      <c r="BB42" s="165">
        <v>0</v>
      </c>
      <c r="BC42" s="165">
        <v>0</v>
      </c>
      <c r="BD42" s="165">
        <v>0</v>
      </c>
      <c r="BE42" s="165">
        <v>0</v>
      </c>
      <c r="BF42" s="165">
        <v>0</v>
      </c>
      <c r="BG42" s="165">
        <v>0</v>
      </c>
      <c r="BH42" s="165">
        <v>0</v>
      </c>
      <c r="BI42" s="165">
        <v>0</v>
      </c>
      <c r="BJ42" s="165">
        <v>0</v>
      </c>
      <c r="BK42" s="165">
        <v>0</v>
      </c>
      <c r="BL42" s="165">
        <v>0</v>
      </c>
      <c r="BM42" s="165">
        <v>0</v>
      </c>
      <c r="BN42" s="165">
        <v>0</v>
      </c>
      <c r="BO42" s="165">
        <v>0</v>
      </c>
      <c r="BP42" s="165">
        <v>0</v>
      </c>
      <c r="BQ42" s="165">
        <v>0</v>
      </c>
      <c r="BR42" s="165">
        <v>0</v>
      </c>
      <c r="BS42" s="165">
        <v>0</v>
      </c>
      <c r="BT42" s="165">
        <v>0</v>
      </c>
      <c r="BU42" s="165">
        <v>0</v>
      </c>
      <c r="BV42" s="165">
        <v>0</v>
      </c>
      <c r="BW42" s="165">
        <v>0</v>
      </c>
      <c r="BX42" s="165">
        <v>0</v>
      </c>
      <c r="BY42" s="165">
        <v>0</v>
      </c>
      <c r="BZ42" s="165">
        <v>0</v>
      </c>
      <c r="CA42" s="165">
        <v>0</v>
      </c>
      <c r="CB42" s="165">
        <v>0</v>
      </c>
      <c r="CC42" s="165">
        <v>0</v>
      </c>
      <c r="CD42" s="165">
        <v>0</v>
      </c>
      <c r="CE42" s="165">
        <v>0</v>
      </c>
      <c r="CF42" s="165">
        <v>0</v>
      </c>
      <c r="CG42" s="165">
        <v>0</v>
      </c>
      <c r="CH42" s="165">
        <v>0</v>
      </c>
      <c r="CI42" s="165">
        <v>0</v>
      </c>
      <c r="CJ42" s="165">
        <v>0</v>
      </c>
      <c r="CK42" s="165">
        <v>0</v>
      </c>
      <c r="CL42" s="165">
        <v>0</v>
      </c>
      <c r="CM42" s="165">
        <v>0</v>
      </c>
      <c r="CN42" s="165">
        <v>0</v>
      </c>
      <c r="CO42" s="165">
        <v>0</v>
      </c>
      <c r="CP42" s="165">
        <v>0</v>
      </c>
      <c r="CQ42" s="165">
        <v>0</v>
      </c>
      <c r="CR42" s="165">
        <v>0</v>
      </c>
      <c r="CS42" s="165">
        <v>0</v>
      </c>
      <c r="CT42" s="165">
        <v>0</v>
      </c>
      <c r="CU42" s="165">
        <v>0</v>
      </c>
      <c r="CV42" s="165">
        <v>0</v>
      </c>
      <c r="CW42" s="165">
        <v>0</v>
      </c>
      <c r="CX42" s="165">
        <v>0</v>
      </c>
      <c r="CY42" s="165">
        <v>0</v>
      </c>
      <c r="CZ42" s="165">
        <v>0</v>
      </c>
      <c r="DA42" s="165">
        <v>0</v>
      </c>
      <c r="DB42" s="165">
        <v>0</v>
      </c>
      <c r="DC42" s="165">
        <v>0</v>
      </c>
      <c r="DE42" s="45">
        <f t="shared" si="30"/>
        <v>0</v>
      </c>
      <c r="DF42" s="45">
        <f t="shared" si="22"/>
        <v>0</v>
      </c>
      <c r="DG42">
        <f t="shared" si="29"/>
        <v>21</v>
      </c>
      <c r="DH42">
        <v>0</v>
      </c>
    </row>
    <row r="43" spans="1:112" ht="15" customHeight="1">
      <c r="A43" s="123">
        <v>31</v>
      </c>
      <c r="B43" s="5" t="str">
        <f>$B$33&amp;"L."</f>
        <v>D.3.L.</v>
      </c>
      <c r="C43" s="17" t="s">
        <v>15</v>
      </c>
      <c r="D43" s="17"/>
      <c r="E43" s="191">
        <v>0.21</v>
      </c>
      <c r="F43" s="34">
        <f>H43+NPV(FD,I43:INDEX(I43:DC43,PAL))</f>
        <v>0</v>
      </c>
      <c r="G43" s="34">
        <f>SUMIF($H$5:$DC$5,"&lt;="&amp;PAL,$H43:$DC43)</f>
        <v>0</v>
      </c>
      <c r="H43" s="164">
        <v>0</v>
      </c>
      <c r="I43" s="164">
        <v>0</v>
      </c>
      <c r="J43" s="164">
        <v>0</v>
      </c>
      <c r="K43" s="164">
        <v>0</v>
      </c>
      <c r="L43" s="164">
        <v>0</v>
      </c>
      <c r="M43" s="164">
        <v>0</v>
      </c>
      <c r="N43" s="164">
        <v>0</v>
      </c>
      <c r="O43" s="164">
        <v>0</v>
      </c>
      <c r="P43" s="164">
        <v>0</v>
      </c>
      <c r="Q43" s="164">
        <v>0</v>
      </c>
      <c r="R43" s="164">
        <v>0</v>
      </c>
      <c r="S43" s="164">
        <v>0</v>
      </c>
      <c r="T43" s="164">
        <v>0</v>
      </c>
      <c r="U43" s="164">
        <v>0</v>
      </c>
      <c r="V43" s="164">
        <v>0</v>
      </c>
      <c r="W43" s="164">
        <v>0</v>
      </c>
      <c r="X43" s="164">
        <v>0</v>
      </c>
      <c r="Y43" s="164">
        <v>0</v>
      </c>
      <c r="Z43" s="164">
        <v>0</v>
      </c>
      <c r="AA43" s="164">
        <v>0</v>
      </c>
      <c r="AB43" s="164">
        <v>0</v>
      </c>
      <c r="AC43" s="164">
        <v>0</v>
      </c>
      <c r="AD43" s="164">
        <v>0</v>
      </c>
      <c r="AE43" s="164">
        <v>0</v>
      </c>
      <c r="AF43" s="164">
        <v>0</v>
      </c>
      <c r="AG43" s="164">
        <v>0</v>
      </c>
      <c r="AH43" s="164">
        <v>0</v>
      </c>
      <c r="AI43" s="164">
        <v>0</v>
      </c>
      <c r="AJ43" s="164">
        <v>0</v>
      </c>
      <c r="AK43" s="164">
        <v>0</v>
      </c>
      <c r="AL43" s="164">
        <v>0</v>
      </c>
      <c r="AM43" s="164">
        <v>0</v>
      </c>
      <c r="AN43" s="164">
        <v>0</v>
      </c>
      <c r="AO43" s="164">
        <v>0</v>
      </c>
      <c r="AP43" s="164">
        <v>0</v>
      </c>
      <c r="AQ43" s="165">
        <v>0</v>
      </c>
      <c r="AR43" s="164">
        <v>0</v>
      </c>
      <c r="AS43" s="164">
        <v>0</v>
      </c>
      <c r="AT43" s="164">
        <v>0</v>
      </c>
      <c r="AU43" s="164">
        <v>0</v>
      </c>
      <c r="AV43" s="164">
        <v>0</v>
      </c>
      <c r="AW43" s="164">
        <v>0</v>
      </c>
      <c r="AX43" s="164">
        <v>0</v>
      </c>
      <c r="AY43" s="164">
        <v>0</v>
      </c>
      <c r="AZ43" s="164">
        <v>0</v>
      </c>
      <c r="BA43" s="164">
        <v>0</v>
      </c>
      <c r="BB43" s="164">
        <v>0</v>
      </c>
      <c r="BC43" s="164">
        <v>0</v>
      </c>
      <c r="BD43" s="164">
        <v>0</v>
      </c>
      <c r="BE43" s="164">
        <v>0</v>
      </c>
      <c r="BF43" s="164">
        <v>0</v>
      </c>
      <c r="BG43" s="164">
        <v>0</v>
      </c>
      <c r="BH43" s="164">
        <v>0</v>
      </c>
      <c r="BI43" s="164">
        <v>0</v>
      </c>
      <c r="BJ43" s="164">
        <v>0</v>
      </c>
      <c r="BK43" s="164">
        <v>0</v>
      </c>
      <c r="BL43" s="164">
        <v>0</v>
      </c>
      <c r="BM43" s="164">
        <v>0</v>
      </c>
      <c r="BN43" s="164">
        <v>0</v>
      </c>
      <c r="BO43" s="164">
        <v>0</v>
      </c>
      <c r="BP43" s="164">
        <v>0</v>
      </c>
      <c r="BQ43" s="164">
        <v>0</v>
      </c>
      <c r="BR43" s="164">
        <v>0</v>
      </c>
      <c r="BS43" s="164">
        <v>0</v>
      </c>
      <c r="BT43" s="164">
        <v>0</v>
      </c>
      <c r="BU43" s="164">
        <v>0</v>
      </c>
      <c r="BV43" s="164">
        <v>0</v>
      </c>
      <c r="BW43" s="164">
        <v>0</v>
      </c>
      <c r="BX43" s="164">
        <v>0</v>
      </c>
      <c r="BY43" s="164">
        <v>0</v>
      </c>
      <c r="BZ43" s="164">
        <v>0</v>
      </c>
      <c r="CA43" s="164">
        <v>0</v>
      </c>
      <c r="CB43" s="164">
        <v>0</v>
      </c>
      <c r="CC43" s="164">
        <v>0</v>
      </c>
      <c r="CD43" s="164">
        <v>0</v>
      </c>
      <c r="CE43" s="164">
        <v>0</v>
      </c>
      <c r="CF43" s="164">
        <v>0</v>
      </c>
      <c r="CG43" s="164">
        <v>0</v>
      </c>
      <c r="CH43" s="164">
        <v>0</v>
      </c>
      <c r="CI43" s="164">
        <v>0</v>
      </c>
      <c r="CJ43" s="164">
        <v>0</v>
      </c>
      <c r="CK43" s="164">
        <v>0</v>
      </c>
      <c r="CL43" s="164">
        <v>0</v>
      </c>
      <c r="CM43" s="164">
        <v>0</v>
      </c>
      <c r="CN43" s="164">
        <v>0</v>
      </c>
      <c r="CO43" s="164">
        <v>0</v>
      </c>
      <c r="CP43" s="164">
        <v>0</v>
      </c>
      <c r="CQ43" s="164">
        <v>0</v>
      </c>
      <c r="CR43" s="164">
        <v>0</v>
      </c>
      <c r="CS43" s="164">
        <v>0</v>
      </c>
      <c r="CT43" s="164">
        <v>0</v>
      </c>
      <c r="CU43" s="164">
        <v>0</v>
      </c>
      <c r="CV43" s="164">
        <v>0</v>
      </c>
      <c r="CW43" s="164">
        <v>0</v>
      </c>
      <c r="CX43" s="164">
        <v>0</v>
      </c>
      <c r="CY43" s="164">
        <v>0</v>
      </c>
      <c r="CZ43" s="164">
        <v>0</v>
      </c>
      <c r="DA43" s="164">
        <v>0</v>
      </c>
      <c r="DB43" s="164">
        <v>0</v>
      </c>
      <c r="DC43" s="165">
        <v>0</v>
      </c>
      <c r="DE43" s="45">
        <f t="shared" si="30"/>
        <v>0</v>
      </c>
      <c r="DF43" s="45">
        <f t="shared" si="22"/>
        <v>0</v>
      </c>
      <c r="DG43">
        <f t="shared" si="29"/>
        <v>21</v>
      </c>
      <c r="DH43">
        <f>DG43/(100+DG43)</f>
        <v>0.17355371900826447</v>
      </c>
    </row>
    <row r="44" spans="1:112" ht="14.4">
      <c r="A44" s="123">
        <v>32</v>
      </c>
      <c r="B44" s="36" t="s">
        <v>23</v>
      </c>
      <c r="C44" s="160" t="s">
        <v>430</v>
      </c>
      <c r="D44" s="3"/>
      <c r="E44" s="3"/>
      <c r="F44" s="11">
        <f>F45+F55+F66</f>
        <v>70343017.421015412</v>
      </c>
      <c r="G44" s="34">
        <f>SUMIF($H$5:$DC$5,"&lt;="&amp;PAL,$H44:$DC44)</f>
        <v>120834107.89300001</v>
      </c>
      <c r="H44" s="11">
        <f t="shared" ref="H44:AM44" si="31">H45+H55+H66</f>
        <v>0</v>
      </c>
      <c r="I44" s="11">
        <f t="shared" si="31"/>
        <v>5244384.9000000004</v>
      </c>
      <c r="J44" s="11">
        <f t="shared" si="31"/>
        <v>1883482</v>
      </c>
      <c r="K44" s="11">
        <f t="shared" si="31"/>
        <v>7428561.2165000001</v>
      </c>
      <c r="L44" s="11">
        <f t="shared" si="31"/>
        <v>5742151.9300000006</v>
      </c>
      <c r="M44" s="11">
        <f t="shared" si="31"/>
        <v>15398255</v>
      </c>
      <c r="N44" s="11">
        <f t="shared" si="31"/>
        <v>16406185</v>
      </c>
      <c r="O44" s="11">
        <f t="shared" si="31"/>
        <v>9258800</v>
      </c>
      <c r="P44" s="11">
        <f t="shared" si="31"/>
        <v>0</v>
      </c>
      <c r="Q44" s="11">
        <f t="shared" si="31"/>
        <v>0</v>
      </c>
      <c r="R44" s="11">
        <f t="shared" si="31"/>
        <v>0</v>
      </c>
      <c r="S44" s="11">
        <f t="shared" si="31"/>
        <v>0</v>
      </c>
      <c r="T44" s="11">
        <f t="shared" si="31"/>
        <v>16715.900000000001</v>
      </c>
      <c r="U44" s="11">
        <f t="shared" si="31"/>
        <v>0</v>
      </c>
      <c r="V44" s="11">
        <f t="shared" si="31"/>
        <v>0</v>
      </c>
      <c r="W44" s="11">
        <f t="shared" si="31"/>
        <v>0</v>
      </c>
      <c r="X44" s="11">
        <f t="shared" si="31"/>
        <v>0</v>
      </c>
      <c r="Y44" s="11">
        <f t="shared" si="31"/>
        <v>0</v>
      </c>
      <c r="Z44" s="11">
        <f t="shared" si="31"/>
        <v>0</v>
      </c>
      <c r="AA44" s="11">
        <f t="shared" si="31"/>
        <v>0</v>
      </c>
      <c r="AB44" s="11">
        <f t="shared" si="31"/>
        <v>0</v>
      </c>
      <c r="AC44" s="11">
        <f t="shared" si="31"/>
        <v>0</v>
      </c>
      <c r="AD44" s="11">
        <f t="shared" si="31"/>
        <v>4187857</v>
      </c>
      <c r="AE44" s="11">
        <f t="shared" si="31"/>
        <v>16715.900000000001</v>
      </c>
      <c r="AF44" s="11">
        <f t="shared" si="31"/>
        <v>0</v>
      </c>
      <c r="AG44" s="11">
        <f t="shared" si="31"/>
        <v>0</v>
      </c>
      <c r="AH44" s="11">
        <f t="shared" si="31"/>
        <v>27030583.146499999</v>
      </c>
      <c r="AI44" s="11">
        <f t="shared" si="31"/>
        <v>0</v>
      </c>
      <c r="AJ44" s="11">
        <f t="shared" si="31"/>
        <v>0</v>
      </c>
      <c r="AK44" s="11">
        <f t="shared" si="31"/>
        <v>1206330</v>
      </c>
      <c r="AL44" s="11">
        <f t="shared" si="31"/>
        <v>0</v>
      </c>
      <c r="AM44" s="11">
        <f t="shared" si="31"/>
        <v>0</v>
      </c>
      <c r="AN44" s="11">
        <f t="shared" ref="AN44:BS44" si="32">AN45+AN55+AN66</f>
        <v>5779770</v>
      </c>
      <c r="AO44" s="11">
        <f t="shared" si="32"/>
        <v>21217600</v>
      </c>
      <c r="AP44" s="11">
        <f t="shared" si="32"/>
        <v>16715.900000000001</v>
      </c>
      <c r="AQ44" s="11">
        <f t="shared" si="32"/>
        <v>0</v>
      </c>
      <c r="AR44" s="11">
        <f t="shared" si="32"/>
        <v>0</v>
      </c>
      <c r="AS44" s="11">
        <f t="shared" si="32"/>
        <v>0</v>
      </c>
      <c r="AT44" s="11">
        <f t="shared" si="32"/>
        <v>0</v>
      </c>
      <c r="AU44" s="11">
        <f t="shared" si="32"/>
        <v>0</v>
      </c>
      <c r="AV44" s="11">
        <f t="shared" si="32"/>
        <v>0</v>
      </c>
      <c r="AW44" s="11">
        <f t="shared" si="32"/>
        <v>0</v>
      </c>
      <c r="AX44" s="11">
        <f t="shared" si="32"/>
        <v>0</v>
      </c>
      <c r="AY44" s="11">
        <f t="shared" si="32"/>
        <v>0</v>
      </c>
      <c r="AZ44" s="11">
        <f t="shared" si="32"/>
        <v>0</v>
      </c>
      <c r="BA44" s="11">
        <f t="shared" si="32"/>
        <v>0</v>
      </c>
      <c r="BB44" s="11">
        <f t="shared" si="32"/>
        <v>0</v>
      </c>
      <c r="BC44" s="11">
        <f t="shared" si="32"/>
        <v>0</v>
      </c>
      <c r="BD44" s="11">
        <f t="shared" si="32"/>
        <v>0</v>
      </c>
      <c r="BE44" s="11">
        <f t="shared" si="32"/>
        <v>0</v>
      </c>
      <c r="BF44" s="11">
        <f t="shared" si="32"/>
        <v>0</v>
      </c>
      <c r="BG44" s="11">
        <f t="shared" si="32"/>
        <v>0</v>
      </c>
      <c r="BH44" s="11">
        <f t="shared" si="32"/>
        <v>0</v>
      </c>
      <c r="BI44" s="11">
        <f t="shared" si="32"/>
        <v>0</v>
      </c>
      <c r="BJ44" s="11">
        <f t="shared" si="32"/>
        <v>0</v>
      </c>
      <c r="BK44" s="11">
        <f t="shared" si="32"/>
        <v>0</v>
      </c>
      <c r="BL44" s="11">
        <f t="shared" si="32"/>
        <v>0</v>
      </c>
      <c r="BM44" s="11">
        <f t="shared" si="32"/>
        <v>0</v>
      </c>
      <c r="BN44" s="11">
        <f t="shared" si="32"/>
        <v>0</v>
      </c>
      <c r="BO44" s="11">
        <f t="shared" si="32"/>
        <v>0</v>
      </c>
      <c r="BP44" s="11">
        <f t="shared" si="32"/>
        <v>0</v>
      </c>
      <c r="BQ44" s="11">
        <f t="shared" si="32"/>
        <v>0</v>
      </c>
      <c r="BR44" s="11">
        <f t="shared" si="32"/>
        <v>0</v>
      </c>
      <c r="BS44" s="11">
        <f t="shared" si="32"/>
        <v>0</v>
      </c>
      <c r="BT44" s="11">
        <f t="shared" ref="BT44:CY44" si="33">BT45+BT55+BT66</f>
        <v>0</v>
      </c>
      <c r="BU44" s="11">
        <f t="shared" si="33"/>
        <v>0</v>
      </c>
      <c r="BV44" s="11">
        <f t="shared" si="33"/>
        <v>0</v>
      </c>
      <c r="BW44" s="11">
        <f t="shared" si="33"/>
        <v>0</v>
      </c>
      <c r="BX44" s="11">
        <f t="shared" si="33"/>
        <v>0</v>
      </c>
      <c r="BY44" s="11">
        <f t="shared" si="33"/>
        <v>0</v>
      </c>
      <c r="BZ44" s="11">
        <f t="shared" si="33"/>
        <v>0</v>
      </c>
      <c r="CA44" s="11">
        <f t="shared" si="33"/>
        <v>0</v>
      </c>
      <c r="CB44" s="11">
        <f t="shared" si="33"/>
        <v>0</v>
      </c>
      <c r="CC44" s="11">
        <f t="shared" si="33"/>
        <v>0</v>
      </c>
      <c r="CD44" s="11">
        <f t="shared" si="33"/>
        <v>0</v>
      </c>
      <c r="CE44" s="11">
        <f t="shared" si="33"/>
        <v>0</v>
      </c>
      <c r="CF44" s="11">
        <f t="shared" si="33"/>
        <v>0</v>
      </c>
      <c r="CG44" s="11">
        <f t="shared" si="33"/>
        <v>0</v>
      </c>
      <c r="CH44" s="11">
        <f t="shared" si="33"/>
        <v>0</v>
      </c>
      <c r="CI44" s="11">
        <f t="shared" si="33"/>
        <v>0</v>
      </c>
      <c r="CJ44" s="11">
        <f t="shared" si="33"/>
        <v>0</v>
      </c>
      <c r="CK44" s="11">
        <f t="shared" si="33"/>
        <v>0</v>
      </c>
      <c r="CL44" s="11">
        <f t="shared" si="33"/>
        <v>0</v>
      </c>
      <c r="CM44" s="11">
        <f t="shared" si="33"/>
        <v>0</v>
      </c>
      <c r="CN44" s="11">
        <f t="shared" si="33"/>
        <v>0</v>
      </c>
      <c r="CO44" s="11">
        <f t="shared" si="33"/>
        <v>0</v>
      </c>
      <c r="CP44" s="11">
        <f t="shared" si="33"/>
        <v>0</v>
      </c>
      <c r="CQ44" s="11">
        <f t="shared" si="33"/>
        <v>0</v>
      </c>
      <c r="CR44" s="11">
        <f t="shared" si="33"/>
        <v>0</v>
      </c>
      <c r="CS44" s="11">
        <f t="shared" si="33"/>
        <v>0</v>
      </c>
      <c r="CT44" s="11">
        <f t="shared" si="33"/>
        <v>0</v>
      </c>
      <c r="CU44" s="11">
        <f t="shared" si="33"/>
        <v>0</v>
      </c>
      <c r="CV44" s="11">
        <f t="shared" si="33"/>
        <v>0</v>
      </c>
      <c r="CW44" s="11">
        <f t="shared" si="33"/>
        <v>0</v>
      </c>
      <c r="CX44" s="11">
        <f t="shared" si="33"/>
        <v>0</v>
      </c>
      <c r="CY44" s="11">
        <f t="shared" si="33"/>
        <v>0</v>
      </c>
      <c r="CZ44" s="11">
        <f t="shared" ref="CZ44:DC44" si="34">CZ45+CZ55+CZ66</f>
        <v>0</v>
      </c>
      <c r="DA44" s="11">
        <f t="shared" si="34"/>
        <v>0</v>
      </c>
      <c r="DB44" s="11">
        <f t="shared" si="34"/>
        <v>0</v>
      </c>
      <c r="DC44" s="11">
        <f t="shared" si="34"/>
        <v>0</v>
      </c>
      <c r="DF44" s="45">
        <f t="shared" si="22"/>
        <v>15</v>
      </c>
    </row>
    <row r="45" spans="1:112" ht="15" customHeight="1">
      <c r="A45" s="123">
        <v>33</v>
      </c>
      <c r="B45" s="36" t="s">
        <v>34</v>
      </c>
      <c r="C45" s="15" t="s">
        <v>2</v>
      </c>
      <c r="D45" s="3"/>
      <c r="E45" s="3"/>
      <c r="F45" s="11">
        <f>SUM(F46:F52)+F53</f>
        <v>70343017.421015412</v>
      </c>
      <c r="G45" s="34">
        <f>SUMIF($H$5:$DC$5,"&lt;="&amp;PAL,$H45:$DC45)</f>
        <v>120834107.89300001</v>
      </c>
      <c r="H45" s="11">
        <f t="shared" ref="H45:AM45" si="35">SUM(H46:H52)+H53</f>
        <v>0</v>
      </c>
      <c r="I45" s="11">
        <f t="shared" si="35"/>
        <v>5244384.9000000004</v>
      </c>
      <c r="J45" s="11">
        <f t="shared" si="35"/>
        <v>1883482</v>
      </c>
      <c r="K45" s="11">
        <f t="shared" si="35"/>
        <v>7428561.2165000001</v>
      </c>
      <c r="L45" s="11">
        <f t="shared" si="35"/>
        <v>5742151.9300000006</v>
      </c>
      <c r="M45" s="11">
        <f t="shared" si="35"/>
        <v>15398255</v>
      </c>
      <c r="N45" s="11">
        <f t="shared" si="35"/>
        <v>16406185</v>
      </c>
      <c r="O45" s="11">
        <f t="shared" si="35"/>
        <v>9258800</v>
      </c>
      <c r="P45" s="11">
        <f t="shared" si="35"/>
        <v>0</v>
      </c>
      <c r="Q45" s="11">
        <f t="shared" si="35"/>
        <v>0</v>
      </c>
      <c r="R45" s="11">
        <f t="shared" si="35"/>
        <v>0</v>
      </c>
      <c r="S45" s="11">
        <f t="shared" si="35"/>
        <v>0</v>
      </c>
      <c r="T45" s="11">
        <f t="shared" si="35"/>
        <v>16715.900000000001</v>
      </c>
      <c r="U45" s="11">
        <f t="shared" si="35"/>
        <v>0</v>
      </c>
      <c r="V45" s="11">
        <f t="shared" si="35"/>
        <v>0</v>
      </c>
      <c r="W45" s="11">
        <f t="shared" si="35"/>
        <v>0</v>
      </c>
      <c r="X45" s="11">
        <f t="shared" si="35"/>
        <v>0</v>
      </c>
      <c r="Y45" s="11">
        <f t="shared" si="35"/>
        <v>0</v>
      </c>
      <c r="Z45" s="11">
        <f t="shared" si="35"/>
        <v>0</v>
      </c>
      <c r="AA45" s="11">
        <f t="shared" si="35"/>
        <v>0</v>
      </c>
      <c r="AB45" s="11">
        <f t="shared" si="35"/>
        <v>0</v>
      </c>
      <c r="AC45" s="11">
        <f t="shared" si="35"/>
        <v>0</v>
      </c>
      <c r="AD45" s="11">
        <f t="shared" si="35"/>
        <v>4187857</v>
      </c>
      <c r="AE45" s="11">
        <f t="shared" si="35"/>
        <v>16715.900000000001</v>
      </c>
      <c r="AF45" s="11">
        <f t="shared" si="35"/>
        <v>0</v>
      </c>
      <c r="AG45" s="11">
        <f t="shared" si="35"/>
        <v>0</v>
      </c>
      <c r="AH45" s="11">
        <f t="shared" si="35"/>
        <v>27030583.146499999</v>
      </c>
      <c r="AI45" s="11">
        <f t="shared" si="35"/>
        <v>0</v>
      </c>
      <c r="AJ45" s="11">
        <f t="shared" si="35"/>
        <v>0</v>
      </c>
      <c r="AK45" s="11">
        <f t="shared" si="35"/>
        <v>1206330</v>
      </c>
      <c r="AL45" s="11">
        <f t="shared" si="35"/>
        <v>0</v>
      </c>
      <c r="AM45" s="11">
        <f t="shared" si="35"/>
        <v>0</v>
      </c>
      <c r="AN45" s="11">
        <f t="shared" ref="AN45:BS45" si="36">SUM(AN46:AN52)+AN53</f>
        <v>5779770</v>
      </c>
      <c r="AO45" s="11">
        <f t="shared" si="36"/>
        <v>21217600</v>
      </c>
      <c r="AP45" s="11">
        <f t="shared" si="36"/>
        <v>16715.900000000001</v>
      </c>
      <c r="AQ45" s="11">
        <f t="shared" si="36"/>
        <v>0</v>
      </c>
      <c r="AR45" s="11">
        <f t="shared" si="36"/>
        <v>0</v>
      </c>
      <c r="AS45" s="11">
        <f t="shared" si="36"/>
        <v>0</v>
      </c>
      <c r="AT45" s="11">
        <f t="shared" si="36"/>
        <v>0</v>
      </c>
      <c r="AU45" s="11">
        <f t="shared" si="36"/>
        <v>0</v>
      </c>
      <c r="AV45" s="11">
        <f t="shared" si="36"/>
        <v>0</v>
      </c>
      <c r="AW45" s="11">
        <f t="shared" si="36"/>
        <v>0</v>
      </c>
      <c r="AX45" s="11">
        <f t="shared" si="36"/>
        <v>0</v>
      </c>
      <c r="AY45" s="11">
        <f t="shared" si="36"/>
        <v>0</v>
      </c>
      <c r="AZ45" s="11">
        <f t="shared" si="36"/>
        <v>0</v>
      </c>
      <c r="BA45" s="11">
        <f t="shared" si="36"/>
        <v>0</v>
      </c>
      <c r="BB45" s="11">
        <f t="shared" si="36"/>
        <v>0</v>
      </c>
      <c r="BC45" s="11">
        <f t="shared" si="36"/>
        <v>0</v>
      </c>
      <c r="BD45" s="11">
        <f t="shared" si="36"/>
        <v>0</v>
      </c>
      <c r="BE45" s="11">
        <f t="shared" si="36"/>
        <v>0</v>
      </c>
      <c r="BF45" s="11">
        <f t="shared" si="36"/>
        <v>0</v>
      </c>
      <c r="BG45" s="11">
        <f t="shared" si="36"/>
        <v>0</v>
      </c>
      <c r="BH45" s="11">
        <f t="shared" si="36"/>
        <v>0</v>
      </c>
      <c r="BI45" s="11">
        <f t="shared" si="36"/>
        <v>0</v>
      </c>
      <c r="BJ45" s="11">
        <f t="shared" si="36"/>
        <v>0</v>
      </c>
      <c r="BK45" s="11">
        <f t="shared" si="36"/>
        <v>0</v>
      </c>
      <c r="BL45" s="11">
        <f t="shared" si="36"/>
        <v>0</v>
      </c>
      <c r="BM45" s="11">
        <f t="shared" si="36"/>
        <v>0</v>
      </c>
      <c r="BN45" s="11">
        <f t="shared" si="36"/>
        <v>0</v>
      </c>
      <c r="BO45" s="11">
        <f t="shared" si="36"/>
        <v>0</v>
      </c>
      <c r="BP45" s="11">
        <f t="shared" si="36"/>
        <v>0</v>
      </c>
      <c r="BQ45" s="11">
        <f t="shared" si="36"/>
        <v>0</v>
      </c>
      <c r="BR45" s="11">
        <f t="shared" si="36"/>
        <v>0</v>
      </c>
      <c r="BS45" s="11">
        <f t="shared" si="36"/>
        <v>0</v>
      </c>
      <c r="BT45" s="11">
        <f t="shared" ref="BT45:CY45" si="37">SUM(BT46:BT52)+BT53</f>
        <v>0</v>
      </c>
      <c r="BU45" s="11">
        <f t="shared" si="37"/>
        <v>0</v>
      </c>
      <c r="BV45" s="11">
        <f t="shared" si="37"/>
        <v>0</v>
      </c>
      <c r="BW45" s="11">
        <f t="shared" si="37"/>
        <v>0</v>
      </c>
      <c r="BX45" s="11">
        <f t="shared" si="37"/>
        <v>0</v>
      </c>
      <c r="BY45" s="11">
        <f t="shared" si="37"/>
        <v>0</v>
      </c>
      <c r="BZ45" s="11">
        <f t="shared" si="37"/>
        <v>0</v>
      </c>
      <c r="CA45" s="11">
        <f t="shared" si="37"/>
        <v>0</v>
      </c>
      <c r="CB45" s="11">
        <f t="shared" si="37"/>
        <v>0</v>
      </c>
      <c r="CC45" s="11">
        <f t="shared" si="37"/>
        <v>0</v>
      </c>
      <c r="CD45" s="11">
        <f t="shared" si="37"/>
        <v>0</v>
      </c>
      <c r="CE45" s="11">
        <f t="shared" si="37"/>
        <v>0</v>
      </c>
      <c r="CF45" s="11">
        <f t="shared" si="37"/>
        <v>0</v>
      </c>
      <c r="CG45" s="11">
        <f t="shared" si="37"/>
        <v>0</v>
      </c>
      <c r="CH45" s="11">
        <f t="shared" si="37"/>
        <v>0</v>
      </c>
      <c r="CI45" s="11">
        <f t="shared" si="37"/>
        <v>0</v>
      </c>
      <c r="CJ45" s="11">
        <f t="shared" si="37"/>
        <v>0</v>
      </c>
      <c r="CK45" s="11">
        <f t="shared" si="37"/>
        <v>0</v>
      </c>
      <c r="CL45" s="11">
        <f t="shared" si="37"/>
        <v>0</v>
      </c>
      <c r="CM45" s="11">
        <f t="shared" si="37"/>
        <v>0</v>
      </c>
      <c r="CN45" s="11">
        <f t="shared" si="37"/>
        <v>0</v>
      </c>
      <c r="CO45" s="11">
        <f t="shared" si="37"/>
        <v>0</v>
      </c>
      <c r="CP45" s="11">
        <f t="shared" si="37"/>
        <v>0</v>
      </c>
      <c r="CQ45" s="11">
        <f t="shared" si="37"/>
        <v>0</v>
      </c>
      <c r="CR45" s="11">
        <f t="shared" si="37"/>
        <v>0</v>
      </c>
      <c r="CS45" s="11">
        <f t="shared" si="37"/>
        <v>0</v>
      </c>
      <c r="CT45" s="11">
        <f t="shared" si="37"/>
        <v>0</v>
      </c>
      <c r="CU45" s="11">
        <f t="shared" si="37"/>
        <v>0</v>
      </c>
      <c r="CV45" s="11">
        <f t="shared" si="37"/>
        <v>0</v>
      </c>
      <c r="CW45" s="11">
        <f t="shared" si="37"/>
        <v>0</v>
      </c>
      <c r="CX45" s="11">
        <f t="shared" si="37"/>
        <v>0</v>
      </c>
      <c r="CY45" s="11">
        <f t="shared" si="37"/>
        <v>0</v>
      </c>
      <c r="CZ45" s="11">
        <f t="shared" ref="CZ45:DC45" si="38">SUM(CZ46:CZ52)+CZ53</f>
        <v>0</v>
      </c>
      <c r="DA45" s="11">
        <f t="shared" si="38"/>
        <v>0</v>
      </c>
      <c r="DB45" s="11">
        <f t="shared" si="38"/>
        <v>0</v>
      </c>
      <c r="DC45" s="11">
        <f t="shared" si="38"/>
        <v>0</v>
      </c>
      <c r="DF45" s="45">
        <f t="shared" si="22"/>
        <v>15</v>
      </c>
    </row>
    <row r="46" spans="1:112" ht="14.4">
      <c r="A46" s="123">
        <v>34</v>
      </c>
      <c r="B46" s="5" t="str">
        <f>$B$45&amp;"1."</f>
        <v>E.1.1.</v>
      </c>
      <c r="C46" s="163" t="s">
        <v>1012</v>
      </c>
      <c r="D46" s="6"/>
      <c r="E46" s="191">
        <v>0.21</v>
      </c>
      <c r="F46" s="34">
        <f>H46+NPV(FD,I46:INDEX(I46:DC46,PAL))</f>
        <v>1845484.9112426036</v>
      </c>
      <c r="G46" s="34">
        <f>SUMIF($H$5:$DC$5,"&lt;="&amp;PAL,$H46:$DC46)</f>
        <v>1922964</v>
      </c>
      <c r="H46" s="37">
        <f>'Prielaidos AB „Via Lietuva"'!G10</f>
        <v>0</v>
      </c>
      <c r="I46" s="37">
        <f>'Prielaidos AB „Via Lietuva"'!H10</f>
        <v>1827812</v>
      </c>
      <c r="J46" s="37">
        <f>'Prielaidos AB „Via Lietuva"'!I10</f>
        <v>95152</v>
      </c>
      <c r="K46" s="37">
        <f>'Prielaidos AB „Via Lietuva"'!J10</f>
        <v>0</v>
      </c>
      <c r="L46" s="37">
        <f>'Prielaidos AB „Via Lietuva"'!K10</f>
        <v>0</v>
      </c>
      <c r="M46" s="37">
        <f>'Prielaidos AB „Via Lietuva"'!L10</f>
        <v>0</v>
      </c>
      <c r="N46" s="37">
        <f>'Prielaidos AB „Via Lietuva"'!M10</f>
        <v>0</v>
      </c>
      <c r="O46" s="37">
        <f>'Prielaidos AB „Via Lietuva"'!N10</f>
        <v>0</v>
      </c>
      <c r="P46" s="37">
        <f>'Prielaidos AB „Via Lietuva"'!O10</f>
        <v>0</v>
      </c>
      <c r="Q46" s="37">
        <v>0</v>
      </c>
      <c r="R46" s="37">
        <v>0</v>
      </c>
      <c r="S46" s="37">
        <v>0</v>
      </c>
      <c r="T46" s="37">
        <v>0</v>
      </c>
      <c r="U46" s="37">
        <v>0</v>
      </c>
      <c r="V46" s="37">
        <v>0</v>
      </c>
      <c r="W46" s="37">
        <v>0</v>
      </c>
      <c r="X46" s="37">
        <v>0</v>
      </c>
      <c r="Y46" s="37">
        <v>0</v>
      </c>
      <c r="Z46" s="37">
        <v>0</v>
      </c>
      <c r="AA46" s="37">
        <v>0</v>
      </c>
      <c r="AB46" s="37">
        <v>0</v>
      </c>
      <c r="AC46" s="37">
        <v>0</v>
      </c>
      <c r="AD46" s="37">
        <v>0</v>
      </c>
      <c r="AE46" s="37">
        <v>0</v>
      </c>
      <c r="AF46" s="37">
        <v>0</v>
      </c>
      <c r="AG46" s="37">
        <v>0</v>
      </c>
      <c r="AH46" s="37">
        <v>0</v>
      </c>
      <c r="AI46" s="37">
        <v>0</v>
      </c>
      <c r="AJ46" s="37">
        <v>0</v>
      </c>
      <c r="AK46" s="37">
        <v>0</v>
      </c>
      <c r="AL46" s="37">
        <v>0</v>
      </c>
      <c r="AM46" s="37">
        <v>0</v>
      </c>
      <c r="AN46" s="37">
        <v>0</v>
      </c>
      <c r="AO46" s="37">
        <v>0</v>
      </c>
      <c r="AP46" s="37">
        <v>0</v>
      </c>
      <c r="AQ46" s="37">
        <v>0</v>
      </c>
      <c r="AR46" s="37">
        <v>0</v>
      </c>
      <c r="AS46" s="37">
        <v>0</v>
      </c>
      <c r="AT46" s="37">
        <v>0</v>
      </c>
      <c r="AU46" s="37">
        <v>0</v>
      </c>
      <c r="AV46" s="37">
        <v>0</v>
      </c>
      <c r="AW46" s="37">
        <v>0</v>
      </c>
      <c r="AX46" s="37">
        <v>0</v>
      </c>
      <c r="AY46" s="37">
        <v>0</v>
      </c>
      <c r="AZ46" s="37">
        <v>0</v>
      </c>
      <c r="BA46" s="37">
        <v>0</v>
      </c>
      <c r="BB46" s="37">
        <v>0</v>
      </c>
      <c r="BC46" s="37">
        <v>0</v>
      </c>
      <c r="BD46" s="37">
        <v>0</v>
      </c>
      <c r="BE46" s="37">
        <v>0</v>
      </c>
      <c r="BF46" s="37">
        <v>0</v>
      </c>
      <c r="BG46" s="37">
        <v>0</v>
      </c>
      <c r="BH46" s="37">
        <v>0</v>
      </c>
      <c r="BI46" s="37">
        <v>0</v>
      </c>
      <c r="BJ46" s="37">
        <v>0</v>
      </c>
      <c r="BK46" s="37">
        <v>0</v>
      </c>
      <c r="BL46" s="37">
        <v>0</v>
      </c>
      <c r="BM46" s="37">
        <v>0</v>
      </c>
      <c r="BN46" s="37">
        <v>0</v>
      </c>
      <c r="BO46" s="37">
        <v>0</v>
      </c>
      <c r="BP46" s="37">
        <v>0</v>
      </c>
      <c r="BQ46" s="37">
        <v>0</v>
      </c>
      <c r="BR46" s="37">
        <v>0</v>
      </c>
      <c r="BS46" s="37">
        <v>0</v>
      </c>
      <c r="BT46" s="37">
        <v>0</v>
      </c>
      <c r="BU46" s="37">
        <v>0</v>
      </c>
      <c r="BV46" s="37">
        <v>0</v>
      </c>
      <c r="BW46" s="37">
        <v>0</v>
      </c>
      <c r="BX46" s="37">
        <v>0</v>
      </c>
      <c r="BY46" s="37">
        <v>0</v>
      </c>
      <c r="BZ46" s="37">
        <v>0</v>
      </c>
      <c r="CA46" s="37">
        <v>0</v>
      </c>
      <c r="CB46" s="37">
        <v>0</v>
      </c>
      <c r="CC46" s="37">
        <v>0</v>
      </c>
      <c r="CD46" s="37">
        <v>0</v>
      </c>
      <c r="CE46" s="37">
        <v>0</v>
      </c>
      <c r="CF46" s="37">
        <v>0</v>
      </c>
      <c r="CG46" s="37">
        <v>0</v>
      </c>
      <c r="CH46" s="37">
        <v>0</v>
      </c>
      <c r="CI46" s="37">
        <v>0</v>
      </c>
      <c r="CJ46" s="37">
        <v>0</v>
      </c>
      <c r="CK46" s="37">
        <v>0</v>
      </c>
      <c r="CL46" s="37">
        <v>0</v>
      </c>
      <c r="CM46" s="37">
        <v>0</v>
      </c>
      <c r="CN46" s="37">
        <v>0</v>
      </c>
      <c r="CO46" s="37">
        <v>0</v>
      </c>
      <c r="CP46" s="37">
        <v>0</v>
      </c>
      <c r="CQ46" s="37">
        <v>0</v>
      </c>
      <c r="CR46" s="37">
        <v>0</v>
      </c>
      <c r="CS46" s="37">
        <v>0</v>
      </c>
      <c r="CT46" s="37">
        <v>0</v>
      </c>
      <c r="CU46" s="37">
        <v>0</v>
      </c>
      <c r="CV46" s="37">
        <v>0</v>
      </c>
      <c r="CW46" s="37">
        <v>0</v>
      </c>
      <c r="CX46" s="37">
        <v>0</v>
      </c>
      <c r="CY46" s="37">
        <v>0</v>
      </c>
      <c r="CZ46" s="37">
        <v>0</v>
      </c>
      <c r="DA46" s="37">
        <v>0</v>
      </c>
      <c r="DB46" s="37">
        <v>0</v>
      </c>
      <c r="DC46" s="37">
        <v>0</v>
      </c>
      <c r="DE46" s="45">
        <f>COUNTBLANK(H46:DC46)</f>
        <v>0</v>
      </c>
      <c r="DF46" s="45">
        <f t="shared" si="22"/>
        <v>2</v>
      </c>
      <c r="DG46">
        <f t="shared" ref="DG46:DG54" si="39">IF(ISNUMBER(E46),E46*100,0)</f>
        <v>21</v>
      </c>
      <c r="DH46">
        <v>0</v>
      </c>
    </row>
    <row r="47" spans="1:112" ht="72">
      <c r="A47" s="123">
        <v>35</v>
      </c>
      <c r="B47" s="5" t="str">
        <f>$B$45&amp;"2."</f>
        <v>E.1.2.</v>
      </c>
      <c r="C47" s="163" t="s">
        <v>883</v>
      </c>
      <c r="D47" s="6"/>
      <c r="E47" s="191">
        <v>0.21</v>
      </c>
      <c r="F47" s="34">
        <f>H47+NPV(FD,I47:INDEX(I47:DC47,PAL))</f>
        <v>26732497.798268232</v>
      </c>
      <c r="G47" s="34">
        <f>SUMIF($H$5:$DC$5,"&lt;="&amp;PAL,$H47:$DC47)</f>
        <v>31235156.046500001</v>
      </c>
      <c r="H47" s="37">
        <f>'Prielaidos (LTGI)'!F5</f>
        <v>0</v>
      </c>
      <c r="I47" s="37">
        <f>'Prielaidos (LTGI)'!G5</f>
        <v>3416572.9</v>
      </c>
      <c r="J47" s="37">
        <f>'Prielaidos (LTGI)'!H5</f>
        <v>788000</v>
      </c>
      <c r="K47" s="37">
        <f>'Prielaidos (LTGI)'!I5</f>
        <v>7222561.2165000001</v>
      </c>
      <c r="L47" s="37">
        <f>'Prielaidos (LTGI)'!J5</f>
        <v>4649381.9300000006</v>
      </c>
      <c r="M47" s="37">
        <f>'Prielaidos (LTGI)'!K5</f>
        <v>10867385</v>
      </c>
      <c r="N47" s="37">
        <f>'Prielaidos (LTGI)'!L5</f>
        <v>4291255</v>
      </c>
      <c r="O47" s="37">
        <v>0</v>
      </c>
      <c r="P47" s="37">
        <v>0</v>
      </c>
      <c r="Q47" s="37">
        <v>0</v>
      </c>
      <c r="R47" s="37">
        <v>0</v>
      </c>
      <c r="S47" s="37">
        <v>0</v>
      </c>
      <c r="T47" s="37">
        <v>0</v>
      </c>
      <c r="U47" s="37">
        <v>0</v>
      </c>
      <c r="V47" s="37">
        <v>0</v>
      </c>
      <c r="W47" s="37">
        <v>0</v>
      </c>
      <c r="X47" s="37">
        <v>0</v>
      </c>
      <c r="Y47" s="37">
        <v>0</v>
      </c>
      <c r="Z47" s="37">
        <v>0</v>
      </c>
      <c r="AA47" s="37">
        <v>0</v>
      </c>
      <c r="AB47" s="37">
        <v>0</v>
      </c>
      <c r="AC47" s="37">
        <v>0</v>
      </c>
      <c r="AD47" s="37">
        <v>0</v>
      </c>
      <c r="AE47" s="37">
        <v>0</v>
      </c>
      <c r="AF47" s="37">
        <v>0</v>
      </c>
      <c r="AG47" s="37">
        <v>0</v>
      </c>
      <c r="AH47" s="37">
        <v>0</v>
      </c>
      <c r="AI47" s="37">
        <v>0</v>
      </c>
      <c r="AJ47" s="37">
        <v>0</v>
      </c>
      <c r="AK47" s="37">
        <v>0</v>
      </c>
      <c r="AL47" s="37">
        <v>0</v>
      </c>
      <c r="AM47" s="37">
        <v>0</v>
      </c>
      <c r="AN47" s="37">
        <v>0</v>
      </c>
      <c r="AO47" s="37">
        <v>0</v>
      </c>
      <c r="AP47" s="37">
        <v>0</v>
      </c>
      <c r="AQ47" s="37">
        <v>0</v>
      </c>
      <c r="AR47" s="37">
        <v>0</v>
      </c>
      <c r="AS47" s="37">
        <v>0</v>
      </c>
      <c r="AT47" s="37">
        <v>0</v>
      </c>
      <c r="AU47" s="37">
        <v>0</v>
      </c>
      <c r="AV47" s="37">
        <v>0</v>
      </c>
      <c r="AW47" s="37">
        <v>0</v>
      </c>
      <c r="AX47" s="37">
        <v>0</v>
      </c>
      <c r="AY47" s="37">
        <v>0</v>
      </c>
      <c r="AZ47" s="37">
        <v>0</v>
      </c>
      <c r="BA47" s="37">
        <v>0</v>
      </c>
      <c r="BB47" s="37">
        <v>0</v>
      </c>
      <c r="BC47" s="37">
        <v>0</v>
      </c>
      <c r="BD47" s="37">
        <v>0</v>
      </c>
      <c r="BE47" s="37">
        <v>0</v>
      </c>
      <c r="BF47" s="37">
        <v>0</v>
      </c>
      <c r="BG47" s="37">
        <v>0</v>
      </c>
      <c r="BH47" s="37">
        <v>0</v>
      </c>
      <c r="BI47" s="37">
        <v>0</v>
      </c>
      <c r="BJ47" s="37">
        <v>0</v>
      </c>
      <c r="BK47" s="37">
        <v>0</v>
      </c>
      <c r="BL47" s="37">
        <v>0</v>
      </c>
      <c r="BM47" s="37">
        <v>0</v>
      </c>
      <c r="BN47" s="37">
        <v>0</v>
      </c>
      <c r="BO47" s="37">
        <v>0</v>
      </c>
      <c r="BP47" s="37">
        <v>0</v>
      </c>
      <c r="BQ47" s="37">
        <v>0</v>
      </c>
      <c r="BR47" s="37">
        <v>0</v>
      </c>
      <c r="BS47" s="37">
        <v>0</v>
      </c>
      <c r="BT47" s="37">
        <v>0</v>
      </c>
      <c r="BU47" s="37">
        <v>0</v>
      </c>
      <c r="BV47" s="37">
        <v>0</v>
      </c>
      <c r="BW47" s="37">
        <v>0</v>
      </c>
      <c r="BX47" s="37">
        <v>0</v>
      </c>
      <c r="BY47" s="37">
        <v>0</v>
      </c>
      <c r="BZ47" s="37">
        <v>0</v>
      </c>
      <c r="CA47" s="37">
        <v>0</v>
      </c>
      <c r="CB47" s="37">
        <v>0</v>
      </c>
      <c r="CC47" s="37">
        <v>0</v>
      </c>
      <c r="CD47" s="37">
        <v>0</v>
      </c>
      <c r="CE47" s="37">
        <v>0</v>
      </c>
      <c r="CF47" s="37">
        <v>0</v>
      </c>
      <c r="CG47" s="37">
        <v>0</v>
      </c>
      <c r="CH47" s="37">
        <v>0</v>
      </c>
      <c r="CI47" s="37">
        <v>0</v>
      </c>
      <c r="CJ47" s="37">
        <v>0</v>
      </c>
      <c r="CK47" s="37">
        <v>0</v>
      </c>
      <c r="CL47" s="37">
        <v>0</v>
      </c>
      <c r="CM47" s="37">
        <v>0</v>
      </c>
      <c r="CN47" s="37">
        <v>0</v>
      </c>
      <c r="CO47" s="37">
        <v>0</v>
      </c>
      <c r="CP47" s="37">
        <v>0</v>
      </c>
      <c r="CQ47" s="37">
        <v>0</v>
      </c>
      <c r="CR47" s="37">
        <v>0</v>
      </c>
      <c r="CS47" s="37">
        <v>0</v>
      </c>
      <c r="CT47" s="37">
        <v>0</v>
      </c>
      <c r="CU47" s="37">
        <v>0</v>
      </c>
      <c r="CV47" s="37">
        <v>0</v>
      </c>
      <c r="CW47" s="37">
        <v>0</v>
      </c>
      <c r="CX47" s="37">
        <v>0</v>
      </c>
      <c r="CY47" s="37">
        <v>0</v>
      </c>
      <c r="CZ47" s="37">
        <v>0</v>
      </c>
      <c r="DA47" s="37">
        <v>0</v>
      </c>
      <c r="DB47" s="37">
        <v>0</v>
      </c>
      <c r="DC47" s="37">
        <v>0</v>
      </c>
      <c r="DE47" s="45">
        <f t="shared" ref="DE47:DE54" si="40">COUNTBLANK(H47:DC47)</f>
        <v>0</v>
      </c>
      <c r="DF47" s="45">
        <f t="shared" si="22"/>
        <v>6</v>
      </c>
      <c r="DG47">
        <f t="shared" si="39"/>
        <v>21</v>
      </c>
      <c r="DH47">
        <v>0</v>
      </c>
    </row>
    <row r="48" spans="1:112" ht="14.4">
      <c r="A48" s="123">
        <v>36</v>
      </c>
      <c r="B48" s="5" t="str">
        <f>$B$45&amp;"3."</f>
        <v>E.1.3.</v>
      </c>
      <c r="C48" s="163" t="s">
        <v>1013</v>
      </c>
      <c r="D48" s="6"/>
      <c r="E48" s="191">
        <v>0.21</v>
      </c>
      <c r="F48" s="34">
        <f>H48+NPV(FD,I48:INDEX(I48:DC48,PAL))</f>
        <v>1107994.5664542557</v>
      </c>
      <c r="G48" s="34">
        <f>SUMIF($H$5:$DC$5,"&lt;="&amp;PAL,$H48:$DC48)</f>
        <v>1206330</v>
      </c>
      <c r="H48" s="37">
        <f>'Prielaidos AB „Via Lietuva"'!G11</f>
        <v>0</v>
      </c>
      <c r="I48" s="37">
        <f>'Prielaidos AB „Via Lietuva"'!H11</f>
        <v>0</v>
      </c>
      <c r="J48" s="37">
        <f>'Prielaidos AB „Via Lietuva"'!I11</f>
        <v>1000330</v>
      </c>
      <c r="K48" s="37">
        <f>'Prielaidos AB „Via Lietuva"'!J11</f>
        <v>206000</v>
      </c>
      <c r="L48" s="37">
        <f>'Prielaidos AB „Via Lietuva"'!K11</f>
        <v>0</v>
      </c>
      <c r="M48" s="37">
        <f>'Prielaidos AB „Via Lietuva"'!L11</f>
        <v>0</v>
      </c>
      <c r="N48" s="37">
        <f>'Prielaidos AB „Via Lietuva"'!M11</f>
        <v>0</v>
      </c>
      <c r="O48" s="37">
        <f>'Prielaidos AB „Via Lietuva"'!N11</f>
        <v>0</v>
      </c>
      <c r="P48" s="37">
        <f>'Prielaidos AB „Via Lietuva"'!O11</f>
        <v>0</v>
      </c>
      <c r="Q48" s="37">
        <v>0</v>
      </c>
      <c r="R48" s="37">
        <v>0</v>
      </c>
      <c r="S48" s="37">
        <v>0</v>
      </c>
      <c r="T48" s="37">
        <v>0</v>
      </c>
      <c r="U48" s="37">
        <v>0</v>
      </c>
      <c r="V48" s="37">
        <v>0</v>
      </c>
      <c r="W48" s="37">
        <v>0</v>
      </c>
      <c r="X48" s="37">
        <v>0</v>
      </c>
      <c r="Y48" s="37">
        <v>0</v>
      </c>
      <c r="Z48" s="37">
        <v>0</v>
      </c>
      <c r="AA48" s="37">
        <v>0</v>
      </c>
      <c r="AB48" s="37">
        <v>0</v>
      </c>
      <c r="AC48" s="37">
        <v>0</v>
      </c>
      <c r="AD48" s="37">
        <v>0</v>
      </c>
      <c r="AE48" s="37">
        <v>0</v>
      </c>
      <c r="AF48" s="37">
        <v>0</v>
      </c>
      <c r="AG48" s="37">
        <v>0</v>
      </c>
      <c r="AH48" s="37">
        <v>0</v>
      </c>
      <c r="AI48" s="37">
        <v>0</v>
      </c>
      <c r="AJ48" s="37">
        <v>0</v>
      </c>
      <c r="AK48" s="37">
        <v>0</v>
      </c>
      <c r="AL48" s="37">
        <v>0</v>
      </c>
      <c r="AM48" s="37">
        <v>0</v>
      </c>
      <c r="AN48" s="37">
        <v>0</v>
      </c>
      <c r="AO48" s="37">
        <v>0</v>
      </c>
      <c r="AP48" s="37">
        <v>0</v>
      </c>
      <c r="AQ48" s="37">
        <v>0</v>
      </c>
      <c r="AR48" s="37">
        <v>0</v>
      </c>
      <c r="AS48" s="37">
        <v>0</v>
      </c>
      <c r="AT48" s="37">
        <v>0</v>
      </c>
      <c r="AU48" s="37">
        <v>0</v>
      </c>
      <c r="AV48" s="37">
        <v>0</v>
      </c>
      <c r="AW48" s="37">
        <v>0</v>
      </c>
      <c r="AX48" s="37">
        <v>0</v>
      </c>
      <c r="AY48" s="37">
        <v>0</v>
      </c>
      <c r="AZ48" s="37">
        <v>0</v>
      </c>
      <c r="BA48" s="37">
        <v>0</v>
      </c>
      <c r="BB48" s="37">
        <v>0</v>
      </c>
      <c r="BC48" s="37">
        <v>0</v>
      </c>
      <c r="BD48" s="37">
        <v>0</v>
      </c>
      <c r="BE48" s="37">
        <v>0</v>
      </c>
      <c r="BF48" s="37">
        <v>0</v>
      </c>
      <c r="BG48" s="37">
        <v>0</v>
      </c>
      <c r="BH48" s="37">
        <v>0</v>
      </c>
      <c r="BI48" s="37">
        <v>0</v>
      </c>
      <c r="BJ48" s="37">
        <v>0</v>
      </c>
      <c r="BK48" s="37">
        <v>0</v>
      </c>
      <c r="BL48" s="37">
        <v>0</v>
      </c>
      <c r="BM48" s="37">
        <v>0</v>
      </c>
      <c r="BN48" s="37">
        <v>0</v>
      </c>
      <c r="BO48" s="37">
        <v>0</v>
      </c>
      <c r="BP48" s="37">
        <v>0</v>
      </c>
      <c r="BQ48" s="37">
        <v>0</v>
      </c>
      <c r="BR48" s="37">
        <v>0</v>
      </c>
      <c r="BS48" s="37">
        <v>0</v>
      </c>
      <c r="BT48" s="37">
        <v>0</v>
      </c>
      <c r="BU48" s="37">
        <v>0</v>
      </c>
      <c r="BV48" s="37">
        <v>0</v>
      </c>
      <c r="BW48" s="37">
        <v>0</v>
      </c>
      <c r="BX48" s="37">
        <v>0</v>
      </c>
      <c r="BY48" s="37">
        <v>0</v>
      </c>
      <c r="BZ48" s="37">
        <v>0</v>
      </c>
      <c r="CA48" s="37">
        <v>0</v>
      </c>
      <c r="CB48" s="37">
        <v>0</v>
      </c>
      <c r="CC48" s="37">
        <v>0</v>
      </c>
      <c r="CD48" s="37">
        <v>0</v>
      </c>
      <c r="CE48" s="37">
        <v>0</v>
      </c>
      <c r="CF48" s="37">
        <v>0</v>
      </c>
      <c r="CG48" s="37">
        <v>0</v>
      </c>
      <c r="CH48" s="37">
        <v>0</v>
      </c>
      <c r="CI48" s="37">
        <v>0</v>
      </c>
      <c r="CJ48" s="37">
        <v>0</v>
      </c>
      <c r="CK48" s="37">
        <v>0</v>
      </c>
      <c r="CL48" s="37">
        <v>0</v>
      </c>
      <c r="CM48" s="37">
        <v>0</v>
      </c>
      <c r="CN48" s="37">
        <v>0</v>
      </c>
      <c r="CO48" s="37">
        <v>0</v>
      </c>
      <c r="CP48" s="37">
        <v>0</v>
      </c>
      <c r="CQ48" s="37">
        <v>0</v>
      </c>
      <c r="CR48" s="37">
        <v>0</v>
      </c>
      <c r="CS48" s="37">
        <v>0</v>
      </c>
      <c r="CT48" s="37">
        <v>0</v>
      </c>
      <c r="CU48" s="37">
        <v>0</v>
      </c>
      <c r="CV48" s="37">
        <v>0</v>
      </c>
      <c r="CW48" s="37">
        <v>0</v>
      </c>
      <c r="CX48" s="37">
        <v>0</v>
      </c>
      <c r="CY48" s="37">
        <v>0</v>
      </c>
      <c r="CZ48" s="37">
        <v>0</v>
      </c>
      <c r="DA48" s="37">
        <v>0</v>
      </c>
      <c r="DB48" s="37">
        <v>0</v>
      </c>
      <c r="DC48" s="37">
        <v>0</v>
      </c>
      <c r="DE48" s="45">
        <f t="shared" si="40"/>
        <v>0</v>
      </c>
      <c r="DF48" s="45">
        <f t="shared" si="22"/>
        <v>2</v>
      </c>
      <c r="DG48">
        <f t="shared" si="39"/>
        <v>21</v>
      </c>
      <c r="DH48">
        <v>0</v>
      </c>
    </row>
    <row r="49" spans="1:112" ht="28.8">
      <c r="A49" s="123">
        <v>38</v>
      </c>
      <c r="B49" s="5" t="str">
        <f>$B$45&amp;"5."</f>
        <v>E.1.5.</v>
      </c>
      <c r="C49" s="163" t="s">
        <v>1014</v>
      </c>
      <c r="D49" s="6"/>
      <c r="E49" s="191">
        <v>0.21</v>
      </c>
      <c r="F49" s="34">
        <f>H49+NPV(FD,I49:INDEX(I49:DC49,PAL))</f>
        <v>16516871.348803146</v>
      </c>
      <c r="G49" s="34">
        <f>SUMIF($H$5:$DC$5,"&lt;="&amp;PAL,$H49:$DC49)</f>
        <v>21217600</v>
      </c>
      <c r="H49" s="37">
        <f>'Prielaidos AB „Via Lietuva"'!G12</f>
        <v>0</v>
      </c>
      <c r="I49" s="37">
        <f>'Prielaidos AB „Via Lietuva"'!H12</f>
        <v>0</v>
      </c>
      <c r="J49" s="37">
        <f>'Prielaidos AB „Via Lietuva"'!I12</f>
        <v>0</v>
      </c>
      <c r="K49" s="37">
        <f>'Prielaidos AB „Via Lietuva"'!J12</f>
        <v>0</v>
      </c>
      <c r="L49" s="37">
        <f>'Prielaidos AB „Via Lietuva"'!K12</f>
        <v>66960</v>
      </c>
      <c r="M49" s="37">
        <f>'Prielaidos AB „Via Lietuva"'!L12</f>
        <v>803880</v>
      </c>
      <c r="N49" s="37">
        <f>'Prielaidos AB „Via Lietuva"'!M12</f>
        <v>11087960</v>
      </c>
      <c r="O49" s="37">
        <f>'Prielaidos AB „Via Lietuva"'!N12</f>
        <v>9258800</v>
      </c>
      <c r="P49" s="37">
        <f>'Prielaidos AB „Via Lietuva"'!O12</f>
        <v>0</v>
      </c>
      <c r="Q49" s="37">
        <v>0</v>
      </c>
      <c r="R49" s="37">
        <v>0</v>
      </c>
      <c r="S49" s="37">
        <v>0</v>
      </c>
      <c r="T49" s="37">
        <v>0</v>
      </c>
      <c r="U49" s="37">
        <v>0</v>
      </c>
      <c r="V49" s="37">
        <v>0</v>
      </c>
      <c r="W49" s="37">
        <v>0</v>
      </c>
      <c r="X49" s="37">
        <v>0</v>
      </c>
      <c r="Y49" s="37">
        <v>0</v>
      </c>
      <c r="Z49" s="37">
        <v>0</v>
      </c>
      <c r="AA49" s="37">
        <v>0</v>
      </c>
      <c r="AB49" s="37">
        <v>0</v>
      </c>
      <c r="AC49" s="37">
        <v>0</v>
      </c>
      <c r="AD49" s="37">
        <v>0</v>
      </c>
      <c r="AE49" s="37">
        <v>0</v>
      </c>
      <c r="AF49" s="37">
        <v>0</v>
      </c>
      <c r="AG49" s="37">
        <v>0</v>
      </c>
      <c r="AH49" s="37">
        <v>0</v>
      </c>
      <c r="AI49" s="37">
        <v>0</v>
      </c>
      <c r="AJ49" s="37">
        <v>0</v>
      </c>
      <c r="AK49" s="37">
        <v>0</v>
      </c>
      <c r="AL49" s="37">
        <v>0</v>
      </c>
      <c r="AM49" s="37">
        <v>0</v>
      </c>
      <c r="AN49" s="37">
        <v>0</v>
      </c>
      <c r="AO49" s="37">
        <v>0</v>
      </c>
      <c r="AP49" s="37">
        <v>0</v>
      </c>
      <c r="AQ49" s="37">
        <v>0</v>
      </c>
      <c r="AR49" s="37">
        <v>0</v>
      </c>
      <c r="AS49" s="37">
        <v>0</v>
      </c>
      <c r="AT49" s="37">
        <v>0</v>
      </c>
      <c r="AU49" s="37">
        <v>0</v>
      </c>
      <c r="AV49" s="37">
        <v>0</v>
      </c>
      <c r="AW49" s="37">
        <v>0</v>
      </c>
      <c r="AX49" s="37">
        <v>0</v>
      </c>
      <c r="AY49" s="37">
        <v>0</v>
      </c>
      <c r="AZ49" s="37">
        <v>0</v>
      </c>
      <c r="BA49" s="37">
        <v>0</v>
      </c>
      <c r="BB49" s="37">
        <v>0</v>
      </c>
      <c r="BC49" s="37">
        <v>0</v>
      </c>
      <c r="BD49" s="37">
        <v>0</v>
      </c>
      <c r="BE49" s="37">
        <v>0</v>
      </c>
      <c r="BF49" s="37">
        <v>0</v>
      </c>
      <c r="BG49" s="37">
        <v>0</v>
      </c>
      <c r="BH49" s="37">
        <v>0</v>
      </c>
      <c r="BI49" s="37">
        <v>0</v>
      </c>
      <c r="BJ49" s="37">
        <v>0</v>
      </c>
      <c r="BK49" s="37">
        <v>0</v>
      </c>
      <c r="BL49" s="37">
        <v>0</v>
      </c>
      <c r="BM49" s="37">
        <v>0</v>
      </c>
      <c r="BN49" s="37">
        <v>0</v>
      </c>
      <c r="BO49" s="37">
        <v>0</v>
      </c>
      <c r="BP49" s="37">
        <v>0</v>
      </c>
      <c r="BQ49" s="37">
        <v>0</v>
      </c>
      <c r="BR49" s="37">
        <v>0</v>
      </c>
      <c r="BS49" s="37">
        <v>0</v>
      </c>
      <c r="BT49" s="37">
        <v>0</v>
      </c>
      <c r="BU49" s="37">
        <v>0</v>
      </c>
      <c r="BV49" s="37">
        <v>0</v>
      </c>
      <c r="BW49" s="37">
        <v>0</v>
      </c>
      <c r="BX49" s="37">
        <v>0</v>
      </c>
      <c r="BY49" s="37">
        <v>0</v>
      </c>
      <c r="BZ49" s="37">
        <v>0</v>
      </c>
      <c r="CA49" s="37">
        <v>0</v>
      </c>
      <c r="CB49" s="37">
        <v>0</v>
      </c>
      <c r="CC49" s="37">
        <v>0</v>
      </c>
      <c r="CD49" s="37">
        <v>0</v>
      </c>
      <c r="CE49" s="37">
        <v>0</v>
      </c>
      <c r="CF49" s="37">
        <v>0</v>
      </c>
      <c r="CG49" s="37">
        <v>0</v>
      </c>
      <c r="CH49" s="37">
        <v>0</v>
      </c>
      <c r="CI49" s="37">
        <v>0</v>
      </c>
      <c r="CJ49" s="37">
        <v>0</v>
      </c>
      <c r="CK49" s="37">
        <v>0</v>
      </c>
      <c r="CL49" s="37">
        <v>0</v>
      </c>
      <c r="CM49" s="37">
        <v>0</v>
      </c>
      <c r="CN49" s="37">
        <v>0</v>
      </c>
      <c r="CO49" s="37">
        <v>0</v>
      </c>
      <c r="CP49" s="37">
        <v>0</v>
      </c>
      <c r="CQ49" s="37">
        <v>0</v>
      </c>
      <c r="CR49" s="37">
        <v>0</v>
      </c>
      <c r="CS49" s="37">
        <v>0</v>
      </c>
      <c r="CT49" s="37">
        <v>0</v>
      </c>
      <c r="CU49" s="37">
        <v>0</v>
      </c>
      <c r="CV49" s="37">
        <v>0</v>
      </c>
      <c r="CW49" s="37">
        <v>0</v>
      </c>
      <c r="CX49" s="37">
        <v>0</v>
      </c>
      <c r="CY49" s="37">
        <v>0</v>
      </c>
      <c r="CZ49" s="37">
        <v>0</v>
      </c>
      <c r="DA49" s="37">
        <v>0</v>
      </c>
      <c r="DB49" s="37">
        <v>0</v>
      </c>
      <c r="DC49" s="37">
        <v>0</v>
      </c>
      <c r="DE49" s="45">
        <f t="shared" si="40"/>
        <v>0</v>
      </c>
      <c r="DF49" s="45">
        <f t="shared" si="22"/>
        <v>4</v>
      </c>
      <c r="DG49">
        <f t="shared" si="39"/>
        <v>21</v>
      </c>
      <c r="DH49">
        <v>0</v>
      </c>
    </row>
    <row r="50" spans="1:112" ht="14.4">
      <c r="A50" s="123">
        <v>39</v>
      </c>
      <c r="B50" s="5" t="str">
        <f>$B$45&amp;"6."</f>
        <v>E.1.6.</v>
      </c>
      <c r="C50" s="163" t="s">
        <v>41</v>
      </c>
      <c r="D50" s="6"/>
      <c r="E50" s="191">
        <v>0.21</v>
      </c>
      <c r="F50" s="34">
        <f>H50+NPV(FD,I50:INDEX(I50:DC50,PAL))</f>
        <v>0</v>
      </c>
      <c r="G50" s="34">
        <f>SUMIF($H$5:$DC$5,"&lt;="&amp;PAL,$H50:$DC50)</f>
        <v>0</v>
      </c>
      <c r="H50" s="37">
        <v>0</v>
      </c>
      <c r="I50" s="37">
        <v>0</v>
      </c>
      <c r="J50" s="37">
        <v>0</v>
      </c>
      <c r="K50" s="37">
        <v>0</v>
      </c>
      <c r="L50" s="37">
        <v>0</v>
      </c>
      <c r="M50" s="37">
        <v>0</v>
      </c>
      <c r="N50" s="37">
        <v>0</v>
      </c>
      <c r="O50" s="37">
        <v>0</v>
      </c>
      <c r="P50" s="37">
        <v>0</v>
      </c>
      <c r="Q50" s="37">
        <v>0</v>
      </c>
      <c r="R50" s="37">
        <v>0</v>
      </c>
      <c r="S50" s="37">
        <v>0</v>
      </c>
      <c r="T50" s="37">
        <v>0</v>
      </c>
      <c r="U50" s="37">
        <v>0</v>
      </c>
      <c r="V50" s="37">
        <v>0</v>
      </c>
      <c r="W50" s="37">
        <v>0</v>
      </c>
      <c r="X50" s="37">
        <v>0</v>
      </c>
      <c r="Y50" s="37">
        <v>0</v>
      </c>
      <c r="Z50" s="37">
        <v>0</v>
      </c>
      <c r="AA50" s="37">
        <v>0</v>
      </c>
      <c r="AB50" s="37">
        <v>0</v>
      </c>
      <c r="AC50" s="37">
        <v>0</v>
      </c>
      <c r="AD50" s="37">
        <v>0</v>
      </c>
      <c r="AE50" s="37">
        <v>0</v>
      </c>
      <c r="AF50" s="37">
        <v>0</v>
      </c>
      <c r="AG50" s="37">
        <v>0</v>
      </c>
      <c r="AH50" s="37">
        <v>0</v>
      </c>
      <c r="AI50" s="37">
        <v>0</v>
      </c>
      <c r="AJ50" s="37">
        <v>0</v>
      </c>
      <c r="AK50" s="37">
        <v>0</v>
      </c>
      <c r="AL50" s="37">
        <v>0</v>
      </c>
      <c r="AM50" s="37">
        <v>0</v>
      </c>
      <c r="AN50" s="37">
        <v>0</v>
      </c>
      <c r="AO50" s="37">
        <v>0</v>
      </c>
      <c r="AP50" s="37">
        <v>0</v>
      </c>
      <c r="AQ50" s="37">
        <v>0</v>
      </c>
      <c r="AR50" s="37">
        <v>0</v>
      </c>
      <c r="AS50" s="37">
        <v>0</v>
      </c>
      <c r="AT50" s="37">
        <v>0</v>
      </c>
      <c r="AU50" s="37">
        <v>0</v>
      </c>
      <c r="AV50" s="37">
        <v>0</v>
      </c>
      <c r="AW50" s="37">
        <v>0</v>
      </c>
      <c r="AX50" s="37">
        <v>0</v>
      </c>
      <c r="AY50" s="37">
        <v>0</v>
      </c>
      <c r="AZ50" s="37">
        <v>0</v>
      </c>
      <c r="BA50" s="37">
        <v>0</v>
      </c>
      <c r="BB50" s="37">
        <v>0</v>
      </c>
      <c r="BC50" s="37">
        <v>0</v>
      </c>
      <c r="BD50" s="37">
        <v>0</v>
      </c>
      <c r="BE50" s="37">
        <v>0</v>
      </c>
      <c r="BF50" s="37">
        <v>0</v>
      </c>
      <c r="BG50" s="37">
        <v>0</v>
      </c>
      <c r="BH50" s="37">
        <v>0</v>
      </c>
      <c r="BI50" s="37">
        <v>0</v>
      </c>
      <c r="BJ50" s="37">
        <v>0</v>
      </c>
      <c r="BK50" s="37">
        <v>0</v>
      </c>
      <c r="BL50" s="37">
        <v>0</v>
      </c>
      <c r="BM50" s="37">
        <v>0</v>
      </c>
      <c r="BN50" s="37">
        <v>0</v>
      </c>
      <c r="BO50" s="37">
        <v>0</v>
      </c>
      <c r="BP50" s="37">
        <v>0</v>
      </c>
      <c r="BQ50" s="37">
        <v>0</v>
      </c>
      <c r="BR50" s="37">
        <v>0</v>
      </c>
      <c r="BS50" s="37">
        <v>0</v>
      </c>
      <c r="BT50" s="37">
        <v>0</v>
      </c>
      <c r="BU50" s="37">
        <v>0</v>
      </c>
      <c r="BV50" s="37">
        <v>0</v>
      </c>
      <c r="BW50" s="37">
        <v>0</v>
      </c>
      <c r="BX50" s="37">
        <v>0</v>
      </c>
      <c r="BY50" s="37">
        <v>0</v>
      </c>
      <c r="BZ50" s="37">
        <v>0</v>
      </c>
      <c r="CA50" s="37">
        <v>0</v>
      </c>
      <c r="CB50" s="37">
        <v>0</v>
      </c>
      <c r="CC50" s="37">
        <v>0</v>
      </c>
      <c r="CD50" s="37">
        <v>0</v>
      </c>
      <c r="CE50" s="37">
        <v>0</v>
      </c>
      <c r="CF50" s="37">
        <v>0</v>
      </c>
      <c r="CG50" s="37">
        <v>0</v>
      </c>
      <c r="CH50" s="37">
        <v>0</v>
      </c>
      <c r="CI50" s="37">
        <v>0</v>
      </c>
      <c r="CJ50" s="37">
        <v>0</v>
      </c>
      <c r="CK50" s="37">
        <v>0</v>
      </c>
      <c r="CL50" s="37">
        <v>0</v>
      </c>
      <c r="CM50" s="37">
        <v>0</v>
      </c>
      <c r="CN50" s="37">
        <v>0</v>
      </c>
      <c r="CO50" s="37">
        <v>0</v>
      </c>
      <c r="CP50" s="37">
        <v>0</v>
      </c>
      <c r="CQ50" s="37">
        <v>0</v>
      </c>
      <c r="CR50" s="37">
        <v>0</v>
      </c>
      <c r="CS50" s="37">
        <v>0</v>
      </c>
      <c r="CT50" s="37">
        <v>0</v>
      </c>
      <c r="CU50" s="37">
        <v>0</v>
      </c>
      <c r="CV50" s="37">
        <v>0</v>
      </c>
      <c r="CW50" s="37">
        <v>0</v>
      </c>
      <c r="CX50" s="37">
        <v>0</v>
      </c>
      <c r="CY50" s="37">
        <v>0</v>
      </c>
      <c r="CZ50" s="37">
        <v>0</v>
      </c>
      <c r="DA50" s="37">
        <v>0</v>
      </c>
      <c r="DB50" s="37">
        <v>0</v>
      </c>
      <c r="DC50" s="37">
        <v>0</v>
      </c>
      <c r="DE50" s="45">
        <f t="shared" si="40"/>
        <v>0</v>
      </c>
      <c r="DF50" s="45">
        <f t="shared" si="22"/>
        <v>0</v>
      </c>
      <c r="DG50">
        <f t="shared" si="39"/>
        <v>21</v>
      </c>
      <c r="DH50">
        <v>0</v>
      </c>
    </row>
    <row r="51" spans="1:112" ht="28.8">
      <c r="A51" s="123">
        <v>40</v>
      </c>
      <c r="B51" s="5" t="str">
        <f>$B$45&amp;"7."</f>
        <v>E.1.7.</v>
      </c>
      <c r="C51" s="163" t="s">
        <v>1015</v>
      </c>
      <c r="D51" s="6"/>
      <c r="E51" s="191">
        <v>0.21</v>
      </c>
      <c r="F51" s="34">
        <f>H51+NPV(FD,I51:INDEX(I51:DC51,PAL))</f>
        <v>4751810.1033103261</v>
      </c>
      <c r="G51" s="34">
        <f>SUMIF($H$5:$DC$5,"&lt;="&amp;PAL,$H51:$DC51)</f>
        <v>5779770</v>
      </c>
      <c r="H51" s="37">
        <f>'Prielaidos AB „Via Lietuva"'!G13</f>
        <v>0</v>
      </c>
      <c r="I51" s="37">
        <f>'Prielaidos AB „Via Lietuva"'!H13</f>
        <v>0</v>
      </c>
      <c r="J51" s="37">
        <f>'Prielaidos AB „Via Lietuva"'!I13</f>
        <v>0</v>
      </c>
      <c r="K51" s="37">
        <f>'Prielaidos AB „Via Lietuva"'!J13</f>
        <v>0</v>
      </c>
      <c r="L51" s="37">
        <f>'Prielaidos AB „Via Lietuva"'!K13</f>
        <v>1025810</v>
      </c>
      <c r="M51" s="37">
        <f>'Prielaidos AB „Via Lietuva"'!L13</f>
        <v>3726990</v>
      </c>
      <c r="N51" s="37">
        <f>'Prielaidos AB „Via Lietuva"'!M13</f>
        <v>1026970</v>
      </c>
      <c r="O51" s="37">
        <f>'Prielaidos AB „Via Lietuva"'!N13</f>
        <v>0</v>
      </c>
      <c r="P51" s="37">
        <f>'Prielaidos AB „Via Lietuva"'!O13</f>
        <v>0</v>
      </c>
      <c r="Q51" s="37">
        <v>0</v>
      </c>
      <c r="R51" s="37">
        <v>0</v>
      </c>
      <c r="S51" s="37">
        <v>0</v>
      </c>
      <c r="T51" s="37">
        <v>0</v>
      </c>
      <c r="U51" s="37">
        <v>0</v>
      </c>
      <c r="V51" s="37">
        <v>0</v>
      </c>
      <c r="W51" s="37">
        <v>0</v>
      </c>
      <c r="X51" s="37">
        <v>0</v>
      </c>
      <c r="Y51" s="37">
        <v>0</v>
      </c>
      <c r="Z51" s="37">
        <v>0</v>
      </c>
      <c r="AA51" s="37">
        <v>0</v>
      </c>
      <c r="AB51" s="37">
        <v>0</v>
      </c>
      <c r="AC51" s="37">
        <v>0</v>
      </c>
      <c r="AD51" s="37">
        <v>0</v>
      </c>
      <c r="AE51" s="37">
        <v>0</v>
      </c>
      <c r="AF51" s="37">
        <v>0</v>
      </c>
      <c r="AG51" s="37">
        <v>0</v>
      </c>
      <c r="AH51" s="37">
        <v>0</v>
      </c>
      <c r="AI51" s="37">
        <v>0</v>
      </c>
      <c r="AJ51" s="37">
        <v>0</v>
      </c>
      <c r="AK51" s="37">
        <v>0</v>
      </c>
      <c r="AL51" s="37">
        <v>0</v>
      </c>
      <c r="AM51" s="37">
        <v>0</v>
      </c>
      <c r="AN51" s="37">
        <v>0</v>
      </c>
      <c r="AO51" s="37">
        <v>0</v>
      </c>
      <c r="AP51" s="37">
        <v>0</v>
      </c>
      <c r="AQ51" s="37">
        <v>0</v>
      </c>
      <c r="AR51" s="37">
        <v>0</v>
      </c>
      <c r="AS51" s="37">
        <v>0</v>
      </c>
      <c r="AT51" s="37">
        <v>0</v>
      </c>
      <c r="AU51" s="37">
        <v>0</v>
      </c>
      <c r="AV51" s="37">
        <v>0</v>
      </c>
      <c r="AW51" s="37">
        <v>0</v>
      </c>
      <c r="AX51" s="37">
        <v>0</v>
      </c>
      <c r="AY51" s="37">
        <v>0</v>
      </c>
      <c r="AZ51" s="37">
        <v>0</v>
      </c>
      <c r="BA51" s="37">
        <v>0</v>
      </c>
      <c r="BB51" s="37">
        <v>0</v>
      </c>
      <c r="BC51" s="37">
        <v>0</v>
      </c>
      <c r="BD51" s="37">
        <v>0</v>
      </c>
      <c r="BE51" s="37">
        <v>0</v>
      </c>
      <c r="BF51" s="37">
        <v>0</v>
      </c>
      <c r="BG51" s="37">
        <v>0</v>
      </c>
      <c r="BH51" s="37">
        <v>0</v>
      </c>
      <c r="BI51" s="37">
        <v>0</v>
      </c>
      <c r="BJ51" s="37">
        <v>0</v>
      </c>
      <c r="BK51" s="37">
        <v>0</v>
      </c>
      <c r="BL51" s="37">
        <v>0</v>
      </c>
      <c r="BM51" s="37">
        <v>0</v>
      </c>
      <c r="BN51" s="37">
        <v>0</v>
      </c>
      <c r="BO51" s="37">
        <v>0</v>
      </c>
      <c r="BP51" s="37">
        <v>0</v>
      </c>
      <c r="BQ51" s="37">
        <v>0</v>
      </c>
      <c r="BR51" s="37">
        <v>0</v>
      </c>
      <c r="BS51" s="37">
        <v>0</v>
      </c>
      <c r="BT51" s="37">
        <v>0</v>
      </c>
      <c r="BU51" s="37">
        <v>0</v>
      </c>
      <c r="BV51" s="37">
        <v>0</v>
      </c>
      <c r="BW51" s="37">
        <v>0</v>
      </c>
      <c r="BX51" s="37">
        <v>0</v>
      </c>
      <c r="BY51" s="37">
        <v>0</v>
      </c>
      <c r="BZ51" s="37">
        <v>0</v>
      </c>
      <c r="CA51" s="37">
        <v>0</v>
      </c>
      <c r="CB51" s="37">
        <v>0</v>
      </c>
      <c r="CC51" s="37">
        <v>0</v>
      </c>
      <c r="CD51" s="37">
        <v>0</v>
      </c>
      <c r="CE51" s="37">
        <v>0</v>
      </c>
      <c r="CF51" s="37">
        <v>0</v>
      </c>
      <c r="CG51" s="37">
        <v>0</v>
      </c>
      <c r="CH51" s="37">
        <v>0</v>
      </c>
      <c r="CI51" s="37">
        <v>0</v>
      </c>
      <c r="CJ51" s="37">
        <v>0</v>
      </c>
      <c r="CK51" s="37">
        <v>0</v>
      </c>
      <c r="CL51" s="37">
        <v>0</v>
      </c>
      <c r="CM51" s="37">
        <v>0</v>
      </c>
      <c r="CN51" s="37">
        <v>0</v>
      </c>
      <c r="CO51" s="37">
        <v>0</v>
      </c>
      <c r="CP51" s="37">
        <v>0</v>
      </c>
      <c r="CQ51" s="37">
        <v>0</v>
      </c>
      <c r="CR51" s="37">
        <v>0</v>
      </c>
      <c r="CS51" s="37">
        <v>0</v>
      </c>
      <c r="CT51" s="37">
        <v>0</v>
      </c>
      <c r="CU51" s="37">
        <v>0</v>
      </c>
      <c r="CV51" s="37">
        <v>0</v>
      </c>
      <c r="CW51" s="37">
        <v>0</v>
      </c>
      <c r="CX51" s="37">
        <v>0</v>
      </c>
      <c r="CY51" s="37">
        <v>0</v>
      </c>
      <c r="CZ51" s="37">
        <v>0</v>
      </c>
      <c r="DA51" s="37">
        <v>0</v>
      </c>
      <c r="DB51" s="37">
        <v>0</v>
      </c>
      <c r="DC51" s="37">
        <v>0</v>
      </c>
      <c r="DE51" s="45">
        <f t="shared" si="40"/>
        <v>0</v>
      </c>
      <c r="DF51" s="45">
        <f t="shared" si="22"/>
        <v>3</v>
      </c>
      <c r="DG51">
        <f t="shared" si="39"/>
        <v>21</v>
      </c>
      <c r="DH51">
        <v>0</v>
      </c>
    </row>
    <row r="52" spans="1:112" ht="15" customHeight="1">
      <c r="A52" s="123">
        <v>41</v>
      </c>
      <c r="B52" s="5" t="str">
        <f>$B$45&amp;"8."</f>
        <v>E.1.8.</v>
      </c>
      <c r="C52" s="163" t="s">
        <v>41</v>
      </c>
      <c r="D52" s="6"/>
      <c r="E52" s="191">
        <v>0.21</v>
      </c>
      <c r="F52" s="34">
        <f>H52+NPV(FD,I52:INDEX(I52:DC52,PAL))</f>
        <v>0</v>
      </c>
      <c r="G52" s="34">
        <f>SUMIF($H$5:$DC$5,"&lt;="&amp;PAL,$H52:$DC52)</f>
        <v>0</v>
      </c>
      <c r="H52" s="37">
        <v>0</v>
      </c>
      <c r="I52" s="37">
        <v>0</v>
      </c>
      <c r="J52" s="37">
        <v>0</v>
      </c>
      <c r="K52" s="37">
        <v>0</v>
      </c>
      <c r="L52" s="37">
        <v>0</v>
      </c>
      <c r="M52" s="37">
        <v>0</v>
      </c>
      <c r="N52" s="37">
        <v>0</v>
      </c>
      <c r="O52" s="37">
        <v>0</v>
      </c>
      <c r="P52" s="37">
        <v>0</v>
      </c>
      <c r="Q52" s="37">
        <v>0</v>
      </c>
      <c r="R52" s="37">
        <v>0</v>
      </c>
      <c r="S52" s="37">
        <v>0</v>
      </c>
      <c r="T52" s="37">
        <v>0</v>
      </c>
      <c r="U52" s="37">
        <v>0</v>
      </c>
      <c r="V52" s="37">
        <v>0</v>
      </c>
      <c r="W52" s="37">
        <v>0</v>
      </c>
      <c r="X52" s="37">
        <v>0</v>
      </c>
      <c r="Y52" s="37">
        <v>0</v>
      </c>
      <c r="Z52" s="37">
        <v>0</v>
      </c>
      <c r="AA52" s="37">
        <v>0</v>
      </c>
      <c r="AB52" s="37">
        <v>0</v>
      </c>
      <c r="AC52" s="37">
        <v>0</v>
      </c>
      <c r="AD52" s="37">
        <v>0</v>
      </c>
      <c r="AE52" s="37">
        <v>0</v>
      </c>
      <c r="AF52" s="37">
        <v>0</v>
      </c>
      <c r="AG52" s="37">
        <v>0</v>
      </c>
      <c r="AH52" s="37">
        <v>0</v>
      </c>
      <c r="AI52" s="37">
        <v>0</v>
      </c>
      <c r="AJ52" s="37">
        <v>0</v>
      </c>
      <c r="AK52" s="37">
        <v>0</v>
      </c>
      <c r="AL52" s="37">
        <v>0</v>
      </c>
      <c r="AM52" s="37">
        <v>0</v>
      </c>
      <c r="AN52" s="37">
        <v>0</v>
      </c>
      <c r="AO52" s="37">
        <v>0</v>
      </c>
      <c r="AP52" s="37">
        <v>0</v>
      </c>
      <c r="AQ52" s="37">
        <v>0</v>
      </c>
      <c r="AR52" s="37">
        <v>0</v>
      </c>
      <c r="AS52" s="37">
        <v>0</v>
      </c>
      <c r="AT52" s="37">
        <v>0</v>
      </c>
      <c r="AU52" s="37">
        <v>0</v>
      </c>
      <c r="AV52" s="37">
        <v>0</v>
      </c>
      <c r="AW52" s="37">
        <v>0</v>
      </c>
      <c r="AX52" s="37">
        <v>0</v>
      </c>
      <c r="AY52" s="37">
        <v>0</v>
      </c>
      <c r="AZ52" s="37">
        <v>0</v>
      </c>
      <c r="BA52" s="37">
        <v>0</v>
      </c>
      <c r="BB52" s="37">
        <v>0</v>
      </c>
      <c r="BC52" s="37">
        <v>0</v>
      </c>
      <c r="BD52" s="37">
        <v>0</v>
      </c>
      <c r="BE52" s="37">
        <v>0</v>
      </c>
      <c r="BF52" s="37">
        <v>0</v>
      </c>
      <c r="BG52" s="37">
        <v>0</v>
      </c>
      <c r="BH52" s="37">
        <v>0</v>
      </c>
      <c r="BI52" s="37">
        <v>0</v>
      </c>
      <c r="BJ52" s="37">
        <v>0</v>
      </c>
      <c r="BK52" s="37">
        <v>0</v>
      </c>
      <c r="BL52" s="37">
        <v>0</v>
      </c>
      <c r="BM52" s="37">
        <v>0</v>
      </c>
      <c r="BN52" s="37">
        <v>0</v>
      </c>
      <c r="BO52" s="37">
        <v>0</v>
      </c>
      <c r="BP52" s="37">
        <v>0</v>
      </c>
      <c r="BQ52" s="37">
        <v>0</v>
      </c>
      <c r="BR52" s="37">
        <v>0</v>
      </c>
      <c r="BS52" s="37">
        <v>0</v>
      </c>
      <c r="BT52" s="37">
        <v>0</v>
      </c>
      <c r="BU52" s="37">
        <v>0</v>
      </c>
      <c r="BV52" s="37">
        <v>0</v>
      </c>
      <c r="BW52" s="37">
        <v>0</v>
      </c>
      <c r="BX52" s="37">
        <v>0</v>
      </c>
      <c r="BY52" s="37">
        <v>0</v>
      </c>
      <c r="BZ52" s="37">
        <v>0</v>
      </c>
      <c r="CA52" s="37">
        <v>0</v>
      </c>
      <c r="CB52" s="37">
        <v>0</v>
      </c>
      <c r="CC52" s="37">
        <v>0</v>
      </c>
      <c r="CD52" s="37">
        <v>0</v>
      </c>
      <c r="CE52" s="37">
        <v>0</v>
      </c>
      <c r="CF52" s="37">
        <v>0</v>
      </c>
      <c r="CG52" s="37">
        <v>0</v>
      </c>
      <c r="CH52" s="37">
        <v>0</v>
      </c>
      <c r="CI52" s="37">
        <v>0</v>
      </c>
      <c r="CJ52" s="37">
        <v>0</v>
      </c>
      <c r="CK52" s="37">
        <v>0</v>
      </c>
      <c r="CL52" s="37">
        <v>0</v>
      </c>
      <c r="CM52" s="37">
        <v>0</v>
      </c>
      <c r="CN52" s="37">
        <v>0</v>
      </c>
      <c r="CO52" s="37">
        <v>0</v>
      </c>
      <c r="CP52" s="37">
        <v>0</v>
      </c>
      <c r="CQ52" s="37">
        <v>0</v>
      </c>
      <c r="CR52" s="37">
        <v>0</v>
      </c>
      <c r="CS52" s="37">
        <v>0</v>
      </c>
      <c r="CT52" s="37">
        <v>0</v>
      </c>
      <c r="CU52" s="37">
        <v>0</v>
      </c>
      <c r="CV52" s="37">
        <v>0</v>
      </c>
      <c r="CW52" s="37">
        <v>0</v>
      </c>
      <c r="CX52" s="37">
        <v>0</v>
      </c>
      <c r="CY52" s="37">
        <v>0</v>
      </c>
      <c r="CZ52" s="37">
        <v>0</v>
      </c>
      <c r="DA52" s="37">
        <v>0</v>
      </c>
      <c r="DB52" s="37">
        <v>0</v>
      </c>
      <c r="DC52" s="37">
        <v>0</v>
      </c>
      <c r="DE52" s="45">
        <f t="shared" si="40"/>
        <v>0</v>
      </c>
      <c r="DF52" s="45">
        <f t="shared" si="22"/>
        <v>0</v>
      </c>
      <c r="DG52">
        <f t="shared" si="39"/>
        <v>21</v>
      </c>
      <c r="DH52">
        <v>0</v>
      </c>
    </row>
    <row r="53" spans="1:112" ht="15" customHeight="1">
      <c r="A53" s="123">
        <v>42</v>
      </c>
      <c r="B53" s="5" t="str">
        <f>$B$45&amp;"9."</f>
        <v>E.1.9.</v>
      </c>
      <c r="C53" s="17" t="s">
        <v>154</v>
      </c>
      <c r="D53" s="5"/>
      <c r="E53" s="191">
        <v>0.21</v>
      </c>
      <c r="F53" s="34">
        <f>H53+NPV(FD,I53:INDEX(I53:DC53,PAL))</f>
        <v>19388358.692936849</v>
      </c>
      <c r="G53" s="34">
        <f>SUMIF($H$5:$DC$5,"&lt;="&amp;PAL,$H53:$DC53)</f>
        <v>59472287.846500002</v>
      </c>
      <c r="H53" s="164">
        <v>0</v>
      </c>
      <c r="I53" s="164">
        <v>0</v>
      </c>
      <c r="J53" s="164">
        <v>0</v>
      </c>
      <c r="K53" s="164">
        <v>0</v>
      </c>
      <c r="L53" s="164">
        <v>0</v>
      </c>
      <c r="M53" s="164">
        <v>0</v>
      </c>
      <c r="N53" s="164">
        <v>0</v>
      </c>
      <c r="O53" s="164">
        <v>0</v>
      </c>
      <c r="P53" s="164">
        <v>0</v>
      </c>
      <c r="Q53" s="164">
        <v>0</v>
      </c>
      <c r="R53" s="164">
        <v>0</v>
      </c>
      <c r="S53" s="165">
        <f>+'Prielaidos (LTGI)'!P21</f>
        <v>0</v>
      </c>
      <c r="T53" s="165">
        <f>+'Prielaidos (LTGI)'!Q21</f>
        <v>16715.900000000001</v>
      </c>
      <c r="U53" s="165">
        <f>+'Prielaidos (LTGI)'!R21</f>
        <v>0</v>
      </c>
      <c r="V53" s="165">
        <f>+'Prielaidos (LTGI)'!S21</f>
        <v>0</v>
      </c>
      <c r="W53" s="165">
        <f>+'Prielaidos (LTGI)'!T21</f>
        <v>0</v>
      </c>
      <c r="X53" s="165">
        <f>+'Prielaidos (LTGI)'!U21</f>
        <v>0</v>
      </c>
      <c r="Y53" s="165">
        <f>+'Prielaidos (LTGI)'!V21</f>
        <v>0</v>
      </c>
      <c r="Z53" s="165">
        <f>+'Prielaidos (LTGI)'!W21</f>
        <v>0</v>
      </c>
      <c r="AA53" s="165">
        <f>+'Prielaidos (LTGI)'!X21</f>
        <v>0</v>
      </c>
      <c r="AB53" s="165">
        <f>+'Prielaidos (LTGI)'!Y21</f>
        <v>0</v>
      </c>
      <c r="AC53" s="165">
        <f>+'Prielaidos (LTGI)'!Z21</f>
        <v>0</v>
      </c>
      <c r="AD53" s="165">
        <f>+'Prielaidos (LTGI)'!AA21</f>
        <v>4187857</v>
      </c>
      <c r="AE53" s="165">
        <f>+'Prielaidos (LTGI)'!AB21</f>
        <v>16715.900000000001</v>
      </c>
      <c r="AF53" s="165">
        <f>+'Prielaidos (LTGI)'!AC21</f>
        <v>0</v>
      </c>
      <c r="AG53" s="165">
        <f>+'Prielaidos (LTGI)'!AD21</f>
        <v>0</v>
      </c>
      <c r="AH53" s="165">
        <f>+'Prielaidos (LTGI)'!AE21</f>
        <v>27030583.146499999</v>
      </c>
      <c r="AI53" s="165">
        <f>+'Prielaidos (LTGI)'!AF21</f>
        <v>0</v>
      </c>
      <c r="AJ53" s="165">
        <f>+'Prielaidos (LTGI)'!AG21</f>
        <v>0</v>
      </c>
      <c r="AK53" s="165">
        <f>+'Prielaidos (LTGI)'!AH21+'Prielaidos AB „Via Lietuva"'!AG50</f>
        <v>1206330</v>
      </c>
      <c r="AL53" s="165">
        <f>+'Prielaidos (LTGI)'!AI21</f>
        <v>0</v>
      </c>
      <c r="AM53" s="165">
        <f>+'Prielaidos (LTGI)'!AJ21</f>
        <v>0</v>
      </c>
      <c r="AN53" s="165">
        <f>+'Prielaidos (LTGI)'!AK21+'Prielaidos AB „Via Lietuva"'!AJ280</f>
        <v>5779770</v>
      </c>
      <c r="AO53" s="165">
        <f>+'Prielaidos (LTGI)'!AL21+'Prielaidos AB „Via Lietuva"'!AK280</f>
        <v>21217600</v>
      </c>
      <c r="AP53" s="165">
        <f>+'Prielaidos (LTGI)'!AM21</f>
        <v>16715.900000000001</v>
      </c>
      <c r="AQ53" s="165">
        <f>+'Prielaidos (LTGI)'!AN21</f>
        <v>0</v>
      </c>
      <c r="AR53" s="165">
        <v>0</v>
      </c>
      <c r="AS53" s="165">
        <v>0</v>
      </c>
      <c r="AT53" s="165">
        <v>0</v>
      </c>
      <c r="AU53" s="165">
        <v>0</v>
      </c>
      <c r="AV53" s="165">
        <v>0</v>
      </c>
      <c r="AW53" s="165">
        <v>0</v>
      </c>
      <c r="AX53" s="165">
        <v>0</v>
      </c>
      <c r="AY53" s="165">
        <v>0</v>
      </c>
      <c r="AZ53" s="165">
        <v>0</v>
      </c>
      <c r="BA53" s="165">
        <v>0</v>
      </c>
      <c r="BB53" s="165">
        <v>0</v>
      </c>
      <c r="BC53" s="165">
        <v>0</v>
      </c>
      <c r="BD53" s="165">
        <v>0</v>
      </c>
      <c r="BE53" s="165">
        <v>0</v>
      </c>
      <c r="BF53" s="165">
        <v>0</v>
      </c>
      <c r="BG53" s="165">
        <v>0</v>
      </c>
      <c r="BH53" s="165">
        <v>0</v>
      </c>
      <c r="BI53" s="165">
        <v>0</v>
      </c>
      <c r="BJ53" s="165">
        <v>0</v>
      </c>
      <c r="BK53" s="165">
        <v>0</v>
      </c>
      <c r="BL53" s="165">
        <v>0</v>
      </c>
      <c r="BM53" s="165">
        <v>0</v>
      </c>
      <c r="BN53" s="165">
        <v>0</v>
      </c>
      <c r="BO53" s="165">
        <v>0</v>
      </c>
      <c r="BP53" s="165">
        <v>0</v>
      </c>
      <c r="BQ53" s="165">
        <v>0</v>
      </c>
      <c r="BR53" s="165">
        <v>0</v>
      </c>
      <c r="BS53" s="165">
        <v>0</v>
      </c>
      <c r="BT53" s="165">
        <v>0</v>
      </c>
      <c r="BU53" s="165">
        <v>0</v>
      </c>
      <c r="BV53" s="165">
        <v>0</v>
      </c>
      <c r="BW53" s="165">
        <v>0</v>
      </c>
      <c r="BX53" s="165">
        <v>0</v>
      </c>
      <c r="BY53" s="165">
        <v>0</v>
      </c>
      <c r="BZ53" s="165">
        <v>0</v>
      </c>
      <c r="CA53" s="165">
        <v>0</v>
      </c>
      <c r="CB53" s="165">
        <v>0</v>
      </c>
      <c r="CC53" s="165">
        <v>0</v>
      </c>
      <c r="CD53" s="165">
        <v>0</v>
      </c>
      <c r="CE53" s="165">
        <v>0</v>
      </c>
      <c r="CF53" s="165">
        <v>0</v>
      </c>
      <c r="CG53" s="165">
        <v>0</v>
      </c>
      <c r="CH53" s="165">
        <v>0</v>
      </c>
      <c r="CI53" s="165">
        <v>0</v>
      </c>
      <c r="CJ53" s="165">
        <v>0</v>
      </c>
      <c r="CK53" s="165">
        <v>0</v>
      </c>
      <c r="CL53" s="165">
        <v>0</v>
      </c>
      <c r="CM53" s="165">
        <v>0</v>
      </c>
      <c r="CN53" s="165">
        <v>0</v>
      </c>
      <c r="CO53" s="165">
        <v>0</v>
      </c>
      <c r="CP53" s="165">
        <v>0</v>
      </c>
      <c r="CQ53" s="165">
        <v>0</v>
      </c>
      <c r="CR53" s="165">
        <v>0</v>
      </c>
      <c r="CS53" s="165">
        <v>0</v>
      </c>
      <c r="CT53" s="165">
        <v>0</v>
      </c>
      <c r="CU53" s="165">
        <v>0</v>
      </c>
      <c r="CV53" s="165">
        <v>0</v>
      </c>
      <c r="CW53" s="165">
        <v>0</v>
      </c>
      <c r="CX53" s="165">
        <v>0</v>
      </c>
      <c r="CY53" s="165">
        <v>0</v>
      </c>
      <c r="CZ53" s="165">
        <v>0</v>
      </c>
      <c r="DA53" s="165">
        <v>0</v>
      </c>
      <c r="DB53" s="165">
        <v>0</v>
      </c>
      <c r="DC53" s="165">
        <v>0</v>
      </c>
      <c r="DE53" s="45">
        <f t="shared" si="40"/>
        <v>0</v>
      </c>
      <c r="DF53" s="45">
        <f t="shared" si="22"/>
        <v>8</v>
      </c>
      <c r="DG53">
        <f t="shared" si="39"/>
        <v>21</v>
      </c>
      <c r="DH53">
        <v>0</v>
      </c>
    </row>
    <row r="54" spans="1:112" ht="15" customHeight="1">
      <c r="A54" s="123">
        <v>43</v>
      </c>
      <c r="B54" s="5" t="str">
        <f>$B$45&amp;"L."</f>
        <v>E.1.L.</v>
      </c>
      <c r="C54" s="17" t="s">
        <v>15</v>
      </c>
      <c r="D54" s="5"/>
      <c r="E54" s="191">
        <v>0.21</v>
      </c>
      <c r="F54" s="34">
        <f>H54+NPV(FD,I54:INDEX(I54:DC54,PAL))</f>
        <v>4142738.5481050755</v>
      </c>
      <c r="G54" s="34">
        <f>SUMIF($H$5:$DC$5,"&lt;="&amp;PAL,$H54:$DC54)</f>
        <v>16347614.990575001</v>
      </c>
      <c r="H54" s="164">
        <v>0</v>
      </c>
      <c r="I54" s="164">
        <v>0</v>
      </c>
      <c r="J54" s="164">
        <v>0</v>
      </c>
      <c r="K54" s="164">
        <v>0</v>
      </c>
      <c r="L54" s="164">
        <v>0</v>
      </c>
      <c r="M54" s="164">
        <v>0</v>
      </c>
      <c r="N54" s="164">
        <v>0</v>
      </c>
      <c r="O54" s="164">
        <v>0</v>
      </c>
      <c r="P54" s="164">
        <v>0</v>
      </c>
      <c r="Q54" s="164">
        <v>0</v>
      </c>
      <c r="R54" s="164">
        <v>0</v>
      </c>
      <c r="S54" s="164">
        <v>0</v>
      </c>
      <c r="T54" s="164">
        <v>0</v>
      </c>
      <c r="U54" s="164">
        <v>0</v>
      </c>
      <c r="V54" s="164">
        <v>0</v>
      </c>
      <c r="W54" s="164">
        <v>0</v>
      </c>
      <c r="X54" s="164">
        <v>0</v>
      </c>
      <c r="Y54" s="164">
        <v>0</v>
      </c>
      <c r="Z54" s="164">
        <v>0</v>
      </c>
      <c r="AA54" s="164">
        <v>0</v>
      </c>
      <c r="AB54" s="164">
        <v>0</v>
      </c>
      <c r="AC54" s="164">
        <v>0</v>
      </c>
      <c r="AD54" s="164">
        <v>0</v>
      </c>
      <c r="AE54" s="164">
        <v>0</v>
      </c>
      <c r="AF54" s="164">
        <v>0</v>
      </c>
      <c r="AG54" s="164">
        <v>0</v>
      </c>
      <c r="AH54" s="164">
        <v>0</v>
      </c>
      <c r="AI54" s="164">
        <v>0</v>
      </c>
      <c r="AJ54" s="164">
        <v>0</v>
      </c>
      <c r="AK54" s="164">
        <v>0</v>
      </c>
      <c r="AL54" s="164">
        <v>0</v>
      </c>
      <c r="AM54" s="164">
        <v>0</v>
      </c>
      <c r="AN54" s="164">
        <v>0</v>
      </c>
      <c r="AO54" s="164">
        <v>0</v>
      </c>
      <c r="AP54" s="164">
        <v>0</v>
      </c>
      <c r="AQ54" s="165">
        <f>'Prielaidos AB „Via Lietuva"'!AM69+'Prielaidos (LTGI)'!AN22</f>
        <v>16347614.990575001</v>
      </c>
      <c r="AR54" s="164">
        <v>0</v>
      </c>
      <c r="AS54" s="164">
        <v>0</v>
      </c>
      <c r="AT54" s="164">
        <v>0</v>
      </c>
      <c r="AU54" s="164">
        <v>0</v>
      </c>
      <c r="AV54" s="164">
        <v>0</v>
      </c>
      <c r="AW54" s="164">
        <v>0</v>
      </c>
      <c r="AX54" s="164">
        <v>0</v>
      </c>
      <c r="AY54" s="164">
        <v>0</v>
      </c>
      <c r="AZ54" s="164">
        <v>0</v>
      </c>
      <c r="BA54" s="164">
        <v>0</v>
      </c>
      <c r="BB54" s="164">
        <v>0</v>
      </c>
      <c r="BC54" s="164">
        <v>0</v>
      </c>
      <c r="BD54" s="164">
        <v>0</v>
      </c>
      <c r="BE54" s="164">
        <v>0</v>
      </c>
      <c r="BF54" s="164">
        <v>0</v>
      </c>
      <c r="BG54" s="164">
        <v>0</v>
      </c>
      <c r="BH54" s="164">
        <v>0</v>
      </c>
      <c r="BI54" s="164">
        <v>0</v>
      </c>
      <c r="BJ54" s="164">
        <v>0</v>
      </c>
      <c r="BK54" s="164">
        <v>0</v>
      </c>
      <c r="BL54" s="164">
        <v>0</v>
      </c>
      <c r="BM54" s="164">
        <v>0</v>
      </c>
      <c r="BN54" s="164">
        <v>0</v>
      </c>
      <c r="BO54" s="164">
        <v>0</v>
      </c>
      <c r="BP54" s="164">
        <v>0</v>
      </c>
      <c r="BQ54" s="164">
        <v>0</v>
      </c>
      <c r="BR54" s="164">
        <v>0</v>
      </c>
      <c r="BS54" s="164">
        <v>0</v>
      </c>
      <c r="BT54" s="164">
        <v>0</v>
      </c>
      <c r="BU54" s="164">
        <v>0</v>
      </c>
      <c r="BV54" s="164">
        <v>0</v>
      </c>
      <c r="BW54" s="164">
        <v>0</v>
      </c>
      <c r="BX54" s="164">
        <v>0</v>
      </c>
      <c r="BY54" s="164">
        <v>0</v>
      </c>
      <c r="BZ54" s="164">
        <v>0</v>
      </c>
      <c r="CA54" s="164">
        <v>0</v>
      </c>
      <c r="CB54" s="164">
        <v>0</v>
      </c>
      <c r="CC54" s="164">
        <v>0</v>
      </c>
      <c r="CD54" s="164">
        <v>0</v>
      </c>
      <c r="CE54" s="164">
        <v>0</v>
      </c>
      <c r="CF54" s="164">
        <v>0</v>
      </c>
      <c r="CG54" s="164">
        <v>0</v>
      </c>
      <c r="CH54" s="164">
        <v>0</v>
      </c>
      <c r="CI54" s="164">
        <v>0</v>
      </c>
      <c r="CJ54" s="164">
        <v>0</v>
      </c>
      <c r="CK54" s="164">
        <v>0</v>
      </c>
      <c r="CL54" s="164">
        <v>0</v>
      </c>
      <c r="CM54" s="164">
        <v>0</v>
      </c>
      <c r="CN54" s="164">
        <v>0</v>
      </c>
      <c r="CO54" s="164">
        <v>0</v>
      </c>
      <c r="CP54" s="164">
        <v>0</v>
      </c>
      <c r="CQ54" s="164">
        <v>0</v>
      </c>
      <c r="CR54" s="164">
        <v>0</v>
      </c>
      <c r="CS54" s="164">
        <v>0</v>
      </c>
      <c r="CT54" s="164">
        <v>0</v>
      </c>
      <c r="CU54" s="164">
        <v>0</v>
      </c>
      <c r="CV54" s="164">
        <v>0</v>
      </c>
      <c r="CW54" s="164">
        <v>0</v>
      </c>
      <c r="CX54" s="164">
        <v>0</v>
      </c>
      <c r="CY54" s="164">
        <v>0</v>
      </c>
      <c r="CZ54" s="164">
        <v>0</v>
      </c>
      <c r="DA54" s="164">
        <v>0</v>
      </c>
      <c r="DB54" s="164">
        <v>0</v>
      </c>
      <c r="DC54" s="165">
        <v>0</v>
      </c>
      <c r="DE54" s="45">
        <f t="shared" si="40"/>
        <v>0</v>
      </c>
      <c r="DF54" s="45">
        <f t="shared" si="22"/>
        <v>1</v>
      </c>
      <c r="DG54">
        <f t="shared" si="39"/>
        <v>21</v>
      </c>
      <c r="DH54">
        <f>DG54/(100+DG54)</f>
        <v>0.17355371900826447</v>
      </c>
    </row>
    <row r="55" spans="1:112" ht="15" customHeight="1">
      <c r="A55" s="123">
        <v>44</v>
      </c>
      <c r="B55" s="36" t="s">
        <v>35</v>
      </c>
      <c r="C55" s="15" t="s">
        <v>0</v>
      </c>
      <c r="D55" s="3"/>
      <c r="E55" s="3"/>
      <c r="F55" s="11">
        <f>SUM(F56:F63)+F64</f>
        <v>0</v>
      </c>
      <c r="G55" s="34">
        <f>SUMIF($H$5:$DC$5,"&lt;="&amp;PAL,$H55:$DC55)</f>
        <v>0</v>
      </c>
      <c r="H55" s="11">
        <f>SUM(H56:H63)+H64</f>
        <v>0</v>
      </c>
      <c r="I55" s="11">
        <f t="shared" ref="I55:BT55" si="41">SUM(I56:I63)+I64</f>
        <v>0</v>
      </c>
      <c r="J55" s="11">
        <f t="shared" si="41"/>
        <v>0</v>
      </c>
      <c r="K55" s="11">
        <f t="shared" si="41"/>
        <v>0</v>
      </c>
      <c r="L55" s="11">
        <f t="shared" si="41"/>
        <v>0</v>
      </c>
      <c r="M55" s="11">
        <f t="shared" si="41"/>
        <v>0</v>
      </c>
      <c r="N55" s="11">
        <f t="shared" si="41"/>
        <v>0</v>
      </c>
      <c r="O55" s="11">
        <f t="shared" si="41"/>
        <v>0</v>
      </c>
      <c r="P55" s="11">
        <f t="shared" si="41"/>
        <v>0</v>
      </c>
      <c r="Q55" s="11">
        <f t="shared" si="41"/>
        <v>0</v>
      </c>
      <c r="R55" s="11">
        <f t="shared" si="41"/>
        <v>0</v>
      </c>
      <c r="S55" s="11">
        <f t="shared" si="41"/>
        <v>0</v>
      </c>
      <c r="T55" s="11">
        <f t="shared" si="41"/>
        <v>0</v>
      </c>
      <c r="U55" s="11">
        <f t="shared" si="41"/>
        <v>0</v>
      </c>
      <c r="V55" s="11">
        <f t="shared" si="41"/>
        <v>0</v>
      </c>
      <c r="W55" s="11">
        <f t="shared" si="41"/>
        <v>0</v>
      </c>
      <c r="X55" s="11">
        <f t="shared" si="41"/>
        <v>0</v>
      </c>
      <c r="Y55" s="11">
        <f t="shared" si="41"/>
        <v>0</v>
      </c>
      <c r="Z55" s="11">
        <f t="shared" si="41"/>
        <v>0</v>
      </c>
      <c r="AA55" s="11">
        <f t="shared" si="41"/>
        <v>0</v>
      </c>
      <c r="AB55" s="11">
        <f t="shared" si="41"/>
        <v>0</v>
      </c>
      <c r="AC55" s="11">
        <f t="shared" si="41"/>
        <v>0</v>
      </c>
      <c r="AD55" s="11">
        <f t="shared" si="41"/>
        <v>0</v>
      </c>
      <c r="AE55" s="11">
        <f t="shared" si="41"/>
        <v>0</v>
      </c>
      <c r="AF55" s="11">
        <f t="shared" si="41"/>
        <v>0</v>
      </c>
      <c r="AG55" s="11">
        <f t="shared" si="41"/>
        <v>0</v>
      </c>
      <c r="AH55" s="11">
        <f t="shared" si="41"/>
        <v>0</v>
      </c>
      <c r="AI55" s="11">
        <f t="shared" si="41"/>
        <v>0</v>
      </c>
      <c r="AJ55" s="11">
        <f t="shared" si="41"/>
        <v>0</v>
      </c>
      <c r="AK55" s="11">
        <f t="shared" si="41"/>
        <v>0</v>
      </c>
      <c r="AL55" s="11">
        <f t="shared" si="41"/>
        <v>0</v>
      </c>
      <c r="AM55" s="11">
        <f t="shared" si="41"/>
        <v>0</v>
      </c>
      <c r="AN55" s="11">
        <f t="shared" si="41"/>
        <v>0</v>
      </c>
      <c r="AO55" s="11">
        <f t="shared" si="41"/>
        <v>0</v>
      </c>
      <c r="AP55" s="11">
        <f t="shared" si="41"/>
        <v>0</v>
      </c>
      <c r="AQ55" s="11">
        <f t="shared" si="41"/>
        <v>0</v>
      </c>
      <c r="AR55" s="11">
        <f t="shared" si="41"/>
        <v>0</v>
      </c>
      <c r="AS55" s="11">
        <f t="shared" si="41"/>
        <v>0</v>
      </c>
      <c r="AT55" s="11">
        <f t="shared" si="41"/>
        <v>0</v>
      </c>
      <c r="AU55" s="11">
        <f t="shared" si="41"/>
        <v>0</v>
      </c>
      <c r="AV55" s="11">
        <f t="shared" si="41"/>
        <v>0</v>
      </c>
      <c r="AW55" s="11">
        <f t="shared" si="41"/>
        <v>0</v>
      </c>
      <c r="AX55" s="11">
        <f t="shared" si="41"/>
        <v>0</v>
      </c>
      <c r="AY55" s="11">
        <f t="shared" si="41"/>
        <v>0</v>
      </c>
      <c r="AZ55" s="11">
        <f t="shared" si="41"/>
        <v>0</v>
      </c>
      <c r="BA55" s="11">
        <f t="shared" si="41"/>
        <v>0</v>
      </c>
      <c r="BB55" s="11">
        <f t="shared" si="41"/>
        <v>0</v>
      </c>
      <c r="BC55" s="11">
        <f t="shared" si="41"/>
        <v>0</v>
      </c>
      <c r="BD55" s="11">
        <f t="shared" si="41"/>
        <v>0</v>
      </c>
      <c r="BE55" s="11">
        <f t="shared" si="41"/>
        <v>0</v>
      </c>
      <c r="BF55" s="11">
        <f t="shared" si="41"/>
        <v>0</v>
      </c>
      <c r="BG55" s="11">
        <f t="shared" si="41"/>
        <v>0</v>
      </c>
      <c r="BH55" s="11">
        <f t="shared" si="41"/>
        <v>0</v>
      </c>
      <c r="BI55" s="11">
        <f t="shared" si="41"/>
        <v>0</v>
      </c>
      <c r="BJ55" s="11">
        <f t="shared" si="41"/>
        <v>0</v>
      </c>
      <c r="BK55" s="11">
        <f t="shared" si="41"/>
        <v>0</v>
      </c>
      <c r="BL55" s="11">
        <f t="shared" si="41"/>
        <v>0</v>
      </c>
      <c r="BM55" s="11">
        <f t="shared" si="41"/>
        <v>0</v>
      </c>
      <c r="BN55" s="11">
        <f t="shared" si="41"/>
        <v>0</v>
      </c>
      <c r="BO55" s="11">
        <f t="shared" si="41"/>
        <v>0</v>
      </c>
      <c r="BP55" s="11">
        <f t="shared" si="41"/>
        <v>0</v>
      </c>
      <c r="BQ55" s="11">
        <f t="shared" si="41"/>
        <v>0</v>
      </c>
      <c r="BR55" s="11">
        <f t="shared" si="41"/>
        <v>0</v>
      </c>
      <c r="BS55" s="11">
        <f t="shared" si="41"/>
        <v>0</v>
      </c>
      <c r="BT55" s="11">
        <f t="shared" si="41"/>
        <v>0</v>
      </c>
      <c r="BU55" s="11">
        <f t="shared" ref="BU55:DC55" si="42">SUM(BU56:BU63)+BU64</f>
        <v>0</v>
      </c>
      <c r="BV55" s="11">
        <f t="shared" si="42"/>
        <v>0</v>
      </c>
      <c r="BW55" s="11">
        <f t="shared" si="42"/>
        <v>0</v>
      </c>
      <c r="BX55" s="11">
        <f t="shared" si="42"/>
        <v>0</v>
      </c>
      <c r="BY55" s="11">
        <f t="shared" si="42"/>
        <v>0</v>
      </c>
      <c r="BZ55" s="11">
        <f t="shared" si="42"/>
        <v>0</v>
      </c>
      <c r="CA55" s="11">
        <f t="shared" si="42"/>
        <v>0</v>
      </c>
      <c r="CB55" s="11">
        <f t="shared" si="42"/>
        <v>0</v>
      </c>
      <c r="CC55" s="11">
        <f t="shared" si="42"/>
        <v>0</v>
      </c>
      <c r="CD55" s="11">
        <f t="shared" si="42"/>
        <v>0</v>
      </c>
      <c r="CE55" s="11">
        <f t="shared" si="42"/>
        <v>0</v>
      </c>
      <c r="CF55" s="11">
        <f t="shared" si="42"/>
        <v>0</v>
      </c>
      <c r="CG55" s="11">
        <f t="shared" si="42"/>
        <v>0</v>
      </c>
      <c r="CH55" s="11">
        <f t="shared" si="42"/>
        <v>0</v>
      </c>
      <c r="CI55" s="11">
        <f t="shared" si="42"/>
        <v>0</v>
      </c>
      <c r="CJ55" s="11">
        <f t="shared" si="42"/>
        <v>0</v>
      </c>
      <c r="CK55" s="11">
        <f t="shared" si="42"/>
        <v>0</v>
      </c>
      <c r="CL55" s="11">
        <f t="shared" si="42"/>
        <v>0</v>
      </c>
      <c r="CM55" s="11">
        <f t="shared" si="42"/>
        <v>0</v>
      </c>
      <c r="CN55" s="11">
        <f t="shared" si="42"/>
        <v>0</v>
      </c>
      <c r="CO55" s="11">
        <f t="shared" si="42"/>
        <v>0</v>
      </c>
      <c r="CP55" s="11">
        <f t="shared" si="42"/>
        <v>0</v>
      </c>
      <c r="CQ55" s="11">
        <f t="shared" si="42"/>
        <v>0</v>
      </c>
      <c r="CR55" s="11">
        <f t="shared" si="42"/>
        <v>0</v>
      </c>
      <c r="CS55" s="11">
        <f t="shared" si="42"/>
        <v>0</v>
      </c>
      <c r="CT55" s="11">
        <f t="shared" si="42"/>
        <v>0</v>
      </c>
      <c r="CU55" s="11">
        <f t="shared" si="42"/>
        <v>0</v>
      </c>
      <c r="CV55" s="11">
        <f t="shared" si="42"/>
        <v>0</v>
      </c>
      <c r="CW55" s="11">
        <f t="shared" si="42"/>
        <v>0</v>
      </c>
      <c r="CX55" s="11">
        <f t="shared" si="42"/>
        <v>0</v>
      </c>
      <c r="CY55" s="11">
        <f t="shared" si="42"/>
        <v>0</v>
      </c>
      <c r="CZ55" s="11">
        <f t="shared" si="42"/>
        <v>0</v>
      </c>
      <c r="DA55" s="11">
        <f t="shared" si="42"/>
        <v>0</v>
      </c>
      <c r="DB55" s="11">
        <f t="shared" si="42"/>
        <v>0</v>
      </c>
      <c r="DC55" s="11">
        <f t="shared" si="42"/>
        <v>0</v>
      </c>
      <c r="DF55" s="45">
        <f t="shared" si="22"/>
        <v>0</v>
      </c>
    </row>
    <row r="56" spans="1:112" ht="15" customHeight="1">
      <c r="A56" s="123">
        <v>45</v>
      </c>
      <c r="B56" s="5" t="str">
        <f>$B$55&amp;"1."</f>
        <v>E.2.1.</v>
      </c>
      <c r="C56" s="163" t="s">
        <v>41</v>
      </c>
      <c r="D56" s="6"/>
      <c r="E56" s="191">
        <v>0.21</v>
      </c>
      <c r="F56" s="34">
        <f>H56+NPV(FD,I56:INDEX(I56:DC56,PAL))</f>
        <v>0</v>
      </c>
      <c r="G56" s="34">
        <f>SUMIF($H$5:$DC$5,"&lt;="&amp;PAL,$H56:$DC56)</f>
        <v>0</v>
      </c>
      <c r="H56" s="37">
        <v>0</v>
      </c>
      <c r="I56" s="37">
        <v>0</v>
      </c>
      <c r="J56" s="37">
        <v>0</v>
      </c>
      <c r="K56" s="37">
        <v>0</v>
      </c>
      <c r="L56" s="37">
        <v>0</v>
      </c>
      <c r="M56" s="37">
        <v>0</v>
      </c>
      <c r="N56" s="37">
        <v>0</v>
      </c>
      <c r="O56" s="37">
        <v>0</v>
      </c>
      <c r="P56" s="37">
        <v>0</v>
      </c>
      <c r="Q56" s="37">
        <v>0</v>
      </c>
      <c r="R56" s="37">
        <v>0</v>
      </c>
      <c r="S56" s="37">
        <v>0</v>
      </c>
      <c r="T56" s="37">
        <v>0</v>
      </c>
      <c r="U56" s="37">
        <v>0</v>
      </c>
      <c r="V56" s="37">
        <v>0</v>
      </c>
      <c r="W56" s="37">
        <v>0</v>
      </c>
      <c r="X56" s="37">
        <v>0</v>
      </c>
      <c r="Y56" s="37">
        <v>0</v>
      </c>
      <c r="Z56" s="37">
        <v>0</v>
      </c>
      <c r="AA56" s="37">
        <v>0</v>
      </c>
      <c r="AB56" s="37">
        <v>0</v>
      </c>
      <c r="AC56" s="37">
        <v>0</v>
      </c>
      <c r="AD56" s="37">
        <v>0</v>
      </c>
      <c r="AE56" s="37">
        <v>0</v>
      </c>
      <c r="AF56" s="37">
        <v>0</v>
      </c>
      <c r="AG56" s="37">
        <v>0</v>
      </c>
      <c r="AH56" s="37">
        <v>0</v>
      </c>
      <c r="AI56" s="37">
        <v>0</v>
      </c>
      <c r="AJ56" s="37">
        <v>0</v>
      </c>
      <c r="AK56" s="37">
        <v>0</v>
      </c>
      <c r="AL56" s="37">
        <v>0</v>
      </c>
      <c r="AM56" s="37">
        <v>0</v>
      </c>
      <c r="AN56" s="37">
        <v>0</v>
      </c>
      <c r="AO56" s="37">
        <v>0</v>
      </c>
      <c r="AP56" s="37">
        <v>0</v>
      </c>
      <c r="AQ56" s="37">
        <v>0</v>
      </c>
      <c r="AR56" s="37">
        <v>0</v>
      </c>
      <c r="AS56" s="37">
        <v>0</v>
      </c>
      <c r="AT56" s="37">
        <v>0</v>
      </c>
      <c r="AU56" s="37">
        <v>0</v>
      </c>
      <c r="AV56" s="37">
        <v>0</v>
      </c>
      <c r="AW56" s="37">
        <v>0</v>
      </c>
      <c r="AX56" s="37">
        <v>0</v>
      </c>
      <c r="AY56" s="37">
        <v>0</v>
      </c>
      <c r="AZ56" s="37">
        <v>0</v>
      </c>
      <c r="BA56" s="37">
        <v>0</v>
      </c>
      <c r="BB56" s="37">
        <v>0</v>
      </c>
      <c r="BC56" s="37">
        <v>0</v>
      </c>
      <c r="BD56" s="37">
        <v>0</v>
      </c>
      <c r="BE56" s="37">
        <v>0</v>
      </c>
      <c r="BF56" s="37">
        <v>0</v>
      </c>
      <c r="BG56" s="37">
        <v>0</v>
      </c>
      <c r="BH56" s="37">
        <v>0</v>
      </c>
      <c r="BI56" s="37">
        <v>0</v>
      </c>
      <c r="BJ56" s="37">
        <v>0</v>
      </c>
      <c r="BK56" s="37">
        <v>0</v>
      </c>
      <c r="BL56" s="37">
        <v>0</v>
      </c>
      <c r="BM56" s="37">
        <v>0</v>
      </c>
      <c r="BN56" s="37">
        <v>0</v>
      </c>
      <c r="BO56" s="37">
        <v>0</v>
      </c>
      <c r="BP56" s="37">
        <v>0</v>
      </c>
      <c r="BQ56" s="37">
        <v>0</v>
      </c>
      <c r="BR56" s="37">
        <v>0</v>
      </c>
      <c r="BS56" s="37">
        <v>0</v>
      </c>
      <c r="BT56" s="37">
        <v>0</v>
      </c>
      <c r="BU56" s="37">
        <v>0</v>
      </c>
      <c r="BV56" s="37">
        <v>0</v>
      </c>
      <c r="BW56" s="37">
        <v>0</v>
      </c>
      <c r="BX56" s="37">
        <v>0</v>
      </c>
      <c r="BY56" s="37">
        <v>0</v>
      </c>
      <c r="BZ56" s="37">
        <v>0</v>
      </c>
      <c r="CA56" s="37">
        <v>0</v>
      </c>
      <c r="CB56" s="37">
        <v>0</v>
      </c>
      <c r="CC56" s="37">
        <v>0</v>
      </c>
      <c r="CD56" s="37">
        <v>0</v>
      </c>
      <c r="CE56" s="37">
        <v>0</v>
      </c>
      <c r="CF56" s="37">
        <v>0</v>
      </c>
      <c r="CG56" s="37">
        <v>0</v>
      </c>
      <c r="CH56" s="37">
        <v>0</v>
      </c>
      <c r="CI56" s="37">
        <v>0</v>
      </c>
      <c r="CJ56" s="37">
        <v>0</v>
      </c>
      <c r="CK56" s="37">
        <v>0</v>
      </c>
      <c r="CL56" s="37">
        <v>0</v>
      </c>
      <c r="CM56" s="37">
        <v>0</v>
      </c>
      <c r="CN56" s="37">
        <v>0</v>
      </c>
      <c r="CO56" s="37">
        <v>0</v>
      </c>
      <c r="CP56" s="37">
        <v>0</v>
      </c>
      <c r="CQ56" s="37">
        <v>0</v>
      </c>
      <c r="CR56" s="37">
        <v>0</v>
      </c>
      <c r="CS56" s="37">
        <v>0</v>
      </c>
      <c r="CT56" s="37">
        <v>0</v>
      </c>
      <c r="CU56" s="37">
        <v>0</v>
      </c>
      <c r="CV56" s="37">
        <v>0</v>
      </c>
      <c r="CW56" s="37">
        <v>0</v>
      </c>
      <c r="CX56" s="37">
        <v>0</v>
      </c>
      <c r="CY56" s="37">
        <v>0</v>
      </c>
      <c r="CZ56" s="37">
        <v>0</v>
      </c>
      <c r="DA56" s="37">
        <v>0</v>
      </c>
      <c r="DB56" s="37">
        <v>0</v>
      </c>
      <c r="DC56" s="37">
        <v>0</v>
      </c>
      <c r="DE56" s="45">
        <f>COUNTBLANK(H56:DC56)</f>
        <v>0</v>
      </c>
      <c r="DF56" s="45">
        <f t="shared" si="22"/>
        <v>0</v>
      </c>
      <c r="DG56">
        <f t="shared" ref="DG56:DG65" si="43">IF(ISNUMBER(E56),E56*100,0)</f>
        <v>21</v>
      </c>
      <c r="DH56">
        <v>0</v>
      </c>
    </row>
    <row r="57" spans="1:112" ht="15" customHeight="1">
      <c r="A57" s="123">
        <v>46</v>
      </c>
      <c r="B57" s="5" t="str">
        <f>$B$55&amp;"2."</f>
        <v>E.2.2.</v>
      </c>
      <c r="C57" s="163" t="s">
        <v>41</v>
      </c>
      <c r="D57" s="6"/>
      <c r="E57" s="191">
        <v>0.21</v>
      </c>
      <c r="F57" s="34">
        <f>H57+NPV(FD,I57:INDEX(I57:DC57,PAL))</f>
        <v>0</v>
      </c>
      <c r="G57" s="34">
        <f>SUMIF($H$5:$DC$5,"&lt;="&amp;PAL,$H57:$DC57)</f>
        <v>0</v>
      </c>
      <c r="H57" s="37">
        <v>0</v>
      </c>
      <c r="I57" s="37">
        <v>0</v>
      </c>
      <c r="J57" s="37">
        <v>0</v>
      </c>
      <c r="K57" s="37">
        <v>0</v>
      </c>
      <c r="L57" s="37">
        <v>0</v>
      </c>
      <c r="M57" s="37">
        <v>0</v>
      </c>
      <c r="N57" s="37">
        <v>0</v>
      </c>
      <c r="O57" s="37">
        <v>0</v>
      </c>
      <c r="P57" s="37">
        <v>0</v>
      </c>
      <c r="Q57" s="37">
        <v>0</v>
      </c>
      <c r="R57" s="37">
        <v>0</v>
      </c>
      <c r="S57" s="37">
        <v>0</v>
      </c>
      <c r="T57" s="37">
        <v>0</v>
      </c>
      <c r="U57" s="37">
        <v>0</v>
      </c>
      <c r="V57" s="37">
        <v>0</v>
      </c>
      <c r="W57" s="37">
        <v>0</v>
      </c>
      <c r="X57" s="37">
        <v>0</v>
      </c>
      <c r="Y57" s="37">
        <v>0</v>
      </c>
      <c r="Z57" s="37">
        <v>0</v>
      </c>
      <c r="AA57" s="37">
        <v>0</v>
      </c>
      <c r="AB57" s="37">
        <v>0</v>
      </c>
      <c r="AC57" s="37">
        <v>0</v>
      </c>
      <c r="AD57" s="37">
        <v>0</v>
      </c>
      <c r="AE57" s="37">
        <v>0</v>
      </c>
      <c r="AF57" s="37">
        <v>0</v>
      </c>
      <c r="AG57" s="37">
        <v>0</v>
      </c>
      <c r="AH57" s="37">
        <v>0</v>
      </c>
      <c r="AI57" s="37">
        <v>0</v>
      </c>
      <c r="AJ57" s="37">
        <v>0</v>
      </c>
      <c r="AK57" s="37">
        <v>0</v>
      </c>
      <c r="AL57" s="37">
        <v>0</v>
      </c>
      <c r="AM57" s="37">
        <v>0</v>
      </c>
      <c r="AN57" s="37">
        <v>0</v>
      </c>
      <c r="AO57" s="37">
        <v>0</v>
      </c>
      <c r="AP57" s="37">
        <v>0</v>
      </c>
      <c r="AQ57" s="37">
        <v>0</v>
      </c>
      <c r="AR57" s="37">
        <v>0</v>
      </c>
      <c r="AS57" s="37">
        <v>0</v>
      </c>
      <c r="AT57" s="37">
        <v>0</v>
      </c>
      <c r="AU57" s="37">
        <v>0</v>
      </c>
      <c r="AV57" s="37">
        <v>0</v>
      </c>
      <c r="AW57" s="37">
        <v>0</v>
      </c>
      <c r="AX57" s="37">
        <v>0</v>
      </c>
      <c r="AY57" s="37">
        <v>0</v>
      </c>
      <c r="AZ57" s="37">
        <v>0</v>
      </c>
      <c r="BA57" s="37">
        <v>0</v>
      </c>
      <c r="BB57" s="37">
        <v>0</v>
      </c>
      <c r="BC57" s="37">
        <v>0</v>
      </c>
      <c r="BD57" s="37">
        <v>0</v>
      </c>
      <c r="BE57" s="37">
        <v>0</v>
      </c>
      <c r="BF57" s="37">
        <v>0</v>
      </c>
      <c r="BG57" s="37">
        <v>0</v>
      </c>
      <c r="BH57" s="37">
        <v>0</v>
      </c>
      <c r="BI57" s="37">
        <v>0</v>
      </c>
      <c r="BJ57" s="37">
        <v>0</v>
      </c>
      <c r="BK57" s="37">
        <v>0</v>
      </c>
      <c r="BL57" s="37">
        <v>0</v>
      </c>
      <c r="BM57" s="37">
        <v>0</v>
      </c>
      <c r="BN57" s="37">
        <v>0</v>
      </c>
      <c r="BO57" s="37">
        <v>0</v>
      </c>
      <c r="BP57" s="37">
        <v>0</v>
      </c>
      <c r="BQ57" s="37">
        <v>0</v>
      </c>
      <c r="BR57" s="37">
        <v>0</v>
      </c>
      <c r="BS57" s="37">
        <v>0</v>
      </c>
      <c r="BT57" s="37">
        <v>0</v>
      </c>
      <c r="BU57" s="37">
        <v>0</v>
      </c>
      <c r="BV57" s="37">
        <v>0</v>
      </c>
      <c r="BW57" s="37">
        <v>0</v>
      </c>
      <c r="BX57" s="37">
        <v>0</v>
      </c>
      <c r="BY57" s="37">
        <v>0</v>
      </c>
      <c r="BZ57" s="37">
        <v>0</v>
      </c>
      <c r="CA57" s="37">
        <v>0</v>
      </c>
      <c r="CB57" s="37">
        <v>0</v>
      </c>
      <c r="CC57" s="37">
        <v>0</v>
      </c>
      <c r="CD57" s="37">
        <v>0</v>
      </c>
      <c r="CE57" s="37">
        <v>0</v>
      </c>
      <c r="CF57" s="37">
        <v>0</v>
      </c>
      <c r="CG57" s="37">
        <v>0</v>
      </c>
      <c r="CH57" s="37">
        <v>0</v>
      </c>
      <c r="CI57" s="37">
        <v>0</v>
      </c>
      <c r="CJ57" s="37">
        <v>0</v>
      </c>
      <c r="CK57" s="37">
        <v>0</v>
      </c>
      <c r="CL57" s="37">
        <v>0</v>
      </c>
      <c r="CM57" s="37">
        <v>0</v>
      </c>
      <c r="CN57" s="37">
        <v>0</v>
      </c>
      <c r="CO57" s="37">
        <v>0</v>
      </c>
      <c r="CP57" s="37">
        <v>0</v>
      </c>
      <c r="CQ57" s="37">
        <v>0</v>
      </c>
      <c r="CR57" s="37">
        <v>0</v>
      </c>
      <c r="CS57" s="37">
        <v>0</v>
      </c>
      <c r="CT57" s="37">
        <v>0</v>
      </c>
      <c r="CU57" s="37">
        <v>0</v>
      </c>
      <c r="CV57" s="37">
        <v>0</v>
      </c>
      <c r="CW57" s="37">
        <v>0</v>
      </c>
      <c r="CX57" s="37">
        <v>0</v>
      </c>
      <c r="CY57" s="37">
        <v>0</v>
      </c>
      <c r="CZ57" s="37">
        <v>0</v>
      </c>
      <c r="DA57" s="37">
        <v>0</v>
      </c>
      <c r="DB57" s="37">
        <v>0</v>
      </c>
      <c r="DC57" s="37">
        <v>0</v>
      </c>
      <c r="DE57" s="45">
        <f t="shared" ref="DE57:DE65" si="44">COUNTBLANK(H57:DC57)</f>
        <v>0</v>
      </c>
      <c r="DF57" s="45">
        <f t="shared" si="22"/>
        <v>0</v>
      </c>
      <c r="DG57">
        <f t="shared" si="43"/>
        <v>21</v>
      </c>
      <c r="DH57">
        <v>0</v>
      </c>
    </row>
    <row r="58" spans="1:112" ht="15" customHeight="1">
      <c r="A58" s="123">
        <v>47</v>
      </c>
      <c r="B58" s="5" t="str">
        <f>$B$55&amp;"3."</f>
        <v>E.2.3.</v>
      </c>
      <c r="C58" s="163" t="s">
        <v>41</v>
      </c>
      <c r="D58" s="6"/>
      <c r="E58" s="191">
        <v>0.21</v>
      </c>
      <c r="F58" s="34">
        <f>H58+NPV(FD,I58:INDEX(I58:DC58,PAL))</f>
        <v>0</v>
      </c>
      <c r="G58" s="34">
        <f>SUMIF($H$5:$DC$5,"&lt;="&amp;PAL,$H58:$DC58)</f>
        <v>0</v>
      </c>
      <c r="H58" s="37">
        <v>0</v>
      </c>
      <c r="I58" s="37">
        <v>0</v>
      </c>
      <c r="J58" s="37">
        <v>0</v>
      </c>
      <c r="K58" s="37">
        <v>0</v>
      </c>
      <c r="L58" s="37">
        <v>0</v>
      </c>
      <c r="M58" s="37">
        <v>0</v>
      </c>
      <c r="N58" s="37">
        <v>0</v>
      </c>
      <c r="O58" s="37">
        <v>0</v>
      </c>
      <c r="P58" s="37">
        <v>0</v>
      </c>
      <c r="Q58" s="37">
        <v>0</v>
      </c>
      <c r="R58" s="37">
        <v>0</v>
      </c>
      <c r="S58" s="37">
        <v>0</v>
      </c>
      <c r="T58" s="37">
        <v>0</v>
      </c>
      <c r="U58" s="37">
        <v>0</v>
      </c>
      <c r="V58" s="37">
        <v>0</v>
      </c>
      <c r="W58" s="37">
        <v>0</v>
      </c>
      <c r="X58" s="37">
        <v>0</v>
      </c>
      <c r="Y58" s="37">
        <v>0</v>
      </c>
      <c r="Z58" s="37">
        <v>0</v>
      </c>
      <c r="AA58" s="37">
        <v>0</v>
      </c>
      <c r="AB58" s="37">
        <v>0</v>
      </c>
      <c r="AC58" s="37">
        <v>0</v>
      </c>
      <c r="AD58" s="37">
        <v>0</v>
      </c>
      <c r="AE58" s="37">
        <v>0</v>
      </c>
      <c r="AF58" s="37">
        <v>0</v>
      </c>
      <c r="AG58" s="37">
        <v>0</v>
      </c>
      <c r="AH58" s="37">
        <v>0</v>
      </c>
      <c r="AI58" s="37">
        <v>0</v>
      </c>
      <c r="AJ58" s="37">
        <v>0</v>
      </c>
      <c r="AK58" s="37">
        <v>0</v>
      </c>
      <c r="AL58" s="37">
        <v>0</v>
      </c>
      <c r="AM58" s="37">
        <v>0</v>
      </c>
      <c r="AN58" s="37">
        <v>0</v>
      </c>
      <c r="AO58" s="37">
        <v>0</v>
      </c>
      <c r="AP58" s="37">
        <v>0</v>
      </c>
      <c r="AQ58" s="37">
        <v>0</v>
      </c>
      <c r="AR58" s="37">
        <v>0</v>
      </c>
      <c r="AS58" s="37">
        <v>0</v>
      </c>
      <c r="AT58" s="37">
        <v>0</v>
      </c>
      <c r="AU58" s="37">
        <v>0</v>
      </c>
      <c r="AV58" s="37">
        <v>0</v>
      </c>
      <c r="AW58" s="37">
        <v>0</v>
      </c>
      <c r="AX58" s="37">
        <v>0</v>
      </c>
      <c r="AY58" s="37">
        <v>0</v>
      </c>
      <c r="AZ58" s="37">
        <v>0</v>
      </c>
      <c r="BA58" s="37">
        <v>0</v>
      </c>
      <c r="BB58" s="37">
        <v>0</v>
      </c>
      <c r="BC58" s="37">
        <v>0</v>
      </c>
      <c r="BD58" s="37">
        <v>0</v>
      </c>
      <c r="BE58" s="37">
        <v>0</v>
      </c>
      <c r="BF58" s="37">
        <v>0</v>
      </c>
      <c r="BG58" s="37">
        <v>0</v>
      </c>
      <c r="BH58" s="37">
        <v>0</v>
      </c>
      <c r="BI58" s="37">
        <v>0</v>
      </c>
      <c r="BJ58" s="37">
        <v>0</v>
      </c>
      <c r="BK58" s="37">
        <v>0</v>
      </c>
      <c r="BL58" s="37">
        <v>0</v>
      </c>
      <c r="BM58" s="37">
        <v>0</v>
      </c>
      <c r="BN58" s="37">
        <v>0</v>
      </c>
      <c r="BO58" s="37">
        <v>0</v>
      </c>
      <c r="BP58" s="37">
        <v>0</v>
      </c>
      <c r="BQ58" s="37">
        <v>0</v>
      </c>
      <c r="BR58" s="37">
        <v>0</v>
      </c>
      <c r="BS58" s="37">
        <v>0</v>
      </c>
      <c r="BT58" s="37">
        <v>0</v>
      </c>
      <c r="BU58" s="37">
        <v>0</v>
      </c>
      <c r="BV58" s="37">
        <v>0</v>
      </c>
      <c r="BW58" s="37">
        <v>0</v>
      </c>
      <c r="BX58" s="37">
        <v>0</v>
      </c>
      <c r="BY58" s="37">
        <v>0</v>
      </c>
      <c r="BZ58" s="37">
        <v>0</v>
      </c>
      <c r="CA58" s="37">
        <v>0</v>
      </c>
      <c r="CB58" s="37">
        <v>0</v>
      </c>
      <c r="CC58" s="37">
        <v>0</v>
      </c>
      <c r="CD58" s="37">
        <v>0</v>
      </c>
      <c r="CE58" s="37">
        <v>0</v>
      </c>
      <c r="CF58" s="37">
        <v>0</v>
      </c>
      <c r="CG58" s="37">
        <v>0</v>
      </c>
      <c r="CH58" s="37">
        <v>0</v>
      </c>
      <c r="CI58" s="37">
        <v>0</v>
      </c>
      <c r="CJ58" s="37">
        <v>0</v>
      </c>
      <c r="CK58" s="37">
        <v>0</v>
      </c>
      <c r="CL58" s="37">
        <v>0</v>
      </c>
      <c r="CM58" s="37">
        <v>0</v>
      </c>
      <c r="CN58" s="37">
        <v>0</v>
      </c>
      <c r="CO58" s="37">
        <v>0</v>
      </c>
      <c r="CP58" s="37">
        <v>0</v>
      </c>
      <c r="CQ58" s="37">
        <v>0</v>
      </c>
      <c r="CR58" s="37">
        <v>0</v>
      </c>
      <c r="CS58" s="37">
        <v>0</v>
      </c>
      <c r="CT58" s="37">
        <v>0</v>
      </c>
      <c r="CU58" s="37">
        <v>0</v>
      </c>
      <c r="CV58" s="37">
        <v>0</v>
      </c>
      <c r="CW58" s="37">
        <v>0</v>
      </c>
      <c r="CX58" s="37">
        <v>0</v>
      </c>
      <c r="CY58" s="37">
        <v>0</v>
      </c>
      <c r="CZ58" s="37">
        <v>0</v>
      </c>
      <c r="DA58" s="37">
        <v>0</v>
      </c>
      <c r="DB58" s="37">
        <v>0</v>
      </c>
      <c r="DC58" s="37">
        <v>0</v>
      </c>
      <c r="DE58" s="45">
        <f t="shared" si="44"/>
        <v>0</v>
      </c>
      <c r="DF58" s="45">
        <f t="shared" si="22"/>
        <v>0</v>
      </c>
      <c r="DG58">
        <f t="shared" si="43"/>
        <v>21</v>
      </c>
      <c r="DH58">
        <v>0</v>
      </c>
    </row>
    <row r="59" spans="1:112" ht="15" customHeight="1">
      <c r="A59" s="123">
        <v>48</v>
      </c>
      <c r="B59" s="5" t="str">
        <f>$B$55&amp;"4."</f>
        <v>E.2.4.</v>
      </c>
      <c r="C59" s="163" t="s">
        <v>41</v>
      </c>
      <c r="D59" s="6"/>
      <c r="E59" s="191">
        <v>0.21</v>
      </c>
      <c r="F59" s="34">
        <f>H59+NPV(FD,I59:INDEX(I59:DC59,PAL))</f>
        <v>0</v>
      </c>
      <c r="G59" s="34">
        <f>SUMIF($H$5:$DC$5,"&lt;="&amp;PAL,$H59:$DC59)</f>
        <v>0</v>
      </c>
      <c r="H59" s="37">
        <v>0</v>
      </c>
      <c r="I59" s="37">
        <v>0</v>
      </c>
      <c r="J59" s="37">
        <v>0</v>
      </c>
      <c r="K59" s="37">
        <v>0</v>
      </c>
      <c r="L59" s="37">
        <v>0</v>
      </c>
      <c r="M59" s="37">
        <v>0</v>
      </c>
      <c r="N59" s="37">
        <v>0</v>
      </c>
      <c r="O59" s="37">
        <v>0</v>
      </c>
      <c r="P59" s="37">
        <v>0</v>
      </c>
      <c r="Q59" s="37">
        <v>0</v>
      </c>
      <c r="R59" s="37">
        <v>0</v>
      </c>
      <c r="S59" s="37">
        <v>0</v>
      </c>
      <c r="T59" s="37">
        <v>0</v>
      </c>
      <c r="U59" s="37">
        <v>0</v>
      </c>
      <c r="V59" s="37">
        <v>0</v>
      </c>
      <c r="W59" s="37">
        <v>0</v>
      </c>
      <c r="X59" s="37">
        <v>0</v>
      </c>
      <c r="Y59" s="37">
        <v>0</v>
      </c>
      <c r="Z59" s="37">
        <v>0</v>
      </c>
      <c r="AA59" s="37">
        <v>0</v>
      </c>
      <c r="AB59" s="37">
        <v>0</v>
      </c>
      <c r="AC59" s="37">
        <v>0</v>
      </c>
      <c r="AD59" s="37">
        <v>0</v>
      </c>
      <c r="AE59" s="37">
        <v>0</v>
      </c>
      <c r="AF59" s="37">
        <v>0</v>
      </c>
      <c r="AG59" s="37">
        <v>0</v>
      </c>
      <c r="AH59" s="37">
        <v>0</v>
      </c>
      <c r="AI59" s="37">
        <v>0</v>
      </c>
      <c r="AJ59" s="37">
        <v>0</v>
      </c>
      <c r="AK59" s="37">
        <v>0</v>
      </c>
      <c r="AL59" s="37">
        <v>0</v>
      </c>
      <c r="AM59" s="37">
        <v>0</v>
      </c>
      <c r="AN59" s="37">
        <v>0</v>
      </c>
      <c r="AO59" s="37">
        <v>0</v>
      </c>
      <c r="AP59" s="37">
        <v>0</v>
      </c>
      <c r="AQ59" s="37">
        <v>0</v>
      </c>
      <c r="AR59" s="37">
        <v>0</v>
      </c>
      <c r="AS59" s="37">
        <v>0</v>
      </c>
      <c r="AT59" s="37">
        <v>0</v>
      </c>
      <c r="AU59" s="37">
        <v>0</v>
      </c>
      <c r="AV59" s="37">
        <v>0</v>
      </c>
      <c r="AW59" s="37">
        <v>0</v>
      </c>
      <c r="AX59" s="37">
        <v>0</v>
      </c>
      <c r="AY59" s="37">
        <v>0</v>
      </c>
      <c r="AZ59" s="37">
        <v>0</v>
      </c>
      <c r="BA59" s="37">
        <v>0</v>
      </c>
      <c r="BB59" s="37">
        <v>0</v>
      </c>
      <c r="BC59" s="37">
        <v>0</v>
      </c>
      <c r="BD59" s="37">
        <v>0</v>
      </c>
      <c r="BE59" s="37">
        <v>0</v>
      </c>
      <c r="BF59" s="37">
        <v>0</v>
      </c>
      <c r="BG59" s="37">
        <v>0</v>
      </c>
      <c r="BH59" s="37">
        <v>0</v>
      </c>
      <c r="BI59" s="37">
        <v>0</v>
      </c>
      <c r="BJ59" s="37">
        <v>0</v>
      </c>
      <c r="BK59" s="37">
        <v>0</v>
      </c>
      <c r="BL59" s="37">
        <v>0</v>
      </c>
      <c r="BM59" s="37">
        <v>0</v>
      </c>
      <c r="BN59" s="37">
        <v>0</v>
      </c>
      <c r="BO59" s="37">
        <v>0</v>
      </c>
      <c r="BP59" s="37">
        <v>0</v>
      </c>
      <c r="BQ59" s="37">
        <v>0</v>
      </c>
      <c r="BR59" s="37">
        <v>0</v>
      </c>
      <c r="BS59" s="37">
        <v>0</v>
      </c>
      <c r="BT59" s="37">
        <v>0</v>
      </c>
      <c r="BU59" s="37">
        <v>0</v>
      </c>
      <c r="BV59" s="37">
        <v>0</v>
      </c>
      <c r="BW59" s="37">
        <v>0</v>
      </c>
      <c r="BX59" s="37">
        <v>0</v>
      </c>
      <c r="BY59" s="37">
        <v>0</v>
      </c>
      <c r="BZ59" s="37">
        <v>0</v>
      </c>
      <c r="CA59" s="37">
        <v>0</v>
      </c>
      <c r="CB59" s="37">
        <v>0</v>
      </c>
      <c r="CC59" s="37">
        <v>0</v>
      </c>
      <c r="CD59" s="37">
        <v>0</v>
      </c>
      <c r="CE59" s="37">
        <v>0</v>
      </c>
      <c r="CF59" s="37">
        <v>0</v>
      </c>
      <c r="CG59" s="37">
        <v>0</v>
      </c>
      <c r="CH59" s="37">
        <v>0</v>
      </c>
      <c r="CI59" s="37">
        <v>0</v>
      </c>
      <c r="CJ59" s="37">
        <v>0</v>
      </c>
      <c r="CK59" s="37">
        <v>0</v>
      </c>
      <c r="CL59" s="37">
        <v>0</v>
      </c>
      <c r="CM59" s="37">
        <v>0</v>
      </c>
      <c r="CN59" s="37">
        <v>0</v>
      </c>
      <c r="CO59" s="37">
        <v>0</v>
      </c>
      <c r="CP59" s="37">
        <v>0</v>
      </c>
      <c r="CQ59" s="37">
        <v>0</v>
      </c>
      <c r="CR59" s="37">
        <v>0</v>
      </c>
      <c r="CS59" s="37">
        <v>0</v>
      </c>
      <c r="CT59" s="37">
        <v>0</v>
      </c>
      <c r="CU59" s="37">
        <v>0</v>
      </c>
      <c r="CV59" s="37">
        <v>0</v>
      </c>
      <c r="CW59" s="37">
        <v>0</v>
      </c>
      <c r="CX59" s="37">
        <v>0</v>
      </c>
      <c r="CY59" s="37">
        <v>0</v>
      </c>
      <c r="CZ59" s="37">
        <v>0</v>
      </c>
      <c r="DA59" s="37">
        <v>0</v>
      </c>
      <c r="DB59" s="37">
        <v>0</v>
      </c>
      <c r="DC59" s="37">
        <v>0</v>
      </c>
      <c r="DE59" s="45">
        <f t="shared" si="44"/>
        <v>0</v>
      </c>
      <c r="DF59" s="45">
        <f t="shared" si="22"/>
        <v>0</v>
      </c>
      <c r="DG59">
        <f t="shared" si="43"/>
        <v>21</v>
      </c>
      <c r="DH59">
        <v>0</v>
      </c>
    </row>
    <row r="60" spans="1:112" ht="15" customHeight="1">
      <c r="A60" s="123">
        <v>49</v>
      </c>
      <c r="B60" s="5" t="str">
        <f>$B$55&amp;"5."</f>
        <v>E.2.5.</v>
      </c>
      <c r="C60" s="163" t="s">
        <v>41</v>
      </c>
      <c r="D60" s="6"/>
      <c r="E60" s="191">
        <v>0.21</v>
      </c>
      <c r="F60" s="34">
        <f>H60+NPV(FD,I60:INDEX(I60:DC60,PAL))</f>
        <v>0</v>
      </c>
      <c r="G60" s="34">
        <f>SUMIF($H$5:$DC$5,"&lt;="&amp;PAL,$H60:$DC60)</f>
        <v>0</v>
      </c>
      <c r="H60" s="37">
        <v>0</v>
      </c>
      <c r="I60" s="37">
        <v>0</v>
      </c>
      <c r="J60" s="37">
        <v>0</v>
      </c>
      <c r="K60" s="37">
        <v>0</v>
      </c>
      <c r="L60" s="37">
        <v>0</v>
      </c>
      <c r="M60" s="37">
        <v>0</v>
      </c>
      <c r="N60" s="37">
        <v>0</v>
      </c>
      <c r="O60" s="37">
        <v>0</v>
      </c>
      <c r="P60" s="37">
        <v>0</v>
      </c>
      <c r="Q60" s="37">
        <v>0</v>
      </c>
      <c r="R60" s="37">
        <v>0</v>
      </c>
      <c r="S60" s="37">
        <v>0</v>
      </c>
      <c r="T60" s="37">
        <v>0</v>
      </c>
      <c r="U60" s="37">
        <v>0</v>
      </c>
      <c r="V60" s="37">
        <v>0</v>
      </c>
      <c r="W60" s="37">
        <v>0</v>
      </c>
      <c r="X60" s="37">
        <v>0</v>
      </c>
      <c r="Y60" s="37">
        <v>0</v>
      </c>
      <c r="Z60" s="37">
        <v>0</v>
      </c>
      <c r="AA60" s="37">
        <v>0</v>
      </c>
      <c r="AB60" s="37">
        <v>0</v>
      </c>
      <c r="AC60" s="37">
        <v>0</v>
      </c>
      <c r="AD60" s="37">
        <v>0</v>
      </c>
      <c r="AE60" s="37">
        <v>0</v>
      </c>
      <c r="AF60" s="37">
        <v>0</v>
      </c>
      <c r="AG60" s="37">
        <v>0</v>
      </c>
      <c r="AH60" s="37">
        <v>0</v>
      </c>
      <c r="AI60" s="37">
        <v>0</v>
      </c>
      <c r="AJ60" s="37">
        <v>0</v>
      </c>
      <c r="AK60" s="37">
        <v>0</v>
      </c>
      <c r="AL60" s="37">
        <v>0</v>
      </c>
      <c r="AM60" s="37">
        <v>0</v>
      </c>
      <c r="AN60" s="37">
        <v>0</v>
      </c>
      <c r="AO60" s="37">
        <v>0</v>
      </c>
      <c r="AP60" s="37">
        <v>0</v>
      </c>
      <c r="AQ60" s="37">
        <v>0</v>
      </c>
      <c r="AR60" s="37">
        <v>0</v>
      </c>
      <c r="AS60" s="37">
        <v>0</v>
      </c>
      <c r="AT60" s="37">
        <v>0</v>
      </c>
      <c r="AU60" s="37">
        <v>0</v>
      </c>
      <c r="AV60" s="37">
        <v>0</v>
      </c>
      <c r="AW60" s="37">
        <v>0</v>
      </c>
      <c r="AX60" s="37">
        <v>0</v>
      </c>
      <c r="AY60" s="37">
        <v>0</v>
      </c>
      <c r="AZ60" s="37">
        <v>0</v>
      </c>
      <c r="BA60" s="37">
        <v>0</v>
      </c>
      <c r="BB60" s="37">
        <v>0</v>
      </c>
      <c r="BC60" s="37">
        <v>0</v>
      </c>
      <c r="BD60" s="37">
        <v>0</v>
      </c>
      <c r="BE60" s="37">
        <v>0</v>
      </c>
      <c r="BF60" s="37">
        <v>0</v>
      </c>
      <c r="BG60" s="37">
        <v>0</v>
      </c>
      <c r="BH60" s="37">
        <v>0</v>
      </c>
      <c r="BI60" s="37">
        <v>0</v>
      </c>
      <c r="BJ60" s="37">
        <v>0</v>
      </c>
      <c r="BK60" s="37">
        <v>0</v>
      </c>
      <c r="BL60" s="37">
        <v>0</v>
      </c>
      <c r="BM60" s="37">
        <v>0</v>
      </c>
      <c r="BN60" s="37">
        <v>0</v>
      </c>
      <c r="BO60" s="37">
        <v>0</v>
      </c>
      <c r="BP60" s="37">
        <v>0</v>
      </c>
      <c r="BQ60" s="37">
        <v>0</v>
      </c>
      <c r="BR60" s="37">
        <v>0</v>
      </c>
      <c r="BS60" s="37">
        <v>0</v>
      </c>
      <c r="BT60" s="37">
        <v>0</v>
      </c>
      <c r="BU60" s="37">
        <v>0</v>
      </c>
      <c r="BV60" s="37">
        <v>0</v>
      </c>
      <c r="BW60" s="37">
        <v>0</v>
      </c>
      <c r="BX60" s="37">
        <v>0</v>
      </c>
      <c r="BY60" s="37">
        <v>0</v>
      </c>
      <c r="BZ60" s="37">
        <v>0</v>
      </c>
      <c r="CA60" s="37">
        <v>0</v>
      </c>
      <c r="CB60" s="37">
        <v>0</v>
      </c>
      <c r="CC60" s="37">
        <v>0</v>
      </c>
      <c r="CD60" s="37">
        <v>0</v>
      </c>
      <c r="CE60" s="37">
        <v>0</v>
      </c>
      <c r="CF60" s="37">
        <v>0</v>
      </c>
      <c r="CG60" s="37">
        <v>0</v>
      </c>
      <c r="CH60" s="37">
        <v>0</v>
      </c>
      <c r="CI60" s="37">
        <v>0</v>
      </c>
      <c r="CJ60" s="37">
        <v>0</v>
      </c>
      <c r="CK60" s="37">
        <v>0</v>
      </c>
      <c r="CL60" s="37">
        <v>0</v>
      </c>
      <c r="CM60" s="37">
        <v>0</v>
      </c>
      <c r="CN60" s="37">
        <v>0</v>
      </c>
      <c r="CO60" s="37">
        <v>0</v>
      </c>
      <c r="CP60" s="37">
        <v>0</v>
      </c>
      <c r="CQ60" s="37">
        <v>0</v>
      </c>
      <c r="CR60" s="37">
        <v>0</v>
      </c>
      <c r="CS60" s="37">
        <v>0</v>
      </c>
      <c r="CT60" s="37">
        <v>0</v>
      </c>
      <c r="CU60" s="37">
        <v>0</v>
      </c>
      <c r="CV60" s="37">
        <v>0</v>
      </c>
      <c r="CW60" s="37">
        <v>0</v>
      </c>
      <c r="CX60" s="37">
        <v>0</v>
      </c>
      <c r="CY60" s="37">
        <v>0</v>
      </c>
      <c r="CZ60" s="37">
        <v>0</v>
      </c>
      <c r="DA60" s="37">
        <v>0</v>
      </c>
      <c r="DB60" s="37">
        <v>0</v>
      </c>
      <c r="DC60" s="37">
        <v>0</v>
      </c>
      <c r="DE60" s="45">
        <f t="shared" si="44"/>
        <v>0</v>
      </c>
      <c r="DF60" s="45">
        <f t="shared" si="22"/>
        <v>0</v>
      </c>
      <c r="DG60">
        <f t="shared" si="43"/>
        <v>21</v>
      </c>
      <c r="DH60">
        <v>0</v>
      </c>
    </row>
    <row r="61" spans="1:112" ht="15" customHeight="1">
      <c r="A61" s="123">
        <v>50</v>
      </c>
      <c r="B61" s="5" t="str">
        <f>$B$55&amp;"6."</f>
        <v>E.2.6.</v>
      </c>
      <c r="C61" s="163" t="s">
        <v>41</v>
      </c>
      <c r="D61" s="6"/>
      <c r="E61" s="191">
        <v>0.21</v>
      </c>
      <c r="F61" s="34">
        <f>H61+NPV(FD,I61:INDEX(I61:DC61,PAL))</f>
        <v>0</v>
      </c>
      <c r="G61" s="34">
        <f>SUMIF($H$5:$DC$5,"&lt;="&amp;PAL,$H61:$DC61)</f>
        <v>0</v>
      </c>
      <c r="H61" s="37">
        <v>0</v>
      </c>
      <c r="I61" s="37">
        <v>0</v>
      </c>
      <c r="J61" s="37">
        <v>0</v>
      </c>
      <c r="K61" s="37">
        <v>0</v>
      </c>
      <c r="L61" s="37">
        <v>0</v>
      </c>
      <c r="M61" s="37">
        <v>0</v>
      </c>
      <c r="N61" s="37">
        <v>0</v>
      </c>
      <c r="O61" s="37">
        <v>0</v>
      </c>
      <c r="P61" s="37">
        <v>0</v>
      </c>
      <c r="Q61" s="37">
        <v>0</v>
      </c>
      <c r="R61" s="37">
        <v>0</v>
      </c>
      <c r="S61" s="37">
        <v>0</v>
      </c>
      <c r="T61" s="37">
        <v>0</v>
      </c>
      <c r="U61" s="37">
        <v>0</v>
      </c>
      <c r="V61" s="37">
        <v>0</v>
      </c>
      <c r="W61" s="37">
        <v>0</v>
      </c>
      <c r="X61" s="37">
        <v>0</v>
      </c>
      <c r="Y61" s="37">
        <v>0</v>
      </c>
      <c r="Z61" s="37">
        <v>0</v>
      </c>
      <c r="AA61" s="37">
        <v>0</v>
      </c>
      <c r="AB61" s="37">
        <v>0</v>
      </c>
      <c r="AC61" s="37">
        <v>0</v>
      </c>
      <c r="AD61" s="37">
        <v>0</v>
      </c>
      <c r="AE61" s="37">
        <v>0</v>
      </c>
      <c r="AF61" s="37">
        <v>0</v>
      </c>
      <c r="AG61" s="37">
        <v>0</v>
      </c>
      <c r="AH61" s="37">
        <v>0</v>
      </c>
      <c r="AI61" s="37">
        <v>0</v>
      </c>
      <c r="AJ61" s="37">
        <v>0</v>
      </c>
      <c r="AK61" s="37">
        <v>0</v>
      </c>
      <c r="AL61" s="37">
        <v>0</v>
      </c>
      <c r="AM61" s="37">
        <v>0</v>
      </c>
      <c r="AN61" s="37">
        <v>0</v>
      </c>
      <c r="AO61" s="37">
        <v>0</v>
      </c>
      <c r="AP61" s="37">
        <v>0</v>
      </c>
      <c r="AQ61" s="37">
        <v>0</v>
      </c>
      <c r="AR61" s="37">
        <v>0</v>
      </c>
      <c r="AS61" s="37">
        <v>0</v>
      </c>
      <c r="AT61" s="37">
        <v>0</v>
      </c>
      <c r="AU61" s="37">
        <v>0</v>
      </c>
      <c r="AV61" s="37">
        <v>0</v>
      </c>
      <c r="AW61" s="37">
        <v>0</v>
      </c>
      <c r="AX61" s="37">
        <v>0</v>
      </c>
      <c r="AY61" s="37">
        <v>0</v>
      </c>
      <c r="AZ61" s="37">
        <v>0</v>
      </c>
      <c r="BA61" s="37">
        <v>0</v>
      </c>
      <c r="BB61" s="37">
        <v>0</v>
      </c>
      <c r="BC61" s="37">
        <v>0</v>
      </c>
      <c r="BD61" s="37">
        <v>0</v>
      </c>
      <c r="BE61" s="37">
        <v>0</v>
      </c>
      <c r="BF61" s="37">
        <v>0</v>
      </c>
      <c r="BG61" s="37">
        <v>0</v>
      </c>
      <c r="BH61" s="37">
        <v>0</v>
      </c>
      <c r="BI61" s="37">
        <v>0</v>
      </c>
      <c r="BJ61" s="37">
        <v>0</v>
      </c>
      <c r="BK61" s="37">
        <v>0</v>
      </c>
      <c r="BL61" s="37">
        <v>0</v>
      </c>
      <c r="BM61" s="37">
        <v>0</v>
      </c>
      <c r="BN61" s="37">
        <v>0</v>
      </c>
      <c r="BO61" s="37">
        <v>0</v>
      </c>
      <c r="BP61" s="37">
        <v>0</v>
      </c>
      <c r="BQ61" s="37">
        <v>0</v>
      </c>
      <c r="BR61" s="37">
        <v>0</v>
      </c>
      <c r="BS61" s="37">
        <v>0</v>
      </c>
      <c r="BT61" s="37">
        <v>0</v>
      </c>
      <c r="BU61" s="37">
        <v>0</v>
      </c>
      <c r="BV61" s="37">
        <v>0</v>
      </c>
      <c r="BW61" s="37">
        <v>0</v>
      </c>
      <c r="BX61" s="37">
        <v>0</v>
      </c>
      <c r="BY61" s="37">
        <v>0</v>
      </c>
      <c r="BZ61" s="37">
        <v>0</v>
      </c>
      <c r="CA61" s="37">
        <v>0</v>
      </c>
      <c r="CB61" s="37">
        <v>0</v>
      </c>
      <c r="CC61" s="37">
        <v>0</v>
      </c>
      <c r="CD61" s="37">
        <v>0</v>
      </c>
      <c r="CE61" s="37">
        <v>0</v>
      </c>
      <c r="CF61" s="37">
        <v>0</v>
      </c>
      <c r="CG61" s="37">
        <v>0</v>
      </c>
      <c r="CH61" s="37">
        <v>0</v>
      </c>
      <c r="CI61" s="37">
        <v>0</v>
      </c>
      <c r="CJ61" s="37">
        <v>0</v>
      </c>
      <c r="CK61" s="37">
        <v>0</v>
      </c>
      <c r="CL61" s="37">
        <v>0</v>
      </c>
      <c r="CM61" s="37">
        <v>0</v>
      </c>
      <c r="CN61" s="37">
        <v>0</v>
      </c>
      <c r="CO61" s="37">
        <v>0</v>
      </c>
      <c r="CP61" s="37">
        <v>0</v>
      </c>
      <c r="CQ61" s="37">
        <v>0</v>
      </c>
      <c r="CR61" s="37">
        <v>0</v>
      </c>
      <c r="CS61" s="37">
        <v>0</v>
      </c>
      <c r="CT61" s="37">
        <v>0</v>
      </c>
      <c r="CU61" s="37">
        <v>0</v>
      </c>
      <c r="CV61" s="37">
        <v>0</v>
      </c>
      <c r="CW61" s="37">
        <v>0</v>
      </c>
      <c r="CX61" s="37">
        <v>0</v>
      </c>
      <c r="CY61" s="37">
        <v>0</v>
      </c>
      <c r="CZ61" s="37">
        <v>0</v>
      </c>
      <c r="DA61" s="37">
        <v>0</v>
      </c>
      <c r="DB61" s="37">
        <v>0</v>
      </c>
      <c r="DC61" s="37">
        <v>0</v>
      </c>
      <c r="DE61" s="45">
        <f t="shared" si="44"/>
        <v>0</v>
      </c>
      <c r="DF61" s="45">
        <f t="shared" si="22"/>
        <v>0</v>
      </c>
      <c r="DG61">
        <f t="shared" si="43"/>
        <v>21</v>
      </c>
      <c r="DH61">
        <v>0</v>
      </c>
    </row>
    <row r="62" spans="1:112" ht="15" customHeight="1">
      <c r="A62" s="123">
        <v>51</v>
      </c>
      <c r="B62" s="5" t="str">
        <f>$B$55&amp;"7."</f>
        <v>E.2.7.</v>
      </c>
      <c r="C62" s="163" t="s">
        <v>41</v>
      </c>
      <c r="D62" s="6"/>
      <c r="E62" s="191">
        <v>0.21</v>
      </c>
      <c r="F62" s="34">
        <f>H62+NPV(FD,I62:INDEX(I62:DC62,PAL))</f>
        <v>0</v>
      </c>
      <c r="G62" s="34">
        <f>SUMIF($H$5:$DC$5,"&lt;="&amp;PAL,$H62:$DC62)</f>
        <v>0</v>
      </c>
      <c r="H62" s="37">
        <v>0</v>
      </c>
      <c r="I62" s="37">
        <v>0</v>
      </c>
      <c r="J62" s="37">
        <v>0</v>
      </c>
      <c r="K62" s="37">
        <v>0</v>
      </c>
      <c r="L62" s="37">
        <v>0</v>
      </c>
      <c r="M62" s="37">
        <v>0</v>
      </c>
      <c r="N62" s="37">
        <v>0</v>
      </c>
      <c r="O62" s="37">
        <v>0</v>
      </c>
      <c r="P62" s="37">
        <v>0</v>
      </c>
      <c r="Q62" s="37">
        <v>0</v>
      </c>
      <c r="R62" s="37">
        <v>0</v>
      </c>
      <c r="S62" s="37">
        <v>0</v>
      </c>
      <c r="T62" s="37">
        <v>0</v>
      </c>
      <c r="U62" s="37">
        <v>0</v>
      </c>
      <c r="V62" s="37">
        <v>0</v>
      </c>
      <c r="W62" s="37">
        <v>0</v>
      </c>
      <c r="X62" s="37">
        <v>0</v>
      </c>
      <c r="Y62" s="37">
        <v>0</v>
      </c>
      <c r="Z62" s="37">
        <v>0</v>
      </c>
      <c r="AA62" s="37">
        <v>0</v>
      </c>
      <c r="AB62" s="37">
        <v>0</v>
      </c>
      <c r="AC62" s="37">
        <v>0</v>
      </c>
      <c r="AD62" s="37">
        <v>0</v>
      </c>
      <c r="AE62" s="37">
        <v>0</v>
      </c>
      <c r="AF62" s="37">
        <v>0</v>
      </c>
      <c r="AG62" s="37">
        <v>0</v>
      </c>
      <c r="AH62" s="37">
        <v>0</v>
      </c>
      <c r="AI62" s="37">
        <v>0</v>
      </c>
      <c r="AJ62" s="37">
        <v>0</v>
      </c>
      <c r="AK62" s="37">
        <v>0</v>
      </c>
      <c r="AL62" s="37">
        <v>0</v>
      </c>
      <c r="AM62" s="37">
        <v>0</v>
      </c>
      <c r="AN62" s="37">
        <v>0</v>
      </c>
      <c r="AO62" s="37">
        <v>0</v>
      </c>
      <c r="AP62" s="37">
        <v>0</v>
      </c>
      <c r="AQ62" s="37">
        <v>0</v>
      </c>
      <c r="AR62" s="37">
        <v>0</v>
      </c>
      <c r="AS62" s="37">
        <v>0</v>
      </c>
      <c r="AT62" s="37">
        <v>0</v>
      </c>
      <c r="AU62" s="37">
        <v>0</v>
      </c>
      <c r="AV62" s="37">
        <v>0</v>
      </c>
      <c r="AW62" s="37">
        <v>0</v>
      </c>
      <c r="AX62" s="37">
        <v>0</v>
      </c>
      <c r="AY62" s="37">
        <v>0</v>
      </c>
      <c r="AZ62" s="37">
        <v>0</v>
      </c>
      <c r="BA62" s="37">
        <v>0</v>
      </c>
      <c r="BB62" s="37">
        <v>0</v>
      </c>
      <c r="BC62" s="37">
        <v>0</v>
      </c>
      <c r="BD62" s="37">
        <v>0</v>
      </c>
      <c r="BE62" s="37">
        <v>0</v>
      </c>
      <c r="BF62" s="37">
        <v>0</v>
      </c>
      <c r="BG62" s="37">
        <v>0</v>
      </c>
      <c r="BH62" s="37">
        <v>0</v>
      </c>
      <c r="BI62" s="37">
        <v>0</v>
      </c>
      <c r="BJ62" s="37">
        <v>0</v>
      </c>
      <c r="BK62" s="37">
        <v>0</v>
      </c>
      <c r="BL62" s="37">
        <v>0</v>
      </c>
      <c r="BM62" s="37">
        <v>0</v>
      </c>
      <c r="BN62" s="37">
        <v>0</v>
      </c>
      <c r="BO62" s="37">
        <v>0</v>
      </c>
      <c r="BP62" s="37">
        <v>0</v>
      </c>
      <c r="BQ62" s="37">
        <v>0</v>
      </c>
      <c r="BR62" s="37">
        <v>0</v>
      </c>
      <c r="BS62" s="37">
        <v>0</v>
      </c>
      <c r="BT62" s="37">
        <v>0</v>
      </c>
      <c r="BU62" s="37">
        <v>0</v>
      </c>
      <c r="BV62" s="37">
        <v>0</v>
      </c>
      <c r="BW62" s="37">
        <v>0</v>
      </c>
      <c r="BX62" s="37">
        <v>0</v>
      </c>
      <c r="BY62" s="37">
        <v>0</v>
      </c>
      <c r="BZ62" s="37">
        <v>0</v>
      </c>
      <c r="CA62" s="37">
        <v>0</v>
      </c>
      <c r="CB62" s="37">
        <v>0</v>
      </c>
      <c r="CC62" s="37">
        <v>0</v>
      </c>
      <c r="CD62" s="37">
        <v>0</v>
      </c>
      <c r="CE62" s="37">
        <v>0</v>
      </c>
      <c r="CF62" s="37">
        <v>0</v>
      </c>
      <c r="CG62" s="37">
        <v>0</v>
      </c>
      <c r="CH62" s="37">
        <v>0</v>
      </c>
      <c r="CI62" s="37">
        <v>0</v>
      </c>
      <c r="CJ62" s="37">
        <v>0</v>
      </c>
      <c r="CK62" s="37">
        <v>0</v>
      </c>
      <c r="CL62" s="37">
        <v>0</v>
      </c>
      <c r="CM62" s="37">
        <v>0</v>
      </c>
      <c r="CN62" s="37">
        <v>0</v>
      </c>
      <c r="CO62" s="37">
        <v>0</v>
      </c>
      <c r="CP62" s="37">
        <v>0</v>
      </c>
      <c r="CQ62" s="37">
        <v>0</v>
      </c>
      <c r="CR62" s="37">
        <v>0</v>
      </c>
      <c r="CS62" s="37">
        <v>0</v>
      </c>
      <c r="CT62" s="37">
        <v>0</v>
      </c>
      <c r="CU62" s="37">
        <v>0</v>
      </c>
      <c r="CV62" s="37">
        <v>0</v>
      </c>
      <c r="CW62" s="37">
        <v>0</v>
      </c>
      <c r="CX62" s="37">
        <v>0</v>
      </c>
      <c r="CY62" s="37">
        <v>0</v>
      </c>
      <c r="CZ62" s="37">
        <v>0</v>
      </c>
      <c r="DA62" s="37">
        <v>0</v>
      </c>
      <c r="DB62" s="37">
        <v>0</v>
      </c>
      <c r="DC62" s="37">
        <v>0</v>
      </c>
      <c r="DE62" s="45">
        <f t="shared" si="44"/>
        <v>0</v>
      </c>
      <c r="DF62" s="45">
        <f t="shared" si="22"/>
        <v>0</v>
      </c>
      <c r="DG62">
        <f t="shared" si="43"/>
        <v>21</v>
      </c>
      <c r="DH62">
        <v>0</v>
      </c>
    </row>
    <row r="63" spans="1:112" ht="15" customHeight="1">
      <c r="A63" s="123">
        <v>52</v>
      </c>
      <c r="B63" s="5" t="str">
        <f>$B$55&amp;"8."</f>
        <v>E.2.8.</v>
      </c>
      <c r="C63" s="163" t="s">
        <v>41</v>
      </c>
      <c r="D63" s="6"/>
      <c r="E63" s="191">
        <v>0.21</v>
      </c>
      <c r="F63" s="34">
        <f>H63+NPV(FD,I63:INDEX(I63:DC63,PAL))</f>
        <v>0</v>
      </c>
      <c r="G63" s="34">
        <f>SUMIF($H$5:$DC$5,"&lt;="&amp;PAL,$H63:$DC63)</f>
        <v>0</v>
      </c>
      <c r="H63" s="37">
        <v>0</v>
      </c>
      <c r="I63" s="37">
        <v>0</v>
      </c>
      <c r="J63" s="37">
        <v>0</v>
      </c>
      <c r="K63" s="37">
        <v>0</v>
      </c>
      <c r="L63" s="37">
        <v>0</v>
      </c>
      <c r="M63" s="37">
        <v>0</v>
      </c>
      <c r="N63" s="37">
        <v>0</v>
      </c>
      <c r="O63" s="37">
        <v>0</v>
      </c>
      <c r="P63" s="37">
        <v>0</v>
      </c>
      <c r="Q63" s="37">
        <v>0</v>
      </c>
      <c r="R63" s="37">
        <v>0</v>
      </c>
      <c r="S63" s="37">
        <v>0</v>
      </c>
      <c r="T63" s="37">
        <v>0</v>
      </c>
      <c r="U63" s="37">
        <v>0</v>
      </c>
      <c r="V63" s="37">
        <v>0</v>
      </c>
      <c r="W63" s="37">
        <v>0</v>
      </c>
      <c r="X63" s="37">
        <v>0</v>
      </c>
      <c r="Y63" s="37">
        <v>0</v>
      </c>
      <c r="Z63" s="37">
        <v>0</v>
      </c>
      <c r="AA63" s="37">
        <v>0</v>
      </c>
      <c r="AB63" s="37">
        <v>0</v>
      </c>
      <c r="AC63" s="37">
        <v>0</v>
      </c>
      <c r="AD63" s="37">
        <v>0</v>
      </c>
      <c r="AE63" s="37">
        <v>0</v>
      </c>
      <c r="AF63" s="37">
        <v>0</v>
      </c>
      <c r="AG63" s="37">
        <v>0</v>
      </c>
      <c r="AH63" s="37">
        <v>0</v>
      </c>
      <c r="AI63" s="37">
        <v>0</v>
      </c>
      <c r="AJ63" s="37">
        <v>0</v>
      </c>
      <c r="AK63" s="37">
        <v>0</v>
      </c>
      <c r="AL63" s="37">
        <v>0</v>
      </c>
      <c r="AM63" s="37">
        <v>0</v>
      </c>
      <c r="AN63" s="37">
        <v>0</v>
      </c>
      <c r="AO63" s="37">
        <v>0</v>
      </c>
      <c r="AP63" s="37">
        <v>0</v>
      </c>
      <c r="AQ63" s="37">
        <v>0</v>
      </c>
      <c r="AR63" s="37">
        <v>0</v>
      </c>
      <c r="AS63" s="37">
        <v>0</v>
      </c>
      <c r="AT63" s="37">
        <v>0</v>
      </c>
      <c r="AU63" s="37">
        <v>0</v>
      </c>
      <c r="AV63" s="37">
        <v>0</v>
      </c>
      <c r="AW63" s="37">
        <v>0</v>
      </c>
      <c r="AX63" s="37">
        <v>0</v>
      </c>
      <c r="AY63" s="37">
        <v>0</v>
      </c>
      <c r="AZ63" s="37">
        <v>0</v>
      </c>
      <c r="BA63" s="37">
        <v>0</v>
      </c>
      <c r="BB63" s="37">
        <v>0</v>
      </c>
      <c r="BC63" s="37">
        <v>0</v>
      </c>
      <c r="BD63" s="37">
        <v>0</v>
      </c>
      <c r="BE63" s="37">
        <v>0</v>
      </c>
      <c r="BF63" s="37">
        <v>0</v>
      </c>
      <c r="BG63" s="37">
        <v>0</v>
      </c>
      <c r="BH63" s="37">
        <v>0</v>
      </c>
      <c r="BI63" s="37">
        <v>0</v>
      </c>
      <c r="BJ63" s="37">
        <v>0</v>
      </c>
      <c r="BK63" s="37">
        <v>0</v>
      </c>
      <c r="BL63" s="37">
        <v>0</v>
      </c>
      <c r="BM63" s="37">
        <v>0</v>
      </c>
      <c r="BN63" s="37">
        <v>0</v>
      </c>
      <c r="BO63" s="37">
        <v>0</v>
      </c>
      <c r="BP63" s="37">
        <v>0</v>
      </c>
      <c r="BQ63" s="37">
        <v>0</v>
      </c>
      <c r="BR63" s="37">
        <v>0</v>
      </c>
      <c r="BS63" s="37">
        <v>0</v>
      </c>
      <c r="BT63" s="37">
        <v>0</v>
      </c>
      <c r="BU63" s="37">
        <v>0</v>
      </c>
      <c r="BV63" s="37">
        <v>0</v>
      </c>
      <c r="BW63" s="37">
        <v>0</v>
      </c>
      <c r="BX63" s="37">
        <v>0</v>
      </c>
      <c r="BY63" s="37">
        <v>0</v>
      </c>
      <c r="BZ63" s="37">
        <v>0</v>
      </c>
      <c r="CA63" s="37">
        <v>0</v>
      </c>
      <c r="CB63" s="37">
        <v>0</v>
      </c>
      <c r="CC63" s="37">
        <v>0</v>
      </c>
      <c r="CD63" s="37">
        <v>0</v>
      </c>
      <c r="CE63" s="37">
        <v>0</v>
      </c>
      <c r="CF63" s="37">
        <v>0</v>
      </c>
      <c r="CG63" s="37">
        <v>0</v>
      </c>
      <c r="CH63" s="37">
        <v>0</v>
      </c>
      <c r="CI63" s="37">
        <v>0</v>
      </c>
      <c r="CJ63" s="37">
        <v>0</v>
      </c>
      <c r="CK63" s="37">
        <v>0</v>
      </c>
      <c r="CL63" s="37">
        <v>0</v>
      </c>
      <c r="CM63" s="37">
        <v>0</v>
      </c>
      <c r="CN63" s="37">
        <v>0</v>
      </c>
      <c r="CO63" s="37">
        <v>0</v>
      </c>
      <c r="CP63" s="37">
        <v>0</v>
      </c>
      <c r="CQ63" s="37">
        <v>0</v>
      </c>
      <c r="CR63" s="37">
        <v>0</v>
      </c>
      <c r="CS63" s="37">
        <v>0</v>
      </c>
      <c r="CT63" s="37">
        <v>0</v>
      </c>
      <c r="CU63" s="37">
        <v>0</v>
      </c>
      <c r="CV63" s="37">
        <v>0</v>
      </c>
      <c r="CW63" s="37">
        <v>0</v>
      </c>
      <c r="CX63" s="37">
        <v>0</v>
      </c>
      <c r="CY63" s="37">
        <v>0</v>
      </c>
      <c r="CZ63" s="37">
        <v>0</v>
      </c>
      <c r="DA63" s="37">
        <v>0</v>
      </c>
      <c r="DB63" s="37">
        <v>0</v>
      </c>
      <c r="DC63" s="37">
        <v>0</v>
      </c>
      <c r="DE63" s="45">
        <f t="shared" si="44"/>
        <v>0</v>
      </c>
      <c r="DF63" s="45">
        <f t="shared" si="22"/>
        <v>0</v>
      </c>
      <c r="DG63">
        <f t="shared" si="43"/>
        <v>21</v>
      </c>
      <c r="DH63">
        <v>0</v>
      </c>
    </row>
    <row r="64" spans="1:112" ht="15" customHeight="1">
      <c r="A64" s="123">
        <v>53</v>
      </c>
      <c r="B64" s="5" t="str">
        <f>$B$55&amp;"9."</f>
        <v>E.2.9.</v>
      </c>
      <c r="C64" s="17" t="s">
        <v>154</v>
      </c>
      <c r="D64" s="5"/>
      <c r="E64" s="191">
        <v>0.21</v>
      </c>
      <c r="F64" s="34">
        <f>H64+NPV(FD,I64:INDEX(I64:DC64,PAL))</f>
        <v>0</v>
      </c>
      <c r="G64" s="34">
        <f>SUMIF($H$5:$DC$5,"&lt;="&amp;PAL,$H64:$DC64)</f>
        <v>0</v>
      </c>
      <c r="H64" s="164">
        <v>0</v>
      </c>
      <c r="I64" s="164">
        <v>0</v>
      </c>
      <c r="J64" s="164">
        <v>0</v>
      </c>
      <c r="K64" s="164">
        <v>0</v>
      </c>
      <c r="L64" s="164">
        <v>0</v>
      </c>
      <c r="M64" s="164">
        <v>0</v>
      </c>
      <c r="N64" s="164">
        <v>0</v>
      </c>
      <c r="O64" s="164">
        <v>0</v>
      </c>
      <c r="P64" s="164">
        <v>0</v>
      </c>
      <c r="Q64" s="164">
        <v>0</v>
      </c>
      <c r="R64" s="164">
        <v>0</v>
      </c>
      <c r="S64" s="165">
        <v>0</v>
      </c>
      <c r="T64" s="165">
        <v>0</v>
      </c>
      <c r="U64" s="165">
        <v>0</v>
      </c>
      <c r="V64" s="165">
        <v>0</v>
      </c>
      <c r="W64" s="165">
        <v>0</v>
      </c>
      <c r="X64" s="165">
        <v>0</v>
      </c>
      <c r="Y64" s="165">
        <v>0</v>
      </c>
      <c r="Z64" s="165">
        <v>0</v>
      </c>
      <c r="AA64" s="165">
        <v>0</v>
      </c>
      <c r="AB64" s="165">
        <v>0</v>
      </c>
      <c r="AC64" s="165">
        <v>0</v>
      </c>
      <c r="AD64" s="165">
        <v>0</v>
      </c>
      <c r="AE64" s="165">
        <v>0</v>
      </c>
      <c r="AF64" s="165">
        <v>0</v>
      </c>
      <c r="AG64" s="165">
        <v>0</v>
      </c>
      <c r="AH64" s="165">
        <v>0</v>
      </c>
      <c r="AI64" s="165">
        <v>0</v>
      </c>
      <c r="AJ64" s="165">
        <v>0</v>
      </c>
      <c r="AK64" s="165">
        <v>0</v>
      </c>
      <c r="AL64" s="165">
        <v>0</v>
      </c>
      <c r="AM64" s="165">
        <v>0</v>
      </c>
      <c r="AN64" s="165">
        <v>0</v>
      </c>
      <c r="AO64" s="165">
        <v>0</v>
      </c>
      <c r="AP64" s="165">
        <v>0</v>
      </c>
      <c r="AQ64" s="165">
        <v>0</v>
      </c>
      <c r="AR64" s="165">
        <v>0</v>
      </c>
      <c r="AS64" s="165">
        <v>0</v>
      </c>
      <c r="AT64" s="165">
        <v>0</v>
      </c>
      <c r="AU64" s="165">
        <v>0</v>
      </c>
      <c r="AV64" s="165">
        <v>0</v>
      </c>
      <c r="AW64" s="165">
        <v>0</v>
      </c>
      <c r="AX64" s="165">
        <v>0</v>
      </c>
      <c r="AY64" s="165">
        <v>0</v>
      </c>
      <c r="AZ64" s="165">
        <v>0</v>
      </c>
      <c r="BA64" s="165">
        <v>0</v>
      </c>
      <c r="BB64" s="165">
        <v>0</v>
      </c>
      <c r="BC64" s="165">
        <v>0</v>
      </c>
      <c r="BD64" s="165">
        <v>0</v>
      </c>
      <c r="BE64" s="165">
        <v>0</v>
      </c>
      <c r="BF64" s="165">
        <v>0</v>
      </c>
      <c r="BG64" s="165">
        <v>0</v>
      </c>
      <c r="BH64" s="165">
        <v>0</v>
      </c>
      <c r="BI64" s="165">
        <v>0</v>
      </c>
      <c r="BJ64" s="165">
        <v>0</v>
      </c>
      <c r="BK64" s="165">
        <v>0</v>
      </c>
      <c r="BL64" s="165">
        <v>0</v>
      </c>
      <c r="BM64" s="165">
        <v>0</v>
      </c>
      <c r="BN64" s="165">
        <v>0</v>
      </c>
      <c r="BO64" s="165">
        <v>0</v>
      </c>
      <c r="BP64" s="165">
        <v>0</v>
      </c>
      <c r="BQ64" s="165">
        <v>0</v>
      </c>
      <c r="BR64" s="165">
        <v>0</v>
      </c>
      <c r="BS64" s="165">
        <v>0</v>
      </c>
      <c r="BT64" s="165">
        <v>0</v>
      </c>
      <c r="BU64" s="165">
        <v>0</v>
      </c>
      <c r="BV64" s="165">
        <v>0</v>
      </c>
      <c r="BW64" s="165">
        <v>0</v>
      </c>
      <c r="BX64" s="165">
        <v>0</v>
      </c>
      <c r="BY64" s="165">
        <v>0</v>
      </c>
      <c r="BZ64" s="165">
        <v>0</v>
      </c>
      <c r="CA64" s="165">
        <v>0</v>
      </c>
      <c r="CB64" s="165">
        <v>0</v>
      </c>
      <c r="CC64" s="165">
        <v>0</v>
      </c>
      <c r="CD64" s="165">
        <v>0</v>
      </c>
      <c r="CE64" s="165">
        <v>0</v>
      </c>
      <c r="CF64" s="165">
        <v>0</v>
      </c>
      <c r="CG64" s="165">
        <v>0</v>
      </c>
      <c r="CH64" s="165">
        <v>0</v>
      </c>
      <c r="CI64" s="165">
        <v>0</v>
      </c>
      <c r="CJ64" s="165">
        <v>0</v>
      </c>
      <c r="CK64" s="165">
        <v>0</v>
      </c>
      <c r="CL64" s="165">
        <v>0</v>
      </c>
      <c r="CM64" s="165">
        <v>0</v>
      </c>
      <c r="CN64" s="165">
        <v>0</v>
      </c>
      <c r="CO64" s="165">
        <v>0</v>
      </c>
      <c r="CP64" s="165">
        <v>0</v>
      </c>
      <c r="CQ64" s="165">
        <v>0</v>
      </c>
      <c r="CR64" s="165">
        <v>0</v>
      </c>
      <c r="CS64" s="165">
        <v>0</v>
      </c>
      <c r="CT64" s="165">
        <v>0</v>
      </c>
      <c r="CU64" s="165">
        <v>0</v>
      </c>
      <c r="CV64" s="165">
        <v>0</v>
      </c>
      <c r="CW64" s="165">
        <v>0</v>
      </c>
      <c r="CX64" s="165">
        <v>0</v>
      </c>
      <c r="CY64" s="165">
        <v>0</v>
      </c>
      <c r="CZ64" s="165">
        <v>0</v>
      </c>
      <c r="DA64" s="165">
        <v>0</v>
      </c>
      <c r="DB64" s="165">
        <v>0</v>
      </c>
      <c r="DC64" s="165">
        <v>0</v>
      </c>
      <c r="DE64" s="45">
        <f t="shared" si="44"/>
        <v>0</v>
      </c>
      <c r="DF64" s="45">
        <f t="shared" si="22"/>
        <v>0</v>
      </c>
      <c r="DG64">
        <f t="shared" si="43"/>
        <v>21</v>
      </c>
      <c r="DH64">
        <v>0</v>
      </c>
    </row>
    <row r="65" spans="1:112" ht="15" customHeight="1">
      <c r="A65" s="123">
        <v>54</v>
      </c>
      <c r="B65" s="5" t="str">
        <f>$B$55&amp;"L."</f>
        <v>E.2.L.</v>
      </c>
      <c r="C65" s="17" t="s">
        <v>15</v>
      </c>
      <c r="D65" s="5"/>
      <c r="E65" s="191">
        <v>0.21</v>
      </c>
      <c r="F65" s="34">
        <f>H65+NPV(FD,I65:INDEX(I65:DC65,PAL))</f>
        <v>0</v>
      </c>
      <c r="G65" s="34">
        <f>SUMIF($H$5:$DC$5,"&lt;="&amp;PAL,$H65:$DC65)</f>
        <v>0</v>
      </c>
      <c r="H65" s="164">
        <v>0</v>
      </c>
      <c r="I65" s="164">
        <v>0</v>
      </c>
      <c r="J65" s="164">
        <v>0</v>
      </c>
      <c r="K65" s="164">
        <v>0</v>
      </c>
      <c r="L65" s="164">
        <v>0</v>
      </c>
      <c r="M65" s="164">
        <v>0</v>
      </c>
      <c r="N65" s="164">
        <v>0</v>
      </c>
      <c r="O65" s="164">
        <v>0</v>
      </c>
      <c r="P65" s="164">
        <v>0</v>
      </c>
      <c r="Q65" s="164">
        <v>0</v>
      </c>
      <c r="R65" s="164">
        <v>0</v>
      </c>
      <c r="S65" s="164">
        <v>0</v>
      </c>
      <c r="T65" s="164">
        <v>0</v>
      </c>
      <c r="U65" s="164">
        <v>0</v>
      </c>
      <c r="V65" s="164">
        <v>0</v>
      </c>
      <c r="W65" s="164">
        <v>0</v>
      </c>
      <c r="X65" s="164">
        <v>0</v>
      </c>
      <c r="Y65" s="164">
        <v>0</v>
      </c>
      <c r="Z65" s="164">
        <v>0</v>
      </c>
      <c r="AA65" s="164">
        <v>0</v>
      </c>
      <c r="AB65" s="164">
        <v>0</v>
      </c>
      <c r="AC65" s="164">
        <v>0</v>
      </c>
      <c r="AD65" s="164">
        <v>0</v>
      </c>
      <c r="AE65" s="164">
        <v>0</v>
      </c>
      <c r="AF65" s="164">
        <v>0</v>
      </c>
      <c r="AG65" s="164">
        <v>0</v>
      </c>
      <c r="AH65" s="164">
        <v>0</v>
      </c>
      <c r="AI65" s="164">
        <v>0</v>
      </c>
      <c r="AJ65" s="164">
        <v>0</v>
      </c>
      <c r="AK65" s="164">
        <v>0</v>
      </c>
      <c r="AL65" s="164">
        <v>0</v>
      </c>
      <c r="AM65" s="164">
        <v>0</v>
      </c>
      <c r="AN65" s="164">
        <v>0</v>
      </c>
      <c r="AO65" s="164">
        <v>0</v>
      </c>
      <c r="AP65" s="164">
        <v>0</v>
      </c>
      <c r="AQ65" s="165">
        <v>0</v>
      </c>
      <c r="AR65" s="164">
        <v>0</v>
      </c>
      <c r="AS65" s="164">
        <v>0</v>
      </c>
      <c r="AT65" s="164">
        <v>0</v>
      </c>
      <c r="AU65" s="164">
        <v>0</v>
      </c>
      <c r="AV65" s="164">
        <v>0</v>
      </c>
      <c r="AW65" s="164">
        <v>0</v>
      </c>
      <c r="AX65" s="164">
        <v>0</v>
      </c>
      <c r="AY65" s="164">
        <v>0</v>
      </c>
      <c r="AZ65" s="164">
        <v>0</v>
      </c>
      <c r="BA65" s="164">
        <v>0</v>
      </c>
      <c r="BB65" s="164">
        <v>0</v>
      </c>
      <c r="BC65" s="164">
        <v>0</v>
      </c>
      <c r="BD65" s="164">
        <v>0</v>
      </c>
      <c r="BE65" s="164">
        <v>0</v>
      </c>
      <c r="BF65" s="164">
        <v>0</v>
      </c>
      <c r="BG65" s="164">
        <v>0</v>
      </c>
      <c r="BH65" s="164">
        <v>0</v>
      </c>
      <c r="BI65" s="164">
        <v>0</v>
      </c>
      <c r="BJ65" s="164">
        <v>0</v>
      </c>
      <c r="BK65" s="164">
        <v>0</v>
      </c>
      <c r="BL65" s="164">
        <v>0</v>
      </c>
      <c r="BM65" s="164">
        <v>0</v>
      </c>
      <c r="BN65" s="164">
        <v>0</v>
      </c>
      <c r="BO65" s="164">
        <v>0</v>
      </c>
      <c r="BP65" s="164">
        <v>0</v>
      </c>
      <c r="BQ65" s="164">
        <v>0</v>
      </c>
      <c r="BR65" s="164">
        <v>0</v>
      </c>
      <c r="BS65" s="164">
        <v>0</v>
      </c>
      <c r="BT65" s="164">
        <v>0</v>
      </c>
      <c r="BU65" s="164">
        <v>0</v>
      </c>
      <c r="BV65" s="164">
        <v>0</v>
      </c>
      <c r="BW65" s="164">
        <v>0</v>
      </c>
      <c r="BX65" s="164">
        <v>0</v>
      </c>
      <c r="BY65" s="164">
        <v>0</v>
      </c>
      <c r="BZ65" s="164">
        <v>0</v>
      </c>
      <c r="CA65" s="164">
        <v>0</v>
      </c>
      <c r="CB65" s="164">
        <v>0</v>
      </c>
      <c r="CC65" s="164">
        <v>0</v>
      </c>
      <c r="CD65" s="164">
        <v>0</v>
      </c>
      <c r="CE65" s="164">
        <v>0</v>
      </c>
      <c r="CF65" s="164">
        <v>0</v>
      </c>
      <c r="CG65" s="164">
        <v>0</v>
      </c>
      <c r="CH65" s="164">
        <v>0</v>
      </c>
      <c r="CI65" s="164">
        <v>0</v>
      </c>
      <c r="CJ65" s="164">
        <v>0</v>
      </c>
      <c r="CK65" s="164">
        <v>0</v>
      </c>
      <c r="CL65" s="164">
        <v>0</v>
      </c>
      <c r="CM65" s="164">
        <v>0</v>
      </c>
      <c r="CN65" s="164">
        <v>0</v>
      </c>
      <c r="CO65" s="164">
        <v>0</v>
      </c>
      <c r="CP65" s="164">
        <v>0</v>
      </c>
      <c r="CQ65" s="164">
        <v>0</v>
      </c>
      <c r="CR65" s="164">
        <v>0</v>
      </c>
      <c r="CS65" s="164">
        <v>0</v>
      </c>
      <c r="CT65" s="164">
        <v>0</v>
      </c>
      <c r="CU65" s="164">
        <v>0</v>
      </c>
      <c r="CV65" s="164">
        <v>0</v>
      </c>
      <c r="CW65" s="164">
        <v>0</v>
      </c>
      <c r="CX65" s="164">
        <v>0</v>
      </c>
      <c r="CY65" s="164">
        <v>0</v>
      </c>
      <c r="CZ65" s="164">
        <v>0</v>
      </c>
      <c r="DA65" s="164">
        <v>0</v>
      </c>
      <c r="DB65" s="164">
        <v>0</v>
      </c>
      <c r="DC65" s="165">
        <v>0</v>
      </c>
      <c r="DE65" s="45">
        <f t="shared" si="44"/>
        <v>0</v>
      </c>
      <c r="DF65" s="45">
        <f t="shared" si="22"/>
        <v>0</v>
      </c>
      <c r="DG65">
        <f t="shared" si="43"/>
        <v>21</v>
      </c>
      <c r="DH65">
        <f>DG65/(100+DG65)</f>
        <v>0.17355371900826447</v>
      </c>
    </row>
    <row r="66" spans="1:112" ht="15" customHeight="1">
      <c r="A66" s="123">
        <v>55</v>
      </c>
      <c r="B66" s="5" t="s">
        <v>36</v>
      </c>
      <c r="C66" s="15" t="s">
        <v>204</v>
      </c>
      <c r="D66" s="3"/>
      <c r="E66" s="3"/>
      <c r="F66" s="11">
        <f>SUM(F67:F74)+F75</f>
        <v>0</v>
      </c>
      <c r="G66" s="34">
        <f>SUMIF($H$5:$DC$5,"&lt;="&amp;PAL,$H66:$DC66)</f>
        <v>0</v>
      </c>
      <c r="H66" s="11">
        <f>SUM(H67:H74)+H75</f>
        <v>0</v>
      </c>
      <c r="I66" s="11">
        <f t="shared" ref="I66:BT66" si="45">SUM(I67:I74)+I75</f>
        <v>0</v>
      </c>
      <c r="J66" s="11">
        <f t="shared" si="45"/>
        <v>0</v>
      </c>
      <c r="K66" s="11">
        <f t="shared" si="45"/>
        <v>0</v>
      </c>
      <c r="L66" s="11">
        <f t="shared" si="45"/>
        <v>0</v>
      </c>
      <c r="M66" s="11">
        <f t="shared" si="45"/>
        <v>0</v>
      </c>
      <c r="N66" s="11">
        <f t="shared" si="45"/>
        <v>0</v>
      </c>
      <c r="O66" s="11">
        <f t="shared" si="45"/>
        <v>0</v>
      </c>
      <c r="P66" s="11">
        <f t="shared" si="45"/>
        <v>0</v>
      </c>
      <c r="Q66" s="11">
        <f t="shared" si="45"/>
        <v>0</v>
      </c>
      <c r="R66" s="11">
        <f t="shared" si="45"/>
        <v>0</v>
      </c>
      <c r="S66" s="11">
        <f t="shared" si="45"/>
        <v>0</v>
      </c>
      <c r="T66" s="11">
        <f t="shared" si="45"/>
        <v>0</v>
      </c>
      <c r="U66" s="11">
        <f t="shared" si="45"/>
        <v>0</v>
      </c>
      <c r="V66" s="11">
        <f t="shared" si="45"/>
        <v>0</v>
      </c>
      <c r="W66" s="11">
        <f t="shared" si="45"/>
        <v>0</v>
      </c>
      <c r="X66" s="11">
        <f t="shared" si="45"/>
        <v>0</v>
      </c>
      <c r="Y66" s="11">
        <f t="shared" si="45"/>
        <v>0</v>
      </c>
      <c r="Z66" s="11">
        <f t="shared" si="45"/>
        <v>0</v>
      </c>
      <c r="AA66" s="11">
        <f t="shared" si="45"/>
        <v>0</v>
      </c>
      <c r="AB66" s="11">
        <f t="shared" si="45"/>
        <v>0</v>
      </c>
      <c r="AC66" s="11">
        <f t="shared" si="45"/>
        <v>0</v>
      </c>
      <c r="AD66" s="11">
        <f t="shared" si="45"/>
        <v>0</v>
      </c>
      <c r="AE66" s="11">
        <f t="shared" si="45"/>
        <v>0</v>
      </c>
      <c r="AF66" s="11">
        <f t="shared" si="45"/>
        <v>0</v>
      </c>
      <c r="AG66" s="11">
        <f t="shared" si="45"/>
        <v>0</v>
      </c>
      <c r="AH66" s="11">
        <f t="shared" si="45"/>
        <v>0</v>
      </c>
      <c r="AI66" s="11">
        <f t="shared" si="45"/>
        <v>0</v>
      </c>
      <c r="AJ66" s="11">
        <f t="shared" si="45"/>
        <v>0</v>
      </c>
      <c r="AK66" s="11">
        <f t="shared" si="45"/>
        <v>0</v>
      </c>
      <c r="AL66" s="11">
        <f t="shared" si="45"/>
        <v>0</v>
      </c>
      <c r="AM66" s="11">
        <f t="shared" si="45"/>
        <v>0</v>
      </c>
      <c r="AN66" s="11">
        <f t="shared" si="45"/>
        <v>0</v>
      </c>
      <c r="AO66" s="11">
        <f t="shared" si="45"/>
        <v>0</v>
      </c>
      <c r="AP66" s="11">
        <f t="shared" si="45"/>
        <v>0</v>
      </c>
      <c r="AQ66" s="11">
        <f t="shared" si="45"/>
        <v>0</v>
      </c>
      <c r="AR66" s="11">
        <f t="shared" si="45"/>
        <v>0</v>
      </c>
      <c r="AS66" s="11">
        <f t="shared" si="45"/>
        <v>0</v>
      </c>
      <c r="AT66" s="11">
        <f t="shared" si="45"/>
        <v>0</v>
      </c>
      <c r="AU66" s="11">
        <f t="shared" si="45"/>
        <v>0</v>
      </c>
      <c r="AV66" s="11">
        <f t="shared" si="45"/>
        <v>0</v>
      </c>
      <c r="AW66" s="11">
        <f t="shared" si="45"/>
        <v>0</v>
      </c>
      <c r="AX66" s="11">
        <f t="shared" si="45"/>
        <v>0</v>
      </c>
      <c r="AY66" s="11">
        <f t="shared" si="45"/>
        <v>0</v>
      </c>
      <c r="AZ66" s="11">
        <f t="shared" si="45"/>
        <v>0</v>
      </c>
      <c r="BA66" s="11">
        <f t="shared" si="45"/>
        <v>0</v>
      </c>
      <c r="BB66" s="11">
        <f t="shared" si="45"/>
        <v>0</v>
      </c>
      <c r="BC66" s="11">
        <f t="shared" si="45"/>
        <v>0</v>
      </c>
      <c r="BD66" s="11">
        <f t="shared" si="45"/>
        <v>0</v>
      </c>
      <c r="BE66" s="11">
        <f t="shared" si="45"/>
        <v>0</v>
      </c>
      <c r="BF66" s="11">
        <f t="shared" si="45"/>
        <v>0</v>
      </c>
      <c r="BG66" s="11">
        <f t="shared" si="45"/>
        <v>0</v>
      </c>
      <c r="BH66" s="11">
        <f t="shared" si="45"/>
        <v>0</v>
      </c>
      <c r="BI66" s="11">
        <f t="shared" si="45"/>
        <v>0</v>
      </c>
      <c r="BJ66" s="11">
        <f t="shared" si="45"/>
        <v>0</v>
      </c>
      <c r="BK66" s="11">
        <f t="shared" si="45"/>
        <v>0</v>
      </c>
      <c r="BL66" s="11">
        <f t="shared" si="45"/>
        <v>0</v>
      </c>
      <c r="BM66" s="11">
        <f t="shared" si="45"/>
        <v>0</v>
      </c>
      <c r="BN66" s="11">
        <f t="shared" si="45"/>
        <v>0</v>
      </c>
      <c r="BO66" s="11">
        <f t="shared" si="45"/>
        <v>0</v>
      </c>
      <c r="BP66" s="11">
        <f t="shared" si="45"/>
        <v>0</v>
      </c>
      <c r="BQ66" s="11">
        <f t="shared" si="45"/>
        <v>0</v>
      </c>
      <c r="BR66" s="11">
        <f t="shared" si="45"/>
        <v>0</v>
      </c>
      <c r="BS66" s="11">
        <f t="shared" si="45"/>
        <v>0</v>
      </c>
      <c r="BT66" s="11">
        <f t="shared" si="45"/>
        <v>0</v>
      </c>
      <c r="BU66" s="11">
        <f t="shared" ref="BU66:DC66" si="46">SUM(BU67:BU74)+BU75</f>
        <v>0</v>
      </c>
      <c r="BV66" s="11">
        <f t="shared" si="46"/>
        <v>0</v>
      </c>
      <c r="BW66" s="11">
        <f t="shared" si="46"/>
        <v>0</v>
      </c>
      <c r="BX66" s="11">
        <f t="shared" si="46"/>
        <v>0</v>
      </c>
      <c r="BY66" s="11">
        <f t="shared" si="46"/>
        <v>0</v>
      </c>
      <c r="BZ66" s="11">
        <f t="shared" si="46"/>
        <v>0</v>
      </c>
      <c r="CA66" s="11">
        <f t="shared" si="46"/>
        <v>0</v>
      </c>
      <c r="CB66" s="11">
        <f t="shared" si="46"/>
        <v>0</v>
      </c>
      <c r="CC66" s="11">
        <f t="shared" si="46"/>
        <v>0</v>
      </c>
      <c r="CD66" s="11">
        <f t="shared" si="46"/>
        <v>0</v>
      </c>
      <c r="CE66" s="11">
        <f t="shared" si="46"/>
        <v>0</v>
      </c>
      <c r="CF66" s="11">
        <f t="shared" si="46"/>
        <v>0</v>
      </c>
      <c r="CG66" s="11">
        <f t="shared" si="46"/>
        <v>0</v>
      </c>
      <c r="CH66" s="11">
        <f t="shared" si="46"/>
        <v>0</v>
      </c>
      <c r="CI66" s="11">
        <f t="shared" si="46"/>
        <v>0</v>
      </c>
      <c r="CJ66" s="11">
        <f t="shared" si="46"/>
        <v>0</v>
      </c>
      <c r="CK66" s="11">
        <f t="shared" si="46"/>
        <v>0</v>
      </c>
      <c r="CL66" s="11">
        <f t="shared" si="46"/>
        <v>0</v>
      </c>
      <c r="CM66" s="11">
        <f t="shared" si="46"/>
        <v>0</v>
      </c>
      <c r="CN66" s="11">
        <f t="shared" si="46"/>
        <v>0</v>
      </c>
      <c r="CO66" s="11">
        <f t="shared" si="46"/>
        <v>0</v>
      </c>
      <c r="CP66" s="11">
        <f t="shared" si="46"/>
        <v>0</v>
      </c>
      <c r="CQ66" s="11">
        <f t="shared" si="46"/>
        <v>0</v>
      </c>
      <c r="CR66" s="11">
        <f t="shared" si="46"/>
        <v>0</v>
      </c>
      <c r="CS66" s="11">
        <f t="shared" si="46"/>
        <v>0</v>
      </c>
      <c r="CT66" s="11">
        <f t="shared" si="46"/>
        <v>0</v>
      </c>
      <c r="CU66" s="11">
        <f t="shared" si="46"/>
        <v>0</v>
      </c>
      <c r="CV66" s="11">
        <f t="shared" si="46"/>
        <v>0</v>
      </c>
      <c r="CW66" s="11">
        <f t="shared" si="46"/>
        <v>0</v>
      </c>
      <c r="CX66" s="11">
        <f t="shared" si="46"/>
        <v>0</v>
      </c>
      <c r="CY66" s="11">
        <f t="shared" si="46"/>
        <v>0</v>
      </c>
      <c r="CZ66" s="11">
        <f t="shared" si="46"/>
        <v>0</v>
      </c>
      <c r="DA66" s="11">
        <f t="shared" si="46"/>
        <v>0</v>
      </c>
      <c r="DB66" s="11">
        <f t="shared" si="46"/>
        <v>0</v>
      </c>
      <c r="DC66" s="11">
        <f t="shared" si="46"/>
        <v>0</v>
      </c>
      <c r="DF66" s="45">
        <f t="shared" si="22"/>
        <v>0</v>
      </c>
    </row>
    <row r="67" spans="1:112" ht="14.4">
      <c r="A67" s="123">
        <v>56</v>
      </c>
      <c r="B67" s="5" t="str">
        <f>$B$66&amp;"1."</f>
        <v>E.3.1.</v>
      </c>
      <c r="C67" s="163" t="s">
        <v>41</v>
      </c>
      <c r="D67" s="6"/>
      <c r="E67" s="191">
        <v>0.21</v>
      </c>
      <c r="F67" s="34">
        <f>H67+NPV(FD,I67:INDEX(I67:DC67,PAL))</f>
        <v>0</v>
      </c>
      <c r="G67" s="34">
        <f>SUMIF($H$5:$DC$5,"&lt;="&amp;PAL,$H67:$DC67)</f>
        <v>0</v>
      </c>
      <c r="H67" s="37">
        <v>0</v>
      </c>
      <c r="I67" s="37">
        <v>0</v>
      </c>
      <c r="J67" s="37">
        <v>0</v>
      </c>
      <c r="K67" s="37">
        <v>0</v>
      </c>
      <c r="L67" s="37">
        <v>0</v>
      </c>
      <c r="M67" s="37">
        <v>0</v>
      </c>
      <c r="N67" s="37">
        <v>0</v>
      </c>
      <c r="O67" s="37">
        <v>0</v>
      </c>
      <c r="P67" s="37">
        <v>0</v>
      </c>
      <c r="Q67" s="37">
        <v>0</v>
      </c>
      <c r="R67" s="37">
        <v>0</v>
      </c>
      <c r="S67" s="37">
        <v>0</v>
      </c>
      <c r="T67" s="37">
        <v>0</v>
      </c>
      <c r="U67" s="37">
        <v>0</v>
      </c>
      <c r="V67" s="37">
        <v>0</v>
      </c>
      <c r="W67" s="37">
        <v>0</v>
      </c>
      <c r="X67" s="37">
        <v>0</v>
      </c>
      <c r="Y67" s="37">
        <v>0</v>
      </c>
      <c r="Z67" s="37">
        <v>0</v>
      </c>
      <c r="AA67" s="37">
        <v>0</v>
      </c>
      <c r="AB67" s="37">
        <v>0</v>
      </c>
      <c r="AC67" s="37">
        <v>0</v>
      </c>
      <c r="AD67" s="37">
        <v>0</v>
      </c>
      <c r="AE67" s="37">
        <v>0</v>
      </c>
      <c r="AF67" s="37">
        <v>0</v>
      </c>
      <c r="AG67" s="37">
        <v>0</v>
      </c>
      <c r="AH67" s="37">
        <v>0</v>
      </c>
      <c r="AI67" s="37">
        <v>0</v>
      </c>
      <c r="AJ67" s="37">
        <v>0</v>
      </c>
      <c r="AK67" s="37">
        <v>0</v>
      </c>
      <c r="AL67" s="37">
        <v>0</v>
      </c>
      <c r="AM67" s="37">
        <v>0</v>
      </c>
      <c r="AN67" s="37">
        <v>0</v>
      </c>
      <c r="AO67" s="37">
        <v>0</v>
      </c>
      <c r="AP67" s="37">
        <v>0</v>
      </c>
      <c r="AQ67" s="37">
        <v>0</v>
      </c>
      <c r="AR67" s="37">
        <v>0</v>
      </c>
      <c r="AS67" s="37">
        <v>0</v>
      </c>
      <c r="AT67" s="37">
        <v>0</v>
      </c>
      <c r="AU67" s="37">
        <v>0</v>
      </c>
      <c r="AV67" s="37">
        <v>0</v>
      </c>
      <c r="AW67" s="37">
        <v>0</v>
      </c>
      <c r="AX67" s="37">
        <v>0</v>
      </c>
      <c r="AY67" s="37">
        <v>0</v>
      </c>
      <c r="AZ67" s="37">
        <v>0</v>
      </c>
      <c r="BA67" s="37">
        <v>0</v>
      </c>
      <c r="BB67" s="37">
        <v>0</v>
      </c>
      <c r="BC67" s="37">
        <v>0</v>
      </c>
      <c r="BD67" s="37">
        <v>0</v>
      </c>
      <c r="BE67" s="37">
        <v>0</v>
      </c>
      <c r="BF67" s="37">
        <v>0</v>
      </c>
      <c r="BG67" s="37">
        <v>0</v>
      </c>
      <c r="BH67" s="37">
        <v>0</v>
      </c>
      <c r="BI67" s="37">
        <v>0</v>
      </c>
      <c r="BJ67" s="37">
        <v>0</v>
      </c>
      <c r="BK67" s="37">
        <v>0</v>
      </c>
      <c r="BL67" s="37">
        <v>0</v>
      </c>
      <c r="BM67" s="37">
        <v>0</v>
      </c>
      <c r="BN67" s="37">
        <v>0</v>
      </c>
      <c r="BO67" s="37">
        <v>0</v>
      </c>
      <c r="BP67" s="37">
        <v>0</v>
      </c>
      <c r="BQ67" s="37">
        <v>0</v>
      </c>
      <c r="BR67" s="37">
        <v>0</v>
      </c>
      <c r="BS67" s="37">
        <v>0</v>
      </c>
      <c r="BT67" s="37">
        <v>0</v>
      </c>
      <c r="BU67" s="37">
        <v>0</v>
      </c>
      <c r="BV67" s="37">
        <v>0</v>
      </c>
      <c r="BW67" s="37">
        <v>0</v>
      </c>
      <c r="BX67" s="37">
        <v>0</v>
      </c>
      <c r="BY67" s="37">
        <v>0</v>
      </c>
      <c r="BZ67" s="37">
        <v>0</v>
      </c>
      <c r="CA67" s="37">
        <v>0</v>
      </c>
      <c r="CB67" s="37">
        <v>0</v>
      </c>
      <c r="CC67" s="37">
        <v>0</v>
      </c>
      <c r="CD67" s="37">
        <v>0</v>
      </c>
      <c r="CE67" s="37">
        <v>0</v>
      </c>
      <c r="CF67" s="37">
        <v>0</v>
      </c>
      <c r="CG67" s="37">
        <v>0</v>
      </c>
      <c r="CH67" s="37">
        <v>0</v>
      </c>
      <c r="CI67" s="37">
        <v>0</v>
      </c>
      <c r="CJ67" s="37">
        <v>0</v>
      </c>
      <c r="CK67" s="37">
        <v>0</v>
      </c>
      <c r="CL67" s="37">
        <v>0</v>
      </c>
      <c r="CM67" s="37">
        <v>0</v>
      </c>
      <c r="CN67" s="37">
        <v>0</v>
      </c>
      <c r="CO67" s="37">
        <v>0</v>
      </c>
      <c r="CP67" s="37">
        <v>0</v>
      </c>
      <c r="CQ67" s="37">
        <v>0</v>
      </c>
      <c r="CR67" s="37">
        <v>0</v>
      </c>
      <c r="CS67" s="37">
        <v>0</v>
      </c>
      <c r="CT67" s="37">
        <v>0</v>
      </c>
      <c r="CU67" s="37">
        <v>0</v>
      </c>
      <c r="CV67" s="37">
        <v>0</v>
      </c>
      <c r="CW67" s="37">
        <v>0</v>
      </c>
      <c r="CX67" s="37">
        <v>0</v>
      </c>
      <c r="CY67" s="37">
        <v>0</v>
      </c>
      <c r="CZ67" s="37">
        <v>0</v>
      </c>
      <c r="DA67" s="37">
        <v>0</v>
      </c>
      <c r="DB67" s="37">
        <v>0</v>
      </c>
      <c r="DC67" s="37">
        <v>0</v>
      </c>
      <c r="DE67" s="45">
        <f>COUNTBLANK(H67:DC67)</f>
        <v>0</v>
      </c>
      <c r="DF67" s="45">
        <f t="shared" si="22"/>
        <v>0</v>
      </c>
      <c r="DG67">
        <f t="shared" ref="DG67:DG76" si="47">IF(ISNUMBER(E67),E67*100,0)</f>
        <v>21</v>
      </c>
      <c r="DH67">
        <v>0</v>
      </c>
    </row>
    <row r="68" spans="1:112" ht="15" customHeight="1">
      <c r="A68" s="123">
        <v>57</v>
      </c>
      <c r="B68" s="5" t="str">
        <f>$B$66&amp;"2."</f>
        <v>E.3.2.</v>
      </c>
      <c r="C68" s="163" t="s">
        <v>41</v>
      </c>
      <c r="D68" s="6"/>
      <c r="E68" s="191">
        <v>0.21</v>
      </c>
      <c r="F68" s="34">
        <f>H68+NPV(FD,I68:INDEX(I68:DC68,PAL))</f>
        <v>0</v>
      </c>
      <c r="G68" s="34">
        <f>SUMIF($H$5:$DC$5,"&lt;="&amp;PAL,$H68:$DC68)</f>
        <v>0</v>
      </c>
      <c r="H68" s="37">
        <v>0</v>
      </c>
      <c r="I68" s="37">
        <v>0</v>
      </c>
      <c r="J68" s="37">
        <v>0</v>
      </c>
      <c r="K68" s="37">
        <v>0</v>
      </c>
      <c r="L68" s="37">
        <v>0</v>
      </c>
      <c r="M68" s="37">
        <v>0</v>
      </c>
      <c r="N68" s="37">
        <v>0</v>
      </c>
      <c r="O68" s="37">
        <v>0</v>
      </c>
      <c r="P68" s="37">
        <v>0</v>
      </c>
      <c r="Q68" s="37">
        <v>0</v>
      </c>
      <c r="R68" s="37">
        <v>0</v>
      </c>
      <c r="S68" s="37">
        <v>0</v>
      </c>
      <c r="T68" s="37">
        <v>0</v>
      </c>
      <c r="U68" s="37">
        <v>0</v>
      </c>
      <c r="V68" s="37">
        <v>0</v>
      </c>
      <c r="W68" s="37">
        <v>0</v>
      </c>
      <c r="X68" s="37">
        <v>0</v>
      </c>
      <c r="Y68" s="37">
        <v>0</v>
      </c>
      <c r="Z68" s="37">
        <v>0</v>
      </c>
      <c r="AA68" s="37">
        <v>0</v>
      </c>
      <c r="AB68" s="37">
        <v>0</v>
      </c>
      <c r="AC68" s="37">
        <v>0</v>
      </c>
      <c r="AD68" s="37">
        <v>0</v>
      </c>
      <c r="AE68" s="37">
        <v>0</v>
      </c>
      <c r="AF68" s="37">
        <v>0</v>
      </c>
      <c r="AG68" s="37">
        <v>0</v>
      </c>
      <c r="AH68" s="37">
        <v>0</v>
      </c>
      <c r="AI68" s="37">
        <v>0</v>
      </c>
      <c r="AJ68" s="37">
        <v>0</v>
      </c>
      <c r="AK68" s="37">
        <v>0</v>
      </c>
      <c r="AL68" s="37">
        <v>0</v>
      </c>
      <c r="AM68" s="37">
        <v>0</v>
      </c>
      <c r="AN68" s="37">
        <v>0</v>
      </c>
      <c r="AO68" s="37">
        <v>0</v>
      </c>
      <c r="AP68" s="37">
        <v>0</v>
      </c>
      <c r="AQ68" s="37">
        <v>0</v>
      </c>
      <c r="AR68" s="37">
        <v>0</v>
      </c>
      <c r="AS68" s="37">
        <v>0</v>
      </c>
      <c r="AT68" s="37">
        <v>0</v>
      </c>
      <c r="AU68" s="37">
        <v>0</v>
      </c>
      <c r="AV68" s="37">
        <v>0</v>
      </c>
      <c r="AW68" s="37">
        <v>0</v>
      </c>
      <c r="AX68" s="37">
        <v>0</v>
      </c>
      <c r="AY68" s="37">
        <v>0</v>
      </c>
      <c r="AZ68" s="37">
        <v>0</v>
      </c>
      <c r="BA68" s="37">
        <v>0</v>
      </c>
      <c r="BB68" s="37">
        <v>0</v>
      </c>
      <c r="BC68" s="37">
        <v>0</v>
      </c>
      <c r="BD68" s="37">
        <v>0</v>
      </c>
      <c r="BE68" s="37">
        <v>0</v>
      </c>
      <c r="BF68" s="37">
        <v>0</v>
      </c>
      <c r="BG68" s="37">
        <v>0</v>
      </c>
      <c r="BH68" s="37">
        <v>0</v>
      </c>
      <c r="BI68" s="37">
        <v>0</v>
      </c>
      <c r="BJ68" s="37">
        <v>0</v>
      </c>
      <c r="BK68" s="37">
        <v>0</v>
      </c>
      <c r="BL68" s="37">
        <v>0</v>
      </c>
      <c r="BM68" s="37">
        <v>0</v>
      </c>
      <c r="BN68" s="37">
        <v>0</v>
      </c>
      <c r="BO68" s="37">
        <v>0</v>
      </c>
      <c r="BP68" s="37">
        <v>0</v>
      </c>
      <c r="BQ68" s="37">
        <v>0</v>
      </c>
      <c r="BR68" s="37">
        <v>0</v>
      </c>
      <c r="BS68" s="37">
        <v>0</v>
      </c>
      <c r="BT68" s="37">
        <v>0</v>
      </c>
      <c r="BU68" s="37">
        <v>0</v>
      </c>
      <c r="BV68" s="37">
        <v>0</v>
      </c>
      <c r="BW68" s="37">
        <v>0</v>
      </c>
      <c r="BX68" s="37">
        <v>0</v>
      </c>
      <c r="BY68" s="37">
        <v>0</v>
      </c>
      <c r="BZ68" s="37">
        <v>0</v>
      </c>
      <c r="CA68" s="37">
        <v>0</v>
      </c>
      <c r="CB68" s="37">
        <v>0</v>
      </c>
      <c r="CC68" s="37">
        <v>0</v>
      </c>
      <c r="CD68" s="37">
        <v>0</v>
      </c>
      <c r="CE68" s="37">
        <v>0</v>
      </c>
      <c r="CF68" s="37">
        <v>0</v>
      </c>
      <c r="CG68" s="37">
        <v>0</v>
      </c>
      <c r="CH68" s="37">
        <v>0</v>
      </c>
      <c r="CI68" s="37">
        <v>0</v>
      </c>
      <c r="CJ68" s="37">
        <v>0</v>
      </c>
      <c r="CK68" s="37">
        <v>0</v>
      </c>
      <c r="CL68" s="37">
        <v>0</v>
      </c>
      <c r="CM68" s="37">
        <v>0</v>
      </c>
      <c r="CN68" s="37">
        <v>0</v>
      </c>
      <c r="CO68" s="37">
        <v>0</v>
      </c>
      <c r="CP68" s="37">
        <v>0</v>
      </c>
      <c r="CQ68" s="37">
        <v>0</v>
      </c>
      <c r="CR68" s="37">
        <v>0</v>
      </c>
      <c r="CS68" s="37">
        <v>0</v>
      </c>
      <c r="CT68" s="37">
        <v>0</v>
      </c>
      <c r="CU68" s="37">
        <v>0</v>
      </c>
      <c r="CV68" s="37">
        <v>0</v>
      </c>
      <c r="CW68" s="37">
        <v>0</v>
      </c>
      <c r="CX68" s="37">
        <v>0</v>
      </c>
      <c r="CY68" s="37">
        <v>0</v>
      </c>
      <c r="CZ68" s="37">
        <v>0</v>
      </c>
      <c r="DA68" s="37">
        <v>0</v>
      </c>
      <c r="DB68" s="37">
        <v>0</v>
      </c>
      <c r="DC68" s="37">
        <v>0</v>
      </c>
      <c r="DE68" s="45">
        <f t="shared" ref="DE68:DE76" si="48">COUNTBLANK(H68:DC68)</f>
        <v>0</v>
      </c>
      <c r="DF68" s="45">
        <f t="shared" si="22"/>
        <v>0</v>
      </c>
      <c r="DG68">
        <f t="shared" si="47"/>
        <v>21</v>
      </c>
      <c r="DH68">
        <v>0</v>
      </c>
    </row>
    <row r="69" spans="1:112" ht="15" customHeight="1">
      <c r="A69" s="123">
        <v>58</v>
      </c>
      <c r="B69" s="5" t="str">
        <f>$B$66&amp;"3."</f>
        <v>E.3.3.</v>
      </c>
      <c r="C69" s="163" t="s">
        <v>41</v>
      </c>
      <c r="D69" s="6"/>
      <c r="E69" s="191">
        <v>0.21</v>
      </c>
      <c r="F69" s="34">
        <f>H69+NPV(FD,I69:INDEX(I69:DC69,PAL))</f>
        <v>0</v>
      </c>
      <c r="G69" s="34">
        <f>SUMIF($H$5:$DC$5,"&lt;="&amp;PAL,$H69:$DC69)</f>
        <v>0</v>
      </c>
      <c r="H69" s="37">
        <v>0</v>
      </c>
      <c r="I69" s="37">
        <v>0</v>
      </c>
      <c r="J69" s="37">
        <v>0</v>
      </c>
      <c r="K69" s="37">
        <v>0</v>
      </c>
      <c r="L69" s="37">
        <v>0</v>
      </c>
      <c r="M69" s="37">
        <v>0</v>
      </c>
      <c r="N69" s="37">
        <v>0</v>
      </c>
      <c r="O69" s="37">
        <v>0</v>
      </c>
      <c r="P69" s="37">
        <v>0</v>
      </c>
      <c r="Q69" s="37">
        <v>0</v>
      </c>
      <c r="R69" s="37">
        <v>0</v>
      </c>
      <c r="S69" s="37">
        <v>0</v>
      </c>
      <c r="T69" s="37">
        <v>0</v>
      </c>
      <c r="U69" s="37">
        <v>0</v>
      </c>
      <c r="V69" s="37">
        <v>0</v>
      </c>
      <c r="W69" s="37">
        <v>0</v>
      </c>
      <c r="X69" s="37">
        <v>0</v>
      </c>
      <c r="Y69" s="37">
        <v>0</v>
      </c>
      <c r="Z69" s="37">
        <v>0</v>
      </c>
      <c r="AA69" s="37">
        <v>0</v>
      </c>
      <c r="AB69" s="37">
        <v>0</v>
      </c>
      <c r="AC69" s="37">
        <v>0</v>
      </c>
      <c r="AD69" s="37">
        <v>0</v>
      </c>
      <c r="AE69" s="37">
        <v>0</v>
      </c>
      <c r="AF69" s="37">
        <v>0</v>
      </c>
      <c r="AG69" s="37">
        <v>0</v>
      </c>
      <c r="AH69" s="37">
        <v>0</v>
      </c>
      <c r="AI69" s="37">
        <v>0</v>
      </c>
      <c r="AJ69" s="37">
        <v>0</v>
      </c>
      <c r="AK69" s="37">
        <v>0</v>
      </c>
      <c r="AL69" s="37">
        <v>0</v>
      </c>
      <c r="AM69" s="37">
        <v>0</v>
      </c>
      <c r="AN69" s="37">
        <v>0</v>
      </c>
      <c r="AO69" s="37">
        <v>0</v>
      </c>
      <c r="AP69" s="37">
        <v>0</v>
      </c>
      <c r="AQ69" s="37">
        <v>0</v>
      </c>
      <c r="AR69" s="37">
        <v>0</v>
      </c>
      <c r="AS69" s="37">
        <v>0</v>
      </c>
      <c r="AT69" s="37">
        <v>0</v>
      </c>
      <c r="AU69" s="37">
        <v>0</v>
      </c>
      <c r="AV69" s="37">
        <v>0</v>
      </c>
      <c r="AW69" s="37">
        <v>0</v>
      </c>
      <c r="AX69" s="37">
        <v>0</v>
      </c>
      <c r="AY69" s="37">
        <v>0</v>
      </c>
      <c r="AZ69" s="37">
        <v>0</v>
      </c>
      <c r="BA69" s="37">
        <v>0</v>
      </c>
      <c r="BB69" s="37">
        <v>0</v>
      </c>
      <c r="BC69" s="37">
        <v>0</v>
      </c>
      <c r="BD69" s="37">
        <v>0</v>
      </c>
      <c r="BE69" s="37">
        <v>0</v>
      </c>
      <c r="BF69" s="37">
        <v>0</v>
      </c>
      <c r="BG69" s="37">
        <v>0</v>
      </c>
      <c r="BH69" s="37">
        <v>0</v>
      </c>
      <c r="BI69" s="37">
        <v>0</v>
      </c>
      <c r="BJ69" s="37">
        <v>0</v>
      </c>
      <c r="BK69" s="37">
        <v>0</v>
      </c>
      <c r="BL69" s="37">
        <v>0</v>
      </c>
      <c r="BM69" s="37">
        <v>0</v>
      </c>
      <c r="BN69" s="37">
        <v>0</v>
      </c>
      <c r="BO69" s="37">
        <v>0</v>
      </c>
      <c r="BP69" s="37">
        <v>0</v>
      </c>
      <c r="BQ69" s="37">
        <v>0</v>
      </c>
      <c r="BR69" s="37">
        <v>0</v>
      </c>
      <c r="BS69" s="37">
        <v>0</v>
      </c>
      <c r="BT69" s="37">
        <v>0</v>
      </c>
      <c r="BU69" s="37">
        <v>0</v>
      </c>
      <c r="BV69" s="37">
        <v>0</v>
      </c>
      <c r="BW69" s="37">
        <v>0</v>
      </c>
      <c r="BX69" s="37">
        <v>0</v>
      </c>
      <c r="BY69" s="37">
        <v>0</v>
      </c>
      <c r="BZ69" s="37">
        <v>0</v>
      </c>
      <c r="CA69" s="37">
        <v>0</v>
      </c>
      <c r="CB69" s="37">
        <v>0</v>
      </c>
      <c r="CC69" s="37">
        <v>0</v>
      </c>
      <c r="CD69" s="37">
        <v>0</v>
      </c>
      <c r="CE69" s="37">
        <v>0</v>
      </c>
      <c r="CF69" s="37">
        <v>0</v>
      </c>
      <c r="CG69" s="37">
        <v>0</v>
      </c>
      <c r="CH69" s="37">
        <v>0</v>
      </c>
      <c r="CI69" s="37">
        <v>0</v>
      </c>
      <c r="CJ69" s="37">
        <v>0</v>
      </c>
      <c r="CK69" s="37">
        <v>0</v>
      </c>
      <c r="CL69" s="37">
        <v>0</v>
      </c>
      <c r="CM69" s="37">
        <v>0</v>
      </c>
      <c r="CN69" s="37">
        <v>0</v>
      </c>
      <c r="CO69" s="37">
        <v>0</v>
      </c>
      <c r="CP69" s="37">
        <v>0</v>
      </c>
      <c r="CQ69" s="37">
        <v>0</v>
      </c>
      <c r="CR69" s="37">
        <v>0</v>
      </c>
      <c r="CS69" s="37">
        <v>0</v>
      </c>
      <c r="CT69" s="37">
        <v>0</v>
      </c>
      <c r="CU69" s="37">
        <v>0</v>
      </c>
      <c r="CV69" s="37">
        <v>0</v>
      </c>
      <c r="CW69" s="37">
        <v>0</v>
      </c>
      <c r="CX69" s="37">
        <v>0</v>
      </c>
      <c r="CY69" s="37">
        <v>0</v>
      </c>
      <c r="CZ69" s="37">
        <v>0</v>
      </c>
      <c r="DA69" s="37">
        <v>0</v>
      </c>
      <c r="DB69" s="37">
        <v>0</v>
      </c>
      <c r="DC69" s="37">
        <v>0</v>
      </c>
      <c r="DE69" s="45">
        <f t="shared" si="48"/>
        <v>0</v>
      </c>
      <c r="DF69" s="45">
        <f t="shared" si="22"/>
        <v>0</v>
      </c>
      <c r="DG69">
        <f t="shared" si="47"/>
        <v>21</v>
      </c>
      <c r="DH69">
        <v>0</v>
      </c>
    </row>
    <row r="70" spans="1:112" ht="15" customHeight="1">
      <c r="A70" s="123">
        <v>59</v>
      </c>
      <c r="B70" s="5" t="str">
        <f>$B$66&amp;"4."</f>
        <v>E.3.4.</v>
      </c>
      <c r="C70" s="163" t="s">
        <v>41</v>
      </c>
      <c r="D70" s="6"/>
      <c r="E70" s="191">
        <v>0.21</v>
      </c>
      <c r="F70" s="34">
        <f>H70+NPV(FD,I70:INDEX(I70:DC70,PAL))</f>
        <v>0</v>
      </c>
      <c r="G70" s="34">
        <f>SUMIF($H$5:$DC$5,"&lt;="&amp;PAL,$H70:$DC70)</f>
        <v>0</v>
      </c>
      <c r="H70" s="37">
        <v>0</v>
      </c>
      <c r="I70" s="37">
        <v>0</v>
      </c>
      <c r="J70" s="37">
        <v>0</v>
      </c>
      <c r="K70" s="37">
        <v>0</v>
      </c>
      <c r="L70" s="37">
        <v>0</v>
      </c>
      <c r="M70" s="37">
        <v>0</v>
      </c>
      <c r="N70" s="37">
        <v>0</v>
      </c>
      <c r="O70" s="37">
        <v>0</v>
      </c>
      <c r="P70" s="37">
        <v>0</v>
      </c>
      <c r="Q70" s="37">
        <v>0</v>
      </c>
      <c r="R70" s="37">
        <v>0</v>
      </c>
      <c r="S70" s="37">
        <v>0</v>
      </c>
      <c r="T70" s="37">
        <v>0</v>
      </c>
      <c r="U70" s="37">
        <v>0</v>
      </c>
      <c r="V70" s="37">
        <v>0</v>
      </c>
      <c r="W70" s="37">
        <v>0</v>
      </c>
      <c r="X70" s="37">
        <v>0</v>
      </c>
      <c r="Y70" s="37">
        <v>0</v>
      </c>
      <c r="Z70" s="37">
        <v>0</v>
      </c>
      <c r="AA70" s="37">
        <v>0</v>
      </c>
      <c r="AB70" s="37">
        <v>0</v>
      </c>
      <c r="AC70" s="37">
        <v>0</v>
      </c>
      <c r="AD70" s="37">
        <v>0</v>
      </c>
      <c r="AE70" s="37">
        <v>0</v>
      </c>
      <c r="AF70" s="37">
        <v>0</v>
      </c>
      <c r="AG70" s="37">
        <v>0</v>
      </c>
      <c r="AH70" s="37">
        <v>0</v>
      </c>
      <c r="AI70" s="37">
        <v>0</v>
      </c>
      <c r="AJ70" s="37">
        <v>0</v>
      </c>
      <c r="AK70" s="37">
        <v>0</v>
      </c>
      <c r="AL70" s="37">
        <v>0</v>
      </c>
      <c r="AM70" s="37">
        <v>0</v>
      </c>
      <c r="AN70" s="37">
        <v>0</v>
      </c>
      <c r="AO70" s="37">
        <v>0</v>
      </c>
      <c r="AP70" s="37">
        <v>0</v>
      </c>
      <c r="AQ70" s="37">
        <v>0</v>
      </c>
      <c r="AR70" s="37">
        <v>0</v>
      </c>
      <c r="AS70" s="37">
        <v>0</v>
      </c>
      <c r="AT70" s="37">
        <v>0</v>
      </c>
      <c r="AU70" s="37">
        <v>0</v>
      </c>
      <c r="AV70" s="37">
        <v>0</v>
      </c>
      <c r="AW70" s="37">
        <v>0</v>
      </c>
      <c r="AX70" s="37">
        <v>0</v>
      </c>
      <c r="AY70" s="37">
        <v>0</v>
      </c>
      <c r="AZ70" s="37">
        <v>0</v>
      </c>
      <c r="BA70" s="37">
        <v>0</v>
      </c>
      <c r="BB70" s="37">
        <v>0</v>
      </c>
      <c r="BC70" s="37">
        <v>0</v>
      </c>
      <c r="BD70" s="37">
        <v>0</v>
      </c>
      <c r="BE70" s="37">
        <v>0</v>
      </c>
      <c r="BF70" s="37">
        <v>0</v>
      </c>
      <c r="BG70" s="37">
        <v>0</v>
      </c>
      <c r="BH70" s="37">
        <v>0</v>
      </c>
      <c r="BI70" s="37">
        <v>0</v>
      </c>
      <c r="BJ70" s="37">
        <v>0</v>
      </c>
      <c r="BK70" s="37">
        <v>0</v>
      </c>
      <c r="BL70" s="37">
        <v>0</v>
      </c>
      <c r="BM70" s="37">
        <v>0</v>
      </c>
      <c r="BN70" s="37">
        <v>0</v>
      </c>
      <c r="BO70" s="37">
        <v>0</v>
      </c>
      <c r="BP70" s="37">
        <v>0</v>
      </c>
      <c r="BQ70" s="37">
        <v>0</v>
      </c>
      <c r="BR70" s="37">
        <v>0</v>
      </c>
      <c r="BS70" s="37">
        <v>0</v>
      </c>
      <c r="BT70" s="37">
        <v>0</v>
      </c>
      <c r="BU70" s="37">
        <v>0</v>
      </c>
      <c r="BV70" s="37">
        <v>0</v>
      </c>
      <c r="BW70" s="37">
        <v>0</v>
      </c>
      <c r="BX70" s="37">
        <v>0</v>
      </c>
      <c r="BY70" s="37">
        <v>0</v>
      </c>
      <c r="BZ70" s="37">
        <v>0</v>
      </c>
      <c r="CA70" s="37">
        <v>0</v>
      </c>
      <c r="CB70" s="37">
        <v>0</v>
      </c>
      <c r="CC70" s="37">
        <v>0</v>
      </c>
      <c r="CD70" s="37">
        <v>0</v>
      </c>
      <c r="CE70" s="37">
        <v>0</v>
      </c>
      <c r="CF70" s="37">
        <v>0</v>
      </c>
      <c r="CG70" s="37">
        <v>0</v>
      </c>
      <c r="CH70" s="37">
        <v>0</v>
      </c>
      <c r="CI70" s="37">
        <v>0</v>
      </c>
      <c r="CJ70" s="37">
        <v>0</v>
      </c>
      <c r="CK70" s="37">
        <v>0</v>
      </c>
      <c r="CL70" s="37">
        <v>0</v>
      </c>
      <c r="CM70" s="37">
        <v>0</v>
      </c>
      <c r="CN70" s="37">
        <v>0</v>
      </c>
      <c r="CO70" s="37">
        <v>0</v>
      </c>
      <c r="CP70" s="37">
        <v>0</v>
      </c>
      <c r="CQ70" s="37">
        <v>0</v>
      </c>
      <c r="CR70" s="37">
        <v>0</v>
      </c>
      <c r="CS70" s="37">
        <v>0</v>
      </c>
      <c r="CT70" s="37">
        <v>0</v>
      </c>
      <c r="CU70" s="37">
        <v>0</v>
      </c>
      <c r="CV70" s="37">
        <v>0</v>
      </c>
      <c r="CW70" s="37">
        <v>0</v>
      </c>
      <c r="CX70" s="37">
        <v>0</v>
      </c>
      <c r="CY70" s="37">
        <v>0</v>
      </c>
      <c r="CZ70" s="37">
        <v>0</v>
      </c>
      <c r="DA70" s="37">
        <v>0</v>
      </c>
      <c r="DB70" s="37">
        <v>0</v>
      </c>
      <c r="DC70" s="37">
        <v>0</v>
      </c>
      <c r="DE70" s="45">
        <f t="shared" si="48"/>
        <v>0</v>
      </c>
      <c r="DF70" s="45">
        <f t="shared" si="22"/>
        <v>0</v>
      </c>
      <c r="DG70">
        <f t="shared" si="47"/>
        <v>21</v>
      </c>
      <c r="DH70">
        <v>0</v>
      </c>
    </row>
    <row r="71" spans="1:112" ht="15" customHeight="1">
      <c r="A71" s="123">
        <v>60</v>
      </c>
      <c r="B71" s="5" t="str">
        <f>$B$66&amp;"5."</f>
        <v>E.3.5.</v>
      </c>
      <c r="C71" s="163" t="s">
        <v>41</v>
      </c>
      <c r="D71" s="6"/>
      <c r="E71" s="191">
        <v>0.21</v>
      </c>
      <c r="F71" s="34">
        <f>H71+NPV(FD,I71:INDEX(I71:DC71,PAL))</f>
        <v>0</v>
      </c>
      <c r="G71" s="34">
        <f>SUMIF($H$5:$DC$5,"&lt;="&amp;PAL,$H71:$DC71)</f>
        <v>0</v>
      </c>
      <c r="H71" s="37">
        <v>0</v>
      </c>
      <c r="I71" s="37">
        <v>0</v>
      </c>
      <c r="J71" s="37">
        <v>0</v>
      </c>
      <c r="K71" s="37">
        <v>0</v>
      </c>
      <c r="L71" s="37">
        <v>0</v>
      </c>
      <c r="M71" s="37">
        <v>0</v>
      </c>
      <c r="N71" s="37">
        <v>0</v>
      </c>
      <c r="O71" s="37">
        <v>0</v>
      </c>
      <c r="P71" s="37">
        <v>0</v>
      </c>
      <c r="Q71" s="37">
        <v>0</v>
      </c>
      <c r="R71" s="37">
        <v>0</v>
      </c>
      <c r="S71" s="37">
        <v>0</v>
      </c>
      <c r="T71" s="37">
        <v>0</v>
      </c>
      <c r="U71" s="37">
        <v>0</v>
      </c>
      <c r="V71" s="37">
        <v>0</v>
      </c>
      <c r="W71" s="37">
        <v>0</v>
      </c>
      <c r="X71" s="37">
        <v>0</v>
      </c>
      <c r="Y71" s="37">
        <v>0</v>
      </c>
      <c r="Z71" s="37">
        <v>0</v>
      </c>
      <c r="AA71" s="37">
        <v>0</v>
      </c>
      <c r="AB71" s="37">
        <v>0</v>
      </c>
      <c r="AC71" s="37">
        <v>0</v>
      </c>
      <c r="AD71" s="37">
        <v>0</v>
      </c>
      <c r="AE71" s="37">
        <v>0</v>
      </c>
      <c r="AF71" s="37">
        <v>0</v>
      </c>
      <c r="AG71" s="37">
        <v>0</v>
      </c>
      <c r="AH71" s="37">
        <v>0</v>
      </c>
      <c r="AI71" s="37">
        <v>0</v>
      </c>
      <c r="AJ71" s="37">
        <v>0</v>
      </c>
      <c r="AK71" s="37">
        <v>0</v>
      </c>
      <c r="AL71" s="37">
        <v>0</v>
      </c>
      <c r="AM71" s="37">
        <v>0</v>
      </c>
      <c r="AN71" s="37">
        <v>0</v>
      </c>
      <c r="AO71" s="37">
        <v>0</v>
      </c>
      <c r="AP71" s="37">
        <v>0</v>
      </c>
      <c r="AQ71" s="37">
        <v>0</v>
      </c>
      <c r="AR71" s="37">
        <v>0</v>
      </c>
      <c r="AS71" s="37">
        <v>0</v>
      </c>
      <c r="AT71" s="37">
        <v>0</v>
      </c>
      <c r="AU71" s="37">
        <v>0</v>
      </c>
      <c r="AV71" s="37">
        <v>0</v>
      </c>
      <c r="AW71" s="37">
        <v>0</v>
      </c>
      <c r="AX71" s="37">
        <v>0</v>
      </c>
      <c r="AY71" s="37">
        <v>0</v>
      </c>
      <c r="AZ71" s="37">
        <v>0</v>
      </c>
      <c r="BA71" s="37">
        <v>0</v>
      </c>
      <c r="BB71" s="37">
        <v>0</v>
      </c>
      <c r="BC71" s="37">
        <v>0</v>
      </c>
      <c r="BD71" s="37">
        <v>0</v>
      </c>
      <c r="BE71" s="37">
        <v>0</v>
      </c>
      <c r="BF71" s="37">
        <v>0</v>
      </c>
      <c r="BG71" s="37">
        <v>0</v>
      </c>
      <c r="BH71" s="37">
        <v>0</v>
      </c>
      <c r="BI71" s="37">
        <v>0</v>
      </c>
      <c r="BJ71" s="37">
        <v>0</v>
      </c>
      <c r="BK71" s="37">
        <v>0</v>
      </c>
      <c r="BL71" s="37">
        <v>0</v>
      </c>
      <c r="BM71" s="37">
        <v>0</v>
      </c>
      <c r="BN71" s="37">
        <v>0</v>
      </c>
      <c r="BO71" s="37">
        <v>0</v>
      </c>
      <c r="BP71" s="37">
        <v>0</v>
      </c>
      <c r="BQ71" s="37">
        <v>0</v>
      </c>
      <c r="BR71" s="37">
        <v>0</v>
      </c>
      <c r="BS71" s="37">
        <v>0</v>
      </c>
      <c r="BT71" s="37">
        <v>0</v>
      </c>
      <c r="BU71" s="37">
        <v>0</v>
      </c>
      <c r="BV71" s="37">
        <v>0</v>
      </c>
      <c r="BW71" s="37">
        <v>0</v>
      </c>
      <c r="BX71" s="37">
        <v>0</v>
      </c>
      <c r="BY71" s="37">
        <v>0</v>
      </c>
      <c r="BZ71" s="37">
        <v>0</v>
      </c>
      <c r="CA71" s="37">
        <v>0</v>
      </c>
      <c r="CB71" s="37">
        <v>0</v>
      </c>
      <c r="CC71" s="37">
        <v>0</v>
      </c>
      <c r="CD71" s="37">
        <v>0</v>
      </c>
      <c r="CE71" s="37">
        <v>0</v>
      </c>
      <c r="CF71" s="37">
        <v>0</v>
      </c>
      <c r="CG71" s="37">
        <v>0</v>
      </c>
      <c r="CH71" s="37">
        <v>0</v>
      </c>
      <c r="CI71" s="37">
        <v>0</v>
      </c>
      <c r="CJ71" s="37">
        <v>0</v>
      </c>
      <c r="CK71" s="37">
        <v>0</v>
      </c>
      <c r="CL71" s="37">
        <v>0</v>
      </c>
      <c r="CM71" s="37">
        <v>0</v>
      </c>
      <c r="CN71" s="37">
        <v>0</v>
      </c>
      <c r="CO71" s="37">
        <v>0</v>
      </c>
      <c r="CP71" s="37">
        <v>0</v>
      </c>
      <c r="CQ71" s="37">
        <v>0</v>
      </c>
      <c r="CR71" s="37">
        <v>0</v>
      </c>
      <c r="CS71" s="37">
        <v>0</v>
      </c>
      <c r="CT71" s="37">
        <v>0</v>
      </c>
      <c r="CU71" s="37">
        <v>0</v>
      </c>
      <c r="CV71" s="37">
        <v>0</v>
      </c>
      <c r="CW71" s="37">
        <v>0</v>
      </c>
      <c r="CX71" s="37">
        <v>0</v>
      </c>
      <c r="CY71" s="37">
        <v>0</v>
      </c>
      <c r="CZ71" s="37">
        <v>0</v>
      </c>
      <c r="DA71" s="37">
        <v>0</v>
      </c>
      <c r="DB71" s="37">
        <v>0</v>
      </c>
      <c r="DC71" s="37">
        <v>0</v>
      </c>
      <c r="DE71" s="45">
        <f t="shared" si="48"/>
        <v>0</v>
      </c>
      <c r="DF71" s="45">
        <f t="shared" si="22"/>
        <v>0</v>
      </c>
      <c r="DG71">
        <f t="shared" si="47"/>
        <v>21</v>
      </c>
      <c r="DH71">
        <v>0</v>
      </c>
    </row>
    <row r="72" spans="1:112" ht="15" customHeight="1">
      <c r="A72" s="123">
        <v>61</v>
      </c>
      <c r="B72" s="5" t="str">
        <f>$B$66&amp;"6."</f>
        <v>E.3.6.</v>
      </c>
      <c r="C72" s="163" t="s">
        <v>41</v>
      </c>
      <c r="D72" s="6"/>
      <c r="E72" s="191">
        <v>0.21</v>
      </c>
      <c r="F72" s="34">
        <f>H72+NPV(FD,I72:INDEX(I72:DC72,PAL))</f>
        <v>0</v>
      </c>
      <c r="G72" s="34">
        <f>SUMIF($H$5:$DC$5,"&lt;="&amp;PAL,$H72:$DC72)</f>
        <v>0</v>
      </c>
      <c r="H72" s="37">
        <v>0</v>
      </c>
      <c r="I72" s="37">
        <v>0</v>
      </c>
      <c r="J72" s="37">
        <v>0</v>
      </c>
      <c r="K72" s="37">
        <v>0</v>
      </c>
      <c r="L72" s="37">
        <v>0</v>
      </c>
      <c r="M72" s="37">
        <v>0</v>
      </c>
      <c r="N72" s="37">
        <v>0</v>
      </c>
      <c r="O72" s="37">
        <v>0</v>
      </c>
      <c r="P72" s="37">
        <v>0</v>
      </c>
      <c r="Q72" s="37">
        <v>0</v>
      </c>
      <c r="R72" s="37">
        <v>0</v>
      </c>
      <c r="S72" s="37">
        <v>0</v>
      </c>
      <c r="T72" s="37">
        <v>0</v>
      </c>
      <c r="U72" s="37">
        <v>0</v>
      </c>
      <c r="V72" s="37">
        <v>0</v>
      </c>
      <c r="W72" s="37">
        <v>0</v>
      </c>
      <c r="X72" s="37">
        <v>0</v>
      </c>
      <c r="Y72" s="37">
        <v>0</v>
      </c>
      <c r="Z72" s="37">
        <v>0</v>
      </c>
      <c r="AA72" s="37">
        <v>0</v>
      </c>
      <c r="AB72" s="37">
        <v>0</v>
      </c>
      <c r="AC72" s="37">
        <v>0</v>
      </c>
      <c r="AD72" s="37">
        <v>0</v>
      </c>
      <c r="AE72" s="37">
        <v>0</v>
      </c>
      <c r="AF72" s="37">
        <v>0</v>
      </c>
      <c r="AG72" s="37">
        <v>0</v>
      </c>
      <c r="AH72" s="37">
        <v>0</v>
      </c>
      <c r="AI72" s="37">
        <v>0</v>
      </c>
      <c r="AJ72" s="37">
        <v>0</v>
      </c>
      <c r="AK72" s="37">
        <v>0</v>
      </c>
      <c r="AL72" s="37">
        <v>0</v>
      </c>
      <c r="AM72" s="37">
        <v>0</v>
      </c>
      <c r="AN72" s="37">
        <v>0</v>
      </c>
      <c r="AO72" s="37">
        <v>0</v>
      </c>
      <c r="AP72" s="37">
        <v>0</v>
      </c>
      <c r="AQ72" s="37">
        <v>0</v>
      </c>
      <c r="AR72" s="37">
        <v>0</v>
      </c>
      <c r="AS72" s="37">
        <v>0</v>
      </c>
      <c r="AT72" s="37">
        <v>0</v>
      </c>
      <c r="AU72" s="37">
        <v>0</v>
      </c>
      <c r="AV72" s="37">
        <v>0</v>
      </c>
      <c r="AW72" s="37">
        <v>0</v>
      </c>
      <c r="AX72" s="37">
        <v>0</v>
      </c>
      <c r="AY72" s="37">
        <v>0</v>
      </c>
      <c r="AZ72" s="37">
        <v>0</v>
      </c>
      <c r="BA72" s="37">
        <v>0</v>
      </c>
      <c r="BB72" s="37">
        <v>0</v>
      </c>
      <c r="BC72" s="37">
        <v>0</v>
      </c>
      <c r="BD72" s="37">
        <v>0</v>
      </c>
      <c r="BE72" s="37">
        <v>0</v>
      </c>
      <c r="BF72" s="37">
        <v>0</v>
      </c>
      <c r="BG72" s="37">
        <v>0</v>
      </c>
      <c r="BH72" s="37">
        <v>0</v>
      </c>
      <c r="BI72" s="37">
        <v>0</v>
      </c>
      <c r="BJ72" s="37">
        <v>0</v>
      </c>
      <c r="BK72" s="37">
        <v>0</v>
      </c>
      <c r="BL72" s="37">
        <v>0</v>
      </c>
      <c r="BM72" s="37">
        <v>0</v>
      </c>
      <c r="BN72" s="37">
        <v>0</v>
      </c>
      <c r="BO72" s="37">
        <v>0</v>
      </c>
      <c r="BP72" s="37">
        <v>0</v>
      </c>
      <c r="BQ72" s="37">
        <v>0</v>
      </c>
      <c r="BR72" s="37">
        <v>0</v>
      </c>
      <c r="BS72" s="37">
        <v>0</v>
      </c>
      <c r="BT72" s="37">
        <v>0</v>
      </c>
      <c r="BU72" s="37">
        <v>0</v>
      </c>
      <c r="BV72" s="37">
        <v>0</v>
      </c>
      <c r="BW72" s="37">
        <v>0</v>
      </c>
      <c r="BX72" s="37">
        <v>0</v>
      </c>
      <c r="BY72" s="37">
        <v>0</v>
      </c>
      <c r="BZ72" s="37">
        <v>0</v>
      </c>
      <c r="CA72" s="37">
        <v>0</v>
      </c>
      <c r="CB72" s="37">
        <v>0</v>
      </c>
      <c r="CC72" s="37">
        <v>0</v>
      </c>
      <c r="CD72" s="37">
        <v>0</v>
      </c>
      <c r="CE72" s="37">
        <v>0</v>
      </c>
      <c r="CF72" s="37">
        <v>0</v>
      </c>
      <c r="CG72" s="37">
        <v>0</v>
      </c>
      <c r="CH72" s="37">
        <v>0</v>
      </c>
      <c r="CI72" s="37">
        <v>0</v>
      </c>
      <c r="CJ72" s="37">
        <v>0</v>
      </c>
      <c r="CK72" s="37">
        <v>0</v>
      </c>
      <c r="CL72" s="37">
        <v>0</v>
      </c>
      <c r="CM72" s="37">
        <v>0</v>
      </c>
      <c r="CN72" s="37">
        <v>0</v>
      </c>
      <c r="CO72" s="37">
        <v>0</v>
      </c>
      <c r="CP72" s="37">
        <v>0</v>
      </c>
      <c r="CQ72" s="37">
        <v>0</v>
      </c>
      <c r="CR72" s="37">
        <v>0</v>
      </c>
      <c r="CS72" s="37">
        <v>0</v>
      </c>
      <c r="CT72" s="37">
        <v>0</v>
      </c>
      <c r="CU72" s="37">
        <v>0</v>
      </c>
      <c r="CV72" s="37">
        <v>0</v>
      </c>
      <c r="CW72" s="37">
        <v>0</v>
      </c>
      <c r="CX72" s="37">
        <v>0</v>
      </c>
      <c r="CY72" s="37">
        <v>0</v>
      </c>
      <c r="CZ72" s="37">
        <v>0</v>
      </c>
      <c r="DA72" s="37">
        <v>0</v>
      </c>
      <c r="DB72" s="37">
        <v>0</v>
      </c>
      <c r="DC72" s="37">
        <v>0</v>
      </c>
      <c r="DE72" s="45">
        <f t="shared" si="48"/>
        <v>0</v>
      </c>
      <c r="DF72" s="45">
        <f t="shared" si="22"/>
        <v>0</v>
      </c>
      <c r="DG72">
        <f t="shared" si="47"/>
        <v>21</v>
      </c>
      <c r="DH72">
        <v>0</v>
      </c>
    </row>
    <row r="73" spans="1:112" ht="15" customHeight="1">
      <c r="A73" s="123">
        <v>62</v>
      </c>
      <c r="B73" s="5" t="str">
        <f>$B$66&amp;"7."</f>
        <v>E.3.7.</v>
      </c>
      <c r="C73" s="163" t="s">
        <v>41</v>
      </c>
      <c r="D73" s="6"/>
      <c r="E73" s="191">
        <v>0.21</v>
      </c>
      <c r="F73" s="34">
        <f>H73+NPV(FD,I73:INDEX(I73:DC73,PAL))</f>
        <v>0</v>
      </c>
      <c r="G73" s="34">
        <f>SUMIF($H$5:$DC$5,"&lt;="&amp;PAL,$H73:$DC73)</f>
        <v>0</v>
      </c>
      <c r="H73" s="37">
        <v>0</v>
      </c>
      <c r="I73" s="37">
        <v>0</v>
      </c>
      <c r="J73" s="37">
        <v>0</v>
      </c>
      <c r="K73" s="37">
        <v>0</v>
      </c>
      <c r="L73" s="37">
        <v>0</v>
      </c>
      <c r="M73" s="37">
        <v>0</v>
      </c>
      <c r="N73" s="37">
        <v>0</v>
      </c>
      <c r="O73" s="37">
        <v>0</v>
      </c>
      <c r="P73" s="37">
        <v>0</v>
      </c>
      <c r="Q73" s="37">
        <v>0</v>
      </c>
      <c r="R73" s="37">
        <v>0</v>
      </c>
      <c r="S73" s="37">
        <v>0</v>
      </c>
      <c r="T73" s="37">
        <v>0</v>
      </c>
      <c r="U73" s="37">
        <v>0</v>
      </c>
      <c r="V73" s="37">
        <v>0</v>
      </c>
      <c r="W73" s="37">
        <v>0</v>
      </c>
      <c r="X73" s="37">
        <v>0</v>
      </c>
      <c r="Y73" s="37">
        <v>0</v>
      </c>
      <c r="Z73" s="37">
        <v>0</v>
      </c>
      <c r="AA73" s="37">
        <v>0</v>
      </c>
      <c r="AB73" s="37">
        <v>0</v>
      </c>
      <c r="AC73" s="37">
        <v>0</v>
      </c>
      <c r="AD73" s="37">
        <v>0</v>
      </c>
      <c r="AE73" s="37">
        <v>0</v>
      </c>
      <c r="AF73" s="37">
        <v>0</v>
      </c>
      <c r="AG73" s="37">
        <v>0</v>
      </c>
      <c r="AH73" s="37">
        <v>0</v>
      </c>
      <c r="AI73" s="37">
        <v>0</v>
      </c>
      <c r="AJ73" s="37">
        <v>0</v>
      </c>
      <c r="AK73" s="37">
        <v>0</v>
      </c>
      <c r="AL73" s="37">
        <v>0</v>
      </c>
      <c r="AM73" s="37">
        <v>0</v>
      </c>
      <c r="AN73" s="37">
        <v>0</v>
      </c>
      <c r="AO73" s="37">
        <v>0</v>
      </c>
      <c r="AP73" s="37">
        <v>0</v>
      </c>
      <c r="AQ73" s="37">
        <v>0</v>
      </c>
      <c r="AR73" s="37">
        <v>0</v>
      </c>
      <c r="AS73" s="37">
        <v>0</v>
      </c>
      <c r="AT73" s="37">
        <v>0</v>
      </c>
      <c r="AU73" s="37">
        <v>0</v>
      </c>
      <c r="AV73" s="37">
        <v>0</v>
      </c>
      <c r="AW73" s="37">
        <v>0</v>
      </c>
      <c r="AX73" s="37">
        <v>0</v>
      </c>
      <c r="AY73" s="37">
        <v>0</v>
      </c>
      <c r="AZ73" s="37">
        <v>0</v>
      </c>
      <c r="BA73" s="37">
        <v>0</v>
      </c>
      <c r="BB73" s="37">
        <v>0</v>
      </c>
      <c r="BC73" s="37">
        <v>0</v>
      </c>
      <c r="BD73" s="37">
        <v>0</v>
      </c>
      <c r="BE73" s="37">
        <v>0</v>
      </c>
      <c r="BF73" s="37">
        <v>0</v>
      </c>
      <c r="BG73" s="37">
        <v>0</v>
      </c>
      <c r="BH73" s="37">
        <v>0</v>
      </c>
      <c r="BI73" s="37">
        <v>0</v>
      </c>
      <c r="BJ73" s="37">
        <v>0</v>
      </c>
      <c r="BK73" s="37">
        <v>0</v>
      </c>
      <c r="BL73" s="37">
        <v>0</v>
      </c>
      <c r="BM73" s="37">
        <v>0</v>
      </c>
      <c r="BN73" s="37">
        <v>0</v>
      </c>
      <c r="BO73" s="37">
        <v>0</v>
      </c>
      <c r="BP73" s="37">
        <v>0</v>
      </c>
      <c r="BQ73" s="37">
        <v>0</v>
      </c>
      <c r="BR73" s="37">
        <v>0</v>
      </c>
      <c r="BS73" s="37">
        <v>0</v>
      </c>
      <c r="BT73" s="37">
        <v>0</v>
      </c>
      <c r="BU73" s="37">
        <v>0</v>
      </c>
      <c r="BV73" s="37">
        <v>0</v>
      </c>
      <c r="BW73" s="37">
        <v>0</v>
      </c>
      <c r="BX73" s="37">
        <v>0</v>
      </c>
      <c r="BY73" s="37">
        <v>0</v>
      </c>
      <c r="BZ73" s="37">
        <v>0</v>
      </c>
      <c r="CA73" s="37">
        <v>0</v>
      </c>
      <c r="CB73" s="37">
        <v>0</v>
      </c>
      <c r="CC73" s="37">
        <v>0</v>
      </c>
      <c r="CD73" s="37">
        <v>0</v>
      </c>
      <c r="CE73" s="37">
        <v>0</v>
      </c>
      <c r="CF73" s="37">
        <v>0</v>
      </c>
      <c r="CG73" s="37">
        <v>0</v>
      </c>
      <c r="CH73" s="37">
        <v>0</v>
      </c>
      <c r="CI73" s="37">
        <v>0</v>
      </c>
      <c r="CJ73" s="37">
        <v>0</v>
      </c>
      <c r="CK73" s="37">
        <v>0</v>
      </c>
      <c r="CL73" s="37">
        <v>0</v>
      </c>
      <c r="CM73" s="37">
        <v>0</v>
      </c>
      <c r="CN73" s="37">
        <v>0</v>
      </c>
      <c r="CO73" s="37">
        <v>0</v>
      </c>
      <c r="CP73" s="37">
        <v>0</v>
      </c>
      <c r="CQ73" s="37">
        <v>0</v>
      </c>
      <c r="CR73" s="37">
        <v>0</v>
      </c>
      <c r="CS73" s="37">
        <v>0</v>
      </c>
      <c r="CT73" s="37">
        <v>0</v>
      </c>
      <c r="CU73" s="37">
        <v>0</v>
      </c>
      <c r="CV73" s="37">
        <v>0</v>
      </c>
      <c r="CW73" s="37">
        <v>0</v>
      </c>
      <c r="CX73" s="37">
        <v>0</v>
      </c>
      <c r="CY73" s="37">
        <v>0</v>
      </c>
      <c r="CZ73" s="37">
        <v>0</v>
      </c>
      <c r="DA73" s="37">
        <v>0</v>
      </c>
      <c r="DB73" s="37">
        <v>0</v>
      </c>
      <c r="DC73" s="37">
        <v>0</v>
      </c>
      <c r="DE73" s="45">
        <f t="shared" si="48"/>
        <v>0</v>
      </c>
      <c r="DF73" s="45">
        <f t="shared" si="22"/>
        <v>0</v>
      </c>
      <c r="DG73">
        <f t="shared" si="47"/>
        <v>21</v>
      </c>
      <c r="DH73">
        <v>0</v>
      </c>
    </row>
    <row r="74" spans="1:112" ht="15" customHeight="1">
      <c r="A74" s="123">
        <v>63</v>
      </c>
      <c r="B74" s="5" t="str">
        <f>$B$66&amp;"8."</f>
        <v>E.3.8.</v>
      </c>
      <c r="C74" s="163" t="s">
        <v>41</v>
      </c>
      <c r="D74" s="6"/>
      <c r="E74" s="191">
        <v>0.21</v>
      </c>
      <c r="F74" s="34">
        <f>H74+NPV(FD,I74:INDEX(I74:DC74,PAL))</f>
        <v>0</v>
      </c>
      <c r="G74" s="34">
        <f>SUMIF($H$5:$DC$5,"&lt;="&amp;PAL,$H74:$DC74)</f>
        <v>0</v>
      </c>
      <c r="H74" s="37">
        <v>0</v>
      </c>
      <c r="I74" s="37">
        <v>0</v>
      </c>
      <c r="J74" s="37">
        <v>0</v>
      </c>
      <c r="K74" s="37">
        <v>0</v>
      </c>
      <c r="L74" s="37">
        <v>0</v>
      </c>
      <c r="M74" s="37">
        <v>0</v>
      </c>
      <c r="N74" s="37">
        <v>0</v>
      </c>
      <c r="O74" s="37">
        <v>0</v>
      </c>
      <c r="P74" s="37">
        <v>0</v>
      </c>
      <c r="Q74" s="37">
        <v>0</v>
      </c>
      <c r="R74" s="37">
        <v>0</v>
      </c>
      <c r="S74" s="37">
        <v>0</v>
      </c>
      <c r="T74" s="37">
        <v>0</v>
      </c>
      <c r="U74" s="37">
        <v>0</v>
      </c>
      <c r="V74" s="37">
        <v>0</v>
      </c>
      <c r="W74" s="37">
        <v>0</v>
      </c>
      <c r="X74" s="37">
        <v>0</v>
      </c>
      <c r="Y74" s="37">
        <v>0</v>
      </c>
      <c r="Z74" s="37">
        <v>0</v>
      </c>
      <c r="AA74" s="37">
        <v>0</v>
      </c>
      <c r="AB74" s="37">
        <v>0</v>
      </c>
      <c r="AC74" s="37">
        <v>0</v>
      </c>
      <c r="AD74" s="37">
        <v>0</v>
      </c>
      <c r="AE74" s="37">
        <v>0</v>
      </c>
      <c r="AF74" s="37">
        <v>0</v>
      </c>
      <c r="AG74" s="37">
        <v>0</v>
      </c>
      <c r="AH74" s="37">
        <v>0</v>
      </c>
      <c r="AI74" s="37">
        <v>0</v>
      </c>
      <c r="AJ74" s="37">
        <v>0</v>
      </c>
      <c r="AK74" s="37">
        <v>0</v>
      </c>
      <c r="AL74" s="37">
        <v>0</v>
      </c>
      <c r="AM74" s="37">
        <v>0</v>
      </c>
      <c r="AN74" s="37">
        <v>0</v>
      </c>
      <c r="AO74" s="37">
        <v>0</v>
      </c>
      <c r="AP74" s="37">
        <v>0</v>
      </c>
      <c r="AQ74" s="37">
        <v>0</v>
      </c>
      <c r="AR74" s="37">
        <v>0</v>
      </c>
      <c r="AS74" s="37">
        <v>0</v>
      </c>
      <c r="AT74" s="37">
        <v>0</v>
      </c>
      <c r="AU74" s="37">
        <v>0</v>
      </c>
      <c r="AV74" s="37">
        <v>0</v>
      </c>
      <c r="AW74" s="37">
        <v>0</v>
      </c>
      <c r="AX74" s="37">
        <v>0</v>
      </c>
      <c r="AY74" s="37">
        <v>0</v>
      </c>
      <c r="AZ74" s="37">
        <v>0</v>
      </c>
      <c r="BA74" s="37">
        <v>0</v>
      </c>
      <c r="BB74" s="37">
        <v>0</v>
      </c>
      <c r="BC74" s="37">
        <v>0</v>
      </c>
      <c r="BD74" s="37">
        <v>0</v>
      </c>
      <c r="BE74" s="37">
        <v>0</v>
      </c>
      <c r="BF74" s="37">
        <v>0</v>
      </c>
      <c r="BG74" s="37">
        <v>0</v>
      </c>
      <c r="BH74" s="37">
        <v>0</v>
      </c>
      <c r="BI74" s="37">
        <v>0</v>
      </c>
      <c r="BJ74" s="37">
        <v>0</v>
      </c>
      <c r="BK74" s="37">
        <v>0</v>
      </c>
      <c r="BL74" s="37">
        <v>0</v>
      </c>
      <c r="BM74" s="37">
        <v>0</v>
      </c>
      <c r="BN74" s="37">
        <v>0</v>
      </c>
      <c r="BO74" s="37">
        <v>0</v>
      </c>
      <c r="BP74" s="37">
        <v>0</v>
      </c>
      <c r="BQ74" s="37">
        <v>0</v>
      </c>
      <c r="BR74" s="37">
        <v>0</v>
      </c>
      <c r="BS74" s="37">
        <v>0</v>
      </c>
      <c r="BT74" s="37">
        <v>0</v>
      </c>
      <c r="BU74" s="37">
        <v>0</v>
      </c>
      <c r="BV74" s="37">
        <v>0</v>
      </c>
      <c r="BW74" s="37">
        <v>0</v>
      </c>
      <c r="BX74" s="37">
        <v>0</v>
      </c>
      <c r="BY74" s="37">
        <v>0</v>
      </c>
      <c r="BZ74" s="37">
        <v>0</v>
      </c>
      <c r="CA74" s="37">
        <v>0</v>
      </c>
      <c r="CB74" s="37">
        <v>0</v>
      </c>
      <c r="CC74" s="37">
        <v>0</v>
      </c>
      <c r="CD74" s="37">
        <v>0</v>
      </c>
      <c r="CE74" s="37">
        <v>0</v>
      </c>
      <c r="CF74" s="37">
        <v>0</v>
      </c>
      <c r="CG74" s="37">
        <v>0</v>
      </c>
      <c r="CH74" s="37">
        <v>0</v>
      </c>
      <c r="CI74" s="37">
        <v>0</v>
      </c>
      <c r="CJ74" s="37">
        <v>0</v>
      </c>
      <c r="CK74" s="37">
        <v>0</v>
      </c>
      <c r="CL74" s="37">
        <v>0</v>
      </c>
      <c r="CM74" s="37">
        <v>0</v>
      </c>
      <c r="CN74" s="37">
        <v>0</v>
      </c>
      <c r="CO74" s="37">
        <v>0</v>
      </c>
      <c r="CP74" s="37">
        <v>0</v>
      </c>
      <c r="CQ74" s="37">
        <v>0</v>
      </c>
      <c r="CR74" s="37">
        <v>0</v>
      </c>
      <c r="CS74" s="37">
        <v>0</v>
      </c>
      <c r="CT74" s="37">
        <v>0</v>
      </c>
      <c r="CU74" s="37">
        <v>0</v>
      </c>
      <c r="CV74" s="37">
        <v>0</v>
      </c>
      <c r="CW74" s="37">
        <v>0</v>
      </c>
      <c r="CX74" s="37">
        <v>0</v>
      </c>
      <c r="CY74" s="37">
        <v>0</v>
      </c>
      <c r="CZ74" s="37">
        <v>0</v>
      </c>
      <c r="DA74" s="37">
        <v>0</v>
      </c>
      <c r="DB74" s="37">
        <v>0</v>
      </c>
      <c r="DC74" s="37">
        <v>0</v>
      </c>
      <c r="DE74" s="45">
        <f t="shared" si="48"/>
        <v>0</v>
      </c>
      <c r="DF74" s="45">
        <f t="shared" si="22"/>
        <v>0</v>
      </c>
      <c r="DG74">
        <f t="shared" si="47"/>
        <v>21</v>
      </c>
      <c r="DH74">
        <v>0</v>
      </c>
    </row>
    <row r="75" spans="1:112" ht="15" customHeight="1">
      <c r="A75" s="123">
        <v>64</v>
      </c>
      <c r="B75" s="5" t="str">
        <f>$B$66&amp;"9."</f>
        <v>E.3.9.</v>
      </c>
      <c r="C75" s="17" t="s">
        <v>154</v>
      </c>
      <c r="D75" s="5"/>
      <c r="E75" s="191">
        <v>0.21</v>
      </c>
      <c r="F75" s="34">
        <f>H75+NPV(FD,I75:INDEX(I75:DC75,PAL))</f>
        <v>0</v>
      </c>
      <c r="G75" s="34">
        <f>SUMIF($H$5:$DC$5,"&lt;="&amp;PAL,$H75:$DC75)</f>
        <v>0</v>
      </c>
      <c r="H75" s="164">
        <v>0</v>
      </c>
      <c r="I75" s="164">
        <v>0</v>
      </c>
      <c r="J75" s="164">
        <v>0</v>
      </c>
      <c r="K75" s="164">
        <v>0</v>
      </c>
      <c r="L75" s="164">
        <v>0</v>
      </c>
      <c r="M75" s="164">
        <v>0</v>
      </c>
      <c r="N75" s="164">
        <v>0</v>
      </c>
      <c r="O75" s="164">
        <v>0</v>
      </c>
      <c r="P75" s="164">
        <v>0</v>
      </c>
      <c r="Q75" s="164">
        <v>0</v>
      </c>
      <c r="R75" s="164">
        <v>0</v>
      </c>
      <c r="S75" s="165">
        <v>0</v>
      </c>
      <c r="T75" s="165">
        <v>0</v>
      </c>
      <c r="U75" s="165">
        <v>0</v>
      </c>
      <c r="V75" s="165">
        <v>0</v>
      </c>
      <c r="W75" s="165">
        <v>0</v>
      </c>
      <c r="X75" s="165">
        <v>0</v>
      </c>
      <c r="Y75" s="165">
        <v>0</v>
      </c>
      <c r="Z75" s="165">
        <v>0</v>
      </c>
      <c r="AA75" s="165">
        <v>0</v>
      </c>
      <c r="AB75" s="165">
        <v>0</v>
      </c>
      <c r="AC75" s="165">
        <v>0</v>
      </c>
      <c r="AD75" s="165">
        <v>0</v>
      </c>
      <c r="AE75" s="165">
        <v>0</v>
      </c>
      <c r="AF75" s="165">
        <v>0</v>
      </c>
      <c r="AG75" s="165">
        <v>0</v>
      </c>
      <c r="AH75" s="165">
        <v>0</v>
      </c>
      <c r="AI75" s="165">
        <v>0</v>
      </c>
      <c r="AJ75" s="165">
        <v>0</v>
      </c>
      <c r="AK75" s="165">
        <v>0</v>
      </c>
      <c r="AL75" s="165">
        <v>0</v>
      </c>
      <c r="AM75" s="165">
        <v>0</v>
      </c>
      <c r="AN75" s="165">
        <v>0</v>
      </c>
      <c r="AO75" s="165">
        <v>0</v>
      </c>
      <c r="AP75" s="165">
        <v>0</v>
      </c>
      <c r="AQ75" s="165">
        <v>0</v>
      </c>
      <c r="AR75" s="165">
        <v>0</v>
      </c>
      <c r="AS75" s="165">
        <v>0</v>
      </c>
      <c r="AT75" s="165">
        <v>0</v>
      </c>
      <c r="AU75" s="165">
        <v>0</v>
      </c>
      <c r="AV75" s="165">
        <v>0</v>
      </c>
      <c r="AW75" s="165">
        <v>0</v>
      </c>
      <c r="AX75" s="165">
        <v>0</v>
      </c>
      <c r="AY75" s="165">
        <v>0</v>
      </c>
      <c r="AZ75" s="165">
        <v>0</v>
      </c>
      <c r="BA75" s="165">
        <v>0</v>
      </c>
      <c r="BB75" s="165">
        <v>0</v>
      </c>
      <c r="BC75" s="165">
        <v>0</v>
      </c>
      <c r="BD75" s="165">
        <v>0</v>
      </c>
      <c r="BE75" s="165">
        <v>0</v>
      </c>
      <c r="BF75" s="165">
        <v>0</v>
      </c>
      <c r="BG75" s="165">
        <v>0</v>
      </c>
      <c r="BH75" s="165">
        <v>0</v>
      </c>
      <c r="BI75" s="165">
        <v>0</v>
      </c>
      <c r="BJ75" s="165">
        <v>0</v>
      </c>
      <c r="BK75" s="165">
        <v>0</v>
      </c>
      <c r="BL75" s="165">
        <v>0</v>
      </c>
      <c r="BM75" s="165">
        <v>0</v>
      </c>
      <c r="BN75" s="165">
        <v>0</v>
      </c>
      <c r="BO75" s="165">
        <v>0</v>
      </c>
      <c r="BP75" s="165">
        <v>0</v>
      </c>
      <c r="BQ75" s="165">
        <v>0</v>
      </c>
      <c r="BR75" s="165">
        <v>0</v>
      </c>
      <c r="BS75" s="165">
        <v>0</v>
      </c>
      <c r="BT75" s="165">
        <v>0</v>
      </c>
      <c r="BU75" s="165">
        <v>0</v>
      </c>
      <c r="BV75" s="165">
        <v>0</v>
      </c>
      <c r="BW75" s="165">
        <v>0</v>
      </c>
      <c r="BX75" s="165">
        <v>0</v>
      </c>
      <c r="BY75" s="165">
        <v>0</v>
      </c>
      <c r="BZ75" s="165">
        <v>0</v>
      </c>
      <c r="CA75" s="165">
        <v>0</v>
      </c>
      <c r="CB75" s="165">
        <v>0</v>
      </c>
      <c r="CC75" s="165">
        <v>0</v>
      </c>
      <c r="CD75" s="165">
        <v>0</v>
      </c>
      <c r="CE75" s="165">
        <v>0</v>
      </c>
      <c r="CF75" s="165">
        <v>0</v>
      </c>
      <c r="CG75" s="165">
        <v>0</v>
      </c>
      <c r="CH75" s="165">
        <v>0</v>
      </c>
      <c r="CI75" s="165">
        <v>0</v>
      </c>
      <c r="CJ75" s="165">
        <v>0</v>
      </c>
      <c r="CK75" s="165">
        <v>0</v>
      </c>
      <c r="CL75" s="165">
        <v>0</v>
      </c>
      <c r="CM75" s="165">
        <v>0</v>
      </c>
      <c r="CN75" s="165">
        <v>0</v>
      </c>
      <c r="CO75" s="165">
        <v>0</v>
      </c>
      <c r="CP75" s="165">
        <v>0</v>
      </c>
      <c r="CQ75" s="165">
        <v>0</v>
      </c>
      <c r="CR75" s="165">
        <v>0</v>
      </c>
      <c r="CS75" s="165">
        <v>0</v>
      </c>
      <c r="CT75" s="165">
        <v>0</v>
      </c>
      <c r="CU75" s="165">
        <v>0</v>
      </c>
      <c r="CV75" s="165">
        <v>0</v>
      </c>
      <c r="CW75" s="165">
        <v>0</v>
      </c>
      <c r="CX75" s="165">
        <v>0</v>
      </c>
      <c r="CY75" s="165">
        <v>0</v>
      </c>
      <c r="CZ75" s="165">
        <v>0</v>
      </c>
      <c r="DA75" s="165">
        <v>0</v>
      </c>
      <c r="DB75" s="165">
        <v>0</v>
      </c>
      <c r="DC75" s="165">
        <v>0</v>
      </c>
      <c r="DE75" s="45">
        <f t="shared" si="48"/>
        <v>0</v>
      </c>
      <c r="DF75" s="45">
        <f t="shared" si="22"/>
        <v>0</v>
      </c>
      <c r="DG75">
        <f t="shared" si="47"/>
        <v>21</v>
      </c>
      <c r="DH75">
        <v>0</v>
      </c>
    </row>
    <row r="76" spans="1:112" ht="15" customHeight="1">
      <c r="A76" s="123">
        <v>65</v>
      </c>
      <c r="B76" s="5" t="str">
        <f>$B$66&amp;"L."</f>
        <v>E.3.L.</v>
      </c>
      <c r="C76" s="17" t="s">
        <v>15</v>
      </c>
      <c r="D76" s="5"/>
      <c r="E76" s="191">
        <v>0.21</v>
      </c>
      <c r="F76" s="34">
        <f>H76+NPV(FD,I76:INDEX(I76:DC76,PAL))</f>
        <v>0</v>
      </c>
      <c r="G76" s="34">
        <f>SUMIF($H$5:$DC$5,"&lt;="&amp;PAL,$H76:$DC76)</f>
        <v>0</v>
      </c>
      <c r="H76" s="164">
        <v>0</v>
      </c>
      <c r="I76" s="164">
        <v>0</v>
      </c>
      <c r="J76" s="164">
        <v>0</v>
      </c>
      <c r="K76" s="164">
        <v>0</v>
      </c>
      <c r="L76" s="164">
        <v>0</v>
      </c>
      <c r="M76" s="164">
        <v>0</v>
      </c>
      <c r="N76" s="164">
        <v>0</v>
      </c>
      <c r="O76" s="164">
        <v>0</v>
      </c>
      <c r="P76" s="164">
        <v>0</v>
      </c>
      <c r="Q76" s="164">
        <v>0</v>
      </c>
      <c r="R76" s="164">
        <v>0</v>
      </c>
      <c r="S76" s="164">
        <v>0</v>
      </c>
      <c r="T76" s="164">
        <v>0</v>
      </c>
      <c r="U76" s="164">
        <v>0</v>
      </c>
      <c r="V76" s="164">
        <v>0</v>
      </c>
      <c r="W76" s="164">
        <v>0</v>
      </c>
      <c r="X76" s="164">
        <v>0</v>
      </c>
      <c r="Y76" s="164">
        <v>0</v>
      </c>
      <c r="Z76" s="164">
        <v>0</v>
      </c>
      <c r="AA76" s="164">
        <v>0</v>
      </c>
      <c r="AB76" s="164">
        <v>0</v>
      </c>
      <c r="AC76" s="164">
        <v>0</v>
      </c>
      <c r="AD76" s="164">
        <v>0</v>
      </c>
      <c r="AE76" s="164">
        <v>0</v>
      </c>
      <c r="AF76" s="164">
        <v>0</v>
      </c>
      <c r="AG76" s="164">
        <v>0</v>
      </c>
      <c r="AH76" s="164">
        <v>0</v>
      </c>
      <c r="AI76" s="164">
        <v>0</v>
      </c>
      <c r="AJ76" s="164">
        <v>0</v>
      </c>
      <c r="AK76" s="164">
        <v>0</v>
      </c>
      <c r="AL76" s="164">
        <v>0</v>
      </c>
      <c r="AM76" s="164">
        <v>0</v>
      </c>
      <c r="AN76" s="164">
        <v>0</v>
      </c>
      <c r="AO76" s="164">
        <v>0</v>
      </c>
      <c r="AP76" s="164">
        <v>0</v>
      </c>
      <c r="AQ76" s="165">
        <v>0</v>
      </c>
      <c r="AR76" s="164">
        <v>0</v>
      </c>
      <c r="AS76" s="164">
        <v>0</v>
      </c>
      <c r="AT76" s="164">
        <v>0</v>
      </c>
      <c r="AU76" s="164">
        <v>0</v>
      </c>
      <c r="AV76" s="164">
        <v>0</v>
      </c>
      <c r="AW76" s="164">
        <v>0</v>
      </c>
      <c r="AX76" s="164">
        <v>0</v>
      </c>
      <c r="AY76" s="164">
        <v>0</v>
      </c>
      <c r="AZ76" s="164">
        <v>0</v>
      </c>
      <c r="BA76" s="164">
        <v>0</v>
      </c>
      <c r="BB76" s="164">
        <v>0</v>
      </c>
      <c r="BC76" s="164">
        <v>0</v>
      </c>
      <c r="BD76" s="164">
        <v>0</v>
      </c>
      <c r="BE76" s="164">
        <v>0</v>
      </c>
      <c r="BF76" s="164">
        <v>0</v>
      </c>
      <c r="BG76" s="164">
        <v>0</v>
      </c>
      <c r="BH76" s="164">
        <v>0</v>
      </c>
      <c r="BI76" s="164">
        <v>0</v>
      </c>
      <c r="BJ76" s="164">
        <v>0</v>
      </c>
      <c r="BK76" s="164">
        <v>0</v>
      </c>
      <c r="BL76" s="164">
        <v>0</v>
      </c>
      <c r="BM76" s="164">
        <v>0</v>
      </c>
      <c r="BN76" s="164">
        <v>0</v>
      </c>
      <c r="BO76" s="164">
        <v>0</v>
      </c>
      <c r="BP76" s="164">
        <v>0</v>
      </c>
      <c r="BQ76" s="164">
        <v>0</v>
      </c>
      <c r="BR76" s="164">
        <v>0</v>
      </c>
      <c r="BS76" s="164">
        <v>0</v>
      </c>
      <c r="BT76" s="164">
        <v>0</v>
      </c>
      <c r="BU76" s="164">
        <v>0</v>
      </c>
      <c r="BV76" s="164">
        <v>0</v>
      </c>
      <c r="BW76" s="164">
        <v>0</v>
      </c>
      <c r="BX76" s="164">
        <v>0</v>
      </c>
      <c r="BY76" s="164">
        <v>0</v>
      </c>
      <c r="BZ76" s="164">
        <v>0</v>
      </c>
      <c r="CA76" s="164">
        <v>0</v>
      </c>
      <c r="CB76" s="164">
        <v>0</v>
      </c>
      <c r="CC76" s="164">
        <v>0</v>
      </c>
      <c r="CD76" s="164">
        <v>0</v>
      </c>
      <c r="CE76" s="164">
        <v>0</v>
      </c>
      <c r="CF76" s="164">
        <v>0</v>
      </c>
      <c r="CG76" s="164">
        <v>0</v>
      </c>
      <c r="CH76" s="164">
        <v>0</v>
      </c>
      <c r="CI76" s="164">
        <v>0</v>
      </c>
      <c r="CJ76" s="164">
        <v>0</v>
      </c>
      <c r="CK76" s="164">
        <v>0</v>
      </c>
      <c r="CL76" s="164">
        <v>0</v>
      </c>
      <c r="CM76" s="164">
        <v>0</v>
      </c>
      <c r="CN76" s="164">
        <v>0</v>
      </c>
      <c r="CO76" s="164">
        <v>0</v>
      </c>
      <c r="CP76" s="164">
        <v>0</v>
      </c>
      <c r="CQ76" s="164">
        <v>0</v>
      </c>
      <c r="CR76" s="164">
        <v>0</v>
      </c>
      <c r="CS76" s="164">
        <v>0</v>
      </c>
      <c r="CT76" s="164">
        <v>0</v>
      </c>
      <c r="CU76" s="164">
        <v>0</v>
      </c>
      <c r="CV76" s="164">
        <v>0</v>
      </c>
      <c r="CW76" s="164">
        <v>0</v>
      </c>
      <c r="CX76" s="164">
        <v>0</v>
      </c>
      <c r="CY76" s="164">
        <v>0</v>
      </c>
      <c r="CZ76" s="164">
        <v>0</v>
      </c>
      <c r="DA76" s="164">
        <v>0</v>
      </c>
      <c r="DB76" s="164">
        <v>0</v>
      </c>
      <c r="DC76" s="165">
        <v>0</v>
      </c>
      <c r="DE76" s="45">
        <f t="shared" si="48"/>
        <v>0</v>
      </c>
      <c r="DF76" s="45">
        <f t="shared" ref="DF76:DF128" si="49">COUNTIF($H76:$DC76,"&lt;&gt;0")</f>
        <v>0</v>
      </c>
      <c r="DG76">
        <f t="shared" si="47"/>
        <v>21</v>
      </c>
      <c r="DH76">
        <f>DG76/(100+DG76)</f>
        <v>0.17355371900826447</v>
      </c>
    </row>
    <row r="77" spans="1:112" ht="14.4">
      <c r="A77" s="123">
        <v>66</v>
      </c>
      <c r="B77" s="38" t="s">
        <v>24</v>
      </c>
      <c r="C77" s="161" t="s">
        <v>431</v>
      </c>
      <c r="D77" s="4"/>
      <c r="E77" s="4"/>
      <c r="F77" s="34">
        <f>SUM(F78:F86)</f>
        <v>0</v>
      </c>
      <c r="G77" s="34">
        <f>SUMIF($H$5:$DC$5,"&lt;="&amp;PAL,$H77:$DC77)</f>
        <v>0</v>
      </c>
      <c r="H77" s="11">
        <f>SUM(H78:H85)+H86</f>
        <v>0</v>
      </c>
      <c r="I77" s="11">
        <f t="shared" ref="I77:AK77" si="50">SUM(I78:I85)+I86</f>
        <v>0</v>
      </c>
      <c r="J77" s="11">
        <f t="shared" si="50"/>
        <v>0</v>
      </c>
      <c r="K77" s="11">
        <f t="shared" si="50"/>
        <v>0</v>
      </c>
      <c r="L77" s="11">
        <f t="shared" si="50"/>
        <v>0</v>
      </c>
      <c r="M77" s="11">
        <f t="shared" si="50"/>
        <v>0</v>
      </c>
      <c r="N77" s="11">
        <f t="shared" si="50"/>
        <v>0</v>
      </c>
      <c r="O77" s="11">
        <f t="shared" si="50"/>
        <v>0</v>
      </c>
      <c r="P77" s="11">
        <f t="shared" si="50"/>
        <v>0</v>
      </c>
      <c r="Q77" s="11">
        <f t="shared" si="50"/>
        <v>0</v>
      </c>
      <c r="R77" s="11">
        <f t="shared" si="50"/>
        <v>0</v>
      </c>
      <c r="S77" s="11">
        <f t="shared" si="50"/>
        <v>0</v>
      </c>
      <c r="T77" s="11">
        <f t="shared" si="50"/>
        <v>0</v>
      </c>
      <c r="U77" s="11">
        <f t="shared" si="50"/>
        <v>0</v>
      </c>
      <c r="V77" s="11">
        <f t="shared" si="50"/>
        <v>0</v>
      </c>
      <c r="W77" s="11">
        <f t="shared" si="50"/>
        <v>0</v>
      </c>
      <c r="X77" s="11">
        <f t="shared" si="50"/>
        <v>0</v>
      </c>
      <c r="Y77" s="11">
        <f t="shared" si="50"/>
        <v>0</v>
      </c>
      <c r="Z77" s="11">
        <f t="shared" si="50"/>
        <v>0</v>
      </c>
      <c r="AA77" s="11">
        <f t="shared" si="50"/>
        <v>0</v>
      </c>
      <c r="AB77" s="11">
        <f t="shared" si="50"/>
        <v>0</v>
      </c>
      <c r="AC77" s="11">
        <f t="shared" si="50"/>
        <v>0</v>
      </c>
      <c r="AD77" s="11">
        <f t="shared" si="50"/>
        <v>0</v>
      </c>
      <c r="AE77" s="11">
        <f t="shared" si="50"/>
        <v>0</v>
      </c>
      <c r="AF77" s="11">
        <f t="shared" si="50"/>
        <v>0</v>
      </c>
      <c r="AG77" s="11">
        <f t="shared" si="50"/>
        <v>0</v>
      </c>
      <c r="AH77" s="11">
        <f t="shared" si="50"/>
        <v>0</v>
      </c>
      <c r="AI77" s="11">
        <f t="shared" si="50"/>
        <v>0</v>
      </c>
      <c r="AJ77" s="11">
        <f t="shared" si="50"/>
        <v>0</v>
      </c>
      <c r="AK77" s="11">
        <f t="shared" si="50"/>
        <v>0</v>
      </c>
      <c r="AL77" s="11">
        <f t="shared" ref="AL77:BQ77" si="51">SUM(AL78:AL85)+AL86</f>
        <v>0</v>
      </c>
      <c r="AM77" s="11">
        <f t="shared" si="51"/>
        <v>0</v>
      </c>
      <c r="AN77" s="11">
        <f t="shared" si="51"/>
        <v>0</v>
      </c>
      <c r="AO77" s="11">
        <f t="shared" si="51"/>
        <v>0</v>
      </c>
      <c r="AP77" s="11">
        <f t="shared" si="51"/>
        <v>0</v>
      </c>
      <c r="AQ77" s="11">
        <f t="shared" si="51"/>
        <v>0</v>
      </c>
      <c r="AR77" s="11">
        <f t="shared" si="51"/>
        <v>0</v>
      </c>
      <c r="AS77" s="11">
        <f t="shared" si="51"/>
        <v>0</v>
      </c>
      <c r="AT77" s="11">
        <f t="shared" si="51"/>
        <v>0</v>
      </c>
      <c r="AU77" s="11">
        <f t="shared" si="51"/>
        <v>0</v>
      </c>
      <c r="AV77" s="11">
        <f t="shared" si="51"/>
        <v>0</v>
      </c>
      <c r="AW77" s="11">
        <f t="shared" si="51"/>
        <v>0</v>
      </c>
      <c r="AX77" s="11">
        <f t="shared" si="51"/>
        <v>0</v>
      </c>
      <c r="AY77" s="11">
        <f t="shared" si="51"/>
        <v>0</v>
      </c>
      <c r="AZ77" s="11">
        <f t="shared" si="51"/>
        <v>0</v>
      </c>
      <c r="BA77" s="11">
        <f t="shared" si="51"/>
        <v>0</v>
      </c>
      <c r="BB77" s="11">
        <f t="shared" si="51"/>
        <v>0</v>
      </c>
      <c r="BC77" s="11">
        <f t="shared" si="51"/>
        <v>0</v>
      </c>
      <c r="BD77" s="11">
        <f t="shared" si="51"/>
        <v>0</v>
      </c>
      <c r="BE77" s="11">
        <f t="shared" si="51"/>
        <v>0</v>
      </c>
      <c r="BF77" s="11">
        <f t="shared" si="51"/>
        <v>0</v>
      </c>
      <c r="BG77" s="11">
        <f t="shared" si="51"/>
        <v>0</v>
      </c>
      <c r="BH77" s="11">
        <f t="shared" si="51"/>
        <v>0</v>
      </c>
      <c r="BI77" s="11">
        <f t="shared" si="51"/>
        <v>0</v>
      </c>
      <c r="BJ77" s="11">
        <f t="shared" si="51"/>
        <v>0</v>
      </c>
      <c r="BK77" s="11">
        <f t="shared" si="51"/>
        <v>0</v>
      </c>
      <c r="BL77" s="11">
        <f t="shared" si="51"/>
        <v>0</v>
      </c>
      <c r="BM77" s="11">
        <f t="shared" si="51"/>
        <v>0</v>
      </c>
      <c r="BN77" s="11">
        <f t="shared" si="51"/>
        <v>0</v>
      </c>
      <c r="BO77" s="11">
        <f t="shared" si="51"/>
        <v>0</v>
      </c>
      <c r="BP77" s="11">
        <f t="shared" si="51"/>
        <v>0</v>
      </c>
      <c r="BQ77" s="11">
        <f t="shared" si="51"/>
        <v>0</v>
      </c>
      <c r="BR77" s="11">
        <f t="shared" ref="BR77:CW77" si="52">SUM(BR78:BR85)+BR86</f>
        <v>0</v>
      </c>
      <c r="BS77" s="11">
        <f t="shared" si="52"/>
        <v>0</v>
      </c>
      <c r="BT77" s="11">
        <f t="shared" si="52"/>
        <v>0</v>
      </c>
      <c r="BU77" s="11">
        <f t="shared" si="52"/>
        <v>0</v>
      </c>
      <c r="BV77" s="11">
        <f t="shared" si="52"/>
        <v>0</v>
      </c>
      <c r="BW77" s="11">
        <f t="shared" si="52"/>
        <v>0</v>
      </c>
      <c r="BX77" s="11">
        <f t="shared" si="52"/>
        <v>0</v>
      </c>
      <c r="BY77" s="11">
        <f t="shared" si="52"/>
        <v>0</v>
      </c>
      <c r="BZ77" s="11">
        <f t="shared" si="52"/>
        <v>0</v>
      </c>
      <c r="CA77" s="11">
        <f t="shared" si="52"/>
        <v>0</v>
      </c>
      <c r="CB77" s="11">
        <f t="shared" si="52"/>
        <v>0</v>
      </c>
      <c r="CC77" s="11">
        <f t="shared" si="52"/>
        <v>0</v>
      </c>
      <c r="CD77" s="11">
        <f t="shared" si="52"/>
        <v>0</v>
      </c>
      <c r="CE77" s="11">
        <f t="shared" si="52"/>
        <v>0</v>
      </c>
      <c r="CF77" s="11">
        <f t="shared" si="52"/>
        <v>0</v>
      </c>
      <c r="CG77" s="11">
        <f t="shared" si="52"/>
        <v>0</v>
      </c>
      <c r="CH77" s="11">
        <f t="shared" si="52"/>
        <v>0</v>
      </c>
      <c r="CI77" s="11">
        <f t="shared" si="52"/>
        <v>0</v>
      </c>
      <c r="CJ77" s="11">
        <f t="shared" si="52"/>
        <v>0</v>
      </c>
      <c r="CK77" s="11">
        <f t="shared" si="52"/>
        <v>0</v>
      </c>
      <c r="CL77" s="11">
        <f t="shared" si="52"/>
        <v>0</v>
      </c>
      <c r="CM77" s="11">
        <f t="shared" si="52"/>
        <v>0</v>
      </c>
      <c r="CN77" s="11">
        <f t="shared" si="52"/>
        <v>0</v>
      </c>
      <c r="CO77" s="11">
        <f t="shared" si="52"/>
        <v>0</v>
      </c>
      <c r="CP77" s="11">
        <f t="shared" si="52"/>
        <v>0</v>
      </c>
      <c r="CQ77" s="11">
        <f t="shared" si="52"/>
        <v>0</v>
      </c>
      <c r="CR77" s="11">
        <f t="shared" si="52"/>
        <v>0</v>
      </c>
      <c r="CS77" s="11">
        <f t="shared" si="52"/>
        <v>0</v>
      </c>
      <c r="CT77" s="11">
        <f t="shared" si="52"/>
        <v>0</v>
      </c>
      <c r="CU77" s="11">
        <f t="shared" si="52"/>
        <v>0</v>
      </c>
      <c r="CV77" s="11">
        <f t="shared" si="52"/>
        <v>0</v>
      </c>
      <c r="CW77" s="11">
        <f t="shared" si="52"/>
        <v>0</v>
      </c>
      <c r="CX77" s="11">
        <f t="shared" ref="CX77:DB77" si="53">SUM(CX78:CX85)+CX86</f>
        <v>0</v>
      </c>
      <c r="CY77" s="11">
        <f t="shared" si="53"/>
        <v>0</v>
      </c>
      <c r="CZ77" s="11">
        <f t="shared" si="53"/>
        <v>0</v>
      </c>
      <c r="DA77" s="11">
        <f t="shared" si="53"/>
        <v>0</v>
      </c>
      <c r="DB77" s="11">
        <f t="shared" si="53"/>
        <v>0</v>
      </c>
      <c r="DC77" s="11">
        <f>SUM(DC78:DC85)+DC86</f>
        <v>0</v>
      </c>
      <c r="DF77" s="45">
        <f t="shared" si="49"/>
        <v>0</v>
      </c>
    </row>
    <row r="78" spans="1:112" ht="14.4">
      <c r="A78" s="123">
        <v>67</v>
      </c>
      <c r="B78" s="5" t="str">
        <f>$B$77&amp;"1."</f>
        <v>F.1.</v>
      </c>
      <c r="C78" s="163" t="s">
        <v>41</v>
      </c>
      <c r="D78" s="6"/>
      <c r="E78" s="191">
        <v>0.21</v>
      </c>
      <c r="F78" s="34">
        <f>H78+NPV(FD,I78:INDEX(I78:DC78,PAL))</f>
        <v>0</v>
      </c>
      <c r="G78" s="34">
        <f>SUMIF($H$5:$DC$5,"&lt;="&amp;PAL,$H78:$DC78)</f>
        <v>0</v>
      </c>
      <c r="H78" s="37">
        <v>0</v>
      </c>
      <c r="I78" s="37">
        <v>0</v>
      </c>
      <c r="J78" s="37">
        <v>0</v>
      </c>
      <c r="K78" s="37">
        <v>0</v>
      </c>
      <c r="L78" s="37">
        <v>0</v>
      </c>
      <c r="M78" s="37">
        <v>0</v>
      </c>
      <c r="N78" s="37">
        <v>0</v>
      </c>
      <c r="O78" s="37">
        <v>0</v>
      </c>
      <c r="P78" s="37">
        <v>0</v>
      </c>
      <c r="Q78" s="37">
        <v>0</v>
      </c>
      <c r="R78" s="37">
        <v>0</v>
      </c>
      <c r="S78" s="37">
        <v>0</v>
      </c>
      <c r="T78" s="37">
        <v>0</v>
      </c>
      <c r="U78" s="37">
        <v>0</v>
      </c>
      <c r="V78" s="37">
        <v>0</v>
      </c>
      <c r="W78" s="37">
        <v>0</v>
      </c>
      <c r="X78" s="37">
        <v>0</v>
      </c>
      <c r="Y78" s="37">
        <v>0</v>
      </c>
      <c r="Z78" s="37">
        <v>0</v>
      </c>
      <c r="AA78" s="37">
        <v>0</v>
      </c>
      <c r="AB78" s="37">
        <v>0</v>
      </c>
      <c r="AC78" s="37">
        <v>0</v>
      </c>
      <c r="AD78" s="37">
        <v>0</v>
      </c>
      <c r="AE78" s="37">
        <v>0</v>
      </c>
      <c r="AF78" s="37">
        <v>0</v>
      </c>
      <c r="AG78" s="37">
        <v>0</v>
      </c>
      <c r="AH78" s="37">
        <v>0</v>
      </c>
      <c r="AI78" s="37">
        <v>0</v>
      </c>
      <c r="AJ78" s="37">
        <v>0</v>
      </c>
      <c r="AK78" s="37">
        <v>0</v>
      </c>
      <c r="AL78" s="37">
        <v>0</v>
      </c>
      <c r="AM78" s="37">
        <v>0</v>
      </c>
      <c r="AN78" s="37">
        <v>0</v>
      </c>
      <c r="AO78" s="37">
        <v>0</v>
      </c>
      <c r="AP78" s="37">
        <v>0</v>
      </c>
      <c r="AQ78" s="37">
        <v>0</v>
      </c>
      <c r="AR78" s="37">
        <v>0</v>
      </c>
      <c r="AS78" s="37">
        <v>0</v>
      </c>
      <c r="AT78" s="37">
        <v>0</v>
      </c>
      <c r="AU78" s="37">
        <v>0</v>
      </c>
      <c r="AV78" s="37">
        <v>0</v>
      </c>
      <c r="AW78" s="37">
        <v>0</v>
      </c>
      <c r="AX78" s="37">
        <v>0</v>
      </c>
      <c r="AY78" s="37">
        <v>0</v>
      </c>
      <c r="AZ78" s="37">
        <v>0</v>
      </c>
      <c r="BA78" s="37">
        <v>0</v>
      </c>
      <c r="BB78" s="37">
        <v>0</v>
      </c>
      <c r="BC78" s="37">
        <v>0</v>
      </c>
      <c r="BD78" s="37">
        <v>0</v>
      </c>
      <c r="BE78" s="37">
        <v>0</v>
      </c>
      <c r="BF78" s="37">
        <v>0</v>
      </c>
      <c r="BG78" s="37">
        <v>0</v>
      </c>
      <c r="BH78" s="37">
        <v>0</v>
      </c>
      <c r="BI78" s="37">
        <v>0</v>
      </c>
      <c r="BJ78" s="37">
        <v>0</v>
      </c>
      <c r="BK78" s="37">
        <v>0</v>
      </c>
      <c r="BL78" s="37">
        <v>0</v>
      </c>
      <c r="BM78" s="37">
        <v>0</v>
      </c>
      <c r="BN78" s="37">
        <v>0</v>
      </c>
      <c r="BO78" s="37">
        <v>0</v>
      </c>
      <c r="BP78" s="37">
        <v>0</v>
      </c>
      <c r="BQ78" s="37">
        <v>0</v>
      </c>
      <c r="BR78" s="37">
        <v>0</v>
      </c>
      <c r="BS78" s="37">
        <v>0</v>
      </c>
      <c r="BT78" s="37">
        <v>0</v>
      </c>
      <c r="BU78" s="37">
        <v>0</v>
      </c>
      <c r="BV78" s="37">
        <v>0</v>
      </c>
      <c r="BW78" s="37">
        <v>0</v>
      </c>
      <c r="BX78" s="37">
        <v>0</v>
      </c>
      <c r="BY78" s="37">
        <v>0</v>
      </c>
      <c r="BZ78" s="37">
        <v>0</v>
      </c>
      <c r="CA78" s="37">
        <v>0</v>
      </c>
      <c r="CB78" s="37">
        <v>0</v>
      </c>
      <c r="CC78" s="37">
        <v>0</v>
      </c>
      <c r="CD78" s="37">
        <v>0</v>
      </c>
      <c r="CE78" s="37">
        <v>0</v>
      </c>
      <c r="CF78" s="37">
        <v>0</v>
      </c>
      <c r="CG78" s="37">
        <v>0</v>
      </c>
      <c r="CH78" s="37">
        <v>0</v>
      </c>
      <c r="CI78" s="37">
        <v>0</v>
      </c>
      <c r="CJ78" s="37">
        <v>0</v>
      </c>
      <c r="CK78" s="37">
        <v>0</v>
      </c>
      <c r="CL78" s="37">
        <v>0</v>
      </c>
      <c r="CM78" s="37">
        <v>0</v>
      </c>
      <c r="CN78" s="37">
        <v>0</v>
      </c>
      <c r="CO78" s="37">
        <v>0</v>
      </c>
      <c r="CP78" s="37">
        <v>0</v>
      </c>
      <c r="CQ78" s="37">
        <v>0</v>
      </c>
      <c r="CR78" s="37">
        <v>0</v>
      </c>
      <c r="CS78" s="37">
        <v>0</v>
      </c>
      <c r="CT78" s="37">
        <v>0</v>
      </c>
      <c r="CU78" s="37">
        <v>0</v>
      </c>
      <c r="CV78" s="37">
        <v>0</v>
      </c>
      <c r="CW78" s="37">
        <v>0</v>
      </c>
      <c r="CX78" s="37">
        <v>0</v>
      </c>
      <c r="CY78" s="37">
        <v>0</v>
      </c>
      <c r="CZ78" s="37">
        <v>0</v>
      </c>
      <c r="DA78" s="37">
        <v>0</v>
      </c>
      <c r="DB78" s="37">
        <v>0</v>
      </c>
      <c r="DC78" s="37">
        <v>0</v>
      </c>
      <c r="DE78" s="45">
        <f>COUNTBLANK(H78:DC78)</f>
        <v>0</v>
      </c>
      <c r="DF78" s="45">
        <f t="shared" si="49"/>
        <v>0</v>
      </c>
      <c r="DG78">
        <f t="shared" ref="DG78:DG87" si="54">IF(ISNUMBER(E78),E78*100,0)</f>
        <v>21</v>
      </c>
      <c r="DH78">
        <v>0</v>
      </c>
    </row>
    <row r="79" spans="1:112" ht="15" customHeight="1">
      <c r="A79" s="123">
        <v>68</v>
      </c>
      <c r="B79" s="5" t="str">
        <f>$B$77&amp;"2."</f>
        <v>F.2.</v>
      </c>
      <c r="C79" s="163" t="s">
        <v>41</v>
      </c>
      <c r="D79" s="6"/>
      <c r="E79" s="191">
        <v>0.21</v>
      </c>
      <c r="F79" s="34">
        <f>H79+NPV(FD,I79:INDEX(I79:DC79,PAL))</f>
        <v>0</v>
      </c>
      <c r="G79" s="34">
        <f>SUMIF($H$5:$DC$5,"&lt;="&amp;PAL,$H79:$DC79)</f>
        <v>0</v>
      </c>
      <c r="H79" s="37">
        <v>0</v>
      </c>
      <c r="I79" s="37">
        <v>0</v>
      </c>
      <c r="J79" s="37">
        <v>0</v>
      </c>
      <c r="K79" s="37">
        <v>0</v>
      </c>
      <c r="L79" s="37">
        <v>0</v>
      </c>
      <c r="M79" s="37">
        <v>0</v>
      </c>
      <c r="N79" s="37">
        <v>0</v>
      </c>
      <c r="O79" s="37">
        <v>0</v>
      </c>
      <c r="P79" s="37">
        <v>0</v>
      </c>
      <c r="Q79" s="37">
        <v>0</v>
      </c>
      <c r="R79" s="37">
        <v>0</v>
      </c>
      <c r="S79" s="37">
        <v>0</v>
      </c>
      <c r="T79" s="37">
        <v>0</v>
      </c>
      <c r="U79" s="37">
        <v>0</v>
      </c>
      <c r="V79" s="37">
        <v>0</v>
      </c>
      <c r="W79" s="37">
        <v>0</v>
      </c>
      <c r="X79" s="37">
        <v>0</v>
      </c>
      <c r="Y79" s="37">
        <v>0</v>
      </c>
      <c r="Z79" s="37">
        <v>0</v>
      </c>
      <c r="AA79" s="37">
        <v>0</v>
      </c>
      <c r="AB79" s="37">
        <v>0</v>
      </c>
      <c r="AC79" s="37">
        <v>0</v>
      </c>
      <c r="AD79" s="37">
        <v>0</v>
      </c>
      <c r="AE79" s="37">
        <v>0</v>
      </c>
      <c r="AF79" s="37">
        <v>0</v>
      </c>
      <c r="AG79" s="37">
        <v>0</v>
      </c>
      <c r="AH79" s="37">
        <v>0</v>
      </c>
      <c r="AI79" s="37">
        <v>0</v>
      </c>
      <c r="AJ79" s="37">
        <v>0</v>
      </c>
      <c r="AK79" s="37">
        <v>0</v>
      </c>
      <c r="AL79" s="37">
        <v>0</v>
      </c>
      <c r="AM79" s="37">
        <v>0</v>
      </c>
      <c r="AN79" s="37">
        <v>0</v>
      </c>
      <c r="AO79" s="37">
        <v>0</v>
      </c>
      <c r="AP79" s="37">
        <v>0</v>
      </c>
      <c r="AQ79" s="37">
        <v>0</v>
      </c>
      <c r="AR79" s="37">
        <v>0</v>
      </c>
      <c r="AS79" s="37">
        <v>0</v>
      </c>
      <c r="AT79" s="37">
        <v>0</v>
      </c>
      <c r="AU79" s="37">
        <v>0</v>
      </c>
      <c r="AV79" s="37">
        <v>0</v>
      </c>
      <c r="AW79" s="37">
        <v>0</v>
      </c>
      <c r="AX79" s="37">
        <v>0</v>
      </c>
      <c r="AY79" s="37">
        <v>0</v>
      </c>
      <c r="AZ79" s="37">
        <v>0</v>
      </c>
      <c r="BA79" s="37">
        <v>0</v>
      </c>
      <c r="BB79" s="37">
        <v>0</v>
      </c>
      <c r="BC79" s="37">
        <v>0</v>
      </c>
      <c r="BD79" s="37">
        <v>0</v>
      </c>
      <c r="BE79" s="37">
        <v>0</v>
      </c>
      <c r="BF79" s="37">
        <v>0</v>
      </c>
      <c r="BG79" s="37">
        <v>0</v>
      </c>
      <c r="BH79" s="37">
        <v>0</v>
      </c>
      <c r="BI79" s="37">
        <v>0</v>
      </c>
      <c r="BJ79" s="37">
        <v>0</v>
      </c>
      <c r="BK79" s="37">
        <v>0</v>
      </c>
      <c r="BL79" s="37">
        <v>0</v>
      </c>
      <c r="BM79" s="37">
        <v>0</v>
      </c>
      <c r="BN79" s="37">
        <v>0</v>
      </c>
      <c r="BO79" s="37">
        <v>0</v>
      </c>
      <c r="BP79" s="37">
        <v>0</v>
      </c>
      <c r="BQ79" s="37">
        <v>0</v>
      </c>
      <c r="BR79" s="37">
        <v>0</v>
      </c>
      <c r="BS79" s="37">
        <v>0</v>
      </c>
      <c r="BT79" s="37">
        <v>0</v>
      </c>
      <c r="BU79" s="37">
        <v>0</v>
      </c>
      <c r="BV79" s="37">
        <v>0</v>
      </c>
      <c r="BW79" s="37">
        <v>0</v>
      </c>
      <c r="BX79" s="37">
        <v>0</v>
      </c>
      <c r="BY79" s="37">
        <v>0</v>
      </c>
      <c r="BZ79" s="37">
        <v>0</v>
      </c>
      <c r="CA79" s="37">
        <v>0</v>
      </c>
      <c r="CB79" s="37">
        <v>0</v>
      </c>
      <c r="CC79" s="37">
        <v>0</v>
      </c>
      <c r="CD79" s="37">
        <v>0</v>
      </c>
      <c r="CE79" s="37">
        <v>0</v>
      </c>
      <c r="CF79" s="37">
        <v>0</v>
      </c>
      <c r="CG79" s="37">
        <v>0</v>
      </c>
      <c r="CH79" s="37">
        <v>0</v>
      </c>
      <c r="CI79" s="37">
        <v>0</v>
      </c>
      <c r="CJ79" s="37">
        <v>0</v>
      </c>
      <c r="CK79" s="37">
        <v>0</v>
      </c>
      <c r="CL79" s="37">
        <v>0</v>
      </c>
      <c r="CM79" s="37">
        <v>0</v>
      </c>
      <c r="CN79" s="37">
        <v>0</v>
      </c>
      <c r="CO79" s="37">
        <v>0</v>
      </c>
      <c r="CP79" s="37">
        <v>0</v>
      </c>
      <c r="CQ79" s="37">
        <v>0</v>
      </c>
      <c r="CR79" s="37">
        <v>0</v>
      </c>
      <c r="CS79" s="37">
        <v>0</v>
      </c>
      <c r="CT79" s="37">
        <v>0</v>
      </c>
      <c r="CU79" s="37">
        <v>0</v>
      </c>
      <c r="CV79" s="37">
        <v>0</v>
      </c>
      <c r="CW79" s="37">
        <v>0</v>
      </c>
      <c r="CX79" s="37">
        <v>0</v>
      </c>
      <c r="CY79" s="37">
        <v>0</v>
      </c>
      <c r="CZ79" s="37">
        <v>0</v>
      </c>
      <c r="DA79" s="37">
        <v>0</v>
      </c>
      <c r="DB79" s="37">
        <v>0</v>
      </c>
      <c r="DC79" s="37">
        <v>0</v>
      </c>
      <c r="DE79" s="45">
        <f t="shared" ref="DE79:DE87" si="55">COUNTBLANK(H79:DC79)</f>
        <v>0</v>
      </c>
      <c r="DF79" s="45">
        <f t="shared" si="49"/>
        <v>0</v>
      </c>
      <c r="DG79">
        <f t="shared" si="54"/>
        <v>21</v>
      </c>
      <c r="DH79">
        <v>0</v>
      </c>
    </row>
    <row r="80" spans="1:112" ht="15" customHeight="1">
      <c r="A80" s="123">
        <v>69</v>
      </c>
      <c r="B80" s="5" t="str">
        <f>$B$77&amp;"3."</f>
        <v>F.3.</v>
      </c>
      <c r="C80" s="163" t="s">
        <v>41</v>
      </c>
      <c r="D80" s="6"/>
      <c r="E80" s="191">
        <v>0.21</v>
      </c>
      <c r="F80" s="34">
        <f>H80+NPV(FD,I80:INDEX(I80:DC80,PAL))</f>
        <v>0</v>
      </c>
      <c r="G80" s="34">
        <f>SUMIF($H$5:$DC$5,"&lt;="&amp;PAL,$H80:$DC80)</f>
        <v>0</v>
      </c>
      <c r="H80" s="37">
        <v>0</v>
      </c>
      <c r="I80" s="37">
        <v>0</v>
      </c>
      <c r="J80" s="37">
        <v>0</v>
      </c>
      <c r="K80" s="37">
        <v>0</v>
      </c>
      <c r="L80" s="37">
        <v>0</v>
      </c>
      <c r="M80" s="37">
        <v>0</v>
      </c>
      <c r="N80" s="37">
        <v>0</v>
      </c>
      <c r="O80" s="37">
        <v>0</v>
      </c>
      <c r="P80" s="37">
        <v>0</v>
      </c>
      <c r="Q80" s="37">
        <v>0</v>
      </c>
      <c r="R80" s="37">
        <v>0</v>
      </c>
      <c r="S80" s="37">
        <v>0</v>
      </c>
      <c r="T80" s="37">
        <v>0</v>
      </c>
      <c r="U80" s="37">
        <v>0</v>
      </c>
      <c r="V80" s="37">
        <v>0</v>
      </c>
      <c r="W80" s="37">
        <v>0</v>
      </c>
      <c r="X80" s="37">
        <v>0</v>
      </c>
      <c r="Y80" s="37">
        <v>0</v>
      </c>
      <c r="Z80" s="37">
        <v>0</v>
      </c>
      <c r="AA80" s="37">
        <v>0</v>
      </c>
      <c r="AB80" s="37">
        <v>0</v>
      </c>
      <c r="AC80" s="37">
        <v>0</v>
      </c>
      <c r="AD80" s="37">
        <v>0</v>
      </c>
      <c r="AE80" s="37">
        <v>0</v>
      </c>
      <c r="AF80" s="37">
        <v>0</v>
      </c>
      <c r="AG80" s="37">
        <v>0</v>
      </c>
      <c r="AH80" s="37">
        <v>0</v>
      </c>
      <c r="AI80" s="37">
        <v>0</v>
      </c>
      <c r="AJ80" s="37">
        <v>0</v>
      </c>
      <c r="AK80" s="37">
        <v>0</v>
      </c>
      <c r="AL80" s="37">
        <v>0</v>
      </c>
      <c r="AM80" s="37">
        <v>0</v>
      </c>
      <c r="AN80" s="37">
        <v>0</v>
      </c>
      <c r="AO80" s="37">
        <v>0</v>
      </c>
      <c r="AP80" s="37">
        <v>0</v>
      </c>
      <c r="AQ80" s="37">
        <v>0</v>
      </c>
      <c r="AR80" s="37">
        <v>0</v>
      </c>
      <c r="AS80" s="37">
        <v>0</v>
      </c>
      <c r="AT80" s="37">
        <v>0</v>
      </c>
      <c r="AU80" s="37">
        <v>0</v>
      </c>
      <c r="AV80" s="37">
        <v>0</v>
      </c>
      <c r="AW80" s="37">
        <v>0</v>
      </c>
      <c r="AX80" s="37">
        <v>0</v>
      </c>
      <c r="AY80" s="37">
        <v>0</v>
      </c>
      <c r="AZ80" s="37">
        <v>0</v>
      </c>
      <c r="BA80" s="37">
        <v>0</v>
      </c>
      <c r="BB80" s="37">
        <v>0</v>
      </c>
      <c r="BC80" s="37">
        <v>0</v>
      </c>
      <c r="BD80" s="37">
        <v>0</v>
      </c>
      <c r="BE80" s="37">
        <v>0</v>
      </c>
      <c r="BF80" s="37">
        <v>0</v>
      </c>
      <c r="BG80" s="37">
        <v>0</v>
      </c>
      <c r="BH80" s="37">
        <v>0</v>
      </c>
      <c r="BI80" s="37">
        <v>0</v>
      </c>
      <c r="BJ80" s="37">
        <v>0</v>
      </c>
      <c r="BK80" s="37">
        <v>0</v>
      </c>
      <c r="BL80" s="37">
        <v>0</v>
      </c>
      <c r="BM80" s="37">
        <v>0</v>
      </c>
      <c r="BN80" s="37">
        <v>0</v>
      </c>
      <c r="BO80" s="37">
        <v>0</v>
      </c>
      <c r="BP80" s="37">
        <v>0</v>
      </c>
      <c r="BQ80" s="37">
        <v>0</v>
      </c>
      <c r="BR80" s="37">
        <v>0</v>
      </c>
      <c r="BS80" s="37">
        <v>0</v>
      </c>
      <c r="BT80" s="37">
        <v>0</v>
      </c>
      <c r="BU80" s="37">
        <v>0</v>
      </c>
      <c r="BV80" s="37">
        <v>0</v>
      </c>
      <c r="BW80" s="37">
        <v>0</v>
      </c>
      <c r="BX80" s="37">
        <v>0</v>
      </c>
      <c r="BY80" s="37">
        <v>0</v>
      </c>
      <c r="BZ80" s="37">
        <v>0</v>
      </c>
      <c r="CA80" s="37">
        <v>0</v>
      </c>
      <c r="CB80" s="37">
        <v>0</v>
      </c>
      <c r="CC80" s="37">
        <v>0</v>
      </c>
      <c r="CD80" s="37">
        <v>0</v>
      </c>
      <c r="CE80" s="37">
        <v>0</v>
      </c>
      <c r="CF80" s="37">
        <v>0</v>
      </c>
      <c r="CG80" s="37">
        <v>0</v>
      </c>
      <c r="CH80" s="37">
        <v>0</v>
      </c>
      <c r="CI80" s="37">
        <v>0</v>
      </c>
      <c r="CJ80" s="37">
        <v>0</v>
      </c>
      <c r="CK80" s="37">
        <v>0</v>
      </c>
      <c r="CL80" s="37">
        <v>0</v>
      </c>
      <c r="CM80" s="37">
        <v>0</v>
      </c>
      <c r="CN80" s="37">
        <v>0</v>
      </c>
      <c r="CO80" s="37">
        <v>0</v>
      </c>
      <c r="CP80" s="37">
        <v>0</v>
      </c>
      <c r="CQ80" s="37">
        <v>0</v>
      </c>
      <c r="CR80" s="37">
        <v>0</v>
      </c>
      <c r="CS80" s="37">
        <v>0</v>
      </c>
      <c r="CT80" s="37">
        <v>0</v>
      </c>
      <c r="CU80" s="37">
        <v>0</v>
      </c>
      <c r="CV80" s="37">
        <v>0</v>
      </c>
      <c r="CW80" s="37">
        <v>0</v>
      </c>
      <c r="CX80" s="37">
        <v>0</v>
      </c>
      <c r="CY80" s="37">
        <v>0</v>
      </c>
      <c r="CZ80" s="37">
        <v>0</v>
      </c>
      <c r="DA80" s="37">
        <v>0</v>
      </c>
      <c r="DB80" s="37">
        <v>0</v>
      </c>
      <c r="DC80" s="37">
        <v>0</v>
      </c>
      <c r="DE80" s="45">
        <f t="shared" si="55"/>
        <v>0</v>
      </c>
      <c r="DF80" s="45">
        <f t="shared" si="49"/>
        <v>0</v>
      </c>
      <c r="DG80">
        <f t="shared" si="54"/>
        <v>21</v>
      </c>
      <c r="DH80">
        <v>0</v>
      </c>
    </row>
    <row r="81" spans="1:112" ht="15" customHeight="1">
      <c r="A81" s="123">
        <v>70</v>
      </c>
      <c r="B81" s="5" t="str">
        <f>$B$77&amp;"4."</f>
        <v>F.4.</v>
      </c>
      <c r="C81" s="163" t="s">
        <v>41</v>
      </c>
      <c r="D81" s="6"/>
      <c r="E81" s="191">
        <v>0.21</v>
      </c>
      <c r="F81" s="34">
        <f>H81+NPV(FD,I81:INDEX(I81:DC81,PAL))</f>
        <v>0</v>
      </c>
      <c r="G81" s="34">
        <f>SUMIF($H$5:$DC$5,"&lt;="&amp;PAL,$H81:$DC81)</f>
        <v>0</v>
      </c>
      <c r="H81" s="37">
        <v>0</v>
      </c>
      <c r="I81" s="37">
        <v>0</v>
      </c>
      <c r="J81" s="37">
        <v>0</v>
      </c>
      <c r="K81" s="37">
        <v>0</v>
      </c>
      <c r="L81" s="37">
        <v>0</v>
      </c>
      <c r="M81" s="37">
        <v>0</v>
      </c>
      <c r="N81" s="37">
        <v>0</v>
      </c>
      <c r="O81" s="37">
        <v>0</v>
      </c>
      <c r="P81" s="37">
        <v>0</v>
      </c>
      <c r="Q81" s="37">
        <v>0</v>
      </c>
      <c r="R81" s="37">
        <v>0</v>
      </c>
      <c r="S81" s="37">
        <v>0</v>
      </c>
      <c r="T81" s="37">
        <v>0</v>
      </c>
      <c r="U81" s="37">
        <v>0</v>
      </c>
      <c r="V81" s="37">
        <v>0</v>
      </c>
      <c r="W81" s="37">
        <v>0</v>
      </c>
      <c r="X81" s="37">
        <v>0</v>
      </c>
      <c r="Y81" s="37">
        <v>0</v>
      </c>
      <c r="Z81" s="37">
        <v>0</v>
      </c>
      <c r="AA81" s="37">
        <v>0</v>
      </c>
      <c r="AB81" s="37">
        <v>0</v>
      </c>
      <c r="AC81" s="37">
        <v>0</v>
      </c>
      <c r="AD81" s="37">
        <v>0</v>
      </c>
      <c r="AE81" s="37">
        <v>0</v>
      </c>
      <c r="AF81" s="37">
        <v>0</v>
      </c>
      <c r="AG81" s="37">
        <v>0</v>
      </c>
      <c r="AH81" s="37">
        <v>0</v>
      </c>
      <c r="AI81" s="37">
        <v>0</v>
      </c>
      <c r="AJ81" s="37">
        <v>0</v>
      </c>
      <c r="AK81" s="37">
        <v>0</v>
      </c>
      <c r="AL81" s="37">
        <v>0</v>
      </c>
      <c r="AM81" s="37">
        <v>0</v>
      </c>
      <c r="AN81" s="37">
        <v>0</v>
      </c>
      <c r="AO81" s="37">
        <v>0</v>
      </c>
      <c r="AP81" s="37">
        <v>0</v>
      </c>
      <c r="AQ81" s="37">
        <v>0</v>
      </c>
      <c r="AR81" s="37">
        <v>0</v>
      </c>
      <c r="AS81" s="37">
        <v>0</v>
      </c>
      <c r="AT81" s="37">
        <v>0</v>
      </c>
      <c r="AU81" s="37">
        <v>0</v>
      </c>
      <c r="AV81" s="37">
        <v>0</v>
      </c>
      <c r="AW81" s="37">
        <v>0</v>
      </c>
      <c r="AX81" s="37">
        <v>0</v>
      </c>
      <c r="AY81" s="37">
        <v>0</v>
      </c>
      <c r="AZ81" s="37">
        <v>0</v>
      </c>
      <c r="BA81" s="37">
        <v>0</v>
      </c>
      <c r="BB81" s="37">
        <v>0</v>
      </c>
      <c r="BC81" s="37">
        <v>0</v>
      </c>
      <c r="BD81" s="37">
        <v>0</v>
      </c>
      <c r="BE81" s="37">
        <v>0</v>
      </c>
      <c r="BF81" s="37">
        <v>0</v>
      </c>
      <c r="BG81" s="37">
        <v>0</v>
      </c>
      <c r="BH81" s="37">
        <v>0</v>
      </c>
      <c r="BI81" s="37">
        <v>0</v>
      </c>
      <c r="BJ81" s="37">
        <v>0</v>
      </c>
      <c r="BK81" s="37">
        <v>0</v>
      </c>
      <c r="BL81" s="37">
        <v>0</v>
      </c>
      <c r="BM81" s="37">
        <v>0</v>
      </c>
      <c r="BN81" s="37">
        <v>0</v>
      </c>
      <c r="BO81" s="37">
        <v>0</v>
      </c>
      <c r="BP81" s="37">
        <v>0</v>
      </c>
      <c r="BQ81" s="37">
        <v>0</v>
      </c>
      <c r="BR81" s="37">
        <v>0</v>
      </c>
      <c r="BS81" s="37">
        <v>0</v>
      </c>
      <c r="BT81" s="37">
        <v>0</v>
      </c>
      <c r="BU81" s="37">
        <v>0</v>
      </c>
      <c r="BV81" s="37">
        <v>0</v>
      </c>
      <c r="BW81" s="37">
        <v>0</v>
      </c>
      <c r="BX81" s="37">
        <v>0</v>
      </c>
      <c r="BY81" s="37">
        <v>0</v>
      </c>
      <c r="BZ81" s="37">
        <v>0</v>
      </c>
      <c r="CA81" s="37">
        <v>0</v>
      </c>
      <c r="CB81" s="37">
        <v>0</v>
      </c>
      <c r="CC81" s="37">
        <v>0</v>
      </c>
      <c r="CD81" s="37">
        <v>0</v>
      </c>
      <c r="CE81" s="37">
        <v>0</v>
      </c>
      <c r="CF81" s="37">
        <v>0</v>
      </c>
      <c r="CG81" s="37">
        <v>0</v>
      </c>
      <c r="CH81" s="37">
        <v>0</v>
      </c>
      <c r="CI81" s="37">
        <v>0</v>
      </c>
      <c r="CJ81" s="37">
        <v>0</v>
      </c>
      <c r="CK81" s="37">
        <v>0</v>
      </c>
      <c r="CL81" s="37">
        <v>0</v>
      </c>
      <c r="CM81" s="37">
        <v>0</v>
      </c>
      <c r="CN81" s="37">
        <v>0</v>
      </c>
      <c r="CO81" s="37">
        <v>0</v>
      </c>
      <c r="CP81" s="37">
        <v>0</v>
      </c>
      <c r="CQ81" s="37">
        <v>0</v>
      </c>
      <c r="CR81" s="37">
        <v>0</v>
      </c>
      <c r="CS81" s="37">
        <v>0</v>
      </c>
      <c r="CT81" s="37">
        <v>0</v>
      </c>
      <c r="CU81" s="37">
        <v>0</v>
      </c>
      <c r="CV81" s="37">
        <v>0</v>
      </c>
      <c r="CW81" s="37">
        <v>0</v>
      </c>
      <c r="CX81" s="37">
        <v>0</v>
      </c>
      <c r="CY81" s="37">
        <v>0</v>
      </c>
      <c r="CZ81" s="37">
        <v>0</v>
      </c>
      <c r="DA81" s="37">
        <v>0</v>
      </c>
      <c r="DB81" s="37">
        <v>0</v>
      </c>
      <c r="DC81" s="37">
        <v>0</v>
      </c>
      <c r="DE81" s="45">
        <f t="shared" si="55"/>
        <v>0</v>
      </c>
      <c r="DF81" s="45">
        <f t="shared" si="49"/>
        <v>0</v>
      </c>
      <c r="DG81">
        <f t="shared" si="54"/>
        <v>21</v>
      </c>
      <c r="DH81">
        <v>0</v>
      </c>
    </row>
    <row r="82" spans="1:112" ht="15" customHeight="1">
      <c r="A82" s="123">
        <v>71</v>
      </c>
      <c r="B82" s="5" t="str">
        <f>$B$77&amp;"5."</f>
        <v>F.5.</v>
      </c>
      <c r="C82" s="163" t="s">
        <v>41</v>
      </c>
      <c r="D82" s="6"/>
      <c r="E82" s="191">
        <v>0.21</v>
      </c>
      <c r="F82" s="34">
        <f>H82+NPV(FD,I82:INDEX(I82:DC82,PAL))</f>
        <v>0</v>
      </c>
      <c r="G82" s="34">
        <f>SUMIF($H$5:$DC$5,"&lt;="&amp;PAL,$H82:$DC82)</f>
        <v>0</v>
      </c>
      <c r="H82" s="37">
        <v>0</v>
      </c>
      <c r="I82" s="37">
        <v>0</v>
      </c>
      <c r="J82" s="37">
        <v>0</v>
      </c>
      <c r="K82" s="37">
        <v>0</v>
      </c>
      <c r="L82" s="37">
        <v>0</v>
      </c>
      <c r="M82" s="37">
        <v>0</v>
      </c>
      <c r="N82" s="37">
        <v>0</v>
      </c>
      <c r="O82" s="37">
        <v>0</v>
      </c>
      <c r="P82" s="37">
        <v>0</v>
      </c>
      <c r="Q82" s="37">
        <v>0</v>
      </c>
      <c r="R82" s="37">
        <v>0</v>
      </c>
      <c r="S82" s="37">
        <v>0</v>
      </c>
      <c r="T82" s="37">
        <v>0</v>
      </c>
      <c r="U82" s="37">
        <v>0</v>
      </c>
      <c r="V82" s="37">
        <v>0</v>
      </c>
      <c r="W82" s="37">
        <v>0</v>
      </c>
      <c r="X82" s="37">
        <v>0</v>
      </c>
      <c r="Y82" s="37">
        <v>0</v>
      </c>
      <c r="Z82" s="37">
        <v>0</v>
      </c>
      <c r="AA82" s="37">
        <v>0</v>
      </c>
      <c r="AB82" s="37">
        <v>0</v>
      </c>
      <c r="AC82" s="37">
        <v>0</v>
      </c>
      <c r="AD82" s="37">
        <v>0</v>
      </c>
      <c r="AE82" s="37">
        <v>0</v>
      </c>
      <c r="AF82" s="37">
        <v>0</v>
      </c>
      <c r="AG82" s="37">
        <v>0</v>
      </c>
      <c r="AH82" s="37">
        <v>0</v>
      </c>
      <c r="AI82" s="37">
        <v>0</v>
      </c>
      <c r="AJ82" s="37">
        <v>0</v>
      </c>
      <c r="AK82" s="37">
        <v>0</v>
      </c>
      <c r="AL82" s="37">
        <v>0</v>
      </c>
      <c r="AM82" s="37">
        <v>0</v>
      </c>
      <c r="AN82" s="37">
        <v>0</v>
      </c>
      <c r="AO82" s="37">
        <v>0</v>
      </c>
      <c r="AP82" s="37">
        <v>0</v>
      </c>
      <c r="AQ82" s="37">
        <v>0</v>
      </c>
      <c r="AR82" s="37">
        <v>0</v>
      </c>
      <c r="AS82" s="37">
        <v>0</v>
      </c>
      <c r="AT82" s="37">
        <v>0</v>
      </c>
      <c r="AU82" s="37">
        <v>0</v>
      </c>
      <c r="AV82" s="37">
        <v>0</v>
      </c>
      <c r="AW82" s="37">
        <v>0</v>
      </c>
      <c r="AX82" s="37">
        <v>0</v>
      </c>
      <c r="AY82" s="37">
        <v>0</v>
      </c>
      <c r="AZ82" s="37">
        <v>0</v>
      </c>
      <c r="BA82" s="37">
        <v>0</v>
      </c>
      <c r="BB82" s="37">
        <v>0</v>
      </c>
      <c r="BC82" s="37">
        <v>0</v>
      </c>
      <c r="BD82" s="37">
        <v>0</v>
      </c>
      <c r="BE82" s="37">
        <v>0</v>
      </c>
      <c r="BF82" s="37">
        <v>0</v>
      </c>
      <c r="BG82" s="37">
        <v>0</v>
      </c>
      <c r="BH82" s="37">
        <v>0</v>
      </c>
      <c r="BI82" s="37">
        <v>0</v>
      </c>
      <c r="BJ82" s="37">
        <v>0</v>
      </c>
      <c r="BK82" s="37">
        <v>0</v>
      </c>
      <c r="BL82" s="37">
        <v>0</v>
      </c>
      <c r="BM82" s="37">
        <v>0</v>
      </c>
      <c r="BN82" s="37">
        <v>0</v>
      </c>
      <c r="BO82" s="37">
        <v>0</v>
      </c>
      <c r="BP82" s="37">
        <v>0</v>
      </c>
      <c r="BQ82" s="37">
        <v>0</v>
      </c>
      <c r="BR82" s="37">
        <v>0</v>
      </c>
      <c r="BS82" s="37">
        <v>0</v>
      </c>
      <c r="BT82" s="37">
        <v>0</v>
      </c>
      <c r="BU82" s="37">
        <v>0</v>
      </c>
      <c r="BV82" s="37">
        <v>0</v>
      </c>
      <c r="BW82" s="37">
        <v>0</v>
      </c>
      <c r="BX82" s="37">
        <v>0</v>
      </c>
      <c r="BY82" s="37">
        <v>0</v>
      </c>
      <c r="BZ82" s="37">
        <v>0</v>
      </c>
      <c r="CA82" s="37">
        <v>0</v>
      </c>
      <c r="CB82" s="37">
        <v>0</v>
      </c>
      <c r="CC82" s="37">
        <v>0</v>
      </c>
      <c r="CD82" s="37">
        <v>0</v>
      </c>
      <c r="CE82" s="37">
        <v>0</v>
      </c>
      <c r="CF82" s="37">
        <v>0</v>
      </c>
      <c r="CG82" s="37">
        <v>0</v>
      </c>
      <c r="CH82" s="37">
        <v>0</v>
      </c>
      <c r="CI82" s="37">
        <v>0</v>
      </c>
      <c r="CJ82" s="37">
        <v>0</v>
      </c>
      <c r="CK82" s="37">
        <v>0</v>
      </c>
      <c r="CL82" s="37">
        <v>0</v>
      </c>
      <c r="CM82" s="37">
        <v>0</v>
      </c>
      <c r="CN82" s="37">
        <v>0</v>
      </c>
      <c r="CO82" s="37">
        <v>0</v>
      </c>
      <c r="CP82" s="37">
        <v>0</v>
      </c>
      <c r="CQ82" s="37">
        <v>0</v>
      </c>
      <c r="CR82" s="37">
        <v>0</v>
      </c>
      <c r="CS82" s="37">
        <v>0</v>
      </c>
      <c r="CT82" s="37">
        <v>0</v>
      </c>
      <c r="CU82" s="37">
        <v>0</v>
      </c>
      <c r="CV82" s="37">
        <v>0</v>
      </c>
      <c r="CW82" s="37">
        <v>0</v>
      </c>
      <c r="CX82" s="37">
        <v>0</v>
      </c>
      <c r="CY82" s="37">
        <v>0</v>
      </c>
      <c r="CZ82" s="37">
        <v>0</v>
      </c>
      <c r="DA82" s="37">
        <v>0</v>
      </c>
      <c r="DB82" s="37">
        <v>0</v>
      </c>
      <c r="DC82" s="37">
        <v>0</v>
      </c>
      <c r="DE82" s="45">
        <f t="shared" si="55"/>
        <v>0</v>
      </c>
      <c r="DF82" s="45">
        <f t="shared" si="49"/>
        <v>0</v>
      </c>
      <c r="DG82">
        <f t="shared" si="54"/>
        <v>21</v>
      </c>
      <c r="DH82">
        <v>0</v>
      </c>
    </row>
    <row r="83" spans="1:112" ht="15" customHeight="1">
      <c r="A83" s="123">
        <v>72</v>
      </c>
      <c r="B83" s="5" t="str">
        <f>$B$77&amp;"6."</f>
        <v>F.6.</v>
      </c>
      <c r="C83" s="163" t="s">
        <v>41</v>
      </c>
      <c r="D83" s="6"/>
      <c r="E83" s="191">
        <v>0.21</v>
      </c>
      <c r="F83" s="34">
        <f>H83+NPV(FD,I83:INDEX(I83:DC83,PAL))</f>
        <v>0</v>
      </c>
      <c r="G83" s="34">
        <f>SUMIF($H$5:$DC$5,"&lt;="&amp;PAL,$H83:$DC83)</f>
        <v>0</v>
      </c>
      <c r="H83" s="37">
        <v>0</v>
      </c>
      <c r="I83" s="37">
        <v>0</v>
      </c>
      <c r="J83" s="37">
        <v>0</v>
      </c>
      <c r="K83" s="37">
        <v>0</v>
      </c>
      <c r="L83" s="37">
        <v>0</v>
      </c>
      <c r="M83" s="37">
        <v>0</v>
      </c>
      <c r="N83" s="37">
        <v>0</v>
      </c>
      <c r="O83" s="37">
        <v>0</v>
      </c>
      <c r="P83" s="37">
        <v>0</v>
      </c>
      <c r="Q83" s="37">
        <v>0</v>
      </c>
      <c r="R83" s="37">
        <v>0</v>
      </c>
      <c r="S83" s="37">
        <v>0</v>
      </c>
      <c r="T83" s="37">
        <v>0</v>
      </c>
      <c r="U83" s="37">
        <v>0</v>
      </c>
      <c r="V83" s="37">
        <v>0</v>
      </c>
      <c r="W83" s="37">
        <v>0</v>
      </c>
      <c r="X83" s="37">
        <v>0</v>
      </c>
      <c r="Y83" s="37">
        <v>0</v>
      </c>
      <c r="Z83" s="37">
        <v>0</v>
      </c>
      <c r="AA83" s="37">
        <v>0</v>
      </c>
      <c r="AB83" s="37">
        <v>0</v>
      </c>
      <c r="AC83" s="37">
        <v>0</v>
      </c>
      <c r="AD83" s="37">
        <v>0</v>
      </c>
      <c r="AE83" s="37">
        <v>0</v>
      </c>
      <c r="AF83" s="37">
        <v>0</v>
      </c>
      <c r="AG83" s="37">
        <v>0</v>
      </c>
      <c r="AH83" s="37">
        <v>0</v>
      </c>
      <c r="AI83" s="37">
        <v>0</v>
      </c>
      <c r="AJ83" s="37">
        <v>0</v>
      </c>
      <c r="AK83" s="37">
        <v>0</v>
      </c>
      <c r="AL83" s="37">
        <v>0</v>
      </c>
      <c r="AM83" s="37">
        <v>0</v>
      </c>
      <c r="AN83" s="37">
        <v>0</v>
      </c>
      <c r="AO83" s="37">
        <v>0</v>
      </c>
      <c r="AP83" s="37">
        <v>0</v>
      </c>
      <c r="AQ83" s="37">
        <v>0</v>
      </c>
      <c r="AR83" s="37">
        <v>0</v>
      </c>
      <c r="AS83" s="37">
        <v>0</v>
      </c>
      <c r="AT83" s="37">
        <v>0</v>
      </c>
      <c r="AU83" s="37">
        <v>0</v>
      </c>
      <c r="AV83" s="37">
        <v>0</v>
      </c>
      <c r="AW83" s="37">
        <v>0</v>
      </c>
      <c r="AX83" s="37">
        <v>0</v>
      </c>
      <c r="AY83" s="37">
        <v>0</v>
      </c>
      <c r="AZ83" s="37">
        <v>0</v>
      </c>
      <c r="BA83" s="37">
        <v>0</v>
      </c>
      <c r="BB83" s="37">
        <v>0</v>
      </c>
      <c r="BC83" s="37">
        <v>0</v>
      </c>
      <c r="BD83" s="37">
        <v>0</v>
      </c>
      <c r="BE83" s="37">
        <v>0</v>
      </c>
      <c r="BF83" s="37">
        <v>0</v>
      </c>
      <c r="BG83" s="37">
        <v>0</v>
      </c>
      <c r="BH83" s="37">
        <v>0</v>
      </c>
      <c r="BI83" s="37">
        <v>0</v>
      </c>
      <c r="BJ83" s="37">
        <v>0</v>
      </c>
      <c r="BK83" s="37">
        <v>0</v>
      </c>
      <c r="BL83" s="37">
        <v>0</v>
      </c>
      <c r="BM83" s="37">
        <v>0</v>
      </c>
      <c r="BN83" s="37">
        <v>0</v>
      </c>
      <c r="BO83" s="37">
        <v>0</v>
      </c>
      <c r="BP83" s="37">
        <v>0</v>
      </c>
      <c r="BQ83" s="37">
        <v>0</v>
      </c>
      <c r="BR83" s="37">
        <v>0</v>
      </c>
      <c r="BS83" s="37">
        <v>0</v>
      </c>
      <c r="BT83" s="37">
        <v>0</v>
      </c>
      <c r="BU83" s="37">
        <v>0</v>
      </c>
      <c r="BV83" s="37">
        <v>0</v>
      </c>
      <c r="BW83" s="37">
        <v>0</v>
      </c>
      <c r="BX83" s="37">
        <v>0</v>
      </c>
      <c r="BY83" s="37">
        <v>0</v>
      </c>
      <c r="BZ83" s="37">
        <v>0</v>
      </c>
      <c r="CA83" s="37">
        <v>0</v>
      </c>
      <c r="CB83" s="37">
        <v>0</v>
      </c>
      <c r="CC83" s="37">
        <v>0</v>
      </c>
      <c r="CD83" s="37">
        <v>0</v>
      </c>
      <c r="CE83" s="37">
        <v>0</v>
      </c>
      <c r="CF83" s="37">
        <v>0</v>
      </c>
      <c r="CG83" s="37">
        <v>0</v>
      </c>
      <c r="CH83" s="37">
        <v>0</v>
      </c>
      <c r="CI83" s="37">
        <v>0</v>
      </c>
      <c r="CJ83" s="37">
        <v>0</v>
      </c>
      <c r="CK83" s="37">
        <v>0</v>
      </c>
      <c r="CL83" s="37">
        <v>0</v>
      </c>
      <c r="CM83" s="37">
        <v>0</v>
      </c>
      <c r="CN83" s="37">
        <v>0</v>
      </c>
      <c r="CO83" s="37">
        <v>0</v>
      </c>
      <c r="CP83" s="37">
        <v>0</v>
      </c>
      <c r="CQ83" s="37">
        <v>0</v>
      </c>
      <c r="CR83" s="37">
        <v>0</v>
      </c>
      <c r="CS83" s="37">
        <v>0</v>
      </c>
      <c r="CT83" s="37">
        <v>0</v>
      </c>
      <c r="CU83" s="37">
        <v>0</v>
      </c>
      <c r="CV83" s="37">
        <v>0</v>
      </c>
      <c r="CW83" s="37">
        <v>0</v>
      </c>
      <c r="CX83" s="37">
        <v>0</v>
      </c>
      <c r="CY83" s="37">
        <v>0</v>
      </c>
      <c r="CZ83" s="37">
        <v>0</v>
      </c>
      <c r="DA83" s="37">
        <v>0</v>
      </c>
      <c r="DB83" s="37">
        <v>0</v>
      </c>
      <c r="DC83" s="37">
        <v>0</v>
      </c>
      <c r="DE83" s="45">
        <f t="shared" si="55"/>
        <v>0</v>
      </c>
      <c r="DF83" s="45">
        <f t="shared" si="49"/>
        <v>0</v>
      </c>
      <c r="DG83">
        <f t="shared" si="54"/>
        <v>21</v>
      </c>
      <c r="DH83">
        <v>0</v>
      </c>
    </row>
    <row r="84" spans="1:112" ht="15" customHeight="1">
      <c r="A84" s="123">
        <v>73</v>
      </c>
      <c r="B84" s="5" t="str">
        <f>$B$77&amp;"7."</f>
        <v>F.7.</v>
      </c>
      <c r="C84" s="163" t="s">
        <v>41</v>
      </c>
      <c r="D84" s="6"/>
      <c r="E84" s="191">
        <v>0.21</v>
      </c>
      <c r="F84" s="34">
        <f>H84+NPV(FD,I84:INDEX(I84:DC84,PAL))</f>
        <v>0</v>
      </c>
      <c r="G84" s="34">
        <f>SUMIF($H$5:$DC$5,"&lt;="&amp;PAL,$H84:$DC84)</f>
        <v>0</v>
      </c>
      <c r="H84" s="37">
        <v>0</v>
      </c>
      <c r="I84" s="37">
        <v>0</v>
      </c>
      <c r="J84" s="37">
        <v>0</v>
      </c>
      <c r="K84" s="37">
        <v>0</v>
      </c>
      <c r="L84" s="37">
        <v>0</v>
      </c>
      <c r="M84" s="37">
        <v>0</v>
      </c>
      <c r="N84" s="37">
        <v>0</v>
      </c>
      <c r="O84" s="37">
        <v>0</v>
      </c>
      <c r="P84" s="37">
        <v>0</v>
      </c>
      <c r="Q84" s="37">
        <v>0</v>
      </c>
      <c r="R84" s="37">
        <v>0</v>
      </c>
      <c r="S84" s="37">
        <v>0</v>
      </c>
      <c r="T84" s="37">
        <v>0</v>
      </c>
      <c r="U84" s="37">
        <v>0</v>
      </c>
      <c r="V84" s="37">
        <v>0</v>
      </c>
      <c r="W84" s="37">
        <v>0</v>
      </c>
      <c r="X84" s="37">
        <v>0</v>
      </c>
      <c r="Y84" s="37">
        <v>0</v>
      </c>
      <c r="Z84" s="37">
        <v>0</v>
      </c>
      <c r="AA84" s="37">
        <v>0</v>
      </c>
      <c r="AB84" s="37">
        <v>0</v>
      </c>
      <c r="AC84" s="37">
        <v>0</v>
      </c>
      <c r="AD84" s="37">
        <v>0</v>
      </c>
      <c r="AE84" s="37">
        <v>0</v>
      </c>
      <c r="AF84" s="37">
        <v>0</v>
      </c>
      <c r="AG84" s="37">
        <v>0</v>
      </c>
      <c r="AH84" s="37">
        <v>0</v>
      </c>
      <c r="AI84" s="37">
        <v>0</v>
      </c>
      <c r="AJ84" s="37">
        <v>0</v>
      </c>
      <c r="AK84" s="37">
        <v>0</v>
      </c>
      <c r="AL84" s="37">
        <v>0</v>
      </c>
      <c r="AM84" s="37">
        <v>0</v>
      </c>
      <c r="AN84" s="37">
        <v>0</v>
      </c>
      <c r="AO84" s="37">
        <v>0</v>
      </c>
      <c r="AP84" s="37">
        <v>0</v>
      </c>
      <c r="AQ84" s="37">
        <v>0</v>
      </c>
      <c r="AR84" s="37">
        <v>0</v>
      </c>
      <c r="AS84" s="37">
        <v>0</v>
      </c>
      <c r="AT84" s="37">
        <v>0</v>
      </c>
      <c r="AU84" s="37">
        <v>0</v>
      </c>
      <c r="AV84" s="37">
        <v>0</v>
      </c>
      <c r="AW84" s="37">
        <v>0</v>
      </c>
      <c r="AX84" s="37">
        <v>0</v>
      </c>
      <c r="AY84" s="37">
        <v>0</v>
      </c>
      <c r="AZ84" s="37">
        <v>0</v>
      </c>
      <c r="BA84" s="37">
        <v>0</v>
      </c>
      <c r="BB84" s="37">
        <v>0</v>
      </c>
      <c r="BC84" s="37">
        <v>0</v>
      </c>
      <c r="BD84" s="37">
        <v>0</v>
      </c>
      <c r="BE84" s="37">
        <v>0</v>
      </c>
      <c r="BF84" s="37">
        <v>0</v>
      </c>
      <c r="BG84" s="37">
        <v>0</v>
      </c>
      <c r="BH84" s="37">
        <v>0</v>
      </c>
      <c r="BI84" s="37">
        <v>0</v>
      </c>
      <c r="BJ84" s="37">
        <v>0</v>
      </c>
      <c r="BK84" s="37">
        <v>0</v>
      </c>
      <c r="BL84" s="37">
        <v>0</v>
      </c>
      <c r="BM84" s="37">
        <v>0</v>
      </c>
      <c r="BN84" s="37">
        <v>0</v>
      </c>
      <c r="BO84" s="37">
        <v>0</v>
      </c>
      <c r="BP84" s="37">
        <v>0</v>
      </c>
      <c r="BQ84" s="37">
        <v>0</v>
      </c>
      <c r="BR84" s="37">
        <v>0</v>
      </c>
      <c r="BS84" s="37">
        <v>0</v>
      </c>
      <c r="BT84" s="37">
        <v>0</v>
      </c>
      <c r="BU84" s="37">
        <v>0</v>
      </c>
      <c r="BV84" s="37">
        <v>0</v>
      </c>
      <c r="BW84" s="37">
        <v>0</v>
      </c>
      <c r="BX84" s="37">
        <v>0</v>
      </c>
      <c r="BY84" s="37">
        <v>0</v>
      </c>
      <c r="BZ84" s="37">
        <v>0</v>
      </c>
      <c r="CA84" s="37">
        <v>0</v>
      </c>
      <c r="CB84" s="37">
        <v>0</v>
      </c>
      <c r="CC84" s="37">
        <v>0</v>
      </c>
      <c r="CD84" s="37">
        <v>0</v>
      </c>
      <c r="CE84" s="37">
        <v>0</v>
      </c>
      <c r="CF84" s="37">
        <v>0</v>
      </c>
      <c r="CG84" s="37">
        <v>0</v>
      </c>
      <c r="CH84" s="37">
        <v>0</v>
      </c>
      <c r="CI84" s="37">
        <v>0</v>
      </c>
      <c r="CJ84" s="37">
        <v>0</v>
      </c>
      <c r="CK84" s="37">
        <v>0</v>
      </c>
      <c r="CL84" s="37">
        <v>0</v>
      </c>
      <c r="CM84" s="37">
        <v>0</v>
      </c>
      <c r="CN84" s="37">
        <v>0</v>
      </c>
      <c r="CO84" s="37">
        <v>0</v>
      </c>
      <c r="CP84" s="37">
        <v>0</v>
      </c>
      <c r="CQ84" s="37">
        <v>0</v>
      </c>
      <c r="CR84" s="37">
        <v>0</v>
      </c>
      <c r="CS84" s="37">
        <v>0</v>
      </c>
      <c r="CT84" s="37">
        <v>0</v>
      </c>
      <c r="CU84" s="37">
        <v>0</v>
      </c>
      <c r="CV84" s="37">
        <v>0</v>
      </c>
      <c r="CW84" s="37">
        <v>0</v>
      </c>
      <c r="CX84" s="37">
        <v>0</v>
      </c>
      <c r="CY84" s="37">
        <v>0</v>
      </c>
      <c r="CZ84" s="37">
        <v>0</v>
      </c>
      <c r="DA84" s="37">
        <v>0</v>
      </c>
      <c r="DB84" s="37">
        <v>0</v>
      </c>
      <c r="DC84" s="37">
        <v>0</v>
      </c>
      <c r="DE84" s="45">
        <f t="shared" si="55"/>
        <v>0</v>
      </c>
      <c r="DF84" s="45">
        <f t="shared" si="49"/>
        <v>0</v>
      </c>
      <c r="DG84">
        <f t="shared" si="54"/>
        <v>21</v>
      </c>
      <c r="DH84">
        <v>0</v>
      </c>
    </row>
    <row r="85" spans="1:112" ht="15" customHeight="1">
      <c r="A85" s="123">
        <v>74</v>
      </c>
      <c r="B85" s="5" t="str">
        <f>$B$77&amp;"8."</f>
        <v>F.8.</v>
      </c>
      <c r="C85" s="163" t="s">
        <v>41</v>
      </c>
      <c r="D85" s="6"/>
      <c r="E85" s="191">
        <v>0.21</v>
      </c>
      <c r="F85" s="34">
        <f>H85+NPV(FD,I85:INDEX(I85:DC85,PAL))</f>
        <v>0</v>
      </c>
      <c r="G85" s="34">
        <f>SUMIF($H$5:$DC$5,"&lt;="&amp;PAL,$H85:$DC85)</f>
        <v>0</v>
      </c>
      <c r="H85" s="37">
        <v>0</v>
      </c>
      <c r="I85" s="37">
        <v>0</v>
      </c>
      <c r="J85" s="37">
        <v>0</v>
      </c>
      <c r="K85" s="37">
        <v>0</v>
      </c>
      <c r="L85" s="37">
        <v>0</v>
      </c>
      <c r="M85" s="37">
        <v>0</v>
      </c>
      <c r="N85" s="37">
        <v>0</v>
      </c>
      <c r="O85" s="37">
        <v>0</v>
      </c>
      <c r="P85" s="37">
        <v>0</v>
      </c>
      <c r="Q85" s="37">
        <v>0</v>
      </c>
      <c r="R85" s="37">
        <v>0</v>
      </c>
      <c r="S85" s="37">
        <v>0</v>
      </c>
      <c r="T85" s="37">
        <v>0</v>
      </c>
      <c r="U85" s="37">
        <v>0</v>
      </c>
      <c r="V85" s="37">
        <v>0</v>
      </c>
      <c r="W85" s="37">
        <v>0</v>
      </c>
      <c r="X85" s="37">
        <v>0</v>
      </c>
      <c r="Y85" s="37">
        <v>0</v>
      </c>
      <c r="Z85" s="37">
        <v>0</v>
      </c>
      <c r="AA85" s="37">
        <v>0</v>
      </c>
      <c r="AB85" s="37">
        <v>0</v>
      </c>
      <c r="AC85" s="37">
        <v>0</v>
      </c>
      <c r="AD85" s="37">
        <v>0</v>
      </c>
      <c r="AE85" s="37">
        <v>0</v>
      </c>
      <c r="AF85" s="37">
        <v>0</v>
      </c>
      <c r="AG85" s="37">
        <v>0</v>
      </c>
      <c r="AH85" s="37">
        <v>0</v>
      </c>
      <c r="AI85" s="37">
        <v>0</v>
      </c>
      <c r="AJ85" s="37">
        <v>0</v>
      </c>
      <c r="AK85" s="37">
        <v>0</v>
      </c>
      <c r="AL85" s="37">
        <v>0</v>
      </c>
      <c r="AM85" s="37">
        <v>0</v>
      </c>
      <c r="AN85" s="37">
        <v>0</v>
      </c>
      <c r="AO85" s="37">
        <v>0</v>
      </c>
      <c r="AP85" s="37">
        <v>0</v>
      </c>
      <c r="AQ85" s="37">
        <v>0</v>
      </c>
      <c r="AR85" s="37">
        <v>0</v>
      </c>
      <c r="AS85" s="37">
        <v>0</v>
      </c>
      <c r="AT85" s="37">
        <v>0</v>
      </c>
      <c r="AU85" s="37">
        <v>0</v>
      </c>
      <c r="AV85" s="37">
        <v>0</v>
      </c>
      <c r="AW85" s="37">
        <v>0</v>
      </c>
      <c r="AX85" s="37">
        <v>0</v>
      </c>
      <c r="AY85" s="37">
        <v>0</v>
      </c>
      <c r="AZ85" s="37">
        <v>0</v>
      </c>
      <c r="BA85" s="37">
        <v>0</v>
      </c>
      <c r="BB85" s="37">
        <v>0</v>
      </c>
      <c r="BC85" s="37">
        <v>0</v>
      </c>
      <c r="BD85" s="37">
        <v>0</v>
      </c>
      <c r="BE85" s="37">
        <v>0</v>
      </c>
      <c r="BF85" s="37">
        <v>0</v>
      </c>
      <c r="BG85" s="37">
        <v>0</v>
      </c>
      <c r="BH85" s="37">
        <v>0</v>
      </c>
      <c r="BI85" s="37">
        <v>0</v>
      </c>
      <c r="BJ85" s="37">
        <v>0</v>
      </c>
      <c r="BK85" s="37">
        <v>0</v>
      </c>
      <c r="BL85" s="37">
        <v>0</v>
      </c>
      <c r="BM85" s="37">
        <v>0</v>
      </c>
      <c r="BN85" s="37">
        <v>0</v>
      </c>
      <c r="BO85" s="37">
        <v>0</v>
      </c>
      <c r="BP85" s="37">
        <v>0</v>
      </c>
      <c r="BQ85" s="37">
        <v>0</v>
      </c>
      <c r="BR85" s="37">
        <v>0</v>
      </c>
      <c r="BS85" s="37">
        <v>0</v>
      </c>
      <c r="BT85" s="37">
        <v>0</v>
      </c>
      <c r="BU85" s="37">
        <v>0</v>
      </c>
      <c r="BV85" s="37">
        <v>0</v>
      </c>
      <c r="BW85" s="37">
        <v>0</v>
      </c>
      <c r="BX85" s="37">
        <v>0</v>
      </c>
      <c r="BY85" s="37">
        <v>0</v>
      </c>
      <c r="BZ85" s="37">
        <v>0</v>
      </c>
      <c r="CA85" s="37">
        <v>0</v>
      </c>
      <c r="CB85" s="37">
        <v>0</v>
      </c>
      <c r="CC85" s="37">
        <v>0</v>
      </c>
      <c r="CD85" s="37">
        <v>0</v>
      </c>
      <c r="CE85" s="37">
        <v>0</v>
      </c>
      <c r="CF85" s="37">
        <v>0</v>
      </c>
      <c r="CG85" s="37">
        <v>0</v>
      </c>
      <c r="CH85" s="37">
        <v>0</v>
      </c>
      <c r="CI85" s="37">
        <v>0</v>
      </c>
      <c r="CJ85" s="37">
        <v>0</v>
      </c>
      <c r="CK85" s="37">
        <v>0</v>
      </c>
      <c r="CL85" s="37">
        <v>0</v>
      </c>
      <c r="CM85" s="37">
        <v>0</v>
      </c>
      <c r="CN85" s="37">
        <v>0</v>
      </c>
      <c r="CO85" s="37">
        <v>0</v>
      </c>
      <c r="CP85" s="37">
        <v>0</v>
      </c>
      <c r="CQ85" s="37">
        <v>0</v>
      </c>
      <c r="CR85" s="37">
        <v>0</v>
      </c>
      <c r="CS85" s="37">
        <v>0</v>
      </c>
      <c r="CT85" s="37">
        <v>0</v>
      </c>
      <c r="CU85" s="37">
        <v>0</v>
      </c>
      <c r="CV85" s="37">
        <v>0</v>
      </c>
      <c r="CW85" s="37">
        <v>0</v>
      </c>
      <c r="CX85" s="37">
        <v>0</v>
      </c>
      <c r="CY85" s="37">
        <v>0</v>
      </c>
      <c r="CZ85" s="37">
        <v>0</v>
      </c>
      <c r="DA85" s="37">
        <v>0</v>
      </c>
      <c r="DB85" s="37">
        <v>0</v>
      </c>
      <c r="DC85" s="37">
        <v>0</v>
      </c>
      <c r="DE85" s="45">
        <f t="shared" si="55"/>
        <v>0</v>
      </c>
      <c r="DF85" s="45">
        <f t="shared" si="49"/>
        <v>0</v>
      </c>
      <c r="DG85">
        <f t="shared" si="54"/>
        <v>21</v>
      </c>
      <c r="DH85">
        <v>0</v>
      </c>
    </row>
    <row r="86" spans="1:112" ht="15" customHeight="1">
      <c r="A86" s="123">
        <v>75</v>
      </c>
      <c r="B86" s="5" t="str">
        <f>$B$77&amp;"9."</f>
        <v>F.9.</v>
      </c>
      <c r="C86" s="17" t="s">
        <v>154</v>
      </c>
      <c r="D86" s="5"/>
      <c r="E86" s="191">
        <v>0.21</v>
      </c>
      <c r="F86" s="34">
        <f>H86+NPV(FD,I86:INDEX(I86:DC86,PAL))</f>
        <v>0</v>
      </c>
      <c r="G86" s="34">
        <f>SUMIF($H$5:$DC$5,"&lt;="&amp;PAL,$H86:$DC86)</f>
        <v>0</v>
      </c>
      <c r="H86" s="166">
        <v>0</v>
      </c>
      <c r="I86" s="166">
        <v>0</v>
      </c>
      <c r="J86" s="166">
        <v>0</v>
      </c>
      <c r="K86" s="166">
        <v>0</v>
      </c>
      <c r="L86" s="166">
        <v>0</v>
      </c>
      <c r="M86" s="166">
        <v>0</v>
      </c>
      <c r="N86" s="166">
        <v>0</v>
      </c>
      <c r="O86" s="166">
        <v>0</v>
      </c>
      <c r="P86" s="166">
        <v>0</v>
      </c>
      <c r="Q86" s="166">
        <v>0</v>
      </c>
      <c r="R86" s="166">
        <v>0</v>
      </c>
      <c r="S86" s="167">
        <v>0</v>
      </c>
      <c r="T86" s="167">
        <v>0</v>
      </c>
      <c r="U86" s="167">
        <v>0</v>
      </c>
      <c r="V86" s="167">
        <v>0</v>
      </c>
      <c r="W86" s="167">
        <v>0</v>
      </c>
      <c r="X86" s="167">
        <v>0</v>
      </c>
      <c r="Y86" s="167">
        <v>0</v>
      </c>
      <c r="Z86" s="167">
        <v>0</v>
      </c>
      <c r="AA86" s="167">
        <v>0</v>
      </c>
      <c r="AB86" s="167">
        <v>0</v>
      </c>
      <c r="AC86" s="167">
        <v>0</v>
      </c>
      <c r="AD86" s="167">
        <v>0</v>
      </c>
      <c r="AE86" s="167">
        <v>0</v>
      </c>
      <c r="AF86" s="167">
        <v>0</v>
      </c>
      <c r="AG86" s="167">
        <v>0</v>
      </c>
      <c r="AH86" s="167">
        <v>0</v>
      </c>
      <c r="AI86" s="167">
        <v>0</v>
      </c>
      <c r="AJ86" s="167">
        <v>0</v>
      </c>
      <c r="AK86" s="167">
        <v>0</v>
      </c>
      <c r="AL86" s="167">
        <v>0</v>
      </c>
      <c r="AM86" s="167">
        <v>0</v>
      </c>
      <c r="AN86" s="167">
        <v>0</v>
      </c>
      <c r="AO86" s="167">
        <v>0</v>
      </c>
      <c r="AP86" s="167">
        <v>0</v>
      </c>
      <c r="AQ86" s="167">
        <v>0</v>
      </c>
      <c r="AR86" s="167">
        <v>0</v>
      </c>
      <c r="AS86" s="167">
        <v>0</v>
      </c>
      <c r="AT86" s="167">
        <v>0</v>
      </c>
      <c r="AU86" s="167">
        <v>0</v>
      </c>
      <c r="AV86" s="167">
        <v>0</v>
      </c>
      <c r="AW86" s="167">
        <v>0</v>
      </c>
      <c r="AX86" s="167">
        <v>0</v>
      </c>
      <c r="AY86" s="167">
        <v>0</v>
      </c>
      <c r="AZ86" s="167">
        <v>0</v>
      </c>
      <c r="BA86" s="167">
        <v>0</v>
      </c>
      <c r="BB86" s="167">
        <v>0</v>
      </c>
      <c r="BC86" s="167">
        <v>0</v>
      </c>
      <c r="BD86" s="167">
        <v>0</v>
      </c>
      <c r="BE86" s="167">
        <v>0</v>
      </c>
      <c r="BF86" s="167">
        <v>0</v>
      </c>
      <c r="BG86" s="167">
        <v>0</v>
      </c>
      <c r="BH86" s="167">
        <v>0</v>
      </c>
      <c r="BI86" s="167">
        <v>0</v>
      </c>
      <c r="BJ86" s="167">
        <v>0</v>
      </c>
      <c r="BK86" s="167">
        <v>0</v>
      </c>
      <c r="BL86" s="167">
        <v>0</v>
      </c>
      <c r="BM86" s="167">
        <v>0</v>
      </c>
      <c r="BN86" s="167">
        <v>0</v>
      </c>
      <c r="BO86" s="167">
        <v>0</v>
      </c>
      <c r="BP86" s="167">
        <v>0</v>
      </c>
      <c r="BQ86" s="167">
        <v>0</v>
      </c>
      <c r="BR86" s="167">
        <v>0</v>
      </c>
      <c r="BS86" s="167">
        <v>0</v>
      </c>
      <c r="BT86" s="167">
        <v>0</v>
      </c>
      <c r="BU86" s="167">
        <v>0</v>
      </c>
      <c r="BV86" s="167">
        <v>0</v>
      </c>
      <c r="BW86" s="167">
        <v>0</v>
      </c>
      <c r="BX86" s="167">
        <v>0</v>
      </c>
      <c r="BY86" s="167">
        <v>0</v>
      </c>
      <c r="BZ86" s="167">
        <v>0</v>
      </c>
      <c r="CA86" s="167">
        <v>0</v>
      </c>
      <c r="CB86" s="167">
        <v>0</v>
      </c>
      <c r="CC86" s="167">
        <v>0</v>
      </c>
      <c r="CD86" s="167">
        <v>0</v>
      </c>
      <c r="CE86" s="167">
        <v>0</v>
      </c>
      <c r="CF86" s="167">
        <v>0</v>
      </c>
      <c r="CG86" s="167">
        <v>0</v>
      </c>
      <c r="CH86" s="167">
        <v>0</v>
      </c>
      <c r="CI86" s="167">
        <v>0</v>
      </c>
      <c r="CJ86" s="167">
        <v>0</v>
      </c>
      <c r="CK86" s="167">
        <v>0</v>
      </c>
      <c r="CL86" s="167">
        <v>0</v>
      </c>
      <c r="CM86" s="167">
        <v>0</v>
      </c>
      <c r="CN86" s="167">
        <v>0</v>
      </c>
      <c r="CO86" s="167">
        <v>0</v>
      </c>
      <c r="CP86" s="167">
        <v>0</v>
      </c>
      <c r="CQ86" s="167">
        <v>0</v>
      </c>
      <c r="CR86" s="167">
        <v>0</v>
      </c>
      <c r="CS86" s="167">
        <v>0</v>
      </c>
      <c r="CT86" s="167">
        <v>0</v>
      </c>
      <c r="CU86" s="167">
        <v>0</v>
      </c>
      <c r="CV86" s="167">
        <v>0</v>
      </c>
      <c r="CW86" s="167">
        <v>0</v>
      </c>
      <c r="CX86" s="167">
        <v>0</v>
      </c>
      <c r="CY86" s="167">
        <v>0</v>
      </c>
      <c r="CZ86" s="167">
        <v>0</v>
      </c>
      <c r="DA86" s="167">
        <v>0</v>
      </c>
      <c r="DB86" s="167">
        <v>0</v>
      </c>
      <c r="DC86" s="167">
        <v>0</v>
      </c>
      <c r="DE86" s="45">
        <f t="shared" si="55"/>
        <v>0</v>
      </c>
      <c r="DF86" s="45">
        <f t="shared" si="49"/>
        <v>0</v>
      </c>
      <c r="DG86">
        <f t="shared" si="54"/>
        <v>21</v>
      </c>
      <c r="DH86">
        <v>0</v>
      </c>
    </row>
    <row r="87" spans="1:112" ht="15" customHeight="1">
      <c r="A87" s="123">
        <v>76</v>
      </c>
      <c r="B87" s="5" t="str">
        <f>$B$77&amp;"L."</f>
        <v>F.L.</v>
      </c>
      <c r="C87" s="17" t="s">
        <v>15</v>
      </c>
      <c r="D87" s="5"/>
      <c r="E87" s="191">
        <v>0.21</v>
      </c>
      <c r="F87" s="34">
        <f>H87+NPV(FD,I87:INDEX(I87:DC87,PAL))</f>
        <v>0</v>
      </c>
      <c r="G87" s="34">
        <f>SUMIF($H$5:$DC$5,"&lt;="&amp;PAL,$H87:$DC87)</f>
        <v>0</v>
      </c>
      <c r="H87" s="166">
        <v>0</v>
      </c>
      <c r="I87" s="166">
        <v>0</v>
      </c>
      <c r="J87" s="166">
        <v>0</v>
      </c>
      <c r="K87" s="166">
        <v>0</v>
      </c>
      <c r="L87" s="166">
        <v>0</v>
      </c>
      <c r="M87" s="166">
        <v>0</v>
      </c>
      <c r="N87" s="166">
        <v>0</v>
      </c>
      <c r="O87" s="166">
        <v>0</v>
      </c>
      <c r="P87" s="166">
        <v>0</v>
      </c>
      <c r="Q87" s="166">
        <v>0</v>
      </c>
      <c r="R87" s="166">
        <v>0</v>
      </c>
      <c r="S87" s="166">
        <v>0</v>
      </c>
      <c r="T87" s="166">
        <v>0</v>
      </c>
      <c r="U87" s="166">
        <v>0</v>
      </c>
      <c r="V87" s="166">
        <v>0</v>
      </c>
      <c r="W87" s="166">
        <v>0</v>
      </c>
      <c r="X87" s="166">
        <v>0</v>
      </c>
      <c r="Y87" s="166">
        <v>0</v>
      </c>
      <c r="Z87" s="166">
        <v>0</v>
      </c>
      <c r="AA87" s="166">
        <v>0</v>
      </c>
      <c r="AB87" s="166">
        <v>0</v>
      </c>
      <c r="AC87" s="166">
        <v>0</v>
      </c>
      <c r="AD87" s="166">
        <v>0</v>
      </c>
      <c r="AE87" s="166">
        <v>0</v>
      </c>
      <c r="AF87" s="166">
        <v>0</v>
      </c>
      <c r="AG87" s="166">
        <v>0</v>
      </c>
      <c r="AH87" s="166">
        <v>0</v>
      </c>
      <c r="AI87" s="166">
        <v>0</v>
      </c>
      <c r="AJ87" s="166">
        <v>0</v>
      </c>
      <c r="AK87" s="166">
        <v>0</v>
      </c>
      <c r="AL87" s="166">
        <v>0</v>
      </c>
      <c r="AM87" s="166">
        <v>0</v>
      </c>
      <c r="AN87" s="166">
        <v>0</v>
      </c>
      <c r="AO87" s="166">
        <v>0</v>
      </c>
      <c r="AP87" s="166">
        <v>0</v>
      </c>
      <c r="AQ87" s="167">
        <v>0</v>
      </c>
      <c r="AR87" s="166">
        <v>0</v>
      </c>
      <c r="AS87" s="166">
        <v>0</v>
      </c>
      <c r="AT87" s="166">
        <v>0</v>
      </c>
      <c r="AU87" s="166">
        <v>0</v>
      </c>
      <c r="AV87" s="166">
        <v>0</v>
      </c>
      <c r="AW87" s="166">
        <v>0</v>
      </c>
      <c r="AX87" s="166">
        <v>0</v>
      </c>
      <c r="AY87" s="166">
        <v>0</v>
      </c>
      <c r="AZ87" s="166">
        <v>0</v>
      </c>
      <c r="BA87" s="166">
        <v>0</v>
      </c>
      <c r="BB87" s="166">
        <v>0</v>
      </c>
      <c r="BC87" s="166">
        <v>0</v>
      </c>
      <c r="BD87" s="166">
        <v>0</v>
      </c>
      <c r="BE87" s="166">
        <v>0</v>
      </c>
      <c r="BF87" s="166">
        <v>0</v>
      </c>
      <c r="BG87" s="166">
        <v>0</v>
      </c>
      <c r="BH87" s="166">
        <v>0</v>
      </c>
      <c r="BI87" s="166">
        <v>0</v>
      </c>
      <c r="BJ87" s="166">
        <v>0</v>
      </c>
      <c r="BK87" s="166">
        <v>0</v>
      </c>
      <c r="BL87" s="166">
        <v>0</v>
      </c>
      <c r="BM87" s="166">
        <v>0</v>
      </c>
      <c r="BN87" s="166">
        <v>0</v>
      </c>
      <c r="BO87" s="166">
        <v>0</v>
      </c>
      <c r="BP87" s="166">
        <v>0</v>
      </c>
      <c r="BQ87" s="166">
        <v>0</v>
      </c>
      <c r="BR87" s="166">
        <v>0</v>
      </c>
      <c r="BS87" s="166">
        <v>0</v>
      </c>
      <c r="BT87" s="166">
        <v>0</v>
      </c>
      <c r="BU87" s="166">
        <v>0</v>
      </c>
      <c r="BV87" s="166">
        <v>0</v>
      </c>
      <c r="BW87" s="166">
        <v>0</v>
      </c>
      <c r="BX87" s="166">
        <v>0</v>
      </c>
      <c r="BY87" s="166">
        <v>0</v>
      </c>
      <c r="BZ87" s="166">
        <v>0</v>
      </c>
      <c r="CA87" s="166">
        <v>0</v>
      </c>
      <c r="CB87" s="166">
        <v>0</v>
      </c>
      <c r="CC87" s="166">
        <v>0</v>
      </c>
      <c r="CD87" s="166">
        <v>0</v>
      </c>
      <c r="CE87" s="166">
        <v>0</v>
      </c>
      <c r="CF87" s="166">
        <v>0</v>
      </c>
      <c r="CG87" s="166">
        <v>0</v>
      </c>
      <c r="CH87" s="166">
        <v>0</v>
      </c>
      <c r="CI87" s="166">
        <v>0</v>
      </c>
      <c r="CJ87" s="166">
        <v>0</v>
      </c>
      <c r="CK87" s="166">
        <v>0</v>
      </c>
      <c r="CL87" s="166">
        <v>0</v>
      </c>
      <c r="CM87" s="166">
        <v>0</v>
      </c>
      <c r="CN87" s="166">
        <v>0</v>
      </c>
      <c r="CO87" s="166">
        <v>0</v>
      </c>
      <c r="CP87" s="166">
        <v>0</v>
      </c>
      <c r="CQ87" s="166">
        <v>0</v>
      </c>
      <c r="CR87" s="166">
        <v>0</v>
      </c>
      <c r="CS87" s="166">
        <v>0</v>
      </c>
      <c r="CT87" s="166">
        <v>0</v>
      </c>
      <c r="CU87" s="166">
        <v>0</v>
      </c>
      <c r="CV87" s="166">
        <v>0</v>
      </c>
      <c r="CW87" s="166">
        <v>0</v>
      </c>
      <c r="CX87" s="166">
        <v>0</v>
      </c>
      <c r="CY87" s="166">
        <v>0</v>
      </c>
      <c r="CZ87" s="166">
        <v>0</v>
      </c>
      <c r="DA87" s="166">
        <v>0</v>
      </c>
      <c r="DB87" s="166">
        <v>0</v>
      </c>
      <c r="DC87" s="167">
        <v>0</v>
      </c>
      <c r="DE87" s="45">
        <f t="shared" si="55"/>
        <v>0</v>
      </c>
      <c r="DF87" s="45">
        <f t="shared" si="49"/>
        <v>0</v>
      </c>
      <c r="DG87">
        <f t="shared" si="54"/>
        <v>21</v>
      </c>
      <c r="DH87">
        <f>DG87/(100+DG87)</f>
        <v>0.17355371900826447</v>
      </c>
    </row>
    <row r="88" spans="1:112" ht="14.25" customHeight="1">
      <c r="A88" s="123">
        <v>77</v>
      </c>
      <c r="B88" s="5" t="s">
        <v>25</v>
      </c>
      <c r="C88" s="15" t="s">
        <v>256</v>
      </c>
      <c r="E88" s="5"/>
      <c r="F88" s="11">
        <f>SUM(F89:F98)</f>
        <v>-5268786.2444881732</v>
      </c>
      <c r="G88" s="11">
        <f t="shared" ref="G88:BR88" si="56">SUM(G89:G98)</f>
        <v>-8109829.5601904793</v>
      </c>
      <c r="H88" s="11">
        <f t="shared" si="56"/>
        <v>0</v>
      </c>
      <c r="I88" s="11">
        <f t="shared" si="56"/>
        <v>0</v>
      </c>
      <c r="J88" s="11">
        <f t="shared" si="56"/>
        <v>-70028.89647619045</v>
      </c>
      <c r="K88" s="11">
        <f t="shared" si="56"/>
        <v>-4072282.8964761905</v>
      </c>
      <c r="L88" s="11">
        <f t="shared" si="56"/>
        <v>171237.10352380952</v>
      </c>
      <c r="M88" s="11">
        <f t="shared" si="56"/>
        <v>-984716.89647619054</v>
      </c>
      <c r="N88" s="11">
        <f t="shared" si="56"/>
        <v>171237.10352380952</v>
      </c>
      <c r="O88" s="11">
        <f t="shared" si="56"/>
        <v>171237.10352380952</v>
      </c>
      <c r="P88" s="11">
        <f t="shared" si="56"/>
        <v>171237.10352380952</v>
      </c>
      <c r="Q88" s="11">
        <f t="shared" si="56"/>
        <v>171237.10352380952</v>
      </c>
      <c r="R88" s="11">
        <f t="shared" si="56"/>
        <v>171237.10352380952</v>
      </c>
      <c r="S88" s="11">
        <f t="shared" si="56"/>
        <v>171237.10352380952</v>
      </c>
      <c r="T88" s="11">
        <f t="shared" si="56"/>
        <v>-14382.316476190463</v>
      </c>
      <c r="U88" s="11">
        <f t="shared" si="56"/>
        <v>-3016072.8164761905</v>
      </c>
      <c r="V88" s="11">
        <f t="shared" si="56"/>
        <v>166567.18352380954</v>
      </c>
      <c r="W88" s="11">
        <f t="shared" si="56"/>
        <v>-700398.31647619046</v>
      </c>
      <c r="X88" s="11">
        <f t="shared" si="56"/>
        <v>166567.18352380954</v>
      </c>
      <c r="Y88" s="11">
        <f t="shared" si="56"/>
        <v>347516.68352380954</v>
      </c>
      <c r="Z88" s="11">
        <f t="shared" si="56"/>
        <v>3349207.1835238095</v>
      </c>
      <c r="AA88" s="11">
        <f t="shared" si="56"/>
        <v>166567.18352380954</v>
      </c>
      <c r="AB88" s="11">
        <f t="shared" si="56"/>
        <v>1033532.6835238095</v>
      </c>
      <c r="AC88" s="11">
        <f t="shared" si="56"/>
        <v>166567.18352380954</v>
      </c>
      <c r="AD88" s="11">
        <f t="shared" si="56"/>
        <v>-135015.31647619046</v>
      </c>
      <c r="AE88" s="11">
        <f t="shared" si="56"/>
        <v>-5137832.8164761905</v>
      </c>
      <c r="AF88" s="11">
        <f t="shared" si="56"/>
        <v>166567.18352380954</v>
      </c>
      <c r="AG88" s="11">
        <f t="shared" si="56"/>
        <v>-1278375.3164761905</v>
      </c>
      <c r="AH88" s="11">
        <f t="shared" si="56"/>
        <v>166567.18352380954</v>
      </c>
      <c r="AI88" s="11">
        <f t="shared" si="56"/>
        <v>359579.98352380953</v>
      </c>
      <c r="AJ88" s="11">
        <f t="shared" si="56"/>
        <v>3561383.1835238095</v>
      </c>
      <c r="AK88" s="11">
        <f t="shared" si="56"/>
        <v>166567.18352380954</v>
      </c>
      <c r="AL88" s="11">
        <f t="shared" si="56"/>
        <v>1091330.3835238095</v>
      </c>
      <c r="AM88" s="11">
        <f t="shared" si="56"/>
        <v>166567.18352380954</v>
      </c>
      <c r="AN88" s="11">
        <f t="shared" si="56"/>
        <v>-74698.816476190463</v>
      </c>
      <c r="AO88" s="11">
        <f t="shared" si="56"/>
        <v>-4076952.8164761905</v>
      </c>
      <c r="AP88" s="11">
        <f t="shared" si="56"/>
        <v>166567.18352380954</v>
      </c>
      <c r="AQ88" s="11">
        <f t="shared" si="56"/>
        <v>-989386.81647619046</v>
      </c>
      <c r="AR88" s="11">
        <f t="shared" si="56"/>
        <v>0</v>
      </c>
      <c r="AS88" s="11">
        <f t="shared" si="56"/>
        <v>0</v>
      </c>
      <c r="AT88" s="11">
        <f t="shared" si="56"/>
        <v>0</v>
      </c>
      <c r="AU88" s="11">
        <f t="shared" si="56"/>
        <v>0</v>
      </c>
      <c r="AV88" s="11">
        <f t="shared" si="56"/>
        <v>0</v>
      </c>
      <c r="AW88" s="11">
        <f t="shared" si="56"/>
        <v>0</v>
      </c>
      <c r="AX88" s="11">
        <f t="shared" si="56"/>
        <v>0</v>
      </c>
      <c r="AY88" s="11">
        <f t="shared" si="56"/>
        <v>0</v>
      </c>
      <c r="AZ88" s="11">
        <f t="shared" si="56"/>
        <v>0</v>
      </c>
      <c r="BA88" s="11">
        <f t="shared" si="56"/>
        <v>0</v>
      </c>
      <c r="BB88" s="11">
        <f t="shared" si="56"/>
        <v>0</v>
      </c>
      <c r="BC88" s="11">
        <f t="shared" si="56"/>
        <v>0</v>
      </c>
      <c r="BD88" s="11">
        <f t="shared" si="56"/>
        <v>0</v>
      </c>
      <c r="BE88" s="11">
        <f t="shared" si="56"/>
        <v>0</v>
      </c>
      <c r="BF88" s="11">
        <f t="shared" si="56"/>
        <v>0</v>
      </c>
      <c r="BG88" s="11">
        <f t="shared" si="56"/>
        <v>0</v>
      </c>
      <c r="BH88" s="11">
        <f t="shared" si="56"/>
        <v>0</v>
      </c>
      <c r="BI88" s="11">
        <f t="shared" si="56"/>
        <v>0</v>
      </c>
      <c r="BJ88" s="11">
        <f t="shared" si="56"/>
        <v>0</v>
      </c>
      <c r="BK88" s="11">
        <f t="shared" si="56"/>
        <v>0</v>
      </c>
      <c r="BL88" s="11">
        <f t="shared" si="56"/>
        <v>0</v>
      </c>
      <c r="BM88" s="11">
        <f t="shared" si="56"/>
        <v>0</v>
      </c>
      <c r="BN88" s="11">
        <f t="shared" si="56"/>
        <v>0</v>
      </c>
      <c r="BO88" s="11">
        <f t="shared" si="56"/>
        <v>0</v>
      </c>
      <c r="BP88" s="11">
        <f t="shared" si="56"/>
        <v>0</v>
      </c>
      <c r="BQ88" s="11">
        <f t="shared" si="56"/>
        <v>0</v>
      </c>
      <c r="BR88" s="11">
        <f t="shared" si="56"/>
        <v>0</v>
      </c>
      <c r="BS88" s="11">
        <f t="shared" ref="BS88:DC88" si="57">SUM(BS89:BS98)</f>
        <v>0</v>
      </c>
      <c r="BT88" s="11">
        <f t="shared" si="57"/>
        <v>0</v>
      </c>
      <c r="BU88" s="11">
        <f t="shared" si="57"/>
        <v>0</v>
      </c>
      <c r="BV88" s="11">
        <f t="shared" si="57"/>
        <v>0</v>
      </c>
      <c r="BW88" s="11">
        <f t="shared" si="57"/>
        <v>0</v>
      </c>
      <c r="BX88" s="11">
        <f t="shared" si="57"/>
        <v>0</v>
      </c>
      <c r="BY88" s="11">
        <f t="shared" si="57"/>
        <v>0</v>
      </c>
      <c r="BZ88" s="11">
        <f t="shared" si="57"/>
        <v>0</v>
      </c>
      <c r="CA88" s="11">
        <f t="shared" si="57"/>
        <v>0</v>
      </c>
      <c r="CB88" s="11">
        <f t="shared" si="57"/>
        <v>0</v>
      </c>
      <c r="CC88" s="11">
        <f t="shared" si="57"/>
        <v>0</v>
      </c>
      <c r="CD88" s="11">
        <f t="shared" si="57"/>
        <v>0</v>
      </c>
      <c r="CE88" s="11">
        <f t="shared" si="57"/>
        <v>0</v>
      </c>
      <c r="CF88" s="11">
        <f t="shared" si="57"/>
        <v>0</v>
      </c>
      <c r="CG88" s="11">
        <f t="shared" si="57"/>
        <v>0</v>
      </c>
      <c r="CH88" s="11">
        <f t="shared" si="57"/>
        <v>0</v>
      </c>
      <c r="CI88" s="11">
        <f t="shared" si="57"/>
        <v>0</v>
      </c>
      <c r="CJ88" s="11">
        <f t="shared" si="57"/>
        <v>0</v>
      </c>
      <c r="CK88" s="11">
        <f t="shared" si="57"/>
        <v>0</v>
      </c>
      <c r="CL88" s="11">
        <f t="shared" si="57"/>
        <v>0</v>
      </c>
      <c r="CM88" s="11">
        <f t="shared" si="57"/>
        <v>0</v>
      </c>
      <c r="CN88" s="11">
        <f t="shared" si="57"/>
        <v>0</v>
      </c>
      <c r="CO88" s="11">
        <f t="shared" si="57"/>
        <v>0</v>
      </c>
      <c r="CP88" s="11">
        <f t="shared" si="57"/>
        <v>0</v>
      </c>
      <c r="CQ88" s="11">
        <f t="shared" si="57"/>
        <v>0</v>
      </c>
      <c r="CR88" s="11">
        <f t="shared" si="57"/>
        <v>0</v>
      </c>
      <c r="CS88" s="11">
        <f t="shared" si="57"/>
        <v>0</v>
      </c>
      <c r="CT88" s="11">
        <f t="shared" si="57"/>
        <v>0</v>
      </c>
      <c r="CU88" s="11">
        <f t="shared" si="57"/>
        <v>0</v>
      </c>
      <c r="CV88" s="11">
        <f t="shared" si="57"/>
        <v>0</v>
      </c>
      <c r="CW88" s="11">
        <f t="shared" si="57"/>
        <v>0</v>
      </c>
      <c r="CX88" s="11">
        <f t="shared" si="57"/>
        <v>0</v>
      </c>
      <c r="CY88" s="11">
        <f t="shared" si="57"/>
        <v>0</v>
      </c>
      <c r="CZ88" s="11">
        <f t="shared" si="57"/>
        <v>0</v>
      </c>
      <c r="DA88" s="11">
        <f t="shared" si="57"/>
        <v>0</v>
      </c>
      <c r="DB88" s="11">
        <f t="shared" si="57"/>
        <v>0</v>
      </c>
      <c r="DC88" s="11">
        <f t="shared" si="57"/>
        <v>0</v>
      </c>
      <c r="DF88" s="45">
        <f t="shared" si="49"/>
        <v>34</v>
      </c>
    </row>
    <row r="89" spans="1:112" ht="14.4">
      <c r="A89" s="123">
        <v>78</v>
      </c>
      <c r="B89" s="5" t="str">
        <f>$B$88&amp;"1."</f>
        <v>G.1.</v>
      </c>
      <c r="C89" s="163" t="s">
        <v>1016</v>
      </c>
      <c r="D89" s="5"/>
      <c r="E89" s="192">
        <v>0.21</v>
      </c>
      <c r="F89" s="34">
        <f>H89+NPV(FD,I89:INDEX(I89:DC89,PAL))</f>
        <v>-8217537.5486850003</v>
      </c>
      <c r="G89" s="34">
        <f>SUMIF($H$5:$DC$5,"&lt;="&amp;PAL,$H89:$DC89)</f>
        <v>-13773113.800000001</v>
      </c>
      <c r="H89" s="37">
        <f>'Prielaidos AB „Via Lietuva"'!D76</f>
        <v>0</v>
      </c>
      <c r="I89" s="37">
        <f>'Prielaidos AB „Via Lietuva"'!E76</f>
        <v>0</v>
      </c>
      <c r="J89" s="37">
        <f>'Prielaidos AB „Via Lietuva"'!F76</f>
        <v>-236596.08</v>
      </c>
      <c r="K89" s="37">
        <f>'Prielaidos AB „Via Lietuva"'!G76</f>
        <v>-4238850.08</v>
      </c>
      <c r="L89" s="37">
        <f>'Prielaidos AB „Via Lietuva"'!H76</f>
        <v>4669.92</v>
      </c>
      <c r="M89" s="37">
        <f>'Prielaidos AB „Via Lietuva"'!I76</f>
        <v>-1151284.08</v>
      </c>
      <c r="N89" s="37">
        <f>'Prielaidos AB „Via Lietuva"'!J76</f>
        <v>4669.92</v>
      </c>
      <c r="O89" s="37">
        <f>'Prielaidos AB „Via Lietuva"'!K76</f>
        <v>4669.92</v>
      </c>
      <c r="P89" s="37">
        <f>'Prielaidos AB „Via Lietuva"'!L76</f>
        <v>4669.92</v>
      </c>
      <c r="Q89" s="37">
        <f>'Prielaidos AB „Via Lietuva"'!M76</f>
        <v>4669.92</v>
      </c>
      <c r="R89" s="37">
        <f>'Prielaidos AB „Via Lietuva"'!N76</f>
        <v>4669.92</v>
      </c>
      <c r="S89" s="37">
        <f>'Prielaidos AB „Via Lietuva"'!O76</f>
        <v>4669.92</v>
      </c>
      <c r="T89" s="37">
        <f>'Prielaidos AB „Via Lietuva"'!P76</f>
        <v>-180949.5</v>
      </c>
      <c r="U89" s="37">
        <f>'Prielaidos AB „Via Lietuva"'!Q76</f>
        <v>-3182640</v>
      </c>
      <c r="V89" s="37">
        <f>'Prielaidos AB „Via Lietuva"'!R76</f>
        <v>0</v>
      </c>
      <c r="W89" s="37">
        <f>'Prielaidos AB „Via Lietuva"'!S76</f>
        <v>-866965.5</v>
      </c>
      <c r="X89" s="37">
        <f>'Prielaidos AB „Via Lietuva"'!T76</f>
        <v>0</v>
      </c>
      <c r="Y89" s="37">
        <f>'Prielaidos AB „Via Lietuva"'!U76</f>
        <v>180949.5</v>
      </c>
      <c r="Z89" s="37">
        <f>'Prielaidos AB „Via Lietuva"'!V76</f>
        <v>3182640</v>
      </c>
      <c r="AA89" s="37">
        <f>'Prielaidos AB „Via Lietuva"'!W76</f>
        <v>0</v>
      </c>
      <c r="AB89" s="37">
        <f>'Prielaidos AB „Via Lietuva"'!X76</f>
        <v>866965.5</v>
      </c>
      <c r="AC89" s="37">
        <f>'Prielaidos AB „Via Lietuva"'!Y76</f>
        <v>0</v>
      </c>
      <c r="AD89" s="37">
        <f>'Prielaidos AB „Via Lietuva"'!Z76</f>
        <v>-301582.5</v>
      </c>
      <c r="AE89" s="37">
        <f>'Prielaidos AB „Via Lietuva"'!AA76</f>
        <v>-5304400</v>
      </c>
      <c r="AF89" s="37">
        <f>'Prielaidos AB „Via Lietuva"'!AB76</f>
        <v>0</v>
      </c>
      <c r="AG89" s="37">
        <f>'Prielaidos AB „Via Lietuva"'!AC76</f>
        <v>-1444942.5</v>
      </c>
      <c r="AH89" s="37">
        <f>'Prielaidos AB „Via Lietuva"'!AD76</f>
        <v>0</v>
      </c>
      <c r="AI89" s="37">
        <f>'Prielaidos AB „Via Lietuva"'!AE76</f>
        <v>193012.8</v>
      </c>
      <c r="AJ89" s="37">
        <f>'Prielaidos AB „Via Lietuva"'!AF76</f>
        <v>3394816</v>
      </c>
      <c r="AK89" s="37">
        <f>'Prielaidos AB „Via Lietuva"'!AG76</f>
        <v>0</v>
      </c>
      <c r="AL89" s="37">
        <f>'Prielaidos AB „Via Lietuva"'!AH76</f>
        <v>924763.2</v>
      </c>
      <c r="AM89" s="37">
        <f>'Prielaidos AB „Via Lietuva"'!AI76</f>
        <v>0</v>
      </c>
      <c r="AN89" s="37">
        <f>'Prielaidos AB „Via Lietuva"'!AJ76</f>
        <v>-241266</v>
      </c>
      <c r="AO89" s="37">
        <f>'Prielaidos AB „Via Lietuva"'!AK76</f>
        <v>-4243520</v>
      </c>
      <c r="AP89" s="37">
        <f>'Prielaidos AB „Via Lietuva"'!AL76</f>
        <v>0</v>
      </c>
      <c r="AQ89" s="37">
        <f>'Prielaidos AB „Via Lietuva"'!AM76</f>
        <v>-1155954</v>
      </c>
      <c r="AR89" s="37">
        <v>0</v>
      </c>
      <c r="AS89" s="37">
        <v>0</v>
      </c>
      <c r="AT89" s="37">
        <v>0</v>
      </c>
      <c r="AU89" s="37">
        <v>0</v>
      </c>
      <c r="AV89" s="37">
        <v>0</v>
      </c>
      <c r="AW89" s="37">
        <v>0</v>
      </c>
      <c r="AX89" s="37">
        <v>0</v>
      </c>
      <c r="AY89" s="37">
        <v>0</v>
      </c>
      <c r="AZ89" s="37">
        <v>0</v>
      </c>
      <c r="BA89" s="37">
        <v>0</v>
      </c>
      <c r="BB89" s="37">
        <v>0</v>
      </c>
      <c r="BC89" s="37">
        <v>0</v>
      </c>
      <c r="BD89" s="37">
        <v>0</v>
      </c>
      <c r="BE89" s="37">
        <v>0</v>
      </c>
      <c r="BF89" s="37">
        <v>0</v>
      </c>
      <c r="BG89" s="37">
        <v>0</v>
      </c>
      <c r="BH89" s="37">
        <v>0</v>
      </c>
      <c r="BI89" s="37">
        <v>0</v>
      </c>
      <c r="BJ89" s="37">
        <v>0</v>
      </c>
      <c r="BK89" s="37">
        <v>0</v>
      </c>
      <c r="BL89" s="37">
        <v>0</v>
      </c>
      <c r="BM89" s="37">
        <v>0</v>
      </c>
      <c r="BN89" s="37">
        <v>0</v>
      </c>
      <c r="BO89" s="37">
        <v>0</v>
      </c>
      <c r="BP89" s="37">
        <v>0</v>
      </c>
      <c r="BQ89" s="37">
        <v>0</v>
      </c>
      <c r="BR89" s="37">
        <v>0</v>
      </c>
      <c r="BS89" s="37">
        <v>0</v>
      </c>
      <c r="BT89" s="37">
        <v>0</v>
      </c>
      <c r="BU89" s="37">
        <v>0</v>
      </c>
      <c r="BV89" s="37">
        <v>0</v>
      </c>
      <c r="BW89" s="37">
        <v>0</v>
      </c>
      <c r="BX89" s="37">
        <v>0</v>
      </c>
      <c r="BY89" s="37">
        <v>0</v>
      </c>
      <c r="BZ89" s="37">
        <v>0</v>
      </c>
      <c r="CA89" s="37">
        <v>0</v>
      </c>
      <c r="CB89" s="37">
        <v>0</v>
      </c>
      <c r="CC89" s="37">
        <v>0</v>
      </c>
      <c r="CD89" s="37">
        <v>0</v>
      </c>
      <c r="CE89" s="37">
        <v>0</v>
      </c>
      <c r="CF89" s="37">
        <v>0</v>
      </c>
      <c r="CG89" s="37">
        <v>0</v>
      </c>
      <c r="CH89" s="37">
        <v>0</v>
      </c>
      <c r="CI89" s="37">
        <v>0</v>
      </c>
      <c r="CJ89" s="37">
        <v>0</v>
      </c>
      <c r="CK89" s="37">
        <v>0</v>
      </c>
      <c r="CL89" s="37">
        <v>0</v>
      </c>
      <c r="CM89" s="37">
        <v>0</v>
      </c>
      <c r="CN89" s="37">
        <v>0</v>
      </c>
      <c r="CO89" s="37">
        <v>0</v>
      </c>
      <c r="CP89" s="37">
        <v>0</v>
      </c>
      <c r="CQ89" s="37">
        <v>0</v>
      </c>
      <c r="CR89" s="37">
        <v>0</v>
      </c>
      <c r="CS89" s="37">
        <v>0</v>
      </c>
      <c r="CT89" s="37">
        <v>0</v>
      </c>
      <c r="CU89" s="37">
        <v>0</v>
      </c>
      <c r="CV89" s="37">
        <v>0</v>
      </c>
      <c r="CW89" s="37">
        <v>0</v>
      </c>
      <c r="CX89" s="37">
        <v>0</v>
      </c>
      <c r="CY89" s="37">
        <v>0</v>
      </c>
      <c r="CZ89" s="37">
        <v>0</v>
      </c>
      <c r="DA89" s="37">
        <v>0</v>
      </c>
      <c r="DB89" s="37">
        <v>0</v>
      </c>
      <c r="DC89" s="37">
        <v>0</v>
      </c>
      <c r="DE89" s="45">
        <f t="shared" ref="DE89:DE94" si="58">COUNTBLANK(H89:DC89)</f>
        <v>0</v>
      </c>
      <c r="DF89" s="45">
        <f t="shared" si="49"/>
        <v>25</v>
      </c>
      <c r="DG89">
        <f t="shared" ref="DG89:DG109" si="59">IF(ISNUMBER(E89),E89*100,0)</f>
        <v>21</v>
      </c>
    </row>
    <row r="90" spans="1:112" ht="14.4">
      <c r="A90" s="123">
        <v>79</v>
      </c>
      <c r="B90" s="5" t="str">
        <f>$B$88&amp;"2."</f>
        <v>G.2.</v>
      </c>
      <c r="C90" s="163"/>
      <c r="D90" s="5"/>
      <c r="E90" s="192">
        <v>0.21</v>
      </c>
      <c r="F90" s="34">
        <f>H90+NPV(FD,I90:INDEX(I90:DC90,PAL))</f>
        <v>0</v>
      </c>
      <c r="G90" s="34">
        <f>SUMIF($H$5:$DC$5,"&lt;="&amp;PAL,$H90:$DC90)</f>
        <v>0</v>
      </c>
      <c r="H90" s="37">
        <v>0</v>
      </c>
      <c r="I90" s="37">
        <v>0</v>
      </c>
      <c r="J90" s="37">
        <v>0</v>
      </c>
      <c r="K90" s="37">
        <v>0</v>
      </c>
      <c r="L90" s="37">
        <v>0</v>
      </c>
      <c r="M90" s="37">
        <v>0</v>
      </c>
      <c r="N90" s="37">
        <v>0</v>
      </c>
      <c r="O90" s="37">
        <v>0</v>
      </c>
      <c r="P90" s="37">
        <f>'Prielaidos (LTGI) RAKS'!M39</f>
        <v>0</v>
      </c>
      <c r="Q90" s="37">
        <f>'Prielaidos (LTGI) RAKS'!N39</f>
        <v>0</v>
      </c>
      <c r="R90" s="37">
        <f>'Prielaidos (LTGI) RAKS'!O39</f>
        <v>0</v>
      </c>
      <c r="S90" s="37">
        <f>'Prielaidos (LTGI) RAKS'!P39</f>
        <v>0</v>
      </c>
      <c r="T90" s="37">
        <f>'Prielaidos (LTGI) RAKS'!Q39</f>
        <v>0</v>
      </c>
      <c r="U90" s="37">
        <f>'Prielaidos (LTGI) RAKS'!R39</f>
        <v>0</v>
      </c>
      <c r="V90" s="37">
        <f>'Prielaidos (LTGI) RAKS'!S39</f>
        <v>0</v>
      </c>
      <c r="W90" s="37">
        <f>'Prielaidos (LTGI) RAKS'!T39</f>
        <v>0</v>
      </c>
      <c r="X90" s="37">
        <f>'Prielaidos (LTGI) RAKS'!U39</f>
        <v>0</v>
      </c>
      <c r="Y90" s="37">
        <f>'Prielaidos (LTGI) RAKS'!V39</f>
        <v>0</v>
      </c>
      <c r="Z90" s="37">
        <f>'Prielaidos (LTGI) RAKS'!W39</f>
        <v>0</v>
      </c>
      <c r="AA90" s="37">
        <f>'Prielaidos (LTGI) RAKS'!X39</f>
        <v>0</v>
      </c>
      <c r="AB90" s="37">
        <v>0</v>
      </c>
      <c r="AC90" s="37">
        <v>0</v>
      </c>
      <c r="AD90" s="37">
        <v>0</v>
      </c>
      <c r="AE90" s="37">
        <v>0</v>
      </c>
      <c r="AF90" s="37">
        <f>'Prielaidos (LTGI) RAKS'!AC39</f>
        <v>0</v>
      </c>
      <c r="AG90" s="37">
        <f>'Prielaidos (LTGI) RAKS'!AD39</f>
        <v>0</v>
      </c>
      <c r="AH90" s="37">
        <f>'Prielaidos (LTGI) RAKS'!AE39</f>
        <v>0</v>
      </c>
      <c r="AI90" s="37">
        <f>'Prielaidos (LTGI) RAKS'!AF39</f>
        <v>0</v>
      </c>
      <c r="AJ90" s="37">
        <f>'Prielaidos (LTGI) RAKS'!AG39</f>
        <v>0</v>
      </c>
      <c r="AK90" s="37">
        <f>'Prielaidos (LTGI) RAKS'!AH39</f>
        <v>0</v>
      </c>
      <c r="AL90" s="37">
        <f>'Prielaidos (LTGI) RAKS'!AI39</f>
        <v>0</v>
      </c>
      <c r="AM90" s="37">
        <f>'Prielaidos (LTGI) RAKS'!AJ39</f>
        <v>0</v>
      </c>
      <c r="AN90" s="37">
        <f>'Prielaidos (LTGI) RAKS'!AK39</f>
        <v>0</v>
      </c>
      <c r="AO90" s="37">
        <f>'Prielaidos (LTGI) RAKS'!AL39</f>
        <v>0</v>
      </c>
      <c r="AP90" s="37">
        <f>'Prielaidos (LTGI) RAKS'!AM39</f>
        <v>0</v>
      </c>
      <c r="AQ90" s="37">
        <f>'Prielaidos (LTGI) RAKS'!AN39</f>
        <v>0</v>
      </c>
      <c r="AR90" s="37">
        <v>0</v>
      </c>
      <c r="AS90" s="37">
        <v>0</v>
      </c>
      <c r="AT90" s="37">
        <v>0</v>
      </c>
      <c r="AU90" s="37">
        <v>0</v>
      </c>
      <c r="AV90" s="37">
        <v>0</v>
      </c>
      <c r="AW90" s="37">
        <v>0</v>
      </c>
      <c r="AX90" s="37">
        <v>0</v>
      </c>
      <c r="AY90" s="37">
        <v>0</v>
      </c>
      <c r="AZ90" s="37">
        <v>0</v>
      </c>
      <c r="BA90" s="37">
        <v>0</v>
      </c>
      <c r="BB90" s="37">
        <v>0</v>
      </c>
      <c r="BC90" s="37">
        <v>0</v>
      </c>
      <c r="BD90" s="37">
        <v>0</v>
      </c>
      <c r="BE90" s="37">
        <v>0</v>
      </c>
      <c r="BF90" s="37">
        <v>0</v>
      </c>
      <c r="BG90" s="37">
        <v>0</v>
      </c>
      <c r="BH90" s="37">
        <v>0</v>
      </c>
      <c r="BI90" s="37">
        <v>0</v>
      </c>
      <c r="BJ90" s="37">
        <v>0</v>
      </c>
      <c r="BK90" s="37">
        <v>0</v>
      </c>
      <c r="BL90" s="37">
        <v>0</v>
      </c>
      <c r="BM90" s="37">
        <v>0</v>
      </c>
      <c r="BN90" s="37">
        <v>0</v>
      </c>
      <c r="BO90" s="37">
        <v>0</v>
      </c>
      <c r="BP90" s="37">
        <v>0</v>
      </c>
      <c r="BQ90" s="37">
        <v>0</v>
      </c>
      <c r="BR90" s="37">
        <v>0</v>
      </c>
      <c r="BS90" s="37">
        <v>0</v>
      </c>
      <c r="BT90" s="37">
        <v>0</v>
      </c>
      <c r="BU90" s="37">
        <v>0</v>
      </c>
      <c r="BV90" s="37">
        <v>0</v>
      </c>
      <c r="BW90" s="37">
        <v>0</v>
      </c>
      <c r="BX90" s="37">
        <v>0</v>
      </c>
      <c r="BY90" s="37">
        <v>0</v>
      </c>
      <c r="BZ90" s="37">
        <v>0</v>
      </c>
      <c r="CA90" s="37">
        <v>0</v>
      </c>
      <c r="CB90" s="37">
        <v>0</v>
      </c>
      <c r="CC90" s="37">
        <v>0</v>
      </c>
      <c r="CD90" s="37">
        <v>0</v>
      </c>
      <c r="CE90" s="37">
        <v>0</v>
      </c>
      <c r="CF90" s="37">
        <v>0</v>
      </c>
      <c r="CG90" s="37">
        <v>0</v>
      </c>
      <c r="CH90" s="37">
        <v>0</v>
      </c>
      <c r="CI90" s="37">
        <v>0</v>
      </c>
      <c r="CJ90" s="37">
        <v>0</v>
      </c>
      <c r="CK90" s="37">
        <v>0</v>
      </c>
      <c r="CL90" s="37">
        <v>0</v>
      </c>
      <c r="CM90" s="37">
        <v>0</v>
      </c>
      <c r="CN90" s="37">
        <v>0</v>
      </c>
      <c r="CO90" s="37">
        <v>0</v>
      </c>
      <c r="CP90" s="37">
        <v>0</v>
      </c>
      <c r="CQ90" s="37">
        <v>0</v>
      </c>
      <c r="CR90" s="37">
        <v>0</v>
      </c>
      <c r="CS90" s="37">
        <v>0</v>
      </c>
      <c r="CT90" s="37">
        <v>0</v>
      </c>
      <c r="CU90" s="37">
        <v>0</v>
      </c>
      <c r="CV90" s="37">
        <v>0</v>
      </c>
      <c r="CW90" s="37">
        <v>0</v>
      </c>
      <c r="CX90" s="37">
        <v>0</v>
      </c>
      <c r="CY90" s="37">
        <v>0</v>
      </c>
      <c r="CZ90" s="37">
        <v>0</v>
      </c>
      <c r="DA90" s="37">
        <v>0</v>
      </c>
      <c r="DB90" s="37">
        <v>0</v>
      </c>
      <c r="DC90" s="37">
        <v>0</v>
      </c>
      <c r="DE90" s="45">
        <f t="shared" si="58"/>
        <v>0</v>
      </c>
      <c r="DF90" s="45">
        <f t="shared" si="49"/>
        <v>0</v>
      </c>
      <c r="DG90">
        <f t="shared" si="59"/>
        <v>21</v>
      </c>
    </row>
    <row r="91" spans="1:112" ht="14.4">
      <c r="A91" s="123">
        <v>80</v>
      </c>
      <c r="B91" s="5" t="str">
        <f>$B$88&amp;"3."</f>
        <v>G.3.</v>
      </c>
      <c r="C91" s="163"/>
      <c r="D91" s="5"/>
      <c r="E91" s="192">
        <v>0.21</v>
      </c>
      <c r="F91" s="34">
        <f>H91+NPV(FD,I91:INDEX(I91:DC91,PAL))</f>
        <v>0</v>
      </c>
      <c r="G91" s="34">
        <f>SUMIF($H$5:$DC$5,"&lt;="&amp;PAL,$H91:$DC91)</f>
        <v>0</v>
      </c>
      <c r="H91" s="37">
        <v>0</v>
      </c>
      <c r="I91" s="37">
        <v>0</v>
      </c>
      <c r="J91" s="37">
        <v>0</v>
      </c>
      <c r="K91" s="37">
        <v>0</v>
      </c>
      <c r="L91" s="37">
        <v>0</v>
      </c>
      <c r="M91" s="37">
        <v>0</v>
      </c>
      <c r="N91" s="37">
        <v>0</v>
      </c>
      <c r="O91" s="37">
        <v>0</v>
      </c>
      <c r="P91" s="37">
        <v>0</v>
      </c>
      <c r="Q91" s="37">
        <v>0</v>
      </c>
      <c r="R91" s="37">
        <v>0</v>
      </c>
      <c r="S91" s="37">
        <v>0</v>
      </c>
      <c r="T91" s="37">
        <v>0</v>
      </c>
      <c r="U91" s="37">
        <v>0</v>
      </c>
      <c r="V91" s="37">
        <v>0</v>
      </c>
      <c r="W91" s="37">
        <v>0</v>
      </c>
      <c r="X91" s="37">
        <v>0</v>
      </c>
      <c r="Y91" s="37">
        <v>0</v>
      </c>
      <c r="Z91" s="37">
        <f>'Prielaidos (LTGI) RAKS'!W40</f>
        <v>0</v>
      </c>
      <c r="AA91" s="37">
        <v>0</v>
      </c>
      <c r="AB91" s="37">
        <v>0</v>
      </c>
      <c r="AC91" s="37">
        <v>0</v>
      </c>
      <c r="AD91" s="37">
        <v>0</v>
      </c>
      <c r="AE91" s="37">
        <v>0</v>
      </c>
      <c r="AF91" s="37">
        <v>0</v>
      </c>
      <c r="AG91" s="37">
        <v>0</v>
      </c>
      <c r="AH91" s="37">
        <v>0</v>
      </c>
      <c r="AI91" s="37">
        <v>0</v>
      </c>
      <c r="AJ91" s="37">
        <v>0</v>
      </c>
      <c r="AK91" s="37">
        <v>0</v>
      </c>
      <c r="AL91" s="37">
        <v>0</v>
      </c>
      <c r="AM91" s="37">
        <v>0</v>
      </c>
      <c r="AN91" s="37">
        <v>0</v>
      </c>
      <c r="AO91" s="37">
        <v>0</v>
      </c>
      <c r="AP91" s="37">
        <f>'Prielaidos (LTGI) RAKS'!AM40</f>
        <v>0</v>
      </c>
      <c r="AQ91" s="37">
        <f>'Prielaidos (LTGI) RAKS'!AN40</f>
        <v>0</v>
      </c>
      <c r="AR91" s="37">
        <f>'Prielaidos (LTGI) RAKS'!AO40</f>
        <v>0</v>
      </c>
      <c r="AS91" s="37">
        <f>'Prielaidos (LTGI) RAKS'!AP40</f>
        <v>0</v>
      </c>
      <c r="AT91" s="37">
        <f>'Prielaidos (LTGI) RAKS'!AQ40</f>
        <v>0</v>
      </c>
      <c r="AU91" s="37">
        <f>'Prielaidos (LTGI) RAKS'!AR40</f>
        <v>0</v>
      </c>
      <c r="AV91" s="37">
        <f>'Prielaidos (LTGI) RAKS'!AS40</f>
        <v>0</v>
      </c>
      <c r="AW91" s="37">
        <f>'Prielaidos (LTGI) RAKS'!AT40</f>
        <v>0</v>
      </c>
      <c r="AX91" s="37">
        <f>'Prielaidos (LTGI) RAKS'!AU40</f>
        <v>0</v>
      </c>
      <c r="AY91" s="37">
        <f>'Prielaidos (LTGI) RAKS'!AV40</f>
        <v>0</v>
      </c>
      <c r="AZ91" s="37">
        <f>'Prielaidos (LTGI) RAKS'!AW40</f>
        <v>0</v>
      </c>
      <c r="BA91" s="37">
        <f>'Prielaidos (LTGI) RAKS'!AX40</f>
        <v>0</v>
      </c>
      <c r="BB91" s="37">
        <f>'Prielaidos (LTGI) RAKS'!AY40</f>
        <v>0</v>
      </c>
      <c r="BC91" s="37">
        <f>'Prielaidos (LTGI) RAKS'!AZ40</f>
        <v>0</v>
      </c>
      <c r="BD91" s="37">
        <f>'Prielaidos (LTGI) RAKS'!BA40</f>
        <v>0</v>
      </c>
      <c r="BE91" s="37">
        <f>'Prielaidos (LTGI) RAKS'!BB40</f>
        <v>0</v>
      </c>
      <c r="BF91" s="37">
        <f>'Prielaidos (LTGI) RAKS'!BC40</f>
        <v>0</v>
      </c>
      <c r="BG91" s="37">
        <f>'Prielaidos (LTGI) RAKS'!BD40</f>
        <v>0</v>
      </c>
      <c r="BH91" s="37">
        <f>'Prielaidos (LTGI) RAKS'!BE40</f>
        <v>0</v>
      </c>
      <c r="BI91" s="37">
        <f>'Prielaidos (LTGI) RAKS'!BF40</f>
        <v>0</v>
      </c>
      <c r="BJ91" s="37">
        <f>'Prielaidos (LTGI) RAKS'!BG40</f>
        <v>0</v>
      </c>
      <c r="BK91" s="37">
        <f>'Prielaidos (LTGI) RAKS'!BH40</f>
        <v>0</v>
      </c>
      <c r="BL91" s="37">
        <f>'Prielaidos (LTGI) RAKS'!BI40</f>
        <v>0</v>
      </c>
      <c r="BM91" s="37">
        <f>'Prielaidos (LTGI) RAKS'!BJ40</f>
        <v>0</v>
      </c>
      <c r="BN91" s="37">
        <f>'Prielaidos (LTGI) RAKS'!BK40</f>
        <v>0</v>
      </c>
      <c r="BO91" s="37">
        <f>'Prielaidos (LTGI) RAKS'!BL40</f>
        <v>0</v>
      </c>
      <c r="BP91" s="37">
        <f>'Prielaidos (LTGI) RAKS'!BM40</f>
        <v>0</v>
      </c>
      <c r="BQ91" s="37">
        <f>'Prielaidos (LTGI) RAKS'!BN40</f>
        <v>0</v>
      </c>
      <c r="BR91" s="37">
        <f>'Prielaidos (LTGI) RAKS'!BO40</f>
        <v>0</v>
      </c>
      <c r="BS91" s="37">
        <f>'Prielaidos (LTGI) RAKS'!BP40</f>
        <v>0</v>
      </c>
      <c r="BT91" s="37">
        <f>'Prielaidos (LTGI) RAKS'!BQ40</f>
        <v>0</v>
      </c>
      <c r="BU91" s="37">
        <f>'Prielaidos (LTGI) RAKS'!BR40</f>
        <v>0</v>
      </c>
      <c r="BV91" s="37">
        <f>'Prielaidos (LTGI) RAKS'!BS40</f>
        <v>0</v>
      </c>
      <c r="BW91" s="37">
        <f>'Prielaidos (LTGI) RAKS'!BT40</f>
        <v>0</v>
      </c>
      <c r="BX91" s="37">
        <f>'Prielaidos (LTGI) RAKS'!BU40</f>
        <v>0</v>
      </c>
      <c r="BY91" s="37">
        <f>'Prielaidos (LTGI) RAKS'!BV40</f>
        <v>0</v>
      </c>
      <c r="BZ91" s="37">
        <f>'Prielaidos (LTGI) RAKS'!BW40</f>
        <v>0</v>
      </c>
      <c r="CA91" s="37">
        <f>'Prielaidos (LTGI) RAKS'!BX40</f>
        <v>0</v>
      </c>
      <c r="CB91" s="37">
        <f>'Prielaidos (LTGI) RAKS'!BY40</f>
        <v>0</v>
      </c>
      <c r="CC91" s="37">
        <f>'Prielaidos (LTGI) RAKS'!BZ40</f>
        <v>0</v>
      </c>
      <c r="CD91" s="37">
        <f>'Prielaidos (LTGI) RAKS'!CA40</f>
        <v>0</v>
      </c>
      <c r="CE91" s="37">
        <f>'Prielaidos (LTGI) RAKS'!CB40</f>
        <v>0</v>
      </c>
      <c r="CF91" s="37">
        <f>'Prielaidos (LTGI) RAKS'!CC40</f>
        <v>0</v>
      </c>
      <c r="CG91" s="37">
        <f>'Prielaidos (LTGI) RAKS'!CD40</f>
        <v>0</v>
      </c>
      <c r="CH91" s="37">
        <f>'Prielaidos (LTGI) RAKS'!CE40</f>
        <v>0</v>
      </c>
      <c r="CI91" s="37">
        <f>'Prielaidos (LTGI) RAKS'!CF40</f>
        <v>0</v>
      </c>
      <c r="CJ91" s="37">
        <f>'Prielaidos (LTGI) RAKS'!CG40</f>
        <v>0</v>
      </c>
      <c r="CK91" s="37">
        <f>'Prielaidos (LTGI) RAKS'!CH40</f>
        <v>0</v>
      </c>
      <c r="CL91" s="37">
        <f>'Prielaidos (LTGI) RAKS'!CI40</f>
        <v>0</v>
      </c>
      <c r="CM91" s="37">
        <f>'Prielaidos (LTGI) RAKS'!CJ40</f>
        <v>0</v>
      </c>
      <c r="CN91" s="37">
        <f>'Prielaidos (LTGI) RAKS'!CK40</f>
        <v>0</v>
      </c>
      <c r="CO91" s="37">
        <f>'Prielaidos (LTGI) RAKS'!CL40</f>
        <v>0</v>
      </c>
      <c r="CP91" s="37">
        <f>'Prielaidos (LTGI) RAKS'!CM40</f>
        <v>0</v>
      </c>
      <c r="CQ91" s="37">
        <f>'Prielaidos (LTGI) RAKS'!CN40</f>
        <v>0</v>
      </c>
      <c r="CR91" s="37">
        <f>'Prielaidos (LTGI) RAKS'!CO40</f>
        <v>0</v>
      </c>
      <c r="CS91" s="37">
        <f>'Prielaidos (LTGI) RAKS'!CP40</f>
        <v>0</v>
      </c>
      <c r="CT91" s="37">
        <f>'Prielaidos (LTGI) RAKS'!CQ40</f>
        <v>0</v>
      </c>
      <c r="CU91" s="37">
        <f>'Prielaidos (LTGI) RAKS'!CR40</f>
        <v>0</v>
      </c>
      <c r="CV91" s="37">
        <f>'Prielaidos (LTGI) RAKS'!CS40</f>
        <v>0</v>
      </c>
      <c r="CW91" s="37">
        <f>'Prielaidos (LTGI) RAKS'!CT40</f>
        <v>0</v>
      </c>
      <c r="CX91" s="37">
        <f>'Prielaidos (LTGI) RAKS'!CU40</f>
        <v>0</v>
      </c>
      <c r="CY91" s="37">
        <f>'Prielaidos (LTGI) RAKS'!CV40</f>
        <v>0</v>
      </c>
      <c r="CZ91" s="37">
        <f>'Prielaidos (LTGI) RAKS'!CW40</f>
        <v>0</v>
      </c>
      <c r="DA91" s="37">
        <f>'Prielaidos (LTGI) RAKS'!CX40</f>
        <v>0</v>
      </c>
      <c r="DB91" s="37">
        <f>'Prielaidos (LTGI) RAKS'!CY40</f>
        <v>0</v>
      </c>
      <c r="DC91" s="37">
        <f>'Prielaidos (LTGI) RAKS'!CZ40</f>
        <v>0</v>
      </c>
      <c r="DE91" s="45">
        <f t="shared" si="58"/>
        <v>0</v>
      </c>
      <c r="DF91" s="45">
        <f t="shared" si="49"/>
        <v>0</v>
      </c>
      <c r="DG91">
        <f t="shared" si="59"/>
        <v>21</v>
      </c>
    </row>
    <row r="92" spans="1:112" ht="14.4">
      <c r="A92" s="123">
        <v>81</v>
      </c>
      <c r="B92" s="5" t="str">
        <f>$B$88&amp;"4."</f>
        <v>G.4.</v>
      </c>
      <c r="C92" s="163"/>
      <c r="D92" s="5"/>
      <c r="E92" s="192">
        <v>0.21</v>
      </c>
      <c r="F92" s="34">
        <f>H92+NPV(FD,I92:INDEX(I92:DC92,PAL))</f>
        <v>0</v>
      </c>
      <c r="G92" s="34">
        <f>SUMIF($H$5:$DC$5,"&lt;="&amp;PAL,$H92:$DC92)</f>
        <v>0</v>
      </c>
      <c r="H92" s="37">
        <v>0</v>
      </c>
      <c r="I92" s="37">
        <v>0</v>
      </c>
      <c r="J92" s="37">
        <v>0</v>
      </c>
      <c r="K92" s="37">
        <v>0</v>
      </c>
      <c r="L92" s="37">
        <v>0</v>
      </c>
      <c r="M92" s="37">
        <v>0</v>
      </c>
      <c r="N92" s="37">
        <v>0</v>
      </c>
      <c r="O92" s="37">
        <v>0</v>
      </c>
      <c r="P92" s="37">
        <v>0</v>
      </c>
      <c r="Q92" s="37">
        <v>0</v>
      </c>
      <c r="R92" s="37">
        <v>0</v>
      </c>
      <c r="S92" s="37">
        <v>0</v>
      </c>
      <c r="T92" s="37">
        <v>0</v>
      </c>
      <c r="U92" s="37">
        <v>0</v>
      </c>
      <c r="V92" s="37">
        <v>0</v>
      </c>
      <c r="W92" s="37">
        <v>0</v>
      </c>
      <c r="X92" s="37">
        <v>0</v>
      </c>
      <c r="Y92" s="37">
        <v>0</v>
      </c>
      <c r="Z92" s="37">
        <v>0</v>
      </c>
      <c r="AA92" s="37">
        <v>0</v>
      </c>
      <c r="AB92" s="37">
        <v>0</v>
      </c>
      <c r="AC92" s="37">
        <v>0</v>
      </c>
      <c r="AD92" s="37">
        <v>0</v>
      </c>
      <c r="AE92" s="37">
        <v>0</v>
      </c>
      <c r="AF92" s="37">
        <v>0</v>
      </c>
      <c r="AG92" s="37">
        <v>0</v>
      </c>
      <c r="AH92" s="37">
        <v>0</v>
      </c>
      <c r="AI92" s="37">
        <v>0</v>
      </c>
      <c r="AJ92" s="37">
        <v>0</v>
      </c>
      <c r="AK92" s="37">
        <v>0</v>
      </c>
      <c r="AL92" s="37">
        <v>0</v>
      </c>
      <c r="AM92" s="37">
        <v>0</v>
      </c>
      <c r="AN92" s="37">
        <v>0</v>
      </c>
      <c r="AO92" s="37">
        <v>0</v>
      </c>
      <c r="AP92" s="37">
        <v>0</v>
      </c>
      <c r="AQ92" s="37">
        <v>0</v>
      </c>
      <c r="AR92" s="37">
        <v>0</v>
      </c>
      <c r="AS92" s="37">
        <v>0</v>
      </c>
      <c r="AT92" s="37">
        <v>0</v>
      </c>
      <c r="AU92" s="37">
        <v>0</v>
      </c>
      <c r="AV92" s="37">
        <v>0</v>
      </c>
      <c r="AW92" s="37">
        <v>0</v>
      </c>
      <c r="AX92" s="37">
        <v>0</v>
      </c>
      <c r="AY92" s="37">
        <v>0</v>
      </c>
      <c r="AZ92" s="37">
        <v>0</v>
      </c>
      <c r="BA92" s="37">
        <v>0</v>
      </c>
      <c r="BB92" s="37">
        <v>0</v>
      </c>
      <c r="BC92" s="37">
        <v>0</v>
      </c>
      <c r="BD92" s="37">
        <v>0</v>
      </c>
      <c r="BE92" s="37">
        <v>0</v>
      </c>
      <c r="BF92" s="37">
        <v>0</v>
      </c>
      <c r="BG92" s="37">
        <v>0</v>
      </c>
      <c r="BH92" s="37">
        <v>0</v>
      </c>
      <c r="BI92" s="37">
        <v>0</v>
      </c>
      <c r="BJ92" s="37">
        <v>0</v>
      </c>
      <c r="BK92" s="37">
        <v>0</v>
      </c>
      <c r="BL92" s="37">
        <v>0</v>
      </c>
      <c r="BM92" s="37">
        <v>0</v>
      </c>
      <c r="BN92" s="37">
        <v>0</v>
      </c>
      <c r="BO92" s="37">
        <v>0</v>
      </c>
      <c r="BP92" s="37">
        <v>0</v>
      </c>
      <c r="BQ92" s="37">
        <v>0</v>
      </c>
      <c r="BR92" s="37">
        <v>0</v>
      </c>
      <c r="BS92" s="37">
        <v>0</v>
      </c>
      <c r="BT92" s="37">
        <v>0</v>
      </c>
      <c r="BU92" s="37">
        <v>0</v>
      </c>
      <c r="BV92" s="37">
        <v>0</v>
      </c>
      <c r="BW92" s="37">
        <v>0</v>
      </c>
      <c r="BX92" s="37">
        <v>0</v>
      </c>
      <c r="BY92" s="37">
        <v>0</v>
      </c>
      <c r="BZ92" s="37">
        <v>0</v>
      </c>
      <c r="CA92" s="37">
        <v>0</v>
      </c>
      <c r="CB92" s="37">
        <v>0</v>
      </c>
      <c r="CC92" s="37">
        <v>0</v>
      </c>
      <c r="CD92" s="37">
        <v>0</v>
      </c>
      <c r="CE92" s="37">
        <v>0</v>
      </c>
      <c r="CF92" s="37">
        <v>0</v>
      </c>
      <c r="CG92" s="37">
        <v>0</v>
      </c>
      <c r="CH92" s="37">
        <v>0</v>
      </c>
      <c r="CI92" s="37">
        <v>0</v>
      </c>
      <c r="CJ92" s="37">
        <v>0</v>
      </c>
      <c r="CK92" s="37">
        <v>0</v>
      </c>
      <c r="CL92" s="37">
        <v>0</v>
      </c>
      <c r="CM92" s="37">
        <v>0</v>
      </c>
      <c r="CN92" s="37">
        <v>0</v>
      </c>
      <c r="CO92" s="37">
        <v>0</v>
      </c>
      <c r="CP92" s="37">
        <v>0</v>
      </c>
      <c r="CQ92" s="37">
        <v>0</v>
      </c>
      <c r="CR92" s="37">
        <v>0</v>
      </c>
      <c r="CS92" s="37">
        <v>0</v>
      </c>
      <c r="CT92" s="37">
        <v>0</v>
      </c>
      <c r="CU92" s="37">
        <v>0</v>
      </c>
      <c r="CV92" s="37">
        <v>0</v>
      </c>
      <c r="CW92" s="37">
        <v>0</v>
      </c>
      <c r="CX92" s="37">
        <v>0</v>
      </c>
      <c r="CY92" s="37">
        <v>0</v>
      </c>
      <c r="CZ92" s="37">
        <v>0</v>
      </c>
      <c r="DA92" s="37">
        <v>0</v>
      </c>
      <c r="DB92" s="37">
        <v>0</v>
      </c>
      <c r="DC92" s="37">
        <v>0</v>
      </c>
      <c r="DE92" s="45">
        <f t="shared" si="58"/>
        <v>0</v>
      </c>
      <c r="DF92" s="45">
        <f t="shared" si="49"/>
        <v>0</v>
      </c>
      <c r="DG92">
        <f t="shared" si="59"/>
        <v>21</v>
      </c>
    </row>
    <row r="93" spans="1:112" ht="14.4">
      <c r="A93" s="123">
        <v>82</v>
      </c>
      <c r="B93" s="5" t="str">
        <f>$B$88&amp;"5."</f>
        <v>G.5.</v>
      </c>
      <c r="C93" s="163"/>
      <c r="D93" s="5"/>
      <c r="E93" s="192">
        <v>0.21</v>
      </c>
      <c r="F93" s="34">
        <f>H93+NPV(FD,I93:INDEX(I93:DC93,PAL))</f>
        <v>0</v>
      </c>
      <c r="G93" s="34">
        <f>SUMIF($H$5:$DC$5,"&lt;="&amp;PAL,$H93:$DC93)</f>
        <v>0</v>
      </c>
      <c r="H93" s="37">
        <v>0</v>
      </c>
      <c r="I93" s="37">
        <v>0</v>
      </c>
      <c r="J93" s="37">
        <v>0</v>
      </c>
      <c r="K93" s="37">
        <v>0</v>
      </c>
      <c r="L93" s="37">
        <v>0</v>
      </c>
      <c r="M93" s="37">
        <v>0</v>
      </c>
      <c r="N93" s="37">
        <v>0</v>
      </c>
      <c r="O93" s="37">
        <v>0</v>
      </c>
      <c r="P93" s="37">
        <v>0</v>
      </c>
      <c r="Q93" s="37">
        <v>0</v>
      </c>
      <c r="R93" s="37">
        <v>0</v>
      </c>
      <c r="S93" s="37">
        <v>0</v>
      </c>
      <c r="T93" s="37">
        <v>0</v>
      </c>
      <c r="U93" s="37">
        <v>0</v>
      </c>
      <c r="V93" s="37">
        <v>0</v>
      </c>
      <c r="W93" s="37">
        <v>0</v>
      </c>
      <c r="X93" s="37">
        <v>0</v>
      </c>
      <c r="Y93" s="37">
        <v>0</v>
      </c>
      <c r="Z93" s="37">
        <v>0</v>
      </c>
      <c r="AA93" s="37">
        <v>0</v>
      </c>
      <c r="AB93" s="37">
        <v>0</v>
      </c>
      <c r="AC93" s="37">
        <v>0</v>
      </c>
      <c r="AD93" s="37">
        <v>0</v>
      </c>
      <c r="AE93" s="37">
        <v>0</v>
      </c>
      <c r="AF93" s="37">
        <v>0</v>
      </c>
      <c r="AG93" s="37">
        <v>0</v>
      </c>
      <c r="AH93" s="37">
        <v>0</v>
      </c>
      <c r="AI93" s="37">
        <v>0</v>
      </c>
      <c r="AJ93" s="37">
        <v>0</v>
      </c>
      <c r="AK93" s="37">
        <v>0</v>
      </c>
      <c r="AL93" s="37">
        <v>0</v>
      </c>
      <c r="AM93" s="37">
        <v>0</v>
      </c>
      <c r="AN93" s="37">
        <v>0</v>
      </c>
      <c r="AO93" s="37">
        <v>0</v>
      </c>
      <c r="AP93" s="37">
        <v>0</v>
      </c>
      <c r="AQ93" s="37">
        <v>0</v>
      </c>
      <c r="AR93" s="37">
        <v>0</v>
      </c>
      <c r="AS93" s="37">
        <v>0</v>
      </c>
      <c r="AT93" s="37">
        <v>0</v>
      </c>
      <c r="AU93" s="37">
        <v>0</v>
      </c>
      <c r="AV93" s="37">
        <v>0</v>
      </c>
      <c r="AW93" s="37">
        <v>0</v>
      </c>
      <c r="AX93" s="37">
        <v>0</v>
      </c>
      <c r="AY93" s="37">
        <v>0</v>
      </c>
      <c r="AZ93" s="37">
        <v>0</v>
      </c>
      <c r="BA93" s="37">
        <v>0</v>
      </c>
      <c r="BB93" s="37">
        <v>0</v>
      </c>
      <c r="BC93" s="37">
        <v>0</v>
      </c>
      <c r="BD93" s="37">
        <v>0</v>
      </c>
      <c r="BE93" s="37">
        <v>0</v>
      </c>
      <c r="BF93" s="37">
        <v>0</v>
      </c>
      <c r="BG93" s="37">
        <v>0</v>
      </c>
      <c r="BH93" s="37">
        <v>0</v>
      </c>
      <c r="BI93" s="37">
        <v>0</v>
      </c>
      <c r="BJ93" s="37">
        <v>0</v>
      </c>
      <c r="BK93" s="37">
        <v>0</v>
      </c>
      <c r="BL93" s="37">
        <v>0</v>
      </c>
      <c r="BM93" s="37">
        <v>0</v>
      </c>
      <c r="BN93" s="37">
        <v>0</v>
      </c>
      <c r="BO93" s="37">
        <v>0</v>
      </c>
      <c r="BP93" s="37">
        <v>0</v>
      </c>
      <c r="BQ93" s="37">
        <v>0</v>
      </c>
      <c r="BR93" s="37">
        <v>0</v>
      </c>
      <c r="BS93" s="37">
        <v>0</v>
      </c>
      <c r="BT93" s="37">
        <v>0</v>
      </c>
      <c r="BU93" s="37">
        <v>0</v>
      </c>
      <c r="BV93" s="37">
        <v>0</v>
      </c>
      <c r="BW93" s="37">
        <v>0</v>
      </c>
      <c r="BX93" s="37">
        <v>0</v>
      </c>
      <c r="BY93" s="37">
        <v>0</v>
      </c>
      <c r="BZ93" s="37">
        <v>0</v>
      </c>
      <c r="CA93" s="37">
        <v>0</v>
      </c>
      <c r="CB93" s="37">
        <v>0</v>
      </c>
      <c r="CC93" s="37">
        <v>0</v>
      </c>
      <c r="CD93" s="37">
        <v>0</v>
      </c>
      <c r="CE93" s="37">
        <v>0</v>
      </c>
      <c r="CF93" s="37">
        <v>0</v>
      </c>
      <c r="CG93" s="37">
        <v>0</v>
      </c>
      <c r="CH93" s="37">
        <v>0</v>
      </c>
      <c r="CI93" s="37">
        <v>0</v>
      </c>
      <c r="CJ93" s="37">
        <v>0</v>
      </c>
      <c r="CK93" s="37">
        <v>0</v>
      </c>
      <c r="CL93" s="37">
        <v>0</v>
      </c>
      <c r="CM93" s="37">
        <v>0</v>
      </c>
      <c r="CN93" s="37">
        <v>0</v>
      </c>
      <c r="CO93" s="37">
        <v>0</v>
      </c>
      <c r="CP93" s="37">
        <v>0</v>
      </c>
      <c r="CQ93" s="37">
        <v>0</v>
      </c>
      <c r="CR93" s="37">
        <v>0</v>
      </c>
      <c r="CS93" s="37">
        <v>0</v>
      </c>
      <c r="CT93" s="37">
        <v>0</v>
      </c>
      <c r="CU93" s="37">
        <v>0</v>
      </c>
      <c r="CV93" s="37">
        <v>0</v>
      </c>
      <c r="CW93" s="37">
        <v>0</v>
      </c>
      <c r="CX93" s="37">
        <v>0</v>
      </c>
      <c r="CY93" s="37">
        <v>0</v>
      </c>
      <c r="CZ93" s="37">
        <v>0</v>
      </c>
      <c r="DA93" s="37">
        <v>0</v>
      </c>
      <c r="DB93" s="37">
        <v>0</v>
      </c>
      <c r="DC93" s="37">
        <v>0</v>
      </c>
      <c r="DE93" s="45">
        <f t="shared" si="58"/>
        <v>0</v>
      </c>
      <c r="DF93" s="45">
        <f t="shared" si="49"/>
        <v>0</v>
      </c>
      <c r="DG93">
        <f t="shared" si="59"/>
        <v>21</v>
      </c>
    </row>
    <row r="94" spans="1:112" ht="14.4">
      <c r="A94" s="123">
        <v>83</v>
      </c>
      <c r="B94" s="5" t="str">
        <f>$B$88&amp;"6."</f>
        <v>G.6.</v>
      </c>
      <c r="C94" s="163" t="s">
        <v>760</v>
      </c>
      <c r="D94" s="5"/>
      <c r="E94" s="192">
        <v>0</v>
      </c>
      <c r="F94" s="34">
        <f>H94+NPV(FD,I94:INDEX(I94:DC94,PAL))</f>
        <v>54606.187883376973</v>
      </c>
      <c r="G94" s="34">
        <f>SUMIF($H$5:$DC$5,"&lt;="&amp;PAL,$H94:$DC94)</f>
        <v>104875.02380952386</v>
      </c>
      <c r="H94" s="37">
        <v>0</v>
      </c>
      <c r="I94" s="37">
        <v>0</v>
      </c>
      <c r="J94" s="37">
        <f>'Prielaidos (LTGI)'!$K54</f>
        <v>3084.5595238095234</v>
      </c>
      <c r="K94" s="37">
        <f>'Prielaidos (LTGI)'!$K54</f>
        <v>3084.5595238095234</v>
      </c>
      <c r="L94" s="37">
        <f>'Prielaidos (LTGI)'!$K54</f>
        <v>3084.5595238095234</v>
      </c>
      <c r="M94" s="37">
        <f>'Prielaidos (LTGI)'!$K54</f>
        <v>3084.5595238095234</v>
      </c>
      <c r="N94" s="37">
        <f>'Prielaidos (LTGI)'!$K54</f>
        <v>3084.5595238095234</v>
      </c>
      <c r="O94" s="37">
        <f>'Prielaidos (LTGI)'!$K54</f>
        <v>3084.5595238095234</v>
      </c>
      <c r="P94" s="37">
        <f>'Prielaidos (LTGI)'!$K54</f>
        <v>3084.5595238095234</v>
      </c>
      <c r="Q94" s="37">
        <f>'Prielaidos (LTGI)'!$K54</f>
        <v>3084.5595238095234</v>
      </c>
      <c r="R94" s="37">
        <f>'Prielaidos (LTGI)'!$K54</f>
        <v>3084.5595238095234</v>
      </c>
      <c r="S94" s="37">
        <f>'Prielaidos (LTGI)'!$K54</f>
        <v>3084.5595238095234</v>
      </c>
      <c r="T94" s="37">
        <f>'Prielaidos (LTGI)'!$K54</f>
        <v>3084.5595238095234</v>
      </c>
      <c r="U94" s="37">
        <f>'Prielaidos (LTGI)'!$K54</f>
        <v>3084.5595238095234</v>
      </c>
      <c r="V94" s="37">
        <f>'Prielaidos (LTGI)'!$K54</f>
        <v>3084.5595238095234</v>
      </c>
      <c r="W94" s="37">
        <f>'Prielaidos (LTGI)'!$K54</f>
        <v>3084.5595238095234</v>
      </c>
      <c r="X94" s="37">
        <f>'Prielaidos (LTGI)'!$K54</f>
        <v>3084.5595238095234</v>
      </c>
      <c r="Y94" s="37">
        <f>'Prielaidos (LTGI)'!$K54</f>
        <v>3084.5595238095234</v>
      </c>
      <c r="Z94" s="37">
        <f>'Prielaidos (LTGI)'!$K54</f>
        <v>3084.5595238095234</v>
      </c>
      <c r="AA94" s="37">
        <f>'Prielaidos (LTGI)'!$K54</f>
        <v>3084.5595238095234</v>
      </c>
      <c r="AB94" s="37">
        <f>'Prielaidos (LTGI)'!$K54</f>
        <v>3084.5595238095234</v>
      </c>
      <c r="AC94" s="37">
        <f>'Prielaidos (LTGI)'!$K54</f>
        <v>3084.5595238095234</v>
      </c>
      <c r="AD94" s="37">
        <f>'Prielaidos (LTGI)'!$K54</f>
        <v>3084.5595238095234</v>
      </c>
      <c r="AE94" s="37">
        <f>'Prielaidos (LTGI)'!$K54</f>
        <v>3084.5595238095234</v>
      </c>
      <c r="AF94" s="37">
        <f>'Prielaidos (LTGI)'!$K54</f>
        <v>3084.5595238095234</v>
      </c>
      <c r="AG94" s="37">
        <f>'Prielaidos (LTGI)'!$K54</f>
        <v>3084.5595238095234</v>
      </c>
      <c r="AH94" s="37">
        <f>'Prielaidos (LTGI)'!$K54</f>
        <v>3084.5595238095234</v>
      </c>
      <c r="AI94" s="37">
        <f>'Prielaidos (LTGI)'!$K54</f>
        <v>3084.5595238095234</v>
      </c>
      <c r="AJ94" s="37">
        <f>'Prielaidos (LTGI)'!$K54</f>
        <v>3084.5595238095234</v>
      </c>
      <c r="AK94" s="37">
        <f>'Prielaidos (LTGI)'!$K54</f>
        <v>3084.5595238095234</v>
      </c>
      <c r="AL94" s="37">
        <f>'Prielaidos (LTGI)'!$K54</f>
        <v>3084.5595238095234</v>
      </c>
      <c r="AM94" s="37">
        <f>'Prielaidos (LTGI)'!$K54</f>
        <v>3084.5595238095234</v>
      </c>
      <c r="AN94" s="37">
        <f>'Prielaidos (LTGI)'!$K54</f>
        <v>3084.5595238095234</v>
      </c>
      <c r="AO94" s="37">
        <f>'Prielaidos (LTGI)'!$K54</f>
        <v>3084.5595238095234</v>
      </c>
      <c r="AP94" s="37">
        <f>'Prielaidos (LTGI)'!$K54</f>
        <v>3084.5595238095234</v>
      </c>
      <c r="AQ94" s="37">
        <f>'Prielaidos (LTGI)'!$K54</f>
        <v>3084.5595238095234</v>
      </c>
      <c r="AR94" s="37">
        <v>0</v>
      </c>
      <c r="AS94" s="37">
        <v>0</v>
      </c>
      <c r="AT94" s="37">
        <v>0</v>
      </c>
      <c r="AU94" s="37">
        <v>0</v>
      </c>
      <c r="AV94" s="37">
        <v>0</v>
      </c>
      <c r="AW94" s="37">
        <v>0</v>
      </c>
      <c r="AX94" s="37">
        <v>0</v>
      </c>
      <c r="AY94" s="37">
        <v>0</v>
      </c>
      <c r="AZ94" s="37">
        <v>0</v>
      </c>
      <c r="BA94" s="37">
        <v>0</v>
      </c>
      <c r="BB94" s="37">
        <v>0</v>
      </c>
      <c r="BC94" s="37">
        <v>0</v>
      </c>
      <c r="BD94" s="37">
        <v>0</v>
      </c>
      <c r="BE94" s="37">
        <v>0</v>
      </c>
      <c r="BF94" s="37">
        <v>0</v>
      </c>
      <c r="BG94" s="37">
        <v>0</v>
      </c>
      <c r="BH94" s="37">
        <v>0</v>
      </c>
      <c r="BI94" s="37">
        <v>0</v>
      </c>
      <c r="BJ94" s="37">
        <v>0</v>
      </c>
      <c r="BK94" s="37">
        <v>0</v>
      </c>
      <c r="BL94" s="37">
        <v>0</v>
      </c>
      <c r="BM94" s="37">
        <v>0</v>
      </c>
      <c r="BN94" s="37">
        <v>0</v>
      </c>
      <c r="BO94" s="37">
        <v>0</v>
      </c>
      <c r="BP94" s="37">
        <v>0</v>
      </c>
      <c r="BQ94" s="37">
        <v>0</v>
      </c>
      <c r="BR94" s="37">
        <v>0</v>
      </c>
      <c r="BS94" s="37">
        <v>0</v>
      </c>
      <c r="BT94" s="37">
        <v>0</v>
      </c>
      <c r="BU94" s="37">
        <v>0</v>
      </c>
      <c r="BV94" s="37">
        <v>0</v>
      </c>
      <c r="BW94" s="37">
        <v>0</v>
      </c>
      <c r="BX94" s="37">
        <v>0</v>
      </c>
      <c r="BY94" s="37">
        <v>0</v>
      </c>
      <c r="BZ94" s="37">
        <v>0</v>
      </c>
      <c r="CA94" s="37">
        <v>0</v>
      </c>
      <c r="CB94" s="37">
        <v>0</v>
      </c>
      <c r="CC94" s="37">
        <v>0</v>
      </c>
      <c r="CD94" s="37">
        <v>0</v>
      </c>
      <c r="CE94" s="37">
        <v>0</v>
      </c>
      <c r="CF94" s="37">
        <v>0</v>
      </c>
      <c r="CG94" s="37">
        <v>0</v>
      </c>
      <c r="CH94" s="37">
        <v>0</v>
      </c>
      <c r="CI94" s="37">
        <v>0</v>
      </c>
      <c r="CJ94" s="37">
        <v>0</v>
      </c>
      <c r="CK94" s="37">
        <v>0</v>
      </c>
      <c r="CL94" s="37">
        <v>0</v>
      </c>
      <c r="CM94" s="37">
        <v>0</v>
      </c>
      <c r="CN94" s="37">
        <v>0</v>
      </c>
      <c r="CO94" s="37">
        <v>0</v>
      </c>
      <c r="CP94" s="37">
        <v>0</v>
      </c>
      <c r="CQ94" s="37">
        <v>0</v>
      </c>
      <c r="CR94" s="37">
        <v>0</v>
      </c>
      <c r="CS94" s="37">
        <v>0</v>
      </c>
      <c r="CT94" s="37">
        <v>0</v>
      </c>
      <c r="CU94" s="37">
        <v>0</v>
      </c>
      <c r="CV94" s="37">
        <v>0</v>
      </c>
      <c r="CW94" s="37">
        <v>0</v>
      </c>
      <c r="CX94" s="37">
        <v>0</v>
      </c>
      <c r="CY94" s="37">
        <v>0</v>
      </c>
      <c r="CZ94" s="37">
        <v>0</v>
      </c>
      <c r="DA94" s="37">
        <v>0</v>
      </c>
      <c r="DB94" s="37">
        <v>0</v>
      </c>
      <c r="DC94" s="37">
        <v>0</v>
      </c>
      <c r="DE94" s="45">
        <f t="shared" si="58"/>
        <v>0</v>
      </c>
      <c r="DF94" s="45">
        <f t="shared" si="49"/>
        <v>34</v>
      </c>
      <c r="DG94">
        <f t="shared" si="59"/>
        <v>0</v>
      </c>
    </row>
    <row r="95" spans="1:112" ht="14.4">
      <c r="A95" s="123">
        <v>84</v>
      </c>
      <c r="B95" s="5" t="str">
        <f>$B$88&amp;"7."</f>
        <v>G.7.</v>
      </c>
      <c r="C95" s="163" t="s">
        <v>761</v>
      </c>
      <c r="D95" s="5"/>
      <c r="E95" s="192">
        <v>0.21</v>
      </c>
      <c r="F95" s="34">
        <f>H95+NPV(FD,I95:INDEX(I95:DC95,PAL))</f>
        <v>2894145.11631345</v>
      </c>
      <c r="G95" s="34">
        <f>SUMIF($H$5:$DC$5,"&lt;="&amp;PAL,$H95:$DC95)</f>
        <v>5558409.2159999972</v>
      </c>
      <c r="H95" s="37">
        <v>0</v>
      </c>
      <c r="I95" s="37">
        <v>0</v>
      </c>
      <c r="J95" s="37">
        <f>'Prielaidos (LTGI)'!$B41</f>
        <v>163482.62400000001</v>
      </c>
      <c r="K95" s="37">
        <f>'Prielaidos (LTGI)'!$B41</f>
        <v>163482.62400000001</v>
      </c>
      <c r="L95" s="37">
        <f>'Prielaidos (LTGI)'!$B41</f>
        <v>163482.62400000001</v>
      </c>
      <c r="M95" s="37">
        <f>'Prielaidos (LTGI)'!$B41</f>
        <v>163482.62400000001</v>
      </c>
      <c r="N95" s="37">
        <f>'Prielaidos (LTGI)'!$B41</f>
        <v>163482.62400000001</v>
      </c>
      <c r="O95" s="37">
        <f>'Prielaidos (LTGI)'!$B41</f>
        <v>163482.62400000001</v>
      </c>
      <c r="P95" s="37">
        <f>'Prielaidos (LTGI)'!$B41</f>
        <v>163482.62400000001</v>
      </c>
      <c r="Q95" s="37">
        <f>'Prielaidos (LTGI)'!$B41</f>
        <v>163482.62400000001</v>
      </c>
      <c r="R95" s="37">
        <f>'Prielaidos (LTGI)'!$B41</f>
        <v>163482.62400000001</v>
      </c>
      <c r="S95" s="37">
        <f>'Prielaidos (LTGI)'!$B41</f>
        <v>163482.62400000001</v>
      </c>
      <c r="T95" s="37">
        <f>'Prielaidos (LTGI)'!$B41</f>
        <v>163482.62400000001</v>
      </c>
      <c r="U95" s="37">
        <f>'Prielaidos (LTGI)'!$B41</f>
        <v>163482.62400000001</v>
      </c>
      <c r="V95" s="37">
        <f>'Prielaidos (LTGI)'!$B41</f>
        <v>163482.62400000001</v>
      </c>
      <c r="W95" s="37">
        <f>'Prielaidos (LTGI)'!$B41</f>
        <v>163482.62400000001</v>
      </c>
      <c r="X95" s="37">
        <f>'Prielaidos (LTGI)'!$B41</f>
        <v>163482.62400000001</v>
      </c>
      <c r="Y95" s="37">
        <f>'Prielaidos (LTGI)'!$B41</f>
        <v>163482.62400000001</v>
      </c>
      <c r="Z95" s="37">
        <f>'Prielaidos (LTGI)'!$B41</f>
        <v>163482.62400000001</v>
      </c>
      <c r="AA95" s="37">
        <f>'Prielaidos (LTGI)'!$B41</f>
        <v>163482.62400000001</v>
      </c>
      <c r="AB95" s="37">
        <f>'Prielaidos (LTGI)'!$B41</f>
        <v>163482.62400000001</v>
      </c>
      <c r="AC95" s="37">
        <f>'Prielaidos (LTGI)'!$B41</f>
        <v>163482.62400000001</v>
      </c>
      <c r="AD95" s="37">
        <f>'Prielaidos (LTGI)'!$B41</f>
        <v>163482.62400000001</v>
      </c>
      <c r="AE95" s="37">
        <f>'Prielaidos (LTGI)'!$B41</f>
        <v>163482.62400000001</v>
      </c>
      <c r="AF95" s="37">
        <f>'Prielaidos (LTGI)'!$B41</f>
        <v>163482.62400000001</v>
      </c>
      <c r="AG95" s="37">
        <f>'Prielaidos (LTGI)'!$B41</f>
        <v>163482.62400000001</v>
      </c>
      <c r="AH95" s="37">
        <f>'Prielaidos (LTGI)'!$B41</f>
        <v>163482.62400000001</v>
      </c>
      <c r="AI95" s="37">
        <f>'Prielaidos (LTGI)'!$B41</f>
        <v>163482.62400000001</v>
      </c>
      <c r="AJ95" s="37">
        <f>'Prielaidos (LTGI)'!$B41</f>
        <v>163482.62400000001</v>
      </c>
      <c r="AK95" s="37">
        <f>'Prielaidos (LTGI)'!$B41</f>
        <v>163482.62400000001</v>
      </c>
      <c r="AL95" s="37">
        <f>'Prielaidos (LTGI)'!$B41</f>
        <v>163482.62400000001</v>
      </c>
      <c r="AM95" s="37">
        <f>'Prielaidos (LTGI)'!$B41</f>
        <v>163482.62400000001</v>
      </c>
      <c r="AN95" s="37">
        <f>'Prielaidos (LTGI)'!$B41</f>
        <v>163482.62400000001</v>
      </c>
      <c r="AO95" s="37">
        <f>'Prielaidos (LTGI)'!$B41</f>
        <v>163482.62400000001</v>
      </c>
      <c r="AP95" s="37">
        <f>'Prielaidos (LTGI)'!$B41</f>
        <v>163482.62400000001</v>
      </c>
      <c r="AQ95" s="37">
        <f>'Prielaidos (LTGI)'!$B41</f>
        <v>163482.62400000001</v>
      </c>
      <c r="AR95" s="37">
        <v>0</v>
      </c>
      <c r="AS95" s="37">
        <v>0</v>
      </c>
      <c r="AT95" s="37">
        <v>0</v>
      </c>
      <c r="AU95" s="37">
        <v>0</v>
      </c>
      <c r="AV95" s="37">
        <v>0</v>
      </c>
      <c r="AW95" s="37">
        <v>0</v>
      </c>
      <c r="AX95" s="37">
        <v>0</v>
      </c>
      <c r="AY95" s="37">
        <v>0</v>
      </c>
      <c r="AZ95" s="37">
        <v>0</v>
      </c>
      <c r="BA95" s="37">
        <v>0</v>
      </c>
      <c r="BB95" s="37">
        <v>0</v>
      </c>
      <c r="BC95" s="37">
        <v>0</v>
      </c>
      <c r="BD95" s="37">
        <v>0</v>
      </c>
      <c r="BE95" s="37">
        <v>0</v>
      </c>
      <c r="BF95" s="37">
        <v>0</v>
      </c>
      <c r="BG95" s="37">
        <v>0</v>
      </c>
      <c r="BH95" s="37">
        <v>0</v>
      </c>
      <c r="BI95" s="37">
        <v>0</v>
      </c>
      <c r="BJ95" s="37">
        <v>0</v>
      </c>
      <c r="BK95" s="37">
        <v>0</v>
      </c>
      <c r="BL95" s="37">
        <v>0</v>
      </c>
      <c r="BM95" s="37">
        <v>0</v>
      </c>
      <c r="BN95" s="37">
        <v>0</v>
      </c>
      <c r="BO95" s="37">
        <v>0</v>
      </c>
      <c r="BP95" s="37">
        <v>0</v>
      </c>
      <c r="BQ95" s="37">
        <v>0</v>
      </c>
      <c r="BR95" s="37">
        <v>0</v>
      </c>
      <c r="BS95" s="37">
        <v>0</v>
      </c>
      <c r="BT95" s="37">
        <v>0</v>
      </c>
      <c r="BU95" s="37">
        <v>0</v>
      </c>
      <c r="BV95" s="37">
        <v>0</v>
      </c>
      <c r="BW95" s="37">
        <v>0</v>
      </c>
      <c r="BX95" s="37">
        <v>0</v>
      </c>
      <c r="BY95" s="37">
        <v>0</v>
      </c>
      <c r="BZ95" s="37">
        <v>0</v>
      </c>
      <c r="CA95" s="37">
        <v>0</v>
      </c>
      <c r="CB95" s="37">
        <v>0</v>
      </c>
      <c r="CC95" s="37">
        <v>0</v>
      </c>
      <c r="CD95" s="37">
        <v>0</v>
      </c>
      <c r="CE95" s="37">
        <v>0</v>
      </c>
      <c r="CF95" s="37">
        <v>0</v>
      </c>
      <c r="CG95" s="37">
        <v>0</v>
      </c>
      <c r="CH95" s="37">
        <v>0</v>
      </c>
      <c r="CI95" s="37">
        <v>0</v>
      </c>
      <c r="CJ95" s="37">
        <v>0</v>
      </c>
      <c r="CK95" s="37">
        <v>0</v>
      </c>
      <c r="CL95" s="37">
        <v>0</v>
      </c>
      <c r="CM95" s="37">
        <v>0</v>
      </c>
      <c r="CN95" s="37">
        <v>0</v>
      </c>
      <c r="CO95" s="37">
        <v>0</v>
      </c>
      <c r="CP95" s="37">
        <v>0</v>
      </c>
      <c r="CQ95" s="37">
        <v>0</v>
      </c>
      <c r="CR95" s="37">
        <v>0</v>
      </c>
      <c r="CS95" s="37">
        <v>0</v>
      </c>
      <c r="CT95" s="37">
        <v>0</v>
      </c>
      <c r="CU95" s="37">
        <v>0</v>
      </c>
      <c r="CV95" s="37">
        <v>0</v>
      </c>
      <c r="CW95" s="37">
        <v>0</v>
      </c>
      <c r="CX95" s="37">
        <v>0</v>
      </c>
      <c r="CY95" s="37">
        <v>0</v>
      </c>
      <c r="CZ95" s="37">
        <v>0</v>
      </c>
      <c r="DA95" s="37">
        <v>0</v>
      </c>
      <c r="DB95" s="37">
        <v>0</v>
      </c>
      <c r="DC95" s="37">
        <v>0</v>
      </c>
      <c r="DE95" s="45">
        <f t="shared" ref="DE95:DE115" si="60">COUNTBLANK(H95:DC95)</f>
        <v>0</v>
      </c>
      <c r="DF95" s="45">
        <f t="shared" si="49"/>
        <v>34</v>
      </c>
      <c r="DG95">
        <f t="shared" si="59"/>
        <v>21</v>
      </c>
    </row>
    <row r="96" spans="1:112" ht="14.4">
      <c r="A96" s="123">
        <v>85</v>
      </c>
      <c r="B96" s="5" t="str">
        <f>$B$88&amp;"8."</f>
        <v>G.8.</v>
      </c>
      <c r="C96" s="163"/>
      <c r="D96" s="5"/>
      <c r="E96" s="192">
        <v>0.21</v>
      </c>
      <c r="F96" s="34">
        <f>H96+NPV(FD,I96:INDEX(I96:DC96,PAL))</f>
        <v>0</v>
      </c>
      <c r="G96" s="34">
        <f>SUMIF($H$5:$DC$5,"&lt;="&amp;PAL,$H96:$DC96)</f>
        <v>0</v>
      </c>
      <c r="H96" s="37">
        <v>0</v>
      </c>
      <c r="I96" s="37">
        <v>0</v>
      </c>
      <c r="J96" s="37">
        <f>'Prielaidos (LTGI) RAKS'!G43</f>
        <v>0</v>
      </c>
      <c r="K96" s="37">
        <v>0</v>
      </c>
      <c r="L96" s="37">
        <v>0</v>
      </c>
      <c r="M96" s="37">
        <v>0</v>
      </c>
      <c r="N96" s="37">
        <v>0</v>
      </c>
      <c r="O96" s="37">
        <v>0</v>
      </c>
      <c r="P96" s="37">
        <v>0</v>
      </c>
      <c r="Q96" s="37">
        <v>0</v>
      </c>
      <c r="R96" s="37">
        <v>0</v>
      </c>
      <c r="S96" s="37">
        <v>0</v>
      </c>
      <c r="T96" s="37">
        <v>0</v>
      </c>
      <c r="U96" s="37">
        <v>0</v>
      </c>
      <c r="V96" s="37">
        <v>0</v>
      </c>
      <c r="W96" s="37">
        <v>0</v>
      </c>
      <c r="X96" s="37">
        <v>0</v>
      </c>
      <c r="Y96" s="37">
        <v>0</v>
      </c>
      <c r="Z96" s="37">
        <v>0</v>
      </c>
      <c r="AA96" s="37">
        <v>0</v>
      </c>
      <c r="AB96" s="37">
        <v>0</v>
      </c>
      <c r="AC96" s="37">
        <v>0</v>
      </c>
      <c r="AD96" s="37">
        <v>0</v>
      </c>
      <c r="AE96" s="37">
        <v>0</v>
      </c>
      <c r="AF96" s="37">
        <v>0</v>
      </c>
      <c r="AG96" s="37">
        <v>0</v>
      </c>
      <c r="AH96" s="37">
        <v>0</v>
      </c>
      <c r="AI96" s="37">
        <v>0</v>
      </c>
      <c r="AJ96" s="37">
        <v>0</v>
      </c>
      <c r="AK96" s="37">
        <v>0</v>
      </c>
      <c r="AL96" s="37">
        <v>0</v>
      </c>
      <c r="AM96" s="37">
        <v>0</v>
      </c>
      <c r="AN96" s="37">
        <v>0</v>
      </c>
      <c r="AO96" s="37">
        <v>0</v>
      </c>
      <c r="AP96" s="37">
        <v>0</v>
      </c>
      <c r="AQ96" s="37">
        <v>0</v>
      </c>
      <c r="AR96" s="37">
        <v>0</v>
      </c>
      <c r="AS96" s="37">
        <v>0</v>
      </c>
      <c r="AT96" s="37">
        <v>0</v>
      </c>
      <c r="AU96" s="37">
        <v>0</v>
      </c>
      <c r="AV96" s="37">
        <v>0</v>
      </c>
      <c r="AW96" s="37">
        <v>0</v>
      </c>
      <c r="AX96" s="37">
        <v>0</v>
      </c>
      <c r="AY96" s="37">
        <v>0</v>
      </c>
      <c r="AZ96" s="37">
        <v>0</v>
      </c>
      <c r="BA96" s="37">
        <v>0</v>
      </c>
      <c r="BB96" s="37">
        <v>0</v>
      </c>
      <c r="BC96" s="37">
        <v>0</v>
      </c>
      <c r="BD96" s="37">
        <v>0</v>
      </c>
      <c r="BE96" s="37">
        <v>0</v>
      </c>
      <c r="BF96" s="37">
        <v>0</v>
      </c>
      <c r="BG96" s="37">
        <v>0</v>
      </c>
      <c r="BH96" s="37">
        <v>0</v>
      </c>
      <c r="BI96" s="37">
        <v>0</v>
      </c>
      <c r="BJ96" s="37">
        <v>0</v>
      </c>
      <c r="BK96" s="37">
        <v>0</v>
      </c>
      <c r="BL96" s="37">
        <v>0</v>
      </c>
      <c r="BM96" s="37">
        <v>0</v>
      </c>
      <c r="BN96" s="37">
        <v>0</v>
      </c>
      <c r="BO96" s="37">
        <v>0</v>
      </c>
      <c r="BP96" s="37">
        <v>0</v>
      </c>
      <c r="BQ96" s="37">
        <v>0</v>
      </c>
      <c r="BR96" s="37">
        <v>0</v>
      </c>
      <c r="BS96" s="37">
        <v>0</v>
      </c>
      <c r="BT96" s="37">
        <v>0</v>
      </c>
      <c r="BU96" s="37">
        <v>0</v>
      </c>
      <c r="BV96" s="37">
        <v>0</v>
      </c>
      <c r="BW96" s="37">
        <v>0</v>
      </c>
      <c r="BX96" s="37">
        <v>0</v>
      </c>
      <c r="BY96" s="37">
        <v>0</v>
      </c>
      <c r="BZ96" s="37">
        <v>0</v>
      </c>
      <c r="CA96" s="37">
        <v>0</v>
      </c>
      <c r="CB96" s="37">
        <v>0</v>
      </c>
      <c r="CC96" s="37">
        <v>0</v>
      </c>
      <c r="CD96" s="37">
        <v>0</v>
      </c>
      <c r="CE96" s="37">
        <v>0</v>
      </c>
      <c r="CF96" s="37">
        <v>0</v>
      </c>
      <c r="CG96" s="37">
        <v>0</v>
      </c>
      <c r="CH96" s="37">
        <v>0</v>
      </c>
      <c r="CI96" s="37">
        <v>0</v>
      </c>
      <c r="CJ96" s="37">
        <v>0</v>
      </c>
      <c r="CK96" s="37">
        <v>0</v>
      </c>
      <c r="CL96" s="37">
        <v>0</v>
      </c>
      <c r="CM96" s="37">
        <v>0</v>
      </c>
      <c r="CN96" s="37">
        <v>0</v>
      </c>
      <c r="CO96" s="37">
        <v>0</v>
      </c>
      <c r="CP96" s="37">
        <v>0</v>
      </c>
      <c r="CQ96" s="37">
        <v>0</v>
      </c>
      <c r="CR96" s="37">
        <v>0</v>
      </c>
      <c r="CS96" s="37">
        <v>0</v>
      </c>
      <c r="CT96" s="37">
        <v>0</v>
      </c>
      <c r="CU96" s="37">
        <v>0</v>
      </c>
      <c r="CV96" s="37">
        <v>0</v>
      </c>
      <c r="CW96" s="37">
        <v>0</v>
      </c>
      <c r="CX96" s="37">
        <v>0</v>
      </c>
      <c r="CY96" s="37">
        <v>0</v>
      </c>
      <c r="CZ96" s="37">
        <v>0</v>
      </c>
      <c r="DA96" s="37">
        <v>0</v>
      </c>
      <c r="DB96" s="37">
        <v>0</v>
      </c>
      <c r="DC96" s="37">
        <v>0</v>
      </c>
      <c r="DE96" s="45">
        <f t="shared" si="60"/>
        <v>0</v>
      </c>
      <c r="DF96" s="45">
        <f t="shared" si="49"/>
        <v>0</v>
      </c>
      <c r="DG96">
        <f t="shared" si="59"/>
        <v>21</v>
      </c>
    </row>
    <row r="97" spans="1:114" ht="14.4">
      <c r="A97" s="123">
        <v>86</v>
      </c>
      <c r="B97" s="5" t="str">
        <f>$B$88&amp;"9."</f>
        <v>G.9.</v>
      </c>
      <c r="C97" s="163"/>
      <c r="D97" s="5"/>
      <c r="E97" s="192">
        <v>0.21</v>
      </c>
      <c r="F97" s="34">
        <f>H97+NPV(FD,I97:INDEX(I97:DC97,PAL))</f>
        <v>0</v>
      </c>
      <c r="G97" s="34">
        <f>SUMIF($H$5:$DC$5,"&lt;="&amp;PAL,$H97:$DC97)</f>
        <v>0</v>
      </c>
      <c r="H97" s="37">
        <v>0</v>
      </c>
      <c r="I97" s="37">
        <v>0</v>
      </c>
      <c r="J97" s="37">
        <v>0</v>
      </c>
      <c r="K97" s="37">
        <v>0</v>
      </c>
      <c r="L97" s="37">
        <v>0</v>
      </c>
      <c r="M97" s="37">
        <v>0</v>
      </c>
      <c r="N97" s="37">
        <v>0</v>
      </c>
      <c r="O97" s="37">
        <v>0</v>
      </c>
      <c r="P97" s="37">
        <v>0</v>
      </c>
      <c r="Q97" s="37">
        <v>0</v>
      </c>
      <c r="R97" s="37">
        <v>0</v>
      </c>
      <c r="S97" s="37">
        <v>0</v>
      </c>
      <c r="T97" s="37">
        <v>0</v>
      </c>
      <c r="U97" s="37">
        <v>0</v>
      </c>
      <c r="V97" s="37">
        <v>0</v>
      </c>
      <c r="W97" s="37">
        <v>0</v>
      </c>
      <c r="X97" s="37">
        <v>0</v>
      </c>
      <c r="Y97" s="37">
        <v>0</v>
      </c>
      <c r="Z97" s="37">
        <v>0</v>
      </c>
      <c r="AA97" s="37">
        <v>0</v>
      </c>
      <c r="AB97" s="37">
        <v>0</v>
      </c>
      <c r="AC97" s="37">
        <v>0</v>
      </c>
      <c r="AD97" s="37">
        <v>0</v>
      </c>
      <c r="AE97" s="37">
        <v>0</v>
      </c>
      <c r="AF97" s="37">
        <v>0</v>
      </c>
      <c r="AG97" s="37">
        <v>0</v>
      </c>
      <c r="AH97" s="37">
        <v>0</v>
      </c>
      <c r="AI97" s="37">
        <v>0</v>
      </c>
      <c r="AJ97" s="37">
        <v>0</v>
      </c>
      <c r="AK97" s="37">
        <v>0</v>
      </c>
      <c r="AL97" s="37">
        <v>0</v>
      </c>
      <c r="AM97" s="37">
        <v>0</v>
      </c>
      <c r="AN97" s="37">
        <v>0</v>
      </c>
      <c r="AO97" s="37">
        <v>0</v>
      </c>
      <c r="AP97" s="37">
        <v>0</v>
      </c>
      <c r="AQ97" s="37">
        <v>0</v>
      </c>
      <c r="AR97" s="37">
        <v>0</v>
      </c>
      <c r="AS97" s="37">
        <v>0</v>
      </c>
      <c r="AT97" s="37">
        <v>0</v>
      </c>
      <c r="AU97" s="37">
        <v>0</v>
      </c>
      <c r="AV97" s="37">
        <v>0</v>
      </c>
      <c r="AW97" s="37">
        <v>0</v>
      </c>
      <c r="AX97" s="37">
        <v>0</v>
      </c>
      <c r="AY97" s="37">
        <v>0</v>
      </c>
      <c r="AZ97" s="37">
        <v>0</v>
      </c>
      <c r="BA97" s="37">
        <v>0</v>
      </c>
      <c r="BB97" s="37">
        <v>0</v>
      </c>
      <c r="BC97" s="37">
        <v>0</v>
      </c>
      <c r="BD97" s="37">
        <v>0</v>
      </c>
      <c r="BE97" s="37">
        <v>0</v>
      </c>
      <c r="BF97" s="37">
        <v>0</v>
      </c>
      <c r="BG97" s="37">
        <v>0</v>
      </c>
      <c r="BH97" s="37">
        <v>0</v>
      </c>
      <c r="BI97" s="37">
        <v>0</v>
      </c>
      <c r="BJ97" s="37">
        <v>0</v>
      </c>
      <c r="BK97" s="37">
        <v>0</v>
      </c>
      <c r="BL97" s="37">
        <v>0</v>
      </c>
      <c r="BM97" s="37">
        <v>0</v>
      </c>
      <c r="BN97" s="37">
        <v>0</v>
      </c>
      <c r="BO97" s="37">
        <v>0</v>
      </c>
      <c r="BP97" s="37">
        <v>0</v>
      </c>
      <c r="BQ97" s="37">
        <v>0</v>
      </c>
      <c r="BR97" s="37">
        <v>0</v>
      </c>
      <c r="BS97" s="37">
        <v>0</v>
      </c>
      <c r="BT97" s="37">
        <v>0</v>
      </c>
      <c r="BU97" s="37">
        <v>0</v>
      </c>
      <c r="BV97" s="37">
        <v>0</v>
      </c>
      <c r="BW97" s="37">
        <v>0</v>
      </c>
      <c r="BX97" s="37">
        <v>0</v>
      </c>
      <c r="BY97" s="37">
        <v>0</v>
      </c>
      <c r="BZ97" s="37">
        <v>0</v>
      </c>
      <c r="CA97" s="37">
        <v>0</v>
      </c>
      <c r="CB97" s="37">
        <v>0</v>
      </c>
      <c r="CC97" s="37">
        <v>0</v>
      </c>
      <c r="CD97" s="37">
        <v>0</v>
      </c>
      <c r="CE97" s="37">
        <v>0</v>
      </c>
      <c r="CF97" s="37">
        <v>0</v>
      </c>
      <c r="CG97" s="37">
        <v>0</v>
      </c>
      <c r="CH97" s="37">
        <v>0</v>
      </c>
      <c r="CI97" s="37">
        <v>0</v>
      </c>
      <c r="CJ97" s="37">
        <v>0</v>
      </c>
      <c r="CK97" s="37">
        <v>0</v>
      </c>
      <c r="CL97" s="37">
        <v>0</v>
      </c>
      <c r="CM97" s="37">
        <v>0</v>
      </c>
      <c r="CN97" s="37">
        <v>0</v>
      </c>
      <c r="CO97" s="37">
        <v>0</v>
      </c>
      <c r="CP97" s="37">
        <v>0</v>
      </c>
      <c r="CQ97" s="37">
        <v>0</v>
      </c>
      <c r="CR97" s="37">
        <v>0</v>
      </c>
      <c r="CS97" s="37">
        <v>0</v>
      </c>
      <c r="CT97" s="37">
        <v>0</v>
      </c>
      <c r="CU97" s="37">
        <v>0</v>
      </c>
      <c r="CV97" s="37">
        <v>0</v>
      </c>
      <c r="CW97" s="37">
        <v>0</v>
      </c>
      <c r="CX97" s="37">
        <v>0</v>
      </c>
      <c r="CY97" s="37">
        <v>0</v>
      </c>
      <c r="CZ97" s="37">
        <v>0</v>
      </c>
      <c r="DA97" s="37">
        <v>0</v>
      </c>
      <c r="DB97" s="37">
        <v>0</v>
      </c>
      <c r="DC97" s="37">
        <v>0</v>
      </c>
      <c r="DE97" s="45">
        <f t="shared" si="60"/>
        <v>0</v>
      </c>
      <c r="DF97" s="45">
        <f t="shared" si="49"/>
        <v>0</v>
      </c>
      <c r="DG97">
        <f t="shared" si="59"/>
        <v>21</v>
      </c>
    </row>
    <row r="98" spans="1:114" ht="14.4">
      <c r="A98" s="123">
        <v>87</v>
      </c>
      <c r="B98" s="5" t="str">
        <f>$B$88&amp;"10."</f>
        <v>G.10.</v>
      </c>
      <c r="C98" s="163"/>
      <c r="D98" s="5"/>
      <c r="E98" s="192">
        <v>0.21</v>
      </c>
      <c r="F98" s="34">
        <f>H98+NPV(FD,I98:INDEX(I98:DC98,PAL))</f>
        <v>0</v>
      </c>
      <c r="G98" s="34">
        <f>SUMIF($H$5:$DC$5,"&lt;="&amp;PAL,$H98:$DC98)</f>
        <v>0</v>
      </c>
      <c r="H98" s="37">
        <v>0</v>
      </c>
      <c r="I98" s="37">
        <v>0</v>
      </c>
      <c r="J98" s="37">
        <f>'Prielaidos (LTGI) RAKS'!G51*(-1)</f>
        <v>0</v>
      </c>
      <c r="K98" s="37">
        <v>0</v>
      </c>
      <c r="L98" s="37">
        <v>0</v>
      </c>
      <c r="M98" s="37">
        <v>0</v>
      </c>
      <c r="N98" s="37">
        <v>0</v>
      </c>
      <c r="O98" s="37">
        <v>0</v>
      </c>
      <c r="P98" s="37">
        <v>0</v>
      </c>
      <c r="Q98" s="37">
        <v>0</v>
      </c>
      <c r="R98" s="37">
        <v>0</v>
      </c>
      <c r="S98" s="37">
        <v>0</v>
      </c>
      <c r="T98" s="37">
        <v>0</v>
      </c>
      <c r="U98" s="37">
        <v>0</v>
      </c>
      <c r="V98" s="37">
        <v>0</v>
      </c>
      <c r="W98" s="37">
        <v>0</v>
      </c>
      <c r="X98" s="37">
        <v>0</v>
      </c>
      <c r="Y98" s="37">
        <v>0</v>
      </c>
      <c r="Z98" s="37">
        <v>0</v>
      </c>
      <c r="AA98" s="37">
        <v>0</v>
      </c>
      <c r="AB98" s="37">
        <v>0</v>
      </c>
      <c r="AC98" s="37">
        <v>0</v>
      </c>
      <c r="AD98" s="37">
        <v>0</v>
      </c>
      <c r="AE98" s="37">
        <v>0</v>
      </c>
      <c r="AF98" s="37">
        <v>0</v>
      </c>
      <c r="AG98" s="37">
        <v>0</v>
      </c>
      <c r="AH98" s="37">
        <v>0</v>
      </c>
      <c r="AI98" s="37">
        <v>0</v>
      </c>
      <c r="AJ98" s="37">
        <v>0</v>
      </c>
      <c r="AK98" s="37">
        <v>0</v>
      </c>
      <c r="AL98" s="37">
        <v>0</v>
      </c>
      <c r="AM98" s="37">
        <v>0</v>
      </c>
      <c r="AN98" s="37">
        <v>0</v>
      </c>
      <c r="AO98" s="37">
        <v>0</v>
      </c>
      <c r="AP98" s="37">
        <v>0</v>
      </c>
      <c r="AQ98" s="37">
        <v>0</v>
      </c>
      <c r="AR98" s="37">
        <v>0</v>
      </c>
      <c r="AS98" s="37">
        <v>0</v>
      </c>
      <c r="AT98" s="37">
        <v>0</v>
      </c>
      <c r="AU98" s="37">
        <v>0</v>
      </c>
      <c r="AV98" s="37">
        <v>0</v>
      </c>
      <c r="AW98" s="37">
        <v>0</v>
      </c>
      <c r="AX98" s="37">
        <v>0</v>
      </c>
      <c r="AY98" s="37">
        <v>0</v>
      </c>
      <c r="AZ98" s="37">
        <v>0</v>
      </c>
      <c r="BA98" s="37">
        <v>0</v>
      </c>
      <c r="BB98" s="37">
        <v>0</v>
      </c>
      <c r="BC98" s="37">
        <v>0</v>
      </c>
      <c r="BD98" s="37">
        <v>0</v>
      </c>
      <c r="BE98" s="37">
        <v>0</v>
      </c>
      <c r="BF98" s="37">
        <v>0</v>
      </c>
      <c r="BG98" s="37">
        <v>0</v>
      </c>
      <c r="BH98" s="37">
        <v>0</v>
      </c>
      <c r="BI98" s="37">
        <v>0</v>
      </c>
      <c r="BJ98" s="37">
        <v>0</v>
      </c>
      <c r="BK98" s="37">
        <v>0</v>
      </c>
      <c r="BL98" s="37">
        <v>0</v>
      </c>
      <c r="BM98" s="37">
        <v>0</v>
      </c>
      <c r="BN98" s="37">
        <v>0</v>
      </c>
      <c r="BO98" s="37">
        <v>0</v>
      </c>
      <c r="BP98" s="37">
        <v>0</v>
      </c>
      <c r="BQ98" s="37">
        <v>0</v>
      </c>
      <c r="BR98" s="37">
        <v>0</v>
      </c>
      <c r="BS98" s="37">
        <v>0</v>
      </c>
      <c r="BT98" s="37">
        <v>0</v>
      </c>
      <c r="BU98" s="37">
        <v>0</v>
      </c>
      <c r="BV98" s="37">
        <v>0</v>
      </c>
      <c r="BW98" s="37">
        <v>0</v>
      </c>
      <c r="BX98" s="37">
        <v>0</v>
      </c>
      <c r="BY98" s="37">
        <v>0</v>
      </c>
      <c r="BZ98" s="37">
        <v>0</v>
      </c>
      <c r="CA98" s="37">
        <v>0</v>
      </c>
      <c r="CB98" s="37">
        <v>0</v>
      </c>
      <c r="CC98" s="37">
        <v>0</v>
      </c>
      <c r="CD98" s="37">
        <v>0</v>
      </c>
      <c r="CE98" s="37">
        <v>0</v>
      </c>
      <c r="CF98" s="37">
        <v>0</v>
      </c>
      <c r="CG98" s="37">
        <v>0</v>
      </c>
      <c r="CH98" s="37">
        <v>0</v>
      </c>
      <c r="CI98" s="37">
        <v>0</v>
      </c>
      <c r="CJ98" s="37">
        <v>0</v>
      </c>
      <c r="CK98" s="37">
        <v>0</v>
      </c>
      <c r="CL98" s="37">
        <v>0</v>
      </c>
      <c r="CM98" s="37">
        <v>0</v>
      </c>
      <c r="CN98" s="37">
        <v>0</v>
      </c>
      <c r="CO98" s="37">
        <v>0</v>
      </c>
      <c r="CP98" s="37">
        <v>0</v>
      </c>
      <c r="CQ98" s="37">
        <v>0</v>
      </c>
      <c r="CR98" s="37">
        <v>0</v>
      </c>
      <c r="CS98" s="37">
        <v>0</v>
      </c>
      <c r="CT98" s="37">
        <v>0</v>
      </c>
      <c r="CU98" s="37">
        <v>0</v>
      </c>
      <c r="CV98" s="37">
        <v>0</v>
      </c>
      <c r="CW98" s="37">
        <v>0</v>
      </c>
      <c r="CX98" s="37">
        <v>0</v>
      </c>
      <c r="CY98" s="37">
        <v>0</v>
      </c>
      <c r="CZ98" s="37">
        <v>0</v>
      </c>
      <c r="DA98" s="37">
        <v>0</v>
      </c>
      <c r="DB98" s="37">
        <v>0</v>
      </c>
      <c r="DC98" s="37">
        <v>0</v>
      </c>
      <c r="DE98" s="45">
        <f t="shared" si="60"/>
        <v>0</v>
      </c>
      <c r="DF98" s="45">
        <f t="shared" si="49"/>
        <v>0</v>
      </c>
      <c r="DG98">
        <f t="shared" si="59"/>
        <v>21</v>
      </c>
    </row>
    <row r="99" spans="1:114" ht="17.25" customHeight="1">
      <c r="A99" s="123">
        <v>88</v>
      </c>
      <c r="B99" s="5" t="s">
        <v>37</v>
      </c>
      <c r="C99" s="15" t="s">
        <v>258</v>
      </c>
      <c r="D99" s="5"/>
      <c r="E99" s="5"/>
      <c r="F99" s="11">
        <f>SUM(F100:F109)</f>
        <v>0</v>
      </c>
      <c r="G99" s="11">
        <f t="shared" ref="G99:BR99" si="61">SUM(G100:G109)</f>
        <v>0</v>
      </c>
      <c r="H99" s="11">
        <f t="shared" si="61"/>
        <v>0</v>
      </c>
      <c r="I99" s="11">
        <f t="shared" si="61"/>
        <v>0</v>
      </c>
      <c r="J99" s="11">
        <f t="shared" si="61"/>
        <v>0</v>
      </c>
      <c r="K99" s="11">
        <f t="shared" si="61"/>
        <v>0</v>
      </c>
      <c r="L99" s="11">
        <f t="shared" si="61"/>
        <v>0</v>
      </c>
      <c r="M99" s="11">
        <f t="shared" si="61"/>
        <v>0</v>
      </c>
      <c r="N99" s="11">
        <f t="shared" si="61"/>
        <v>0</v>
      </c>
      <c r="O99" s="11">
        <f t="shared" si="61"/>
        <v>0</v>
      </c>
      <c r="P99" s="11">
        <f t="shared" si="61"/>
        <v>0</v>
      </c>
      <c r="Q99" s="11">
        <f t="shared" si="61"/>
        <v>0</v>
      </c>
      <c r="R99" s="11">
        <f t="shared" si="61"/>
        <v>0</v>
      </c>
      <c r="S99" s="11">
        <f t="shared" si="61"/>
        <v>0</v>
      </c>
      <c r="T99" s="11">
        <f t="shared" si="61"/>
        <v>0</v>
      </c>
      <c r="U99" s="11">
        <f t="shared" si="61"/>
        <v>0</v>
      </c>
      <c r="V99" s="11">
        <f t="shared" si="61"/>
        <v>0</v>
      </c>
      <c r="W99" s="11">
        <f t="shared" si="61"/>
        <v>0</v>
      </c>
      <c r="X99" s="11">
        <f t="shared" si="61"/>
        <v>0</v>
      </c>
      <c r="Y99" s="11">
        <f t="shared" si="61"/>
        <v>0</v>
      </c>
      <c r="Z99" s="11">
        <f t="shared" si="61"/>
        <v>0</v>
      </c>
      <c r="AA99" s="11">
        <f t="shared" si="61"/>
        <v>0</v>
      </c>
      <c r="AB99" s="11">
        <f t="shared" si="61"/>
        <v>0</v>
      </c>
      <c r="AC99" s="11">
        <f t="shared" si="61"/>
        <v>0</v>
      </c>
      <c r="AD99" s="11">
        <f t="shared" si="61"/>
        <v>0</v>
      </c>
      <c r="AE99" s="11">
        <f t="shared" si="61"/>
        <v>0</v>
      </c>
      <c r="AF99" s="11">
        <f t="shared" si="61"/>
        <v>0</v>
      </c>
      <c r="AG99" s="11">
        <f t="shared" si="61"/>
        <v>0</v>
      </c>
      <c r="AH99" s="11">
        <f t="shared" si="61"/>
        <v>0</v>
      </c>
      <c r="AI99" s="11">
        <f t="shared" si="61"/>
        <v>0</v>
      </c>
      <c r="AJ99" s="11">
        <f t="shared" si="61"/>
        <v>0</v>
      </c>
      <c r="AK99" s="11">
        <f t="shared" si="61"/>
        <v>0</v>
      </c>
      <c r="AL99" s="11">
        <f t="shared" si="61"/>
        <v>0</v>
      </c>
      <c r="AM99" s="11">
        <f t="shared" si="61"/>
        <v>0</v>
      </c>
      <c r="AN99" s="11">
        <f t="shared" si="61"/>
        <v>0</v>
      </c>
      <c r="AO99" s="11">
        <f t="shared" si="61"/>
        <v>0</v>
      </c>
      <c r="AP99" s="11">
        <f t="shared" si="61"/>
        <v>0</v>
      </c>
      <c r="AQ99" s="11">
        <f t="shared" si="61"/>
        <v>0</v>
      </c>
      <c r="AR99" s="11">
        <f t="shared" si="61"/>
        <v>0</v>
      </c>
      <c r="AS99" s="11">
        <f t="shared" si="61"/>
        <v>0</v>
      </c>
      <c r="AT99" s="11">
        <f t="shared" si="61"/>
        <v>0</v>
      </c>
      <c r="AU99" s="11">
        <f t="shared" si="61"/>
        <v>0</v>
      </c>
      <c r="AV99" s="11">
        <f t="shared" si="61"/>
        <v>0</v>
      </c>
      <c r="AW99" s="11">
        <f t="shared" si="61"/>
        <v>0</v>
      </c>
      <c r="AX99" s="11">
        <f t="shared" si="61"/>
        <v>0</v>
      </c>
      <c r="AY99" s="11">
        <f t="shared" si="61"/>
        <v>0</v>
      </c>
      <c r="AZ99" s="11">
        <f t="shared" si="61"/>
        <v>0</v>
      </c>
      <c r="BA99" s="11">
        <f t="shared" si="61"/>
        <v>0</v>
      </c>
      <c r="BB99" s="11">
        <f t="shared" si="61"/>
        <v>0</v>
      </c>
      <c r="BC99" s="11">
        <f t="shared" si="61"/>
        <v>0</v>
      </c>
      <c r="BD99" s="11">
        <f t="shared" si="61"/>
        <v>0</v>
      </c>
      <c r="BE99" s="11">
        <f t="shared" si="61"/>
        <v>0</v>
      </c>
      <c r="BF99" s="11">
        <f t="shared" si="61"/>
        <v>0</v>
      </c>
      <c r="BG99" s="11">
        <f t="shared" si="61"/>
        <v>0</v>
      </c>
      <c r="BH99" s="11">
        <f t="shared" si="61"/>
        <v>0</v>
      </c>
      <c r="BI99" s="11">
        <f t="shared" si="61"/>
        <v>0</v>
      </c>
      <c r="BJ99" s="11">
        <f t="shared" si="61"/>
        <v>0</v>
      </c>
      <c r="BK99" s="11">
        <f t="shared" si="61"/>
        <v>0</v>
      </c>
      <c r="BL99" s="11">
        <f t="shared" si="61"/>
        <v>0</v>
      </c>
      <c r="BM99" s="11">
        <f t="shared" si="61"/>
        <v>0</v>
      </c>
      <c r="BN99" s="11">
        <f t="shared" si="61"/>
        <v>0</v>
      </c>
      <c r="BO99" s="11">
        <f t="shared" si="61"/>
        <v>0</v>
      </c>
      <c r="BP99" s="11">
        <f t="shared" si="61"/>
        <v>0</v>
      </c>
      <c r="BQ99" s="11">
        <f t="shared" si="61"/>
        <v>0</v>
      </c>
      <c r="BR99" s="11">
        <f t="shared" si="61"/>
        <v>0</v>
      </c>
      <c r="BS99" s="11">
        <f t="shared" ref="BS99:DC99" si="62">SUM(BS100:BS109)</f>
        <v>0</v>
      </c>
      <c r="BT99" s="11">
        <f t="shared" si="62"/>
        <v>0</v>
      </c>
      <c r="BU99" s="11">
        <f t="shared" si="62"/>
        <v>0</v>
      </c>
      <c r="BV99" s="11">
        <f t="shared" si="62"/>
        <v>0</v>
      </c>
      <c r="BW99" s="11">
        <f t="shared" si="62"/>
        <v>0</v>
      </c>
      <c r="BX99" s="11">
        <f t="shared" si="62"/>
        <v>0</v>
      </c>
      <c r="BY99" s="11">
        <f t="shared" si="62"/>
        <v>0</v>
      </c>
      <c r="BZ99" s="11">
        <f t="shared" si="62"/>
        <v>0</v>
      </c>
      <c r="CA99" s="11">
        <f t="shared" si="62"/>
        <v>0</v>
      </c>
      <c r="CB99" s="11">
        <f t="shared" si="62"/>
        <v>0</v>
      </c>
      <c r="CC99" s="11">
        <f t="shared" si="62"/>
        <v>0</v>
      </c>
      <c r="CD99" s="11">
        <f t="shared" si="62"/>
        <v>0</v>
      </c>
      <c r="CE99" s="11">
        <f t="shared" si="62"/>
        <v>0</v>
      </c>
      <c r="CF99" s="11">
        <f t="shared" si="62"/>
        <v>0</v>
      </c>
      <c r="CG99" s="11">
        <f t="shared" si="62"/>
        <v>0</v>
      </c>
      <c r="CH99" s="11">
        <f t="shared" si="62"/>
        <v>0</v>
      </c>
      <c r="CI99" s="11">
        <f t="shared" si="62"/>
        <v>0</v>
      </c>
      <c r="CJ99" s="11">
        <f t="shared" si="62"/>
        <v>0</v>
      </c>
      <c r="CK99" s="11">
        <f t="shared" si="62"/>
        <v>0</v>
      </c>
      <c r="CL99" s="11">
        <f t="shared" si="62"/>
        <v>0</v>
      </c>
      <c r="CM99" s="11">
        <f t="shared" si="62"/>
        <v>0</v>
      </c>
      <c r="CN99" s="11">
        <f t="shared" si="62"/>
        <v>0</v>
      </c>
      <c r="CO99" s="11">
        <f t="shared" si="62"/>
        <v>0</v>
      </c>
      <c r="CP99" s="11">
        <f t="shared" si="62"/>
        <v>0</v>
      </c>
      <c r="CQ99" s="11">
        <f t="shared" si="62"/>
        <v>0</v>
      </c>
      <c r="CR99" s="11">
        <f t="shared" si="62"/>
        <v>0</v>
      </c>
      <c r="CS99" s="11">
        <f t="shared" si="62"/>
        <v>0</v>
      </c>
      <c r="CT99" s="11">
        <f t="shared" si="62"/>
        <v>0</v>
      </c>
      <c r="CU99" s="11">
        <f t="shared" si="62"/>
        <v>0</v>
      </c>
      <c r="CV99" s="11">
        <f t="shared" si="62"/>
        <v>0</v>
      </c>
      <c r="CW99" s="11">
        <f t="shared" si="62"/>
        <v>0</v>
      </c>
      <c r="CX99" s="11">
        <f t="shared" si="62"/>
        <v>0</v>
      </c>
      <c r="CY99" s="11">
        <f t="shared" si="62"/>
        <v>0</v>
      </c>
      <c r="CZ99" s="11">
        <f t="shared" si="62"/>
        <v>0</v>
      </c>
      <c r="DA99" s="11">
        <f t="shared" si="62"/>
        <v>0</v>
      </c>
      <c r="DB99" s="11">
        <f t="shared" si="62"/>
        <v>0</v>
      </c>
      <c r="DC99" s="11">
        <f t="shared" si="62"/>
        <v>0</v>
      </c>
      <c r="DF99" s="45">
        <f t="shared" si="49"/>
        <v>0</v>
      </c>
      <c r="DH99" t="s">
        <v>275</v>
      </c>
    </row>
    <row r="100" spans="1:114" ht="15" customHeight="1">
      <c r="A100" s="123">
        <v>89</v>
      </c>
      <c r="B100" s="5" t="str">
        <f>$B$99&amp;"1."</f>
        <v>H.1.</v>
      </c>
      <c r="C100" s="163" t="s">
        <v>217</v>
      </c>
      <c r="D100" s="5"/>
      <c r="E100" s="183" t="s">
        <v>251</v>
      </c>
      <c r="F100" s="34">
        <f>H100+NPV(FD,I100:INDEX(I100:DC100,PAL))</f>
        <v>0</v>
      </c>
      <c r="G100" s="34">
        <f>SUMIF($H$5:$DC$5,"&lt;="&amp;PAL,$H100:$DC100)</f>
        <v>0</v>
      </c>
      <c r="H100" s="37">
        <v>0</v>
      </c>
      <c r="I100" s="37">
        <v>0</v>
      </c>
      <c r="J100" s="37">
        <v>0</v>
      </c>
      <c r="K100" s="37">
        <v>0</v>
      </c>
      <c r="L100" s="37">
        <v>0</v>
      </c>
      <c r="M100" s="37">
        <v>0</v>
      </c>
      <c r="N100" s="37">
        <v>0</v>
      </c>
      <c r="O100" s="37">
        <v>0</v>
      </c>
      <c r="P100" s="37">
        <v>0</v>
      </c>
      <c r="Q100" s="37">
        <v>0</v>
      </c>
      <c r="R100" s="37">
        <v>0</v>
      </c>
      <c r="S100" s="37">
        <v>0</v>
      </c>
      <c r="T100" s="37">
        <v>0</v>
      </c>
      <c r="U100" s="37">
        <v>0</v>
      </c>
      <c r="V100" s="37">
        <v>0</v>
      </c>
      <c r="W100" s="37">
        <v>0</v>
      </c>
      <c r="X100" s="37">
        <v>0</v>
      </c>
      <c r="Y100" s="37">
        <v>0</v>
      </c>
      <c r="Z100" s="37">
        <v>0</v>
      </c>
      <c r="AA100" s="37">
        <v>0</v>
      </c>
      <c r="AB100" s="37">
        <v>0</v>
      </c>
      <c r="AC100" s="37">
        <v>0</v>
      </c>
      <c r="AD100" s="37">
        <v>0</v>
      </c>
      <c r="AE100" s="37">
        <v>0</v>
      </c>
      <c r="AF100" s="37">
        <v>0</v>
      </c>
      <c r="AG100" s="37">
        <v>0</v>
      </c>
      <c r="AH100" s="37">
        <v>0</v>
      </c>
      <c r="AI100" s="37">
        <v>0</v>
      </c>
      <c r="AJ100" s="37">
        <v>0</v>
      </c>
      <c r="AK100" s="37">
        <v>0</v>
      </c>
      <c r="AL100" s="37">
        <v>0</v>
      </c>
      <c r="AM100" s="37">
        <v>0</v>
      </c>
      <c r="AN100" s="37">
        <v>0</v>
      </c>
      <c r="AO100" s="37">
        <v>0</v>
      </c>
      <c r="AP100" s="37">
        <v>0</v>
      </c>
      <c r="AQ100" s="37">
        <v>0</v>
      </c>
      <c r="AR100" s="37">
        <v>0</v>
      </c>
      <c r="AS100" s="37">
        <v>0</v>
      </c>
      <c r="AT100" s="37">
        <v>0</v>
      </c>
      <c r="AU100" s="37">
        <v>0</v>
      </c>
      <c r="AV100" s="37">
        <v>0</v>
      </c>
      <c r="AW100" s="37">
        <v>0</v>
      </c>
      <c r="AX100" s="37">
        <v>0</v>
      </c>
      <c r="AY100" s="37">
        <v>0</v>
      </c>
      <c r="AZ100" s="37">
        <v>0</v>
      </c>
      <c r="BA100" s="37">
        <v>0</v>
      </c>
      <c r="BB100" s="37">
        <v>0</v>
      </c>
      <c r="BC100" s="37">
        <v>0</v>
      </c>
      <c r="BD100" s="37">
        <v>0</v>
      </c>
      <c r="BE100" s="37">
        <v>0</v>
      </c>
      <c r="BF100" s="37">
        <v>0</v>
      </c>
      <c r="BG100" s="37">
        <v>0</v>
      </c>
      <c r="BH100" s="37">
        <v>0</v>
      </c>
      <c r="BI100" s="37">
        <v>0</v>
      </c>
      <c r="BJ100" s="37">
        <v>0</v>
      </c>
      <c r="BK100" s="37">
        <v>0</v>
      </c>
      <c r="BL100" s="37">
        <v>0</v>
      </c>
      <c r="BM100" s="37">
        <v>0</v>
      </c>
      <c r="BN100" s="37">
        <v>0</v>
      </c>
      <c r="BO100" s="37">
        <v>0</v>
      </c>
      <c r="BP100" s="37">
        <v>0</v>
      </c>
      <c r="BQ100" s="37">
        <v>0</v>
      </c>
      <c r="BR100" s="37">
        <v>0</v>
      </c>
      <c r="BS100" s="37">
        <v>0</v>
      </c>
      <c r="BT100" s="37">
        <v>0</v>
      </c>
      <c r="BU100" s="37">
        <v>0</v>
      </c>
      <c r="BV100" s="37">
        <v>0</v>
      </c>
      <c r="BW100" s="37">
        <v>0</v>
      </c>
      <c r="BX100" s="37">
        <v>0</v>
      </c>
      <c r="BY100" s="37">
        <v>0</v>
      </c>
      <c r="BZ100" s="37">
        <v>0</v>
      </c>
      <c r="CA100" s="37">
        <v>0</v>
      </c>
      <c r="CB100" s="37">
        <v>0</v>
      </c>
      <c r="CC100" s="37">
        <v>0</v>
      </c>
      <c r="CD100" s="37">
        <v>0</v>
      </c>
      <c r="CE100" s="37">
        <v>0</v>
      </c>
      <c r="CF100" s="37">
        <v>0</v>
      </c>
      <c r="CG100" s="37">
        <v>0</v>
      </c>
      <c r="CH100" s="37">
        <v>0</v>
      </c>
      <c r="CI100" s="37">
        <v>0</v>
      </c>
      <c r="CJ100" s="37">
        <v>0</v>
      </c>
      <c r="CK100" s="37">
        <v>0</v>
      </c>
      <c r="CL100" s="37">
        <v>0</v>
      </c>
      <c r="CM100" s="37">
        <v>0</v>
      </c>
      <c r="CN100" s="37">
        <v>0</v>
      </c>
      <c r="CO100" s="37">
        <v>0</v>
      </c>
      <c r="CP100" s="37">
        <v>0</v>
      </c>
      <c r="CQ100" s="37">
        <v>0</v>
      </c>
      <c r="CR100" s="37">
        <v>0</v>
      </c>
      <c r="CS100" s="37">
        <v>0</v>
      </c>
      <c r="CT100" s="37">
        <v>0</v>
      </c>
      <c r="CU100" s="37">
        <v>0</v>
      </c>
      <c r="CV100" s="37">
        <v>0</v>
      </c>
      <c r="CW100" s="37">
        <v>0</v>
      </c>
      <c r="CX100" s="37">
        <v>0</v>
      </c>
      <c r="CY100" s="37">
        <v>0</v>
      </c>
      <c r="CZ100" s="37">
        <v>0</v>
      </c>
      <c r="DA100" s="37">
        <v>0</v>
      </c>
      <c r="DB100" s="37">
        <v>0</v>
      </c>
      <c r="DC100" s="37">
        <v>0</v>
      </c>
      <c r="DE100" s="45">
        <f>COUNTBLANK(H100:DC100)</f>
        <v>0</v>
      </c>
      <c r="DF100" s="45">
        <f t="shared" si="49"/>
        <v>0</v>
      </c>
      <c r="DG100">
        <f t="shared" si="59"/>
        <v>0</v>
      </c>
    </row>
    <row r="101" spans="1:114" ht="15" customHeight="1">
      <c r="A101" s="123">
        <v>90</v>
      </c>
      <c r="B101" s="5" t="str">
        <f>$B$99&amp;"2."</f>
        <v>H.2.</v>
      </c>
      <c r="C101" s="163" t="s">
        <v>219</v>
      </c>
      <c r="D101" s="5"/>
      <c r="E101" s="183" t="s">
        <v>251</v>
      </c>
      <c r="F101" s="34">
        <f>H101+NPV(FD,I101:INDEX(I101:DC101,PAL))</f>
        <v>0</v>
      </c>
      <c r="G101" s="34">
        <f>SUMIF($H$5:$DC$5,"&lt;="&amp;PAL,$H101:$DC101)</f>
        <v>0</v>
      </c>
      <c r="H101" s="37">
        <v>0</v>
      </c>
      <c r="I101" s="37">
        <v>0</v>
      </c>
      <c r="J101" s="37">
        <v>0</v>
      </c>
      <c r="K101" s="37">
        <v>0</v>
      </c>
      <c r="L101" s="37">
        <v>0</v>
      </c>
      <c r="M101" s="37">
        <v>0</v>
      </c>
      <c r="N101" s="37">
        <v>0</v>
      </c>
      <c r="O101" s="37">
        <v>0</v>
      </c>
      <c r="P101" s="37">
        <v>0</v>
      </c>
      <c r="Q101" s="37">
        <v>0</v>
      </c>
      <c r="R101" s="37">
        <v>0</v>
      </c>
      <c r="S101" s="37">
        <v>0</v>
      </c>
      <c r="T101" s="37">
        <v>0</v>
      </c>
      <c r="U101" s="37">
        <v>0</v>
      </c>
      <c r="V101" s="37">
        <v>0</v>
      </c>
      <c r="W101" s="37">
        <v>0</v>
      </c>
      <c r="X101" s="37">
        <v>0</v>
      </c>
      <c r="Y101" s="37">
        <v>0</v>
      </c>
      <c r="Z101" s="37">
        <v>0</v>
      </c>
      <c r="AA101" s="37">
        <v>0</v>
      </c>
      <c r="AB101" s="37">
        <v>0</v>
      </c>
      <c r="AC101" s="37">
        <v>0</v>
      </c>
      <c r="AD101" s="37">
        <v>0</v>
      </c>
      <c r="AE101" s="37">
        <v>0</v>
      </c>
      <c r="AF101" s="37">
        <v>0</v>
      </c>
      <c r="AG101" s="37">
        <v>0</v>
      </c>
      <c r="AH101" s="37">
        <v>0</v>
      </c>
      <c r="AI101" s="37">
        <v>0</v>
      </c>
      <c r="AJ101" s="37">
        <v>0</v>
      </c>
      <c r="AK101" s="37">
        <v>0</v>
      </c>
      <c r="AL101" s="37">
        <v>0</v>
      </c>
      <c r="AM101" s="37">
        <v>0</v>
      </c>
      <c r="AN101" s="37">
        <v>0</v>
      </c>
      <c r="AO101" s="37">
        <v>0</v>
      </c>
      <c r="AP101" s="37">
        <v>0</v>
      </c>
      <c r="AQ101" s="37">
        <v>0</v>
      </c>
      <c r="AR101" s="37">
        <v>0</v>
      </c>
      <c r="AS101" s="37">
        <v>0</v>
      </c>
      <c r="AT101" s="37">
        <v>0</v>
      </c>
      <c r="AU101" s="37">
        <v>0</v>
      </c>
      <c r="AV101" s="37">
        <v>0</v>
      </c>
      <c r="AW101" s="37">
        <v>0</v>
      </c>
      <c r="AX101" s="37">
        <v>0</v>
      </c>
      <c r="AY101" s="37">
        <v>0</v>
      </c>
      <c r="AZ101" s="37">
        <v>0</v>
      </c>
      <c r="BA101" s="37">
        <v>0</v>
      </c>
      <c r="BB101" s="37">
        <v>0</v>
      </c>
      <c r="BC101" s="37">
        <v>0</v>
      </c>
      <c r="BD101" s="37">
        <v>0</v>
      </c>
      <c r="BE101" s="37">
        <v>0</v>
      </c>
      <c r="BF101" s="37">
        <v>0</v>
      </c>
      <c r="BG101" s="37">
        <v>0</v>
      </c>
      <c r="BH101" s="37">
        <v>0</v>
      </c>
      <c r="BI101" s="37">
        <v>0</v>
      </c>
      <c r="BJ101" s="37">
        <v>0</v>
      </c>
      <c r="BK101" s="37">
        <v>0</v>
      </c>
      <c r="BL101" s="37">
        <v>0</v>
      </c>
      <c r="BM101" s="37">
        <v>0</v>
      </c>
      <c r="BN101" s="37">
        <v>0</v>
      </c>
      <c r="BO101" s="37">
        <v>0</v>
      </c>
      <c r="BP101" s="37">
        <v>0</v>
      </c>
      <c r="BQ101" s="37">
        <v>0</v>
      </c>
      <c r="BR101" s="37">
        <v>0</v>
      </c>
      <c r="BS101" s="37">
        <v>0</v>
      </c>
      <c r="BT101" s="37">
        <v>0</v>
      </c>
      <c r="BU101" s="37">
        <v>0</v>
      </c>
      <c r="BV101" s="37">
        <v>0</v>
      </c>
      <c r="BW101" s="37">
        <v>0</v>
      </c>
      <c r="BX101" s="37">
        <v>0</v>
      </c>
      <c r="BY101" s="37">
        <v>0</v>
      </c>
      <c r="BZ101" s="37">
        <v>0</v>
      </c>
      <c r="CA101" s="37">
        <v>0</v>
      </c>
      <c r="CB101" s="37">
        <v>0</v>
      </c>
      <c r="CC101" s="37">
        <v>0</v>
      </c>
      <c r="CD101" s="37">
        <v>0</v>
      </c>
      <c r="CE101" s="37">
        <v>0</v>
      </c>
      <c r="CF101" s="37">
        <v>0</v>
      </c>
      <c r="CG101" s="37">
        <v>0</v>
      </c>
      <c r="CH101" s="37">
        <v>0</v>
      </c>
      <c r="CI101" s="37">
        <v>0</v>
      </c>
      <c r="CJ101" s="37">
        <v>0</v>
      </c>
      <c r="CK101" s="37">
        <v>0</v>
      </c>
      <c r="CL101" s="37">
        <v>0</v>
      </c>
      <c r="CM101" s="37">
        <v>0</v>
      </c>
      <c r="CN101" s="37">
        <v>0</v>
      </c>
      <c r="CO101" s="37">
        <v>0</v>
      </c>
      <c r="CP101" s="37">
        <v>0</v>
      </c>
      <c r="CQ101" s="37">
        <v>0</v>
      </c>
      <c r="CR101" s="37">
        <v>0</v>
      </c>
      <c r="CS101" s="37">
        <v>0</v>
      </c>
      <c r="CT101" s="37">
        <v>0</v>
      </c>
      <c r="CU101" s="37">
        <v>0</v>
      </c>
      <c r="CV101" s="37">
        <v>0</v>
      </c>
      <c r="CW101" s="37">
        <v>0</v>
      </c>
      <c r="CX101" s="37">
        <v>0</v>
      </c>
      <c r="CY101" s="37">
        <v>0</v>
      </c>
      <c r="CZ101" s="37">
        <v>0</v>
      </c>
      <c r="DA101" s="37">
        <v>0</v>
      </c>
      <c r="DB101" s="37">
        <v>0</v>
      </c>
      <c r="DC101" s="37">
        <v>0</v>
      </c>
      <c r="DE101" s="45">
        <f>COUNTBLANK(H101:DC101)</f>
        <v>0</v>
      </c>
      <c r="DF101" s="45">
        <f t="shared" si="49"/>
        <v>0</v>
      </c>
      <c r="DG101">
        <f t="shared" si="59"/>
        <v>0</v>
      </c>
    </row>
    <row r="102" spans="1:114" ht="15" customHeight="1">
      <c r="A102" s="123">
        <v>91</v>
      </c>
      <c r="B102" s="5" t="str">
        <f>$B$99&amp;"3."</f>
        <v>H.3.</v>
      </c>
      <c r="C102" s="163" t="s">
        <v>221</v>
      </c>
      <c r="D102" s="5"/>
      <c r="E102" s="183" t="s">
        <v>251</v>
      </c>
      <c r="F102" s="34">
        <f>H102+NPV(FD,I102:INDEX(I102:DC102,PAL))</f>
        <v>0</v>
      </c>
      <c r="G102" s="34">
        <f>SUMIF($H$5:$DC$5,"&lt;="&amp;PAL,$H102:$DC102)</f>
        <v>0</v>
      </c>
      <c r="H102" s="37">
        <v>0</v>
      </c>
      <c r="I102" s="37">
        <v>0</v>
      </c>
      <c r="J102" s="37">
        <v>0</v>
      </c>
      <c r="K102" s="37">
        <v>0</v>
      </c>
      <c r="L102" s="37">
        <v>0</v>
      </c>
      <c r="M102" s="37">
        <v>0</v>
      </c>
      <c r="N102" s="37">
        <v>0</v>
      </c>
      <c r="O102" s="37">
        <v>0</v>
      </c>
      <c r="P102" s="37">
        <v>0</v>
      </c>
      <c r="Q102" s="37">
        <v>0</v>
      </c>
      <c r="R102" s="37">
        <v>0</v>
      </c>
      <c r="S102" s="37">
        <v>0</v>
      </c>
      <c r="T102" s="37">
        <v>0</v>
      </c>
      <c r="U102" s="37">
        <v>0</v>
      </c>
      <c r="V102" s="37">
        <v>0</v>
      </c>
      <c r="W102" s="37">
        <v>0</v>
      </c>
      <c r="X102" s="37">
        <v>0</v>
      </c>
      <c r="Y102" s="37">
        <v>0</v>
      </c>
      <c r="Z102" s="37">
        <v>0</v>
      </c>
      <c r="AA102" s="37">
        <v>0</v>
      </c>
      <c r="AB102" s="37">
        <v>0</v>
      </c>
      <c r="AC102" s="37">
        <v>0</v>
      </c>
      <c r="AD102" s="37">
        <v>0</v>
      </c>
      <c r="AE102" s="37">
        <v>0</v>
      </c>
      <c r="AF102" s="37">
        <v>0</v>
      </c>
      <c r="AG102" s="37">
        <v>0</v>
      </c>
      <c r="AH102" s="37">
        <v>0</v>
      </c>
      <c r="AI102" s="37">
        <v>0</v>
      </c>
      <c r="AJ102" s="37">
        <v>0</v>
      </c>
      <c r="AK102" s="37">
        <v>0</v>
      </c>
      <c r="AL102" s="37">
        <v>0</v>
      </c>
      <c r="AM102" s="37">
        <v>0</v>
      </c>
      <c r="AN102" s="37">
        <v>0</v>
      </c>
      <c r="AO102" s="37">
        <v>0</v>
      </c>
      <c r="AP102" s="37">
        <v>0</v>
      </c>
      <c r="AQ102" s="37">
        <v>0</v>
      </c>
      <c r="AR102" s="37">
        <v>0</v>
      </c>
      <c r="AS102" s="37">
        <v>0</v>
      </c>
      <c r="AT102" s="37">
        <v>0</v>
      </c>
      <c r="AU102" s="37">
        <v>0</v>
      </c>
      <c r="AV102" s="37">
        <v>0</v>
      </c>
      <c r="AW102" s="37">
        <v>0</v>
      </c>
      <c r="AX102" s="37">
        <v>0</v>
      </c>
      <c r="AY102" s="37">
        <v>0</v>
      </c>
      <c r="AZ102" s="37">
        <v>0</v>
      </c>
      <c r="BA102" s="37">
        <v>0</v>
      </c>
      <c r="BB102" s="37">
        <v>0</v>
      </c>
      <c r="BC102" s="37">
        <v>0</v>
      </c>
      <c r="BD102" s="37">
        <v>0</v>
      </c>
      <c r="BE102" s="37">
        <v>0</v>
      </c>
      <c r="BF102" s="37">
        <v>0</v>
      </c>
      <c r="BG102" s="37">
        <v>0</v>
      </c>
      <c r="BH102" s="37">
        <v>0</v>
      </c>
      <c r="BI102" s="37">
        <v>0</v>
      </c>
      <c r="BJ102" s="37">
        <v>0</v>
      </c>
      <c r="BK102" s="37">
        <v>0</v>
      </c>
      <c r="BL102" s="37">
        <v>0</v>
      </c>
      <c r="BM102" s="37">
        <v>0</v>
      </c>
      <c r="BN102" s="37">
        <v>0</v>
      </c>
      <c r="BO102" s="37">
        <v>0</v>
      </c>
      <c r="BP102" s="37">
        <v>0</v>
      </c>
      <c r="BQ102" s="37">
        <v>0</v>
      </c>
      <c r="BR102" s="37">
        <v>0</v>
      </c>
      <c r="BS102" s="37">
        <v>0</v>
      </c>
      <c r="BT102" s="37">
        <v>0</v>
      </c>
      <c r="BU102" s="37">
        <v>0</v>
      </c>
      <c r="BV102" s="37">
        <v>0</v>
      </c>
      <c r="BW102" s="37">
        <v>0</v>
      </c>
      <c r="BX102" s="37">
        <v>0</v>
      </c>
      <c r="BY102" s="37">
        <v>0</v>
      </c>
      <c r="BZ102" s="37">
        <v>0</v>
      </c>
      <c r="CA102" s="37">
        <v>0</v>
      </c>
      <c r="CB102" s="37">
        <v>0</v>
      </c>
      <c r="CC102" s="37">
        <v>0</v>
      </c>
      <c r="CD102" s="37">
        <v>0</v>
      </c>
      <c r="CE102" s="37">
        <v>0</v>
      </c>
      <c r="CF102" s="37">
        <v>0</v>
      </c>
      <c r="CG102" s="37">
        <v>0</v>
      </c>
      <c r="CH102" s="37">
        <v>0</v>
      </c>
      <c r="CI102" s="37">
        <v>0</v>
      </c>
      <c r="CJ102" s="37">
        <v>0</v>
      </c>
      <c r="CK102" s="37">
        <v>0</v>
      </c>
      <c r="CL102" s="37">
        <v>0</v>
      </c>
      <c r="CM102" s="37">
        <v>0</v>
      </c>
      <c r="CN102" s="37">
        <v>0</v>
      </c>
      <c r="CO102" s="37">
        <v>0</v>
      </c>
      <c r="CP102" s="37">
        <v>0</v>
      </c>
      <c r="CQ102" s="37">
        <v>0</v>
      </c>
      <c r="CR102" s="37">
        <v>0</v>
      </c>
      <c r="CS102" s="37">
        <v>0</v>
      </c>
      <c r="CT102" s="37">
        <v>0</v>
      </c>
      <c r="CU102" s="37">
        <v>0</v>
      </c>
      <c r="CV102" s="37">
        <v>0</v>
      </c>
      <c r="CW102" s="37">
        <v>0</v>
      </c>
      <c r="CX102" s="37">
        <v>0</v>
      </c>
      <c r="CY102" s="37">
        <v>0</v>
      </c>
      <c r="CZ102" s="37">
        <v>0</v>
      </c>
      <c r="DA102" s="37">
        <v>0</v>
      </c>
      <c r="DB102" s="37">
        <v>0</v>
      </c>
      <c r="DC102" s="37">
        <v>0</v>
      </c>
      <c r="DE102" s="45">
        <f>COUNTBLANK(H102:DC102)</f>
        <v>0</v>
      </c>
      <c r="DF102" s="45">
        <f t="shared" si="49"/>
        <v>0</v>
      </c>
      <c r="DG102">
        <f t="shared" si="59"/>
        <v>0</v>
      </c>
    </row>
    <row r="103" spans="1:114" ht="15" customHeight="1">
      <c r="A103" s="123">
        <v>92</v>
      </c>
      <c r="B103" s="5" t="str">
        <f>$B$99&amp;"4."</f>
        <v>H.4.</v>
      </c>
      <c r="C103" s="163" t="s">
        <v>225</v>
      </c>
      <c r="D103" s="5"/>
      <c r="E103" s="183" t="s">
        <v>251</v>
      </c>
      <c r="F103" s="34">
        <f>H103+NPV(FD,I103:INDEX(I103:DC103,PAL))</f>
        <v>0</v>
      </c>
      <c r="G103" s="34">
        <f>SUMIF($H$5:$DC$5,"&lt;="&amp;PAL,$H103:$DC103)</f>
        <v>0</v>
      </c>
      <c r="H103" s="37">
        <v>0</v>
      </c>
      <c r="I103" s="37">
        <v>0</v>
      </c>
      <c r="J103" s="37">
        <v>0</v>
      </c>
      <c r="K103" s="37">
        <v>0</v>
      </c>
      <c r="L103" s="37">
        <v>0</v>
      </c>
      <c r="M103" s="37">
        <v>0</v>
      </c>
      <c r="N103" s="37">
        <v>0</v>
      </c>
      <c r="O103" s="37">
        <v>0</v>
      </c>
      <c r="P103" s="37">
        <v>0</v>
      </c>
      <c r="Q103" s="37">
        <v>0</v>
      </c>
      <c r="R103" s="37">
        <v>0</v>
      </c>
      <c r="S103" s="37">
        <v>0</v>
      </c>
      <c r="T103" s="37">
        <v>0</v>
      </c>
      <c r="U103" s="37">
        <v>0</v>
      </c>
      <c r="V103" s="37">
        <v>0</v>
      </c>
      <c r="W103" s="37">
        <v>0</v>
      </c>
      <c r="X103" s="37">
        <v>0</v>
      </c>
      <c r="Y103" s="37">
        <v>0</v>
      </c>
      <c r="Z103" s="37">
        <v>0</v>
      </c>
      <c r="AA103" s="37">
        <v>0</v>
      </c>
      <c r="AB103" s="37">
        <v>0</v>
      </c>
      <c r="AC103" s="37">
        <v>0</v>
      </c>
      <c r="AD103" s="37">
        <v>0</v>
      </c>
      <c r="AE103" s="37">
        <v>0</v>
      </c>
      <c r="AF103" s="37">
        <v>0</v>
      </c>
      <c r="AG103" s="37">
        <v>0</v>
      </c>
      <c r="AH103" s="37">
        <v>0</v>
      </c>
      <c r="AI103" s="37">
        <v>0</v>
      </c>
      <c r="AJ103" s="37">
        <v>0</v>
      </c>
      <c r="AK103" s="37">
        <v>0</v>
      </c>
      <c r="AL103" s="37">
        <v>0</v>
      </c>
      <c r="AM103" s="37">
        <v>0</v>
      </c>
      <c r="AN103" s="37">
        <v>0</v>
      </c>
      <c r="AO103" s="37">
        <v>0</v>
      </c>
      <c r="AP103" s="37">
        <v>0</v>
      </c>
      <c r="AQ103" s="37">
        <v>0</v>
      </c>
      <c r="AR103" s="37">
        <v>0</v>
      </c>
      <c r="AS103" s="37">
        <v>0</v>
      </c>
      <c r="AT103" s="37">
        <v>0</v>
      </c>
      <c r="AU103" s="37">
        <v>0</v>
      </c>
      <c r="AV103" s="37">
        <v>0</v>
      </c>
      <c r="AW103" s="37">
        <v>0</v>
      </c>
      <c r="AX103" s="37">
        <v>0</v>
      </c>
      <c r="AY103" s="37">
        <v>0</v>
      </c>
      <c r="AZ103" s="37">
        <v>0</v>
      </c>
      <c r="BA103" s="37">
        <v>0</v>
      </c>
      <c r="BB103" s="37">
        <v>0</v>
      </c>
      <c r="BC103" s="37">
        <v>0</v>
      </c>
      <c r="BD103" s="37">
        <v>0</v>
      </c>
      <c r="BE103" s="37">
        <v>0</v>
      </c>
      <c r="BF103" s="37">
        <v>0</v>
      </c>
      <c r="BG103" s="37">
        <v>0</v>
      </c>
      <c r="BH103" s="37">
        <v>0</v>
      </c>
      <c r="BI103" s="37">
        <v>0</v>
      </c>
      <c r="BJ103" s="37">
        <v>0</v>
      </c>
      <c r="BK103" s="37">
        <v>0</v>
      </c>
      <c r="BL103" s="37">
        <v>0</v>
      </c>
      <c r="BM103" s="37">
        <v>0</v>
      </c>
      <c r="BN103" s="37">
        <v>0</v>
      </c>
      <c r="BO103" s="37">
        <v>0</v>
      </c>
      <c r="BP103" s="37">
        <v>0</v>
      </c>
      <c r="BQ103" s="37">
        <v>0</v>
      </c>
      <c r="BR103" s="37">
        <v>0</v>
      </c>
      <c r="BS103" s="37">
        <v>0</v>
      </c>
      <c r="BT103" s="37">
        <v>0</v>
      </c>
      <c r="BU103" s="37">
        <v>0</v>
      </c>
      <c r="BV103" s="37">
        <v>0</v>
      </c>
      <c r="BW103" s="37">
        <v>0</v>
      </c>
      <c r="BX103" s="37">
        <v>0</v>
      </c>
      <c r="BY103" s="37">
        <v>0</v>
      </c>
      <c r="BZ103" s="37">
        <v>0</v>
      </c>
      <c r="CA103" s="37">
        <v>0</v>
      </c>
      <c r="CB103" s="37">
        <v>0</v>
      </c>
      <c r="CC103" s="37">
        <v>0</v>
      </c>
      <c r="CD103" s="37">
        <v>0</v>
      </c>
      <c r="CE103" s="37">
        <v>0</v>
      </c>
      <c r="CF103" s="37">
        <v>0</v>
      </c>
      <c r="CG103" s="37">
        <v>0</v>
      </c>
      <c r="CH103" s="37">
        <v>0</v>
      </c>
      <c r="CI103" s="37">
        <v>0</v>
      </c>
      <c r="CJ103" s="37">
        <v>0</v>
      </c>
      <c r="CK103" s="37">
        <v>0</v>
      </c>
      <c r="CL103" s="37">
        <v>0</v>
      </c>
      <c r="CM103" s="37">
        <v>0</v>
      </c>
      <c r="CN103" s="37">
        <v>0</v>
      </c>
      <c r="CO103" s="37">
        <v>0</v>
      </c>
      <c r="CP103" s="37">
        <v>0</v>
      </c>
      <c r="CQ103" s="37">
        <v>0</v>
      </c>
      <c r="CR103" s="37">
        <v>0</v>
      </c>
      <c r="CS103" s="37">
        <v>0</v>
      </c>
      <c r="CT103" s="37">
        <v>0</v>
      </c>
      <c r="CU103" s="37">
        <v>0</v>
      </c>
      <c r="CV103" s="37">
        <v>0</v>
      </c>
      <c r="CW103" s="37">
        <v>0</v>
      </c>
      <c r="CX103" s="37">
        <v>0</v>
      </c>
      <c r="CY103" s="37">
        <v>0</v>
      </c>
      <c r="CZ103" s="37">
        <v>0</v>
      </c>
      <c r="DA103" s="37">
        <v>0</v>
      </c>
      <c r="DB103" s="37">
        <v>0</v>
      </c>
      <c r="DC103" s="37">
        <v>0</v>
      </c>
      <c r="DE103" s="45">
        <f>COUNTBLANK(H103:DC103)</f>
        <v>0</v>
      </c>
      <c r="DF103" s="45">
        <f t="shared" si="49"/>
        <v>0</v>
      </c>
      <c r="DG103">
        <f t="shared" si="59"/>
        <v>0</v>
      </c>
    </row>
    <row r="104" spans="1:114" ht="15" customHeight="1">
      <c r="A104" s="123">
        <v>93</v>
      </c>
      <c r="B104" s="5" t="str">
        <f>$B$99&amp;"5."</f>
        <v>H.5.</v>
      </c>
      <c r="C104" s="163" t="s">
        <v>223</v>
      </c>
      <c r="D104" s="5"/>
      <c r="E104" s="183" t="s">
        <v>251</v>
      </c>
      <c r="F104" s="34">
        <f>H104+NPV(FD,I104:INDEX(I104:DC104,PAL))</f>
        <v>0</v>
      </c>
      <c r="G104" s="34">
        <f>SUMIF($H$5:$DC$5,"&lt;="&amp;PAL,$H104:$DC104)</f>
        <v>0</v>
      </c>
      <c r="H104" s="37">
        <v>0</v>
      </c>
      <c r="I104" s="37">
        <v>0</v>
      </c>
      <c r="J104" s="37">
        <v>0</v>
      </c>
      <c r="K104" s="37">
        <v>0</v>
      </c>
      <c r="L104" s="37">
        <v>0</v>
      </c>
      <c r="M104" s="37">
        <v>0</v>
      </c>
      <c r="N104" s="37">
        <v>0</v>
      </c>
      <c r="O104" s="37">
        <v>0</v>
      </c>
      <c r="P104" s="37">
        <v>0</v>
      </c>
      <c r="Q104" s="37">
        <v>0</v>
      </c>
      <c r="R104" s="37">
        <v>0</v>
      </c>
      <c r="S104" s="37">
        <v>0</v>
      </c>
      <c r="T104" s="37">
        <v>0</v>
      </c>
      <c r="U104" s="37">
        <v>0</v>
      </c>
      <c r="V104" s="37">
        <v>0</v>
      </c>
      <c r="W104" s="37">
        <v>0</v>
      </c>
      <c r="X104" s="37">
        <v>0</v>
      </c>
      <c r="Y104" s="37">
        <v>0</v>
      </c>
      <c r="Z104" s="37">
        <v>0</v>
      </c>
      <c r="AA104" s="37">
        <v>0</v>
      </c>
      <c r="AB104" s="37">
        <v>0</v>
      </c>
      <c r="AC104" s="37">
        <v>0</v>
      </c>
      <c r="AD104" s="37">
        <v>0</v>
      </c>
      <c r="AE104" s="37">
        <v>0</v>
      </c>
      <c r="AF104" s="37">
        <v>0</v>
      </c>
      <c r="AG104" s="37">
        <v>0</v>
      </c>
      <c r="AH104" s="37">
        <v>0</v>
      </c>
      <c r="AI104" s="37">
        <v>0</v>
      </c>
      <c r="AJ104" s="37">
        <v>0</v>
      </c>
      <c r="AK104" s="37">
        <v>0</v>
      </c>
      <c r="AL104" s="37">
        <v>0</v>
      </c>
      <c r="AM104" s="37">
        <v>0</v>
      </c>
      <c r="AN104" s="37">
        <v>0</v>
      </c>
      <c r="AO104" s="37">
        <v>0</v>
      </c>
      <c r="AP104" s="37">
        <v>0</v>
      </c>
      <c r="AQ104" s="37">
        <v>0</v>
      </c>
      <c r="AR104" s="37">
        <v>0</v>
      </c>
      <c r="AS104" s="37">
        <v>0</v>
      </c>
      <c r="AT104" s="37">
        <v>0</v>
      </c>
      <c r="AU104" s="37">
        <v>0</v>
      </c>
      <c r="AV104" s="37">
        <v>0</v>
      </c>
      <c r="AW104" s="37">
        <v>0</v>
      </c>
      <c r="AX104" s="37">
        <v>0</v>
      </c>
      <c r="AY104" s="37">
        <v>0</v>
      </c>
      <c r="AZ104" s="37">
        <v>0</v>
      </c>
      <c r="BA104" s="37">
        <v>0</v>
      </c>
      <c r="BB104" s="37">
        <v>0</v>
      </c>
      <c r="BC104" s="37">
        <v>0</v>
      </c>
      <c r="BD104" s="37">
        <v>0</v>
      </c>
      <c r="BE104" s="37">
        <v>0</v>
      </c>
      <c r="BF104" s="37">
        <v>0</v>
      </c>
      <c r="BG104" s="37">
        <v>0</v>
      </c>
      <c r="BH104" s="37">
        <v>0</v>
      </c>
      <c r="BI104" s="37">
        <v>0</v>
      </c>
      <c r="BJ104" s="37">
        <v>0</v>
      </c>
      <c r="BK104" s="37">
        <v>0</v>
      </c>
      <c r="BL104" s="37">
        <v>0</v>
      </c>
      <c r="BM104" s="37">
        <v>0</v>
      </c>
      <c r="BN104" s="37">
        <v>0</v>
      </c>
      <c r="BO104" s="37">
        <v>0</v>
      </c>
      <c r="BP104" s="37">
        <v>0</v>
      </c>
      <c r="BQ104" s="37">
        <v>0</v>
      </c>
      <c r="BR104" s="37">
        <v>0</v>
      </c>
      <c r="BS104" s="37">
        <v>0</v>
      </c>
      <c r="BT104" s="37">
        <v>0</v>
      </c>
      <c r="BU104" s="37">
        <v>0</v>
      </c>
      <c r="BV104" s="37">
        <v>0</v>
      </c>
      <c r="BW104" s="37">
        <v>0</v>
      </c>
      <c r="BX104" s="37">
        <v>0</v>
      </c>
      <c r="BY104" s="37">
        <v>0</v>
      </c>
      <c r="BZ104" s="37">
        <v>0</v>
      </c>
      <c r="CA104" s="37">
        <v>0</v>
      </c>
      <c r="CB104" s="37">
        <v>0</v>
      </c>
      <c r="CC104" s="37">
        <v>0</v>
      </c>
      <c r="CD104" s="37">
        <v>0</v>
      </c>
      <c r="CE104" s="37">
        <v>0</v>
      </c>
      <c r="CF104" s="37">
        <v>0</v>
      </c>
      <c r="CG104" s="37">
        <v>0</v>
      </c>
      <c r="CH104" s="37">
        <v>0</v>
      </c>
      <c r="CI104" s="37">
        <v>0</v>
      </c>
      <c r="CJ104" s="37">
        <v>0</v>
      </c>
      <c r="CK104" s="37">
        <v>0</v>
      </c>
      <c r="CL104" s="37">
        <v>0</v>
      </c>
      <c r="CM104" s="37">
        <v>0</v>
      </c>
      <c r="CN104" s="37">
        <v>0</v>
      </c>
      <c r="CO104" s="37">
        <v>0</v>
      </c>
      <c r="CP104" s="37">
        <v>0</v>
      </c>
      <c r="CQ104" s="37">
        <v>0</v>
      </c>
      <c r="CR104" s="37">
        <v>0</v>
      </c>
      <c r="CS104" s="37">
        <v>0</v>
      </c>
      <c r="CT104" s="37">
        <v>0</v>
      </c>
      <c r="CU104" s="37">
        <v>0</v>
      </c>
      <c r="CV104" s="37">
        <v>0</v>
      </c>
      <c r="CW104" s="37">
        <v>0</v>
      </c>
      <c r="CX104" s="37">
        <v>0</v>
      </c>
      <c r="CY104" s="37">
        <v>0</v>
      </c>
      <c r="CZ104" s="37">
        <v>0</v>
      </c>
      <c r="DA104" s="37">
        <v>0</v>
      </c>
      <c r="DB104" s="37">
        <v>0</v>
      </c>
      <c r="DC104" s="37">
        <v>0</v>
      </c>
      <c r="DE104" s="45">
        <f>COUNTBLANK(H104:DC104)</f>
        <v>0</v>
      </c>
      <c r="DF104" s="45">
        <f t="shared" si="49"/>
        <v>0</v>
      </c>
      <c r="DG104">
        <f t="shared" si="59"/>
        <v>0</v>
      </c>
    </row>
    <row r="105" spans="1:114" ht="14.4">
      <c r="A105" s="123">
        <v>94</v>
      </c>
      <c r="B105" s="5" t="str">
        <f>$B$99&amp;"6."</f>
        <v>H.6.</v>
      </c>
      <c r="C105" s="163" t="s">
        <v>218</v>
      </c>
      <c r="D105" s="75">
        <f>IF(E105="Be PVM",DI105,E105)</f>
        <v>0</v>
      </c>
      <c r="E105" s="183"/>
      <c r="F105" s="34">
        <f>H105+NPV(FD,I105:INDEX(I105:DC105,PAL))</f>
        <v>0</v>
      </c>
      <c r="G105" s="34">
        <f>SUMIF($H$5:$DC$5,"&lt;="&amp;PAL,$H105:$DC105)</f>
        <v>0</v>
      </c>
      <c r="H105" s="37">
        <v>0</v>
      </c>
      <c r="I105" s="37">
        <v>0</v>
      </c>
      <c r="J105" s="37">
        <v>0</v>
      </c>
      <c r="K105" s="37">
        <v>0</v>
      </c>
      <c r="L105" s="37">
        <v>0</v>
      </c>
      <c r="M105" s="37">
        <v>0</v>
      </c>
      <c r="N105" s="37">
        <v>0</v>
      </c>
      <c r="O105" s="37">
        <v>0</v>
      </c>
      <c r="P105" s="37">
        <v>0</v>
      </c>
      <c r="Q105" s="37">
        <v>0</v>
      </c>
      <c r="R105" s="37">
        <v>0</v>
      </c>
      <c r="S105" s="37">
        <v>0</v>
      </c>
      <c r="T105" s="37">
        <v>0</v>
      </c>
      <c r="U105" s="37">
        <v>0</v>
      </c>
      <c r="V105" s="37">
        <v>0</v>
      </c>
      <c r="W105" s="37">
        <v>0</v>
      </c>
      <c r="X105" s="37">
        <v>0</v>
      </c>
      <c r="Y105" s="37">
        <v>0</v>
      </c>
      <c r="Z105" s="37">
        <v>0</v>
      </c>
      <c r="AA105" s="37">
        <v>0</v>
      </c>
      <c r="AB105" s="37">
        <v>0</v>
      </c>
      <c r="AC105" s="37">
        <v>0</v>
      </c>
      <c r="AD105" s="37">
        <v>0</v>
      </c>
      <c r="AE105" s="37">
        <v>0</v>
      </c>
      <c r="AF105" s="37">
        <v>0</v>
      </c>
      <c r="AG105" s="37">
        <v>0</v>
      </c>
      <c r="AH105" s="37">
        <v>0</v>
      </c>
      <c r="AI105" s="37">
        <v>0</v>
      </c>
      <c r="AJ105" s="37">
        <v>0</v>
      </c>
      <c r="AK105" s="37">
        <v>0</v>
      </c>
      <c r="AL105" s="37">
        <v>0</v>
      </c>
      <c r="AM105" s="37">
        <v>0</v>
      </c>
      <c r="AN105" s="37">
        <v>0</v>
      </c>
      <c r="AO105" s="37">
        <v>0</v>
      </c>
      <c r="AP105" s="37">
        <v>0</v>
      </c>
      <c r="AQ105" s="37">
        <v>0</v>
      </c>
      <c r="AR105" s="37">
        <v>0</v>
      </c>
      <c r="AS105" s="37">
        <v>0</v>
      </c>
      <c r="AT105" s="37">
        <v>0</v>
      </c>
      <c r="AU105" s="37">
        <v>0</v>
      </c>
      <c r="AV105" s="37">
        <v>0</v>
      </c>
      <c r="AW105" s="37">
        <v>0</v>
      </c>
      <c r="AX105" s="37">
        <v>0</v>
      </c>
      <c r="AY105" s="37">
        <v>0</v>
      </c>
      <c r="AZ105" s="37">
        <v>0</v>
      </c>
      <c r="BA105" s="37">
        <v>0</v>
      </c>
      <c r="BB105" s="37">
        <v>0</v>
      </c>
      <c r="BC105" s="37">
        <v>0</v>
      </c>
      <c r="BD105" s="37">
        <v>0</v>
      </c>
      <c r="BE105" s="37">
        <v>0</v>
      </c>
      <c r="BF105" s="37">
        <v>0</v>
      </c>
      <c r="BG105" s="37">
        <v>0</v>
      </c>
      <c r="BH105" s="37">
        <v>0</v>
      </c>
      <c r="BI105" s="37">
        <v>0</v>
      </c>
      <c r="BJ105" s="37">
        <v>0</v>
      </c>
      <c r="BK105" s="37">
        <v>0</v>
      </c>
      <c r="BL105" s="37">
        <v>0</v>
      </c>
      <c r="BM105" s="37">
        <v>0</v>
      </c>
      <c r="BN105" s="37">
        <v>0</v>
      </c>
      <c r="BO105" s="37">
        <v>0</v>
      </c>
      <c r="BP105" s="37">
        <v>0</v>
      </c>
      <c r="BQ105" s="37">
        <v>0</v>
      </c>
      <c r="BR105" s="37">
        <v>0</v>
      </c>
      <c r="BS105" s="37">
        <v>0</v>
      </c>
      <c r="BT105" s="37">
        <v>0</v>
      </c>
      <c r="BU105" s="37">
        <v>0</v>
      </c>
      <c r="BV105" s="37">
        <v>0</v>
      </c>
      <c r="BW105" s="37">
        <v>0</v>
      </c>
      <c r="BX105" s="37">
        <v>0</v>
      </c>
      <c r="BY105" s="37">
        <v>0</v>
      </c>
      <c r="BZ105" s="37">
        <v>0</v>
      </c>
      <c r="CA105" s="37">
        <v>0</v>
      </c>
      <c r="CB105" s="37">
        <v>0</v>
      </c>
      <c r="CC105" s="37">
        <v>0</v>
      </c>
      <c r="CD105" s="37">
        <v>0</v>
      </c>
      <c r="CE105" s="37">
        <v>0</v>
      </c>
      <c r="CF105" s="37">
        <v>0</v>
      </c>
      <c r="CG105" s="37">
        <v>0</v>
      </c>
      <c r="CH105" s="37">
        <v>0</v>
      </c>
      <c r="CI105" s="37">
        <v>0</v>
      </c>
      <c r="CJ105" s="37">
        <v>0</v>
      </c>
      <c r="CK105" s="37">
        <v>0</v>
      </c>
      <c r="CL105" s="37">
        <v>0</v>
      </c>
      <c r="CM105" s="37">
        <v>0</v>
      </c>
      <c r="CN105" s="37">
        <v>0</v>
      </c>
      <c r="CO105" s="37">
        <v>0</v>
      </c>
      <c r="CP105" s="37">
        <v>0</v>
      </c>
      <c r="CQ105" s="37">
        <v>0</v>
      </c>
      <c r="CR105" s="37">
        <v>0</v>
      </c>
      <c r="CS105" s="37">
        <v>0</v>
      </c>
      <c r="CT105" s="37">
        <v>0</v>
      </c>
      <c r="CU105" s="37">
        <v>0</v>
      </c>
      <c r="CV105" s="37">
        <v>0</v>
      </c>
      <c r="CW105" s="37">
        <v>0</v>
      </c>
      <c r="CX105" s="37">
        <v>0</v>
      </c>
      <c r="CY105" s="37">
        <v>0</v>
      </c>
      <c r="CZ105" s="37">
        <v>0</v>
      </c>
      <c r="DA105" s="37">
        <v>0</v>
      </c>
      <c r="DB105" s="37">
        <v>0</v>
      </c>
      <c r="DC105" s="37">
        <v>0</v>
      </c>
      <c r="DE105" s="45">
        <f t="shared" si="60"/>
        <v>0</v>
      </c>
      <c r="DF105" s="45">
        <f t="shared" si="49"/>
        <v>0</v>
      </c>
      <c r="DG105">
        <f t="shared" si="59"/>
        <v>0</v>
      </c>
      <c r="DH105">
        <v>1</v>
      </c>
      <c r="DI105" s="63">
        <v>0.21</v>
      </c>
    </row>
    <row r="106" spans="1:114" ht="14.4">
      <c r="A106" s="123">
        <v>95</v>
      </c>
      <c r="B106" s="5" t="str">
        <f>$B$99&amp;"7."</f>
        <v>H.7.</v>
      </c>
      <c r="C106" s="163" t="s">
        <v>220</v>
      </c>
      <c r="D106" s="75">
        <f>IF(E106="Be PVM",DI106,E106)</f>
        <v>0</v>
      </c>
      <c r="E106" s="183"/>
      <c r="F106" s="34">
        <f>H106+NPV(FD,I106:INDEX(I106:DC106,PAL))</f>
        <v>0</v>
      </c>
      <c r="G106" s="34">
        <f>SUMIF($H$5:$DC$5,"&lt;="&amp;PAL,$H106:$DC106)</f>
        <v>0</v>
      </c>
      <c r="H106" s="37">
        <v>0</v>
      </c>
      <c r="I106" s="37">
        <v>0</v>
      </c>
      <c r="J106" s="37">
        <v>0</v>
      </c>
      <c r="K106" s="37">
        <v>0</v>
      </c>
      <c r="L106" s="37">
        <v>0</v>
      </c>
      <c r="M106" s="37">
        <v>0</v>
      </c>
      <c r="N106" s="37">
        <v>0</v>
      </c>
      <c r="O106" s="37">
        <v>0</v>
      </c>
      <c r="P106" s="37">
        <v>0</v>
      </c>
      <c r="Q106" s="37">
        <v>0</v>
      </c>
      <c r="R106" s="37">
        <v>0</v>
      </c>
      <c r="S106" s="37">
        <v>0</v>
      </c>
      <c r="T106" s="37">
        <v>0</v>
      </c>
      <c r="U106" s="37">
        <v>0</v>
      </c>
      <c r="V106" s="37">
        <v>0</v>
      </c>
      <c r="W106" s="37">
        <v>0</v>
      </c>
      <c r="X106" s="37">
        <v>0</v>
      </c>
      <c r="Y106" s="37">
        <v>0</v>
      </c>
      <c r="Z106" s="37">
        <v>0</v>
      </c>
      <c r="AA106" s="37">
        <v>0</v>
      </c>
      <c r="AB106" s="37">
        <v>0</v>
      </c>
      <c r="AC106" s="37">
        <v>0</v>
      </c>
      <c r="AD106" s="37">
        <v>0</v>
      </c>
      <c r="AE106" s="37">
        <v>0</v>
      </c>
      <c r="AF106" s="37">
        <v>0</v>
      </c>
      <c r="AG106" s="37">
        <v>0</v>
      </c>
      <c r="AH106" s="37">
        <v>0</v>
      </c>
      <c r="AI106" s="37">
        <v>0</v>
      </c>
      <c r="AJ106" s="37">
        <v>0</v>
      </c>
      <c r="AK106" s="37">
        <v>0</v>
      </c>
      <c r="AL106" s="37">
        <v>0</v>
      </c>
      <c r="AM106" s="37">
        <v>0</v>
      </c>
      <c r="AN106" s="37">
        <v>0</v>
      </c>
      <c r="AO106" s="37">
        <v>0</v>
      </c>
      <c r="AP106" s="37">
        <v>0</v>
      </c>
      <c r="AQ106" s="37">
        <v>0</v>
      </c>
      <c r="AR106" s="37">
        <v>0</v>
      </c>
      <c r="AS106" s="37">
        <v>0</v>
      </c>
      <c r="AT106" s="37">
        <v>0</v>
      </c>
      <c r="AU106" s="37">
        <v>0</v>
      </c>
      <c r="AV106" s="37">
        <v>0</v>
      </c>
      <c r="AW106" s="37">
        <v>0</v>
      </c>
      <c r="AX106" s="37">
        <v>0</v>
      </c>
      <c r="AY106" s="37">
        <v>0</v>
      </c>
      <c r="AZ106" s="37">
        <v>0</v>
      </c>
      <c r="BA106" s="37">
        <v>0</v>
      </c>
      <c r="BB106" s="37">
        <v>0</v>
      </c>
      <c r="BC106" s="37">
        <v>0</v>
      </c>
      <c r="BD106" s="37">
        <v>0</v>
      </c>
      <c r="BE106" s="37">
        <v>0</v>
      </c>
      <c r="BF106" s="37">
        <v>0</v>
      </c>
      <c r="BG106" s="37">
        <v>0</v>
      </c>
      <c r="BH106" s="37">
        <v>0</v>
      </c>
      <c r="BI106" s="37">
        <v>0</v>
      </c>
      <c r="BJ106" s="37">
        <v>0</v>
      </c>
      <c r="BK106" s="37">
        <v>0</v>
      </c>
      <c r="BL106" s="37">
        <v>0</v>
      </c>
      <c r="BM106" s="37">
        <v>0</v>
      </c>
      <c r="BN106" s="37">
        <v>0</v>
      </c>
      <c r="BO106" s="37">
        <v>0</v>
      </c>
      <c r="BP106" s="37">
        <v>0</v>
      </c>
      <c r="BQ106" s="37">
        <v>0</v>
      </c>
      <c r="BR106" s="37">
        <v>0</v>
      </c>
      <c r="BS106" s="37">
        <v>0</v>
      </c>
      <c r="BT106" s="37">
        <v>0</v>
      </c>
      <c r="BU106" s="37">
        <v>0</v>
      </c>
      <c r="BV106" s="37">
        <v>0</v>
      </c>
      <c r="BW106" s="37">
        <v>0</v>
      </c>
      <c r="BX106" s="37">
        <v>0</v>
      </c>
      <c r="BY106" s="37">
        <v>0</v>
      </c>
      <c r="BZ106" s="37">
        <v>0</v>
      </c>
      <c r="CA106" s="37">
        <v>0</v>
      </c>
      <c r="CB106" s="37">
        <v>0</v>
      </c>
      <c r="CC106" s="37">
        <v>0</v>
      </c>
      <c r="CD106" s="37">
        <v>0</v>
      </c>
      <c r="CE106" s="37">
        <v>0</v>
      </c>
      <c r="CF106" s="37">
        <v>0</v>
      </c>
      <c r="CG106" s="37">
        <v>0</v>
      </c>
      <c r="CH106" s="37">
        <v>0</v>
      </c>
      <c r="CI106" s="37">
        <v>0</v>
      </c>
      <c r="CJ106" s="37">
        <v>0</v>
      </c>
      <c r="CK106" s="37">
        <v>0</v>
      </c>
      <c r="CL106" s="37">
        <v>0</v>
      </c>
      <c r="CM106" s="37">
        <v>0</v>
      </c>
      <c r="CN106" s="37">
        <v>0</v>
      </c>
      <c r="CO106" s="37">
        <v>0</v>
      </c>
      <c r="CP106" s="37">
        <v>0</v>
      </c>
      <c r="CQ106" s="37">
        <v>0</v>
      </c>
      <c r="CR106" s="37">
        <v>0</v>
      </c>
      <c r="CS106" s="37">
        <v>0</v>
      </c>
      <c r="CT106" s="37">
        <v>0</v>
      </c>
      <c r="CU106" s="37">
        <v>0</v>
      </c>
      <c r="CV106" s="37">
        <v>0</v>
      </c>
      <c r="CW106" s="37">
        <v>0</v>
      </c>
      <c r="CX106" s="37">
        <v>0</v>
      </c>
      <c r="CY106" s="37">
        <v>0</v>
      </c>
      <c r="CZ106" s="37">
        <v>0</v>
      </c>
      <c r="DA106" s="37">
        <v>0</v>
      </c>
      <c r="DB106" s="37">
        <v>0</v>
      </c>
      <c r="DC106" s="37">
        <v>0</v>
      </c>
      <c r="DE106" s="45">
        <f t="shared" si="60"/>
        <v>0</v>
      </c>
      <c r="DF106" s="45">
        <f t="shared" si="49"/>
        <v>0</v>
      </c>
      <c r="DG106">
        <f t="shared" si="59"/>
        <v>0</v>
      </c>
      <c r="DH106">
        <v>1</v>
      </c>
      <c r="DI106" s="63">
        <v>0.09</v>
      </c>
    </row>
    <row r="107" spans="1:114" ht="14.4">
      <c r="A107" s="123">
        <v>96</v>
      </c>
      <c r="B107" s="5" t="str">
        <f>$B$99&amp;"8."</f>
        <v>H.8.</v>
      </c>
      <c r="C107" s="163" t="s">
        <v>224</v>
      </c>
      <c r="D107" s="75">
        <f t="shared" ref="D107:D109" si="63">IF(E107="Be PVM",DI107,E107)</f>
        <v>0</v>
      </c>
      <c r="E107" s="183"/>
      <c r="F107" s="34">
        <f>H107+NPV(FD,I107:INDEX(I107:DC107,PAL))</f>
        <v>0</v>
      </c>
      <c r="G107" s="34">
        <f>SUMIF($H$5:$DC$5,"&lt;="&amp;PAL,$H107:$DC107)</f>
        <v>0</v>
      </c>
      <c r="H107" s="37">
        <v>0</v>
      </c>
      <c r="I107" s="37">
        <v>0</v>
      </c>
      <c r="J107" s="37">
        <v>0</v>
      </c>
      <c r="K107" s="37">
        <v>0</v>
      </c>
      <c r="L107" s="37">
        <v>0</v>
      </c>
      <c r="M107" s="37">
        <v>0</v>
      </c>
      <c r="N107" s="37">
        <v>0</v>
      </c>
      <c r="O107" s="37">
        <v>0</v>
      </c>
      <c r="P107" s="37">
        <v>0</v>
      </c>
      <c r="Q107" s="37">
        <v>0</v>
      </c>
      <c r="R107" s="37">
        <v>0</v>
      </c>
      <c r="S107" s="37">
        <v>0</v>
      </c>
      <c r="T107" s="37">
        <v>0</v>
      </c>
      <c r="U107" s="37">
        <v>0</v>
      </c>
      <c r="V107" s="37">
        <v>0</v>
      </c>
      <c r="W107" s="37">
        <v>0</v>
      </c>
      <c r="X107" s="37">
        <v>0</v>
      </c>
      <c r="Y107" s="37">
        <v>0</v>
      </c>
      <c r="Z107" s="37">
        <v>0</v>
      </c>
      <c r="AA107" s="37">
        <v>0</v>
      </c>
      <c r="AB107" s="37">
        <v>0</v>
      </c>
      <c r="AC107" s="37">
        <v>0</v>
      </c>
      <c r="AD107" s="37">
        <v>0</v>
      </c>
      <c r="AE107" s="37">
        <v>0</v>
      </c>
      <c r="AF107" s="37">
        <v>0</v>
      </c>
      <c r="AG107" s="37">
        <v>0</v>
      </c>
      <c r="AH107" s="37">
        <v>0</v>
      </c>
      <c r="AI107" s="37">
        <v>0</v>
      </c>
      <c r="AJ107" s="37">
        <v>0</v>
      </c>
      <c r="AK107" s="37">
        <v>0</v>
      </c>
      <c r="AL107" s="37">
        <v>0</v>
      </c>
      <c r="AM107" s="37">
        <v>0</v>
      </c>
      <c r="AN107" s="37">
        <v>0</v>
      </c>
      <c r="AO107" s="37">
        <v>0</v>
      </c>
      <c r="AP107" s="37">
        <v>0</v>
      </c>
      <c r="AQ107" s="37">
        <v>0</v>
      </c>
      <c r="AR107" s="37">
        <v>0</v>
      </c>
      <c r="AS107" s="37">
        <v>0</v>
      </c>
      <c r="AT107" s="37">
        <v>0</v>
      </c>
      <c r="AU107" s="37">
        <v>0</v>
      </c>
      <c r="AV107" s="37">
        <v>0</v>
      </c>
      <c r="AW107" s="37">
        <v>0</v>
      </c>
      <c r="AX107" s="37">
        <v>0</v>
      </c>
      <c r="AY107" s="37">
        <v>0</v>
      </c>
      <c r="AZ107" s="37">
        <v>0</v>
      </c>
      <c r="BA107" s="37">
        <v>0</v>
      </c>
      <c r="BB107" s="37">
        <v>0</v>
      </c>
      <c r="BC107" s="37">
        <v>0</v>
      </c>
      <c r="BD107" s="37">
        <v>0</v>
      </c>
      <c r="BE107" s="37">
        <v>0</v>
      </c>
      <c r="BF107" s="37">
        <v>0</v>
      </c>
      <c r="BG107" s="37">
        <v>0</v>
      </c>
      <c r="BH107" s="37">
        <v>0</v>
      </c>
      <c r="BI107" s="37">
        <v>0</v>
      </c>
      <c r="BJ107" s="37">
        <v>0</v>
      </c>
      <c r="BK107" s="37">
        <v>0</v>
      </c>
      <c r="BL107" s="37">
        <v>0</v>
      </c>
      <c r="BM107" s="37">
        <v>0</v>
      </c>
      <c r="BN107" s="37">
        <v>0</v>
      </c>
      <c r="BO107" s="37">
        <v>0</v>
      </c>
      <c r="BP107" s="37">
        <v>0</v>
      </c>
      <c r="BQ107" s="37">
        <v>0</v>
      </c>
      <c r="BR107" s="37">
        <v>0</v>
      </c>
      <c r="BS107" s="37">
        <v>0</v>
      </c>
      <c r="BT107" s="37">
        <v>0</v>
      </c>
      <c r="BU107" s="37">
        <v>0</v>
      </c>
      <c r="BV107" s="37">
        <v>0</v>
      </c>
      <c r="BW107" s="37">
        <v>0</v>
      </c>
      <c r="BX107" s="37">
        <v>0</v>
      </c>
      <c r="BY107" s="37">
        <v>0</v>
      </c>
      <c r="BZ107" s="37">
        <v>0</v>
      </c>
      <c r="CA107" s="37">
        <v>0</v>
      </c>
      <c r="CB107" s="37">
        <v>0</v>
      </c>
      <c r="CC107" s="37">
        <v>0</v>
      </c>
      <c r="CD107" s="37">
        <v>0</v>
      </c>
      <c r="CE107" s="37">
        <v>0</v>
      </c>
      <c r="CF107" s="37">
        <v>0</v>
      </c>
      <c r="CG107" s="37">
        <v>0</v>
      </c>
      <c r="CH107" s="37">
        <v>0</v>
      </c>
      <c r="CI107" s="37">
        <v>0</v>
      </c>
      <c r="CJ107" s="37">
        <v>0</v>
      </c>
      <c r="CK107" s="37">
        <v>0</v>
      </c>
      <c r="CL107" s="37">
        <v>0</v>
      </c>
      <c r="CM107" s="37">
        <v>0</v>
      </c>
      <c r="CN107" s="37">
        <v>0</v>
      </c>
      <c r="CO107" s="37">
        <v>0</v>
      </c>
      <c r="CP107" s="37">
        <v>0</v>
      </c>
      <c r="CQ107" s="37">
        <v>0</v>
      </c>
      <c r="CR107" s="37">
        <v>0</v>
      </c>
      <c r="CS107" s="37">
        <v>0</v>
      </c>
      <c r="CT107" s="37">
        <v>0</v>
      </c>
      <c r="CU107" s="37">
        <v>0</v>
      </c>
      <c r="CV107" s="37">
        <v>0</v>
      </c>
      <c r="CW107" s="37">
        <v>0</v>
      </c>
      <c r="CX107" s="37">
        <v>0</v>
      </c>
      <c r="CY107" s="37">
        <v>0</v>
      </c>
      <c r="CZ107" s="37">
        <v>0</v>
      </c>
      <c r="DA107" s="37">
        <v>0</v>
      </c>
      <c r="DB107" s="37">
        <v>0</v>
      </c>
      <c r="DC107" s="37">
        <v>0</v>
      </c>
      <c r="DE107" s="45">
        <f t="shared" si="60"/>
        <v>0</v>
      </c>
      <c r="DF107" s="45">
        <f t="shared" si="49"/>
        <v>0</v>
      </c>
      <c r="DG107">
        <f t="shared" si="59"/>
        <v>0</v>
      </c>
      <c r="DI107" s="63"/>
    </row>
    <row r="108" spans="1:114" ht="14.4">
      <c r="A108" s="123">
        <v>97</v>
      </c>
      <c r="B108" s="5" t="str">
        <f>$B$99&amp;"9."</f>
        <v>H.9.</v>
      </c>
      <c r="C108" s="163" t="s">
        <v>222</v>
      </c>
      <c r="D108" s="75">
        <f t="shared" si="63"/>
        <v>0</v>
      </c>
      <c r="E108" s="183"/>
      <c r="F108" s="34">
        <f>H108+NPV(FD,I108:INDEX(I108:DC108,PAL))</f>
        <v>0</v>
      </c>
      <c r="G108" s="34">
        <f>SUMIF($H$5:$DC$5,"&lt;="&amp;PAL,$H108:$DC108)</f>
        <v>0</v>
      </c>
      <c r="H108" s="37">
        <v>0</v>
      </c>
      <c r="I108" s="37">
        <v>0</v>
      </c>
      <c r="J108" s="37">
        <v>0</v>
      </c>
      <c r="K108" s="37">
        <v>0</v>
      </c>
      <c r="L108" s="37">
        <v>0</v>
      </c>
      <c r="M108" s="37">
        <v>0</v>
      </c>
      <c r="N108" s="37">
        <v>0</v>
      </c>
      <c r="O108" s="37">
        <v>0</v>
      </c>
      <c r="P108" s="37">
        <v>0</v>
      </c>
      <c r="Q108" s="37">
        <v>0</v>
      </c>
      <c r="R108" s="37">
        <v>0</v>
      </c>
      <c r="S108" s="37">
        <v>0</v>
      </c>
      <c r="T108" s="37">
        <v>0</v>
      </c>
      <c r="U108" s="37">
        <v>0</v>
      </c>
      <c r="V108" s="37">
        <v>0</v>
      </c>
      <c r="W108" s="37">
        <v>0</v>
      </c>
      <c r="X108" s="37">
        <v>0</v>
      </c>
      <c r="Y108" s="37">
        <v>0</v>
      </c>
      <c r="Z108" s="37">
        <v>0</v>
      </c>
      <c r="AA108" s="37">
        <v>0</v>
      </c>
      <c r="AB108" s="37">
        <v>0</v>
      </c>
      <c r="AC108" s="37">
        <v>0</v>
      </c>
      <c r="AD108" s="37">
        <v>0</v>
      </c>
      <c r="AE108" s="37">
        <v>0</v>
      </c>
      <c r="AF108" s="37">
        <v>0</v>
      </c>
      <c r="AG108" s="37">
        <v>0</v>
      </c>
      <c r="AH108" s="37">
        <v>0</v>
      </c>
      <c r="AI108" s="37">
        <v>0</v>
      </c>
      <c r="AJ108" s="37">
        <v>0</v>
      </c>
      <c r="AK108" s="37">
        <v>0</v>
      </c>
      <c r="AL108" s="37">
        <v>0</v>
      </c>
      <c r="AM108" s="37">
        <v>0</v>
      </c>
      <c r="AN108" s="37">
        <v>0</v>
      </c>
      <c r="AO108" s="37">
        <v>0</v>
      </c>
      <c r="AP108" s="37">
        <v>0</v>
      </c>
      <c r="AQ108" s="37">
        <v>0</v>
      </c>
      <c r="AR108" s="37">
        <v>0</v>
      </c>
      <c r="AS108" s="37">
        <v>0</v>
      </c>
      <c r="AT108" s="37">
        <v>0</v>
      </c>
      <c r="AU108" s="37">
        <v>0</v>
      </c>
      <c r="AV108" s="37">
        <v>0</v>
      </c>
      <c r="AW108" s="37">
        <v>0</v>
      </c>
      <c r="AX108" s="37">
        <v>0</v>
      </c>
      <c r="AY108" s="37">
        <v>0</v>
      </c>
      <c r="AZ108" s="37">
        <v>0</v>
      </c>
      <c r="BA108" s="37">
        <v>0</v>
      </c>
      <c r="BB108" s="37">
        <v>0</v>
      </c>
      <c r="BC108" s="37">
        <v>0</v>
      </c>
      <c r="BD108" s="37">
        <v>0</v>
      </c>
      <c r="BE108" s="37">
        <v>0</v>
      </c>
      <c r="BF108" s="37">
        <v>0</v>
      </c>
      <c r="BG108" s="37">
        <v>0</v>
      </c>
      <c r="BH108" s="37">
        <v>0</v>
      </c>
      <c r="BI108" s="37">
        <v>0</v>
      </c>
      <c r="BJ108" s="37">
        <v>0</v>
      </c>
      <c r="BK108" s="37">
        <v>0</v>
      </c>
      <c r="BL108" s="37">
        <v>0</v>
      </c>
      <c r="BM108" s="37">
        <v>0</v>
      </c>
      <c r="BN108" s="37">
        <v>0</v>
      </c>
      <c r="BO108" s="37">
        <v>0</v>
      </c>
      <c r="BP108" s="37">
        <v>0</v>
      </c>
      <c r="BQ108" s="37">
        <v>0</v>
      </c>
      <c r="BR108" s="37">
        <v>0</v>
      </c>
      <c r="BS108" s="37">
        <v>0</v>
      </c>
      <c r="BT108" s="37">
        <v>0</v>
      </c>
      <c r="BU108" s="37">
        <v>0</v>
      </c>
      <c r="BV108" s="37">
        <v>0</v>
      </c>
      <c r="BW108" s="37">
        <v>0</v>
      </c>
      <c r="BX108" s="37">
        <v>0</v>
      </c>
      <c r="BY108" s="37">
        <v>0</v>
      </c>
      <c r="BZ108" s="37">
        <v>0</v>
      </c>
      <c r="CA108" s="37">
        <v>0</v>
      </c>
      <c r="CB108" s="37">
        <v>0</v>
      </c>
      <c r="CC108" s="37">
        <v>0</v>
      </c>
      <c r="CD108" s="37">
        <v>0</v>
      </c>
      <c r="CE108" s="37">
        <v>0</v>
      </c>
      <c r="CF108" s="37">
        <v>0</v>
      </c>
      <c r="CG108" s="37">
        <v>0</v>
      </c>
      <c r="CH108" s="37">
        <v>0</v>
      </c>
      <c r="CI108" s="37">
        <v>0</v>
      </c>
      <c r="CJ108" s="37">
        <v>0</v>
      </c>
      <c r="CK108" s="37">
        <v>0</v>
      </c>
      <c r="CL108" s="37">
        <v>0</v>
      </c>
      <c r="CM108" s="37">
        <v>0</v>
      </c>
      <c r="CN108" s="37">
        <v>0</v>
      </c>
      <c r="CO108" s="37">
        <v>0</v>
      </c>
      <c r="CP108" s="37">
        <v>0</v>
      </c>
      <c r="CQ108" s="37">
        <v>0</v>
      </c>
      <c r="CR108" s="37">
        <v>0</v>
      </c>
      <c r="CS108" s="37">
        <v>0</v>
      </c>
      <c r="CT108" s="37">
        <v>0</v>
      </c>
      <c r="CU108" s="37">
        <v>0</v>
      </c>
      <c r="CV108" s="37">
        <v>0</v>
      </c>
      <c r="CW108" s="37">
        <v>0</v>
      </c>
      <c r="CX108" s="37">
        <v>0</v>
      </c>
      <c r="CY108" s="37">
        <v>0</v>
      </c>
      <c r="CZ108" s="37">
        <v>0</v>
      </c>
      <c r="DA108" s="37">
        <v>0</v>
      </c>
      <c r="DB108" s="37">
        <v>0</v>
      </c>
      <c r="DC108" s="37">
        <v>0</v>
      </c>
      <c r="DE108" s="45">
        <f t="shared" si="60"/>
        <v>0</v>
      </c>
      <c r="DF108" s="45">
        <f t="shared" si="49"/>
        <v>0</v>
      </c>
      <c r="DG108">
        <f t="shared" si="59"/>
        <v>0</v>
      </c>
      <c r="DI108" s="63"/>
    </row>
    <row r="109" spans="1:114" ht="14.4">
      <c r="A109" s="123">
        <v>98</v>
      </c>
      <c r="B109" s="5" t="str">
        <f>$B$99&amp;"10."</f>
        <v>H.10.</v>
      </c>
      <c r="C109" s="163" t="s">
        <v>226</v>
      </c>
      <c r="D109" s="75">
        <f t="shared" si="63"/>
        <v>0</v>
      </c>
      <c r="E109" s="183"/>
      <c r="F109" s="34">
        <f>H109+NPV(FD,I109:INDEX(I109:DC109,PAL))</f>
        <v>0</v>
      </c>
      <c r="G109" s="34">
        <f>SUMIF($H$5:$DC$5,"&lt;="&amp;PAL,$H109:$DC109)</f>
        <v>0</v>
      </c>
      <c r="H109" s="37">
        <v>0</v>
      </c>
      <c r="I109" s="37">
        <v>0</v>
      </c>
      <c r="J109" s="37">
        <v>0</v>
      </c>
      <c r="K109" s="37">
        <v>0</v>
      </c>
      <c r="L109" s="37">
        <v>0</v>
      </c>
      <c r="M109" s="37">
        <v>0</v>
      </c>
      <c r="N109" s="37">
        <v>0</v>
      </c>
      <c r="O109" s="37">
        <v>0</v>
      </c>
      <c r="P109" s="37">
        <v>0</v>
      </c>
      <c r="Q109" s="37">
        <v>0</v>
      </c>
      <c r="R109" s="37">
        <v>0</v>
      </c>
      <c r="S109" s="37">
        <v>0</v>
      </c>
      <c r="T109" s="37">
        <v>0</v>
      </c>
      <c r="U109" s="37">
        <v>0</v>
      </c>
      <c r="V109" s="37">
        <v>0</v>
      </c>
      <c r="W109" s="37">
        <v>0</v>
      </c>
      <c r="X109" s="37">
        <v>0</v>
      </c>
      <c r="Y109" s="37">
        <v>0</v>
      </c>
      <c r="Z109" s="37">
        <v>0</v>
      </c>
      <c r="AA109" s="37">
        <v>0</v>
      </c>
      <c r="AB109" s="37">
        <v>0</v>
      </c>
      <c r="AC109" s="37">
        <v>0</v>
      </c>
      <c r="AD109" s="37">
        <v>0</v>
      </c>
      <c r="AE109" s="37">
        <v>0</v>
      </c>
      <c r="AF109" s="37">
        <v>0</v>
      </c>
      <c r="AG109" s="37">
        <v>0</v>
      </c>
      <c r="AH109" s="37">
        <v>0</v>
      </c>
      <c r="AI109" s="37">
        <v>0</v>
      </c>
      <c r="AJ109" s="37">
        <v>0</v>
      </c>
      <c r="AK109" s="37">
        <v>0</v>
      </c>
      <c r="AL109" s="37">
        <v>0</v>
      </c>
      <c r="AM109" s="37">
        <v>0</v>
      </c>
      <c r="AN109" s="37">
        <v>0</v>
      </c>
      <c r="AO109" s="37">
        <v>0</v>
      </c>
      <c r="AP109" s="37">
        <v>0</v>
      </c>
      <c r="AQ109" s="37">
        <v>0</v>
      </c>
      <c r="AR109" s="37">
        <v>0</v>
      </c>
      <c r="AS109" s="37">
        <v>0</v>
      </c>
      <c r="AT109" s="37">
        <v>0</v>
      </c>
      <c r="AU109" s="37">
        <v>0</v>
      </c>
      <c r="AV109" s="37">
        <v>0</v>
      </c>
      <c r="AW109" s="37">
        <v>0</v>
      </c>
      <c r="AX109" s="37">
        <v>0</v>
      </c>
      <c r="AY109" s="37">
        <v>0</v>
      </c>
      <c r="AZ109" s="37">
        <v>0</v>
      </c>
      <c r="BA109" s="37">
        <v>0</v>
      </c>
      <c r="BB109" s="37">
        <v>0</v>
      </c>
      <c r="BC109" s="37">
        <v>0</v>
      </c>
      <c r="BD109" s="37">
        <v>0</v>
      </c>
      <c r="BE109" s="37">
        <v>0</v>
      </c>
      <c r="BF109" s="37">
        <v>0</v>
      </c>
      <c r="BG109" s="37">
        <v>0</v>
      </c>
      <c r="BH109" s="37">
        <v>0</v>
      </c>
      <c r="BI109" s="37">
        <v>0</v>
      </c>
      <c r="BJ109" s="37">
        <v>0</v>
      </c>
      <c r="BK109" s="37">
        <v>0</v>
      </c>
      <c r="BL109" s="37">
        <v>0</v>
      </c>
      <c r="BM109" s="37">
        <v>0</v>
      </c>
      <c r="BN109" s="37">
        <v>0</v>
      </c>
      <c r="BO109" s="37">
        <v>0</v>
      </c>
      <c r="BP109" s="37">
        <v>0</v>
      </c>
      <c r="BQ109" s="37">
        <v>0</v>
      </c>
      <c r="BR109" s="37">
        <v>0</v>
      </c>
      <c r="BS109" s="37">
        <v>0</v>
      </c>
      <c r="BT109" s="37">
        <v>0</v>
      </c>
      <c r="BU109" s="37">
        <v>0</v>
      </c>
      <c r="BV109" s="37">
        <v>0</v>
      </c>
      <c r="BW109" s="37">
        <v>0</v>
      </c>
      <c r="BX109" s="37">
        <v>0</v>
      </c>
      <c r="BY109" s="37">
        <v>0</v>
      </c>
      <c r="BZ109" s="37">
        <v>0</v>
      </c>
      <c r="CA109" s="37">
        <v>0</v>
      </c>
      <c r="CB109" s="37">
        <v>0</v>
      </c>
      <c r="CC109" s="37">
        <v>0</v>
      </c>
      <c r="CD109" s="37">
        <v>0</v>
      </c>
      <c r="CE109" s="37">
        <v>0</v>
      </c>
      <c r="CF109" s="37">
        <v>0</v>
      </c>
      <c r="CG109" s="37">
        <v>0</v>
      </c>
      <c r="CH109" s="37">
        <v>0</v>
      </c>
      <c r="CI109" s="37">
        <v>0</v>
      </c>
      <c r="CJ109" s="37">
        <v>0</v>
      </c>
      <c r="CK109" s="37">
        <v>0</v>
      </c>
      <c r="CL109" s="37">
        <v>0</v>
      </c>
      <c r="CM109" s="37">
        <v>0</v>
      </c>
      <c r="CN109" s="37">
        <v>0</v>
      </c>
      <c r="CO109" s="37">
        <v>0</v>
      </c>
      <c r="CP109" s="37">
        <v>0</v>
      </c>
      <c r="CQ109" s="37">
        <v>0</v>
      </c>
      <c r="CR109" s="37">
        <v>0</v>
      </c>
      <c r="CS109" s="37">
        <v>0</v>
      </c>
      <c r="CT109" s="37">
        <v>0</v>
      </c>
      <c r="CU109" s="37">
        <v>0</v>
      </c>
      <c r="CV109" s="37">
        <v>0</v>
      </c>
      <c r="CW109" s="37">
        <v>0</v>
      </c>
      <c r="CX109" s="37">
        <v>0</v>
      </c>
      <c r="CY109" s="37">
        <v>0</v>
      </c>
      <c r="CZ109" s="37">
        <v>0</v>
      </c>
      <c r="DA109" s="37">
        <v>0</v>
      </c>
      <c r="DB109" s="37">
        <v>0</v>
      </c>
      <c r="DC109" s="37">
        <v>0</v>
      </c>
      <c r="DE109" s="45">
        <f t="shared" si="60"/>
        <v>0</v>
      </c>
      <c r="DF109" s="45">
        <f t="shared" si="49"/>
        <v>0</v>
      </c>
      <c r="DG109">
        <f t="shared" si="59"/>
        <v>0</v>
      </c>
      <c r="DI109" s="63"/>
    </row>
    <row r="110" spans="1:114" ht="14.4">
      <c r="A110" s="123">
        <v>99</v>
      </c>
      <c r="B110" s="5" t="s">
        <v>148</v>
      </c>
      <c r="C110" s="15" t="s">
        <v>254</v>
      </c>
      <c r="D110" s="3"/>
      <c r="E110" s="3"/>
      <c r="F110" s="34">
        <f>H110+NPV(FD,I110:INDEX(I110:DC110,PAL))</f>
        <v>0</v>
      </c>
      <c r="G110" s="34">
        <f>SUMIF($H$5:$DC$5,"&lt;="&amp;PAL,$H110:$DC110)</f>
        <v>0</v>
      </c>
      <c r="H110" s="37">
        <v>0</v>
      </c>
      <c r="I110" s="37">
        <v>0</v>
      </c>
      <c r="J110" s="37">
        <v>0</v>
      </c>
      <c r="K110" s="37">
        <v>0</v>
      </c>
      <c r="L110" s="37">
        <v>0</v>
      </c>
      <c r="M110" s="37">
        <v>0</v>
      </c>
      <c r="N110" s="37">
        <v>0</v>
      </c>
      <c r="O110" s="37">
        <v>0</v>
      </c>
      <c r="P110" s="37">
        <v>0</v>
      </c>
      <c r="Q110" s="37">
        <v>0</v>
      </c>
      <c r="R110" s="37">
        <v>0</v>
      </c>
      <c r="S110" s="37">
        <v>0</v>
      </c>
      <c r="T110" s="37">
        <v>0</v>
      </c>
      <c r="U110" s="37">
        <v>0</v>
      </c>
      <c r="V110" s="37">
        <v>0</v>
      </c>
      <c r="W110" s="37">
        <v>0</v>
      </c>
      <c r="X110" s="37">
        <v>0</v>
      </c>
      <c r="Y110" s="37">
        <v>0</v>
      </c>
      <c r="Z110" s="37">
        <v>0</v>
      </c>
      <c r="AA110" s="37">
        <v>0</v>
      </c>
      <c r="AB110" s="37">
        <v>0</v>
      </c>
      <c r="AC110" s="37">
        <v>0</v>
      </c>
      <c r="AD110" s="37">
        <v>0</v>
      </c>
      <c r="AE110" s="37">
        <v>0</v>
      </c>
      <c r="AF110" s="37">
        <v>0</v>
      </c>
      <c r="AG110" s="37">
        <v>0</v>
      </c>
      <c r="AH110" s="37">
        <v>0</v>
      </c>
      <c r="AI110" s="37">
        <v>0</v>
      </c>
      <c r="AJ110" s="37">
        <v>0</v>
      </c>
      <c r="AK110" s="37">
        <v>0</v>
      </c>
      <c r="AL110" s="37">
        <v>0</v>
      </c>
      <c r="AM110" s="37">
        <v>0</v>
      </c>
      <c r="AN110" s="37">
        <v>0</v>
      </c>
      <c r="AO110" s="37">
        <v>0</v>
      </c>
      <c r="AP110" s="37">
        <v>0</v>
      </c>
      <c r="AQ110" s="37">
        <v>0</v>
      </c>
      <c r="AR110" s="37">
        <v>0</v>
      </c>
      <c r="AS110" s="37">
        <v>0</v>
      </c>
      <c r="AT110" s="37">
        <v>0</v>
      </c>
      <c r="AU110" s="37">
        <v>0</v>
      </c>
      <c r="AV110" s="37">
        <v>0</v>
      </c>
      <c r="AW110" s="37">
        <v>0</v>
      </c>
      <c r="AX110" s="37">
        <v>0</v>
      </c>
      <c r="AY110" s="37">
        <v>0</v>
      </c>
      <c r="AZ110" s="37">
        <v>0</v>
      </c>
      <c r="BA110" s="37">
        <v>0</v>
      </c>
      <c r="BB110" s="37">
        <v>0</v>
      </c>
      <c r="BC110" s="37">
        <v>0</v>
      </c>
      <c r="BD110" s="37">
        <v>0</v>
      </c>
      <c r="BE110" s="37">
        <v>0</v>
      </c>
      <c r="BF110" s="37">
        <v>0</v>
      </c>
      <c r="BG110" s="37">
        <v>0</v>
      </c>
      <c r="BH110" s="37">
        <v>0</v>
      </c>
      <c r="BI110" s="37">
        <v>0</v>
      </c>
      <c r="BJ110" s="37">
        <v>0</v>
      </c>
      <c r="BK110" s="37">
        <v>0</v>
      </c>
      <c r="BL110" s="37">
        <v>0</v>
      </c>
      <c r="BM110" s="37">
        <v>0</v>
      </c>
      <c r="BN110" s="37">
        <v>0</v>
      </c>
      <c r="BO110" s="37">
        <v>0</v>
      </c>
      <c r="BP110" s="37">
        <v>0</v>
      </c>
      <c r="BQ110" s="37">
        <v>0</v>
      </c>
      <c r="BR110" s="37">
        <v>0</v>
      </c>
      <c r="BS110" s="37">
        <v>0</v>
      </c>
      <c r="BT110" s="37">
        <v>0</v>
      </c>
      <c r="BU110" s="37">
        <v>0</v>
      </c>
      <c r="BV110" s="37">
        <v>0</v>
      </c>
      <c r="BW110" s="37">
        <v>0</v>
      </c>
      <c r="BX110" s="37">
        <v>0</v>
      </c>
      <c r="BY110" s="37">
        <v>0</v>
      </c>
      <c r="BZ110" s="37">
        <v>0</v>
      </c>
      <c r="CA110" s="37">
        <v>0</v>
      </c>
      <c r="CB110" s="37">
        <v>0</v>
      </c>
      <c r="CC110" s="37">
        <v>0</v>
      </c>
      <c r="CD110" s="37">
        <v>0</v>
      </c>
      <c r="CE110" s="37">
        <v>0</v>
      </c>
      <c r="CF110" s="37">
        <v>0</v>
      </c>
      <c r="CG110" s="37">
        <v>0</v>
      </c>
      <c r="CH110" s="37">
        <v>0</v>
      </c>
      <c r="CI110" s="37">
        <v>0</v>
      </c>
      <c r="CJ110" s="37">
        <v>0</v>
      </c>
      <c r="CK110" s="37">
        <v>0</v>
      </c>
      <c r="CL110" s="37">
        <v>0</v>
      </c>
      <c r="CM110" s="37">
        <v>0</v>
      </c>
      <c r="CN110" s="37">
        <v>0</v>
      </c>
      <c r="CO110" s="37">
        <v>0</v>
      </c>
      <c r="CP110" s="37">
        <v>0</v>
      </c>
      <c r="CQ110" s="37">
        <v>0</v>
      </c>
      <c r="CR110" s="37">
        <v>0</v>
      </c>
      <c r="CS110" s="37">
        <v>0</v>
      </c>
      <c r="CT110" s="37">
        <v>0</v>
      </c>
      <c r="CU110" s="37">
        <v>0</v>
      </c>
      <c r="CV110" s="37">
        <v>0</v>
      </c>
      <c r="CW110" s="37">
        <v>0</v>
      </c>
      <c r="CX110" s="37">
        <v>0</v>
      </c>
      <c r="CY110" s="37">
        <v>0</v>
      </c>
      <c r="CZ110" s="37">
        <v>0</v>
      </c>
      <c r="DA110" s="37">
        <v>0</v>
      </c>
      <c r="DB110" s="37">
        <v>0</v>
      </c>
      <c r="DC110" s="37">
        <v>0</v>
      </c>
      <c r="DE110" s="45">
        <f>COUNTBLANK(H110:DC110)</f>
        <v>0</v>
      </c>
      <c r="DF110" s="45">
        <f t="shared" si="49"/>
        <v>0</v>
      </c>
    </row>
    <row r="111" spans="1:114" ht="30" customHeight="1">
      <c r="A111" s="123">
        <v>100</v>
      </c>
      <c r="B111" s="5" t="s">
        <v>149</v>
      </c>
      <c r="C111" s="15" t="s">
        <v>161</v>
      </c>
      <c r="D111" s="15"/>
      <c r="E111" s="3"/>
      <c r="F111" s="11">
        <f>F112+F113-F114</f>
        <v>11284397.725301825</v>
      </c>
      <c r="G111" s="11">
        <f t="shared" ref="G111:BR111" si="64">G112+G113-G114</f>
        <v>19545516.276768591</v>
      </c>
      <c r="H111" s="11">
        <f>H112+H113-H114</f>
        <v>0</v>
      </c>
      <c r="I111" s="11">
        <f t="shared" si="64"/>
        <v>910182.50330578513</v>
      </c>
      <c r="J111" s="11">
        <f t="shared" si="64"/>
        <v>314196.19358677685</v>
      </c>
      <c r="K111" s="11">
        <f t="shared" si="64"/>
        <v>581959.24769008253</v>
      </c>
      <c r="L111" s="11">
        <f t="shared" si="64"/>
        <v>1025755.3219338845</v>
      </c>
      <c r="M111" s="11">
        <f t="shared" si="64"/>
        <v>2500987.8051570249</v>
      </c>
      <c r="N111" s="11">
        <f t="shared" si="64"/>
        <v>2876537.920859504</v>
      </c>
      <c r="O111" s="11">
        <f t="shared" si="64"/>
        <v>1636082.6729256199</v>
      </c>
      <c r="P111" s="11">
        <f t="shared" si="64"/>
        <v>29183.499371900831</v>
      </c>
      <c r="Q111" s="11">
        <f t="shared" si="64"/>
        <v>29183.499371900831</v>
      </c>
      <c r="R111" s="11">
        <f t="shared" si="64"/>
        <v>29183.499371900831</v>
      </c>
      <c r="S111" s="11">
        <f t="shared" si="64"/>
        <v>29183.499371900831</v>
      </c>
      <c r="T111" s="11">
        <f t="shared" si="64"/>
        <v>-130.33467768594755</v>
      </c>
      <c r="U111" s="11">
        <f t="shared" si="64"/>
        <v>-523985.99087603309</v>
      </c>
      <c r="V111" s="11">
        <f t="shared" si="64"/>
        <v>28373.017388429755</v>
      </c>
      <c r="W111" s="11">
        <f t="shared" si="64"/>
        <v>-122092.06938842975</v>
      </c>
      <c r="X111" s="11">
        <f t="shared" si="64"/>
        <v>28373.017388429755</v>
      </c>
      <c r="Y111" s="11">
        <f t="shared" si="64"/>
        <v>59777.476066115705</v>
      </c>
      <c r="Z111" s="11">
        <f t="shared" si="64"/>
        <v>580732.02565289254</v>
      </c>
      <c r="AA111" s="11">
        <f t="shared" si="64"/>
        <v>28373.017388429755</v>
      </c>
      <c r="AB111" s="11">
        <f t="shared" si="64"/>
        <v>178838.10416528926</v>
      </c>
      <c r="AC111" s="11">
        <f t="shared" si="64"/>
        <v>28373.017388429755</v>
      </c>
      <c r="AD111" s="11">
        <f t="shared" si="64"/>
        <v>702850.40995041328</v>
      </c>
      <c r="AE111" s="11">
        <f t="shared" si="64"/>
        <v>-889324.22310743807</v>
      </c>
      <c r="AF111" s="11">
        <f t="shared" si="64"/>
        <v>28373.017388429755</v>
      </c>
      <c r="AG111" s="11">
        <f t="shared" si="64"/>
        <v>-222402.12723966944</v>
      </c>
      <c r="AH111" s="11">
        <f t="shared" si="64"/>
        <v>4719631.2494256189</v>
      </c>
      <c r="AI111" s="11">
        <f t="shared" si="64"/>
        <v>61871.106644628104</v>
      </c>
      <c r="AJ111" s="11">
        <f t="shared" si="64"/>
        <v>617555.95953719004</v>
      </c>
      <c r="AK111" s="11">
        <f t="shared" si="64"/>
        <v>237736.07523966944</v>
      </c>
      <c r="AL111" s="11">
        <f t="shared" si="64"/>
        <v>188869.10995041323</v>
      </c>
      <c r="AM111" s="11">
        <f t="shared" si="64"/>
        <v>28373.017388429755</v>
      </c>
      <c r="AN111" s="11">
        <f t="shared" si="64"/>
        <v>989600.98433057859</v>
      </c>
      <c r="AO111" s="11">
        <f t="shared" si="64"/>
        <v>2974287.7281322312</v>
      </c>
      <c r="AP111" s="11">
        <f t="shared" si="64"/>
        <v>31274.124000000003</v>
      </c>
      <c r="AQ111" s="11">
        <f t="shared" si="64"/>
        <v>-172247.0983140496</v>
      </c>
      <c r="AR111" s="11">
        <f t="shared" si="64"/>
        <v>0</v>
      </c>
      <c r="AS111" s="11">
        <f t="shared" si="64"/>
        <v>0</v>
      </c>
      <c r="AT111" s="11">
        <f t="shared" si="64"/>
        <v>0</v>
      </c>
      <c r="AU111" s="11">
        <f t="shared" si="64"/>
        <v>0</v>
      </c>
      <c r="AV111" s="11">
        <f t="shared" si="64"/>
        <v>0</v>
      </c>
      <c r="AW111" s="11">
        <f t="shared" si="64"/>
        <v>0</v>
      </c>
      <c r="AX111" s="11">
        <f t="shared" si="64"/>
        <v>0</v>
      </c>
      <c r="AY111" s="11">
        <f t="shared" si="64"/>
        <v>0</v>
      </c>
      <c r="AZ111" s="11">
        <f t="shared" si="64"/>
        <v>0</v>
      </c>
      <c r="BA111" s="11">
        <f t="shared" si="64"/>
        <v>0</v>
      </c>
      <c r="BB111" s="11">
        <f t="shared" si="64"/>
        <v>0</v>
      </c>
      <c r="BC111" s="11">
        <f t="shared" si="64"/>
        <v>0</v>
      </c>
      <c r="BD111" s="11">
        <f t="shared" si="64"/>
        <v>0</v>
      </c>
      <c r="BE111" s="11">
        <f t="shared" si="64"/>
        <v>0</v>
      </c>
      <c r="BF111" s="11">
        <f t="shared" si="64"/>
        <v>0</v>
      </c>
      <c r="BG111" s="11">
        <f t="shared" si="64"/>
        <v>0</v>
      </c>
      <c r="BH111" s="11">
        <f t="shared" si="64"/>
        <v>0</v>
      </c>
      <c r="BI111" s="11">
        <f t="shared" si="64"/>
        <v>0</v>
      </c>
      <c r="BJ111" s="11">
        <f t="shared" si="64"/>
        <v>0</v>
      </c>
      <c r="BK111" s="11">
        <f t="shared" si="64"/>
        <v>0</v>
      </c>
      <c r="BL111" s="11">
        <f t="shared" si="64"/>
        <v>0</v>
      </c>
      <c r="BM111" s="11">
        <f t="shared" si="64"/>
        <v>0</v>
      </c>
      <c r="BN111" s="11">
        <f t="shared" si="64"/>
        <v>0</v>
      </c>
      <c r="BO111" s="11">
        <f t="shared" si="64"/>
        <v>0</v>
      </c>
      <c r="BP111" s="11">
        <f t="shared" si="64"/>
        <v>0</v>
      </c>
      <c r="BQ111" s="11">
        <f t="shared" si="64"/>
        <v>0</v>
      </c>
      <c r="BR111" s="11">
        <f t="shared" si="64"/>
        <v>0</v>
      </c>
      <c r="BS111" s="11">
        <f t="shared" ref="BS111:DC111" si="65">BS112+BS113-BS114</f>
        <v>0</v>
      </c>
      <c r="BT111" s="11">
        <f t="shared" si="65"/>
        <v>0</v>
      </c>
      <c r="BU111" s="11">
        <f t="shared" si="65"/>
        <v>0</v>
      </c>
      <c r="BV111" s="11">
        <f t="shared" si="65"/>
        <v>0</v>
      </c>
      <c r="BW111" s="11">
        <f t="shared" si="65"/>
        <v>0</v>
      </c>
      <c r="BX111" s="11">
        <f t="shared" si="65"/>
        <v>0</v>
      </c>
      <c r="BY111" s="11">
        <f t="shared" si="65"/>
        <v>0</v>
      </c>
      <c r="BZ111" s="11">
        <f t="shared" si="65"/>
        <v>0</v>
      </c>
      <c r="CA111" s="11">
        <f t="shared" si="65"/>
        <v>0</v>
      </c>
      <c r="CB111" s="11">
        <f t="shared" si="65"/>
        <v>0</v>
      </c>
      <c r="CC111" s="11">
        <f t="shared" si="65"/>
        <v>0</v>
      </c>
      <c r="CD111" s="11">
        <f t="shared" si="65"/>
        <v>0</v>
      </c>
      <c r="CE111" s="11">
        <f t="shared" si="65"/>
        <v>0</v>
      </c>
      <c r="CF111" s="11">
        <f t="shared" si="65"/>
        <v>0</v>
      </c>
      <c r="CG111" s="11">
        <f t="shared" si="65"/>
        <v>0</v>
      </c>
      <c r="CH111" s="11">
        <f t="shared" si="65"/>
        <v>0</v>
      </c>
      <c r="CI111" s="11">
        <f t="shared" si="65"/>
        <v>0</v>
      </c>
      <c r="CJ111" s="11">
        <f t="shared" si="65"/>
        <v>0</v>
      </c>
      <c r="CK111" s="11">
        <f t="shared" si="65"/>
        <v>0</v>
      </c>
      <c r="CL111" s="11">
        <f t="shared" si="65"/>
        <v>0</v>
      </c>
      <c r="CM111" s="11">
        <f t="shared" si="65"/>
        <v>0</v>
      </c>
      <c r="CN111" s="11">
        <f t="shared" si="65"/>
        <v>0</v>
      </c>
      <c r="CO111" s="11">
        <f t="shared" si="65"/>
        <v>0</v>
      </c>
      <c r="CP111" s="11">
        <f t="shared" si="65"/>
        <v>0</v>
      </c>
      <c r="CQ111" s="11">
        <f t="shared" si="65"/>
        <v>0</v>
      </c>
      <c r="CR111" s="11">
        <f t="shared" si="65"/>
        <v>0</v>
      </c>
      <c r="CS111" s="11">
        <f t="shared" si="65"/>
        <v>0</v>
      </c>
      <c r="CT111" s="11">
        <f t="shared" si="65"/>
        <v>0</v>
      </c>
      <c r="CU111" s="11">
        <f t="shared" si="65"/>
        <v>0</v>
      </c>
      <c r="CV111" s="11">
        <f t="shared" si="65"/>
        <v>0</v>
      </c>
      <c r="CW111" s="11">
        <f t="shared" si="65"/>
        <v>0</v>
      </c>
      <c r="CX111" s="11">
        <f t="shared" si="65"/>
        <v>0</v>
      </c>
      <c r="CY111" s="11">
        <f t="shared" si="65"/>
        <v>0</v>
      </c>
      <c r="CZ111" s="11">
        <f t="shared" si="65"/>
        <v>0</v>
      </c>
      <c r="DA111" s="11">
        <f t="shared" si="65"/>
        <v>0</v>
      </c>
      <c r="DB111" s="11">
        <f t="shared" si="65"/>
        <v>0</v>
      </c>
      <c r="DC111" s="11">
        <f t="shared" si="65"/>
        <v>0</v>
      </c>
      <c r="DF111" s="45">
        <f t="shared" si="49"/>
        <v>35</v>
      </c>
    </row>
    <row r="112" spans="1:114" ht="15" customHeight="1">
      <c r="A112" s="123">
        <v>101</v>
      </c>
      <c r="B112" s="5" t="s">
        <v>150</v>
      </c>
      <c r="C112" s="24" t="s">
        <v>199</v>
      </c>
      <c r="D112" s="5"/>
      <c r="E112" s="5"/>
      <c r="F112" s="34">
        <f>H112+NPV(FD,I112:INDEX(I112:DC112,PAL))</f>
        <v>12208292.279680358</v>
      </c>
      <c r="G112" s="34">
        <f>SUMIF($H$5:$DC$5,"&lt;="&amp;PAL,$H112:$DC112)</f>
        <v>20971208.807876032</v>
      </c>
      <c r="H112" s="65">
        <f t="shared" ref="H112:AM112" si="66">SUMPRODUCT($DG12:$DG20,H12:H20,1/($DG12:$DG20+100))+SUMPRODUCT($DG23:$DG31,H23:H31,1/($DG23:$DG31+100))+SUMPRODUCT($DG34:$DG42,H34:H42,1/($DG34:$DG42+100))+SUMPRODUCT($DG46:$DG53,H46:H53,1/($DG46:$DG53+100))+SUMPRODUCT($DG56:$DG64,H56:H64,1/($DG56:$DG64+100))+SUMPRODUCT($DG67:$DG75,H67:H75,1/($DG67:$DG75+100))+SUMPRODUCT($DG78:$DG86,H78:H86,1/($DG78:$DG86+100))</f>
        <v>0</v>
      </c>
      <c r="I112" s="65">
        <f t="shared" si="66"/>
        <v>910182.50330578513</v>
      </c>
      <c r="J112" s="65">
        <f t="shared" si="66"/>
        <v>326885.30578512396</v>
      </c>
      <c r="K112" s="65">
        <f t="shared" si="66"/>
        <v>1289254.4260041323</v>
      </c>
      <c r="L112" s="65">
        <f t="shared" si="66"/>
        <v>996571.82256198372</v>
      </c>
      <c r="M112" s="65">
        <f t="shared" si="66"/>
        <v>2672424.4214876033</v>
      </c>
      <c r="N112" s="65">
        <f t="shared" si="66"/>
        <v>2847354.4214876033</v>
      </c>
      <c r="O112" s="65">
        <f t="shared" si="66"/>
        <v>1606899.173553719</v>
      </c>
      <c r="P112" s="65">
        <f t="shared" si="66"/>
        <v>0</v>
      </c>
      <c r="Q112" s="65">
        <f t="shared" si="66"/>
        <v>0</v>
      </c>
      <c r="R112" s="65">
        <f t="shared" si="66"/>
        <v>0</v>
      </c>
      <c r="S112" s="65">
        <f t="shared" si="66"/>
        <v>0</v>
      </c>
      <c r="T112" s="65">
        <f t="shared" si="66"/>
        <v>2901.1066115702483</v>
      </c>
      <c r="U112" s="65">
        <f t="shared" si="66"/>
        <v>0</v>
      </c>
      <c r="V112" s="65">
        <f t="shared" si="66"/>
        <v>0</v>
      </c>
      <c r="W112" s="65">
        <f t="shared" si="66"/>
        <v>0</v>
      </c>
      <c r="X112" s="65">
        <f t="shared" si="66"/>
        <v>0</v>
      </c>
      <c r="Y112" s="65">
        <f t="shared" si="66"/>
        <v>0</v>
      </c>
      <c r="Z112" s="65">
        <f t="shared" si="66"/>
        <v>0</v>
      </c>
      <c r="AA112" s="65">
        <f t="shared" si="66"/>
        <v>0</v>
      </c>
      <c r="AB112" s="65">
        <f t="shared" si="66"/>
        <v>0</v>
      </c>
      <c r="AC112" s="65">
        <f t="shared" si="66"/>
        <v>0</v>
      </c>
      <c r="AD112" s="65">
        <f t="shared" si="66"/>
        <v>726818.15702479344</v>
      </c>
      <c r="AE112" s="65">
        <f t="shared" si="66"/>
        <v>2901.1066115702483</v>
      </c>
      <c r="AF112" s="65">
        <f t="shared" si="66"/>
        <v>0</v>
      </c>
      <c r="AG112" s="65">
        <f t="shared" si="66"/>
        <v>0</v>
      </c>
      <c r="AH112" s="65">
        <f t="shared" si="66"/>
        <v>4691258.2320371894</v>
      </c>
      <c r="AI112" s="65">
        <f t="shared" si="66"/>
        <v>0</v>
      </c>
      <c r="AJ112" s="65">
        <f t="shared" si="66"/>
        <v>0</v>
      </c>
      <c r="AK112" s="65">
        <f t="shared" si="66"/>
        <v>209363.05785123969</v>
      </c>
      <c r="AL112" s="65">
        <f t="shared" si="66"/>
        <v>0</v>
      </c>
      <c r="AM112" s="65">
        <f t="shared" si="66"/>
        <v>0</v>
      </c>
      <c r="AN112" s="65">
        <f t="shared" ref="AN112:BS112" si="67">SUMPRODUCT($DG12:$DG20,AN12:AN20,1/($DG12:$DG20+100))+SUMPRODUCT($DG23:$DG31,AN23:AN31,1/($DG23:$DG31+100))+SUMPRODUCT($DG34:$DG42,AN34:AN42,1/($DG34:$DG42+100))+SUMPRODUCT($DG46:$DG53,AN46:AN53,1/($DG46:$DG53+100))+SUMPRODUCT($DG56:$DG64,AN56:AN64,1/($DG56:$DG64+100))+SUMPRODUCT($DG67:$DG75,AN67:AN75,1/($DG67:$DG75+100))+SUMPRODUCT($DG78:$DG86,AN78:AN86,1/($DG78:$DG86+100))</f>
        <v>1003100.5785123968</v>
      </c>
      <c r="AO112" s="65">
        <f t="shared" si="67"/>
        <v>3682393.3884297521</v>
      </c>
      <c r="AP112" s="65">
        <f t="shared" si="67"/>
        <v>2901.1066115702483</v>
      </c>
      <c r="AQ112" s="65">
        <f t="shared" si="67"/>
        <v>0</v>
      </c>
      <c r="AR112" s="65">
        <f t="shared" si="67"/>
        <v>0</v>
      </c>
      <c r="AS112" s="65">
        <f t="shared" si="67"/>
        <v>0</v>
      </c>
      <c r="AT112" s="65">
        <f t="shared" si="67"/>
        <v>0</v>
      </c>
      <c r="AU112" s="65">
        <f t="shared" si="67"/>
        <v>0</v>
      </c>
      <c r="AV112" s="65">
        <f t="shared" si="67"/>
        <v>0</v>
      </c>
      <c r="AW112" s="65">
        <f t="shared" si="67"/>
        <v>0</v>
      </c>
      <c r="AX112" s="65">
        <f t="shared" si="67"/>
        <v>0</v>
      </c>
      <c r="AY112" s="65">
        <f t="shared" si="67"/>
        <v>0</v>
      </c>
      <c r="AZ112" s="65">
        <f t="shared" si="67"/>
        <v>0</v>
      </c>
      <c r="BA112" s="65">
        <f t="shared" si="67"/>
        <v>0</v>
      </c>
      <c r="BB112" s="65">
        <f t="shared" si="67"/>
        <v>0</v>
      </c>
      <c r="BC112" s="65">
        <f t="shared" si="67"/>
        <v>0</v>
      </c>
      <c r="BD112" s="65">
        <f t="shared" si="67"/>
        <v>0</v>
      </c>
      <c r="BE112" s="65">
        <f t="shared" si="67"/>
        <v>0</v>
      </c>
      <c r="BF112" s="65">
        <f t="shared" si="67"/>
        <v>0</v>
      </c>
      <c r="BG112" s="65">
        <f t="shared" si="67"/>
        <v>0</v>
      </c>
      <c r="BH112" s="65">
        <f t="shared" si="67"/>
        <v>0</v>
      </c>
      <c r="BI112" s="65">
        <f t="shared" si="67"/>
        <v>0</v>
      </c>
      <c r="BJ112" s="65">
        <f t="shared" si="67"/>
        <v>0</v>
      </c>
      <c r="BK112" s="65">
        <f t="shared" si="67"/>
        <v>0</v>
      </c>
      <c r="BL112" s="65">
        <f t="shared" si="67"/>
        <v>0</v>
      </c>
      <c r="BM112" s="65">
        <f t="shared" si="67"/>
        <v>0</v>
      </c>
      <c r="BN112" s="65">
        <f t="shared" si="67"/>
        <v>0</v>
      </c>
      <c r="BO112" s="65">
        <f t="shared" si="67"/>
        <v>0</v>
      </c>
      <c r="BP112" s="65">
        <f t="shared" si="67"/>
        <v>0</v>
      </c>
      <c r="BQ112" s="65">
        <f t="shared" si="67"/>
        <v>0</v>
      </c>
      <c r="BR112" s="65">
        <f t="shared" si="67"/>
        <v>0</v>
      </c>
      <c r="BS112" s="65">
        <f t="shared" si="67"/>
        <v>0</v>
      </c>
      <c r="BT112" s="65">
        <f t="shared" ref="BT112:DC112" si="68">SUMPRODUCT($DG12:$DG20,BT12:BT20,1/($DG12:$DG20+100))+SUMPRODUCT($DG23:$DG31,BT23:BT31,1/($DG23:$DG31+100))+SUMPRODUCT($DG34:$DG42,BT34:BT42,1/($DG34:$DG42+100))+SUMPRODUCT($DG46:$DG53,BT46:BT53,1/($DG46:$DG53+100))+SUMPRODUCT($DG56:$DG64,BT56:BT64,1/($DG56:$DG64+100))+SUMPRODUCT($DG67:$DG75,BT67:BT75,1/($DG67:$DG75+100))+SUMPRODUCT($DG78:$DG86,BT78:BT86,1/($DG78:$DG86+100))</f>
        <v>0</v>
      </c>
      <c r="BU112" s="65">
        <f t="shared" si="68"/>
        <v>0</v>
      </c>
      <c r="BV112" s="65">
        <f t="shared" si="68"/>
        <v>0</v>
      </c>
      <c r="BW112" s="65">
        <f t="shared" si="68"/>
        <v>0</v>
      </c>
      <c r="BX112" s="65">
        <f t="shared" si="68"/>
        <v>0</v>
      </c>
      <c r="BY112" s="65">
        <f t="shared" si="68"/>
        <v>0</v>
      </c>
      <c r="BZ112" s="65">
        <f t="shared" si="68"/>
        <v>0</v>
      </c>
      <c r="CA112" s="65">
        <f t="shared" si="68"/>
        <v>0</v>
      </c>
      <c r="CB112" s="65">
        <f t="shared" si="68"/>
        <v>0</v>
      </c>
      <c r="CC112" s="65">
        <f t="shared" si="68"/>
        <v>0</v>
      </c>
      <c r="CD112" s="65">
        <f t="shared" si="68"/>
        <v>0</v>
      </c>
      <c r="CE112" s="65">
        <f t="shared" si="68"/>
        <v>0</v>
      </c>
      <c r="CF112" s="65">
        <f t="shared" si="68"/>
        <v>0</v>
      </c>
      <c r="CG112" s="65">
        <f t="shared" si="68"/>
        <v>0</v>
      </c>
      <c r="CH112" s="65">
        <f t="shared" si="68"/>
        <v>0</v>
      </c>
      <c r="CI112" s="65">
        <f t="shared" si="68"/>
        <v>0</v>
      </c>
      <c r="CJ112" s="65">
        <f t="shared" si="68"/>
        <v>0</v>
      </c>
      <c r="CK112" s="65">
        <f t="shared" si="68"/>
        <v>0</v>
      </c>
      <c r="CL112" s="65">
        <f t="shared" si="68"/>
        <v>0</v>
      </c>
      <c r="CM112" s="65">
        <f t="shared" si="68"/>
        <v>0</v>
      </c>
      <c r="CN112" s="65">
        <f t="shared" si="68"/>
        <v>0</v>
      </c>
      <c r="CO112" s="65">
        <f t="shared" si="68"/>
        <v>0</v>
      </c>
      <c r="CP112" s="65">
        <f t="shared" si="68"/>
        <v>0</v>
      </c>
      <c r="CQ112" s="65">
        <f t="shared" si="68"/>
        <v>0</v>
      </c>
      <c r="CR112" s="65">
        <f t="shared" si="68"/>
        <v>0</v>
      </c>
      <c r="CS112" s="65">
        <f t="shared" si="68"/>
        <v>0</v>
      </c>
      <c r="CT112" s="65">
        <f t="shared" si="68"/>
        <v>0</v>
      </c>
      <c r="CU112" s="65">
        <f t="shared" si="68"/>
        <v>0</v>
      </c>
      <c r="CV112" s="65">
        <f t="shared" si="68"/>
        <v>0</v>
      </c>
      <c r="CW112" s="65">
        <f t="shared" si="68"/>
        <v>0</v>
      </c>
      <c r="CX112" s="65">
        <f t="shared" si="68"/>
        <v>0</v>
      </c>
      <c r="CY112" s="65">
        <f t="shared" si="68"/>
        <v>0</v>
      </c>
      <c r="CZ112" s="65">
        <f t="shared" si="68"/>
        <v>0</v>
      </c>
      <c r="DA112" s="65">
        <f t="shared" si="68"/>
        <v>0</v>
      </c>
      <c r="DB112" s="65">
        <f t="shared" si="68"/>
        <v>0</v>
      </c>
      <c r="DC112" s="65">
        <f t="shared" si="68"/>
        <v>0</v>
      </c>
      <c r="DF112" s="45">
        <f t="shared" si="49"/>
        <v>15</v>
      </c>
      <c r="DJ112" s="63"/>
    </row>
    <row r="113" spans="1:110" ht="14.4">
      <c r="A113" s="123">
        <v>102</v>
      </c>
      <c r="B113" s="5" t="s">
        <v>151</v>
      </c>
      <c r="C113" s="24" t="s">
        <v>276</v>
      </c>
      <c r="D113" s="5"/>
      <c r="E113" s="5"/>
      <c r="F113" s="34">
        <f>H113+NPV(FD,I113:INDEX(I113:DC113,PAL))</f>
        <v>-923894.5543785342</v>
      </c>
      <c r="G113" s="34">
        <f>SUMIF($H$5:$DC$5,"&lt;="&amp;PAL,$H113:$DC113)</f>
        <v>-1425692.531107439</v>
      </c>
      <c r="H113" s="65">
        <f>SUMPRODUCT($DG89:$DG98,H89:H98,1/($DG89:$DG98+100))</f>
        <v>0</v>
      </c>
      <c r="I113" s="65">
        <f t="shared" ref="I113:BT113" si="69">SUMPRODUCT($DG89:$DG98,I89:I98,1/($DG89:$DG98+100))</f>
        <v>0</v>
      </c>
      <c r="J113" s="65">
        <f t="shared" si="69"/>
        <v>-12689.112198347102</v>
      </c>
      <c r="K113" s="65">
        <f t="shared" si="69"/>
        <v>-707295.17831404973</v>
      </c>
      <c r="L113" s="65">
        <f t="shared" si="69"/>
        <v>29183.499371900831</v>
      </c>
      <c r="M113" s="65">
        <f t="shared" si="69"/>
        <v>-171436.61633057852</v>
      </c>
      <c r="N113" s="65">
        <f t="shared" si="69"/>
        <v>29183.499371900831</v>
      </c>
      <c r="O113" s="65">
        <f t="shared" si="69"/>
        <v>29183.499371900831</v>
      </c>
      <c r="P113" s="65">
        <f t="shared" si="69"/>
        <v>29183.499371900831</v>
      </c>
      <c r="Q113" s="65">
        <f t="shared" si="69"/>
        <v>29183.499371900831</v>
      </c>
      <c r="R113" s="65">
        <f t="shared" si="69"/>
        <v>29183.499371900831</v>
      </c>
      <c r="S113" s="65">
        <f t="shared" si="69"/>
        <v>29183.499371900831</v>
      </c>
      <c r="T113" s="65">
        <f t="shared" si="69"/>
        <v>-3031.4412892561959</v>
      </c>
      <c r="U113" s="65">
        <f t="shared" si="69"/>
        <v>-523985.99087603309</v>
      </c>
      <c r="V113" s="65">
        <f t="shared" si="69"/>
        <v>28373.017388429755</v>
      </c>
      <c r="W113" s="65">
        <f t="shared" si="69"/>
        <v>-122092.06938842975</v>
      </c>
      <c r="X113" s="65">
        <f t="shared" si="69"/>
        <v>28373.017388429755</v>
      </c>
      <c r="Y113" s="65">
        <f t="shared" si="69"/>
        <v>59777.476066115705</v>
      </c>
      <c r="Z113" s="65">
        <f t="shared" si="69"/>
        <v>580732.02565289254</v>
      </c>
      <c r="AA113" s="65">
        <f t="shared" si="69"/>
        <v>28373.017388429755</v>
      </c>
      <c r="AB113" s="65">
        <f t="shared" si="69"/>
        <v>178838.10416528926</v>
      </c>
      <c r="AC113" s="65">
        <f t="shared" si="69"/>
        <v>28373.017388429755</v>
      </c>
      <c r="AD113" s="65">
        <f t="shared" si="69"/>
        <v>-23967.747074380168</v>
      </c>
      <c r="AE113" s="65">
        <f t="shared" si="69"/>
        <v>-892225.3297190083</v>
      </c>
      <c r="AF113" s="65">
        <f t="shared" si="69"/>
        <v>28373.017388429755</v>
      </c>
      <c r="AG113" s="65">
        <f t="shared" si="69"/>
        <v>-222402.12723966944</v>
      </c>
      <c r="AH113" s="65">
        <f t="shared" si="69"/>
        <v>28373.017388429755</v>
      </c>
      <c r="AI113" s="65">
        <f t="shared" si="69"/>
        <v>61871.106644628104</v>
      </c>
      <c r="AJ113" s="65">
        <f t="shared" si="69"/>
        <v>617555.95953719004</v>
      </c>
      <c r="AK113" s="65">
        <f t="shared" si="69"/>
        <v>28373.017388429755</v>
      </c>
      <c r="AL113" s="65">
        <f t="shared" si="69"/>
        <v>188869.10995041323</v>
      </c>
      <c r="AM113" s="65">
        <f t="shared" si="69"/>
        <v>28373.017388429755</v>
      </c>
      <c r="AN113" s="65">
        <f t="shared" si="69"/>
        <v>-13499.594181818182</v>
      </c>
      <c r="AO113" s="65">
        <f t="shared" si="69"/>
        <v>-708105.66029752069</v>
      </c>
      <c r="AP113" s="65">
        <f t="shared" si="69"/>
        <v>28373.017388429755</v>
      </c>
      <c r="AQ113" s="65">
        <f t="shared" si="69"/>
        <v>-172247.0983140496</v>
      </c>
      <c r="AR113" s="65">
        <f t="shared" si="69"/>
        <v>0</v>
      </c>
      <c r="AS113" s="65">
        <f t="shared" si="69"/>
        <v>0</v>
      </c>
      <c r="AT113" s="65">
        <f t="shared" si="69"/>
        <v>0</v>
      </c>
      <c r="AU113" s="65">
        <f t="shared" si="69"/>
        <v>0</v>
      </c>
      <c r="AV113" s="65">
        <f t="shared" si="69"/>
        <v>0</v>
      </c>
      <c r="AW113" s="65">
        <f t="shared" si="69"/>
        <v>0</v>
      </c>
      <c r="AX113" s="65">
        <f t="shared" si="69"/>
        <v>0</v>
      </c>
      <c r="AY113" s="65">
        <f t="shared" si="69"/>
        <v>0</v>
      </c>
      <c r="AZ113" s="65">
        <f t="shared" si="69"/>
        <v>0</v>
      </c>
      <c r="BA113" s="65">
        <f t="shared" si="69"/>
        <v>0</v>
      </c>
      <c r="BB113" s="65">
        <f t="shared" si="69"/>
        <v>0</v>
      </c>
      <c r="BC113" s="65">
        <f t="shared" si="69"/>
        <v>0</v>
      </c>
      <c r="BD113" s="65">
        <f t="shared" si="69"/>
        <v>0</v>
      </c>
      <c r="BE113" s="65">
        <f t="shared" si="69"/>
        <v>0</v>
      </c>
      <c r="BF113" s="65">
        <f t="shared" si="69"/>
        <v>0</v>
      </c>
      <c r="BG113" s="65">
        <f t="shared" si="69"/>
        <v>0</v>
      </c>
      <c r="BH113" s="65">
        <f t="shared" si="69"/>
        <v>0</v>
      </c>
      <c r="BI113" s="65">
        <f t="shared" si="69"/>
        <v>0</v>
      </c>
      <c r="BJ113" s="65">
        <f t="shared" si="69"/>
        <v>0</v>
      </c>
      <c r="BK113" s="65">
        <f t="shared" si="69"/>
        <v>0</v>
      </c>
      <c r="BL113" s="65">
        <f t="shared" si="69"/>
        <v>0</v>
      </c>
      <c r="BM113" s="65">
        <f t="shared" si="69"/>
        <v>0</v>
      </c>
      <c r="BN113" s="65">
        <f t="shared" si="69"/>
        <v>0</v>
      </c>
      <c r="BO113" s="65">
        <f t="shared" si="69"/>
        <v>0</v>
      </c>
      <c r="BP113" s="65">
        <f t="shared" si="69"/>
        <v>0</v>
      </c>
      <c r="BQ113" s="65">
        <f t="shared" si="69"/>
        <v>0</v>
      </c>
      <c r="BR113" s="65">
        <f t="shared" si="69"/>
        <v>0</v>
      </c>
      <c r="BS113" s="65">
        <f t="shared" si="69"/>
        <v>0</v>
      </c>
      <c r="BT113" s="65">
        <f t="shared" si="69"/>
        <v>0</v>
      </c>
      <c r="BU113" s="65">
        <f t="shared" ref="BU113:DC113" si="70">SUMPRODUCT($DG89:$DG98,BU89:BU98,1/($DG89:$DG98+100))</f>
        <v>0</v>
      </c>
      <c r="BV113" s="65">
        <f t="shared" si="70"/>
        <v>0</v>
      </c>
      <c r="BW113" s="65">
        <f t="shared" si="70"/>
        <v>0</v>
      </c>
      <c r="BX113" s="65">
        <f t="shared" si="70"/>
        <v>0</v>
      </c>
      <c r="BY113" s="65">
        <f t="shared" si="70"/>
        <v>0</v>
      </c>
      <c r="BZ113" s="65">
        <f t="shared" si="70"/>
        <v>0</v>
      </c>
      <c r="CA113" s="65">
        <f t="shared" si="70"/>
        <v>0</v>
      </c>
      <c r="CB113" s="65">
        <f t="shared" si="70"/>
        <v>0</v>
      </c>
      <c r="CC113" s="65">
        <f t="shared" si="70"/>
        <v>0</v>
      </c>
      <c r="CD113" s="65">
        <f t="shared" si="70"/>
        <v>0</v>
      </c>
      <c r="CE113" s="65">
        <f t="shared" si="70"/>
        <v>0</v>
      </c>
      <c r="CF113" s="65">
        <f t="shared" si="70"/>
        <v>0</v>
      </c>
      <c r="CG113" s="65">
        <f t="shared" si="70"/>
        <v>0</v>
      </c>
      <c r="CH113" s="65">
        <f t="shared" si="70"/>
        <v>0</v>
      </c>
      <c r="CI113" s="65">
        <f t="shared" si="70"/>
        <v>0</v>
      </c>
      <c r="CJ113" s="65">
        <f t="shared" si="70"/>
        <v>0</v>
      </c>
      <c r="CK113" s="65">
        <f t="shared" si="70"/>
        <v>0</v>
      </c>
      <c r="CL113" s="65">
        <f t="shared" si="70"/>
        <v>0</v>
      </c>
      <c r="CM113" s="65">
        <f t="shared" si="70"/>
        <v>0</v>
      </c>
      <c r="CN113" s="65">
        <f t="shared" si="70"/>
        <v>0</v>
      </c>
      <c r="CO113" s="65">
        <f t="shared" si="70"/>
        <v>0</v>
      </c>
      <c r="CP113" s="65">
        <f t="shared" si="70"/>
        <v>0</v>
      </c>
      <c r="CQ113" s="65">
        <f t="shared" si="70"/>
        <v>0</v>
      </c>
      <c r="CR113" s="65">
        <f t="shared" si="70"/>
        <v>0</v>
      </c>
      <c r="CS113" s="65">
        <f t="shared" si="70"/>
        <v>0</v>
      </c>
      <c r="CT113" s="65">
        <f t="shared" si="70"/>
        <v>0</v>
      </c>
      <c r="CU113" s="65">
        <f t="shared" si="70"/>
        <v>0</v>
      </c>
      <c r="CV113" s="65">
        <f t="shared" si="70"/>
        <v>0</v>
      </c>
      <c r="CW113" s="65">
        <f t="shared" si="70"/>
        <v>0</v>
      </c>
      <c r="CX113" s="65">
        <f t="shared" si="70"/>
        <v>0</v>
      </c>
      <c r="CY113" s="65">
        <f t="shared" si="70"/>
        <v>0</v>
      </c>
      <c r="CZ113" s="65">
        <f t="shared" si="70"/>
        <v>0</v>
      </c>
      <c r="DA113" s="65">
        <f t="shared" si="70"/>
        <v>0</v>
      </c>
      <c r="DB113" s="65">
        <f t="shared" si="70"/>
        <v>0</v>
      </c>
      <c r="DC113" s="65">
        <f t="shared" si="70"/>
        <v>0</v>
      </c>
      <c r="DD113" s="64"/>
      <c r="DF113" s="45">
        <f t="shared" si="49"/>
        <v>34</v>
      </c>
    </row>
    <row r="114" spans="1:110" ht="15" customHeight="1">
      <c r="A114" s="123">
        <v>103</v>
      </c>
      <c r="B114" s="5" t="s">
        <v>198</v>
      </c>
      <c r="C114" s="24" t="s">
        <v>11</v>
      </c>
      <c r="D114" s="24"/>
      <c r="E114" s="5"/>
      <c r="F114" s="34">
        <f>H114+NPV(FD,I114:INDEX(I114:DC114,PAL))</f>
        <v>0</v>
      </c>
      <c r="G114" s="34">
        <f>SUMIF($H$5:$DC$5,"&lt;="&amp;PAL,$H114:$DC114)</f>
        <v>0</v>
      </c>
      <c r="H114" s="65">
        <f>SUMPRODUCT($DG100:$DG109,H100:H109,1/($DG100:$DG109+100))</f>
        <v>0</v>
      </c>
      <c r="I114" s="65">
        <f t="shared" ref="I114:BT114" si="71">SUMPRODUCT($DG100:$DG109,I100:I109,1/($DG100:$DG109+100))</f>
        <v>0</v>
      </c>
      <c r="J114" s="65">
        <f t="shared" si="71"/>
        <v>0</v>
      </c>
      <c r="K114" s="65">
        <f t="shared" si="71"/>
        <v>0</v>
      </c>
      <c r="L114" s="65">
        <f t="shared" si="71"/>
        <v>0</v>
      </c>
      <c r="M114" s="65">
        <f t="shared" si="71"/>
        <v>0</v>
      </c>
      <c r="N114" s="65">
        <f t="shared" si="71"/>
        <v>0</v>
      </c>
      <c r="O114" s="65">
        <f t="shared" si="71"/>
        <v>0</v>
      </c>
      <c r="P114" s="65">
        <f t="shared" si="71"/>
        <v>0</v>
      </c>
      <c r="Q114" s="65">
        <f t="shared" si="71"/>
        <v>0</v>
      </c>
      <c r="R114" s="65">
        <f t="shared" si="71"/>
        <v>0</v>
      </c>
      <c r="S114" s="65">
        <f t="shared" si="71"/>
        <v>0</v>
      </c>
      <c r="T114" s="65">
        <f t="shared" si="71"/>
        <v>0</v>
      </c>
      <c r="U114" s="65">
        <f t="shared" si="71"/>
        <v>0</v>
      </c>
      <c r="V114" s="65">
        <f t="shared" si="71"/>
        <v>0</v>
      </c>
      <c r="W114" s="65">
        <f t="shared" si="71"/>
        <v>0</v>
      </c>
      <c r="X114" s="65">
        <f t="shared" si="71"/>
        <v>0</v>
      </c>
      <c r="Y114" s="65">
        <f t="shared" si="71"/>
        <v>0</v>
      </c>
      <c r="Z114" s="65">
        <f t="shared" si="71"/>
        <v>0</v>
      </c>
      <c r="AA114" s="65">
        <f t="shared" si="71"/>
        <v>0</v>
      </c>
      <c r="AB114" s="65">
        <f t="shared" si="71"/>
        <v>0</v>
      </c>
      <c r="AC114" s="65">
        <f t="shared" si="71"/>
        <v>0</v>
      </c>
      <c r="AD114" s="65">
        <f t="shared" si="71"/>
        <v>0</v>
      </c>
      <c r="AE114" s="65">
        <f t="shared" si="71"/>
        <v>0</v>
      </c>
      <c r="AF114" s="65">
        <f t="shared" si="71"/>
        <v>0</v>
      </c>
      <c r="AG114" s="65">
        <f t="shared" si="71"/>
        <v>0</v>
      </c>
      <c r="AH114" s="65">
        <f t="shared" si="71"/>
        <v>0</v>
      </c>
      <c r="AI114" s="65">
        <f t="shared" si="71"/>
        <v>0</v>
      </c>
      <c r="AJ114" s="65">
        <f t="shared" si="71"/>
        <v>0</v>
      </c>
      <c r="AK114" s="65">
        <f t="shared" si="71"/>
        <v>0</v>
      </c>
      <c r="AL114" s="65">
        <f t="shared" si="71"/>
        <v>0</v>
      </c>
      <c r="AM114" s="65">
        <f t="shared" si="71"/>
        <v>0</v>
      </c>
      <c r="AN114" s="65">
        <f t="shared" si="71"/>
        <v>0</v>
      </c>
      <c r="AO114" s="65">
        <f t="shared" si="71"/>
        <v>0</v>
      </c>
      <c r="AP114" s="65">
        <f t="shared" si="71"/>
        <v>0</v>
      </c>
      <c r="AQ114" s="65">
        <f t="shared" si="71"/>
        <v>0</v>
      </c>
      <c r="AR114" s="65">
        <f t="shared" si="71"/>
        <v>0</v>
      </c>
      <c r="AS114" s="65">
        <f t="shared" si="71"/>
        <v>0</v>
      </c>
      <c r="AT114" s="65">
        <f t="shared" si="71"/>
        <v>0</v>
      </c>
      <c r="AU114" s="65">
        <f t="shared" si="71"/>
        <v>0</v>
      </c>
      <c r="AV114" s="65">
        <f t="shared" si="71"/>
        <v>0</v>
      </c>
      <c r="AW114" s="65">
        <f t="shared" si="71"/>
        <v>0</v>
      </c>
      <c r="AX114" s="65">
        <f t="shared" si="71"/>
        <v>0</v>
      </c>
      <c r="AY114" s="65">
        <f t="shared" si="71"/>
        <v>0</v>
      </c>
      <c r="AZ114" s="65">
        <f t="shared" si="71"/>
        <v>0</v>
      </c>
      <c r="BA114" s="65">
        <f t="shared" si="71"/>
        <v>0</v>
      </c>
      <c r="BB114" s="65">
        <f t="shared" si="71"/>
        <v>0</v>
      </c>
      <c r="BC114" s="65">
        <f t="shared" si="71"/>
        <v>0</v>
      </c>
      <c r="BD114" s="65">
        <f t="shared" si="71"/>
        <v>0</v>
      </c>
      <c r="BE114" s="65">
        <f t="shared" si="71"/>
        <v>0</v>
      </c>
      <c r="BF114" s="65">
        <f t="shared" si="71"/>
        <v>0</v>
      </c>
      <c r="BG114" s="65">
        <f t="shared" si="71"/>
        <v>0</v>
      </c>
      <c r="BH114" s="65">
        <f t="shared" si="71"/>
        <v>0</v>
      </c>
      <c r="BI114" s="65">
        <f t="shared" si="71"/>
        <v>0</v>
      </c>
      <c r="BJ114" s="65">
        <f t="shared" si="71"/>
        <v>0</v>
      </c>
      <c r="BK114" s="65">
        <f t="shared" si="71"/>
        <v>0</v>
      </c>
      <c r="BL114" s="65">
        <f t="shared" si="71"/>
        <v>0</v>
      </c>
      <c r="BM114" s="65">
        <f t="shared" si="71"/>
        <v>0</v>
      </c>
      <c r="BN114" s="65">
        <f t="shared" si="71"/>
        <v>0</v>
      </c>
      <c r="BO114" s="65">
        <f t="shared" si="71"/>
        <v>0</v>
      </c>
      <c r="BP114" s="65">
        <f t="shared" si="71"/>
        <v>0</v>
      </c>
      <c r="BQ114" s="65">
        <f t="shared" si="71"/>
        <v>0</v>
      </c>
      <c r="BR114" s="65">
        <f t="shared" si="71"/>
        <v>0</v>
      </c>
      <c r="BS114" s="65">
        <f t="shared" si="71"/>
        <v>0</v>
      </c>
      <c r="BT114" s="65">
        <f t="shared" si="71"/>
        <v>0</v>
      </c>
      <c r="BU114" s="65">
        <f t="shared" ref="BU114:DC114" si="72">SUMPRODUCT($DG100:$DG109,BU100:BU109,1/($DG100:$DG109+100))</f>
        <v>0</v>
      </c>
      <c r="BV114" s="65">
        <f t="shared" si="72"/>
        <v>0</v>
      </c>
      <c r="BW114" s="65">
        <f t="shared" si="72"/>
        <v>0</v>
      </c>
      <c r="BX114" s="65">
        <f t="shared" si="72"/>
        <v>0</v>
      </c>
      <c r="BY114" s="65">
        <f t="shared" si="72"/>
        <v>0</v>
      </c>
      <c r="BZ114" s="65">
        <f t="shared" si="72"/>
        <v>0</v>
      </c>
      <c r="CA114" s="65">
        <f t="shared" si="72"/>
        <v>0</v>
      </c>
      <c r="CB114" s="65">
        <f t="shared" si="72"/>
        <v>0</v>
      </c>
      <c r="CC114" s="65">
        <f t="shared" si="72"/>
        <v>0</v>
      </c>
      <c r="CD114" s="65">
        <f t="shared" si="72"/>
        <v>0</v>
      </c>
      <c r="CE114" s="65">
        <f t="shared" si="72"/>
        <v>0</v>
      </c>
      <c r="CF114" s="65">
        <f t="shared" si="72"/>
        <v>0</v>
      </c>
      <c r="CG114" s="65">
        <f t="shared" si="72"/>
        <v>0</v>
      </c>
      <c r="CH114" s="65">
        <f t="shared" si="72"/>
        <v>0</v>
      </c>
      <c r="CI114" s="65">
        <f t="shared" si="72"/>
        <v>0</v>
      </c>
      <c r="CJ114" s="65">
        <f t="shared" si="72"/>
        <v>0</v>
      </c>
      <c r="CK114" s="65">
        <f t="shared" si="72"/>
        <v>0</v>
      </c>
      <c r="CL114" s="65">
        <f t="shared" si="72"/>
        <v>0</v>
      </c>
      <c r="CM114" s="65">
        <f t="shared" si="72"/>
        <v>0</v>
      </c>
      <c r="CN114" s="65">
        <f t="shared" si="72"/>
        <v>0</v>
      </c>
      <c r="CO114" s="65">
        <f t="shared" si="72"/>
        <v>0</v>
      </c>
      <c r="CP114" s="65">
        <f t="shared" si="72"/>
        <v>0</v>
      </c>
      <c r="CQ114" s="65">
        <f t="shared" si="72"/>
        <v>0</v>
      </c>
      <c r="CR114" s="65">
        <f t="shared" si="72"/>
        <v>0</v>
      </c>
      <c r="CS114" s="65">
        <f t="shared" si="72"/>
        <v>0</v>
      </c>
      <c r="CT114" s="65">
        <f t="shared" si="72"/>
        <v>0</v>
      </c>
      <c r="CU114" s="65">
        <f t="shared" si="72"/>
        <v>0</v>
      </c>
      <c r="CV114" s="65">
        <f t="shared" si="72"/>
        <v>0</v>
      </c>
      <c r="CW114" s="65">
        <f t="shared" si="72"/>
        <v>0</v>
      </c>
      <c r="CX114" s="65">
        <f t="shared" si="72"/>
        <v>0</v>
      </c>
      <c r="CY114" s="65">
        <f t="shared" si="72"/>
        <v>0</v>
      </c>
      <c r="CZ114" s="65">
        <f t="shared" si="72"/>
        <v>0</v>
      </c>
      <c r="DA114" s="65">
        <f t="shared" si="72"/>
        <v>0</v>
      </c>
      <c r="DB114" s="65">
        <f t="shared" si="72"/>
        <v>0</v>
      </c>
      <c r="DC114" s="65">
        <f t="shared" si="72"/>
        <v>0</v>
      </c>
      <c r="DE114" s="45">
        <f>COUNTBLANK(H114:DC114)</f>
        <v>0</v>
      </c>
      <c r="DF114" s="45">
        <f t="shared" si="49"/>
        <v>0</v>
      </c>
    </row>
    <row r="115" spans="1:110" ht="31.5" customHeight="1">
      <c r="A115" s="123">
        <v>104</v>
      </c>
      <c r="B115" s="5" t="s">
        <v>26</v>
      </c>
      <c r="C115" s="182" t="str">
        <f>CONCATENATE("SIEKIAMAS REZULTATAS: ",IF(Result=0,"",Result),", matavimo vienetas: ",IF(Result_mat=0,"",Result_mat))</f>
        <v>SIEKIAMAS REZULTATAS: Žuvusių ir (ar) sunkiai sužeistų pervažų naudotojų skaičius, matavimo vienetas: asmenys</v>
      </c>
      <c r="D115" s="24"/>
      <c r="E115" s="5"/>
      <c r="F115" s="34">
        <f>H115+NPV(FD,I115:INDEX(I115:DC115,PAL))</f>
        <v>0</v>
      </c>
      <c r="G115" s="34">
        <f>SUMIF($H$5:$DC$5,"&lt;="&amp;PAL,$H115:$DC115)</f>
        <v>0</v>
      </c>
      <c r="H115" s="37">
        <v>0</v>
      </c>
      <c r="I115" s="37">
        <v>0</v>
      </c>
      <c r="J115" s="37">
        <v>0</v>
      </c>
      <c r="K115" s="37">
        <v>0</v>
      </c>
      <c r="L115" s="37">
        <v>0</v>
      </c>
      <c r="M115" s="37">
        <v>0</v>
      </c>
      <c r="N115" s="37">
        <v>0</v>
      </c>
      <c r="O115" s="37">
        <v>0</v>
      </c>
      <c r="P115" s="37">
        <v>0</v>
      </c>
      <c r="Q115" s="37">
        <v>0</v>
      </c>
      <c r="R115" s="37">
        <v>0</v>
      </c>
      <c r="S115" s="37">
        <v>0</v>
      </c>
      <c r="T115" s="37">
        <v>0</v>
      </c>
      <c r="U115" s="37">
        <v>0</v>
      </c>
      <c r="V115" s="37">
        <v>0</v>
      </c>
      <c r="W115" s="37">
        <v>0</v>
      </c>
      <c r="X115" s="37">
        <v>0</v>
      </c>
      <c r="Y115" s="37">
        <v>0</v>
      </c>
      <c r="Z115" s="37">
        <v>0</v>
      </c>
      <c r="AA115" s="37">
        <v>0</v>
      </c>
      <c r="AB115" s="37">
        <v>0</v>
      </c>
      <c r="AC115" s="37">
        <v>0</v>
      </c>
      <c r="AD115" s="37">
        <v>0</v>
      </c>
      <c r="AE115" s="37">
        <v>0</v>
      </c>
      <c r="AF115" s="37">
        <v>0</v>
      </c>
      <c r="AG115" s="37">
        <v>0</v>
      </c>
      <c r="AH115" s="37">
        <v>0</v>
      </c>
      <c r="AI115" s="37">
        <v>0</v>
      </c>
      <c r="AJ115" s="37">
        <v>0</v>
      </c>
      <c r="AK115" s="37">
        <v>0</v>
      </c>
      <c r="AL115" s="37">
        <v>0</v>
      </c>
      <c r="AM115" s="37">
        <v>0</v>
      </c>
      <c r="AN115" s="37">
        <v>0</v>
      </c>
      <c r="AO115" s="37">
        <v>0</v>
      </c>
      <c r="AP115" s="37">
        <v>0</v>
      </c>
      <c r="AQ115" s="37">
        <v>0</v>
      </c>
      <c r="AR115" s="37">
        <v>0</v>
      </c>
      <c r="AS115" s="37">
        <v>0</v>
      </c>
      <c r="AT115" s="37">
        <v>0</v>
      </c>
      <c r="AU115" s="37">
        <v>0</v>
      </c>
      <c r="AV115" s="37">
        <v>0</v>
      </c>
      <c r="AW115" s="37">
        <v>0</v>
      </c>
      <c r="AX115" s="37">
        <v>0</v>
      </c>
      <c r="AY115" s="37">
        <v>0</v>
      </c>
      <c r="AZ115" s="37">
        <v>0</v>
      </c>
      <c r="BA115" s="37">
        <v>0</v>
      </c>
      <c r="BB115" s="37">
        <v>0</v>
      </c>
      <c r="BC115" s="37">
        <v>0</v>
      </c>
      <c r="BD115" s="37">
        <v>0</v>
      </c>
      <c r="BE115" s="37">
        <v>0</v>
      </c>
      <c r="BF115" s="37">
        <v>0</v>
      </c>
      <c r="BG115" s="37">
        <v>0</v>
      </c>
      <c r="BH115" s="37">
        <v>0</v>
      </c>
      <c r="BI115" s="37">
        <v>0</v>
      </c>
      <c r="BJ115" s="37">
        <v>0</v>
      </c>
      <c r="BK115" s="37">
        <v>0</v>
      </c>
      <c r="BL115" s="37">
        <v>0</v>
      </c>
      <c r="BM115" s="37">
        <v>0</v>
      </c>
      <c r="BN115" s="37">
        <v>0</v>
      </c>
      <c r="BO115" s="37">
        <v>0</v>
      </c>
      <c r="BP115" s="37">
        <v>0</v>
      </c>
      <c r="BQ115" s="37">
        <v>0</v>
      </c>
      <c r="BR115" s="37">
        <v>0</v>
      </c>
      <c r="BS115" s="37">
        <v>0</v>
      </c>
      <c r="BT115" s="37">
        <v>0</v>
      </c>
      <c r="BU115" s="37">
        <v>0</v>
      </c>
      <c r="BV115" s="37">
        <v>0</v>
      </c>
      <c r="BW115" s="37">
        <v>0</v>
      </c>
      <c r="BX115" s="37">
        <v>0</v>
      </c>
      <c r="BY115" s="37">
        <v>0</v>
      </c>
      <c r="BZ115" s="37">
        <v>0</v>
      </c>
      <c r="CA115" s="37">
        <v>0</v>
      </c>
      <c r="CB115" s="37">
        <v>0</v>
      </c>
      <c r="CC115" s="37">
        <v>0</v>
      </c>
      <c r="CD115" s="37">
        <v>0</v>
      </c>
      <c r="CE115" s="37">
        <v>0</v>
      </c>
      <c r="CF115" s="37">
        <v>0</v>
      </c>
      <c r="CG115" s="37">
        <v>0</v>
      </c>
      <c r="CH115" s="37">
        <v>0</v>
      </c>
      <c r="CI115" s="37">
        <v>0</v>
      </c>
      <c r="CJ115" s="37">
        <v>0</v>
      </c>
      <c r="CK115" s="37">
        <v>0</v>
      </c>
      <c r="CL115" s="37">
        <v>0</v>
      </c>
      <c r="CM115" s="37">
        <v>0</v>
      </c>
      <c r="CN115" s="37">
        <v>0</v>
      </c>
      <c r="CO115" s="37">
        <v>0</v>
      </c>
      <c r="CP115" s="37">
        <v>0</v>
      </c>
      <c r="CQ115" s="37">
        <v>0</v>
      </c>
      <c r="CR115" s="37">
        <v>0</v>
      </c>
      <c r="CS115" s="37">
        <v>0</v>
      </c>
      <c r="CT115" s="37">
        <v>0</v>
      </c>
      <c r="CU115" s="37">
        <v>0</v>
      </c>
      <c r="CV115" s="37">
        <v>0</v>
      </c>
      <c r="CW115" s="37">
        <v>0</v>
      </c>
      <c r="CX115" s="37">
        <v>0</v>
      </c>
      <c r="CY115" s="37">
        <v>0</v>
      </c>
      <c r="CZ115" s="37">
        <v>0</v>
      </c>
      <c r="DA115" s="37">
        <v>0</v>
      </c>
      <c r="DB115" s="37">
        <v>0</v>
      </c>
      <c r="DC115" s="37">
        <v>0</v>
      </c>
      <c r="DE115" s="45">
        <f t="shared" si="60"/>
        <v>0</v>
      </c>
      <c r="DF115" s="45">
        <f t="shared" si="49"/>
        <v>0</v>
      </c>
    </row>
    <row r="116" spans="1:110" ht="14.4">
      <c r="A116" s="123">
        <v>107</v>
      </c>
      <c r="B116" s="5" t="s">
        <v>17</v>
      </c>
      <c r="C116" s="15" t="s">
        <v>270</v>
      </c>
      <c r="D116" s="24"/>
      <c r="E116" s="5"/>
      <c r="F116" s="11">
        <f>SUM(F117-F125)</f>
        <v>48069762.213576682</v>
      </c>
      <c r="G116" s="34">
        <f>SUMIF($H$5:$DC$5,"&lt;="&amp;PAL,$H116:$DC116)</f>
        <v>132561115.88178194</v>
      </c>
      <c r="H116" s="11">
        <f>SUM(H117-H125)</f>
        <v>0</v>
      </c>
      <c r="I116" s="11">
        <f t="shared" ref="I116:BT116" si="73">SUM(I117-I125)</f>
        <v>0</v>
      </c>
      <c r="J116" s="11">
        <f t="shared" si="73"/>
        <v>542131.64715510875</v>
      </c>
      <c r="K116" s="11">
        <f t="shared" si="73"/>
        <v>575088.9291607039</v>
      </c>
      <c r="L116" s="11">
        <f t="shared" si="73"/>
        <v>621901.98511296767</v>
      </c>
      <c r="M116" s="11">
        <f t="shared" si="73"/>
        <v>647952.45639194862</v>
      </c>
      <c r="N116" s="11">
        <f t="shared" si="73"/>
        <v>1346352.8082912329</v>
      </c>
      <c r="O116" s="11">
        <f t="shared" si="73"/>
        <v>2168300.7087940737</v>
      </c>
      <c r="P116" s="11">
        <f t="shared" si="73"/>
        <v>2906102.1605562456</v>
      </c>
      <c r="Q116" s="11">
        <f t="shared" si="73"/>
        <v>2996210.2364945011</v>
      </c>
      <c r="R116" s="11">
        <f t="shared" si="73"/>
        <v>3089418.2849722998</v>
      </c>
      <c r="S116" s="11">
        <f t="shared" si="73"/>
        <v>3185218.4689921052</v>
      </c>
      <c r="T116" s="11">
        <f t="shared" si="73"/>
        <v>3284238.3697161875</v>
      </c>
      <c r="U116" s="11">
        <f t="shared" si="73"/>
        <v>3385974.0838389294</v>
      </c>
      <c r="V116" s="11">
        <f t="shared" si="73"/>
        <v>3490924.2510152659</v>
      </c>
      <c r="W116" s="11">
        <f t="shared" si="73"/>
        <v>3598854.3529258301</v>
      </c>
      <c r="X116" s="11">
        <f t="shared" si="73"/>
        <v>3710134.4785498753</v>
      </c>
      <c r="Y116" s="11">
        <f t="shared" si="73"/>
        <v>3825367.5078061013</v>
      </c>
      <c r="Z116" s="11">
        <f t="shared" si="73"/>
        <v>3943926.8146534162</v>
      </c>
      <c r="AA116" s="11">
        <f t="shared" si="73"/>
        <v>4066056.1914991923</v>
      </c>
      <c r="AB116" s="11">
        <f t="shared" si="73"/>
        <v>4192365.5653824722</v>
      </c>
      <c r="AC116" s="11">
        <f t="shared" si="73"/>
        <v>4322234.9434510441</v>
      </c>
      <c r="AD116" s="11">
        <f t="shared" si="73"/>
        <v>4455915.9505080953</v>
      </c>
      <c r="AE116" s="11">
        <f t="shared" si="73"/>
        <v>4594690.7119426606</v>
      </c>
      <c r="AF116" s="11">
        <f t="shared" si="73"/>
        <v>4737450.8583459342</v>
      </c>
      <c r="AG116" s="11">
        <f t="shared" si="73"/>
        <v>4883587.644401541</v>
      </c>
      <c r="AH116" s="11">
        <f t="shared" si="73"/>
        <v>5035091.3803336145</v>
      </c>
      <c r="AI116" s="11">
        <f t="shared" si="73"/>
        <v>5190995.5664825123</v>
      </c>
      <c r="AJ116" s="11">
        <f t="shared" si="73"/>
        <v>5351932.1256733043</v>
      </c>
      <c r="AK116" s="11">
        <f t="shared" si="73"/>
        <v>5518004.1273137834</v>
      </c>
      <c r="AL116" s="11">
        <f t="shared" si="73"/>
        <v>5689317.8990776213</v>
      </c>
      <c r="AM116" s="11">
        <f t="shared" si="73"/>
        <v>5866116.2566808965</v>
      </c>
      <c r="AN116" s="11">
        <f t="shared" si="73"/>
        <v>6047413.6485377932</v>
      </c>
      <c r="AO116" s="11">
        <f t="shared" si="73"/>
        <v>6235258.7255715281</v>
      </c>
      <c r="AP116" s="11">
        <f t="shared" si="73"/>
        <v>6428539.961668225</v>
      </c>
      <c r="AQ116" s="11">
        <f t="shared" si="73"/>
        <v>6628046.7804849073</v>
      </c>
      <c r="AR116" s="11">
        <f t="shared" si="73"/>
        <v>0</v>
      </c>
      <c r="AS116" s="11">
        <f t="shared" si="73"/>
        <v>0</v>
      </c>
      <c r="AT116" s="11">
        <f t="shared" si="73"/>
        <v>0</v>
      </c>
      <c r="AU116" s="11">
        <f t="shared" si="73"/>
        <v>0</v>
      </c>
      <c r="AV116" s="11">
        <f t="shared" si="73"/>
        <v>0</v>
      </c>
      <c r="AW116" s="11">
        <f t="shared" si="73"/>
        <v>0</v>
      </c>
      <c r="AX116" s="11">
        <f t="shared" si="73"/>
        <v>0</v>
      </c>
      <c r="AY116" s="11">
        <f t="shared" si="73"/>
        <v>0</v>
      </c>
      <c r="AZ116" s="11">
        <f t="shared" si="73"/>
        <v>0</v>
      </c>
      <c r="BA116" s="11">
        <f t="shared" si="73"/>
        <v>0</v>
      </c>
      <c r="BB116" s="11">
        <f t="shared" si="73"/>
        <v>0</v>
      </c>
      <c r="BC116" s="11">
        <f t="shared" si="73"/>
        <v>0</v>
      </c>
      <c r="BD116" s="11">
        <f t="shared" si="73"/>
        <v>0</v>
      </c>
      <c r="BE116" s="11">
        <f t="shared" si="73"/>
        <v>0</v>
      </c>
      <c r="BF116" s="11">
        <f t="shared" si="73"/>
        <v>0</v>
      </c>
      <c r="BG116" s="11">
        <f t="shared" si="73"/>
        <v>0</v>
      </c>
      <c r="BH116" s="11">
        <f t="shared" si="73"/>
        <v>0</v>
      </c>
      <c r="BI116" s="11">
        <f t="shared" si="73"/>
        <v>0</v>
      </c>
      <c r="BJ116" s="11">
        <f t="shared" si="73"/>
        <v>0</v>
      </c>
      <c r="BK116" s="11">
        <f t="shared" si="73"/>
        <v>0</v>
      </c>
      <c r="BL116" s="11">
        <f t="shared" si="73"/>
        <v>0</v>
      </c>
      <c r="BM116" s="11">
        <f t="shared" si="73"/>
        <v>0</v>
      </c>
      <c r="BN116" s="11">
        <f t="shared" si="73"/>
        <v>0</v>
      </c>
      <c r="BO116" s="11">
        <f t="shared" si="73"/>
        <v>0</v>
      </c>
      <c r="BP116" s="11">
        <f t="shared" si="73"/>
        <v>0</v>
      </c>
      <c r="BQ116" s="11">
        <f t="shared" si="73"/>
        <v>0</v>
      </c>
      <c r="BR116" s="11">
        <f t="shared" si="73"/>
        <v>0</v>
      </c>
      <c r="BS116" s="11">
        <f t="shared" si="73"/>
        <v>0</v>
      </c>
      <c r="BT116" s="11">
        <f t="shared" si="73"/>
        <v>0</v>
      </c>
      <c r="BU116" s="11">
        <f t="shared" ref="BU116:DC116" si="74">SUM(BU117-BU125)</f>
        <v>0</v>
      </c>
      <c r="BV116" s="11">
        <f t="shared" si="74"/>
        <v>0</v>
      </c>
      <c r="BW116" s="11">
        <f t="shared" si="74"/>
        <v>0</v>
      </c>
      <c r="BX116" s="11">
        <f t="shared" si="74"/>
        <v>0</v>
      </c>
      <c r="BY116" s="11">
        <f t="shared" si="74"/>
        <v>0</v>
      </c>
      <c r="BZ116" s="11">
        <f t="shared" si="74"/>
        <v>0</v>
      </c>
      <c r="CA116" s="11">
        <f t="shared" si="74"/>
        <v>0</v>
      </c>
      <c r="CB116" s="11">
        <f t="shared" si="74"/>
        <v>0</v>
      </c>
      <c r="CC116" s="11">
        <f t="shared" si="74"/>
        <v>0</v>
      </c>
      <c r="CD116" s="11">
        <f t="shared" si="74"/>
        <v>0</v>
      </c>
      <c r="CE116" s="11">
        <f t="shared" si="74"/>
        <v>0</v>
      </c>
      <c r="CF116" s="11">
        <f t="shared" si="74"/>
        <v>0</v>
      </c>
      <c r="CG116" s="11">
        <f t="shared" si="74"/>
        <v>0</v>
      </c>
      <c r="CH116" s="11">
        <f t="shared" si="74"/>
        <v>0</v>
      </c>
      <c r="CI116" s="11">
        <f t="shared" si="74"/>
        <v>0</v>
      </c>
      <c r="CJ116" s="11">
        <f t="shared" si="74"/>
        <v>0</v>
      </c>
      <c r="CK116" s="11">
        <f t="shared" si="74"/>
        <v>0</v>
      </c>
      <c r="CL116" s="11">
        <f t="shared" si="74"/>
        <v>0</v>
      </c>
      <c r="CM116" s="11">
        <f t="shared" si="74"/>
        <v>0</v>
      </c>
      <c r="CN116" s="11">
        <f t="shared" si="74"/>
        <v>0</v>
      </c>
      <c r="CO116" s="11">
        <f t="shared" si="74"/>
        <v>0</v>
      </c>
      <c r="CP116" s="11">
        <f t="shared" si="74"/>
        <v>0</v>
      </c>
      <c r="CQ116" s="11">
        <f t="shared" si="74"/>
        <v>0</v>
      </c>
      <c r="CR116" s="11">
        <f t="shared" si="74"/>
        <v>0</v>
      </c>
      <c r="CS116" s="11">
        <f t="shared" si="74"/>
        <v>0</v>
      </c>
      <c r="CT116" s="11">
        <f t="shared" si="74"/>
        <v>0</v>
      </c>
      <c r="CU116" s="11">
        <f t="shared" si="74"/>
        <v>0</v>
      </c>
      <c r="CV116" s="11">
        <f t="shared" si="74"/>
        <v>0</v>
      </c>
      <c r="CW116" s="11">
        <f t="shared" si="74"/>
        <v>0</v>
      </c>
      <c r="CX116" s="11">
        <f t="shared" si="74"/>
        <v>0</v>
      </c>
      <c r="CY116" s="11">
        <f t="shared" si="74"/>
        <v>0</v>
      </c>
      <c r="CZ116" s="11">
        <f t="shared" si="74"/>
        <v>0</v>
      </c>
      <c r="DA116" s="11">
        <f t="shared" si="74"/>
        <v>0</v>
      </c>
      <c r="DB116" s="11">
        <f t="shared" si="74"/>
        <v>0</v>
      </c>
      <c r="DC116" s="11">
        <f t="shared" si="74"/>
        <v>0</v>
      </c>
      <c r="DF116" s="45">
        <f t="shared" si="49"/>
        <v>34</v>
      </c>
    </row>
    <row r="117" spans="1:110" ht="14.4">
      <c r="A117" s="123">
        <v>108</v>
      </c>
      <c r="B117" s="5" t="s">
        <v>188</v>
      </c>
      <c r="C117" s="24" t="s">
        <v>271</v>
      </c>
      <c r="D117" s="24"/>
      <c r="E117" s="5"/>
      <c r="F117" s="11">
        <f>SUM(F118:F124)</f>
        <v>48069762.213576682</v>
      </c>
      <c r="G117" s="34">
        <f>SUMIF($H$5:$DC$5,"&lt;="&amp;PAL,$H117:$DC117)</f>
        <v>132561115.88178194</v>
      </c>
      <c r="H117" s="11">
        <f>SUM(H118:H124)</f>
        <v>0</v>
      </c>
      <c r="I117" s="11">
        <f t="shared" ref="I117:BT117" si="75">SUM(I118:I124)</f>
        <v>0</v>
      </c>
      <c r="J117" s="11">
        <f t="shared" si="75"/>
        <v>542131.64715510875</v>
      </c>
      <c r="K117" s="11">
        <f t="shared" si="75"/>
        <v>575088.9291607039</v>
      </c>
      <c r="L117" s="11">
        <f t="shared" si="75"/>
        <v>621901.98511296767</v>
      </c>
      <c r="M117" s="11">
        <f t="shared" si="75"/>
        <v>647952.45639194862</v>
      </c>
      <c r="N117" s="11">
        <f t="shared" si="75"/>
        <v>1346352.8082912329</v>
      </c>
      <c r="O117" s="11">
        <f t="shared" si="75"/>
        <v>2168300.7087940737</v>
      </c>
      <c r="P117" s="11">
        <f t="shared" si="75"/>
        <v>2906102.1605562456</v>
      </c>
      <c r="Q117" s="11">
        <f t="shared" si="75"/>
        <v>2996210.2364945011</v>
      </c>
      <c r="R117" s="11">
        <f t="shared" si="75"/>
        <v>3089418.2849722998</v>
      </c>
      <c r="S117" s="11">
        <f t="shared" si="75"/>
        <v>3185218.4689921052</v>
      </c>
      <c r="T117" s="11">
        <f t="shared" si="75"/>
        <v>3284238.3697161875</v>
      </c>
      <c r="U117" s="11">
        <f t="shared" si="75"/>
        <v>3385974.0838389294</v>
      </c>
      <c r="V117" s="11">
        <f t="shared" si="75"/>
        <v>3490924.2510152659</v>
      </c>
      <c r="W117" s="11">
        <f t="shared" si="75"/>
        <v>3598854.3529258301</v>
      </c>
      <c r="X117" s="11">
        <f t="shared" si="75"/>
        <v>3710134.4785498753</v>
      </c>
      <c r="Y117" s="11">
        <f t="shared" si="75"/>
        <v>3825367.5078061013</v>
      </c>
      <c r="Z117" s="11">
        <f t="shared" si="75"/>
        <v>3943926.8146534162</v>
      </c>
      <c r="AA117" s="11">
        <f t="shared" si="75"/>
        <v>4066056.1914991923</v>
      </c>
      <c r="AB117" s="11">
        <f t="shared" si="75"/>
        <v>4192365.5653824722</v>
      </c>
      <c r="AC117" s="11">
        <f t="shared" si="75"/>
        <v>4322234.9434510441</v>
      </c>
      <c r="AD117" s="11">
        <f t="shared" si="75"/>
        <v>4455915.9505080953</v>
      </c>
      <c r="AE117" s="11">
        <f t="shared" si="75"/>
        <v>4594690.7119426606</v>
      </c>
      <c r="AF117" s="11">
        <f t="shared" si="75"/>
        <v>4737450.8583459342</v>
      </c>
      <c r="AG117" s="11">
        <f t="shared" si="75"/>
        <v>4883587.644401541</v>
      </c>
      <c r="AH117" s="11">
        <f t="shared" si="75"/>
        <v>5035091.3803336145</v>
      </c>
      <c r="AI117" s="11">
        <f t="shared" si="75"/>
        <v>5190995.5664825123</v>
      </c>
      <c r="AJ117" s="11">
        <f t="shared" si="75"/>
        <v>5351932.1256733043</v>
      </c>
      <c r="AK117" s="11">
        <f t="shared" si="75"/>
        <v>5518004.1273137834</v>
      </c>
      <c r="AL117" s="11">
        <f t="shared" si="75"/>
        <v>5689317.8990776213</v>
      </c>
      <c r="AM117" s="11">
        <f t="shared" si="75"/>
        <v>5866116.2566808965</v>
      </c>
      <c r="AN117" s="11">
        <f t="shared" si="75"/>
        <v>6047413.6485377932</v>
      </c>
      <c r="AO117" s="11">
        <f t="shared" si="75"/>
        <v>6235258.7255715281</v>
      </c>
      <c r="AP117" s="11">
        <f t="shared" si="75"/>
        <v>6428539.961668225</v>
      </c>
      <c r="AQ117" s="11">
        <f t="shared" si="75"/>
        <v>6628046.7804849073</v>
      </c>
      <c r="AR117" s="11">
        <f t="shared" si="75"/>
        <v>0</v>
      </c>
      <c r="AS117" s="11">
        <f t="shared" si="75"/>
        <v>0</v>
      </c>
      <c r="AT117" s="11">
        <f t="shared" si="75"/>
        <v>0</v>
      </c>
      <c r="AU117" s="11">
        <f t="shared" si="75"/>
        <v>0</v>
      </c>
      <c r="AV117" s="11">
        <f t="shared" si="75"/>
        <v>0</v>
      </c>
      <c r="AW117" s="11">
        <f t="shared" si="75"/>
        <v>0</v>
      </c>
      <c r="AX117" s="11">
        <f t="shared" si="75"/>
        <v>0</v>
      </c>
      <c r="AY117" s="11">
        <f t="shared" si="75"/>
        <v>0</v>
      </c>
      <c r="AZ117" s="11">
        <f t="shared" si="75"/>
        <v>0</v>
      </c>
      <c r="BA117" s="11">
        <f t="shared" si="75"/>
        <v>0</v>
      </c>
      <c r="BB117" s="11">
        <f t="shared" si="75"/>
        <v>0</v>
      </c>
      <c r="BC117" s="11">
        <f t="shared" si="75"/>
        <v>0</v>
      </c>
      <c r="BD117" s="11">
        <f t="shared" si="75"/>
        <v>0</v>
      </c>
      <c r="BE117" s="11">
        <f t="shared" si="75"/>
        <v>0</v>
      </c>
      <c r="BF117" s="11">
        <f t="shared" si="75"/>
        <v>0</v>
      </c>
      <c r="BG117" s="11">
        <f t="shared" si="75"/>
        <v>0</v>
      </c>
      <c r="BH117" s="11">
        <f t="shared" si="75"/>
        <v>0</v>
      </c>
      <c r="BI117" s="11">
        <f t="shared" si="75"/>
        <v>0</v>
      </c>
      <c r="BJ117" s="11">
        <f t="shared" si="75"/>
        <v>0</v>
      </c>
      <c r="BK117" s="11">
        <f t="shared" si="75"/>
        <v>0</v>
      </c>
      <c r="BL117" s="11">
        <f t="shared" si="75"/>
        <v>0</v>
      </c>
      <c r="BM117" s="11">
        <f t="shared" si="75"/>
        <v>0</v>
      </c>
      <c r="BN117" s="11">
        <f t="shared" si="75"/>
        <v>0</v>
      </c>
      <c r="BO117" s="11">
        <f t="shared" si="75"/>
        <v>0</v>
      </c>
      <c r="BP117" s="11">
        <f t="shared" si="75"/>
        <v>0</v>
      </c>
      <c r="BQ117" s="11">
        <f t="shared" si="75"/>
        <v>0</v>
      </c>
      <c r="BR117" s="11">
        <f t="shared" si="75"/>
        <v>0</v>
      </c>
      <c r="BS117" s="11">
        <f t="shared" si="75"/>
        <v>0</v>
      </c>
      <c r="BT117" s="11">
        <f t="shared" si="75"/>
        <v>0</v>
      </c>
      <c r="BU117" s="11">
        <f t="shared" ref="BU117:DC117" si="76">SUM(BU118:BU124)</f>
        <v>0</v>
      </c>
      <c r="BV117" s="11">
        <f t="shared" si="76"/>
        <v>0</v>
      </c>
      <c r="BW117" s="11">
        <f t="shared" si="76"/>
        <v>0</v>
      </c>
      <c r="BX117" s="11">
        <f t="shared" si="76"/>
        <v>0</v>
      </c>
      <c r="BY117" s="11">
        <f t="shared" si="76"/>
        <v>0</v>
      </c>
      <c r="BZ117" s="11">
        <f t="shared" si="76"/>
        <v>0</v>
      </c>
      <c r="CA117" s="11">
        <f t="shared" si="76"/>
        <v>0</v>
      </c>
      <c r="CB117" s="11">
        <f t="shared" si="76"/>
        <v>0</v>
      </c>
      <c r="CC117" s="11">
        <f t="shared" si="76"/>
        <v>0</v>
      </c>
      <c r="CD117" s="11">
        <f t="shared" si="76"/>
        <v>0</v>
      </c>
      <c r="CE117" s="11">
        <f t="shared" si="76"/>
        <v>0</v>
      </c>
      <c r="CF117" s="11">
        <f t="shared" si="76"/>
        <v>0</v>
      </c>
      <c r="CG117" s="11">
        <f t="shared" si="76"/>
        <v>0</v>
      </c>
      <c r="CH117" s="11">
        <f t="shared" si="76"/>
        <v>0</v>
      </c>
      <c r="CI117" s="11">
        <f t="shared" si="76"/>
        <v>0</v>
      </c>
      <c r="CJ117" s="11">
        <f t="shared" si="76"/>
        <v>0</v>
      </c>
      <c r="CK117" s="11">
        <f t="shared" si="76"/>
        <v>0</v>
      </c>
      <c r="CL117" s="11">
        <f t="shared" si="76"/>
        <v>0</v>
      </c>
      <c r="CM117" s="11">
        <f t="shared" si="76"/>
        <v>0</v>
      </c>
      <c r="CN117" s="11">
        <f t="shared" si="76"/>
        <v>0</v>
      </c>
      <c r="CO117" s="11">
        <f t="shared" si="76"/>
        <v>0</v>
      </c>
      <c r="CP117" s="11">
        <f t="shared" si="76"/>
        <v>0</v>
      </c>
      <c r="CQ117" s="11">
        <f t="shared" si="76"/>
        <v>0</v>
      </c>
      <c r="CR117" s="11">
        <f t="shared" si="76"/>
        <v>0</v>
      </c>
      <c r="CS117" s="11">
        <f t="shared" si="76"/>
        <v>0</v>
      </c>
      <c r="CT117" s="11">
        <f t="shared" si="76"/>
        <v>0</v>
      </c>
      <c r="CU117" s="11">
        <f t="shared" si="76"/>
        <v>0</v>
      </c>
      <c r="CV117" s="11">
        <f t="shared" si="76"/>
        <v>0</v>
      </c>
      <c r="CW117" s="11">
        <f t="shared" si="76"/>
        <v>0</v>
      </c>
      <c r="CX117" s="11">
        <f t="shared" si="76"/>
        <v>0</v>
      </c>
      <c r="CY117" s="11">
        <f t="shared" si="76"/>
        <v>0</v>
      </c>
      <c r="CZ117" s="11">
        <f t="shared" si="76"/>
        <v>0</v>
      </c>
      <c r="DA117" s="11">
        <f t="shared" si="76"/>
        <v>0</v>
      </c>
      <c r="DB117" s="11">
        <f t="shared" si="76"/>
        <v>0</v>
      </c>
      <c r="DC117" s="11">
        <f t="shared" si="76"/>
        <v>0</v>
      </c>
      <c r="DF117" s="45">
        <f t="shared" si="49"/>
        <v>34</v>
      </c>
    </row>
    <row r="118" spans="1:110" ht="14.4">
      <c r="A118" s="123">
        <v>109</v>
      </c>
      <c r="B118" s="5" t="str">
        <f>$B$117&amp;"1."</f>
        <v>L.1.1.</v>
      </c>
      <c r="C118" s="169" t="s">
        <v>84</v>
      </c>
      <c r="D118" s="24"/>
      <c r="E118" s="5"/>
      <c r="F118" s="34">
        <f>H118+NPV(SD,I118:INDEX(I118:DC118,PAL))</f>
        <v>29441469.214641787</v>
      </c>
      <c r="G118" s="34">
        <f>SUMIF($H$5:$DC$5,"&lt;="&amp;PAL,$H118:$DC118)</f>
        <v>82956972.861931339</v>
      </c>
      <c r="H118" s="37">
        <f>'Prielaidos AB „Via Lietuva"'!D192</f>
        <v>0</v>
      </c>
      <c r="I118" s="37">
        <f>'Prielaidos AB „Via Lietuva"'!E192</f>
        <v>0</v>
      </c>
      <c r="J118" s="37">
        <f>'Prielaidos AB „Via Lietuva"'!F192</f>
        <v>183229.36517543151</v>
      </c>
      <c r="K118" s="37">
        <f>'Prielaidos AB „Via Lietuva"'!G192</f>
        <v>206695.43401754618</v>
      </c>
      <c r="L118" s="37">
        <f>'Prielaidos AB „Via Lietuva"'!H192</f>
        <v>244739.47667499998</v>
      </c>
      <c r="M118" s="37">
        <f>'Prielaidos AB „Via Lietuva"'!I192</f>
        <v>259511.02862325241</v>
      </c>
      <c r="N118" s="37">
        <f>'Prielaidos AB „Via Lietuva"'!J192</f>
        <v>334350.66849694808</v>
      </c>
      <c r="O118" s="37">
        <f>'Prielaidos AB „Via Lietuva"'!K192</f>
        <v>1125946.0492431605</v>
      </c>
      <c r="P118" s="37">
        <f>'Prielaidos AB „Via Lietuva"'!L192</f>
        <v>1833092.9416499999</v>
      </c>
      <c r="Q118" s="37">
        <f>'Prielaidos AB „Via Lietuva"'!M192</f>
        <v>1891011.6378250001</v>
      </c>
      <c r="R118" s="37">
        <f>'Prielaidos AB „Via Lietuva"'!N192</f>
        <v>1950760.258525</v>
      </c>
      <c r="S118" s="37">
        <f>'Prielaidos AB „Via Lietuva"'!O192</f>
        <v>2012396.794525</v>
      </c>
      <c r="T118" s="37">
        <f>'Prielaidos AB „Via Lietuva"'!P192</f>
        <v>2075980.6663250003</v>
      </c>
      <c r="U118" s="37">
        <f>'Prielaidos AB „Via Lietuva"'!Q192</f>
        <v>2141573.7285250002</v>
      </c>
      <c r="V118" s="37">
        <f>'Prielaidos AB „Via Lietuva"'!R192</f>
        <v>2209239.3307250007</v>
      </c>
      <c r="W118" s="37">
        <f>'Prielaidos AB „Via Lietuva"'!S192</f>
        <v>2279042.7520000003</v>
      </c>
      <c r="X118" s="37">
        <f>'Prielaidos AB „Via Lietuva"'!T192</f>
        <v>2351051.6591250002</v>
      </c>
      <c r="Y118" s="37">
        <f>'Prielaidos AB „Via Lietuva"'!U192</f>
        <v>2425335.7840000005</v>
      </c>
      <c r="Z118" s="37">
        <f>'Prielaidos AB „Via Lietuva"'!V192</f>
        <v>2501967.009325</v>
      </c>
      <c r="AA118" s="37">
        <f>'Prielaidos AB „Via Lietuva"'!W192</f>
        <v>2581019.5251499997</v>
      </c>
      <c r="AB118" s="37">
        <f>'Prielaidos AB „Via Lietuva"'!X192</f>
        <v>2662569.9849249995</v>
      </c>
      <c r="AC118" s="37">
        <f>'Prielaidos AB „Via Lietuva"'!Y192</f>
        <v>2746696.7730749999</v>
      </c>
      <c r="AD118" s="37">
        <f>'Prielaidos AB „Via Lietuva"'!Z192</f>
        <v>2833481.7773499996</v>
      </c>
      <c r="AE118" s="37">
        <f>'Prielaidos AB „Via Lietuva"'!AA192</f>
        <v>2923008.9909999999</v>
      </c>
      <c r="AF118" s="37">
        <f>'Prielaidos AB „Via Lietuva"'!AB192</f>
        <v>3015364.8513750001</v>
      </c>
      <c r="AG118" s="37">
        <f>'Prielaidos AB „Via Lietuva"'!AC192</f>
        <v>3110638.7973750001</v>
      </c>
      <c r="AH118" s="37">
        <f>'Prielaidos AB „Via Lietuva"'!AD192</f>
        <v>3208922.9333250001</v>
      </c>
      <c r="AI118" s="37">
        <f>'Prielaidos AB „Via Lietuva"'!AE192</f>
        <v>3310312.467675</v>
      </c>
      <c r="AJ118" s="37">
        <f>'Prielaidos AB „Via Lietuva"'!AF192</f>
        <v>3414905.6479499997</v>
      </c>
      <c r="AK118" s="37">
        <f>'Prielaidos AB „Via Lietuva"'!AG192</f>
        <v>3522803.5888999999</v>
      </c>
      <c r="AL118" s="37">
        <f>'Prielaidos AB „Via Lietuva"'!AH192</f>
        <v>3634110.6037500002</v>
      </c>
      <c r="AM118" s="37">
        <f>'Prielaidos AB „Via Lietuva"'!AI192</f>
        <v>3748934.4896999998</v>
      </c>
      <c r="AN118" s="37">
        <f>'Prielaidos AB „Via Lietuva"'!AJ192</f>
        <v>3867386.3119250005</v>
      </c>
      <c r="AO118" s="37">
        <f>'Prielaidos AB „Via Lietuva"'!AK192</f>
        <v>3989580.9019499999</v>
      </c>
      <c r="AP118" s="37">
        <f>'Prielaidos AB „Via Lietuva"'!AL192</f>
        <v>4115636.1639000005</v>
      </c>
      <c r="AQ118" s="37">
        <f>'Prielaidos AB „Via Lietuva"'!AM192</f>
        <v>4245674.4678250002</v>
      </c>
      <c r="AR118" s="37">
        <v>0</v>
      </c>
      <c r="AS118" s="37">
        <v>0</v>
      </c>
      <c r="AT118" s="37">
        <v>0</v>
      </c>
      <c r="AU118" s="37">
        <v>0</v>
      </c>
      <c r="AV118" s="37">
        <v>0</v>
      </c>
      <c r="AW118" s="37">
        <v>0</v>
      </c>
      <c r="AX118" s="37">
        <v>0</v>
      </c>
      <c r="AY118" s="37">
        <v>0</v>
      </c>
      <c r="AZ118" s="37">
        <v>0</v>
      </c>
      <c r="BA118" s="37">
        <v>0</v>
      </c>
      <c r="BB118" s="37">
        <v>0</v>
      </c>
      <c r="BC118" s="37">
        <v>0</v>
      </c>
      <c r="BD118" s="37">
        <v>0</v>
      </c>
      <c r="BE118" s="37">
        <v>0</v>
      </c>
      <c r="BF118" s="37">
        <v>0</v>
      </c>
      <c r="BG118" s="37">
        <v>0</v>
      </c>
      <c r="BH118" s="37">
        <v>0</v>
      </c>
      <c r="BI118" s="37">
        <v>0</v>
      </c>
      <c r="BJ118" s="37">
        <v>0</v>
      </c>
      <c r="BK118" s="37">
        <v>0</v>
      </c>
      <c r="BL118" s="37">
        <v>0</v>
      </c>
      <c r="BM118" s="37">
        <v>0</v>
      </c>
      <c r="BN118" s="37">
        <v>0</v>
      </c>
      <c r="BO118" s="37">
        <v>0</v>
      </c>
      <c r="BP118" s="37">
        <v>0</v>
      </c>
      <c r="BQ118" s="37">
        <v>0</v>
      </c>
      <c r="BR118" s="37">
        <v>0</v>
      </c>
      <c r="BS118" s="37">
        <v>0</v>
      </c>
      <c r="BT118" s="37">
        <v>0</v>
      </c>
      <c r="BU118" s="37">
        <v>0</v>
      </c>
      <c r="BV118" s="37">
        <v>0</v>
      </c>
      <c r="BW118" s="37">
        <v>0</v>
      </c>
      <c r="BX118" s="37">
        <v>0</v>
      </c>
      <c r="BY118" s="37">
        <v>0</v>
      </c>
      <c r="BZ118" s="37">
        <v>0</v>
      </c>
      <c r="CA118" s="37">
        <v>0</v>
      </c>
      <c r="CB118" s="37">
        <v>0</v>
      </c>
      <c r="CC118" s="37">
        <v>0</v>
      </c>
      <c r="CD118" s="37">
        <v>0</v>
      </c>
      <c r="CE118" s="37">
        <v>0</v>
      </c>
      <c r="CF118" s="37">
        <v>0</v>
      </c>
      <c r="CG118" s="37">
        <v>0</v>
      </c>
      <c r="CH118" s="37">
        <v>0</v>
      </c>
      <c r="CI118" s="37">
        <v>0</v>
      </c>
      <c r="CJ118" s="37">
        <v>0</v>
      </c>
      <c r="CK118" s="37">
        <v>0</v>
      </c>
      <c r="CL118" s="37">
        <v>0</v>
      </c>
      <c r="CM118" s="37">
        <v>0</v>
      </c>
      <c r="CN118" s="37">
        <v>0</v>
      </c>
      <c r="CO118" s="37">
        <v>0</v>
      </c>
      <c r="CP118" s="37">
        <v>0</v>
      </c>
      <c r="CQ118" s="37">
        <v>0</v>
      </c>
      <c r="CR118" s="37">
        <v>0</v>
      </c>
      <c r="CS118" s="37">
        <v>0</v>
      </c>
      <c r="CT118" s="37">
        <v>0</v>
      </c>
      <c r="CU118" s="37">
        <v>0</v>
      </c>
      <c r="CV118" s="37">
        <v>0</v>
      </c>
      <c r="CW118" s="37">
        <v>0</v>
      </c>
      <c r="CX118" s="37">
        <v>0</v>
      </c>
      <c r="CY118" s="37">
        <v>0</v>
      </c>
      <c r="CZ118" s="37">
        <v>0</v>
      </c>
      <c r="DA118" s="37">
        <v>0</v>
      </c>
      <c r="DB118" s="37">
        <v>0</v>
      </c>
      <c r="DC118" s="37">
        <v>0</v>
      </c>
      <c r="DE118" s="45">
        <f t="shared" ref="DE118:DE128" si="77">COUNTBLANK(H118:DC118)</f>
        <v>0</v>
      </c>
      <c r="DF118" s="45">
        <f t="shared" si="49"/>
        <v>34</v>
      </c>
    </row>
    <row r="119" spans="1:110" ht="14.4">
      <c r="A119" s="123">
        <v>110</v>
      </c>
      <c r="B119" s="5" t="str">
        <f>$B$117&amp;"2."</f>
        <v>L.1.2.</v>
      </c>
      <c r="C119" s="169" t="s">
        <v>65</v>
      </c>
      <c r="D119" s="24"/>
      <c r="E119" s="5"/>
      <c r="F119" s="34">
        <f>H119+NPV(SD,I119:INDEX(I119:DC119,PAL))</f>
        <v>17810603.677970227</v>
      </c>
      <c r="G119" s="34">
        <f>SUMIF($H$5:$DC$5,"&lt;="&amp;PAL,$H119:$DC119)</f>
        <v>47539776.25350076</v>
      </c>
      <c r="H119" s="37">
        <v>0</v>
      </c>
      <c r="I119" s="37">
        <v>0</v>
      </c>
      <c r="J119" s="37">
        <f>'Prielaidos (LTGI)'!K98*10</f>
        <v>322789.00013557076</v>
      </c>
      <c r="K119" s="37">
        <f>'Prielaidos (LTGI)'!L98*10</f>
        <v>331329.02869829081</v>
      </c>
      <c r="L119" s="37">
        <f>'Prielaidos (LTGI)'!M98*10</f>
        <v>339215.91955964058</v>
      </c>
      <c r="M119" s="37">
        <f>'Prielaidos (LTGI)'!N98*10</f>
        <v>349357.65419455181</v>
      </c>
      <c r="N119" s="37">
        <f>'Prielaidos (LTGI)'!O98*27</f>
        <v>971747.10262698436</v>
      </c>
      <c r="O119" s="37">
        <f>'Prielaidos (LTGI)'!P98*27</f>
        <v>1000893.2579349438</v>
      </c>
      <c r="P119" s="37">
        <f>'Prielaidos (LTGI)'!Q98*27</f>
        <v>1030305.3008454094</v>
      </c>
      <c r="Q119" s="37">
        <f>'Prielaidos (LTGI)'!R98*27</f>
        <v>1061214.9279470679</v>
      </c>
      <c r="R119" s="37">
        <f>'Prielaidos (LTGI)'!S98*27</f>
        <v>1093356.2516374143</v>
      </c>
      <c r="S119" s="37">
        <f>'Prielaidos (LTGI)'!T98*27</f>
        <v>1126162.2943340251</v>
      </c>
      <c r="T119" s="37">
        <f>'Prielaidos (LTGI)'!U98*27</f>
        <v>1160200.033619324</v>
      </c>
      <c r="U119" s="37">
        <f>'Prielaidos (LTGI)'!V98*27</f>
        <v>1194902.4919108872</v>
      </c>
      <c r="V119" s="37">
        <f>'Prielaidos (LTGI)'!W98*27</f>
        <v>1230703.7029898849</v>
      </c>
      <c r="W119" s="37">
        <f>'Prielaidos (LTGI)'!X98*27</f>
        <v>1267302.5768764003</v>
      </c>
      <c r="X119" s="37">
        <f>'Prielaidos (LTGI)'!Y98*27</f>
        <v>1305000.2035503504</v>
      </c>
      <c r="Y119" s="37">
        <f>'Prielaidos (LTGI)'!Z98*27</f>
        <v>1344328.3582167474</v>
      </c>
      <c r="Z119" s="37">
        <f>'Prielaidos (LTGI)'!AA98*27</f>
        <v>1384587.1194919143</v>
      </c>
      <c r="AA119" s="37">
        <f>'Prielaidos (LTGI)'!AB98*27</f>
        <v>1425944.6335545157</v>
      </c>
      <c r="AB119" s="37">
        <f>'Prielaidos (LTGI)'!AC98*27</f>
        <v>1468932.6756095639</v>
      </c>
      <c r="AC119" s="37">
        <f>'Prielaidos (LTGI)'!AD98*27</f>
        <v>1512851.3242733823</v>
      </c>
      <c r="AD119" s="37">
        <f>'Prielaidos (LTGI)'!AE98*27</f>
        <v>1557868.7257246354</v>
      </c>
      <c r="AE119" s="37">
        <f>'Prielaidos (LTGI)'!AF98*27</f>
        <v>1605181.3741745998</v>
      </c>
      <c r="AF119" s="37">
        <f>'Prielaidos (LTGI)'!AG98*27</f>
        <v>1653592.7754119986</v>
      </c>
      <c r="AG119" s="37">
        <f>'Prielaidos (LTGI)'!AH98*27</f>
        <v>1702403.0080531563</v>
      </c>
      <c r="AH119" s="37">
        <f>'Prielaidos (LTGI)'!AI98*27</f>
        <v>1753508.4876930248</v>
      </c>
      <c r="AI119" s="37">
        <f>'Prielaidos (LTGI)'!AJ98*27</f>
        <v>1805845.6639215813</v>
      </c>
      <c r="AJ119" s="37">
        <f>'Prielaidos (LTGI)'!AK98*27</f>
        <v>1859946.311943837</v>
      </c>
      <c r="AK119" s="37">
        <f>'Prielaidos (LTGI)'!AL98*27</f>
        <v>1915810.4317597919</v>
      </c>
      <c r="AL119" s="37">
        <f>'Prielaidos (LTGI)'!AM98*27</f>
        <v>1973438.0233694459</v>
      </c>
      <c r="AM119" s="37">
        <f>'Prielaidos (LTGI)'!AN98*27</f>
        <v>2032962.0305740526</v>
      </c>
      <c r="AN119" s="37">
        <f>'Prielaidos (LTGI)'!AO98*27</f>
        <v>2093283.7005861765</v>
      </c>
      <c r="AO119" s="37">
        <f>'Prielaidos (LTGI)'!AP98*27</f>
        <v>2156334.6513781818</v>
      </c>
      <c r="AP119" s="37">
        <f>'Prielaidos (LTGI)'!AQ98*27</f>
        <v>2220883.1863613799</v>
      </c>
      <c r="AQ119" s="37">
        <f>'Prielaidos (LTGI)'!AR98*27</f>
        <v>2287594.0245420365</v>
      </c>
      <c r="AR119" s="37">
        <v>0</v>
      </c>
      <c r="AS119" s="37">
        <v>0</v>
      </c>
      <c r="AT119" s="37">
        <v>0</v>
      </c>
      <c r="AU119" s="37">
        <v>0</v>
      </c>
      <c r="AV119" s="37">
        <v>0</v>
      </c>
      <c r="AW119" s="37">
        <v>0</v>
      </c>
      <c r="AX119" s="37">
        <v>0</v>
      </c>
      <c r="AY119" s="37">
        <v>0</v>
      </c>
      <c r="AZ119" s="37">
        <v>0</v>
      </c>
      <c r="BA119" s="37">
        <v>0</v>
      </c>
      <c r="BB119" s="37">
        <v>0</v>
      </c>
      <c r="BC119" s="37">
        <v>0</v>
      </c>
      <c r="BD119" s="37">
        <v>0</v>
      </c>
      <c r="BE119" s="37">
        <v>0</v>
      </c>
      <c r="BF119" s="37">
        <v>0</v>
      </c>
      <c r="BG119" s="37">
        <v>0</v>
      </c>
      <c r="BH119" s="37">
        <v>0</v>
      </c>
      <c r="BI119" s="37">
        <v>0</v>
      </c>
      <c r="BJ119" s="37">
        <v>0</v>
      </c>
      <c r="BK119" s="37">
        <v>0</v>
      </c>
      <c r="BL119" s="37">
        <v>0</v>
      </c>
      <c r="BM119" s="37">
        <v>0</v>
      </c>
      <c r="BN119" s="37">
        <v>0</v>
      </c>
      <c r="BO119" s="37">
        <v>0</v>
      </c>
      <c r="BP119" s="37">
        <v>0</v>
      </c>
      <c r="BQ119" s="37">
        <v>0</v>
      </c>
      <c r="BR119" s="37">
        <v>0</v>
      </c>
      <c r="BS119" s="37">
        <v>0</v>
      </c>
      <c r="BT119" s="37">
        <v>0</v>
      </c>
      <c r="BU119" s="37">
        <v>0</v>
      </c>
      <c r="BV119" s="37">
        <v>0</v>
      </c>
      <c r="BW119" s="37">
        <v>0</v>
      </c>
      <c r="BX119" s="37">
        <v>0</v>
      </c>
      <c r="BY119" s="37">
        <v>0</v>
      </c>
      <c r="BZ119" s="37">
        <v>0</v>
      </c>
      <c r="CA119" s="37">
        <v>0</v>
      </c>
      <c r="CB119" s="37">
        <v>0</v>
      </c>
      <c r="CC119" s="37">
        <v>0</v>
      </c>
      <c r="CD119" s="37">
        <v>0</v>
      </c>
      <c r="CE119" s="37">
        <v>0</v>
      </c>
      <c r="CF119" s="37">
        <v>0</v>
      </c>
      <c r="CG119" s="37">
        <v>0</v>
      </c>
      <c r="CH119" s="37">
        <v>0</v>
      </c>
      <c r="CI119" s="37">
        <v>0</v>
      </c>
      <c r="CJ119" s="37">
        <v>0</v>
      </c>
      <c r="CK119" s="37">
        <v>0</v>
      </c>
      <c r="CL119" s="37">
        <v>0</v>
      </c>
      <c r="CM119" s="37">
        <v>0</v>
      </c>
      <c r="CN119" s="37">
        <v>0</v>
      </c>
      <c r="CO119" s="37">
        <v>0</v>
      </c>
      <c r="CP119" s="37">
        <v>0</v>
      </c>
      <c r="CQ119" s="37">
        <v>0</v>
      </c>
      <c r="CR119" s="37">
        <v>0</v>
      </c>
      <c r="CS119" s="37">
        <v>0</v>
      </c>
      <c r="CT119" s="37">
        <v>0</v>
      </c>
      <c r="CU119" s="37">
        <v>0</v>
      </c>
      <c r="CV119" s="37">
        <v>0</v>
      </c>
      <c r="CW119" s="37">
        <v>0</v>
      </c>
      <c r="CX119" s="37">
        <v>0</v>
      </c>
      <c r="CY119" s="37">
        <v>0</v>
      </c>
      <c r="CZ119" s="37">
        <v>0</v>
      </c>
      <c r="DA119" s="37">
        <v>0</v>
      </c>
      <c r="DB119" s="37">
        <v>0</v>
      </c>
      <c r="DC119" s="37">
        <v>0</v>
      </c>
      <c r="DE119" s="45">
        <f t="shared" si="77"/>
        <v>0</v>
      </c>
      <c r="DF119" s="45">
        <f t="shared" si="49"/>
        <v>34</v>
      </c>
    </row>
    <row r="120" spans="1:110" ht="14.4">
      <c r="A120" s="123">
        <v>111</v>
      </c>
      <c r="B120" s="5" t="str">
        <f>$B$117&amp;"3."</f>
        <v>L.1.3.</v>
      </c>
      <c r="C120" s="169" t="s">
        <v>84</v>
      </c>
      <c r="D120" s="24"/>
      <c r="E120" s="5"/>
      <c r="F120" s="34">
        <f>H120+NPV(SD,I120:INDEX(I120:DC120,PAL))</f>
        <v>817689.32096467086</v>
      </c>
      <c r="G120" s="34">
        <f>SUMIF($H$5:$DC$5,"&lt;="&amp;PAL,$H120:$DC120)</f>
        <v>2064366.7663498099</v>
      </c>
      <c r="H120" s="37">
        <v>0</v>
      </c>
      <c r="I120" s="37">
        <v>0</v>
      </c>
      <c r="J120" s="37">
        <f>'Prielaidos (LTGI)'!G134</f>
        <v>36113.281844106466</v>
      </c>
      <c r="K120" s="37">
        <f>'Prielaidos (LTGI)'!H134</f>
        <v>37064.466444866921</v>
      </c>
      <c r="L120" s="37">
        <f>'Prielaidos (LTGI)'!I134</f>
        <v>37946.588878326998</v>
      </c>
      <c r="M120" s="37">
        <f>'Prielaidos (LTGI)'!J134</f>
        <v>39083.773574144485</v>
      </c>
      <c r="N120" s="37">
        <f>'Prielaidos (LTGI)'!K134</f>
        <v>40255.037167300383</v>
      </c>
      <c r="O120" s="37">
        <f>'Prielaidos (LTGI)'!L134</f>
        <v>41461.401615969582</v>
      </c>
      <c r="P120" s="37">
        <f>'Prielaidos (LTGI)'!M134</f>
        <v>42703.918060836506</v>
      </c>
      <c r="Q120" s="37">
        <f>'Prielaidos (LTGI)'!N134</f>
        <v>43983.67072243346</v>
      </c>
      <c r="R120" s="37">
        <f>'Prielaidos (LTGI)'!O134</f>
        <v>45301.77480988593</v>
      </c>
      <c r="S120" s="37">
        <f>'Prielaidos (LTGI)'!P134</f>
        <v>46659.380133079845</v>
      </c>
      <c r="T120" s="37">
        <f>'Prielaidos (LTGI)'!Q134</f>
        <v>48057.669771863119</v>
      </c>
      <c r="U120" s="37">
        <f>'Prielaidos (LTGI)'!R134</f>
        <v>49497.863403041825</v>
      </c>
      <c r="V120" s="37">
        <f>'Prielaidos (LTGI)'!S134</f>
        <v>50981.217300380231</v>
      </c>
      <c r="W120" s="37">
        <f>'Prielaidos (LTGI)'!T134</f>
        <v>52509.024049429659</v>
      </c>
      <c r="X120" s="37">
        <f>'Prielaidos (LTGI)'!U134</f>
        <v>54082.615874524716</v>
      </c>
      <c r="Y120" s="37">
        <f>'Prielaidos (LTGI)'!V134</f>
        <v>55703.36558935362</v>
      </c>
      <c r="Z120" s="37">
        <f>'Prielaidos (LTGI)'!W134</f>
        <v>57372.6858365019</v>
      </c>
      <c r="AA120" s="37">
        <f>'Prielaidos (LTGI)'!X134</f>
        <v>59092.032794676801</v>
      </c>
      <c r="AB120" s="37">
        <f>'Prielaidos (LTGI)'!Y134</f>
        <v>60862.904847908751</v>
      </c>
      <c r="AC120" s="37">
        <f>'Prielaidos (LTGI)'!Z134</f>
        <v>62686.846102661606</v>
      </c>
      <c r="AD120" s="37">
        <f>'Prielaidos (LTGI)'!AA134</f>
        <v>64565.447433460075</v>
      </c>
      <c r="AE120" s="37">
        <f>'Prielaidos (LTGI)'!AB134</f>
        <v>66500.346768060845</v>
      </c>
      <c r="AF120" s="37">
        <f>'Prielaidos (LTGI)'!AC134</f>
        <v>68493.231558935368</v>
      </c>
      <c r="AG120" s="37">
        <f>'Prielaidos (LTGI)'!AD134</f>
        <v>70545.838973384045</v>
      </c>
      <c r="AH120" s="37">
        <f>'Prielaidos (LTGI)'!AE134</f>
        <v>72659.959315589367</v>
      </c>
      <c r="AI120" s="37">
        <f>'Prielaidos (LTGI)'!AF134</f>
        <v>74837.434885931565</v>
      </c>
      <c r="AJ120" s="37">
        <f>'Prielaidos (LTGI)'!AG134</f>
        <v>77080.165779467687</v>
      </c>
      <c r="AK120" s="37">
        <f>'Prielaidos (LTGI)'!AH134</f>
        <v>79390.106653992392</v>
      </c>
      <c r="AL120" s="37">
        <f>'Prielaidos (LTGI)'!AI134</f>
        <v>81769.271958174912</v>
      </c>
      <c r="AM120" s="37">
        <f>'Prielaidos (LTGI)'!AJ134</f>
        <v>84219.736406844095</v>
      </c>
      <c r="AN120" s="37">
        <f>'Prielaidos (LTGI)'!AK134</f>
        <v>86743.636026615975</v>
      </c>
      <c r="AO120" s="37">
        <f>'Prielaidos (LTGI)'!AL134</f>
        <v>89343.172243346009</v>
      </c>
      <c r="AP120" s="37">
        <f>'Prielaidos (LTGI)'!AM134</f>
        <v>92020.611406844109</v>
      </c>
      <c r="AQ120" s="37">
        <f>'Prielaidos (LTGI)'!AN134</f>
        <v>94778.288117870732</v>
      </c>
      <c r="AR120" s="37">
        <v>0</v>
      </c>
      <c r="AS120" s="37">
        <v>0</v>
      </c>
      <c r="AT120" s="37">
        <v>0</v>
      </c>
      <c r="AU120" s="37">
        <v>0</v>
      </c>
      <c r="AV120" s="37">
        <v>0</v>
      </c>
      <c r="AW120" s="37">
        <v>0</v>
      </c>
      <c r="AX120" s="37">
        <v>0</v>
      </c>
      <c r="AY120" s="37">
        <v>0</v>
      </c>
      <c r="AZ120" s="37">
        <v>0</v>
      </c>
      <c r="BA120" s="37">
        <v>0</v>
      </c>
      <c r="BB120" s="37">
        <v>0</v>
      </c>
      <c r="BC120" s="37">
        <v>0</v>
      </c>
      <c r="BD120" s="37">
        <v>0</v>
      </c>
      <c r="BE120" s="37">
        <v>0</v>
      </c>
      <c r="BF120" s="37">
        <v>0</v>
      </c>
      <c r="BG120" s="37">
        <v>0</v>
      </c>
      <c r="BH120" s="37">
        <v>0</v>
      </c>
      <c r="BI120" s="37">
        <v>0</v>
      </c>
      <c r="BJ120" s="37">
        <v>0</v>
      </c>
      <c r="BK120" s="37">
        <v>0</v>
      </c>
      <c r="BL120" s="37">
        <v>0</v>
      </c>
      <c r="BM120" s="37">
        <v>0</v>
      </c>
      <c r="BN120" s="37">
        <v>0</v>
      </c>
      <c r="BO120" s="37">
        <v>0</v>
      </c>
      <c r="BP120" s="37">
        <v>0</v>
      </c>
      <c r="BQ120" s="37">
        <v>0</v>
      </c>
      <c r="BR120" s="37">
        <v>0</v>
      </c>
      <c r="BS120" s="37">
        <v>0</v>
      </c>
      <c r="BT120" s="37">
        <v>0</v>
      </c>
      <c r="BU120" s="37">
        <v>0</v>
      </c>
      <c r="BV120" s="37">
        <v>0</v>
      </c>
      <c r="BW120" s="37">
        <v>0</v>
      </c>
      <c r="BX120" s="37">
        <v>0</v>
      </c>
      <c r="BY120" s="37">
        <v>0</v>
      </c>
      <c r="BZ120" s="37">
        <v>0</v>
      </c>
      <c r="CA120" s="37">
        <v>0</v>
      </c>
      <c r="CB120" s="37">
        <v>0</v>
      </c>
      <c r="CC120" s="37">
        <v>0</v>
      </c>
      <c r="CD120" s="37">
        <v>0</v>
      </c>
      <c r="CE120" s="37">
        <v>0</v>
      </c>
      <c r="CF120" s="37">
        <v>0</v>
      </c>
      <c r="CG120" s="37">
        <v>0</v>
      </c>
      <c r="CH120" s="37">
        <v>0</v>
      </c>
      <c r="CI120" s="37">
        <v>0</v>
      </c>
      <c r="CJ120" s="37">
        <v>0</v>
      </c>
      <c r="CK120" s="37">
        <v>0</v>
      </c>
      <c r="CL120" s="37">
        <v>0</v>
      </c>
      <c r="CM120" s="37">
        <v>0</v>
      </c>
      <c r="CN120" s="37">
        <v>0</v>
      </c>
      <c r="CO120" s="37">
        <v>0</v>
      </c>
      <c r="CP120" s="37">
        <v>0</v>
      </c>
      <c r="CQ120" s="37">
        <v>0</v>
      </c>
      <c r="CR120" s="37">
        <v>0</v>
      </c>
      <c r="CS120" s="37">
        <v>0</v>
      </c>
      <c r="CT120" s="37">
        <v>0</v>
      </c>
      <c r="CU120" s="37">
        <v>0</v>
      </c>
      <c r="CV120" s="37">
        <v>0</v>
      </c>
      <c r="CW120" s="37">
        <v>0</v>
      </c>
      <c r="CX120" s="37">
        <v>0</v>
      </c>
      <c r="CY120" s="37">
        <v>0</v>
      </c>
      <c r="CZ120" s="37">
        <v>0</v>
      </c>
      <c r="DA120" s="37">
        <v>0</v>
      </c>
      <c r="DB120" s="37">
        <v>0</v>
      </c>
      <c r="DC120" s="37">
        <v>0</v>
      </c>
      <c r="DE120" s="45">
        <f t="shared" si="77"/>
        <v>0</v>
      </c>
      <c r="DF120" s="45">
        <f t="shared" si="49"/>
        <v>34</v>
      </c>
    </row>
    <row r="121" spans="1:110" ht="14.4">
      <c r="A121" s="123">
        <v>112</v>
      </c>
      <c r="B121" s="5" t="str">
        <f>$B$117&amp;"4."</f>
        <v>L.1.4.</v>
      </c>
      <c r="C121" s="169"/>
      <c r="D121" s="24"/>
      <c r="E121" s="5"/>
      <c r="F121" s="34">
        <f>H121+NPV(SD,I121:INDEX(I121:DC121,PAL))</f>
        <v>0</v>
      </c>
      <c r="G121" s="34">
        <f>SUMIF($H$5:$DC$5,"&lt;="&amp;PAL,$H121:$DC121)</f>
        <v>0</v>
      </c>
      <c r="H121" s="37">
        <v>0</v>
      </c>
      <c r="I121" s="37">
        <v>0</v>
      </c>
      <c r="J121" s="37">
        <f>'Prielaidos (LTGI) RAKS'!G67</f>
        <v>0</v>
      </c>
      <c r="K121" s="37">
        <v>0</v>
      </c>
      <c r="L121" s="37">
        <v>0</v>
      </c>
      <c r="M121" s="37">
        <v>0</v>
      </c>
      <c r="N121" s="37">
        <v>0</v>
      </c>
      <c r="O121" s="37">
        <v>0</v>
      </c>
      <c r="P121" s="37">
        <v>0</v>
      </c>
      <c r="Q121" s="37">
        <v>0</v>
      </c>
      <c r="R121" s="37">
        <v>0</v>
      </c>
      <c r="S121" s="37">
        <v>0</v>
      </c>
      <c r="T121" s="37">
        <v>0</v>
      </c>
      <c r="U121" s="37">
        <v>0</v>
      </c>
      <c r="V121" s="37">
        <v>0</v>
      </c>
      <c r="W121" s="37">
        <v>0</v>
      </c>
      <c r="X121" s="37">
        <v>0</v>
      </c>
      <c r="Y121" s="37">
        <v>0</v>
      </c>
      <c r="Z121" s="37">
        <f>'Prielaidos (LTGI) RAKS'!W67</f>
        <v>0</v>
      </c>
      <c r="AA121" s="37">
        <f>'Prielaidos (LTGI) RAKS'!X67</f>
        <v>0</v>
      </c>
      <c r="AB121" s="37">
        <f>'Prielaidos (LTGI) RAKS'!Y67</f>
        <v>0</v>
      </c>
      <c r="AC121" s="37">
        <f>'Prielaidos (LTGI) RAKS'!Z67</f>
        <v>0</v>
      </c>
      <c r="AD121" s="37">
        <f>'Prielaidos (LTGI) RAKS'!AA67</f>
        <v>0</v>
      </c>
      <c r="AE121" s="37">
        <f>'Prielaidos (LTGI) RAKS'!AB67</f>
        <v>0</v>
      </c>
      <c r="AF121" s="37">
        <f>'Prielaidos (LTGI) RAKS'!AC67</f>
        <v>0</v>
      </c>
      <c r="AG121" s="37">
        <f>'Prielaidos (LTGI) RAKS'!AD67</f>
        <v>0</v>
      </c>
      <c r="AH121" s="37">
        <f>'Prielaidos (LTGI) RAKS'!AE67</f>
        <v>0</v>
      </c>
      <c r="AI121" s="37">
        <v>0</v>
      </c>
      <c r="AJ121" s="37">
        <v>0</v>
      </c>
      <c r="AK121" s="37">
        <f>'Prielaidos (LTGI) RAKS'!AH67</f>
        <v>0</v>
      </c>
      <c r="AL121" s="37">
        <v>0</v>
      </c>
      <c r="AM121" s="37">
        <v>0</v>
      </c>
      <c r="AN121" s="37">
        <v>0</v>
      </c>
      <c r="AO121" s="37">
        <v>0</v>
      </c>
      <c r="AP121" s="37">
        <v>0</v>
      </c>
      <c r="AQ121" s="37">
        <v>0</v>
      </c>
      <c r="AR121" s="37">
        <v>0</v>
      </c>
      <c r="AS121" s="37">
        <v>0</v>
      </c>
      <c r="AT121" s="37">
        <v>0</v>
      </c>
      <c r="AU121" s="37">
        <v>0</v>
      </c>
      <c r="AV121" s="37">
        <v>0</v>
      </c>
      <c r="AW121" s="37">
        <v>0</v>
      </c>
      <c r="AX121" s="37">
        <v>0</v>
      </c>
      <c r="AY121" s="37">
        <v>0</v>
      </c>
      <c r="AZ121" s="37">
        <v>0</v>
      </c>
      <c r="BA121" s="37">
        <v>0</v>
      </c>
      <c r="BB121" s="37">
        <v>0</v>
      </c>
      <c r="BC121" s="37">
        <v>0</v>
      </c>
      <c r="BD121" s="37">
        <v>0</v>
      </c>
      <c r="BE121" s="37">
        <v>0</v>
      </c>
      <c r="BF121" s="37">
        <v>0</v>
      </c>
      <c r="BG121" s="37">
        <v>0</v>
      </c>
      <c r="BH121" s="37">
        <v>0</v>
      </c>
      <c r="BI121" s="37">
        <v>0</v>
      </c>
      <c r="BJ121" s="37">
        <v>0</v>
      </c>
      <c r="BK121" s="37">
        <v>0</v>
      </c>
      <c r="BL121" s="37">
        <v>0</v>
      </c>
      <c r="BM121" s="37">
        <v>0</v>
      </c>
      <c r="BN121" s="37">
        <v>0</v>
      </c>
      <c r="BO121" s="37">
        <v>0</v>
      </c>
      <c r="BP121" s="37">
        <v>0</v>
      </c>
      <c r="BQ121" s="37">
        <v>0</v>
      </c>
      <c r="BR121" s="37">
        <v>0</v>
      </c>
      <c r="BS121" s="37">
        <v>0</v>
      </c>
      <c r="BT121" s="37">
        <v>0</v>
      </c>
      <c r="BU121" s="37">
        <v>0</v>
      </c>
      <c r="BV121" s="37">
        <v>0</v>
      </c>
      <c r="BW121" s="37">
        <v>0</v>
      </c>
      <c r="BX121" s="37">
        <v>0</v>
      </c>
      <c r="BY121" s="37">
        <v>0</v>
      </c>
      <c r="BZ121" s="37">
        <v>0</v>
      </c>
      <c r="CA121" s="37">
        <v>0</v>
      </c>
      <c r="CB121" s="37">
        <v>0</v>
      </c>
      <c r="CC121" s="37">
        <v>0</v>
      </c>
      <c r="CD121" s="37">
        <v>0</v>
      </c>
      <c r="CE121" s="37">
        <v>0</v>
      </c>
      <c r="CF121" s="37">
        <v>0</v>
      </c>
      <c r="CG121" s="37">
        <v>0</v>
      </c>
      <c r="CH121" s="37">
        <v>0</v>
      </c>
      <c r="CI121" s="37">
        <v>0</v>
      </c>
      <c r="CJ121" s="37">
        <v>0</v>
      </c>
      <c r="CK121" s="37">
        <v>0</v>
      </c>
      <c r="CL121" s="37">
        <v>0</v>
      </c>
      <c r="CM121" s="37">
        <v>0</v>
      </c>
      <c r="CN121" s="37">
        <v>0</v>
      </c>
      <c r="CO121" s="37">
        <v>0</v>
      </c>
      <c r="CP121" s="37">
        <v>0</v>
      </c>
      <c r="CQ121" s="37">
        <v>0</v>
      </c>
      <c r="CR121" s="37">
        <v>0</v>
      </c>
      <c r="CS121" s="37">
        <v>0</v>
      </c>
      <c r="CT121" s="37">
        <v>0</v>
      </c>
      <c r="CU121" s="37">
        <v>0</v>
      </c>
      <c r="CV121" s="37">
        <v>0</v>
      </c>
      <c r="CW121" s="37">
        <v>0</v>
      </c>
      <c r="CX121" s="37">
        <v>0</v>
      </c>
      <c r="CY121" s="37">
        <v>0</v>
      </c>
      <c r="CZ121" s="37">
        <v>0</v>
      </c>
      <c r="DA121" s="37">
        <v>0</v>
      </c>
      <c r="DB121" s="37">
        <v>0</v>
      </c>
      <c r="DC121" s="37">
        <v>0</v>
      </c>
      <c r="DE121" s="45">
        <f t="shared" si="77"/>
        <v>0</v>
      </c>
      <c r="DF121" s="45">
        <f t="shared" si="49"/>
        <v>0</v>
      </c>
    </row>
    <row r="122" spans="1:110" ht="14.4">
      <c r="A122" s="123">
        <v>113</v>
      </c>
      <c r="B122" s="5" t="str">
        <f>$B$117&amp;"5."</f>
        <v>L.1.5.</v>
      </c>
      <c r="C122" s="169"/>
      <c r="D122" s="24"/>
      <c r="E122" s="5"/>
      <c r="F122" s="34">
        <f>H122+NPV(SD,I122:INDEX(I122:DC122,PAL))</f>
        <v>0</v>
      </c>
      <c r="G122" s="34">
        <f>SUMIF($H$5:$DC$5,"&lt;="&amp;PAL,$H122:$DC122)</f>
        <v>0</v>
      </c>
      <c r="H122" s="37">
        <v>0</v>
      </c>
      <c r="I122" s="37">
        <v>0</v>
      </c>
      <c r="J122" s="37">
        <v>0</v>
      </c>
      <c r="K122" s="37">
        <v>0</v>
      </c>
      <c r="L122" s="37">
        <v>0</v>
      </c>
      <c r="M122" s="37">
        <v>0</v>
      </c>
      <c r="N122" s="37">
        <v>0</v>
      </c>
      <c r="O122" s="37">
        <v>0</v>
      </c>
      <c r="P122" s="37">
        <v>0</v>
      </c>
      <c r="Q122" s="37">
        <v>0</v>
      </c>
      <c r="R122" s="37">
        <v>0</v>
      </c>
      <c r="S122" s="37">
        <v>0</v>
      </c>
      <c r="T122" s="37">
        <v>0</v>
      </c>
      <c r="U122" s="37">
        <v>0</v>
      </c>
      <c r="V122" s="37">
        <v>0</v>
      </c>
      <c r="W122" s="37">
        <v>0</v>
      </c>
      <c r="X122" s="37">
        <v>0</v>
      </c>
      <c r="Y122" s="37">
        <v>0</v>
      </c>
      <c r="Z122" s="37">
        <v>0</v>
      </c>
      <c r="AA122" s="37">
        <v>0</v>
      </c>
      <c r="AB122" s="37">
        <v>0</v>
      </c>
      <c r="AC122" s="37">
        <v>0</v>
      </c>
      <c r="AD122" s="37">
        <v>0</v>
      </c>
      <c r="AE122" s="37">
        <v>0</v>
      </c>
      <c r="AF122" s="37">
        <v>0</v>
      </c>
      <c r="AG122" s="37">
        <v>0</v>
      </c>
      <c r="AH122" s="37">
        <v>0</v>
      </c>
      <c r="AI122" s="37">
        <v>0</v>
      </c>
      <c r="AJ122" s="37">
        <v>0</v>
      </c>
      <c r="AK122" s="37">
        <v>0</v>
      </c>
      <c r="AL122" s="37">
        <v>0</v>
      </c>
      <c r="AM122" s="37">
        <v>0</v>
      </c>
      <c r="AN122" s="37">
        <v>0</v>
      </c>
      <c r="AO122" s="37">
        <v>0</v>
      </c>
      <c r="AP122" s="37">
        <v>0</v>
      </c>
      <c r="AQ122" s="37">
        <v>0</v>
      </c>
      <c r="AR122" s="37">
        <v>0</v>
      </c>
      <c r="AS122" s="37">
        <v>0</v>
      </c>
      <c r="AT122" s="37">
        <v>0</v>
      </c>
      <c r="AU122" s="37">
        <v>0</v>
      </c>
      <c r="AV122" s="37">
        <v>0</v>
      </c>
      <c r="AW122" s="37">
        <v>0</v>
      </c>
      <c r="AX122" s="37">
        <v>0</v>
      </c>
      <c r="AY122" s="37">
        <v>0</v>
      </c>
      <c r="AZ122" s="37">
        <v>0</v>
      </c>
      <c r="BA122" s="37">
        <v>0</v>
      </c>
      <c r="BB122" s="37">
        <v>0</v>
      </c>
      <c r="BC122" s="37">
        <v>0</v>
      </c>
      <c r="BD122" s="37">
        <v>0</v>
      </c>
      <c r="BE122" s="37">
        <v>0</v>
      </c>
      <c r="BF122" s="37">
        <v>0</v>
      </c>
      <c r="BG122" s="37">
        <v>0</v>
      </c>
      <c r="BH122" s="37">
        <v>0</v>
      </c>
      <c r="BI122" s="37">
        <v>0</v>
      </c>
      <c r="BJ122" s="37">
        <v>0</v>
      </c>
      <c r="BK122" s="37">
        <v>0</v>
      </c>
      <c r="BL122" s="37">
        <v>0</v>
      </c>
      <c r="BM122" s="37">
        <v>0</v>
      </c>
      <c r="BN122" s="37">
        <v>0</v>
      </c>
      <c r="BO122" s="37">
        <v>0</v>
      </c>
      <c r="BP122" s="37">
        <v>0</v>
      </c>
      <c r="BQ122" s="37">
        <v>0</v>
      </c>
      <c r="BR122" s="37">
        <v>0</v>
      </c>
      <c r="BS122" s="37">
        <v>0</v>
      </c>
      <c r="BT122" s="37">
        <v>0</v>
      </c>
      <c r="BU122" s="37">
        <v>0</v>
      </c>
      <c r="BV122" s="37">
        <v>0</v>
      </c>
      <c r="BW122" s="37">
        <v>0</v>
      </c>
      <c r="BX122" s="37">
        <v>0</v>
      </c>
      <c r="BY122" s="37">
        <v>0</v>
      </c>
      <c r="BZ122" s="37">
        <v>0</v>
      </c>
      <c r="CA122" s="37">
        <v>0</v>
      </c>
      <c r="CB122" s="37">
        <v>0</v>
      </c>
      <c r="CC122" s="37">
        <v>0</v>
      </c>
      <c r="CD122" s="37">
        <v>0</v>
      </c>
      <c r="CE122" s="37">
        <v>0</v>
      </c>
      <c r="CF122" s="37">
        <v>0</v>
      </c>
      <c r="CG122" s="37">
        <v>0</v>
      </c>
      <c r="CH122" s="37">
        <v>0</v>
      </c>
      <c r="CI122" s="37">
        <v>0</v>
      </c>
      <c r="CJ122" s="37">
        <v>0</v>
      </c>
      <c r="CK122" s="37">
        <v>0</v>
      </c>
      <c r="CL122" s="37">
        <v>0</v>
      </c>
      <c r="CM122" s="37">
        <v>0</v>
      </c>
      <c r="CN122" s="37">
        <v>0</v>
      </c>
      <c r="CO122" s="37">
        <v>0</v>
      </c>
      <c r="CP122" s="37">
        <v>0</v>
      </c>
      <c r="CQ122" s="37">
        <v>0</v>
      </c>
      <c r="CR122" s="37">
        <v>0</v>
      </c>
      <c r="CS122" s="37">
        <v>0</v>
      </c>
      <c r="CT122" s="37">
        <v>0</v>
      </c>
      <c r="CU122" s="37">
        <v>0</v>
      </c>
      <c r="CV122" s="37">
        <v>0</v>
      </c>
      <c r="CW122" s="37">
        <v>0</v>
      </c>
      <c r="CX122" s="37">
        <v>0</v>
      </c>
      <c r="CY122" s="37">
        <v>0</v>
      </c>
      <c r="CZ122" s="37">
        <v>0</v>
      </c>
      <c r="DA122" s="37">
        <v>0</v>
      </c>
      <c r="DB122" s="37">
        <v>0</v>
      </c>
      <c r="DC122" s="37">
        <v>0</v>
      </c>
      <c r="DE122" s="45">
        <f t="shared" si="77"/>
        <v>0</v>
      </c>
      <c r="DF122" s="45">
        <f t="shared" si="49"/>
        <v>0</v>
      </c>
    </row>
    <row r="123" spans="1:110" ht="14.4">
      <c r="A123" s="123">
        <v>114</v>
      </c>
      <c r="B123" s="5" t="str">
        <f>$B$117&amp;"6."</f>
        <v>L.1.6.</v>
      </c>
      <c r="C123" s="169"/>
      <c r="D123" s="24"/>
      <c r="E123" s="5"/>
      <c r="F123" s="34">
        <f>H123+NPV(SD,I123:INDEX(I123:DC123,PAL))</f>
        <v>0</v>
      </c>
      <c r="G123" s="34">
        <f>SUMIF($H$5:$DC$5,"&lt;="&amp;PAL,$H123:$DC123)</f>
        <v>0</v>
      </c>
      <c r="H123" s="37">
        <v>0</v>
      </c>
      <c r="I123" s="37">
        <v>0</v>
      </c>
      <c r="J123" s="37">
        <v>0</v>
      </c>
      <c r="K123" s="37">
        <v>0</v>
      </c>
      <c r="L123" s="37">
        <v>0</v>
      </c>
      <c r="M123" s="37">
        <v>0</v>
      </c>
      <c r="N123" s="37">
        <v>0</v>
      </c>
      <c r="O123" s="37">
        <v>0</v>
      </c>
      <c r="P123" s="37">
        <v>0</v>
      </c>
      <c r="Q123" s="37">
        <v>0</v>
      </c>
      <c r="R123" s="37">
        <v>0</v>
      </c>
      <c r="S123" s="37">
        <v>0</v>
      </c>
      <c r="T123" s="37">
        <v>0</v>
      </c>
      <c r="U123" s="37">
        <v>0</v>
      </c>
      <c r="V123" s="37">
        <v>0</v>
      </c>
      <c r="W123" s="37">
        <v>0</v>
      </c>
      <c r="X123" s="37">
        <v>0</v>
      </c>
      <c r="Y123" s="37">
        <v>0</v>
      </c>
      <c r="Z123" s="37">
        <v>0</v>
      </c>
      <c r="AA123" s="37">
        <v>0</v>
      </c>
      <c r="AB123" s="37">
        <v>0</v>
      </c>
      <c r="AC123" s="37">
        <v>0</v>
      </c>
      <c r="AD123" s="37">
        <v>0</v>
      </c>
      <c r="AE123" s="37">
        <v>0</v>
      </c>
      <c r="AF123" s="37">
        <v>0</v>
      </c>
      <c r="AG123" s="37">
        <v>0</v>
      </c>
      <c r="AH123" s="37">
        <v>0</v>
      </c>
      <c r="AI123" s="37">
        <v>0</v>
      </c>
      <c r="AJ123" s="37">
        <v>0</v>
      </c>
      <c r="AK123" s="37">
        <v>0</v>
      </c>
      <c r="AL123" s="37">
        <v>0</v>
      </c>
      <c r="AM123" s="37">
        <v>0</v>
      </c>
      <c r="AN123" s="37">
        <v>0</v>
      </c>
      <c r="AO123" s="37">
        <v>0</v>
      </c>
      <c r="AP123" s="37">
        <v>0</v>
      </c>
      <c r="AQ123" s="37">
        <v>0</v>
      </c>
      <c r="AR123" s="37">
        <v>0</v>
      </c>
      <c r="AS123" s="37">
        <v>0</v>
      </c>
      <c r="AT123" s="37">
        <v>0</v>
      </c>
      <c r="AU123" s="37">
        <v>0</v>
      </c>
      <c r="AV123" s="37">
        <v>0</v>
      </c>
      <c r="AW123" s="37">
        <v>0</v>
      </c>
      <c r="AX123" s="37">
        <v>0</v>
      </c>
      <c r="AY123" s="37">
        <v>0</v>
      </c>
      <c r="AZ123" s="37">
        <v>0</v>
      </c>
      <c r="BA123" s="37">
        <v>0</v>
      </c>
      <c r="BB123" s="37">
        <v>0</v>
      </c>
      <c r="BC123" s="37">
        <v>0</v>
      </c>
      <c r="BD123" s="37">
        <v>0</v>
      </c>
      <c r="BE123" s="37">
        <v>0</v>
      </c>
      <c r="BF123" s="37">
        <v>0</v>
      </c>
      <c r="BG123" s="37">
        <v>0</v>
      </c>
      <c r="BH123" s="37">
        <v>0</v>
      </c>
      <c r="BI123" s="37">
        <v>0</v>
      </c>
      <c r="BJ123" s="37">
        <v>0</v>
      </c>
      <c r="BK123" s="37">
        <v>0</v>
      </c>
      <c r="BL123" s="37">
        <v>0</v>
      </c>
      <c r="BM123" s="37">
        <v>0</v>
      </c>
      <c r="BN123" s="37">
        <v>0</v>
      </c>
      <c r="BO123" s="37">
        <v>0</v>
      </c>
      <c r="BP123" s="37">
        <v>0</v>
      </c>
      <c r="BQ123" s="37">
        <v>0</v>
      </c>
      <c r="BR123" s="37">
        <v>0</v>
      </c>
      <c r="BS123" s="37">
        <v>0</v>
      </c>
      <c r="BT123" s="37">
        <v>0</v>
      </c>
      <c r="BU123" s="37">
        <v>0</v>
      </c>
      <c r="BV123" s="37">
        <v>0</v>
      </c>
      <c r="BW123" s="37">
        <v>0</v>
      </c>
      <c r="BX123" s="37">
        <v>0</v>
      </c>
      <c r="BY123" s="37">
        <v>0</v>
      </c>
      <c r="BZ123" s="37">
        <v>0</v>
      </c>
      <c r="CA123" s="37">
        <v>0</v>
      </c>
      <c r="CB123" s="37">
        <v>0</v>
      </c>
      <c r="CC123" s="37">
        <v>0</v>
      </c>
      <c r="CD123" s="37">
        <v>0</v>
      </c>
      <c r="CE123" s="37">
        <v>0</v>
      </c>
      <c r="CF123" s="37">
        <v>0</v>
      </c>
      <c r="CG123" s="37">
        <v>0</v>
      </c>
      <c r="CH123" s="37">
        <v>0</v>
      </c>
      <c r="CI123" s="37">
        <v>0</v>
      </c>
      <c r="CJ123" s="37">
        <v>0</v>
      </c>
      <c r="CK123" s="37">
        <v>0</v>
      </c>
      <c r="CL123" s="37">
        <v>0</v>
      </c>
      <c r="CM123" s="37">
        <v>0</v>
      </c>
      <c r="CN123" s="37">
        <v>0</v>
      </c>
      <c r="CO123" s="37">
        <v>0</v>
      </c>
      <c r="CP123" s="37">
        <v>0</v>
      </c>
      <c r="CQ123" s="37">
        <v>0</v>
      </c>
      <c r="CR123" s="37">
        <v>0</v>
      </c>
      <c r="CS123" s="37">
        <v>0</v>
      </c>
      <c r="CT123" s="37">
        <v>0</v>
      </c>
      <c r="CU123" s="37">
        <v>0</v>
      </c>
      <c r="CV123" s="37">
        <v>0</v>
      </c>
      <c r="CW123" s="37">
        <v>0</v>
      </c>
      <c r="CX123" s="37">
        <v>0</v>
      </c>
      <c r="CY123" s="37">
        <v>0</v>
      </c>
      <c r="CZ123" s="37">
        <v>0</v>
      </c>
      <c r="DA123" s="37">
        <v>0</v>
      </c>
      <c r="DB123" s="37">
        <v>0</v>
      </c>
      <c r="DC123" s="37">
        <v>0</v>
      </c>
      <c r="DE123" s="45">
        <f t="shared" si="77"/>
        <v>0</v>
      </c>
      <c r="DF123" s="45">
        <f t="shared" si="49"/>
        <v>0</v>
      </c>
    </row>
    <row r="124" spans="1:110" ht="14.4">
      <c r="A124" s="123">
        <v>115</v>
      </c>
      <c r="B124" s="5" t="str">
        <f>$B$117&amp;"7."</f>
        <v>L.1.7.</v>
      </c>
      <c r="C124" s="169"/>
      <c r="D124" s="24"/>
      <c r="E124" s="5"/>
      <c r="F124" s="34">
        <f>H124+NPV(SD,I124:INDEX(I124:DC124,PAL))</f>
        <v>0</v>
      </c>
      <c r="G124" s="34">
        <f>SUMIF($H$5:$DC$5,"&lt;="&amp;PAL,$H124:$DC124)</f>
        <v>0</v>
      </c>
      <c r="H124" s="37">
        <v>0</v>
      </c>
      <c r="I124" s="37">
        <v>0</v>
      </c>
      <c r="J124" s="37">
        <v>0</v>
      </c>
      <c r="K124" s="37">
        <v>0</v>
      </c>
      <c r="L124" s="37">
        <v>0</v>
      </c>
      <c r="M124" s="37">
        <v>0</v>
      </c>
      <c r="N124" s="37">
        <v>0</v>
      </c>
      <c r="O124" s="37">
        <v>0</v>
      </c>
      <c r="P124" s="37">
        <v>0</v>
      </c>
      <c r="Q124" s="37">
        <v>0</v>
      </c>
      <c r="R124" s="37">
        <v>0</v>
      </c>
      <c r="S124" s="37">
        <v>0</v>
      </c>
      <c r="T124" s="37">
        <v>0</v>
      </c>
      <c r="U124" s="37">
        <v>0</v>
      </c>
      <c r="V124" s="37">
        <v>0</v>
      </c>
      <c r="W124" s="37">
        <v>0</v>
      </c>
      <c r="X124" s="37">
        <v>0</v>
      </c>
      <c r="Y124" s="37">
        <v>0</v>
      </c>
      <c r="Z124" s="37">
        <v>0</v>
      </c>
      <c r="AA124" s="37">
        <v>0</v>
      </c>
      <c r="AB124" s="37">
        <v>0</v>
      </c>
      <c r="AC124" s="37">
        <v>0</v>
      </c>
      <c r="AD124" s="37">
        <v>0</v>
      </c>
      <c r="AE124" s="37">
        <v>0</v>
      </c>
      <c r="AF124" s="37">
        <v>0</v>
      </c>
      <c r="AG124" s="37">
        <v>0</v>
      </c>
      <c r="AH124" s="37">
        <v>0</v>
      </c>
      <c r="AI124" s="37">
        <v>0</v>
      </c>
      <c r="AJ124" s="37">
        <v>0</v>
      </c>
      <c r="AK124" s="37">
        <v>0</v>
      </c>
      <c r="AL124" s="37">
        <v>0</v>
      </c>
      <c r="AM124" s="37">
        <v>0</v>
      </c>
      <c r="AN124" s="37">
        <v>0</v>
      </c>
      <c r="AO124" s="37">
        <v>0</v>
      </c>
      <c r="AP124" s="37">
        <v>0</v>
      </c>
      <c r="AQ124" s="37">
        <v>0</v>
      </c>
      <c r="AR124" s="37">
        <v>0</v>
      </c>
      <c r="AS124" s="37">
        <v>0</v>
      </c>
      <c r="AT124" s="37">
        <v>0</v>
      </c>
      <c r="AU124" s="37">
        <v>0</v>
      </c>
      <c r="AV124" s="37">
        <v>0</v>
      </c>
      <c r="AW124" s="37">
        <v>0</v>
      </c>
      <c r="AX124" s="37">
        <v>0</v>
      </c>
      <c r="AY124" s="37">
        <v>0</v>
      </c>
      <c r="AZ124" s="37">
        <v>0</v>
      </c>
      <c r="BA124" s="37">
        <v>0</v>
      </c>
      <c r="BB124" s="37">
        <v>0</v>
      </c>
      <c r="BC124" s="37">
        <v>0</v>
      </c>
      <c r="BD124" s="37">
        <v>0</v>
      </c>
      <c r="BE124" s="37">
        <v>0</v>
      </c>
      <c r="BF124" s="37">
        <v>0</v>
      </c>
      <c r="BG124" s="37">
        <v>0</v>
      </c>
      <c r="BH124" s="37">
        <v>0</v>
      </c>
      <c r="BI124" s="37">
        <v>0</v>
      </c>
      <c r="BJ124" s="37">
        <v>0</v>
      </c>
      <c r="BK124" s="37">
        <v>0</v>
      </c>
      <c r="BL124" s="37">
        <v>0</v>
      </c>
      <c r="BM124" s="37">
        <v>0</v>
      </c>
      <c r="BN124" s="37">
        <v>0</v>
      </c>
      <c r="BO124" s="37">
        <v>0</v>
      </c>
      <c r="BP124" s="37">
        <v>0</v>
      </c>
      <c r="BQ124" s="37">
        <v>0</v>
      </c>
      <c r="BR124" s="37">
        <v>0</v>
      </c>
      <c r="BS124" s="37">
        <v>0</v>
      </c>
      <c r="BT124" s="37">
        <v>0</v>
      </c>
      <c r="BU124" s="37">
        <v>0</v>
      </c>
      <c r="BV124" s="37">
        <v>0</v>
      </c>
      <c r="BW124" s="37">
        <v>0</v>
      </c>
      <c r="BX124" s="37">
        <v>0</v>
      </c>
      <c r="BY124" s="37">
        <v>0</v>
      </c>
      <c r="BZ124" s="37">
        <v>0</v>
      </c>
      <c r="CA124" s="37">
        <v>0</v>
      </c>
      <c r="CB124" s="37">
        <v>0</v>
      </c>
      <c r="CC124" s="37">
        <v>0</v>
      </c>
      <c r="CD124" s="37">
        <v>0</v>
      </c>
      <c r="CE124" s="37">
        <v>0</v>
      </c>
      <c r="CF124" s="37">
        <v>0</v>
      </c>
      <c r="CG124" s="37">
        <v>0</v>
      </c>
      <c r="CH124" s="37">
        <v>0</v>
      </c>
      <c r="CI124" s="37">
        <v>0</v>
      </c>
      <c r="CJ124" s="37">
        <v>0</v>
      </c>
      <c r="CK124" s="37">
        <v>0</v>
      </c>
      <c r="CL124" s="37">
        <v>0</v>
      </c>
      <c r="CM124" s="37">
        <v>0</v>
      </c>
      <c r="CN124" s="37">
        <v>0</v>
      </c>
      <c r="CO124" s="37">
        <v>0</v>
      </c>
      <c r="CP124" s="37">
        <v>0</v>
      </c>
      <c r="CQ124" s="37">
        <v>0</v>
      </c>
      <c r="CR124" s="37">
        <v>0</v>
      </c>
      <c r="CS124" s="37">
        <v>0</v>
      </c>
      <c r="CT124" s="37">
        <v>0</v>
      </c>
      <c r="CU124" s="37">
        <v>0</v>
      </c>
      <c r="CV124" s="37">
        <v>0</v>
      </c>
      <c r="CW124" s="37">
        <v>0</v>
      </c>
      <c r="CX124" s="37">
        <v>0</v>
      </c>
      <c r="CY124" s="37">
        <v>0</v>
      </c>
      <c r="CZ124" s="37">
        <v>0</v>
      </c>
      <c r="DA124" s="37">
        <v>0</v>
      </c>
      <c r="DB124" s="37">
        <v>0</v>
      </c>
      <c r="DC124" s="37">
        <v>0</v>
      </c>
      <c r="DE124" s="45">
        <f t="shared" si="77"/>
        <v>0</v>
      </c>
      <c r="DF124" s="45">
        <f t="shared" si="49"/>
        <v>0</v>
      </c>
    </row>
    <row r="125" spans="1:110" ht="14.4">
      <c r="A125" s="123">
        <v>116</v>
      </c>
      <c r="B125" s="5" t="s">
        <v>189</v>
      </c>
      <c r="C125" s="24" t="s">
        <v>272</v>
      </c>
      <c r="D125" s="24"/>
      <c r="E125" s="5"/>
      <c r="F125" s="11">
        <f>SUM(F126:F128)</f>
        <v>0</v>
      </c>
      <c r="G125" s="34">
        <f>SUMIF($H$5:$DC$5,"&lt;="&amp;PAL,$H125:$DC125)</f>
        <v>0</v>
      </c>
      <c r="H125" s="11">
        <f>SUM(H126:H128)</f>
        <v>0</v>
      </c>
      <c r="I125" s="11">
        <f t="shared" ref="I125:BT125" si="78">SUM(I126:I128)</f>
        <v>0</v>
      </c>
      <c r="J125" s="11">
        <f t="shared" si="78"/>
        <v>0</v>
      </c>
      <c r="K125" s="11">
        <f t="shared" si="78"/>
        <v>0</v>
      </c>
      <c r="L125" s="11">
        <f t="shared" si="78"/>
        <v>0</v>
      </c>
      <c r="M125" s="11">
        <f t="shared" si="78"/>
        <v>0</v>
      </c>
      <c r="N125" s="11">
        <f t="shared" si="78"/>
        <v>0</v>
      </c>
      <c r="O125" s="11">
        <f t="shared" si="78"/>
        <v>0</v>
      </c>
      <c r="P125" s="11">
        <f t="shared" si="78"/>
        <v>0</v>
      </c>
      <c r="Q125" s="11">
        <f t="shared" si="78"/>
        <v>0</v>
      </c>
      <c r="R125" s="11">
        <f t="shared" si="78"/>
        <v>0</v>
      </c>
      <c r="S125" s="11">
        <f t="shared" si="78"/>
        <v>0</v>
      </c>
      <c r="T125" s="11">
        <f t="shared" si="78"/>
        <v>0</v>
      </c>
      <c r="U125" s="11">
        <f t="shared" si="78"/>
        <v>0</v>
      </c>
      <c r="V125" s="11">
        <f t="shared" si="78"/>
        <v>0</v>
      </c>
      <c r="W125" s="11">
        <f t="shared" si="78"/>
        <v>0</v>
      </c>
      <c r="X125" s="11">
        <f t="shared" si="78"/>
        <v>0</v>
      </c>
      <c r="Y125" s="11">
        <f t="shared" si="78"/>
        <v>0</v>
      </c>
      <c r="Z125" s="11">
        <f t="shared" si="78"/>
        <v>0</v>
      </c>
      <c r="AA125" s="11">
        <f t="shared" si="78"/>
        <v>0</v>
      </c>
      <c r="AB125" s="11">
        <f t="shared" si="78"/>
        <v>0</v>
      </c>
      <c r="AC125" s="11">
        <f t="shared" si="78"/>
        <v>0</v>
      </c>
      <c r="AD125" s="11">
        <f t="shared" si="78"/>
        <v>0</v>
      </c>
      <c r="AE125" s="11">
        <f t="shared" si="78"/>
        <v>0</v>
      </c>
      <c r="AF125" s="11">
        <f t="shared" si="78"/>
        <v>0</v>
      </c>
      <c r="AG125" s="11">
        <f t="shared" si="78"/>
        <v>0</v>
      </c>
      <c r="AH125" s="11">
        <f t="shared" si="78"/>
        <v>0</v>
      </c>
      <c r="AI125" s="11">
        <f t="shared" si="78"/>
        <v>0</v>
      </c>
      <c r="AJ125" s="11">
        <f t="shared" si="78"/>
        <v>0</v>
      </c>
      <c r="AK125" s="11">
        <f t="shared" si="78"/>
        <v>0</v>
      </c>
      <c r="AL125" s="11">
        <f t="shared" si="78"/>
        <v>0</v>
      </c>
      <c r="AM125" s="11">
        <f t="shared" si="78"/>
        <v>0</v>
      </c>
      <c r="AN125" s="11">
        <f t="shared" si="78"/>
        <v>0</v>
      </c>
      <c r="AO125" s="11">
        <f t="shared" si="78"/>
        <v>0</v>
      </c>
      <c r="AP125" s="11">
        <f t="shared" si="78"/>
        <v>0</v>
      </c>
      <c r="AQ125" s="11">
        <f t="shared" si="78"/>
        <v>0</v>
      </c>
      <c r="AR125" s="11">
        <f t="shared" si="78"/>
        <v>0</v>
      </c>
      <c r="AS125" s="11">
        <f t="shared" si="78"/>
        <v>0</v>
      </c>
      <c r="AT125" s="11">
        <f t="shared" si="78"/>
        <v>0</v>
      </c>
      <c r="AU125" s="11">
        <f t="shared" si="78"/>
        <v>0</v>
      </c>
      <c r="AV125" s="11">
        <f t="shared" si="78"/>
        <v>0</v>
      </c>
      <c r="AW125" s="11">
        <f t="shared" si="78"/>
        <v>0</v>
      </c>
      <c r="AX125" s="11">
        <f t="shared" si="78"/>
        <v>0</v>
      </c>
      <c r="AY125" s="11">
        <f t="shared" si="78"/>
        <v>0</v>
      </c>
      <c r="AZ125" s="11">
        <f t="shared" si="78"/>
        <v>0</v>
      </c>
      <c r="BA125" s="11">
        <f t="shared" si="78"/>
        <v>0</v>
      </c>
      <c r="BB125" s="11">
        <f t="shared" si="78"/>
        <v>0</v>
      </c>
      <c r="BC125" s="11">
        <f t="shared" si="78"/>
        <v>0</v>
      </c>
      <c r="BD125" s="11">
        <f t="shared" si="78"/>
        <v>0</v>
      </c>
      <c r="BE125" s="11">
        <f t="shared" si="78"/>
        <v>0</v>
      </c>
      <c r="BF125" s="11">
        <f t="shared" si="78"/>
        <v>0</v>
      </c>
      <c r="BG125" s="11">
        <f t="shared" si="78"/>
        <v>0</v>
      </c>
      <c r="BH125" s="11">
        <f t="shared" si="78"/>
        <v>0</v>
      </c>
      <c r="BI125" s="11">
        <f t="shared" si="78"/>
        <v>0</v>
      </c>
      <c r="BJ125" s="11">
        <f t="shared" si="78"/>
        <v>0</v>
      </c>
      <c r="BK125" s="11">
        <f t="shared" si="78"/>
        <v>0</v>
      </c>
      <c r="BL125" s="11">
        <f t="shared" si="78"/>
        <v>0</v>
      </c>
      <c r="BM125" s="11">
        <f t="shared" si="78"/>
        <v>0</v>
      </c>
      <c r="BN125" s="11">
        <f t="shared" si="78"/>
        <v>0</v>
      </c>
      <c r="BO125" s="11">
        <f t="shared" si="78"/>
        <v>0</v>
      </c>
      <c r="BP125" s="11">
        <f t="shared" si="78"/>
        <v>0</v>
      </c>
      <c r="BQ125" s="11">
        <f t="shared" si="78"/>
        <v>0</v>
      </c>
      <c r="BR125" s="11">
        <f t="shared" si="78"/>
        <v>0</v>
      </c>
      <c r="BS125" s="11">
        <f t="shared" si="78"/>
        <v>0</v>
      </c>
      <c r="BT125" s="11">
        <f t="shared" si="78"/>
        <v>0</v>
      </c>
      <c r="BU125" s="11">
        <f t="shared" ref="BU125:DC125" si="79">SUM(BU126:BU128)</f>
        <v>0</v>
      </c>
      <c r="BV125" s="11">
        <f t="shared" si="79"/>
        <v>0</v>
      </c>
      <c r="BW125" s="11">
        <f t="shared" si="79"/>
        <v>0</v>
      </c>
      <c r="BX125" s="11">
        <f t="shared" si="79"/>
        <v>0</v>
      </c>
      <c r="BY125" s="11">
        <f t="shared" si="79"/>
        <v>0</v>
      </c>
      <c r="BZ125" s="11">
        <f t="shared" si="79"/>
        <v>0</v>
      </c>
      <c r="CA125" s="11">
        <f t="shared" si="79"/>
        <v>0</v>
      </c>
      <c r="CB125" s="11">
        <f t="shared" si="79"/>
        <v>0</v>
      </c>
      <c r="CC125" s="11">
        <f t="shared" si="79"/>
        <v>0</v>
      </c>
      <c r="CD125" s="11">
        <f t="shared" si="79"/>
        <v>0</v>
      </c>
      <c r="CE125" s="11">
        <f t="shared" si="79"/>
        <v>0</v>
      </c>
      <c r="CF125" s="11">
        <f t="shared" si="79"/>
        <v>0</v>
      </c>
      <c r="CG125" s="11">
        <f t="shared" si="79"/>
        <v>0</v>
      </c>
      <c r="CH125" s="11">
        <f t="shared" si="79"/>
        <v>0</v>
      </c>
      <c r="CI125" s="11">
        <f t="shared" si="79"/>
        <v>0</v>
      </c>
      <c r="CJ125" s="11">
        <f t="shared" si="79"/>
        <v>0</v>
      </c>
      <c r="CK125" s="11">
        <f t="shared" si="79"/>
        <v>0</v>
      </c>
      <c r="CL125" s="11">
        <f t="shared" si="79"/>
        <v>0</v>
      </c>
      <c r="CM125" s="11">
        <f t="shared" si="79"/>
        <v>0</v>
      </c>
      <c r="CN125" s="11">
        <f t="shared" si="79"/>
        <v>0</v>
      </c>
      <c r="CO125" s="11">
        <f t="shared" si="79"/>
        <v>0</v>
      </c>
      <c r="CP125" s="11">
        <f t="shared" si="79"/>
        <v>0</v>
      </c>
      <c r="CQ125" s="11">
        <f t="shared" si="79"/>
        <v>0</v>
      </c>
      <c r="CR125" s="11">
        <f t="shared" si="79"/>
        <v>0</v>
      </c>
      <c r="CS125" s="11">
        <f t="shared" si="79"/>
        <v>0</v>
      </c>
      <c r="CT125" s="11">
        <f t="shared" si="79"/>
        <v>0</v>
      </c>
      <c r="CU125" s="11">
        <f t="shared" si="79"/>
        <v>0</v>
      </c>
      <c r="CV125" s="11">
        <f t="shared" si="79"/>
        <v>0</v>
      </c>
      <c r="CW125" s="11">
        <f t="shared" si="79"/>
        <v>0</v>
      </c>
      <c r="CX125" s="11">
        <f t="shared" si="79"/>
        <v>0</v>
      </c>
      <c r="CY125" s="11">
        <f t="shared" si="79"/>
        <v>0</v>
      </c>
      <c r="CZ125" s="11">
        <f t="shared" si="79"/>
        <v>0</v>
      </c>
      <c r="DA125" s="11">
        <f t="shared" si="79"/>
        <v>0</v>
      </c>
      <c r="DB125" s="11">
        <f t="shared" si="79"/>
        <v>0</v>
      </c>
      <c r="DC125" s="11">
        <f t="shared" si="79"/>
        <v>0</v>
      </c>
      <c r="DF125" s="45">
        <f t="shared" si="49"/>
        <v>0</v>
      </c>
    </row>
    <row r="126" spans="1:110" ht="15" customHeight="1">
      <c r="A126" s="123">
        <v>117</v>
      </c>
      <c r="B126" s="5" t="str">
        <f>$B$125&amp;"1."</f>
        <v>L.2.1.</v>
      </c>
      <c r="C126" s="169"/>
      <c r="D126" s="24"/>
      <c r="E126" s="5"/>
      <c r="F126" s="34">
        <f>H126+NPV(SD,I126:INDEX(I126:DC126,PAL))</f>
        <v>0</v>
      </c>
      <c r="G126" s="34">
        <f>SUMIF($H$5:$DC$5,"&lt;="&amp;PAL,$H126:$DC126)</f>
        <v>0</v>
      </c>
      <c r="H126" s="37">
        <v>0</v>
      </c>
      <c r="I126" s="37">
        <v>0</v>
      </c>
      <c r="J126" s="37">
        <v>0</v>
      </c>
      <c r="K126" s="37">
        <v>0</v>
      </c>
      <c r="L126" s="37">
        <v>0</v>
      </c>
      <c r="M126" s="37">
        <v>0</v>
      </c>
      <c r="N126" s="37">
        <v>0</v>
      </c>
      <c r="O126" s="37">
        <v>0</v>
      </c>
      <c r="P126" s="37">
        <v>0</v>
      </c>
      <c r="Q126" s="37">
        <v>0</v>
      </c>
      <c r="R126" s="37">
        <v>0</v>
      </c>
      <c r="S126" s="37">
        <v>0</v>
      </c>
      <c r="T126" s="37">
        <v>0</v>
      </c>
      <c r="U126" s="37">
        <v>0</v>
      </c>
      <c r="V126" s="37">
        <v>0</v>
      </c>
      <c r="W126" s="37">
        <v>0</v>
      </c>
      <c r="X126" s="37">
        <v>0</v>
      </c>
      <c r="Y126" s="37">
        <v>0</v>
      </c>
      <c r="Z126" s="37">
        <v>0</v>
      </c>
      <c r="AA126" s="37">
        <v>0</v>
      </c>
      <c r="AB126" s="37">
        <v>0</v>
      </c>
      <c r="AC126" s="37">
        <v>0</v>
      </c>
      <c r="AD126" s="37">
        <v>0</v>
      </c>
      <c r="AE126" s="37">
        <v>0</v>
      </c>
      <c r="AF126" s="37">
        <v>0</v>
      </c>
      <c r="AG126" s="37">
        <v>0</v>
      </c>
      <c r="AH126" s="37">
        <v>0</v>
      </c>
      <c r="AI126" s="37">
        <v>0</v>
      </c>
      <c r="AJ126" s="37">
        <v>0</v>
      </c>
      <c r="AK126" s="37">
        <v>0</v>
      </c>
      <c r="AL126" s="37">
        <v>0</v>
      </c>
      <c r="AM126" s="37">
        <v>0</v>
      </c>
      <c r="AN126" s="37">
        <v>0</v>
      </c>
      <c r="AO126" s="37">
        <v>0</v>
      </c>
      <c r="AP126" s="37">
        <v>0</v>
      </c>
      <c r="AQ126" s="37">
        <v>0</v>
      </c>
      <c r="AR126" s="37">
        <v>0</v>
      </c>
      <c r="AS126" s="37">
        <v>0</v>
      </c>
      <c r="AT126" s="37">
        <v>0</v>
      </c>
      <c r="AU126" s="37">
        <v>0</v>
      </c>
      <c r="AV126" s="37">
        <v>0</v>
      </c>
      <c r="AW126" s="37">
        <v>0</v>
      </c>
      <c r="AX126" s="37">
        <v>0</v>
      </c>
      <c r="AY126" s="37">
        <v>0</v>
      </c>
      <c r="AZ126" s="37">
        <v>0</v>
      </c>
      <c r="BA126" s="37">
        <v>0</v>
      </c>
      <c r="BB126" s="37">
        <v>0</v>
      </c>
      <c r="BC126" s="37">
        <v>0</v>
      </c>
      <c r="BD126" s="37">
        <v>0</v>
      </c>
      <c r="BE126" s="37">
        <v>0</v>
      </c>
      <c r="BF126" s="37">
        <v>0</v>
      </c>
      <c r="BG126" s="37">
        <v>0</v>
      </c>
      <c r="BH126" s="37">
        <v>0</v>
      </c>
      <c r="BI126" s="37">
        <v>0</v>
      </c>
      <c r="BJ126" s="37">
        <v>0</v>
      </c>
      <c r="BK126" s="37">
        <v>0</v>
      </c>
      <c r="BL126" s="37">
        <v>0</v>
      </c>
      <c r="BM126" s="37">
        <v>0</v>
      </c>
      <c r="BN126" s="37">
        <v>0</v>
      </c>
      <c r="BO126" s="37">
        <v>0</v>
      </c>
      <c r="BP126" s="37">
        <v>0</v>
      </c>
      <c r="BQ126" s="37">
        <v>0</v>
      </c>
      <c r="BR126" s="37">
        <v>0</v>
      </c>
      <c r="BS126" s="37">
        <v>0</v>
      </c>
      <c r="BT126" s="37">
        <v>0</v>
      </c>
      <c r="BU126" s="37">
        <v>0</v>
      </c>
      <c r="BV126" s="37">
        <v>0</v>
      </c>
      <c r="BW126" s="37">
        <v>0</v>
      </c>
      <c r="BX126" s="37">
        <v>0</v>
      </c>
      <c r="BY126" s="37">
        <v>0</v>
      </c>
      <c r="BZ126" s="37">
        <v>0</v>
      </c>
      <c r="CA126" s="37">
        <v>0</v>
      </c>
      <c r="CB126" s="37">
        <v>0</v>
      </c>
      <c r="CC126" s="37">
        <v>0</v>
      </c>
      <c r="CD126" s="37">
        <v>0</v>
      </c>
      <c r="CE126" s="37">
        <v>0</v>
      </c>
      <c r="CF126" s="37">
        <v>0</v>
      </c>
      <c r="CG126" s="37">
        <v>0</v>
      </c>
      <c r="CH126" s="37">
        <v>0</v>
      </c>
      <c r="CI126" s="37">
        <v>0</v>
      </c>
      <c r="CJ126" s="37">
        <v>0</v>
      </c>
      <c r="CK126" s="37">
        <v>0</v>
      </c>
      <c r="CL126" s="37">
        <v>0</v>
      </c>
      <c r="CM126" s="37">
        <v>0</v>
      </c>
      <c r="CN126" s="37">
        <v>0</v>
      </c>
      <c r="CO126" s="37">
        <v>0</v>
      </c>
      <c r="CP126" s="37">
        <v>0</v>
      </c>
      <c r="CQ126" s="37">
        <v>0</v>
      </c>
      <c r="CR126" s="37">
        <v>0</v>
      </c>
      <c r="CS126" s="37">
        <v>0</v>
      </c>
      <c r="CT126" s="37">
        <v>0</v>
      </c>
      <c r="CU126" s="37">
        <v>0</v>
      </c>
      <c r="CV126" s="37">
        <v>0</v>
      </c>
      <c r="CW126" s="37">
        <v>0</v>
      </c>
      <c r="CX126" s="37">
        <v>0</v>
      </c>
      <c r="CY126" s="37">
        <v>0</v>
      </c>
      <c r="CZ126" s="37">
        <v>0</v>
      </c>
      <c r="DA126" s="37">
        <v>0</v>
      </c>
      <c r="DB126" s="37">
        <v>0</v>
      </c>
      <c r="DC126" s="37">
        <v>0</v>
      </c>
      <c r="DE126" s="45">
        <f t="shared" si="77"/>
        <v>0</v>
      </c>
      <c r="DF126" s="45">
        <f t="shared" si="49"/>
        <v>0</v>
      </c>
    </row>
    <row r="127" spans="1:110" ht="15" customHeight="1">
      <c r="A127" s="123">
        <v>118</v>
      </c>
      <c r="B127" s="5" t="str">
        <f>$B$125&amp;"2."</f>
        <v>L.2.2.</v>
      </c>
      <c r="C127" s="169"/>
      <c r="D127" s="24"/>
      <c r="E127" s="5"/>
      <c r="F127" s="34">
        <f>H127+NPV(SD,I127:INDEX(I127:DC127,PAL))</f>
        <v>0</v>
      </c>
      <c r="G127" s="34">
        <f>SUMIF($H$5:$DC$5,"&lt;="&amp;PAL,$H127:$DC127)</f>
        <v>0</v>
      </c>
      <c r="H127" s="37">
        <v>0</v>
      </c>
      <c r="I127" s="37">
        <v>0</v>
      </c>
      <c r="J127" s="37">
        <v>0</v>
      </c>
      <c r="K127" s="37">
        <v>0</v>
      </c>
      <c r="L127" s="37">
        <v>0</v>
      </c>
      <c r="M127" s="37">
        <v>0</v>
      </c>
      <c r="N127" s="37">
        <v>0</v>
      </c>
      <c r="O127" s="37">
        <v>0</v>
      </c>
      <c r="P127" s="37">
        <v>0</v>
      </c>
      <c r="Q127" s="37">
        <v>0</v>
      </c>
      <c r="R127" s="37">
        <v>0</v>
      </c>
      <c r="S127" s="37">
        <v>0</v>
      </c>
      <c r="T127" s="37">
        <v>0</v>
      </c>
      <c r="U127" s="37">
        <v>0</v>
      </c>
      <c r="V127" s="37">
        <v>0</v>
      </c>
      <c r="W127" s="37">
        <v>0</v>
      </c>
      <c r="X127" s="37">
        <v>0</v>
      </c>
      <c r="Y127" s="37">
        <v>0</v>
      </c>
      <c r="Z127" s="37">
        <v>0</v>
      </c>
      <c r="AA127" s="37">
        <v>0</v>
      </c>
      <c r="AB127" s="37">
        <v>0</v>
      </c>
      <c r="AC127" s="37">
        <v>0</v>
      </c>
      <c r="AD127" s="37">
        <v>0</v>
      </c>
      <c r="AE127" s="37">
        <v>0</v>
      </c>
      <c r="AF127" s="37">
        <v>0</v>
      </c>
      <c r="AG127" s="37">
        <v>0</v>
      </c>
      <c r="AH127" s="37">
        <v>0</v>
      </c>
      <c r="AI127" s="37">
        <v>0</v>
      </c>
      <c r="AJ127" s="37">
        <v>0</v>
      </c>
      <c r="AK127" s="37">
        <v>0</v>
      </c>
      <c r="AL127" s="37">
        <v>0</v>
      </c>
      <c r="AM127" s="37">
        <v>0</v>
      </c>
      <c r="AN127" s="37">
        <v>0</v>
      </c>
      <c r="AO127" s="37">
        <v>0</v>
      </c>
      <c r="AP127" s="37">
        <v>0</v>
      </c>
      <c r="AQ127" s="37">
        <v>0</v>
      </c>
      <c r="AR127" s="37">
        <v>0</v>
      </c>
      <c r="AS127" s="37">
        <v>0</v>
      </c>
      <c r="AT127" s="37">
        <v>0</v>
      </c>
      <c r="AU127" s="37">
        <v>0</v>
      </c>
      <c r="AV127" s="37">
        <v>0</v>
      </c>
      <c r="AW127" s="37">
        <v>0</v>
      </c>
      <c r="AX127" s="37">
        <v>0</v>
      </c>
      <c r="AY127" s="37">
        <v>0</v>
      </c>
      <c r="AZ127" s="37">
        <v>0</v>
      </c>
      <c r="BA127" s="37">
        <v>0</v>
      </c>
      <c r="BB127" s="37">
        <v>0</v>
      </c>
      <c r="BC127" s="37">
        <v>0</v>
      </c>
      <c r="BD127" s="37">
        <v>0</v>
      </c>
      <c r="BE127" s="37">
        <v>0</v>
      </c>
      <c r="BF127" s="37">
        <v>0</v>
      </c>
      <c r="BG127" s="37">
        <v>0</v>
      </c>
      <c r="BH127" s="37">
        <v>0</v>
      </c>
      <c r="BI127" s="37">
        <v>0</v>
      </c>
      <c r="BJ127" s="37">
        <v>0</v>
      </c>
      <c r="BK127" s="37">
        <v>0</v>
      </c>
      <c r="BL127" s="37">
        <v>0</v>
      </c>
      <c r="BM127" s="37">
        <v>0</v>
      </c>
      <c r="BN127" s="37">
        <v>0</v>
      </c>
      <c r="BO127" s="37">
        <v>0</v>
      </c>
      <c r="BP127" s="37">
        <v>0</v>
      </c>
      <c r="BQ127" s="37">
        <v>0</v>
      </c>
      <c r="BR127" s="37">
        <v>0</v>
      </c>
      <c r="BS127" s="37">
        <v>0</v>
      </c>
      <c r="BT127" s="37">
        <v>0</v>
      </c>
      <c r="BU127" s="37">
        <v>0</v>
      </c>
      <c r="BV127" s="37">
        <v>0</v>
      </c>
      <c r="BW127" s="37">
        <v>0</v>
      </c>
      <c r="BX127" s="37">
        <v>0</v>
      </c>
      <c r="BY127" s="37">
        <v>0</v>
      </c>
      <c r="BZ127" s="37">
        <v>0</v>
      </c>
      <c r="CA127" s="37">
        <v>0</v>
      </c>
      <c r="CB127" s="37">
        <v>0</v>
      </c>
      <c r="CC127" s="37">
        <v>0</v>
      </c>
      <c r="CD127" s="37">
        <v>0</v>
      </c>
      <c r="CE127" s="37">
        <v>0</v>
      </c>
      <c r="CF127" s="37">
        <v>0</v>
      </c>
      <c r="CG127" s="37">
        <v>0</v>
      </c>
      <c r="CH127" s="37">
        <v>0</v>
      </c>
      <c r="CI127" s="37">
        <v>0</v>
      </c>
      <c r="CJ127" s="37">
        <v>0</v>
      </c>
      <c r="CK127" s="37">
        <v>0</v>
      </c>
      <c r="CL127" s="37">
        <v>0</v>
      </c>
      <c r="CM127" s="37">
        <v>0</v>
      </c>
      <c r="CN127" s="37">
        <v>0</v>
      </c>
      <c r="CO127" s="37">
        <v>0</v>
      </c>
      <c r="CP127" s="37">
        <v>0</v>
      </c>
      <c r="CQ127" s="37">
        <v>0</v>
      </c>
      <c r="CR127" s="37">
        <v>0</v>
      </c>
      <c r="CS127" s="37">
        <v>0</v>
      </c>
      <c r="CT127" s="37">
        <v>0</v>
      </c>
      <c r="CU127" s="37">
        <v>0</v>
      </c>
      <c r="CV127" s="37">
        <v>0</v>
      </c>
      <c r="CW127" s="37">
        <v>0</v>
      </c>
      <c r="CX127" s="37">
        <v>0</v>
      </c>
      <c r="CY127" s="37">
        <v>0</v>
      </c>
      <c r="CZ127" s="37">
        <v>0</v>
      </c>
      <c r="DA127" s="37">
        <v>0</v>
      </c>
      <c r="DB127" s="37">
        <v>0</v>
      </c>
      <c r="DC127" s="37">
        <v>0</v>
      </c>
      <c r="DE127" s="45">
        <f t="shared" si="77"/>
        <v>0</v>
      </c>
      <c r="DF127" s="45">
        <f t="shared" si="49"/>
        <v>0</v>
      </c>
    </row>
    <row r="128" spans="1:110" ht="15" customHeight="1">
      <c r="A128" s="123">
        <v>119</v>
      </c>
      <c r="B128" s="5" t="str">
        <f>$B$125&amp;"3."</f>
        <v>L.2.3.</v>
      </c>
      <c r="C128" s="169"/>
      <c r="D128" s="24"/>
      <c r="E128" s="5"/>
      <c r="F128" s="34">
        <f>H128+NPV(SD,I128:INDEX(I128:DC128,PAL))</f>
        <v>0</v>
      </c>
      <c r="G128" s="34">
        <f>SUMIF($H$5:$DC$5,"&lt;="&amp;PAL,$H128:$DC128)</f>
        <v>0</v>
      </c>
      <c r="H128" s="37">
        <v>0</v>
      </c>
      <c r="I128" s="37">
        <v>0</v>
      </c>
      <c r="J128" s="37">
        <v>0</v>
      </c>
      <c r="K128" s="37">
        <v>0</v>
      </c>
      <c r="L128" s="37">
        <v>0</v>
      </c>
      <c r="M128" s="37">
        <v>0</v>
      </c>
      <c r="N128" s="37">
        <v>0</v>
      </c>
      <c r="O128" s="37">
        <v>0</v>
      </c>
      <c r="P128" s="37">
        <v>0</v>
      </c>
      <c r="Q128" s="37">
        <v>0</v>
      </c>
      <c r="R128" s="37">
        <v>0</v>
      </c>
      <c r="S128" s="37">
        <v>0</v>
      </c>
      <c r="T128" s="37">
        <v>0</v>
      </c>
      <c r="U128" s="37">
        <v>0</v>
      </c>
      <c r="V128" s="37">
        <v>0</v>
      </c>
      <c r="W128" s="37">
        <v>0</v>
      </c>
      <c r="X128" s="37">
        <v>0</v>
      </c>
      <c r="Y128" s="37">
        <v>0</v>
      </c>
      <c r="Z128" s="37">
        <v>0</v>
      </c>
      <c r="AA128" s="37">
        <v>0</v>
      </c>
      <c r="AB128" s="37">
        <v>0</v>
      </c>
      <c r="AC128" s="37">
        <v>0</v>
      </c>
      <c r="AD128" s="37">
        <v>0</v>
      </c>
      <c r="AE128" s="37">
        <v>0</v>
      </c>
      <c r="AF128" s="37">
        <v>0</v>
      </c>
      <c r="AG128" s="37">
        <v>0</v>
      </c>
      <c r="AH128" s="37">
        <v>0</v>
      </c>
      <c r="AI128" s="37">
        <v>0</v>
      </c>
      <c r="AJ128" s="37">
        <v>0</v>
      </c>
      <c r="AK128" s="37">
        <v>0</v>
      </c>
      <c r="AL128" s="37">
        <v>0</v>
      </c>
      <c r="AM128" s="37">
        <v>0</v>
      </c>
      <c r="AN128" s="37">
        <v>0</v>
      </c>
      <c r="AO128" s="37">
        <v>0</v>
      </c>
      <c r="AP128" s="37">
        <v>0</v>
      </c>
      <c r="AQ128" s="37">
        <v>0</v>
      </c>
      <c r="AR128" s="37">
        <v>0</v>
      </c>
      <c r="AS128" s="37">
        <v>0</v>
      </c>
      <c r="AT128" s="37">
        <v>0</v>
      </c>
      <c r="AU128" s="37">
        <v>0</v>
      </c>
      <c r="AV128" s="37">
        <v>0</v>
      </c>
      <c r="AW128" s="37">
        <v>0</v>
      </c>
      <c r="AX128" s="37">
        <v>0</v>
      </c>
      <c r="AY128" s="37">
        <v>0</v>
      </c>
      <c r="AZ128" s="37">
        <v>0</v>
      </c>
      <c r="BA128" s="37">
        <v>0</v>
      </c>
      <c r="BB128" s="37">
        <v>0</v>
      </c>
      <c r="BC128" s="37">
        <v>0</v>
      </c>
      <c r="BD128" s="37">
        <v>0</v>
      </c>
      <c r="BE128" s="37">
        <v>0</v>
      </c>
      <c r="BF128" s="37">
        <v>0</v>
      </c>
      <c r="BG128" s="37">
        <v>0</v>
      </c>
      <c r="BH128" s="37">
        <v>0</v>
      </c>
      <c r="BI128" s="37">
        <v>0</v>
      </c>
      <c r="BJ128" s="37">
        <v>0</v>
      </c>
      <c r="BK128" s="37">
        <v>0</v>
      </c>
      <c r="BL128" s="37">
        <v>0</v>
      </c>
      <c r="BM128" s="37">
        <v>0</v>
      </c>
      <c r="BN128" s="37">
        <v>0</v>
      </c>
      <c r="BO128" s="37">
        <v>0</v>
      </c>
      <c r="BP128" s="37">
        <v>0</v>
      </c>
      <c r="BQ128" s="37">
        <v>0</v>
      </c>
      <c r="BR128" s="37">
        <v>0</v>
      </c>
      <c r="BS128" s="37">
        <v>0</v>
      </c>
      <c r="BT128" s="37">
        <v>0</v>
      </c>
      <c r="BU128" s="37">
        <v>0</v>
      </c>
      <c r="BV128" s="37">
        <v>0</v>
      </c>
      <c r="BW128" s="37">
        <v>0</v>
      </c>
      <c r="BX128" s="37">
        <v>0</v>
      </c>
      <c r="BY128" s="37">
        <v>0</v>
      </c>
      <c r="BZ128" s="37">
        <v>0</v>
      </c>
      <c r="CA128" s="37">
        <v>0</v>
      </c>
      <c r="CB128" s="37">
        <v>0</v>
      </c>
      <c r="CC128" s="37">
        <v>0</v>
      </c>
      <c r="CD128" s="37">
        <v>0</v>
      </c>
      <c r="CE128" s="37">
        <v>0</v>
      </c>
      <c r="CF128" s="37">
        <v>0</v>
      </c>
      <c r="CG128" s="37">
        <v>0</v>
      </c>
      <c r="CH128" s="37">
        <v>0</v>
      </c>
      <c r="CI128" s="37">
        <v>0</v>
      </c>
      <c r="CJ128" s="37">
        <v>0</v>
      </c>
      <c r="CK128" s="37">
        <v>0</v>
      </c>
      <c r="CL128" s="37">
        <v>0</v>
      </c>
      <c r="CM128" s="37">
        <v>0</v>
      </c>
      <c r="CN128" s="37">
        <v>0</v>
      </c>
      <c r="CO128" s="37">
        <v>0</v>
      </c>
      <c r="CP128" s="37">
        <v>0</v>
      </c>
      <c r="CQ128" s="37">
        <v>0</v>
      </c>
      <c r="CR128" s="37">
        <v>0</v>
      </c>
      <c r="CS128" s="37">
        <v>0</v>
      </c>
      <c r="CT128" s="37">
        <v>0</v>
      </c>
      <c r="CU128" s="37">
        <v>0</v>
      </c>
      <c r="CV128" s="37">
        <v>0</v>
      </c>
      <c r="CW128" s="37">
        <v>0</v>
      </c>
      <c r="CX128" s="37">
        <v>0</v>
      </c>
      <c r="CY128" s="37">
        <v>0</v>
      </c>
      <c r="CZ128" s="37">
        <v>0</v>
      </c>
      <c r="DA128" s="37">
        <v>0</v>
      </c>
      <c r="DB128" s="37">
        <v>0</v>
      </c>
      <c r="DC128" s="37">
        <v>0</v>
      </c>
      <c r="DE128" s="45">
        <f t="shared" si="77"/>
        <v>0</v>
      </c>
      <c r="DF128" s="45">
        <f t="shared" si="49"/>
        <v>0</v>
      </c>
    </row>
    <row r="129" spans="4:48" ht="20.25" customHeight="1">
      <c r="D129" s="2"/>
      <c r="F129" s="39"/>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c r="AJ129" s="10"/>
      <c r="AK129" s="10"/>
      <c r="AL129" s="10"/>
      <c r="AM129" s="10"/>
      <c r="AN129" s="10"/>
      <c r="AO129" s="10"/>
      <c r="AP129" s="10"/>
      <c r="AQ129" s="10"/>
      <c r="AR129" s="10"/>
      <c r="AS129" s="10"/>
      <c r="AT129" s="10"/>
      <c r="AU129" s="10"/>
      <c r="AV129" s="10"/>
    </row>
    <row r="130" spans="4:48" ht="20.25" hidden="1" customHeight="1">
      <c r="D130" s="2"/>
      <c r="F130" s="39"/>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0"/>
      <c r="AL130" s="10"/>
      <c r="AM130" s="10"/>
      <c r="AN130" s="10"/>
      <c r="AO130" s="10"/>
      <c r="AP130" s="10"/>
      <c r="AQ130" s="10"/>
      <c r="AR130" s="10"/>
      <c r="AS130" s="10"/>
      <c r="AT130" s="10"/>
      <c r="AU130" s="10"/>
      <c r="AV130" s="10"/>
    </row>
  </sheetData>
  <sheetProtection algorithmName="SHA-512" hashValue="xXOXlNfziIntDaB4m/9blpW2566rubSitriy423BaYX5+Il4C2MRCXOFM2FNo7p8Zj7t6fL+NjFDK3zpdOjquw==" saltValue="jjh9/bCb6Db78rGc0k9EIw==" spinCount="100000" sheet="1" objects="1" scenarios="1"/>
  <sortState xmlns:xlrd2="http://schemas.microsoft.com/office/spreadsheetml/2017/richdata2" ref="C91:C100">
    <sortCondition ref="C91"/>
  </sortState>
  <customSheetViews>
    <customSheetView guid="{B7831A28-C714-4DC9-BB36-A1304866CBB0}" scale="90" showPageBreaks="1" fitToPage="1" hiddenColumns="1">
      <pane xSplit="6" ySplit="8" topLeftCell="G105" activePane="bottomRight" state="frozenSplit"/>
      <selection pane="bottomRight" activeCell="E123" sqref="E123"/>
      <pageMargins left="0.7" right="0.7" top="0.75" bottom="0.75" header="0.3" footer="0.3"/>
      <pageSetup paperSize="9" scale="14" fitToWidth="2" orientation="landscape" horizontalDpi="300" verticalDpi="300" r:id="rId1"/>
    </customSheetView>
  </customSheetViews>
  <mergeCells count="1">
    <mergeCell ref="F5:G5"/>
  </mergeCells>
  <conditionalFormatting sqref="D105:F109">
    <cfRule type="expression" dxfId="50" priority="4">
      <formula>AND($F105&lt;&gt;0,$E105="")</formula>
    </cfRule>
  </conditionalFormatting>
  <conditionalFormatting sqref="F7:F8">
    <cfRule type="containsBlanks" dxfId="49" priority="6">
      <formula>LEN(TRIM(F7))=0</formula>
    </cfRule>
  </conditionalFormatting>
  <conditionalFormatting sqref="H7:DC128">
    <cfRule type="containsBlanks" dxfId="48" priority="1">
      <formula>LEN(TRIM(H7))=0</formula>
    </cfRule>
  </conditionalFormatting>
  <conditionalFormatting sqref="I114:DC114">
    <cfRule type="containsBlanks" dxfId="47" priority="3">
      <formula>LEN(TRIM(I114))=0</formula>
    </cfRule>
  </conditionalFormatting>
  <dataValidations count="6">
    <dataValidation allowBlank="1" promptTitle="Finansiniai veiklos srautai" prompt="Nurodomi finansiniai srautai realia verte, t.y. laikant, kad nėra infliacijos. Nominalus alternatyvos biudžetas, t.y. su infliacija, automatiškai apskaičiuojamas sekančioje lentelėje." sqref="C7" xr:uid="{00000000-0002-0000-0300-000000000000}"/>
    <dataValidation allowBlank="1" showErrorMessage="1" promptTitle="Finansiniai transferai" prompt="&quot;Finansiniai transferai, pvz, pašalpos, nedarbo draudimo išmokos ir pan. nėra veiklos sąnados. Mokesčių pajamos nėra veiklos pajamos. Finansiniai transferai ir mokesčių pajamos nurodomos I dalyje&quot; patikrinti pagal galutinį kodavimą" sqref="C88" xr:uid="{00000000-0002-0000-0300-000001000000}"/>
    <dataValidation allowBlank="1" promptTitle="Finansiniai srautai" prompt="Nurodomi finansiniai srautai realia verte, t.y. laikant, kad nėra infliacijos. Nominalus alternatyvos biudžetas, t.y. su infliacija, automatiškai apskaičiuojamas sekančioje lentelėje." sqref="D7:E7" xr:uid="{00000000-0002-0000-0300-000002000000}"/>
    <dataValidation allowBlank="1" sqref="C12:C19" xr:uid="{00000000-0002-0000-0300-000003000000}"/>
    <dataValidation type="list" allowBlank="1" showInputMessage="1" showErrorMessage="1" sqref="C126:C128" xr:uid="{00000000-0002-0000-0300-000004000000}">
      <formula1>Zalos</formula1>
    </dataValidation>
    <dataValidation type="list" allowBlank="1" showInputMessage="1" showErrorMessage="1" sqref="C118:C124" xr:uid="{00000000-0002-0000-0300-000005000000}">
      <formula1>Naudos</formula1>
    </dataValidation>
  </dataValidations>
  <pageMargins left="0.7" right="0.7" top="0.75" bottom="0.75" header="0.3" footer="0.3"/>
  <pageSetup paperSize="9" scale="13" fitToWidth="2" orientation="landscape" horizontalDpi="300" verticalDpi="300" r:id="rId2"/>
  <drawing r:id="rId3"/>
  <legacyDrawing r:id="rId4"/>
  <mc:AlternateContent xmlns:mc="http://schemas.openxmlformats.org/markup-compatibility/2006">
    <mc:Choice Requires="x14">
      <controls>
        <mc:AlternateContent xmlns:mc="http://schemas.openxmlformats.org/markup-compatibility/2006">
          <mc:Choice Requires="x14">
            <control shapeId="5123" r:id="rId5" name="Button 3">
              <controlPr defaultSize="0" print="0" autoFill="0" autoPict="0" macro="[0]!Button12_Click">
                <anchor moveWithCells="1" sizeWithCells="1">
                  <from>
                    <xdr:col>3</xdr:col>
                    <xdr:colOff>22860</xdr:colOff>
                    <xdr:row>10</xdr:row>
                    <xdr:rowOff>0</xdr:rowOff>
                  </from>
                  <to>
                    <xdr:col>3</xdr:col>
                    <xdr:colOff>304800</xdr:colOff>
                    <xdr:row>10</xdr:row>
                    <xdr:rowOff>182880</xdr:rowOff>
                  </to>
                </anchor>
              </controlPr>
            </control>
          </mc:Choice>
        </mc:AlternateContent>
        <mc:AlternateContent xmlns:mc="http://schemas.openxmlformats.org/markup-compatibility/2006">
          <mc:Choice Requires="x14">
            <control shapeId="5124" r:id="rId6" name="Button 4">
              <controlPr defaultSize="0" print="0" autoFill="0" autoPict="0" macro="[0]!Button11_Click">
                <anchor moveWithCells="1" sizeWithCells="1">
                  <from>
                    <xdr:col>3</xdr:col>
                    <xdr:colOff>22860</xdr:colOff>
                    <xdr:row>6</xdr:row>
                    <xdr:rowOff>22860</xdr:rowOff>
                  </from>
                  <to>
                    <xdr:col>3</xdr:col>
                    <xdr:colOff>297180</xdr:colOff>
                    <xdr:row>6</xdr:row>
                    <xdr:rowOff>190500</xdr:rowOff>
                  </to>
                </anchor>
              </controlPr>
            </control>
          </mc:Choice>
        </mc:AlternateContent>
        <mc:AlternateContent xmlns:mc="http://schemas.openxmlformats.org/markup-compatibility/2006">
          <mc:Choice Requires="x14">
            <control shapeId="5199" r:id="rId7" name="Button 15">
              <controlPr defaultSize="0" print="0" autoFill="0" autoPict="0" macro="[0]!Button18_Click">
                <anchor moveWithCells="1" sizeWithCells="1">
                  <from>
                    <xdr:col>3</xdr:col>
                    <xdr:colOff>22860</xdr:colOff>
                    <xdr:row>115</xdr:row>
                    <xdr:rowOff>22860</xdr:rowOff>
                  </from>
                  <to>
                    <xdr:col>3</xdr:col>
                    <xdr:colOff>297180</xdr:colOff>
                    <xdr:row>116</xdr:row>
                    <xdr:rowOff>0</xdr:rowOff>
                  </to>
                </anchor>
              </controlPr>
            </control>
          </mc:Choice>
        </mc:AlternateContent>
        <mc:AlternateContent xmlns:mc="http://schemas.openxmlformats.org/markup-compatibility/2006">
          <mc:Choice Requires="x14">
            <control shapeId="5206" r:id="rId8" name="Button 10">
              <controlPr defaultSize="0" print="0" autoFill="0" autoPict="0" macro="[0]!Button10_Click">
                <anchor moveWithCells="1" sizeWithCells="1">
                  <from>
                    <xdr:col>4</xdr:col>
                    <xdr:colOff>114300</xdr:colOff>
                    <xdr:row>4</xdr:row>
                    <xdr:rowOff>0</xdr:rowOff>
                  </from>
                  <to>
                    <xdr:col>4</xdr:col>
                    <xdr:colOff>381000</xdr:colOff>
                    <xdr:row>4</xdr:row>
                    <xdr:rowOff>182880</xdr:rowOff>
                  </to>
                </anchor>
              </controlPr>
            </control>
          </mc:Choice>
        </mc:AlternateContent>
        <mc:AlternateContent xmlns:mc="http://schemas.openxmlformats.org/markup-compatibility/2006">
          <mc:Choice Requires="x14">
            <control shapeId="5208" r:id="rId9" name="Button 11">
              <controlPr defaultSize="0" print="0" autoFill="0" autoPict="0" macro="[0]!tuscios_veiklos">
                <anchor moveWithCells="1" sizeWithCells="1">
                  <from>
                    <xdr:col>5</xdr:col>
                    <xdr:colOff>38100</xdr:colOff>
                    <xdr:row>1</xdr:row>
                    <xdr:rowOff>137160</xdr:rowOff>
                  </from>
                  <to>
                    <xdr:col>6</xdr:col>
                    <xdr:colOff>723900</xdr:colOff>
                    <xdr:row>2</xdr:row>
                    <xdr:rowOff>182880</xdr:rowOff>
                  </to>
                </anchor>
              </controlPr>
            </control>
          </mc:Choice>
        </mc:AlternateContent>
        <mc:AlternateContent xmlns:mc="http://schemas.openxmlformats.org/markup-compatibility/2006">
          <mc:Choice Requires="x14">
            <control shapeId="5217" r:id="rId10" name="Button 97">
              <controlPr defaultSize="0" print="0" autoFill="0" autoPict="0" macro="[0]!Button97_Click">
                <anchor moveWithCells="1">
                  <from>
                    <xdr:col>0</xdr:col>
                    <xdr:colOff>99060</xdr:colOff>
                    <xdr:row>10</xdr:row>
                    <xdr:rowOff>30480</xdr:rowOff>
                  </from>
                  <to>
                    <xdr:col>0</xdr:col>
                    <xdr:colOff>220980</xdr:colOff>
                    <xdr:row>10</xdr:row>
                    <xdr:rowOff>175260</xdr:rowOff>
                  </to>
                </anchor>
              </controlPr>
            </control>
          </mc:Choice>
        </mc:AlternateContent>
        <mc:AlternateContent xmlns:mc="http://schemas.openxmlformats.org/markup-compatibility/2006">
          <mc:Choice Requires="x14">
            <control shapeId="5218" r:id="rId11" name="Button 98">
              <controlPr defaultSize="0" print="0" autoFill="0" autoPict="0" macro="[0]!Button97_Click">
                <anchor moveWithCells="1">
                  <from>
                    <xdr:col>0</xdr:col>
                    <xdr:colOff>99060</xdr:colOff>
                    <xdr:row>21</xdr:row>
                    <xdr:rowOff>22860</xdr:rowOff>
                  </from>
                  <to>
                    <xdr:col>0</xdr:col>
                    <xdr:colOff>213360</xdr:colOff>
                    <xdr:row>21</xdr:row>
                    <xdr:rowOff>152400</xdr:rowOff>
                  </to>
                </anchor>
              </controlPr>
            </control>
          </mc:Choice>
        </mc:AlternateContent>
        <mc:AlternateContent xmlns:mc="http://schemas.openxmlformats.org/markup-compatibility/2006">
          <mc:Choice Requires="x14">
            <control shapeId="5219" r:id="rId12" name="Button 99">
              <controlPr defaultSize="0" print="0" autoFill="0" autoPict="0" macro="[0]!Button97_Click">
                <anchor moveWithCells="1">
                  <from>
                    <xdr:col>0</xdr:col>
                    <xdr:colOff>99060</xdr:colOff>
                    <xdr:row>32</xdr:row>
                    <xdr:rowOff>30480</xdr:rowOff>
                  </from>
                  <to>
                    <xdr:col>0</xdr:col>
                    <xdr:colOff>220980</xdr:colOff>
                    <xdr:row>32</xdr:row>
                    <xdr:rowOff>175260</xdr:rowOff>
                  </to>
                </anchor>
              </controlPr>
            </control>
          </mc:Choice>
        </mc:AlternateContent>
        <mc:AlternateContent xmlns:mc="http://schemas.openxmlformats.org/markup-compatibility/2006">
          <mc:Choice Requires="x14">
            <control shapeId="5220" r:id="rId13" name="Button 106">
              <controlPr defaultSize="0" print="0" autoFill="0" autoPict="0" macro="[0]!Button97_Click">
                <anchor moveWithCells="1" sizeWithCells="1">
                  <from>
                    <xdr:col>0</xdr:col>
                    <xdr:colOff>76200</xdr:colOff>
                    <xdr:row>44</xdr:row>
                    <xdr:rowOff>30480</xdr:rowOff>
                  </from>
                  <to>
                    <xdr:col>0</xdr:col>
                    <xdr:colOff>213360</xdr:colOff>
                    <xdr:row>44</xdr:row>
                    <xdr:rowOff>175260</xdr:rowOff>
                  </to>
                </anchor>
              </controlPr>
            </control>
          </mc:Choice>
        </mc:AlternateContent>
        <mc:AlternateContent xmlns:mc="http://schemas.openxmlformats.org/markup-compatibility/2006">
          <mc:Choice Requires="x14">
            <control shapeId="5221" r:id="rId14" name="Button 107">
              <controlPr defaultSize="0" print="0" autoFill="0" autoPict="0" macro="[0]!Button97_Click">
                <anchor moveWithCells="1" sizeWithCells="1">
                  <from>
                    <xdr:col>0</xdr:col>
                    <xdr:colOff>76200</xdr:colOff>
                    <xdr:row>54</xdr:row>
                    <xdr:rowOff>30480</xdr:rowOff>
                  </from>
                  <to>
                    <xdr:col>0</xdr:col>
                    <xdr:colOff>213360</xdr:colOff>
                    <xdr:row>54</xdr:row>
                    <xdr:rowOff>175260</xdr:rowOff>
                  </to>
                </anchor>
              </controlPr>
            </control>
          </mc:Choice>
        </mc:AlternateContent>
        <mc:AlternateContent xmlns:mc="http://schemas.openxmlformats.org/markup-compatibility/2006">
          <mc:Choice Requires="x14">
            <control shapeId="5222" r:id="rId15" name="Button 108">
              <controlPr defaultSize="0" print="0" autoFill="0" autoPict="0" macro="[0]!Button97_Click">
                <anchor moveWithCells="1" sizeWithCells="1">
                  <from>
                    <xdr:col>0</xdr:col>
                    <xdr:colOff>76200</xdr:colOff>
                    <xdr:row>65</xdr:row>
                    <xdr:rowOff>22860</xdr:rowOff>
                  </from>
                  <to>
                    <xdr:col>0</xdr:col>
                    <xdr:colOff>213360</xdr:colOff>
                    <xdr:row>65</xdr:row>
                    <xdr:rowOff>152400</xdr:rowOff>
                  </to>
                </anchor>
              </controlPr>
            </control>
          </mc:Choice>
        </mc:AlternateContent>
        <mc:AlternateContent xmlns:mc="http://schemas.openxmlformats.org/markup-compatibility/2006">
          <mc:Choice Requires="x14">
            <control shapeId="5223" r:id="rId16" name="Button 109">
              <controlPr defaultSize="0" print="0" autoFill="0" autoPict="0" macro="[0]!Button97_Click">
                <anchor moveWithCells="1" sizeWithCells="1">
                  <from>
                    <xdr:col>0</xdr:col>
                    <xdr:colOff>76200</xdr:colOff>
                    <xdr:row>76</xdr:row>
                    <xdr:rowOff>30480</xdr:rowOff>
                  </from>
                  <to>
                    <xdr:col>0</xdr:col>
                    <xdr:colOff>213360</xdr:colOff>
                    <xdr:row>76</xdr:row>
                    <xdr:rowOff>175260</xdr:rowOff>
                  </to>
                </anchor>
              </controlPr>
            </control>
          </mc:Choice>
        </mc:AlternateContent>
        <mc:AlternateContent xmlns:mc="http://schemas.openxmlformats.org/markup-compatibility/2006">
          <mc:Choice Requires="x14">
            <control shapeId="5224" r:id="rId17" name="Button 104">
              <controlPr defaultSize="0" print="0" autoFill="0" autoPict="0" macro="[0]!Button98_Click">
                <anchor moveWithCells="1">
                  <from>
                    <xdr:col>0</xdr:col>
                    <xdr:colOff>22860</xdr:colOff>
                    <xdr:row>9</xdr:row>
                    <xdr:rowOff>22860</xdr:rowOff>
                  </from>
                  <to>
                    <xdr:col>1</xdr:col>
                    <xdr:colOff>0</xdr:colOff>
                    <xdr:row>9</xdr:row>
                    <xdr:rowOff>152400</xdr:rowOff>
                  </to>
                </anchor>
              </controlPr>
            </control>
          </mc:Choice>
        </mc:AlternateContent>
        <mc:AlternateContent xmlns:mc="http://schemas.openxmlformats.org/markup-compatibility/2006">
          <mc:Choice Requires="x14">
            <control shapeId="5225" r:id="rId18" name="Button 105">
              <controlPr defaultSize="0" print="0" autoFill="0" autoPict="0" macro="[0]!Button98_Click">
                <anchor moveWithCells="1">
                  <from>
                    <xdr:col>0</xdr:col>
                    <xdr:colOff>0</xdr:colOff>
                    <xdr:row>43</xdr:row>
                    <xdr:rowOff>38100</xdr:rowOff>
                  </from>
                  <to>
                    <xdr:col>1</xdr:col>
                    <xdr:colOff>0</xdr:colOff>
                    <xdr:row>43</xdr:row>
                    <xdr:rowOff>175260</xdr:rowOff>
                  </to>
                </anchor>
              </controlPr>
            </control>
          </mc:Choice>
        </mc:AlternateContent>
        <mc:AlternateContent xmlns:mc="http://schemas.openxmlformats.org/markup-compatibility/2006">
          <mc:Choice Requires="x14">
            <control shapeId="5241" r:id="rId19" name="Button 110">
              <controlPr defaultSize="0" print="0" autoFill="0" autoPict="0" macro="[0]!Button97_Click">
                <anchor moveWithCells="1" sizeWithCells="1">
                  <from>
                    <xdr:col>0</xdr:col>
                    <xdr:colOff>76200</xdr:colOff>
                    <xdr:row>87</xdr:row>
                    <xdr:rowOff>22860</xdr:rowOff>
                  </from>
                  <to>
                    <xdr:col>0</xdr:col>
                    <xdr:colOff>213360</xdr:colOff>
                    <xdr:row>87</xdr:row>
                    <xdr:rowOff>175260</xdr:rowOff>
                  </to>
                </anchor>
              </controlPr>
            </control>
          </mc:Choice>
        </mc:AlternateContent>
        <mc:AlternateContent xmlns:mc="http://schemas.openxmlformats.org/markup-compatibility/2006">
          <mc:Choice Requires="x14">
            <control shapeId="5242" r:id="rId20" name="Button 111">
              <controlPr defaultSize="0" print="0" autoFill="0" autoPict="0" macro="[0]!Button97_Click">
                <anchor moveWithCells="1" sizeWithCells="1">
                  <from>
                    <xdr:col>0</xdr:col>
                    <xdr:colOff>68580</xdr:colOff>
                    <xdr:row>98</xdr:row>
                    <xdr:rowOff>38100</xdr:rowOff>
                  </from>
                  <to>
                    <xdr:col>0</xdr:col>
                    <xdr:colOff>190500</xdr:colOff>
                    <xdr:row>98</xdr:row>
                    <xdr:rowOff>175260</xdr:rowOff>
                  </to>
                </anchor>
              </controlPr>
            </control>
          </mc:Choice>
        </mc:AlternateContent>
        <mc:AlternateContent xmlns:mc="http://schemas.openxmlformats.org/markup-compatibility/2006">
          <mc:Choice Requires="x14">
            <control shapeId="5268" r:id="rId21" name="Button 148">
              <controlPr defaultSize="0" print="0" autoFill="0" autoPict="0" macro="[0]!Button148_Click">
                <anchor moveWithCells="1" sizeWithCells="1">
                  <from>
                    <xdr:col>3</xdr:col>
                    <xdr:colOff>22860</xdr:colOff>
                    <xdr:row>8</xdr:row>
                    <xdr:rowOff>22860</xdr:rowOff>
                  </from>
                  <to>
                    <xdr:col>3</xdr:col>
                    <xdr:colOff>297180</xdr:colOff>
                    <xdr:row>8</xdr:row>
                    <xdr:rowOff>190500</xdr:rowOff>
                  </to>
                </anchor>
              </controlPr>
            </control>
          </mc:Choice>
        </mc:AlternateContent>
        <mc:AlternateContent xmlns:mc="http://schemas.openxmlformats.org/markup-compatibility/2006">
          <mc:Choice Requires="x14">
            <control shapeId="5269" r:id="rId22" name="Button 149">
              <controlPr defaultSize="0" print="0" autoFill="0" autoPict="0" macro="[0]!Button27_Click">
                <anchor moveWithCells="1" sizeWithCells="1">
                  <from>
                    <xdr:col>3</xdr:col>
                    <xdr:colOff>22860</xdr:colOff>
                    <xdr:row>21</xdr:row>
                    <xdr:rowOff>0</xdr:rowOff>
                  </from>
                  <to>
                    <xdr:col>4</xdr:col>
                    <xdr:colOff>0</xdr:colOff>
                    <xdr:row>21</xdr:row>
                    <xdr:rowOff>182880</xdr:rowOff>
                  </to>
                </anchor>
              </controlPr>
            </control>
          </mc:Choice>
        </mc:AlternateContent>
        <mc:AlternateContent xmlns:mc="http://schemas.openxmlformats.org/markup-compatibility/2006">
          <mc:Choice Requires="x14">
            <control shapeId="5267" r:id="rId23" name="Button 14">
              <controlPr defaultSize="0" print="0" autoFill="0" autoPict="0" macro="[0]!Button14_Click">
                <anchor moveWithCells="1" sizeWithCells="1">
                  <from>
                    <xdr:col>3</xdr:col>
                    <xdr:colOff>22860</xdr:colOff>
                    <xdr:row>109</xdr:row>
                    <xdr:rowOff>22860</xdr:rowOff>
                  </from>
                  <to>
                    <xdr:col>3</xdr:col>
                    <xdr:colOff>304800</xdr:colOff>
                    <xdr:row>110</xdr:row>
                    <xdr:rowOff>0</xdr:rowOff>
                  </to>
                </anchor>
              </controlPr>
            </control>
          </mc:Choice>
        </mc:AlternateContent>
        <mc:AlternateContent xmlns:mc="http://schemas.openxmlformats.org/markup-compatibility/2006">
          <mc:Choice Requires="x14">
            <control shapeId="5125" r:id="rId24" name="Button 12">
              <controlPr defaultSize="0" print="0" autoFill="0" autoPict="0" macro="[0]!Button13_Click">
                <anchor moveWithCells="1" sizeWithCells="1">
                  <from>
                    <xdr:col>3</xdr:col>
                    <xdr:colOff>22860</xdr:colOff>
                    <xdr:row>87</xdr:row>
                    <xdr:rowOff>0</xdr:rowOff>
                  </from>
                  <to>
                    <xdr:col>3</xdr:col>
                    <xdr:colOff>297180</xdr:colOff>
                    <xdr:row>88</xdr:row>
                    <xdr:rowOff>22860</xdr:rowOff>
                  </to>
                </anchor>
              </controlPr>
            </control>
          </mc:Choice>
        </mc:AlternateContent>
        <mc:AlternateContent xmlns:mc="http://schemas.openxmlformats.org/markup-compatibility/2006">
          <mc:Choice Requires="x14">
            <control shapeId="5197" r:id="rId25" name="Button 13">
              <controlPr defaultSize="0" print="0" autoFill="0" autoPict="0" macro="[0]!Button16_Click">
                <anchor moveWithCells="1" sizeWithCells="1">
                  <from>
                    <xdr:col>3</xdr:col>
                    <xdr:colOff>22860</xdr:colOff>
                    <xdr:row>98</xdr:row>
                    <xdr:rowOff>30480</xdr:rowOff>
                  </from>
                  <to>
                    <xdr:col>3</xdr:col>
                    <xdr:colOff>297180</xdr:colOff>
                    <xdr:row>98</xdr:row>
                    <xdr:rowOff>213360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6000000}">
          <x14:formula1>
            <xm:f>Data1!$K$2:$K$6</xm:f>
          </x14:formula1>
          <xm:sqref>E78:E87 E89:E98 E23:E32 E34:E43 E56:E65 E67:E76 E12:E21 E46:E54</xm:sqref>
        </x14:dataValidation>
        <x14:dataValidation type="list" allowBlank="1" showInputMessage="1" showErrorMessage="1" xr:uid="{00000000-0002-0000-0300-000007000000}">
          <x14:formula1>
            <xm:f>Data1!$L$2:$L$6</xm:f>
          </x14:formula1>
          <xm:sqref>E100:E109</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01">
    <pageSetUpPr fitToPage="1"/>
  </sheetPr>
  <dimension ref="A1:DI130"/>
  <sheetViews>
    <sheetView zoomScale="80" zoomScaleNormal="80" workbookViewId="0">
      <pane xSplit="7" ySplit="6" topLeftCell="AE48" activePane="bottomRight" state="frozen"/>
      <selection pane="topRight" activeCell="H1" sqref="H1"/>
      <selection pane="bottomLeft" activeCell="A7" sqref="A7"/>
      <selection pane="bottomRight" activeCell="AO53" sqref="AO53"/>
    </sheetView>
  </sheetViews>
  <sheetFormatPr defaultColWidth="0" defaultRowHeight="0" customHeight="1" zeroHeight="1"/>
  <cols>
    <col min="1" max="1" width="3.6640625" style="91" customWidth="1"/>
    <col min="2" max="2" width="6.5546875" customWidth="1"/>
    <col min="3" max="3" width="65.6640625" style="2" customWidth="1"/>
    <col min="4" max="4" width="4.5546875" customWidth="1"/>
    <col min="5" max="5" width="16" customWidth="1"/>
    <col min="6" max="7" width="16.33203125" customWidth="1"/>
    <col min="8" max="43" width="13.6640625" customWidth="1"/>
    <col min="44" max="107" width="13.6640625" hidden="1" customWidth="1"/>
    <col min="108" max="108" width="9.33203125" customWidth="1"/>
    <col min="109" max="109" width="9.33203125" style="45" hidden="1" customWidth="1"/>
    <col min="110" max="111" width="9.33203125" hidden="1" customWidth="1"/>
    <col min="112" max="112" width="13.6640625" hidden="1" customWidth="1"/>
    <col min="113" max="113" width="0" hidden="1" customWidth="1"/>
  </cols>
  <sheetData>
    <row r="1" spans="1:112" ht="9" customHeight="1"/>
    <row r="2" spans="1:112" ht="14.4">
      <c r="B2" s="18" t="s">
        <v>162</v>
      </c>
      <c r="C2"/>
    </row>
    <row r="3" spans="1:112" ht="14.4">
      <c r="B3" s="179" t="str">
        <f>IF(INDEX(A2_pav,1,1)=0,"",INDEX(A2_pav,1,1))</f>
        <v>Greičio kontrolės sistemų diegimas;
Eismo saugumo priemonių diegimas susikirtimo su geležinkeliu vietose: a) dviejų lygių pėsčiųjų perėjų įrengimas panaikinant vieno lygio susikirtimus (27 viadukai); c) dviejų lygių pėsčiųjų perėjų (viadukų) modernizavimas (3 viadukai);
Sankryžų rekonstravimas;
Saugaus eismo priemonių, mažinančių arba visiškai šalinančių juodųjų dėmių riziką, įdiegimas (AB „Via Lietuva“);
Jūrų transporto eismo sąlygų gerinimas Šventosios jūrų uoste;
Saugų eismą gerinančių priemonių diegimas TEN-T keliuose (SaF, 3.1.2 veikla)</v>
      </c>
      <c r="C3" s="180"/>
      <c r="D3" s="180"/>
      <c r="E3" s="181"/>
      <c r="F3" s="178"/>
      <c r="G3" s="2"/>
    </row>
    <row r="4" spans="1:112" ht="15" customHeight="1">
      <c r="B4" s="127"/>
      <c r="C4" s="127"/>
      <c r="D4" s="9"/>
      <c r="E4" s="190"/>
      <c r="F4" s="9"/>
    </row>
    <row r="5" spans="1:112" ht="14.4">
      <c r="B5" s="18" t="s">
        <v>202</v>
      </c>
      <c r="C5" s="127"/>
      <c r="F5" s="726" t="s">
        <v>31</v>
      </c>
      <c r="G5" s="727"/>
      <c r="H5" s="33">
        <v>0</v>
      </c>
      <c r="I5" s="33">
        <v>1</v>
      </c>
      <c r="J5" s="33">
        <v>2</v>
      </c>
      <c r="K5" s="33">
        <v>3</v>
      </c>
      <c r="L5" s="33">
        <v>4</v>
      </c>
      <c r="M5" s="33">
        <v>5</v>
      </c>
      <c r="N5" s="33">
        <v>6</v>
      </c>
      <c r="O5" s="33">
        <v>7</v>
      </c>
      <c r="P5" s="33">
        <v>8</v>
      </c>
      <c r="Q5" s="33">
        <v>9</v>
      </c>
      <c r="R5" s="33">
        <v>10</v>
      </c>
      <c r="S5" s="33">
        <v>11</v>
      </c>
      <c r="T5" s="33">
        <v>12</v>
      </c>
      <c r="U5" s="33">
        <v>13</v>
      </c>
      <c r="V5" s="33">
        <v>14</v>
      </c>
      <c r="W5" s="33">
        <v>15</v>
      </c>
      <c r="X5" s="33">
        <v>16</v>
      </c>
      <c r="Y5" s="33">
        <v>17</v>
      </c>
      <c r="Z5" s="33">
        <v>18</v>
      </c>
      <c r="AA5" s="33">
        <v>19</v>
      </c>
      <c r="AB5" s="33">
        <v>20</v>
      </c>
      <c r="AC5" s="33">
        <v>21</v>
      </c>
      <c r="AD5" s="33">
        <v>22</v>
      </c>
      <c r="AE5" s="33">
        <v>23</v>
      </c>
      <c r="AF5" s="33">
        <v>24</v>
      </c>
      <c r="AG5" s="33">
        <v>25</v>
      </c>
      <c r="AH5" s="33">
        <v>26</v>
      </c>
      <c r="AI5" s="33">
        <v>27</v>
      </c>
      <c r="AJ5" s="33">
        <v>28</v>
      </c>
      <c r="AK5" s="33">
        <v>29</v>
      </c>
      <c r="AL5" s="33">
        <v>30</v>
      </c>
      <c r="AM5" s="33">
        <v>31</v>
      </c>
      <c r="AN5" s="33">
        <v>32</v>
      </c>
      <c r="AO5" s="33">
        <v>33</v>
      </c>
      <c r="AP5" s="33">
        <v>34</v>
      </c>
      <c r="AQ5" s="33">
        <v>35</v>
      </c>
      <c r="AR5" s="33">
        <v>36</v>
      </c>
      <c r="AS5" s="33">
        <v>37</v>
      </c>
      <c r="AT5" s="33">
        <v>38</v>
      </c>
      <c r="AU5" s="33">
        <v>39</v>
      </c>
      <c r="AV5" s="33">
        <v>40</v>
      </c>
      <c r="AW5" s="33">
        <v>41</v>
      </c>
      <c r="AX5" s="33">
        <v>42</v>
      </c>
      <c r="AY5" s="33">
        <v>43</v>
      </c>
      <c r="AZ5" s="33">
        <v>44</v>
      </c>
      <c r="BA5" s="33">
        <v>45</v>
      </c>
      <c r="BB5" s="33">
        <v>46</v>
      </c>
      <c r="BC5" s="33">
        <v>47</v>
      </c>
      <c r="BD5" s="33">
        <v>48</v>
      </c>
      <c r="BE5" s="33">
        <v>49</v>
      </c>
      <c r="BF5" s="33">
        <v>50</v>
      </c>
      <c r="BG5" s="33">
        <v>51</v>
      </c>
      <c r="BH5" s="33">
        <v>52</v>
      </c>
      <c r="BI5" s="33">
        <v>53</v>
      </c>
      <c r="BJ5" s="33">
        <v>54</v>
      </c>
      <c r="BK5" s="33">
        <v>55</v>
      </c>
      <c r="BL5" s="33">
        <v>56</v>
      </c>
      <c r="BM5" s="33">
        <v>57</v>
      </c>
      <c r="BN5" s="33">
        <v>58</v>
      </c>
      <c r="BO5" s="33">
        <v>59</v>
      </c>
      <c r="BP5" s="33">
        <v>60</v>
      </c>
      <c r="BQ5" s="33">
        <v>61</v>
      </c>
      <c r="BR5" s="33">
        <v>62</v>
      </c>
      <c r="BS5" s="33">
        <v>63</v>
      </c>
      <c r="BT5" s="33">
        <v>64</v>
      </c>
      <c r="BU5" s="33">
        <v>65</v>
      </c>
      <c r="BV5" s="33">
        <v>66</v>
      </c>
      <c r="BW5" s="33">
        <v>67</v>
      </c>
      <c r="BX5" s="33">
        <v>68</v>
      </c>
      <c r="BY5" s="33">
        <v>69</v>
      </c>
      <c r="BZ5" s="33">
        <v>70</v>
      </c>
      <c r="CA5" s="33">
        <v>71</v>
      </c>
      <c r="CB5" s="33">
        <v>72</v>
      </c>
      <c r="CC5" s="33">
        <v>73</v>
      </c>
      <c r="CD5" s="33">
        <v>74</v>
      </c>
      <c r="CE5" s="33">
        <v>75</v>
      </c>
      <c r="CF5" s="33">
        <v>76</v>
      </c>
      <c r="CG5" s="33">
        <v>77</v>
      </c>
      <c r="CH5" s="33">
        <v>78</v>
      </c>
      <c r="CI5" s="33">
        <v>79</v>
      </c>
      <c r="CJ5" s="33">
        <v>80</v>
      </c>
      <c r="CK5" s="33">
        <v>81</v>
      </c>
      <c r="CL5" s="33">
        <v>82</v>
      </c>
      <c r="CM5" s="33">
        <v>83</v>
      </c>
      <c r="CN5" s="33">
        <v>84</v>
      </c>
      <c r="CO5" s="33">
        <v>85</v>
      </c>
      <c r="CP5" s="33">
        <v>86</v>
      </c>
      <c r="CQ5" s="33">
        <v>87</v>
      </c>
      <c r="CR5" s="33">
        <v>88</v>
      </c>
      <c r="CS5" s="33">
        <v>89</v>
      </c>
      <c r="CT5" s="33">
        <v>90</v>
      </c>
      <c r="CU5" s="33">
        <v>91</v>
      </c>
      <c r="CV5" s="33">
        <v>92</v>
      </c>
      <c r="CW5" s="33">
        <v>93</v>
      </c>
      <c r="CX5" s="33">
        <v>94</v>
      </c>
      <c r="CY5" s="33">
        <v>95</v>
      </c>
      <c r="CZ5" s="33">
        <v>96</v>
      </c>
      <c r="DA5" s="33">
        <v>97</v>
      </c>
      <c r="DB5" s="33">
        <v>98</v>
      </c>
      <c r="DC5" s="33">
        <v>99</v>
      </c>
    </row>
    <row r="6" spans="1:112" s="25" customFormat="1" ht="32.25" customHeight="1">
      <c r="A6" s="175"/>
      <c r="B6" s="12" t="s">
        <v>3</v>
      </c>
      <c r="C6" s="13" t="s">
        <v>159</v>
      </c>
      <c r="D6" s="13"/>
      <c r="E6" s="13" t="s">
        <v>206</v>
      </c>
      <c r="F6" s="13" t="s">
        <v>33</v>
      </c>
      <c r="G6" s="12" t="s">
        <v>32</v>
      </c>
      <c r="H6" s="12" t="str">
        <f ca="1">IF(PVP="",TEXT(TODAY(),"yyyy"),TEXT(PVP,"yyyy"))</f>
        <v>2022</v>
      </c>
      <c r="I6" s="12">
        <f ca="1">$H$6+I5</f>
        <v>2023</v>
      </c>
      <c r="J6" s="12">
        <f t="shared" ref="J6:BU6" ca="1" si="0">$H$6+J5</f>
        <v>2024</v>
      </c>
      <c r="K6" s="12">
        <f t="shared" ca="1" si="0"/>
        <v>2025</v>
      </c>
      <c r="L6" s="12">
        <f t="shared" ca="1" si="0"/>
        <v>2026</v>
      </c>
      <c r="M6" s="12">
        <f t="shared" ca="1" si="0"/>
        <v>2027</v>
      </c>
      <c r="N6" s="12">
        <f t="shared" ca="1" si="0"/>
        <v>2028</v>
      </c>
      <c r="O6" s="12">
        <f t="shared" ca="1" si="0"/>
        <v>2029</v>
      </c>
      <c r="P6" s="12">
        <f t="shared" ca="1" si="0"/>
        <v>2030</v>
      </c>
      <c r="Q6" s="12">
        <f t="shared" ca="1" si="0"/>
        <v>2031</v>
      </c>
      <c r="R6" s="12">
        <f t="shared" ca="1" si="0"/>
        <v>2032</v>
      </c>
      <c r="S6" s="12">
        <f t="shared" ca="1" si="0"/>
        <v>2033</v>
      </c>
      <c r="T6" s="12">
        <f t="shared" ca="1" si="0"/>
        <v>2034</v>
      </c>
      <c r="U6" s="12">
        <f t="shared" ca="1" si="0"/>
        <v>2035</v>
      </c>
      <c r="V6" s="12">
        <f t="shared" ca="1" si="0"/>
        <v>2036</v>
      </c>
      <c r="W6" s="12">
        <f t="shared" ca="1" si="0"/>
        <v>2037</v>
      </c>
      <c r="X6" s="12">
        <f t="shared" ca="1" si="0"/>
        <v>2038</v>
      </c>
      <c r="Y6" s="12">
        <f t="shared" ca="1" si="0"/>
        <v>2039</v>
      </c>
      <c r="Z6" s="12">
        <f t="shared" ca="1" si="0"/>
        <v>2040</v>
      </c>
      <c r="AA6" s="12">
        <f t="shared" ca="1" si="0"/>
        <v>2041</v>
      </c>
      <c r="AB6" s="12">
        <f t="shared" ca="1" si="0"/>
        <v>2042</v>
      </c>
      <c r="AC6" s="12">
        <f t="shared" ca="1" si="0"/>
        <v>2043</v>
      </c>
      <c r="AD6" s="12">
        <f t="shared" ca="1" si="0"/>
        <v>2044</v>
      </c>
      <c r="AE6" s="12">
        <f t="shared" ca="1" si="0"/>
        <v>2045</v>
      </c>
      <c r="AF6" s="12">
        <f t="shared" ca="1" si="0"/>
        <v>2046</v>
      </c>
      <c r="AG6" s="12">
        <f t="shared" ca="1" si="0"/>
        <v>2047</v>
      </c>
      <c r="AH6" s="12">
        <f t="shared" ca="1" si="0"/>
        <v>2048</v>
      </c>
      <c r="AI6" s="12">
        <f t="shared" ca="1" si="0"/>
        <v>2049</v>
      </c>
      <c r="AJ6" s="12">
        <f t="shared" ca="1" si="0"/>
        <v>2050</v>
      </c>
      <c r="AK6" s="12">
        <f t="shared" ca="1" si="0"/>
        <v>2051</v>
      </c>
      <c r="AL6" s="12">
        <f t="shared" ca="1" si="0"/>
        <v>2052</v>
      </c>
      <c r="AM6" s="12">
        <f t="shared" ca="1" si="0"/>
        <v>2053</v>
      </c>
      <c r="AN6" s="12">
        <f t="shared" ca="1" si="0"/>
        <v>2054</v>
      </c>
      <c r="AO6" s="12">
        <f t="shared" ca="1" si="0"/>
        <v>2055</v>
      </c>
      <c r="AP6" s="12">
        <f t="shared" ca="1" si="0"/>
        <v>2056</v>
      </c>
      <c r="AQ6" s="12">
        <f t="shared" ca="1" si="0"/>
        <v>2057</v>
      </c>
      <c r="AR6" s="12">
        <f t="shared" ca="1" si="0"/>
        <v>2058</v>
      </c>
      <c r="AS6" s="12">
        <f t="shared" ca="1" si="0"/>
        <v>2059</v>
      </c>
      <c r="AT6" s="12">
        <f t="shared" ca="1" si="0"/>
        <v>2060</v>
      </c>
      <c r="AU6" s="12">
        <f t="shared" ca="1" si="0"/>
        <v>2061</v>
      </c>
      <c r="AV6" s="12">
        <f t="shared" ca="1" si="0"/>
        <v>2062</v>
      </c>
      <c r="AW6" s="12">
        <f t="shared" ca="1" si="0"/>
        <v>2063</v>
      </c>
      <c r="AX6" s="12">
        <f t="shared" ca="1" si="0"/>
        <v>2064</v>
      </c>
      <c r="AY6" s="12">
        <f t="shared" ca="1" si="0"/>
        <v>2065</v>
      </c>
      <c r="AZ6" s="12">
        <f t="shared" ca="1" si="0"/>
        <v>2066</v>
      </c>
      <c r="BA6" s="12">
        <f t="shared" ca="1" si="0"/>
        <v>2067</v>
      </c>
      <c r="BB6" s="12">
        <f t="shared" ca="1" si="0"/>
        <v>2068</v>
      </c>
      <c r="BC6" s="12">
        <f t="shared" ca="1" si="0"/>
        <v>2069</v>
      </c>
      <c r="BD6" s="12">
        <f t="shared" ca="1" si="0"/>
        <v>2070</v>
      </c>
      <c r="BE6" s="12">
        <f t="shared" ca="1" si="0"/>
        <v>2071</v>
      </c>
      <c r="BF6" s="12">
        <f t="shared" ca="1" si="0"/>
        <v>2072</v>
      </c>
      <c r="BG6" s="12">
        <f t="shared" ca="1" si="0"/>
        <v>2073</v>
      </c>
      <c r="BH6" s="12">
        <f t="shared" ca="1" si="0"/>
        <v>2074</v>
      </c>
      <c r="BI6" s="12">
        <f t="shared" ca="1" si="0"/>
        <v>2075</v>
      </c>
      <c r="BJ6" s="12">
        <f t="shared" ca="1" si="0"/>
        <v>2076</v>
      </c>
      <c r="BK6" s="12">
        <f t="shared" ca="1" si="0"/>
        <v>2077</v>
      </c>
      <c r="BL6" s="12">
        <f t="shared" ca="1" si="0"/>
        <v>2078</v>
      </c>
      <c r="BM6" s="12">
        <f t="shared" ca="1" si="0"/>
        <v>2079</v>
      </c>
      <c r="BN6" s="12">
        <f t="shared" ca="1" si="0"/>
        <v>2080</v>
      </c>
      <c r="BO6" s="12">
        <f t="shared" ca="1" si="0"/>
        <v>2081</v>
      </c>
      <c r="BP6" s="12">
        <f t="shared" ca="1" si="0"/>
        <v>2082</v>
      </c>
      <c r="BQ6" s="12">
        <f t="shared" ca="1" si="0"/>
        <v>2083</v>
      </c>
      <c r="BR6" s="12">
        <f t="shared" ca="1" si="0"/>
        <v>2084</v>
      </c>
      <c r="BS6" s="12">
        <f t="shared" ca="1" si="0"/>
        <v>2085</v>
      </c>
      <c r="BT6" s="12">
        <f t="shared" ca="1" si="0"/>
        <v>2086</v>
      </c>
      <c r="BU6" s="12">
        <f t="shared" ca="1" si="0"/>
        <v>2087</v>
      </c>
      <c r="BV6" s="12">
        <f t="shared" ref="BV6:DC6" ca="1" si="1">$H$6+BV5</f>
        <v>2088</v>
      </c>
      <c r="BW6" s="12">
        <f t="shared" ca="1" si="1"/>
        <v>2089</v>
      </c>
      <c r="BX6" s="12">
        <f t="shared" ca="1" si="1"/>
        <v>2090</v>
      </c>
      <c r="BY6" s="12">
        <f t="shared" ca="1" si="1"/>
        <v>2091</v>
      </c>
      <c r="BZ6" s="12">
        <f t="shared" ca="1" si="1"/>
        <v>2092</v>
      </c>
      <c r="CA6" s="12">
        <f t="shared" ca="1" si="1"/>
        <v>2093</v>
      </c>
      <c r="CB6" s="12">
        <f t="shared" ca="1" si="1"/>
        <v>2094</v>
      </c>
      <c r="CC6" s="12">
        <f t="shared" ca="1" si="1"/>
        <v>2095</v>
      </c>
      <c r="CD6" s="12">
        <f t="shared" ca="1" si="1"/>
        <v>2096</v>
      </c>
      <c r="CE6" s="12">
        <f t="shared" ca="1" si="1"/>
        <v>2097</v>
      </c>
      <c r="CF6" s="12">
        <f t="shared" ca="1" si="1"/>
        <v>2098</v>
      </c>
      <c r="CG6" s="12">
        <f t="shared" ca="1" si="1"/>
        <v>2099</v>
      </c>
      <c r="CH6" s="12">
        <f t="shared" ca="1" si="1"/>
        <v>2100</v>
      </c>
      <c r="CI6" s="12">
        <f t="shared" ca="1" si="1"/>
        <v>2101</v>
      </c>
      <c r="CJ6" s="12">
        <f t="shared" ca="1" si="1"/>
        <v>2102</v>
      </c>
      <c r="CK6" s="12">
        <f t="shared" ca="1" si="1"/>
        <v>2103</v>
      </c>
      <c r="CL6" s="12">
        <f t="shared" ca="1" si="1"/>
        <v>2104</v>
      </c>
      <c r="CM6" s="12">
        <f t="shared" ca="1" si="1"/>
        <v>2105</v>
      </c>
      <c r="CN6" s="12">
        <f t="shared" ca="1" si="1"/>
        <v>2106</v>
      </c>
      <c r="CO6" s="12">
        <f t="shared" ca="1" si="1"/>
        <v>2107</v>
      </c>
      <c r="CP6" s="12">
        <f t="shared" ca="1" si="1"/>
        <v>2108</v>
      </c>
      <c r="CQ6" s="12">
        <f t="shared" ca="1" si="1"/>
        <v>2109</v>
      </c>
      <c r="CR6" s="12">
        <f t="shared" ca="1" si="1"/>
        <v>2110</v>
      </c>
      <c r="CS6" s="12">
        <f t="shared" ca="1" si="1"/>
        <v>2111</v>
      </c>
      <c r="CT6" s="12">
        <f t="shared" ca="1" si="1"/>
        <v>2112</v>
      </c>
      <c r="CU6" s="12">
        <f t="shared" ca="1" si="1"/>
        <v>2113</v>
      </c>
      <c r="CV6" s="12">
        <f t="shared" ca="1" si="1"/>
        <v>2114</v>
      </c>
      <c r="CW6" s="12">
        <f t="shared" ca="1" si="1"/>
        <v>2115</v>
      </c>
      <c r="CX6" s="12">
        <f t="shared" ca="1" si="1"/>
        <v>2116</v>
      </c>
      <c r="CY6" s="12">
        <f t="shared" ca="1" si="1"/>
        <v>2117</v>
      </c>
      <c r="CZ6" s="12">
        <f t="shared" ca="1" si="1"/>
        <v>2118</v>
      </c>
      <c r="DA6" s="12">
        <f t="shared" ca="1" si="1"/>
        <v>2119</v>
      </c>
      <c r="DB6" s="12">
        <f t="shared" ca="1" si="1"/>
        <v>2120</v>
      </c>
      <c r="DC6" s="12">
        <f t="shared" ca="1" si="1"/>
        <v>2121</v>
      </c>
      <c r="DE6" s="46">
        <f>SUM(DE7:DE116)</f>
        <v>0</v>
      </c>
      <c r="DF6" s="46">
        <f>SUM(DF7:DF116)</f>
        <v>705</v>
      </c>
      <c r="DG6" s="25" t="s">
        <v>227</v>
      </c>
      <c r="DH6" s="25" t="s">
        <v>249</v>
      </c>
    </row>
    <row r="7" spans="1:112" ht="14.4">
      <c r="B7" s="5" t="s">
        <v>16</v>
      </c>
      <c r="C7" s="15" t="s">
        <v>38</v>
      </c>
      <c r="D7" s="5"/>
      <c r="E7" s="5"/>
      <c r="F7" s="34">
        <f>F8+F9+F88-F99+F110</f>
        <v>98218072.253857315</v>
      </c>
      <c r="G7" s="34">
        <f>SUMIF($H$5:$DC$5,"&lt;="&amp;PAL,$H7:$DC7)</f>
        <v>130981410.472817</v>
      </c>
      <c r="H7" s="34">
        <f t="shared" ref="H7:AM7" si="2">H8+H9+H88-H99-H110</f>
        <v>0</v>
      </c>
      <c r="I7" s="34">
        <f t="shared" si="2"/>
        <v>1827812</v>
      </c>
      <c r="J7" s="34">
        <f t="shared" si="2"/>
        <v>858885.92</v>
      </c>
      <c r="K7" s="34">
        <f t="shared" si="2"/>
        <v>-66340.406278274953</v>
      </c>
      <c r="L7" s="34">
        <f t="shared" si="2"/>
        <v>41652446.093721725</v>
      </c>
      <c r="M7" s="34">
        <f t="shared" si="2"/>
        <v>45762420.093721725</v>
      </c>
      <c r="N7" s="34">
        <f t="shared" si="2"/>
        <v>16875137.633721724</v>
      </c>
      <c r="O7" s="34">
        <f t="shared" si="2"/>
        <v>9082927.593721725</v>
      </c>
      <c r="P7" s="34">
        <f t="shared" si="2"/>
        <v>-175872.40627827524</v>
      </c>
      <c r="Q7" s="34">
        <f t="shared" si="2"/>
        <v>-175872.40627827524</v>
      </c>
      <c r="R7" s="34">
        <f t="shared" si="2"/>
        <v>-175872.40627827524</v>
      </c>
      <c r="S7" s="34">
        <f t="shared" si="2"/>
        <v>-175872.40627827524</v>
      </c>
      <c r="T7" s="34">
        <f t="shared" si="2"/>
        <v>-361491.82627827523</v>
      </c>
      <c r="U7" s="34">
        <f t="shared" si="2"/>
        <v>-3363182.3262782753</v>
      </c>
      <c r="V7" s="34">
        <f t="shared" si="2"/>
        <v>-180542.32627827523</v>
      </c>
      <c r="W7" s="34">
        <f t="shared" si="2"/>
        <v>-1047507.8262782751</v>
      </c>
      <c r="X7" s="34">
        <f t="shared" si="2"/>
        <v>-180542.32627827523</v>
      </c>
      <c r="Y7" s="34">
        <f t="shared" si="2"/>
        <v>407.17372172477189</v>
      </c>
      <c r="Z7" s="34">
        <f t="shared" si="2"/>
        <v>3002097.6737217247</v>
      </c>
      <c r="AA7" s="34">
        <f t="shared" si="2"/>
        <v>-180542.32627827523</v>
      </c>
      <c r="AB7" s="34">
        <f t="shared" si="2"/>
        <v>686423.17372172489</v>
      </c>
      <c r="AC7" s="34">
        <f t="shared" si="2"/>
        <v>-180542.32627827523</v>
      </c>
      <c r="AD7" s="34">
        <f t="shared" si="2"/>
        <v>-482124.82627827529</v>
      </c>
      <c r="AE7" s="34">
        <f t="shared" si="2"/>
        <v>-5484942.3262782749</v>
      </c>
      <c r="AF7" s="34">
        <f t="shared" si="2"/>
        <v>-180542.32627827523</v>
      </c>
      <c r="AG7" s="34">
        <f t="shared" si="2"/>
        <v>-1625484.8262782751</v>
      </c>
      <c r="AH7" s="34">
        <f t="shared" si="2"/>
        <v>-180542.32627827523</v>
      </c>
      <c r="AI7" s="34">
        <f t="shared" si="2"/>
        <v>12470.47372172476</v>
      </c>
      <c r="AJ7" s="34">
        <f t="shared" si="2"/>
        <v>3214273.6737217247</v>
      </c>
      <c r="AK7" s="34">
        <f t="shared" si="2"/>
        <v>1025787.6737217248</v>
      </c>
      <c r="AL7" s="34">
        <f t="shared" si="2"/>
        <v>744220.87372172484</v>
      </c>
      <c r="AM7" s="34">
        <f t="shared" si="2"/>
        <v>-180542.32627827523</v>
      </c>
      <c r="AN7" s="34">
        <f t="shared" ref="AN7:BS7" si="3">AN8+AN9+AN88-AN99-AN110</f>
        <v>5357961.6737217251</v>
      </c>
      <c r="AO7" s="34">
        <f t="shared" si="3"/>
        <v>16793537.673721723</v>
      </c>
      <c r="AP7" s="34">
        <f t="shared" si="3"/>
        <v>-180542.32627827523</v>
      </c>
      <c r="AQ7" s="34">
        <f t="shared" si="3"/>
        <v>-1336496.3262782751</v>
      </c>
      <c r="AR7" s="34">
        <f t="shared" si="3"/>
        <v>-160179.64306398953</v>
      </c>
      <c r="AS7" s="34">
        <f t="shared" si="3"/>
        <v>-160179.64306398953</v>
      </c>
      <c r="AT7" s="34">
        <f t="shared" si="3"/>
        <v>-160179.64306398953</v>
      </c>
      <c r="AU7" s="34">
        <f t="shared" si="3"/>
        <v>-160179.64306398953</v>
      </c>
      <c r="AV7" s="34">
        <f t="shared" si="3"/>
        <v>-160179.64306398953</v>
      </c>
      <c r="AW7" s="34">
        <f t="shared" si="3"/>
        <v>-160179.64306398953</v>
      </c>
      <c r="AX7" s="34">
        <f t="shared" si="3"/>
        <v>-160179.64306398953</v>
      </c>
      <c r="AY7" s="34">
        <f t="shared" si="3"/>
        <v>-160179.64306398953</v>
      </c>
      <c r="AZ7" s="34">
        <f t="shared" si="3"/>
        <v>-160179.64306398953</v>
      </c>
      <c r="BA7" s="34">
        <f t="shared" si="3"/>
        <v>-160179.64306398953</v>
      </c>
      <c r="BB7" s="34">
        <f t="shared" si="3"/>
        <v>-160179.64306398953</v>
      </c>
      <c r="BC7" s="34">
        <f t="shared" si="3"/>
        <v>-160179.64306398953</v>
      </c>
      <c r="BD7" s="34">
        <f t="shared" si="3"/>
        <v>-160179.64306398953</v>
      </c>
      <c r="BE7" s="34">
        <f t="shared" si="3"/>
        <v>-160179.64306398953</v>
      </c>
      <c r="BF7" s="34">
        <f t="shared" si="3"/>
        <v>-160179.64306398953</v>
      </c>
      <c r="BG7" s="34">
        <f t="shared" si="3"/>
        <v>-160179.64306398953</v>
      </c>
      <c r="BH7" s="34">
        <f t="shared" si="3"/>
        <v>-160179.64306398953</v>
      </c>
      <c r="BI7" s="34">
        <f t="shared" si="3"/>
        <v>-160179.64306398953</v>
      </c>
      <c r="BJ7" s="34">
        <f t="shared" si="3"/>
        <v>-160179.64306398953</v>
      </c>
      <c r="BK7" s="34">
        <f t="shared" si="3"/>
        <v>-160179.64306398953</v>
      </c>
      <c r="BL7" s="34">
        <f t="shared" si="3"/>
        <v>-160179.64306398953</v>
      </c>
      <c r="BM7" s="34">
        <f t="shared" si="3"/>
        <v>-160179.64306398953</v>
      </c>
      <c r="BN7" s="34">
        <f t="shared" si="3"/>
        <v>-160179.64306398953</v>
      </c>
      <c r="BO7" s="34">
        <f t="shared" si="3"/>
        <v>-160179.64306398953</v>
      </c>
      <c r="BP7" s="34">
        <f t="shared" si="3"/>
        <v>-160179.64306398953</v>
      </c>
      <c r="BQ7" s="34">
        <f t="shared" si="3"/>
        <v>-160179.64306398953</v>
      </c>
      <c r="BR7" s="34">
        <f t="shared" si="3"/>
        <v>-160179.64306398953</v>
      </c>
      <c r="BS7" s="34">
        <f t="shared" si="3"/>
        <v>-160179.64306398953</v>
      </c>
      <c r="BT7" s="34">
        <f t="shared" ref="BT7:CY7" si="4">BT8+BT9+BT88-BT99-BT110</f>
        <v>-160179.64306398953</v>
      </c>
      <c r="BU7" s="34">
        <f t="shared" si="4"/>
        <v>-160179.64306398953</v>
      </c>
      <c r="BV7" s="34">
        <f t="shared" si="4"/>
        <v>-160179.64306398953</v>
      </c>
      <c r="BW7" s="34">
        <f t="shared" si="4"/>
        <v>-160179.64306398953</v>
      </c>
      <c r="BX7" s="34">
        <f t="shared" si="4"/>
        <v>-160179.64306398953</v>
      </c>
      <c r="BY7" s="34">
        <f t="shared" si="4"/>
        <v>-160179.64306398953</v>
      </c>
      <c r="BZ7" s="34">
        <f t="shared" si="4"/>
        <v>-160179.64306398953</v>
      </c>
      <c r="CA7" s="34">
        <f t="shared" si="4"/>
        <v>-160179.64306398953</v>
      </c>
      <c r="CB7" s="34">
        <f t="shared" si="4"/>
        <v>-160179.64306398953</v>
      </c>
      <c r="CC7" s="34">
        <f t="shared" si="4"/>
        <v>-160179.64306398953</v>
      </c>
      <c r="CD7" s="34">
        <f t="shared" si="4"/>
        <v>-160179.64306398953</v>
      </c>
      <c r="CE7" s="34">
        <f t="shared" si="4"/>
        <v>-160179.64306398953</v>
      </c>
      <c r="CF7" s="34">
        <f t="shared" si="4"/>
        <v>-160179.64306398953</v>
      </c>
      <c r="CG7" s="34">
        <f t="shared" si="4"/>
        <v>-160179.64306398953</v>
      </c>
      <c r="CH7" s="34">
        <f t="shared" si="4"/>
        <v>-160179.64306398953</v>
      </c>
      <c r="CI7" s="34">
        <f t="shared" si="4"/>
        <v>-160179.64306398953</v>
      </c>
      <c r="CJ7" s="34">
        <f t="shared" si="4"/>
        <v>-160179.64306398953</v>
      </c>
      <c r="CK7" s="34">
        <f t="shared" si="4"/>
        <v>-160179.64306398953</v>
      </c>
      <c r="CL7" s="34">
        <f t="shared" si="4"/>
        <v>-160179.64306398953</v>
      </c>
      <c r="CM7" s="34">
        <f t="shared" si="4"/>
        <v>-160179.64306398953</v>
      </c>
      <c r="CN7" s="34">
        <f t="shared" si="4"/>
        <v>-160179.64306398953</v>
      </c>
      <c r="CO7" s="34">
        <f t="shared" si="4"/>
        <v>-160179.64306398953</v>
      </c>
      <c r="CP7" s="34">
        <f t="shared" si="4"/>
        <v>-160179.64306398953</v>
      </c>
      <c r="CQ7" s="34">
        <f t="shared" si="4"/>
        <v>-160179.64306398953</v>
      </c>
      <c r="CR7" s="34">
        <f t="shared" si="4"/>
        <v>-160179.64306398953</v>
      </c>
      <c r="CS7" s="34">
        <f t="shared" si="4"/>
        <v>-160179.64306398953</v>
      </c>
      <c r="CT7" s="34">
        <f t="shared" si="4"/>
        <v>-160179.64306398953</v>
      </c>
      <c r="CU7" s="34">
        <f t="shared" si="4"/>
        <v>-160179.64306398953</v>
      </c>
      <c r="CV7" s="34">
        <f t="shared" si="4"/>
        <v>-160179.64306398953</v>
      </c>
      <c r="CW7" s="34">
        <f t="shared" si="4"/>
        <v>-160179.64306398953</v>
      </c>
      <c r="CX7" s="34">
        <f t="shared" si="4"/>
        <v>-160179.64306398953</v>
      </c>
      <c r="CY7" s="34">
        <f t="shared" si="4"/>
        <v>-160179.64306398953</v>
      </c>
      <c r="CZ7" s="34">
        <f t="shared" ref="CZ7:DC7" si="5">CZ8+CZ9+CZ88-CZ99-CZ110</f>
        <v>-160179.64306398953</v>
      </c>
      <c r="DA7" s="34">
        <f t="shared" si="5"/>
        <v>-160179.64306398953</v>
      </c>
      <c r="DB7" s="34">
        <f t="shared" si="5"/>
        <v>-160179.64306398953</v>
      </c>
      <c r="DC7" s="34">
        <f t="shared" si="5"/>
        <v>-160179.64306398953</v>
      </c>
      <c r="DF7" s="45">
        <f t="shared" ref="DF7:DF11" si="6">COUNTIF($H7:$DC7,"&lt;&gt;0")</f>
        <v>99</v>
      </c>
    </row>
    <row r="8" spans="1:112" ht="14.4">
      <c r="B8" s="5" t="s">
        <v>18</v>
      </c>
      <c r="C8" s="15" t="s">
        <v>157</v>
      </c>
      <c r="D8" s="15"/>
      <c r="E8" s="3"/>
      <c r="F8" s="11">
        <f>SUM(F20,F31,F42,F53,F64,F75,F86)</f>
        <v>7850001.2793169497</v>
      </c>
      <c r="G8" s="34">
        <f>SUMIF($H$5:$DC$5,"&lt;="&amp;PAL,$H8:$DC8)</f>
        <v>28203700</v>
      </c>
      <c r="H8" s="11">
        <f t="shared" ref="H8:AM8" si="7">SUM(H20,H31,H42,H53,H64,H75,H86)</f>
        <v>0</v>
      </c>
      <c r="I8" s="11">
        <f t="shared" si="7"/>
        <v>0</v>
      </c>
      <c r="J8" s="11">
        <f t="shared" si="7"/>
        <v>0</v>
      </c>
      <c r="K8" s="11">
        <f t="shared" si="7"/>
        <v>0</v>
      </c>
      <c r="L8" s="11">
        <f t="shared" si="7"/>
        <v>0</v>
      </c>
      <c r="M8" s="11">
        <f t="shared" si="7"/>
        <v>0</v>
      </c>
      <c r="N8" s="11">
        <f t="shared" si="7"/>
        <v>0</v>
      </c>
      <c r="O8" s="11">
        <f t="shared" si="7"/>
        <v>0</v>
      </c>
      <c r="P8" s="11">
        <f t="shared" si="7"/>
        <v>0</v>
      </c>
      <c r="Q8" s="11">
        <f t="shared" si="7"/>
        <v>0</v>
      </c>
      <c r="R8" s="11">
        <f t="shared" si="7"/>
        <v>0</v>
      </c>
      <c r="S8" s="11">
        <f t="shared" si="7"/>
        <v>0</v>
      </c>
      <c r="T8" s="11">
        <f t="shared" si="7"/>
        <v>0</v>
      </c>
      <c r="U8" s="11">
        <f t="shared" si="7"/>
        <v>0</v>
      </c>
      <c r="V8" s="11">
        <f t="shared" si="7"/>
        <v>0</v>
      </c>
      <c r="W8" s="11">
        <f t="shared" si="7"/>
        <v>0</v>
      </c>
      <c r="X8" s="11">
        <f t="shared" si="7"/>
        <v>0</v>
      </c>
      <c r="Y8" s="11">
        <f t="shared" si="7"/>
        <v>0</v>
      </c>
      <c r="Z8" s="11">
        <f t="shared" si="7"/>
        <v>0</v>
      </c>
      <c r="AA8" s="11">
        <f t="shared" si="7"/>
        <v>0</v>
      </c>
      <c r="AB8" s="11">
        <f t="shared" si="7"/>
        <v>0</v>
      </c>
      <c r="AC8" s="11">
        <f t="shared" si="7"/>
        <v>0</v>
      </c>
      <c r="AD8" s="11">
        <f t="shared" si="7"/>
        <v>0</v>
      </c>
      <c r="AE8" s="11">
        <f t="shared" si="7"/>
        <v>0</v>
      </c>
      <c r="AF8" s="11">
        <f t="shared" si="7"/>
        <v>0</v>
      </c>
      <c r="AG8" s="11">
        <f t="shared" si="7"/>
        <v>0</v>
      </c>
      <c r="AH8" s="11">
        <f t="shared" si="7"/>
        <v>0</v>
      </c>
      <c r="AI8" s="11">
        <f t="shared" si="7"/>
        <v>0</v>
      </c>
      <c r="AJ8" s="11">
        <f t="shared" si="7"/>
        <v>0</v>
      </c>
      <c r="AK8" s="11">
        <f t="shared" si="7"/>
        <v>1206330</v>
      </c>
      <c r="AL8" s="11">
        <f t="shared" si="7"/>
        <v>0</v>
      </c>
      <c r="AM8" s="11">
        <f t="shared" si="7"/>
        <v>0</v>
      </c>
      <c r="AN8" s="11">
        <f t="shared" ref="AN8:BS8" si="8">SUM(AN20,AN31,AN42,AN53,AN64,AN75,AN86)</f>
        <v>5779770</v>
      </c>
      <c r="AO8" s="11">
        <f t="shared" si="8"/>
        <v>21217600</v>
      </c>
      <c r="AP8" s="11">
        <f t="shared" si="8"/>
        <v>0</v>
      </c>
      <c r="AQ8" s="11">
        <f t="shared" si="8"/>
        <v>0</v>
      </c>
      <c r="AR8" s="11">
        <f t="shared" si="8"/>
        <v>0</v>
      </c>
      <c r="AS8" s="11">
        <f t="shared" si="8"/>
        <v>0</v>
      </c>
      <c r="AT8" s="11">
        <f t="shared" si="8"/>
        <v>0</v>
      </c>
      <c r="AU8" s="11">
        <f t="shared" si="8"/>
        <v>0</v>
      </c>
      <c r="AV8" s="11">
        <f t="shared" si="8"/>
        <v>0</v>
      </c>
      <c r="AW8" s="11">
        <f t="shared" si="8"/>
        <v>0</v>
      </c>
      <c r="AX8" s="11">
        <f t="shared" si="8"/>
        <v>0</v>
      </c>
      <c r="AY8" s="11">
        <f t="shared" si="8"/>
        <v>0</v>
      </c>
      <c r="AZ8" s="11">
        <f t="shared" si="8"/>
        <v>0</v>
      </c>
      <c r="BA8" s="11">
        <f t="shared" si="8"/>
        <v>0</v>
      </c>
      <c r="BB8" s="11">
        <f t="shared" si="8"/>
        <v>0</v>
      </c>
      <c r="BC8" s="11">
        <f t="shared" si="8"/>
        <v>0</v>
      </c>
      <c r="BD8" s="11">
        <f t="shared" si="8"/>
        <v>0</v>
      </c>
      <c r="BE8" s="11">
        <f t="shared" si="8"/>
        <v>0</v>
      </c>
      <c r="BF8" s="11">
        <f t="shared" si="8"/>
        <v>0</v>
      </c>
      <c r="BG8" s="11">
        <f t="shared" si="8"/>
        <v>0</v>
      </c>
      <c r="BH8" s="11">
        <f t="shared" si="8"/>
        <v>0</v>
      </c>
      <c r="BI8" s="11">
        <f t="shared" si="8"/>
        <v>0</v>
      </c>
      <c r="BJ8" s="11">
        <f t="shared" si="8"/>
        <v>0</v>
      </c>
      <c r="BK8" s="11">
        <f t="shared" si="8"/>
        <v>0</v>
      </c>
      <c r="BL8" s="11">
        <f t="shared" si="8"/>
        <v>0</v>
      </c>
      <c r="BM8" s="11">
        <f t="shared" si="8"/>
        <v>0</v>
      </c>
      <c r="BN8" s="11">
        <f t="shared" si="8"/>
        <v>0</v>
      </c>
      <c r="BO8" s="11">
        <f t="shared" si="8"/>
        <v>0</v>
      </c>
      <c r="BP8" s="11">
        <f t="shared" si="8"/>
        <v>0</v>
      </c>
      <c r="BQ8" s="11">
        <f t="shared" si="8"/>
        <v>0</v>
      </c>
      <c r="BR8" s="11">
        <f t="shared" si="8"/>
        <v>0</v>
      </c>
      <c r="BS8" s="11">
        <f t="shared" si="8"/>
        <v>0</v>
      </c>
      <c r="BT8" s="11">
        <f t="shared" ref="BT8:DC8" si="9">SUM(BT20,BT31,BT42,BT53,BT64,BT75,BT86)</f>
        <v>0</v>
      </c>
      <c r="BU8" s="11">
        <f t="shared" si="9"/>
        <v>0</v>
      </c>
      <c r="BV8" s="11">
        <f t="shared" si="9"/>
        <v>0</v>
      </c>
      <c r="BW8" s="11">
        <f t="shared" si="9"/>
        <v>0</v>
      </c>
      <c r="BX8" s="11">
        <f t="shared" si="9"/>
        <v>0</v>
      </c>
      <c r="BY8" s="11">
        <f t="shared" si="9"/>
        <v>0</v>
      </c>
      <c r="BZ8" s="11">
        <f t="shared" si="9"/>
        <v>0</v>
      </c>
      <c r="CA8" s="11">
        <f t="shared" si="9"/>
        <v>0</v>
      </c>
      <c r="CB8" s="11">
        <f t="shared" si="9"/>
        <v>0</v>
      </c>
      <c r="CC8" s="11">
        <f t="shared" si="9"/>
        <v>0</v>
      </c>
      <c r="CD8" s="11">
        <f t="shared" si="9"/>
        <v>0</v>
      </c>
      <c r="CE8" s="11">
        <f t="shared" si="9"/>
        <v>0</v>
      </c>
      <c r="CF8" s="11">
        <f t="shared" si="9"/>
        <v>0</v>
      </c>
      <c r="CG8" s="11">
        <f t="shared" si="9"/>
        <v>0</v>
      </c>
      <c r="CH8" s="11">
        <f t="shared" si="9"/>
        <v>0</v>
      </c>
      <c r="CI8" s="11">
        <f t="shared" si="9"/>
        <v>0</v>
      </c>
      <c r="CJ8" s="11">
        <f t="shared" si="9"/>
        <v>0</v>
      </c>
      <c r="CK8" s="11">
        <f t="shared" si="9"/>
        <v>0</v>
      </c>
      <c r="CL8" s="11">
        <f t="shared" si="9"/>
        <v>0</v>
      </c>
      <c r="CM8" s="11">
        <f t="shared" si="9"/>
        <v>0</v>
      </c>
      <c r="CN8" s="11">
        <f t="shared" si="9"/>
        <v>0</v>
      </c>
      <c r="CO8" s="11">
        <f t="shared" si="9"/>
        <v>0</v>
      </c>
      <c r="CP8" s="11">
        <f t="shared" si="9"/>
        <v>0</v>
      </c>
      <c r="CQ8" s="11">
        <f t="shared" si="9"/>
        <v>0</v>
      </c>
      <c r="CR8" s="11">
        <f t="shared" si="9"/>
        <v>0</v>
      </c>
      <c r="CS8" s="11">
        <f t="shared" si="9"/>
        <v>0</v>
      </c>
      <c r="CT8" s="11">
        <f t="shared" si="9"/>
        <v>0</v>
      </c>
      <c r="CU8" s="11">
        <f t="shared" si="9"/>
        <v>0</v>
      </c>
      <c r="CV8" s="11">
        <f t="shared" si="9"/>
        <v>0</v>
      </c>
      <c r="CW8" s="11">
        <f t="shared" si="9"/>
        <v>0</v>
      </c>
      <c r="CX8" s="11">
        <f t="shared" si="9"/>
        <v>0</v>
      </c>
      <c r="CY8" s="11">
        <f t="shared" si="9"/>
        <v>0</v>
      </c>
      <c r="CZ8" s="11">
        <f t="shared" si="9"/>
        <v>0</v>
      </c>
      <c r="DA8" s="11">
        <f t="shared" si="9"/>
        <v>0</v>
      </c>
      <c r="DB8" s="11">
        <f t="shared" si="9"/>
        <v>0</v>
      </c>
      <c r="DC8" s="11">
        <f t="shared" si="9"/>
        <v>0</v>
      </c>
      <c r="DF8" s="45">
        <f t="shared" si="6"/>
        <v>3</v>
      </c>
    </row>
    <row r="9" spans="1:112" ht="14.4">
      <c r="B9" s="35" t="s">
        <v>19</v>
      </c>
      <c r="C9" s="159" t="s">
        <v>4</v>
      </c>
      <c r="D9" s="7"/>
      <c r="E9" s="7"/>
      <c r="F9" s="8">
        <f>F10+F44+F77-F8</f>
        <v>101614841.29505657</v>
      </c>
      <c r="G9" s="34">
        <f>SUMIF($H$5:$DC$5,"&lt;="&amp;PAL,$H9:$DC9)</f>
        <v>122508721.03999999</v>
      </c>
      <c r="H9" s="8">
        <f t="shared" ref="H9:AM9" si="10">H10+H44+H77-H8</f>
        <v>0</v>
      </c>
      <c r="I9" s="8">
        <f t="shared" si="10"/>
        <v>1827812</v>
      </c>
      <c r="J9" s="8">
        <f t="shared" si="10"/>
        <v>1095482</v>
      </c>
      <c r="K9" s="8">
        <f t="shared" si="10"/>
        <v>4353052</v>
      </c>
      <c r="L9" s="8">
        <f t="shared" si="10"/>
        <v>41828318.5</v>
      </c>
      <c r="M9" s="8">
        <f t="shared" si="10"/>
        <v>47094246.5</v>
      </c>
      <c r="N9" s="8">
        <f t="shared" si="10"/>
        <v>17051010.039999999</v>
      </c>
      <c r="O9" s="8">
        <f t="shared" si="10"/>
        <v>9258800</v>
      </c>
      <c r="P9" s="8">
        <f t="shared" si="10"/>
        <v>0</v>
      </c>
      <c r="Q9" s="8">
        <f t="shared" si="10"/>
        <v>0</v>
      </c>
      <c r="R9" s="8">
        <f t="shared" si="10"/>
        <v>0</v>
      </c>
      <c r="S9" s="8">
        <f t="shared" si="10"/>
        <v>0</v>
      </c>
      <c r="T9" s="8">
        <f t="shared" si="10"/>
        <v>0</v>
      </c>
      <c r="U9" s="8">
        <f t="shared" si="10"/>
        <v>0</v>
      </c>
      <c r="V9" s="8">
        <f t="shared" si="10"/>
        <v>0</v>
      </c>
      <c r="W9" s="8">
        <f t="shared" si="10"/>
        <v>0</v>
      </c>
      <c r="X9" s="8">
        <f t="shared" si="10"/>
        <v>0</v>
      </c>
      <c r="Y9" s="8">
        <f t="shared" si="10"/>
        <v>0</v>
      </c>
      <c r="Z9" s="8">
        <f t="shared" si="10"/>
        <v>0</v>
      </c>
      <c r="AA9" s="8">
        <f t="shared" si="10"/>
        <v>0</v>
      </c>
      <c r="AB9" s="8">
        <f t="shared" si="10"/>
        <v>0</v>
      </c>
      <c r="AC9" s="8">
        <f t="shared" si="10"/>
        <v>0</v>
      </c>
      <c r="AD9" s="8">
        <f t="shared" si="10"/>
        <v>0</v>
      </c>
      <c r="AE9" s="8">
        <f t="shared" si="10"/>
        <v>0</v>
      </c>
      <c r="AF9" s="8">
        <f t="shared" si="10"/>
        <v>0</v>
      </c>
      <c r="AG9" s="8">
        <f t="shared" si="10"/>
        <v>0</v>
      </c>
      <c r="AH9" s="8">
        <f t="shared" si="10"/>
        <v>0</v>
      </c>
      <c r="AI9" s="8">
        <f t="shared" si="10"/>
        <v>0</v>
      </c>
      <c r="AJ9" s="8">
        <f t="shared" si="10"/>
        <v>0</v>
      </c>
      <c r="AK9" s="8">
        <f t="shared" si="10"/>
        <v>0</v>
      </c>
      <c r="AL9" s="8">
        <f t="shared" si="10"/>
        <v>0</v>
      </c>
      <c r="AM9" s="8">
        <f t="shared" si="10"/>
        <v>0</v>
      </c>
      <c r="AN9" s="8">
        <f t="shared" ref="AN9:BS9" si="11">AN10+AN44+AN77-AN8</f>
        <v>0</v>
      </c>
      <c r="AO9" s="8">
        <f t="shared" si="11"/>
        <v>0</v>
      </c>
      <c r="AP9" s="8">
        <f t="shared" si="11"/>
        <v>0</v>
      </c>
      <c r="AQ9" s="8">
        <f t="shared" si="11"/>
        <v>0</v>
      </c>
      <c r="AR9" s="8">
        <f t="shared" si="11"/>
        <v>0</v>
      </c>
      <c r="AS9" s="8">
        <f t="shared" si="11"/>
        <v>0</v>
      </c>
      <c r="AT9" s="8">
        <f t="shared" si="11"/>
        <v>0</v>
      </c>
      <c r="AU9" s="8">
        <f t="shared" si="11"/>
        <v>0</v>
      </c>
      <c r="AV9" s="8">
        <f t="shared" si="11"/>
        <v>0</v>
      </c>
      <c r="AW9" s="8">
        <f t="shared" si="11"/>
        <v>0</v>
      </c>
      <c r="AX9" s="8">
        <f t="shared" si="11"/>
        <v>0</v>
      </c>
      <c r="AY9" s="8">
        <f t="shared" si="11"/>
        <v>0</v>
      </c>
      <c r="AZ9" s="8">
        <f t="shared" si="11"/>
        <v>0</v>
      </c>
      <c r="BA9" s="8">
        <f t="shared" si="11"/>
        <v>0</v>
      </c>
      <c r="BB9" s="8">
        <f t="shared" si="11"/>
        <v>0</v>
      </c>
      <c r="BC9" s="8">
        <f t="shared" si="11"/>
        <v>0</v>
      </c>
      <c r="BD9" s="8">
        <f t="shared" si="11"/>
        <v>0</v>
      </c>
      <c r="BE9" s="8">
        <f t="shared" si="11"/>
        <v>0</v>
      </c>
      <c r="BF9" s="8">
        <f t="shared" si="11"/>
        <v>0</v>
      </c>
      <c r="BG9" s="8">
        <f t="shared" si="11"/>
        <v>0</v>
      </c>
      <c r="BH9" s="8">
        <f t="shared" si="11"/>
        <v>0</v>
      </c>
      <c r="BI9" s="8">
        <f t="shared" si="11"/>
        <v>0</v>
      </c>
      <c r="BJ9" s="8">
        <f t="shared" si="11"/>
        <v>0</v>
      </c>
      <c r="BK9" s="8">
        <f t="shared" si="11"/>
        <v>0</v>
      </c>
      <c r="BL9" s="8">
        <f t="shared" si="11"/>
        <v>0</v>
      </c>
      <c r="BM9" s="8">
        <f t="shared" si="11"/>
        <v>0</v>
      </c>
      <c r="BN9" s="8">
        <f t="shared" si="11"/>
        <v>0</v>
      </c>
      <c r="BO9" s="8">
        <f t="shared" si="11"/>
        <v>0</v>
      </c>
      <c r="BP9" s="8">
        <f t="shared" si="11"/>
        <v>0</v>
      </c>
      <c r="BQ9" s="8">
        <f t="shared" si="11"/>
        <v>0</v>
      </c>
      <c r="BR9" s="8">
        <f t="shared" si="11"/>
        <v>0</v>
      </c>
      <c r="BS9" s="8">
        <f t="shared" si="11"/>
        <v>0</v>
      </c>
      <c r="BT9" s="8">
        <f t="shared" ref="BT9:CY9" si="12">BT10+BT44+BT77-BT8</f>
        <v>0</v>
      </c>
      <c r="BU9" s="8">
        <f t="shared" si="12"/>
        <v>0</v>
      </c>
      <c r="BV9" s="8">
        <f t="shared" si="12"/>
        <v>0</v>
      </c>
      <c r="BW9" s="8">
        <f t="shared" si="12"/>
        <v>0</v>
      </c>
      <c r="BX9" s="8">
        <f t="shared" si="12"/>
        <v>0</v>
      </c>
      <c r="BY9" s="8">
        <f t="shared" si="12"/>
        <v>0</v>
      </c>
      <c r="BZ9" s="8">
        <f t="shared" si="12"/>
        <v>0</v>
      </c>
      <c r="CA9" s="8">
        <f t="shared" si="12"/>
        <v>0</v>
      </c>
      <c r="CB9" s="8">
        <f t="shared" si="12"/>
        <v>0</v>
      </c>
      <c r="CC9" s="8">
        <f t="shared" si="12"/>
        <v>0</v>
      </c>
      <c r="CD9" s="8">
        <f t="shared" si="12"/>
        <v>0</v>
      </c>
      <c r="CE9" s="8">
        <f t="shared" si="12"/>
        <v>0</v>
      </c>
      <c r="CF9" s="8">
        <f t="shared" si="12"/>
        <v>0</v>
      </c>
      <c r="CG9" s="8">
        <f t="shared" si="12"/>
        <v>0</v>
      </c>
      <c r="CH9" s="8">
        <f t="shared" si="12"/>
        <v>0</v>
      </c>
      <c r="CI9" s="8">
        <f t="shared" si="12"/>
        <v>0</v>
      </c>
      <c r="CJ9" s="8">
        <f t="shared" si="12"/>
        <v>0</v>
      </c>
      <c r="CK9" s="8">
        <f t="shared" si="12"/>
        <v>0</v>
      </c>
      <c r="CL9" s="8">
        <f t="shared" si="12"/>
        <v>0</v>
      </c>
      <c r="CM9" s="8">
        <f t="shared" si="12"/>
        <v>0</v>
      </c>
      <c r="CN9" s="8">
        <f t="shared" si="12"/>
        <v>0</v>
      </c>
      <c r="CO9" s="8">
        <f t="shared" si="12"/>
        <v>0</v>
      </c>
      <c r="CP9" s="8">
        <f t="shared" si="12"/>
        <v>0</v>
      </c>
      <c r="CQ9" s="8">
        <f t="shared" si="12"/>
        <v>0</v>
      </c>
      <c r="CR9" s="8">
        <f t="shared" si="12"/>
        <v>0</v>
      </c>
      <c r="CS9" s="8">
        <f t="shared" si="12"/>
        <v>0</v>
      </c>
      <c r="CT9" s="8">
        <f t="shared" si="12"/>
        <v>0</v>
      </c>
      <c r="CU9" s="8">
        <f t="shared" si="12"/>
        <v>0</v>
      </c>
      <c r="CV9" s="8">
        <f t="shared" si="12"/>
        <v>0</v>
      </c>
      <c r="CW9" s="8">
        <f t="shared" si="12"/>
        <v>0</v>
      </c>
      <c r="CX9" s="8">
        <f t="shared" si="12"/>
        <v>0</v>
      </c>
      <c r="CY9" s="8">
        <f t="shared" si="12"/>
        <v>0</v>
      </c>
      <c r="CZ9" s="8">
        <f t="shared" ref="CZ9:DC9" si="13">CZ10+CZ44+CZ77-CZ8</f>
        <v>0</v>
      </c>
      <c r="DA9" s="8">
        <f t="shared" si="13"/>
        <v>0</v>
      </c>
      <c r="DB9" s="8">
        <f t="shared" si="13"/>
        <v>0</v>
      </c>
      <c r="DC9" s="8">
        <f t="shared" si="13"/>
        <v>0</v>
      </c>
      <c r="DF9" s="45">
        <f t="shared" si="6"/>
        <v>7</v>
      </c>
    </row>
    <row r="10" spans="1:112" ht="14.4">
      <c r="B10" s="36" t="s">
        <v>20</v>
      </c>
      <c r="C10" s="160" t="s">
        <v>427</v>
      </c>
      <c r="D10" s="3"/>
      <c r="E10" s="3"/>
      <c r="F10" s="11">
        <f>F11+F22+F33</f>
        <v>0</v>
      </c>
      <c r="G10" s="34">
        <f>SUMIF($H$5:$DC$5,"&lt;="&amp;PAL,$H10:$DC10)</f>
        <v>0</v>
      </c>
      <c r="H10" s="11">
        <f>H11+H22+H33</f>
        <v>0</v>
      </c>
      <c r="I10" s="11">
        <f t="shared" ref="I10:BT10" si="14">I11+I22+I33</f>
        <v>0</v>
      </c>
      <c r="J10" s="11">
        <f t="shared" si="14"/>
        <v>0</v>
      </c>
      <c r="K10" s="11">
        <f t="shared" si="14"/>
        <v>0</v>
      </c>
      <c r="L10" s="11">
        <f t="shared" si="14"/>
        <v>0</v>
      </c>
      <c r="M10" s="11">
        <f t="shared" si="14"/>
        <v>0</v>
      </c>
      <c r="N10" s="11">
        <f t="shared" si="14"/>
        <v>0</v>
      </c>
      <c r="O10" s="11">
        <f t="shared" si="14"/>
        <v>0</v>
      </c>
      <c r="P10" s="11">
        <f t="shared" si="14"/>
        <v>0</v>
      </c>
      <c r="Q10" s="11">
        <f t="shared" si="14"/>
        <v>0</v>
      </c>
      <c r="R10" s="11">
        <f t="shared" si="14"/>
        <v>0</v>
      </c>
      <c r="S10" s="11">
        <f t="shared" si="14"/>
        <v>0</v>
      </c>
      <c r="T10" s="11">
        <f t="shared" si="14"/>
        <v>0</v>
      </c>
      <c r="U10" s="11">
        <f t="shared" si="14"/>
        <v>0</v>
      </c>
      <c r="V10" s="11">
        <f t="shared" si="14"/>
        <v>0</v>
      </c>
      <c r="W10" s="11">
        <f t="shared" si="14"/>
        <v>0</v>
      </c>
      <c r="X10" s="11">
        <f t="shared" si="14"/>
        <v>0</v>
      </c>
      <c r="Y10" s="11">
        <f t="shared" si="14"/>
        <v>0</v>
      </c>
      <c r="Z10" s="11">
        <f t="shared" si="14"/>
        <v>0</v>
      </c>
      <c r="AA10" s="11">
        <f t="shared" si="14"/>
        <v>0</v>
      </c>
      <c r="AB10" s="11">
        <f t="shared" si="14"/>
        <v>0</v>
      </c>
      <c r="AC10" s="11">
        <f t="shared" si="14"/>
        <v>0</v>
      </c>
      <c r="AD10" s="11">
        <f t="shared" si="14"/>
        <v>0</v>
      </c>
      <c r="AE10" s="11">
        <f t="shared" si="14"/>
        <v>0</v>
      </c>
      <c r="AF10" s="11">
        <f t="shared" si="14"/>
        <v>0</v>
      </c>
      <c r="AG10" s="11">
        <f t="shared" si="14"/>
        <v>0</v>
      </c>
      <c r="AH10" s="11">
        <f t="shared" si="14"/>
        <v>0</v>
      </c>
      <c r="AI10" s="11">
        <f t="shared" si="14"/>
        <v>0</v>
      </c>
      <c r="AJ10" s="11">
        <f t="shared" si="14"/>
        <v>0</v>
      </c>
      <c r="AK10" s="11">
        <f t="shared" si="14"/>
        <v>0</v>
      </c>
      <c r="AL10" s="11">
        <f t="shared" si="14"/>
        <v>0</v>
      </c>
      <c r="AM10" s="11">
        <f t="shared" si="14"/>
        <v>0</v>
      </c>
      <c r="AN10" s="11">
        <f t="shared" si="14"/>
        <v>0</v>
      </c>
      <c r="AO10" s="11">
        <f t="shared" si="14"/>
        <v>0</v>
      </c>
      <c r="AP10" s="11">
        <f t="shared" si="14"/>
        <v>0</v>
      </c>
      <c r="AQ10" s="11">
        <f t="shared" si="14"/>
        <v>0</v>
      </c>
      <c r="AR10" s="11">
        <f t="shared" si="14"/>
        <v>0</v>
      </c>
      <c r="AS10" s="11">
        <f t="shared" si="14"/>
        <v>0</v>
      </c>
      <c r="AT10" s="11">
        <f t="shared" si="14"/>
        <v>0</v>
      </c>
      <c r="AU10" s="11">
        <f t="shared" si="14"/>
        <v>0</v>
      </c>
      <c r="AV10" s="11">
        <f t="shared" si="14"/>
        <v>0</v>
      </c>
      <c r="AW10" s="11">
        <f t="shared" si="14"/>
        <v>0</v>
      </c>
      <c r="AX10" s="11">
        <f t="shared" si="14"/>
        <v>0</v>
      </c>
      <c r="AY10" s="11">
        <f t="shared" si="14"/>
        <v>0</v>
      </c>
      <c r="AZ10" s="11">
        <f t="shared" si="14"/>
        <v>0</v>
      </c>
      <c r="BA10" s="11">
        <f t="shared" si="14"/>
        <v>0</v>
      </c>
      <c r="BB10" s="11">
        <f t="shared" si="14"/>
        <v>0</v>
      </c>
      <c r="BC10" s="11">
        <f t="shared" si="14"/>
        <v>0</v>
      </c>
      <c r="BD10" s="11">
        <f t="shared" si="14"/>
        <v>0</v>
      </c>
      <c r="BE10" s="11">
        <f t="shared" si="14"/>
        <v>0</v>
      </c>
      <c r="BF10" s="11">
        <f t="shared" si="14"/>
        <v>0</v>
      </c>
      <c r="BG10" s="11">
        <f t="shared" si="14"/>
        <v>0</v>
      </c>
      <c r="BH10" s="11">
        <f t="shared" si="14"/>
        <v>0</v>
      </c>
      <c r="BI10" s="11">
        <f t="shared" si="14"/>
        <v>0</v>
      </c>
      <c r="BJ10" s="11">
        <f t="shared" si="14"/>
        <v>0</v>
      </c>
      <c r="BK10" s="11">
        <f t="shared" si="14"/>
        <v>0</v>
      </c>
      <c r="BL10" s="11">
        <f t="shared" si="14"/>
        <v>0</v>
      </c>
      <c r="BM10" s="11">
        <f t="shared" si="14"/>
        <v>0</v>
      </c>
      <c r="BN10" s="11">
        <f t="shared" si="14"/>
        <v>0</v>
      </c>
      <c r="BO10" s="11">
        <f t="shared" si="14"/>
        <v>0</v>
      </c>
      <c r="BP10" s="11">
        <f t="shared" si="14"/>
        <v>0</v>
      </c>
      <c r="BQ10" s="11">
        <f t="shared" si="14"/>
        <v>0</v>
      </c>
      <c r="BR10" s="11">
        <f t="shared" si="14"/>
        <v>0</v>
      </c>
      <c r="BS10" s="11">
        <f t="shared" si="14"/>
        <v>0</v>
      </c>
      <c r="BT10" s="11">
        <f t="shared" si="14"/>
        <v>0</v>
      </c>
      <c r="BU10" s="11">
        <f t="shared" ref="BU10:DC10" si="15">BU11+BU22+BU33</f>
        <v>0</v>
      </c>
      <c r="BV10" s="11">
        <f t="shared" si="15"/>
        <v>0</v>
      </c>
      <c r="BW10" s="11">
        <f t="shared" si="15"/>
        <v>0</v>
      </c>
      <c r="BX10" s="11">
        <f t="shared" si="15"/>
        <v>0</v>
      </c>
      <c r="BY10" s="11">
        <f t="shared" si="15"/>
        <v>0</v>
      </c>
      <c r="BZ10" s="11">
        <f t="shared" si="15"/>
        <v>0</v>
      </c>
      <c r="CA10" s="11">
        <f t="shared" si="15"/>
        <v>0</v>
      </c>
      <c r="CB10" s="11">
        <f t="shared" si="15"/>
        <v>0</v>
      </c>
      <c r="CC10" s="11">
        <f t="shared" si="15"/>
        <v>0</v>
      </c>
      <c r="CD10" s="11">
        <f t="shared" si="15"/>
        <v>0</v>
      </c>
      <c r="CE10" s="11">
        <f t="shared" si="15"/>
        <v>0</v>
      </c>
      <c r="CF10" s="11">
        <f t="shared" si="15"/>
        <v>0</v>
      </c>
      <c r="CG10" s="11">
        <f t="shared" si="15"/>
        <v>0</v>
      </c>
      <c r="CH10" s="11">
        <f t="shared" si="15"/>
        <v>0</v>
      </c>
      <c r="CI10" s="11">
        <f t="shared" si="15"/>
        <v>0</v>
      </c>
      <c r="CJ10" s="11">
        <f t="shared" si="15"/>
        <v>0</v>
      </c>
      <c r="CK10" s="11">
        <f t="shared" si="15"/>
        <v>0</v>
      </c>
      <c r="CL10" s="11">
        <f t="shared" si="15"/>
        <v>0</v>
      </c>
      <c r="CM10" s="11">
        <f t="shared" si="15"/>
        <v>0</v>
      </c>
      <c r="CN10" s="11">
        <f t="shared" si="15"/>
        <v>0</v>
      </c>
      <c r="CO10" s="11">
        <f t="shared" si="15"/>
        <v>0</v>
      </c>
      <c r="CP10" s="11">
        <f t="shared" si="15"/>
        <v>0</v>
      </c>
      <c r="CQ10" s="11">
        <f t="shared" si="15"/>
        <v>0</v>
      </c>
      <c r="CR10" s="11">
        <f t="shared" si="15"/>
        <v>0</v>
      </c>
      <c r="CS10" s="11">
        <f t="shared" si="15"/>
        <v>0</v>
      </c>
      <c r="CT10" s="11">
        <f t="shared" si="15"/>
        <v>0</v>
      </c>
      <c r="CU10" s="11">
        <f t="shared" si="15"/>
        <v>0</v>
      </c>
      <c r="CV10" s="11">
        <f t="shared" si="15"/>
        <v>0</v>
      </c>
      <c r="CW10" s="11">
        <f t="shared" si="15"/>
        <v>0</v>
      </c>
      <c r="CX10" s="11">
        <f t="shared" si="15"/>
        <v>0</v>
      </c>
      <c r="CY10" s="11">
        <f t="shared" si="15"/>
        <v>0</v>
      </c>
      <c r="CZ10" s="11">
        <f t="shared" si="15"/>
        <v>0</v>
      </c>
      <c r="DA10" s="11">
        <f t="shared" si="15"/>
        <v>0</v>
      </c>
      <c r="DB10" s="11">
        <f t="shared" si="15"/>
        <v>0</v>
      </c>
      <c r="DC10" s="11">
        <f t="shared" si="15"/>
        <v>0</v>
      </c>
      <c r="DF10" s="45">
        <f t="shared" si="6"/>
        <v>0</v>
      </c>
    </row>
    <row r="11" spans="1:112" ht="14.4">
      <c r="B11" s="5" t="s">
        <v>152</v>
      </c>
      <c r="C11" s="15" t="s">
        <v>428</v>
      </c>
      <c r="D11" s="3"/>
      <c r="E11" s="3"/>
      <c r="F11" s="11">
        <f>SUM(F12:F19)+F20</f>
        <v>0</v>
      </c>
      <c r="G11" s="34">
        <f>SUMIF($H$5:$DC$5,"&lt;="&amp;PAL,$H11:$DC11)</f>
        <v>0</v>
      </c>
      <c r="H11" s="11">
        <f>SUM(H12:H19)+H20</f>
        <v>0</v>
      </c>
      <c r="I11" s="11">
        <f t="shared" ref="I11:BT11" si="16">SUM(I12:I19)+I20</f>
        <v>0</v>
      </c>
      <c r="J11" s="11">
        <f t="shared" si="16"/>
        <v>0</v>
      </c>
      <c r="K11" s="11">
        <f t="shared" si="16"/>
        <v>0</v>
      </c>
      <c r="L11" s="11">
        <f t="shared" si="16"/>
        <v>0</v>
      </c>
      <c r="M11" s="11">
        <f t="shared" si="16"/>
        <v>0</v>
      </c>
      <c r="N11" s="11">
        <f t="shared" si="16"/>
        <v>0</v>
      </c>
      <c r="O11" s="11">
        <f t="shared" si="16"/>
        <v>0</v>
      </c>
      <c r="P11" s="11">
        <f t="shared" si="16"/>
        <v>0</v>
      </c>
      <c r="Q11" s="11">
        <f t="shared" si="16"/>
        <v>0</v>
      </c>
      <c r="R11" s="11">
        <f t="shared" si="16"/>
        <v>0</v>
      </c>
      <c r="S11" s="11">
        <f t="shared" si="16"/>
        <v>0</v>
      </c>
      <c r="T11" s="11">
        <f t="shared" si="16"/>
        <v>0</v>
      </c>
      <c r="U11" s="11">
        <f t="shared" si="16"/>
        <v>0</v>
      </c>
      <c r="V11" s="11">
        <f t="shared" si="16"/>
        <v>0</v>
      </c>
      <c r="W11" s="11">
        <f t="shared" si="16"/>
        <v>0</v>
      </c>
      <c r="X11" s="11">
        <f t="shared" si="16"/>
        <v>0</v>
      </c>
      <c r="Y11" s="11">
        <f t="shared" si="16"/>
        <v>0</v>
      </c>
      <c r="Z11" s="11">
        <f t="shared" si="16"/>
        <v>0</v>
      </c>
      <c r="AA11" s="11">
        <f t="shared" si="16"/>
        <v>0</v>
      </c>
      <c r="AB11" s="11">
        <f t="shared" si="16"/>
        <v>0</v>
      </c>
      <c r="AC11" s="11">
        <f t="shared" si="16"/>
        <v>0</v>
      </c>
      <c r="AD11" s="11">
        <f t="shared" si="16"/>
        <v>0</v>
      </c>
      <c r="AE11" s="11">
        <f t="shared" si="16"/>
        <v>0</v>
      </c>
      <c r="AF11" s="11">
        <f t="shared" si="16"/>
        <v>0</v>
      </c>
      <c r="AG11" s="11">
        <f t="shared" si="16"/>
        <v>0</v>
      </c>
      <c r="AH11" s="11">
        <f t="shared" si="16"/>
        <v>0</v>
      </c>
      <c r="AI11" s="11">
        <f t="shared" si="16"/>
        <v>0</v>
      </c>
      <c r="AJ11" s="11">
        <f t="shared" si="16"/>
        <v>0</v>
      </c>
      <c r="AK11" s="11">
        <f t="shared" si="16"/>
        <v>0</v>
      </c>
      <c r="AL11" s="11">
        <f t="shared" si="16"/>
        <v>0</v>
      </c>
      <c r="AM11" s="11">
        <f t="shared" si="16"/>
        <v>0</v>
      </c>
      <c r="AN11" s="11">
        <f t="shared" si="16"/>
        <v>0</v>
      </c>
      <c r="AO11" s="11">
        <f t="shared" si="16"/>
        <v>0</v>
      </c>
      <c r="AP11" s="11">
        <f t="shared" si="16"/>
        <v>0</v>
      </c>
      <c r="AQ11" s="11">
        <f t="shared" si="16"/>
        <v>0</v>
      </c>
      <c r="AR11" s="11">
        <f t="shared" si="16"/>
        <v>0</v>
      </c>
      <c r="AS11" s="11">
        <f t="shared" si="16"/>
        <v>0</v>
      </c>
      <c r="AT11" s="11">
        <f t="shared" si="16"/>
        <v>0</v>
      </c>
      <c r="AU11" s="11">
        <f t="shared" si="16"/>
        <v>0</v>
      </c>
      <c r="AV11" s="11">
        <f t="shared" si="16"/>
        <v>0</v>
      </c>
      <c r="AW11" s="11">
        <f t="shared" si="16"/>
        <v>0</v>
      </c>
      <c r="AX11" s="11">
        <f t="shared" si="16"/>
        <v>0</v>
      </c>
      <c r="AY11" s="11">
        <f t="shared" si="16"/>
        <v>0</v>
      </c>
      <c r="AZ11" s="11">
        <f t="shared" si="16"/>
        <v>0</v>
      </c>
      <c r="BA11" s="11">
        <f t="shared" si="16"/>
        <v>0</v>
      </c>
      <c r="BB11" s="11">
        <f t="shared" si="16"/>
        <v>0</v>
      </c>
      <c r="BC11" s="11">
        <f t="shared" si="16"/>
        <v>0</v>
      </c>
      <c r="BD11" s="11">
        <f t="shared" si="16"/>
        <v>0</v>
      </c>
      <c r="BE11" s="11">
        <f t="shared" si="16"/>
        <v>0</v>
      </c>
      <c r="BF11" s="11">
        <f t="shared" si="16"/>
        <v>0</v>
      </c>
      <c r="BG11" s="11">
        <f t="shared" si="16"/>
        <v>0</v>
      </c>
      <c r="BH11" s="11">
        <f t="shared" si="16"/>
        <v>0</v>
      </c>
      <c r="BI11" s="11">
        <f t="shared" si="16"/>
        <v>0</v>
      </c>
      <c r="BJ11" s="11">
        <f t="shared" si="16"/>
        <v>0</v>
      </c>
      <c r="BK11" s="11">
        <f t="shared" si="16"/>
        <v>0</v>
      </c>
      <c r="BL11" s="11">
        <f t="shared" si="16"/>
        <v>0</v>
      </c>
      <c r="BM11" s="11">
        <f t="shared" si="16"/>
        <v>0</v>
      </c>
      <c r="BN11" s="11">
        <f t="shared" si="16"/>
        <v>0</v>
      </c>
      <c r="BO11" s="11">
        <f t="shared" si="16"/>
        <v>0</v>
      </c>
      <c r="BP11" s="11">
        <f t="shared" si="16"/>
        <v>0</v>
      </c>
      <c r="BQ11" s="11">
        <f t="shared" si="16"/>
        <v>0</v>
      </c>
      <c r="BR11" s="11">
        <f t="shared" si="16"/>
        <v>0</v>
      </c>
      <c r="BS11" s="11">
        <f t="shared" si="16"/>
        <v>0</v>
      </c>
      <c r="BT11" s="11">
        <f t="shared" si="16"/>
        <v>0</v>
      </c>
      <c r="BU11" s="11">
        <f t="shared" ref="BU11:DC11" si="17">SUM(BU12:BU19)+BU20</f>
        <v>0</v>
      </c>
      <c r="BV11" s="11">
        <f t="shared" si="17"/>
        <v>0</v>
      </c>
      <c r="BW11" s="11">
        <f t="shared" si="17"/>
        <v>0</v>
      </c>
      <c r="BX11" s="11">
        <f t="shared" si="17"/>
        <v>0</v>
      </c>
      <c r="BY11" s="11">
        <f t="shared" si="17"/>
        <v>0</v>
      </c>
      <c r="BZ11" s="11">
        <f t="shared" si="17"/>
        <v>0</v>
      </c>
      <c r="CA11" s="11">
        <f t="shared" si="17"/>
        <v>0</v>
      </c>
      <c r="CB11" s="11">
        <f t="shared" si="17"/>
        <v>0</v>
      </c>
      <c r="CC11" s="11">
        <f t="shared" si="17"/>
        <v>0</v>
      </c>
      <c r="CD11" s="11">
        <f t="shared" si="17"/>
        <v>0</v>
      </c>
      <c r="CE11" s="11">
        <f t="shared" si="17"/>
        <v>0</v>
      </c>
      <c r="CF11" s="11">
        <f t="shared" si="17"/>
        <v>0</v>
      </c>
      <c r="CG11" s="11">
        <f t="shared" si="17"/>
        <v>0</v>
      </c>
      <c r="CH11" s="11">
        <f t="shared" si="17"/>
        <v>0</v>
      </c>
      <c r="CI11" s="11">
        <f t="shared" si="17"/>
        <v>0</v>
      </c>
      <c r="CJ11" s="11">
        <f t="shared" si="17"/>
        <v>0</v>
      </c>
      <c r="CK11" s="11">
        <f t="shared" si="17"/>
        <v>0</v>
      </c>
      <c r="CL11" s="11">
        <f t="shared" si="17"/>
        <v>0</v>
      </c>
      <c r="CM11" s="11">
        <f t="shared" si="17"/>
        <v>0</v>
      </c>
      <c r="CN11" s="11">
        <f t="shared" si="17"/>
        <v>0</v>
      </c>
      <c r="CO11" s="11">
        <f t="shared" si="17"/>
        <v>0</v>
      </c>
      <c r="CP11" s="11">
        <f t="shared" si="17"/>
        <v>0</v>
      </c>
      <c r="CQ11" s="11">
        <f t="shared" si="17"/>
        <v>0</v>
      </c>
      <c r="CR11" s="11">
        <f t="shared" si="17"/>
        <v>0</v>
      </c>
      <c r="CS11" s="11">
        <f t="shared" si="17"/>
        <v>0</v>
      </c>
      <c r="CT11" s="11">
        <f t="shared" si="17"/>
        <v>0</v>
      </c>
      <c r="CU11" s="11">
        <f t="shared" si="17"/>
        <v>0</v>
      </c>
      <c r="CV11" s="11">
        <f t="shared" si="17"/>
        <v>0</v>
      </c>
      <c r="CW11" s="11">
        <f t="shared" si="17"/>
        <v>0</v>
      </c>
      <c r="CX11" s="11">
        <f t="shared" si="17"/>
        <v>0</v>
      </c>
      <c r="CY11" s="11">
        <f t="shared" si="17"/>
        <v>0</v>
      </c>
      <c r="CZ11" s="11">
        <f t="shared" si="17"/>
        <v>0</v>
      </c>
      <c r="DA11" s="11">
        <f t="shared" si="17"/>
        <v>0</v>
      </c>
      <c r="DB11" s="11">
        <f t="shared" si="17"/>
        <v>0</v>
      </c>
      <c r="DC11" s="11">
        <f t="shared" si="17"/>
        <v>0</v>
      </c>
      <c r="DF11" s="45">
        <f t="shared" si="6"/>
        <v>0</v>
      </c>
    </row>
    <row r="12" spans="1:112" ht="28.8">
      <c r="A12" s="123"/>
      <c r="B12" s="5" t="str">
        <f>$B$11&amp;"1."</f>
        <v>D.1.1.</v>
      </c>
      <c r="C12" s="163" t="s">
        <v>274</v>
      </c>
      <c r="D12" s="24"/>
      <c r="E12" s="191">
        <v>0.21</v>
      </c>
      <c r="F12" s="34">
        <f>H12+NPV(FD,I12:INDEX(I12:DC12,PAL))</f>
        <v>0</v>
      </c>
      <c r="G12" s="34">
        <f>SUMIF($H$5:$DC$5,"&lt;="&amp;PAL,$H12:$DC12)</f>
        <v>0</v>
      </c>
      <c r="H12" s="37">
        <v>0</v>
      </c>
      <c r="I12" s="37">
        <v>0</v>
      </c>
      <c r="J12" s="37">
        <v>0</v>
      </c>
      <c r="K12" s="37">
        <v>0</v>
      </c>
      <c r="L12" s="37">
        <v>0</v>
      </c>
      <c r="M12" s="37">
        <v>0</v>
      </c>
      <c r="N12" s="37">
        <v>0</v>
      </c>
      <c r="O12" s="37">
        <v>0</v>
      </c>
      <c r="P12" s="37">
        <v>0</v>
      </c>
      <c r="Q12" s="37">
        <v>0</v>
      </c>
      <c r="R12" s="37">
        <v>0</v>
      </c>
      <c r="S12" s="37">
        <v>0</v>
      </c>
      <c r="T12" s="37">
        <v>0</v>
      </c>
      <c r="U12" s="37">
        <v>0</v>
      </c>
      <c r="V12" s="37">
        <v>0</v>
      </c>
      <c r="W12" s="37">
        <v>0</v>
      </c>
      <c r="X12" s="37">
        <v>0</v>
      </c>
      <c r="Y12" s="37">
        <v>0</v>
      </c>
      <c r="Z12" s="37">
        <v>0</v>
      </c>
      <c r="AA12" s="37">
        <v>0</v>
      </c>
      <c r="AB12" s="37">
        <v>0</v>
      </c>
      <c r="AC12" s="37">
        <v>0</v>
      </c>
      <c r="AD12" s="37">
        <v>0</v>
      </c>
      <c r="AE12" s="37">
        <v>0</v>
      </c>
      <c r="AF12" s="37">
        <v>0</v>
      </c>
      <c r="AG12" s="37">
        <v>0</v>
      </c>
      <c r="AH12" s="37">
        <v>0</v>
      </c>
      <c r="AI12" s="37">
        <v>0</v>
      </c>
      <c r="AJ12" s="37">
        <v>0</v>
      </c>
      <c r="AK12" s="37">
        <v>0</v>
      </c>
      <c r="AL12" s="37">
        <v>0</v>
      </c>
      <c r="AM12" s="37">
        <v>0</v>
      </c>
      <c r="AN12" s="37">
        <v>0</v>
      </c>
      <c r="AO12" s="37">
        <v>0</v>
      </c>
      <c r="AP12" s="37">
        <v>0</v>
      </c>
      <c r="AQ12" s="37">
        <v>0</v>
      </c>
      <c r="AR12" s="37">
        <v>0</v>
      </c>
      <c r="AS12" s="37">
        <v>0</v>
      </c>
      <c r="AT12" s="37">
        <v>0</v>
      </c>
      <c r="AU12" s="37">
        <v>0</v>
      </c>
      <c r="AV12" s="37">
        <v>0</v>
      </c>
      <c r="AW12" s="37">
        <v>0</v>
      </c>
      <c r="AX12" s="37">
        <v>0</v>
      </c>
      <c r="AY12" s="37">
        <v>0</v>
      </c>
      <c r="AZ12" s="37">
        <v>0</v>
      </c>
      <c r="BA12" s="37">
        <v>0</v>
      </c>
      <c r="BB12" s="37">
        <v>0</v>
      </c>
      <c r="BC12" s="37">
        <v>0</v>
      </c>
      <c r="BD12" s="37">
        <v>0</v>
      </c>
      <c r="BE12" s="37">
        <v>0</v>
      </c>
      <c r="BF12" s="37">
        <v>0</v>
      </c>
      <c r="BG12" s="37">
        <v>0</v>
      </c>
      <c r="BH12" s="37">
        <v>0</v>
      </c>
      <c r="BI12" s="37">
        <v>0</v>
      </c>
      <c r="BJ12" s="37">
        <v>0</v>
      </c>
      <c r="BK12" s="37">
        <v>0</v>
      </c>
      <c r="BL12" s="37">
        <v>0</v>
      </c>
      <c r="BM12" s="37">
        <v>0</v>
      </c>
      <c r="BN12" s="37">
        <v>0</v>
      </c>
      <c r="BO12" s="37">
        <v>0</v>
      </c>
      <c r="BP12" s="37">
        <v>0</v>
      </c>
      <c r="BQ12" s="37">
        <v>0</v>
      </c>
      <c r="BR12" s="37">
        <v>0</v>
      </c>
      <c r="BS12" s="37">
        <v>0</v>
      </c>
      <c r="BT12" s="37">
        <v>0</v>
      </c>
      <c r="BU12" s="37">
        <v>0</v>
      </c>
      <c r="BV12" s="37">
        <v>0</v>
      </c>
      <c r="BW12" s="37">
        <v>0</v>
      </c>
      <c r="BX12" s="37">
        <v>0</v>
      </c>
      <c r="BY12" s="37">
        <v>0</v>
      </c>
      <c r="BZ12" s="37">
        <v>0</v>
      </c>
      <c r="CA12" s="37">
        <v>0</v>
      </c>
      <c r="CB12" s="37">
        <v>0</v>
      </c>
      <c r="CC12" s="37">
        <v>0</v>
      </c>
      <c r="CD12" s="37">
        <v>0</v>
      </c>
      <c r="CE12" s="37">
        <v>0</v>
      </c>
      <c r="CF12" s="37">
        <v>0</v>
      </c>
      <c r="CG12" s="37">
        <v>0</v>
      </c>
      <c r="CH12" s="37">
        <v>0</v>
      </c>
      <c r="CI12" s="37">
        <v>0</v>
      </c>
      <c r="CJ12" s="37">
        <v>0</v>
      </c>
      <c r="CK12" s="37">
        <v>0</v>
      </c>
      <c r="CL12" s="37">
        <v>0</v>
      </c>
      <c r="CM12" s="37">
        <v>0</v>
      </c>
      <c r="CN12" s="37">
        <v>0</v>
      </c>
      <c r="CO12" s="37">
        <v>0</v>
      </c>
      <c r="CP12" s="37">
        <v>0</v>
      </c>
      <c r="CQ12" s="37">
        <v>0</v>
      </c>
      <c r="CR12" s="37">
        <v>0</v>
      </c>
      <c r="CS12" s="37">
        <v>0</v>
      </c>
      <c r="CT12" s="37">
        <v>0</v>
      </c>
      <c r="CU12" s="37">
        <v>0</v>
      </c>
      <c r="CV12" s="37">
        <v>0</v>
      </c>
      <c r="CW12" s="37">
        <v>0</v>
      </c>
      <c r="CX12" s="37">
        <v>0</v>
      </c>
      <c r="CY12" s="37">
        <v>0</v>
      </c>
      <c r="CZ12" s="37">
        <v>0</v>
      </c>
      <c r="DA12" s="37">
        <v>0</v>
      </c>
      <c r="DB12" s="37">
        <v>0</v>
      </c>
      <c r="DC12" s="37">
        <v>0</v>
      </c>
      <c r="DE12" s="45">
        <f>COUNTBLANK($H12:$DC12)</f>
        <v>0</v>
      </c>
      <c r="DF12" s="45">
        <f>COUNTIF($H12:$DC12,"&lt;&gt;0")</f>
        <v>0</v>
      </c>
      <c r="DG12">
        <f t="shared" ref="DG12:DG21" si="18">IF(ISNUMBER(E12),E12*100,0)</f>
        <v>21</v>
      </c>
      <c r="DH12">
        <v>0</v>
      </c>
    </row>
    <row r="13" spans="1:112" ht="14.4">
      <c r="A13" s="123"/>
      <c r="B13" s="5" t="str">
        <f>$B$11&amp;"2."</f>
        <v>D.1.2.</v>
      </c>
      <c r="C13" s="163" t="s">
        <v>41</v>
      </c>
      <c r="D13" s="24"/>
      <c r="E13" s="191">
        <v>0.21</v>
      </c>
      <c r="F13" s="34">
        <f>H13+NPV(FD,I13:INDEX(I13:DC13,PAL))</f>
        <v>0</v>
      </c>
      <c r="G13" s="34">
        <f>SUMIF($H$5:$DC$5,"&lt;="&amp;PAL,$H13:$DC13)</f>
        <v>0</v>
      </c>
      <c r="H13" s="37">
        <v>0</v>
      </c>
      <c r="I13" s="37">
        <v>0</v>
      </c>
      <c r="J13" s="37">
        <v>0</v>
      </c>
      <c r="K13" s="37">
        <v>0</v>
      </c>
      <c r="L13" s="37">
        <v>0</v>
      </c>
      <c r="M13" s="37">
        <v>0</v>
      </c>
      <c r="N13" s="37">
        <v>0</v>
      </c>
      <c r="O13" s="37">
        <v>0</v>
      </c>
      <c r="P13" s="37">
        <v>0</v>
      </c>
      <c r="Q13" s="37">
        <v>0</v>
      </c>
      <c r="R13" s="37">
        <v>0</v>
      </c>
      <c r="S13" s="37">
        <v>0</v>
      </c>
      <c r="T13" s="37">
        <v>0</v>
      </c>
      <c r="U13" s="37">
        <v>0</v>
      </c>
      <c r="V13" s="37">
        <v>0</v>
      </c>
      <c r="W13" s="37">
        <v>0</v>
      </c>
      <c r="X13" s="37">
        <v>0</v>
      </c>
      <c r="Y13" s="37">
        <v>0</v>
      </c>
      <c r="Z13" s="37">
        <v>0</v>
      </c>
      <c r="AA13" s="37">
        <v>0</v>
      </c>
      <c r="AB13" s="37">
        <v>0</v>
      </c>
      <c r="AC13" s="37">
        <v>0</v>
      </c>
      <c r="AD13" s="37">
        <v>0</v>
      </c>
      <c r="AE13" s="37">
        <v>0</v>
      </c>
      <c r="AF13" s="37">
        <v>0</v>
      </c>
      <c r="AG13" s="37">
        <v>0</v>
      </c>
      <c r="AH13" s="37">
        <v>0</v>
      </c>
      <c r="AI13" s="37">
        <v>0</v>
      </c>
      <c r="AJ13" s="37">
        <v>0</v>
      </c>
      <c r="AK13" s="37">
        <v>0</v>
      </c>
      <c r="AL13" s="37">
        <v>0</v>
      </c>
      <c r="AM13" s="37">
        <v>0</v>
      </c>
      <c r="AN13" s="37">
        <v>0</v>
      </c>
      <c r="AO13" s="37">
        <v>0</v>
      </c>
      <c r="AP13" s="37">
        <v>0</v>
      </c>
      <c r="AQ13" s="37">
        <v>0</v>
      </c>
      <c r="AR13" s="37">
        <v>0</v>
      </c>
      <c r="AS13" s="37">
        <v>0</v>
      </c>
      <c r="AT13" s="37">
        <v>0</v>
      </c>
      <c r="AU13" s="37">
        <v>0</v>
      </c>
      <c r="AV13" s="37">
        <v>0</v>
      </c>
      <c r="AW13" s="37">
        <v>0</v>
      </c>
      <c r="AX13" s="37">
        <v>0</v>
      </c>
      <c r="AY13" s="37">
        <v>0</v>
      </c>
      <c r="AZ13" s="37">
        <v>0</v>
      </c>
      <c r="BA13" s="37">
        <v>0</v>
      </c>
      <c r="BB13" s="37">
        <v>0</v>
      </c>
      <c r="BC13" s="37">
        <v>0</v>
      </c>
      <c r="BD13" s="37">
        <v>0</v>
      </c>
      <c r="BE13" s="37">
        <v>0</v>
      </c>
      <c r="BF13" s="37">
        <v>0</v>
      </c>
      <c r="BG13" s="37">
        <v>0</v>
      </c>
      <c r="BH13" s="37">
        <v>0</v>
      </c>
      <c r="BI13" s="37">
        <v>0</v>
      </c>
      <c r="BJ13" s="37">
        <v>0</v>
      </c>
      <c r="BK13" s="37">
        <v>0</v>
      </c>
      <c r="BL13" s="37">
        <v>0</v>
      </c>
      <c r="BM13" s="37">
        <v>0</v>
      </c>
      <c r="BN13" s="37">
        <v>0</v>
      </c>
      <c r="BO13" s="37">
        <v>0</v>
      </c>
      <c r="BP13" s="37">
        <v>0</v>
      </c>
      <c r="BQ13" s="37">
        <v>0</v>
      </c>
      <c r="BR13" s="37">
        <v>0</v>
      </c>
      <c r="BS13" s="37">
        <v>0</v>
      </c>
      <c r="BT13" s="37">
        <v>0</v>
      </c>
      <c r="BU13" s="37">
        <v>0</v>
      </c>
      <c r="BV13" s="37">
        <v>0</v>
      </c>
      <c r="BW13" s="37">
        <v>0</v>
      </c>
      <c r="BX13" s="37">
        <v>0</v>
      </c>
      <c r="BY13" s="37">
        <v>0</v>
      </c>
      <c r="BZ13" s="37">
        <v>0</v>
      </c>
      <c r="CA13" s="37">
        <v>0</v>
      </c>
      <c r="CB13" s="37">
        <v>0</v>
      </c>
      <c r="CC13" s="37">
        <v>0</v>
      </c>
      <c r="CD13" s="37">
        <v>0</v>
      </c>
      <c r="CE13" s="37">
        <v>0</v>
      </c>
      <c r="CF13" s="37">
        <v>0</v>
      </c>
      <c r="CG13" s="37">
        <v>0</v>
      </c>
      <c r="CH13" s="37">
        <v>0</v>
      </c>
      <c r="CI13" s="37">
        <v>0</v>
      </c>
      <c r="CJ13" s="37">
        <v>0</v>
      </c>
      <c r="CK13" s="37">
        <v>0</v>
      </c>
      <c r="CL13" s="37">
        <v>0</v>
      </c>
      <c r="CM13" s="37">
        <v>0</v>
      </c>
      <c r="CN13" s="37">
        <v>0</v>
      </c>
      <c r="CO13" s="37">
        <v>0</v>
      </c>
      <c r="CP13" s="37">
        <v>0</v>
      </c>
      <c r="CQ13" s="37">
        <v>0</v>
      </c>
      <c r="CR13" s="37">
        <v>0</v>
      </c>
      <c r="CS13" s="37">
        <v>0</v>
      </c>
      <c r="CT13" s="37">
        <v>0</v>
      </c>
      <c r="CU13" s="37">
        <v>0</v>
      </c>
      <c r="CV13" s="37">
        <v>0</v>
      </c>
      <c r="CW13" s="37">
        <v>0</v>
      </c>
      <c r="CX13" s="37">
        <v>0</v>
      </c>
      <c r="CY13" s="37">
        <v>0</v>
      </c>
      <c r="CZ13" s="37">
        <v>0</v>
      </c>
      <c r="DA13" s="37">
        <v>0</v>
      </c>
      <c r="DB13" s="37">
        <v>0</v>
      </c>
      <c r="DC13" s="37">
        <v>0</v>
      </c>
      <c r="DE13" s="45">
        <f t="shared" ref="DE13:DE21" si="19">COUNTBLANK(H13:DC13)</f>
        <v>0</v>
      </c>
      <c r="DF13" s="45">
        <f t="shared" ref="DF13:DF75" si="20">COUNTIF($H13:$DC13,"&lt;&gt;0")</f>
        <v>0</v>
      </c>
      <c r="DG13">
        <f t="shared" si="18"/>
        <v>21</v>
      </c>
      <c r="DH13">
        <v>0</v>
      </c>
    </row>
    <row r="14" spans="1:112" ht="14.4">
      <c r="A14" s="123"/>
      <c r="B14" s="5" t="str">
        <f>$B$11&amp;"3."</f>
        <v>D.1.3.</v>
      </c>
      <c r="C14" s="163" t="s">
        <v>41</v>
      </c>
      <c r="D14" s="24"/>
      <c r="E14" s="191">
        <v>0.21</v>
      </c>
      <c r="F14" s="34">
        <f>H14+NPV(FD,I14:INDEX(I14:DC14,PAL))</f>
        <v>0</v>
      </c>
      <c r="G14" s="34">
        <f>SUMIF($H$5:$DC$5,"&lt;="&amp;PAL,$H14:$DC14)</f>
        <v>0</v>
      </c>
      <c r="H14" s="169">
        <v>0</v>
      </c>
      <c r="I14" s="169">
        <v>0</v>
      </c>
      <c r="J14" s="169">
        <v>0</v>
      </c>
      <c r="K14" s="169">
        <v>0</v>
      </c>
      <c r="L14" s="169">
        <v>0</v>
      </c>
      <c r="M14" s="169">
        <v>0</v>
      </c>
      <c r="N14" s="169">
        <v>0</v>
      </c>
      <c r="O14" s="169">
        <v>0</v>
      </c>
      <c r="P14" s="169">
        <v>0</v>
      </c>
      <c r="Q14" s="169">
        <v>0</v>
      </c>
      <c r="R14" s="169">
        <v>0</v>
      </c>
      <c r="S14" s="169">
        <v>0</v>
      </c>
      <c r="T14" s="169">
        <v>0</v>
      </c>
      <c r="U14" s="169">
        <v>0</v>
      </c>
      <c r="V14" s="169">
        <v>0</v>
      </c>
      <c r="W14" s="169">
        <v>0</v>
      </c>
      <c r="X14" s="169">
        <v>0</v>
      </c>
      <c r="Y14" s="169">
        <v>0</v>
      </c>
      <c r="Z14" s="169">
        <v>0</v>
      </c>
      <c r="AA14" s="169">
        <v>0</v>
      </c>
      <c r="AB14" s="169">
        <v>0</v>
      </c>
      <c r="AC14" s="169">
        <v>0</v>
      </c>
      <c r="AD14" s="169">
        <v>0</v>
      </c>
      <c r="AE14" s="169">
        <v>0</v>
      </c>
      <c r="AF14" s="169">
        <v>0</v>
      </c>
      <c r="AG14" s="169">
        <v>0</v>
      </c>
      <c r="AH14" s="169">
        <v>0</v>
      </c>
      <c r="AI14" s="169">
        <v>0</v>
      </c>
      <c r="AJ14" s="169">
        <v>0</v>
      </c>
      <c r="AK14" s="169">
        <v>0</v>
      </c>
      <c r="AL14" s="169">
        <v>0</v>
      </c>
      <c r="AM14" s="169">
        <v>0</v>
      </c>
      <c r="AN14" s="169">
        <v>0</v>
      </c>
      <c r="AO14" s="169">
        <v>0</v>
      </c>
      <c r="AP14" s="169">
        <v>0</v>
      </c>
      <c r="AQ14" s="169">
        <v>0</v>
      </c>
      <c r="AR14" s="169">
        <v>0</v>
      </c>
      <c r="AS14" s="169">
        <v>0</v>
      </c>
      <c r="AT14" s="169">
        <v>0</v>
      </c>
      <c r="AU14" s="169">
        <v>0</v>
      </c>
      <c r="AV14" s="169">
        <v>0</v>
      </c>
      <c r="AW14" s="169">
        <v>0</v>
      </c>
      <c r="AX14" s="169">
        <v>0</v>
      </c>
      <c r="AY14" s="169">
        <v>0</v>
      </c>
      <c r="AZ14" s="169">
        <v>0</v>
      </c>
      <c r="BA14" s="169">
        <v>0</v>
      </c>
      <c r="BB14" s="169">
        <v>0</v>
      </c>
      <c r="BC14" s="169">
        <v>0</v>
      </c>
      <c r="BD14" s="169">
        <v>0</v>
      </c>
      <c r="BE14" s="169">
        <v>0</v>
      </c>
      <c r="BF14" s="169">
        <v>0</v>
      </c>
      <c r="BG14" s="169">
        <v>0</v>
      </c>
      <c r="BH14" s="169">
        <v>0</v>
      </c>
      <c r="BI14" s="169">
        <v>0</v>
      </c>
      <c r="BJ14" s="169">
        <v>0</v>
      </c>
      <c r="BK14" s="169">
        <v>0</v>
      </c>
      <c r="BL14" s="169">
        <v>0</v>
      </c>
      <c r="BM14" s="169">
        <v>0</v>
      </c>
      <c r="BN14" s="169">
        <v>0</v>
      </c>
      <c r="BO14" s="169">
        <v>0</v>
      </c>
      <c r="BP14" s="169">
        <v>0</v>
      </c>
      <c r="BQ14" s="169">
        <v>0</v>
      </c>
      <c r="BR14" s="169">
        <v>0</v>
      </c>
      <c r="BS14" s="169">
        <v>0</v>
      </c>
      <c r="BT14" s="169">
        <v>0</v>
      </c>
      <c r="BU14" s="169">
        <v>0</v>
      </c>
      <c r="BV14" s="169">
        <v>0</v>
      </c>
      <c r="BW14" s="169">
        <v>0</v>
      </c>
      <c r="BX14" s="169">
        <v>0</v>
      </c>
      <c r="BY14" s="169">
        <v>0</v>
      </c>
      <c r="BZ14" s="169">
        <v>0</v>
      </c>
      <c r="CA14" s="169">
        <v>0</v>
      </c>
      <c r="CB14" s="169">
        <v>0</v>
      </c>
      <c r="CC14" s="169">
        <v>0</v>
      </c>
      <c r="CD14" s="169">
        <v>0</v>
      </c>
      <c r="CE14" s="169">
        <v>0</v>
      </c>
      <c r="CF14" s="169">
        <v>0</v>
      </c>
      <c r="CG14" s="169">
        <v>0</v>
      </c>
      <c r="CH14" s="169">
        <v>0</v>
      </c>
      <c r="CI14" s="169">
        <v>0</v>
      </c>
      <c r="CJ14" s="169">
        <v>0</v>
      </c>
      <c r="CK14" s="169">
        <v>0</v>
      </c>
      <c r="CL14" s="169">
        <v>0</v>
      </c>
      <c r="CM14" s="169">
        <v>0</v>
      </c>
      <c r="CN14" s="169">
        <v>0</v>
      </c>
      <c r="CO14" s="169">
        <v>0</v>
      </c>
      <c r="CP14" s="169">
        <v>0</v>
      </c>
      <c r="CQ14" s="169">
        <v>0</v>
      </c>
      <c r="CR14" s="169">
        <v>0</v>
      </c>
      <c r="CS14" s="169">
        <v>0</v>
      </c>
      <c r="CT14" s="169">
        <v>0</v>
      </c>
      <c r="CU14" s="169">
        <v>0</v>
      </c>
      <c r="CV14" s="169">
        <v>0</v>
      </c>
      <c r="CW14" s="169">
        <v>0</v>
      </c>
      <c r="CX14" s="169">
        <v>0</v>
      </c>
      <c r="CY14" s="169">
        <v>0</v>
      </c>
      <c r="CZ14" s="169">
        <v>0</v>
      </c>
      <c r="DA14" s="169">
        <v>0</v>
      </c>
      <c r="DB14" s="169">
        <v>0</v>
      </c>
      <c r="DC14" s="169">
        <v>0</v>
      </c>
      <c r="DE14" s="45">
        <f t="shared" si="19"/>
        <v>0</v>
      </c>
      <c r="DF14" s="45">
        <f t="shared" si="20"/>
        <v>0</v>
      </c>
      <c r="DG14">
        <f t="shared" si="18"/>
        <v>21</v>
      </c>
      <c r="DH14">
        <v>0</v>
      </c>
    </row>
    <row r="15" spans="1:112" ht="14.4">
      <c r="A15" s="123"/>
      <c r="B15" s="5" t="str">
        <f>$B$11&amp;"4."</f>
        <v>D.1.4.</v>
      </c>
      <c r="C15" s="163" t="s">
        <v>41</v>
      </c>
      <c r="D15" s="24"/>
      <c r="E15" s="191">
        <v>0.21</v>
      </c>
      <c r="F15" s="34">
        <f>H15+NPV(FD,I15:INDEX(I15:DC15,PAL))</f>
        <v>0</v>
      </c>
      <c r="G15" s="34">
        <f>SUMIF($H$5:$DC$5,"&lt;="&amp;PAL,$H15:$DC15)</f>
        <v>0</v>
      </c>
      <c r="H15" s="37">
        <v>0</v>
      </c>
      <c r="I15" s="37">
        <v>0</v>
      </c>
      <c r="J15" s="37">
        <v>0</v>
      </c>
      <c r="K15" s="37">
        <v>0</v>
      </c>
      <c r="L15" s="37">
        <v>0</v>
      </c>
      <c r="M15" s="37">
        <v>0</v>
      </c>
      <c r="N15" s="37">
        <v>0</v>
      </c>
      <c r="O15" s="37">
        <v>0</v>
      </c>
      <c r="P15" s="37">
        <v>0</v>
      </c>
      <c r="Q15" s="37">
        <v>0</v>
      </c>
      <c r="R15" s="37">
        <v>0</v>
      </c>
      <c r="S15" s="37">
        <v>0</v>
      </c>
      <c r="T15" s="37">
        <v>0</v>
      </c>
      <c r="U15" s="37">
        <v>0</v>
      </c>
      <c r="V15" s="37">
        <v>0</v>
      </c>
      <c r="W15" s="37">
        <v>0</v>
      </c>
      <c r="X15" s="37">
        <v>0</v>
      </c>
      <c r="Y15" s="37">
        <v>0</v>
      </c>
      <c r="Z15" s="37">
        <v>0</v>
      </c>
      <c r="AA15" s="37">
        <v>0</v>
      </c>
      <c r="AB15" s="37">
        <v>0</v>
      </c>
      <c r="AC15" s="37">
        <v>0</v>
      </c>
      <c r="AD15" s="37">
        <v>0</v>
      </c>
      <c r="AE15" s="37">
        <v>0</v>
      </c>
      <c r="AF15" s="37">
        <v>0</v>
      </c>
      <c r="AG15" s="37">
        <v>0</v>
      </c>
      <c r="AH15" s="37">
        <v>0</v>
      </c>
      <c r="AI15" s="37">
        <v>0</v>
      </c>
      <c r="AJ15" s="37">
        <v>0</v>
      </c>
      <c r="AK15" s="37">
        <v>0</v>
      </c>
      <c r="AL15" s="37">
        <v>0</v>
      </c>
      <c r="AM15" s="37">
        <v>0</v>
      </c>
      <c r="AN15" s="37">
        <v>0</v>
      </c>
      <c r="AO15" s="37">
        <v>0</v>
      </c>
      <c r="AP15" s="37">
        <v>0</v>
      </c>
      <c r="AQ15" s="37">
        <v>0</v>
      </c>
      <c r="AR15" s="37">
        <v>0</v>
      </c>
      <c r="AS15" s="37">
        <v>0</v>
      </c>
      <c r="AT15" s="37">
        <v>0</v>
      </c>
      <c r="AU15" s="37">
        <v>0</v>
      </c>
      <c r="AV15" s="37">
        <v>0</v>
      </c>
      <c r="AW15" s="37">
        <v>0</v>
      </c>
      <c r="AX15" s="37">
        <v>0</v>
      </c>
      <c r="AY15" s="37">
        <v>0</v>
      </c>
      <c r="AZ15" s="37">
        <v>0</v>
      </c>
      <c r="BA15" s="37">
        <v>0</v>
      </c>
      <c r="BB15" s="37">
        <v>0</v>
      </c>
      <c r="BC15" s="37">
        <v>0</v>
      </c>
      <c r="BD15" s="37">
        <v>0</v>
      </c>
      <c r="BE15" s="37">
        <v>0</v>
      </c>
      <c r="BF15" s="37">
        <v>0</v>
      </c>
      <c r="BG15" s="37">
        <v>0</v>
      </c>
      <c r="BH15" s="37">
        <v>0</v>
      </c>
      <c r="BI15" s="37">
        <v>0</v>
      </c>
      <c r="BJ15" s="37">
        <v>0</v>
      </c>
      <c r="BK15" s="37">
        <v>0</v>
      </c>
      <c r="BL15" s="37">
        <v>0</v>
      </c>
      <c r="BM15" s="37">
        <v>0</v>
      </c>
      <c r="BN15" s="37">
        <v>0</v>
      </c>
      <c r="BO15" s="37">
        <v>0</v>
      </c>
      <c r="BP15" s="37">
        <v>0</v>
      </c>
      <c r="BQ15" s="37">
        <v>0</v>
      </c>
      <c r="BR15" s="37">
        <v>0</v>
      </c>
      <c r="BS15" s="37">
        <v>0</v>
      </c>
      <c r="BT15" s="37">
        <v>0</v>
      </c>
      <c r="BU15" s="37">
        <v>0</v>
      </c>
      <c r="BV15" s="37">
        <v>0</v>
      </c>
      <c r="BW15" s="37">
        <v>0</v>
      </c>
      <c r="BX15" s="37">
        <v>0</v>
      </c>
      <c r="BY15" s="37">
        <v>0</v>
      </c>
      <c r="BZ15" s="37">
        <v>0</v>
      </c>
      <c r="CA15" s="37">
        <v>0</v>
      </c>
      <c r="CB15" s="37">
        <v>0</v>
      </c>
      <c r="CC15" s="37">
        <v>0</v>
      </c>
      <c r="CD15" s="37">
        <v>0</v>
      </c>
      <c r="CE15" s="37">
        <v>0</v>
      </c>
      <c r="CF15" s="37">
        <v>0</v>
      </c>
      <c r="CG15" s="37">
        <v>0</v>
      </c>
      <c r="CH15" s="37">
        <v>0</v>
      </c>
      <c r="CI15" s="37">
        <v>0</v>
      </c>
      <c r="CJ15" s="37">
        <v>0</v>
      </c>
      <c r="CK15" s="37">
        <v>0</v>
      </c>
      <c r="CL15" s="37">
        <v>0</v>
      </c>
      <c r="CM15" s="37">
        <v>0</v>
      </c>
      <c r="CN15" s="37">
        <v>0</v>
      </c>
      <c r="CO15" s="37">
        <v>0</v>
      </c>
      <c r="CP15" s="37">
        <v>0</v>
      </c>
      <c r="CQ15" s="37">
        <v>0</v>
      </c>
      <c r="CR15" s="37">
        <v>0</v>
      </c>
      <c r="CS15" s="37">
        <v>0</v>
      </c>
      <c r="CT15" s="37">
        <v>0</v>
      </c>
      <c r="CU15" s="37">
        <v>0</v>
      </c>
      <c r="CV15" s="37">
        <v>0</v>
      </c>
      <c r="CW15" s="37">
        <v>0</v>
      </c>
      <c r="CX15" s="37">
        <v>0</v>
      </c>
      <c r="CY15" s="37">
        <v>0</v>
      </c>
      <c r="CZ15" s="37">
        <v>0</v>
      </c>
      <c r="DA15" s="37">
        <v>0</v>
      </c>
      <c r="DB15" s="37">
        <v>0</v>
      </c>
      <c r="DC15" s="37">
        <v>0</v>
      </c>
      <c r="DE15" s="45">
        <f t="shared" si="19"/>
        <v>0</v>
      </c>
      <c r="DF15" s="45">
        <f t="shared" si="20"/>
        <v>0</v>
      </c>
      <c r="DG15">
        <f t="shared" si="18"/>
        <v>21</v>
      </c>
      <c r="DH15">
        <v>0</v>
      </c>
    </row>
    <row r="16" spans="1:112" ht="14.4">
      <c r="A16" s="123"/>
      <c r="B16" s="5" t="str">
        <f>$B$11&amp;"5."</f>
        <v>D.1.5.</v>
      </c>
      <c r="C16" s="163" t="s">
        <v>41</v>
      </c>
      <c r="D16" s="24"/>
      <c r="E16" s="191">
        <v>0.21</v>
      </c>
      <c r="F16" s="34">
        <f>H16+NPV(FD,I16:INDEX(I16:DC16,PAL))</f>
        <v>0</v>
      </c>
      <c r="G16" s="34">
        <f>SUMIF($H$5:$DC$5,"&lt;="&amp;PAL,$H16:$DC16)</f>
        <v>0</v>
      </c>
      <c r="H16" s="37">
        <v>0</v>
      </c>
      <c r="I16" s="37">
        <v>0</v>
      </c>
      <c r="J16" s="37">
        <v>0</v>
      </c>
      <c r="K16" s="37">
        <v>0</v>
      </c>
      <c r="L16" s="37">
        <v>0</v>
      </c>
      <c r="M16" s="37">
        <v>0</v>
      </c>
      <c r="N16" s="37">
        <v>0</v>
      </c>
      <c r="O16" s="37">
        <v>0</v>
      </c>
      <c r="P16" s="37">
        <v>0</v>
      </c>
      <c r="Q16" s="37">
        <v>0</v>
      </c>
      <c r="R16" s="37">
        <v>0</v>
      </c>
      <c r="S16" s="37">
        <v>0</v>
      </c>
      <c r="T16" s="37">
        <v>0</v>
      </c>
      <c r="U16" s="37">
        <v>0</v>
      </c>
      <c r="V16" s="37">
        <v>0</v>
      </c>
      <c r="W16" s="37">
        <v>0</v>
      </c>
      <c r="X16" s="37">
        <v>0</v>
      </c>
      <c r="Y16" s="37">
        <v>0</v>
      </c>
      <c r="Z16" s="37">
        <v>0</v>
      </c>
      <c r="AA16" s="37">
        <v>0</v>
      </c>
      <c r="AB16" s="37">
        <v>0</v>
      </c>
      <c r="AC16" s="37">
        <v>0</v>
      </c>
      <c r="AD16" s="37">
        <v>0</v>
      </c>
      <c r="AE16" s="37">
        <v>0</v>
      </c>
      <c r="AF16" s="37">
        <v>0</v>
      </c>
      <c r="AG16" s="37">
        <v>0</v>
      </c>
      <c r="AH16" s="37">
        <v>0</v>
      </c>
      <c r="AI16" s="37">
        <v>0</v>
      </c>
      <c r="AJ16" s="37">
        <v>0</v>
      </c>
      <c r="AK16" s="37">
        <v>0</v>
      </c>
      <c r="AL16" s="37">
        <v>0</v>
      </c>
      <c r="AM16" s="37">
        <v>0</v>
      </c>
      <c r="AN16" s="37">
        <v>0</v>
      </c>
      <c r="AO16" s="37">
        <v>0</v>
      </c>
      <c r="AP16" s="37">
        <v>0</v>
      </c>
      <c r="AQ16" s="37">
        <v>0</v>
      </c>
      <c r="AR16" s="37">
        <v>0</v>
      </c>
      <c r="AS16" s="37">
        <v>0</v>
      </c>
      <c r="AT16" s="37">
        <v>0</v>
      </c>
      <c r="AU16" s="37">
        <v>0</v>
      </c>
      <c r="AV16" s="37">
        <v>0</v>
      </c>
      <c r="AW16" s="37">
        <v>0</v>
      </c>
      <c r="AX16" s="37">
        <v>0</v>
      </c>
      <c r="AY16" s="37">
        <v>0</v>
      </c>
      <c r="AZ16" s="37">
        <v>0</v>
      </c>
      <c r="BA16" s="37">
        <v>0</v>
      </c>
      <c r="BB16" s="37">
        <v>0</v>
      </c>
      <c r="BC16" s="37">
        <v>0</v>
      </c>
      <c r="BD16" s="37">
        <v>0</v>
      </c>
      <c r="BE16" s="37">
        <v>0</v>
      </c>
      <c r="BF16" s="37">
        <v>0</v>
      </c>
      <c r="BG16" s="37">
        <v>0</v>
      </c>
      <c r="BH16" s="37">
        <v>0</v>
      </c>
      <c r="BI16" s="37">
        <v>0</v>
      </c>
      <c r="BJ16" s="37">
        <v>0</v>
      </c>
      <c r="BK16" s="37">
        <v>0</v>
      </c>
      <c r="BL16" s="37">
        <v>0</v>
      </c>
      <c r="BM16" s="37">
        <v>0</v>
      </c>
      <c r="BN16" s="37">
        <v>0</v>
      </c>
      <c r="BO16" s="37">
        <v>0</v>
      </c>
      <c r="BP16" s="37">
        <v>0</v>
      </c>
      <c r="BQ16" s="37">
        <v>0</v>
      </c>
      <c r="BR16" s="37">
        <v>0</v>
      </c>
      <c r="BS16" s="37">
        <v>0</v>
      </c>
      <c r="BT16" s="37">
        <v>0</v>
      </c>
      <c r="BU16" s="37">
        <v>0</v>
      </c>
      <c r="BV16" s="37">
        <v>0</v>
      </c>
      <c r="BW16" s="37">
        <v>0</v>
      </c>
      <c r="BX16" s="37">
        <v>0</v>
      </c>
      <c r="BY16" s="37">
        <v>0</v>
      </c>
      <c r="BZ16" s="37">
        <v>0</v>
      </c>
      <c r="CA16" s="37">
        <v>0</v>
      </c>
      <c r="CB16" s="37">
        <v>0</v>
      </c>
      <c r="CC16" s="37">
        <v>0</v>
      </c>
      <c r="CD16" s="37">
        <v>0</v>
      </c>
      <c r="CE16" s="37">
        <v>0</v>
      </c>
      <c r="CF16" s="37">
        <v>0</v>
      </c>
      <c r="CG16" s="37">
        <v>0</v>
      </c>
      <c r="CH16" s="37">
        <v>0</v>
      </c>
      <c r="CI16" s="37">
        <v>0</v>
      </c>
      <c r="CJ16" s="37">
        <v>0</v>
      </c>
      <c r="CK16" s="37">
        <v>0</v>
      </c>
      <c r="CL16" s="37">
        <v>0</v>
      </c>
      <c r="CM16" s="37">
        <v>0</v>
      </c>
      <c r="CN16" s="37">
        <v>0</v>
      </c>
      <c r="CO16" s="37">
        <v>0</v>
      </c>
      <c r="CP16" s="37">
        <v>0</v>
      </c>
      <c r="CQ16" s="37">
        <v>0</v>
      </c>
      <c r="CR16" s="37">
        <v>0</v>
      </c>
      <c r="CS16" s="37">
        <v>0</v>
      </c>
      <c r="CT16" s="37">
        <v>0</v>
      </c>
      <c r="CU16" s="37">
        <v>0</v>
      </c>
      <c r="CV16" s="37">
        <v>0</v>
      </c>
      <c r="CW16" s="37">
        <v>0</v>
      </c>
      <c r="CX16" s="37">
        <v>0</v>
      </c>
      <c r="CY16" s="37">
        <v>0</v>
      </c>
      <c r="CZ16" s="37">
        <v>0</v>
      </c>
      <c r="DA16" s="37">
        <v>0</v>
      </c>
      <c r="DB16" s="37">
        <v>0</v>
      </c>
      <c r="DC16" s="37">
        <v>0</v>
      </c>
      <c r="DE16" s="45">
        <f t="shared" si="19"/>
        <v>0</v>
      </c>
      <c r="DF16" s="45">
        <f t="shared" si="20"/>
        <v>0</v>
      </c>
      <c r="DG16">
        <f t="shared" si="18"/>
        <v>21</v>
      </c>
      <c r="DH16">
        <v>0</v>
      </c>
    </row>
    <row r="17" spans="1:112" ht="14.4">
      <c r="A17" s="123"/>
      <c r="B17" s="5" t="str">
        <f>$B$11&amp;"6."</f>
        <v>D.1.6.</v>
      </c>
      <c r="C17" s="163" t="s">
        <v>41</v>
      </c>
      <c r="D17" s="24"/>
      <c r="E17" s="191">
        <v>0.21</v>
      </c>
      <c r="F17" s="34">
        <f>H17+NPV(FD,I17:INDEX(I17:DC17,PAL))</f>
        <v>0</v>
      </c>
      <c r="G17" s="34">
        <f>SUMIF($H$5:$DC$5,"&lt;="&amp;PAL,$H17:$DC17)</f>
        <v>0</v>
      </c>
      <c r="H17" s="37">
        <v>0</v>
      </c>
      <c r="I17" s="37">
        <v>0</v>
      </c>
      <c r="J17" s="37">
        <v>0</v>
      </c>
      <c r="K17" s="37">
        <v>0</v>
      </c>
      <c r="L17" s="37">
        <v>0</v>
      </c>
      <c r="M17" s="37">
        <v>0</v>
      </c>
      <c r="N17" s="37">
        <v>0</v>
      </c>
      <c r="O17" s="37">
        <v>0</v>
      </c>
      <c r="P17" s="37">
        <v>0</v>
      </c>
      <c r="Q17" s="37">
        <v>0</v>
      </c>
      <c r="R17" s="37">
        <v>0</v>
      </c>
      <c r="S17" s="37">
        <v>0</v>
      </c>
      <c r="T17" s="37">
        <v>0</v>
      </c>
      <c r="U17" s="37">
        <v>0</v>
      </c>
      <c r="V17" s="37">
        <v>0</v>
      </c>
      <c r="W17" s="37">
        <v>0</v>
      </c>
      <c r="X17" s="37">
        <v>0</v>
      </c>
      <c r="Y17" s="37">
        <v>0</v>
      </c>
      <c r="Z17" s="37">
        <v>0</v>
      </c>
      <c r="AA17" s="37">
        <v>0</v>
      </c>
      <c r="AB17" s="37">
        <v>0</v>
      </c>
      <c r="AC17" s="37">
        <v>0</v>
      </c>
      <c r="AD17" s="37">
        <v>0</v>
      </c>
      <c r="AE17" s="37">
        <v>0</v>
      </c>
      <c r="AF17" s="37">
        <v>0</v>
      </c>
      <c r="AG17" s="37">
        <v>0</v>
      </c>
      <c r="AH17" s="37">
        <v>0</v>
      </c>
      <c r="AI17" s="37">
        <v>0</v>
      </c>
      <c r="AJ17" s="37">
        <v>0</v>
      </c>
      <c r="AK17" s="37">
        <v>0</v>
      </c>
      <c r="AL17" s="37">
        <v>0</v>
      </c>
      <c r="AM17" s="37">
        <v>0</v>
      </c>
      <c r="AN17" s="37">
        <v>0</v>
      </c>
      <c r="AO17" s="37">
        <v>0</v>
      </c>
      <c r="AP17" s="37">
        <v>0</v>
      </c>
      <c r="AQ17" s="37">
        <v>0</v>
      </c>
      <c r="AR17" s="37">
        <v>0</v>
      </c>
      <c r="AS17" s="37">
        <v>0</v>
      </c>
      <c r="AT17" s="37">
        <v>0</v>
      </c>
      <c r="AU17" s="37">
        <v>0</v>
      </c>
      <c r="AV17" s="37">
        <v>0</v>
      </c>
      <c r="AW17" s="37">
        <v>0</v>
      </c>
      <c r="AX17" s="37">
        <v>0</v>
      </c>
      <c r="AY17" s="37">
        <v>0</v>
      </c>
      <c r="AZ17" s="37">
        <v>0</v>
      </c>
      <c r="BA17" s="37">
        <v>0</v>
      </c>
      <c r="BB17" s="37">
        <v>0</v>
      </c>
      <c r="BC17" s="37">
        <v>0</v>
      </c>
      <c r="BD17" s="37">
        <v>0</v>
      </c>
      <c r="BE17" s="37">
        <v>0</v>
      </c>
      <c r="BF17" s="37">
        <v>0</v>
      </c>
      <c r="BG17" s="37">
        <v>0</v>
      </c>
      <c r="BH17" s="37">
        <v>0</v>
      </c>
      <c r="BI17" s="37">
        <v>0</v>
      </c>
      <c r="BJ17" s="37">
        <v>0</v>
      </c>
      <c r="BK17" s="37">
        <v>0</v>
      </c>
      <c r="BL17" s="37">
        <v>0</v>
      </c>
      <c r="BM17" s="37">
        <v>0</v>
      </c>
      <c r="BN17" s="37">
        <v>0</v>
      </c>
      <c r="BO17" s="37">
        <v>0</v>
      </c>
      <c r="BP17" s="37">
        <v>0</v>
      </c>
      <c r="BQ17" s="37">
        <v>0</v>
      </c>
      <c r="BR17" s="37">
        <v>0</v>
      </c>
      <c r="BS17" s="37">
        <v>0</v>
      </c>
      <c r="BT17" s="37">
        <v>0</v>
      </c>
      <c r="BU17" s="37">
        <v>0</v>
      </c>
      <c r="BV17" s="37">
        <v>0</v>
      </c>
      <c r="BW17" s="37">
        <v>0</v>
      </c>
      <c r="BX17" s="37">
        <v>0</v>
      </c>
      <c r="BY17" s="37">
        <v>0</v>
      </c>
      <c r="BZ17" s="37">
        <v>0</v>
      </c>
      <c r="CA17" s="37">
        <v>0</v>
      </c>
      <c r="CB17" s="37">
        <v>0</v>
      </c>
      <c r="CC17" s="37">
        <v>0</v>
      </c>
      <c r="CD17" s="37">
        <v>0</v>
      </c>
      <c r="CE17" s="37">
        <v>0</v>
      </c>
      <c r="CF17" s="37">
        <v>0</v>
      </c>
      <c r="CG17" s="37">
        <v>0</v>
      </c>
      <c r="CH17" s="37">
        <v>0</v>
      </c>
      <c r="CI17" s="37">
        <v>0</v>
      </c>
      <c r="CJ17" s="37">
        <v>0</v>
      </c>
      <c r="CK17" s="37">
        <v>0</v>
      </c>
      <c r="CL17" s="37">
        <v>0</v>
      </c>
      <c r="CM17" s="37">
        <v>0</v>
      </c>
      <c r="CN17" s="37">
        <v>0</v>
      </c>
      <c r="CO17" s="37">
        <v>0</v>
      </c>
      <c r="CP17" s="37">
        <v>0</v>
      </c>
      <c r="CQ17" s="37">
        <v>0</v>
      </c>
      <c r="CR17" s="37">
        <v>0</v>
      </c>
      <c r="CS17" s="37">
        <v>0</v>
      </c>
      <c r="CT17" s="37">
        <v>0</v>
      </c>
      <c r="CU17" s="37">
        <v>0</v>
      </c>
      <c r="CV17" s="37">
        <v>0</v>
      </c>
      <c r="CW17" s="37">
        <v>0</v>
      </c>
      <c r="CX17" s="37">
        <v>0</v>
      </c>
      <c r="CY17" s="37">
        <v>0</v>
      </c>
      <c r="CZ17" s="37">
        <v>0</v>
      </c>
      <c r="DA17" s="37">
        <v>0</v>
      </c>
      <c r="DB17" s="37">
        <v>0</v>
      </c>
      <c r="DC17" s="37">
        <v>0</v>
      </c>
      <c r="DE17" s="45">
        <f t="shared" si="19"/>
        <v>0</v>
      </c>
      <c r="DF17" s="45">
        <f t="shared" si="20"/>
        <v>0</v>
      </c>
      <c r="DG17">
        <f t="shared" si="18"/>
        <v>21</v>
      </c>
      <c r="DH17">
        <v>0</v>
      </c>
    </row>
    <row r="18" spans="1:112" ht="14.4">
      <c r="A18" s="123"/>
      <c r="B18" s="5" t="str">
        <f>$B$11&amp;"7."</f>
        <v>D.1.7.</v>
      </c>
      <c r="C18" s="163" t="s">
        <v>41</v>
      </c>
      <c r="D18" s="24"/>
      <c r="E18" s="191">
        <v>0.21</v>
      </c>
      <c r="F18" s="34">
        <f>H18+NPV(FD,I18:INDEX(I18:DC18,PAL))</f>
        <v>0</v>
      </c>
      <c r="G18" s="34">
        <f>SUMIF($H$5:$DC$5,"&lt;="&amp;PAL,$H18:$DC18)</f>
        <v>0</v>
      </c>
      <c r="H18" s="37">
        <v>0</v>
      </c>
      <c r="I18" s="37">
        <v>0</v>
      </c>
      <c r="J18" s="37">
        <v>0</v>
      </c>
      <c r="K18" s="37">
        <v>0</v>
      </c>
      <c r="L18" s="37">
        <v>0</v>
      </c>
      <c r="M18" s="37">
        <v>0</v>
      </c>
      <c r="N18" s="37">
        <v>0</v>
      </c>
      <c r="O18" s="37">
        <v>0</v>
      </c>
      <c r="P18" s="37">
        <v>0</v>
      </c>
      <c r="Q18" s="37">
        <v>0</v>
      </c>
      <c r="R18" s="37">
        <v>0</v>
      </c>
      <c r="S18" s="37">
        <v>0</v>
      </c>
      <c r="T18" s="37">
        <v>0</v>
      </c>
      <c r="U18" s="37">
        <v>0</v>
      </c>
      <c r="V18" s="37">
        <v>0</v>
      </c>
      <c r="W18" s="37">
        <v>0</v>
      </c>
      <c r="X18" s="37">
        <v>0</v>
      </c>
      <c r="Y18" s="37">
        <v>0</v>
      </c>
      <c r="Z18" s="37">
        <v>0</v>
      </c>
      <c r="AA18" s="37">
        <v>0</v>
      </c>
      <c r="AB18" s="37">
        <v>0</v>
      </c>
      <c r="AC18" s="37">
        <v>0</v>
      </c>
      <c r="AD18" s="37">
        <v>0</v>
      </c>
      <c r="AE18" s="37">
        <v>0</v>
      </c>
      <c r="AF18" s="37">
        <v>0</v>
      </c>
      <c r="AG18" s="37">
        <v>0</v>
      </c>
      <c r="AH18" s="37">
        <v>0</v>
      </c>
      <c r="AI18" s="37">
        <v>0</v>
      </c>
      <c r="AJ18" s="37">
        <v>0</v>
      </c>
      <c r="AK18" s="37">
        <v>0</v>
      </c>
      <c r="AL18" s="37">
        <v>0</v>
      </c>
      <c r="AM18" s="37">
        <v>0</v>
      </c>
      <c r="AN18" s="37">
        <v>0</v>
      </c>
      <c r="AO18" s="37">
        <v>0</v>
      </c>
      <c r="AP18" s="37">
        <v>0</v>
      </c>
      <c r="AQ18" s="37">
        <v>0</v>
      </c>
      <c r="AR18" s="37">
        <v>0</v>
      </c>
      <c r="AS18" s="37">
        <v>0</v>
      </c>
      <c r="AT18" s="37">
        <v>0</v>
      </c>
      <c r="AU18" s="37">
        <v>0</v>
      </c>
      <c r="AV18" s="37">
        <v>0</v>
      </c>
      <c r="AW18" s="37">
        <v>0</v>
      </c>
      <c r="AX18" s="37">
        <v>0</v>
      </c>
      <c r="AY18" s="37">
        <v>0</v>
      </c>
      <c r="AZ18" s="37">
        <v>0</v>
      </c>
      <c r="BA18" s="37">
        <v>0</v>
      </c>
      <c r="BB18" s="37">
        <v>0</v>
      </c>
      <c r="BC18" s="37">
        <v>0</v>
      </c>
      <c r="BD18" s="37">
        <v>0</v>
      </c>
      <c r="BE18" s="37">
        <v>0</v>
      </c>
      <c r="BF18" s="37">
        <v>0</v>
      </c>
      <c r="BG18" s="37">
        <v>0</v>
      </c>
      <c r="BH18" s="37">
        <v>0</v>
      </c>
      <c r="BI18" s="37">
        <v>0</v>
      </c>
      <c r="BJ18" s="37">
        <v>0</v>
      </c>
      <c r="BK18" s="37">
        <v>0</v>
      </c>
      <c r="BL18" s="37">
        <v>0</v>
      </c>
      <c r="BM18" s="37">
        <v>0</v>
      </c>
      <c r="BN18" s="37">
        <v>0</v>
      </c>
      <c r="BO18" s="37">
        <v>0</v>
      </c>
      <c r="BP18" s="37">
        <v>0</v>
      </c>
      <c r="BQ18" s="37">
        <v>0</v>
      </c>
      <c r="BR18" s="37">
        <v>0</v>
      </c>
      <c r="BS18" s="37">
        <v>0</v>
      </c>
      <c r="BT18" s="37">
        <v>0</v>
      </c>
      <c r="BU18" s="37">
        <v>0</v>
      </c>
      <c r="BV18" s="37">
        <v>0</v>
      </c>
      <c r="BW18" s="37">
        <v>0</v>
      </c>
      <c r="BX18" s="37">
        <v>0</v>
      </c>
      <c r="BY18" s="37">
        <v>0</v>
      </c>
      <c r="BZ18" s="37">
        <v>0</v>
      </c>
      <c r="CA18" s="37">
        <v>0</v>
      </c>
      <c r="CB18" s="37">
        <v>0</v>
      </c>
      <c r="CC18" s="37">
        <v>0</v>
      </c>
      <c r="CD18" s="37">
        <v>0</v>
      </c>
      <c r="CE18" s="37">
        <v>0</v>
      </c>
      <c r="CF18" s="37">
        <v>0</v>
      </c>
      <c r="CG18" s="37">
        <v>0</v>
      </c>
      <c r="CH18" s="37">
        <v>0</v>
      </c>
      <c r="CI18" s="37">
        <v>0</v>
      </c>
      <c r="CJ18" s="37">
        <v>0</v>
      </c>
      <c r="CK18" s="37">
        <v>0</v>
      </c>
      <c r="CL18" s="37">
        <v>0</v>
      </c>
      <c r="CM18" s="37">
        <v>0</v>
      </c>
      <c r="CN18" s="37">
        <v>0</v>
      </c>
      <c r="CO18" s="37">
        <v>0</v>
      </c>
      <c r="CP18" s="37">
        <v>0</v>
      </c>
      <c r="CQ18" s="37">
        <v>0</v>
      </c>
      <c r="CR18" s="37">
        <v>0</v>
      </c>
      <c r="CS18" s="37">
        <v>0</v>
      </c>
      <c r="CT18" s="37">
        <v>0</v>
      </c>
      <c r="CU18" s="37">
        <v>0</v>
      </c>
      <c r="CV18" s="37">
        <v>0</v>
      </c>
      <c r="CW18" s="37">
        <v>0</v>
      </c>
      <c r="CX18" s="37">
        <v>0</v>
      </c>
      <c r="CY18" s="37">
        <v>0</v>
      </c>
      <c r="CZ18" s="37">
        <v>0</v>
      </c>
      <c r="DA18" s="37">
        <v>0</v>
      </c>
      <c r="DB18" s="37">
        <v>0</v>
      </c>
      <c r="DC18" s="37">
        <v>0</v>
      </c>
      <c r="DE18" s="45">
        <f t="shared" si="19"/>
        <v>0</v>
      </c>
      <c r="DF18" s="45">
        <f t="shared" si="20"/>
        <v>0</v>
      </c>
      <c r="DG18">
        <f t="shared" si="18"/>
        <v>21</v>
      </c>
      <c r="DH18">
        <v>0</v>
      </c>
    </row>
    <row r="19" spans="1:112" ht="14.4">
      <c r="A19" s="123"/>
      <c r="B19" s="5" t="str">
        <f>$B$11&amp;"8."</f>
        <v>D.1.8.</v>
      </c>
      <c r="C19" s="163" t="s">
        <v>41</v>
      </c>
      <c r="D19" s="24"/>
      <c r="E19" s="191">
        <v>0.21</v>
      </c>
      <c r="F19" s="34">
        <f>H19+NPV(FD,I19:INDEX(I19:DC19,PAL))</f>
        <v>0</v>
      </c>
      <c r="G19" s="34">
        <f>SUMIF($H$5:$DC$5,"&lt;="&amp;PAL,$H19:$DC19)</f>
        <v>0</v>
      </c>
      <c r="H19" s="37">
        <v>0</v>
      </c>
      <c r="I19" s="37">
        <v>0</v>
      </c>
      <c r="J19" s="37">
        <v>0</v>
      </c>
      <c r="K19" s="37">
        <v>0</v>
      </c>
      <c r="L19" s="37">
        <v>0</v>
      </c>
      <c r="M19" s="37">
        <v>0</v>
      </c>
      <c r="N19" s="37">
        <v>0</v>
      </c>
      <c r="O19" s="37">
        <v>0</v>
      </c>
      <c r="P19" s="37">
        <v>0</v>
      </c>
      <c r="Q19" s="37">
        <v>0</v>
      </c>
      <c r="R19" s="37">
        <v>0</v>
      </c>
      <c r="S19" s="37">
        <v>0</v>
      </c>
      <c r="T19" s="37">
        <v>0</v>
      </c>
      <c r="U19" s="37">
        <v>0</v>
      </c>
      <c r="V19" s="37">
        <v>0</v>
      </c>
      <c r="W19" s="37">
        <v>0</v>
      </c>
      <c r="X19" s="37">
        <v>0</v>
      </c>
      <c r="Y19" s="37">
        <v>0</v>
      </c>
      <c r="Z19" s="37">
        <v>0</v>
      </c>
      <c r="AA19" s="37">
        <v>0</v>
      </c>
      <c r="AB19" s="37">
        <v>0</v>
      </c>
      <c r="AC19" s="37">
        <v>0</v>
      </c>
      <c r="AD19" s="37">
        <v>0</v>
      </c>
      <c r="AE19" s="37">
        <v>0</v>
      </c>
      <c r="AF19" s="37">
        <v>0</v>
      </c>
      <c r="AG19" s="37">
        <v>0</v>
      </c>
      <c r="AH19" s="37">
        <v>0</v>
      </c>
      <c r="AI19" s="37">
        <v>0</v>
      </c>
      <c r="AJ19" s="37">
        <v>0</v>
      </c>
      <c r="AK19" s="37">
        <v>0</v>
      </c>
      <c r="AL19" s="37">
        <v>0</v>
      </c>
      <c r="AM19" s="37">
        <v>0</v>
      </c>
      <c r="AN19" s="37">
        <v>0</v>
      </c>
      <c r="AO19" s="37">
        <v>0</v>
      </c>
      <c r="AP19" s="37">
        <v>0</v>
      </c>
      <c r="AQ19" s="37">
        <v>0</v>
      </c>
      <c r="AR19" s="37">
        <v>0</v>
      </c>
      <c r="AS19" s="37">
        <v>0</v>
      </c>
      <c r="AT19" s="37">
        <v>0</v>
      </c>
      <c r="AU19" s="37">
        <v>0</v>
      </c>
      <c r="AV19" s="37">
        <v>0</v>
      </c>
      <c r="AW19" s="37">
        <v>0</v>
      </c>
      <c r="AX19" s="37">
        <v>0</v>
      </c>
      <c r="AY19" s="37">
        <v>0</v>
      </c>
      <c r="AZ19" s="37">
        <v>0</v>
      </c>
      <c r="BA19" s="37">
        <v>0</v>
      </c>
      <c r="BB19" s="37">
        <v>0</v>
      </c>
      <c r="BC19" s="37">
        <v>0</v>
      </c>
      <c r="BD19" s="37">
        <v>0</v>
      </c>
      <c r="BE19" s="37">
        <v>0</v>
      </c>
      <c r="BF19" s="37">
        <v>0</v>
      </c>
      <c r="BG19" s="37">
        <v>0</v>
      </c>
      <c r="BH19" s="37">
        <v>0</v>
      </c>
      <c r="BI19" s="37">
        <v>0</v>
      </c>
      <c r="BJ19" s="37">
        <v>0</v>
      </c>
      <c r="BK19" s="37">
        <v>0</v>
      </c>
      <c r="BL19" s="37">
        <v>0</v>
      </c>
      <c r="BM19" s="37">
        <v>0</v>
      </c>
      <c r="BN19" s="37">
        <v>0</v>
      </c>
      <c r="BO19" s="37">
        <v>0</v>
      </c>
      <c r="BP19" s="37">
        <v>0</v>
      </c>
      <c r="BQ19" s="37">
        <v>0</v>
      </c>
      <c r="BR19" s="37">
        <v>0</v>
      </c>
      <c r="BS19" s="37">
        <v>0</v>
      </c>
      <c r="BT19" s="37">
        <v>0</v>
      </c>
      <c r="BU19" s="37">
        <v>0</v>
      </c>
      <c r="BV19" s="37">
        <v>0</v>
      </c>
      <c r="BW19" s="37">
        <v>0</v>
      </c>
      <c r="BX19" s="37">
        <v>0</v>
      </c>
      <c r="BY19" s="37">
        <v>0</v>
      </c>
      <c r="BZ19" s="37">
        <v>0</v>
      </c>
      <c r="CA19" s="37">
        <v>0</v>
      </c>
      <c r="CB19" s="37">
        <v>0</v>
      </c>
      <c r="CC19" s="37">
        <v>0</v>
      </c>
      <c r="CD19" s="37">
        <v>0</v>
      </c>
      <c r="CE19" s="37">
        <v>0</v>
      </c>
      <c r="CF19" s="37">
        <v>0</v>
      </c>
      <c r="CG19" s="37">
        <v>0</v>
      </c>
      <c r="CH19" s="37">
        <v>0</v>
      </c>
      <c r="CI19" s="37">
        <v>0</v>
      </c>
      <c r="CJ19" s="37">
        <v>0</v>
      </c>
      <c r="CK19" s="37">
        <v>0</v>
      </c>
      <c r="CL19" s="37">
        <v>0</v>
      </c>
      <c r="CM19" s="37">
        <v>0</v>
      </c>
      <c r="CN19" s="37">
        <v>0</v>
      </c>
      <c r="CO19" s="37">
        <v>0</v>
      </c>
      <c r="CP19" s="37">
        <v>0</v>
      </c>
      <c r="CQ19" s="37">
        <v>0</v>
      </c>
      <c r="CR19" s="37">
        <v>0</v>
      </c>
      <c r="CS19" s="37">
        <v>0</v>
      </c>
      <c r="CT19" s="37">
        <v>0</v>
      </c>
      <c r="CU19" s="37">
        <v>0</v>
      </c>
      <c r="CV19" s="37">
        <v>0</v>
      </c>
      <c r="CW19" s="37">
        <v>0</v>
      </c>
      <c r="CX19" s="37">
        <v>0</v>
      </c>
      <c r="CY19" s="37">
        <v>0</v>
      </c>
      <c r="CZ19" s="37">
        <v>0</v>
      </c>
      <c r="DA19" s="37">
        <v>0</v>
      </c>
      <c r="DB19" s="37">
        <v>0</v>
      </c>
      <c r="DC19" s="37">
        <v>0</v>
      </c>
      <c r="DE19" s="45">
        <f t="shared" si="19"/>
        <v>0</v>
      </c>
      <c r="DF19" s="45">
        <f t="shared" si="20"/>
        <v>0</v>
      </c>
      <c r="DG19">
        <f t="shared" si="18"/>
        <v>21</v>
      </c>
      <c r="DH19">
        <v>0</v>
      </c>
    </row>
    <row r="20" spans="1:112" ht="14.4">
      <c r="A20" s="123"/>
      <c r="B20" s="5" t="str">
        <f>$B$11&amp;"9."</f>
        <v>D.1.9.</v>
      </c>
      <c r="C20" s="17" t="s">
        <v>154</v>
      </c>
      <c r="D20" s="24"/>
      <c r="E20" s="191">
        <v>0.21</v>
      </c>
      <c r="F20" s="34">
        <f>H20+NPV(FD,I20:INDEX(I20:DC20,PAL))</f>
        <v>0</v>
      </c>
      <c r="G20" s="34">
        <f>SUMIF($H$5:$DC$5,"&lt;="&amp;PAL,$H20:$DC20)</f>
        <v>0</v>
      </c>
      <c r="H20" s="164">
        <v>0</v>
      </c>
      <c r="I20" s="164">
        <v>0</v>
      </c>
      <c r="J20" s="164">
        <v>0</v>
      </c>
      <c r="K20" s="164">
        <v>0</v>
      </c>
      <c r="L20" s="164">
        <v>0</v>
      </c>
      <c r="M20" s="164">
        <v>0</v>
      </c>
      <c r="N20" s="164">
        <v>0</v>
      </c>
      <c r="O20" s="164">
        <v>0</v>
      </c>
      <c r="P20" s="164">
        <v>0</v>
      </c>
      <c r="Q20" s="164">
        <v>0</v>
      </c>
      <c r="R20" s="164">
        <v>0</v>
      </c>
      <c r="S20" s="165">
        <v>0</v>
      </c>
      <c r="T20" s="165">
        <v>0</v>
      </c>
      <c r="U20" s="165">
        <v>0</v>
      </c>
      <c r="V20" s="165">
        <v>0</v>
      </c>
      <c r="W20" s="165">
        <v>0</v>
      </c>
      <c r="X20" s="165">
        <v>0</v>
      </c>
      <c r="Y20" s="165">
        <v>0</v>
      </c>
      <c r="Z20" s="165">
        <v>0</v>
      </c>
      <c r="AA20" s="165">
        <v>0</v>
      </c>
      <c r="AB20" s="165">
        <v>0</v>
      </c>
      <c r="AC20" s="165">
        <v>0</v>
      </c>
      <c r="AD20" s="165">
        <v>0</v>
      </c>
      <c r="AE20" s="165">
        <v>0</v>
      </c>
      <c r="AF20" s="165">
        <v>0</v>
      </c>
      <c r="AG20" s="165">
        <v>0</v>
      </c>
      <c r="AH20" s="165">
        <v>0</v>
      </c>
      <c r="AI20" s="165">
        <v>0</v>
      </c>
      <c r="AJ20" s="165">
        <v>0</v>
      </c>
      <c r="AK20" s="165">
        <v>0</v>
      </c>
      <c r="AL20" s="165">
        <v>0</v>
      </c>
      <c r="AM20" s="165">
        <v>0</v>
      </c>
      <c r="AN20" s="165">
        <v>0</v>
      </c>
      <c r="AO20" s="165">
        <v>0</v>
      </c>
      <c r="AP20" s="165">
        <v>0</v>
      </c>
      <c r="AQ20" s="165">
        <v>0</v>
      </c>
      <c r="AR20" s="165">
        <v>0</v>
      </c>
      <c r="AS20" s="165">
        <v>0</v>
      </c>
      <c r="AT20" s="165">
        <v>0</v>
      </c>
      <c r="AU20" s="165">
        <v>0</v>
      </c>
      <c r="AV20" s="165">
        <v>0</v>
      </c>
      <c r="AW20" s="165">
        <v>0</v>
      </c>
      <c r="AX20" s="165">
        <v>0</v>
      </c>
      <c r="AY20" s="165">
        <v>0</v>
      </c>
      <c r="AZ20" s="165">
        <v>0</v>
      </c>
      <c r="BA20" s="165">
        <v>0</v>
      </c>
      <c r="BB20" s="165">
        <v>0</v>
      </c>
      <c r="BC20" s="165">
        <v>0</v>
      </c>
      <c r="BD20" s="165">
        <v>0</v>
      </c>
      <c r="BE20" s="165">
        <v>0</v>
      </c>
      <c r="BF20" s="165">
        <v>0</v>
      </c>
      <c r="BG20" s="165">
        <v>0</v>
      </c>
      <c r="BH20" s="165">
        <v>0</v>
      </c>
      <c r="BI20" s="165">
        <v>0</v>
      </c>
      <c r="BJ20" s="165">
        <v>0</v>
      </c>
      <c r="BK20" s="165">
        <v>0</v>
      </c>
      <c r="BL20" s="165">
        <v>0</v>
      </c>
      <c r="BM20" s="165">
        <v>0</v>
      </c>
      <c r="BN20" s="165">
        <v>0</v>
      </c>
      <c r="BO20" s="165">
        <v>0</v>
      </c>
      <c r="BP20" s="165">
        <v>0</v>
      </c>
      <c r="BQ20" s="165">
        <v>0</v>
      </c>
      <c r="BR20" s="165">
        <v>0</v>
      </c>
      <c r="BS20" s="165">
        <v>0</v>
      </c>
      <c r="BT20" s="165">
        <v>0</v>
      </c>
      <c r="BU20" s="165">
        <v>0</v>
      </c>
      <c r="BV20" s="165">
        <v>0</v>
      </c>
      <c r="BW20" s="165">
        <v>0</v>
      </c>
      <c r="BX20" s="165">
        <v>0</v>
      </c>
      <c r="BY20" s="165">
        <v>0</v>
      </c>
      <c r="BZ20" s="165">
        <v>0</v>
      </c>
      <c r="CA20" s="165">
        <v>0</v>
      </c>
      <c r="CB20" s="165">
        <v>0</v>
      </c>
      <c r="CC20" s="165">
        <v>0</v>
      </c>
      <c r="CD20" s="165">
        <v>0</v>
      </c>
      <c r="CE20" s="165">
        <v>0</v>
      </c>
      <c r="CF20" s="165">
        <v>0</v>
      </c>
      <c r="CG20" s="165">
        <v>0</v>
      </c>
      <c r="CH20" s="165">
        <v>0</v>
      </c>
      <c r="CI20" s="165">
        <v>0</v>
      </c>
      <c r="CJ20" s="165">
        <v>0</v>
      </c>
      <c r="CK20" s="165">
        <v>0</v>
      </c>
      <c r="CL20" s="165">
        <v>0</v>
      </c>
      <c r="CM20" s="165">
        <v>0</v>
      </c>
      <c r="CN20" s="165">
        <v>0</v>
      </c>
      <c r="CO20" s="165">
        <v>0</v>
      </c>
      <c r="CP20" s="165">
        <v>0</v>
      </c>
      <c r="CQ20" s="165">
        <v>0</v>
      </c>
      <c r="CR20" s="165">
        <v>0</v>
      </c>
      <c r="CS20" s="165">
        <v>0</v>
      </c>
      <c r="CT20" s="165">
        <v>0</v>
      </c>
      <c r="CU20" s="165">
        <v>0</v>
      </c>
      <c r="CV20" s="165">
        <v>0</v>
      </c>
      <c r="CW20" s="165">
        <v>0</v>
      </c>
      <c r="CX20" s="165">
        <v>0</v>
      </c>
      <c r="CY20" s="165">
        <v>0</v>
      </c>
      <c r="CZ20" s="165">
        <v>0</v>
      </c>
      <c r="DA20" s="165">
        <v>0</v>
      </c>
      <c r="DB20" s="165">
        <v>0</v>
      </c>
      <c r="DC20" s="165">
        <v>0</v>
      </c>
      <c r="DE20" s="45">
        <f t="shared" si="19"/>
        <v>0</v>
      </c>
      <c r="DF20" s="45">
        <f t="shared" si="20"/>
        <v>0</v>
      </c>
      <c r="DG20">
        <f t="shared" si="18"/>
        <v>21</v>
      </c>
      <c r="DH20">
        <v>0</v>
      </c>
    </row>
    <row r="21" spans="1:112" ht="14.4">
      <c r="A21" s="123"/>
      <c r="B21" s="5" t="str">
        <f>$B$11&amp;"L."</f>
        <v>D.1.L.</v>
      </c>
      <c r="C21" s="17" t="s">
        <v>15</v>
      </c>
      <c r="D21" s="24"/>
      <c r="E21" s="191">
        <v>0.21</v>
      </c>
      <c r="F21" s="34">
        <f>H21+NPV(FD,I21:INDEX(I21:DC21,PAL))</f>
        <v>0</v>
      </c>
      <c r="G21" s="34">
        <f>SUMIF($H$5:$DC$5,"&lt;="&amp;PAL,$H21:$DC21)</f>
        <v>0</v>
      </c>
      <c r="H21" s="164">
        <v>0</v>
      </c>
      <c r="I21" s="164">
        <v>0</v>
      </c>
      <c r="J21" s="164">
        <v>0</v>
      </c>
      <c r="K21" s="164">
        <v>0</v>
      </c>
      <c r="L21" s="164">
        <v>0</v>
      </c>
      <c r="M21" s="164">
        <v>0</v>
      </c>
      <c r="N21" s="164">
        <v>0</v>
      </c>
      <c r="O21" s="164">
        <v>0</v>
      </c>
      <c r="P21" s="164">
        <v>0</v>
      </c>
      <c r="Q21" s="164">
        <v>0</v>
      </c>
      <c r="R21" s="164">
        <v>0</v>
      </c>
      <c r="S21" s="164">
        <v>0</v>
      </c>
      <c r="T21" s="164">
        <v>0</v>
      </c>
      <c r="U21" s="164">
        <v>0</v>
      </c>
      <c r="V21" s="164">
        <v>0</v>
      </c>
      <c r="W21" s="164">
        <v>0</v>
      </c>
      <c r="X21" s="164">
        <v>0</v>
      </c>
      <c r="Y21" s="164">
        <v>0</v>
      </c>
      <c r="Z21" s="164">
        <v>0</v>
      </c>
      <c r="AA21" s="164">
        <v>0</v>
      </c>
      <c r="AB21" s="164">
        <v>0</v>
      </c>
      <c r="AC21" s="164">
        <v>0</v>
      </c>
      <c r="AD21" s="164">
        <v>0</v>
      </c>
      <c r="AE21" s="164">
        <v>0</v>
      </c>
      <c r="AF21" s="164">
        <v>0</v>
      </c>
      <c r="AG21" s="164">
        <v>0</v>
      </c>
      <c r="AH21" s="164">
        <v>0</v>
      </c>
      <c r="AI21" s="164">
        <v>0</v>
      </c>
      <c r="AJ21" s="164">
        <v>0</v>
      </c>
      <c r="AK21" s="164">
        <v>0</v>
      </c>
      <c r="AL21" s="164">
        <v>0</v>
      </c>
      <c r="AM21" s="164">
        <v>0</v>
      </c>
      <c r="AN21" s="164">
        <v>0</v>
      </c>
      <c r="AO21" s="164">
        <v>0</v>
      </c>
      <c r="AP21" s="164">
        <v>0</v>
      </c>
      <c r="AQ21" s="165">
        <v>0</v>
      </c>
      <c r="AR21" s="164">
        <v>0</v>
      </c>
      <c r="AS21" s="164">
        <v>0</v>
      </c>
      <c r="AT21" s="164">
        <v>0</v>
      </c>
      <c r="AU21" s="164">
        <v>0</v>
      </c>
      <c r="AV21" s="164">
        <v>0</v>
      </c>
      <c r="AW21" s="164">
        <v>0</v>
      </c>
      <c r="AX21" s="164">
        <v>0</v>
      </c>
      <c r="AY21" s="164">
        <v>0</v>
      </c>
      <c r="AZ21" s="164">
        <v>0</v>
      </c>
      <c r="BA21" s="164">
        <v>0</v>
      </c>
      <c r="BB21" s="164">
        <v>0</v>
      </c>
      <c r="BC21" s="164">
        <v>0</v>
      </c>
      <c r="BD21" s="164">
        <v>0</v>
      </c>
      <c r="BE21" s="164">
        <v>0</v>
      </c>
      <c r="BF21" s="164">
        <v>0</v>
      </c>
      <c r="BG21" s="164">
        <v>0</v>
      </c>
      <c r="BH21" s="164">
        <v>0</v>
      </c>
      <c r="BI21" s="164">
        <v>0</v>
      </c>
      <c r="BJ21" s="164">
        <v>0</v>
      </c>
      <c r="BK21" s="164">
        <v>0</v>
      </c>
      <c r="BL21" s="164">
        <v>0</v>
      </c>
      <c r="BM21" s="164">
        <v>0</v>
      </c>
      <c r="BN21" s="164">
        <v>0</v>
      </c>
      <c r="BO21" s="164">
        <v>0</v>
      </c>
      <c r="BP21" s="164">
        <v>0</v>
      </c>
      <c r="BQ21" s="164">
        <v>0</v>
      </c>
      <c r="BR21" s="164">
        <v>0</v>
      </c>
      <c r="BS21" s="164">
        <v>0</v>
      </c>
      <c r="BT21" s="164">
        <v>0</v>
      </c>
      <c r="BU21" s="164">
        <v>0</v>
      </c>
      <c r="BV21" s="164">
        <v>0</v>
      </c>
      <c r="BW21" s="164">
        <v>0</v>
      </c>
      <c r="BX21" s="164">
        <v>0</v>
      </c>
      <c r="BY21" s="164">
        <v>0</v>
      </c>
      <c r="BZ21" s="164">
        <v>0</v>
      </c>
      <c r="CA21" s="164">
        <v>0</v>
      </c>
      <c r="CB21" s="164">
        <v>0</v>
      </c>
      <c r="CC21" s="164">
        <v>0</v>
      </c>
      <c r="CD21" s="164">
        <v>0</v>
      </c>
      <c r="CE21" s="164">
        <v>0</v>
      </c>
      <c r="CF21" s="164">
        <v>0</v>
      </c>
      <c r="CG21" s="164">
        <v>0</v>
      </c>
      <c r="CH21" s="164">
        <v>0</v>
      </c>
      <c r="CI21" s="164">
        <v>0</v>
      </c>
      <c r="CJ21" s="164">
        <v>0</v>
      </c>
      <c r="CK21" s="164">
        <v>0</v>
      </c>
      <c r="CL21" s="164">
        <v>0</v>
      </c>
      <c r="CM21" s="164">
        <v>0</v>
      </c>
      <c r="CN21" s="164">
        <v>0</v>
      </c>
      <c r="CO21" s="164">
        <v>0</v>
      </c>
      <c r="CP21" s="164">
        <v>0</v>
      </c>
      <c r="CQ21" s="164">
        <v>0</v>
      </c>
      <c r="CR21" s="164">
        <v>0</v>
      </c>
      <c r="CS21" s="164">
        <v>0</v>
      </c>
      <c r="CT21" s="164">
        <v>0</v>
      </c>
      <c r="CU21" s="164">
        <v>0</v>
      </c>
      <c r="CV21" s="164">
        <v>0</v>
      </c>
      <c r="CW21" s="164">
        <v>0</v>
      </c>
      <c r="CX21" s="164">
        <v>0</v>
      </c>
      <c r="CY21" s="164">
        <v>0</v>
      </c>
      <c r="CZ21" s="164">
        <v>0</v>
      </c>
      <c r="DA21" s="164">
        <v>0</v>
      </c>
      <c r="DB21" s="164">
        <v>0</v>
      </c>
      <c r="DC21" s="165">
        <v>0</v>
      </c>
      <c r="DE21" s="45">
        <f t="shared" si="19"/>
        <v>0</v>
      </c>
      <c r="DF21" s="45">
        <f t="shared" si="20"/>
        <v>0</v>
      </c>
      <c r="DG21">
        <f t="shared" si="18"/>
        <v>21</v>
      </c>
      <c r="DH21">
        <f>DG21/(100+DG21)</f>
        <v>0.17355371900826447</v>
      </c>
    </row>
    <row r="22" spans="1:112" ht="14.4">
      <c r="A22" s="123"/>
      <c r="B22" s="5" t="s">
        <v>21</v>
      </c>
      <c r="C22" s="15" t="s">
        <v>429</v>
      </c>
      <c r="D22" s="3"/>
      <c r="E22" s="3"/>
      <c r="F22" s="11">
        <f>SUM(F23:F30)+F31</f>
        <v>0</v>
      </c>
      <c r="G22" s="34">
        <f>SUMIF($H$5:$DC$5,"&lt;="&amp;PAL,$H22:$DC22)</f>
        <v>0</v>
      </c>
      <c r="H22" s="11">
        <f>SUM(H23:H30)+H31</f>
        <v>0</v>
      </c>
      <c r="I22" s="11">
        <f t="shared" ref="I22:BT22" si="21">SUM(I23:I30)+I31</f>
        <v>0</v>
      </c>
      <c r="J22" s="11">
        <f t="shared" si="21"/>
        <v>0</v>
      </c>
      <c r="K22" s="11">
        <f t="shared" si="21"/>
        <v>0</v>
      </c>
      <c r="L22" s="11">
        <f t="shared" si="21"/>
        <v>0</v>
      </c>
      <c r="M22" s="11">
        <f t="shared" si="21"/>
        <v>0</v>
      </c>
      <c r="N22" s="11">
        <f t="shared" si="21"/>
        <v>0</v>
      </c>
      <c r="O22" s="11">
        <f t="shared" si="21"/>
        <v>0</v>
      </c>
      <c r="P22" s="11">
        <f t="shared" si="21"/>
        <v>0</v>
      </c>
      <c r="Q22" s="11">
        <f t="shared" si="21"/>
        <v>0</v>
      </c>
      <c r="R22" s="11">
        <f t="shared" si="21"/>
        <v>0</v>
      </c>
      <c r="S22" s="11">
        <f t="shared" si="21"/>
        <v>0</v>
      </c>
      <c r="T22" s="11">
        <f t="shared" si="21"/>
        <v>0</v>
      </c>
      <c r="U22" s="11">
        <f t="shared" si="21"/>
        <v>0</v>
      </c>
      <c r="V22" s="11">
        <f t="shared" si="21"/>
        <v>0</v>
      </c>
      <c r="W22" s="11">
        <f t="shared" si="21"/>
        <v>0</v>
      </c>
      <c r="X22" s="11">
        <f t="shared" si="21"/>
        <v>0</v>
      </c>
      <c r="Y22" s="11">
        <f t="shared" si="21"/>
        <v>0</v>
      </c>
      <c r="Z22" s="11">
        <f t="shared" si="21"/>
        <v>0</v>
      </c>
      <c r="AA22" s="11">
        <f t="shared" si="21"/>
        <v>0</v>
      </c>
      <c r="AB22" s="11">
        <f t="shared" si="21"/>
        <v>0</v>
      </c>
      <c r="AC22" s="11">
        <f t="shared" si="21"/>
        <v>0</v>
      </c>
      <c r="AD22" s="11">
        <f t="shared" si="21"/>
        <v>0</v>
      </c>
      <c r="AE22" s="11">
        <f t="shared" si="21"/>
        <v>0</v>
      </c>
      <c r="AF22" s="11">
        <f t="shared" si="21"/>
        <v>0</v>
      </c>
      <c r="AG22" s="11">
        <f t="shared" si="21"/>
        <v>0</v>
      </c>
      <c r="AH22" s="11">
        <f t="shared" si="21"/>
        <v>0</v>
      </c>
      <c r="AI22" s="11">
        <f t="shared" si="21"/>
        <v>0</v>
      </c>
      <c r="AJ22" s="11">
        <f t="shared" si="21"/>
        <v>0</v>
      </c>
      <c r="AK22" s="11">
        <f t="shared" si="21"/>
        <v>0</v>
      </c>
      <c r="AL22" s="11">
        <f t="shared" si="21"/>
        <v>0</v>
      </c>
      <c r="AM22" s="11">
        <f t="shared" si="21"/>
        <v>0</v>
      </c>
      <c r="AN22" s="11">
        <f t="shared" si="21"/>
        <v>0</v>
      </c>
      <c r="AO22" s="11">
        <f t="shared" si="21"/>
        <v>0</v>
      </c>
      <c r="AP22" s="11">
        <f t="shared" si="21"/>
        <v>0</v>
      </c>
      <c r="AQ22" s="11">
        <f t="shared" si="21"/>
        <v>0</v>
      </c>
      <c r="AR22" s="11">
        <f t="shared" si="21"/>
        <v>0</v>
      </c>
      <c r="AS22" s="11">
        <f t="shared" si="21"/>
        <v>0</v>
      </c>
      <c r="AT22" s="11">
        <f t="shared" si="21"/>
        <v>0</v>
      </c>
      <c r="AU22" s="11">
        <f t="shared" si="21"/>
        <v>0</v>
      </c>
      <c r="AV22" s="11">
        <f t="shared" si="21"/>
        <v>0</v>
      </c>
      <c r="AW22" s="11">
        <f t="shared" si="21"/>
        <v>0</v>
      </c>
      <c r="AX22" s="11">
        <f t="shared" si="21"/>
        <v>0</v>
      </c>
      <c r="AY22" s="11">
        <f t="shared" si="21"/>
        <v>0</v>
      </c>
      <c r="AZ22" s="11">
        <f t="shared" si="21"/>
        <v>0</v>
      </c>
      <c r="BA22" s="11">
        <f t="shared" si="21"/>
        <v>0</v>
      </c>
      <c r="BB22" s="11">
        <f t="shared" si="21"/>
        <v>0</v>
      </c>
      <c r="BC22" s="11">
        <f t="shared" si="21"/>
        <v>0</v>
      </c>
      <c r="BD22" s="11">
        <f t="shared" si="21"/>
        <v>0</v>
      </c>
      <c r="BE22" s="11">
        <f t="shared" si="21"/>
        <v>0</v>
      </c>
      <c r="BF22" s="11">
        <f t="shared" si="21"/>
        <v>0</v>
      </c>
      <c r="BG22" s="11">
        <f t="shared" si="21"/>
        <v>0</v>
      </c>
      <c r="BH22" s="11">
        <f t="shared" si="21"/>
        <v>0</v>
      </c>
      <c r="BI22" s="11">
        <f t="shared" si="21"/>
        <v>0</v>
      </c>
      <c r="BJ22" s="11">
        <f t="shared" si="21"/>
        <v>0</v>
      </c>
      <c r="BK22" s="11">
        <f t="shared" si="21"/>
        <v>0</v>
      </c>
      <c r="BL22" s="11">
        <f t="shared" si="21"/>
        <v>0</v>
      </c>
      <c r="BM22" s="11">
        <f t="shared" si="21"/>
        <v>0</v>
      </c>
      <c r="BN22" s="11">
        <f t="shared" si="21"/>
        <v>0</v>
      </c>
      <c r="BO22" s="11">
        <f t="shared" si="21"/>
        <v>0</v>
      </c>
      <c r="BP22" s="11">
        <f t="shared" si="21"/>
        <v>0</v>
      </c>
      <c r="BQ22" s="11">
        <f t="shared" si="21"/>
        <v>0</v>
      </c>
      <c r="BR22" s="11">
        <f t="shared" si="21"/>
        <v>0</v>
      </c>
      <c r="BS22" s="11">
        <f t="shared" si="21"/>
        <v>0</v>
      </c>
      <c r="BT22" s="11">
        <f t="shared" si="21"/>
        <v>0</v>
      </c>
      <c r="BU22" s="11">
        <f t="shared" ref="BU22:DC22" si="22">SUM(BU23:BU30)+BU31</f>
        <v>0</v>
      </c>
      <c r="BV22" s="11">
        <f t="shared" si="22"/>
        <v>0</v>
      </c>
      <c r="BW22" s="11">
        <f t="shared" si="22"/>
        <v>0</v>
      </c>
      <c r="BX22" s="11">
        <f t="shared" si="22"/>
        <v>0</v>
      </c>
      <c r="BY22" s="11">
        <f t="shared" si="22"/>
        <v>0</v>
      </c>
      <c r="BZ22" s="11">
        <f t="shared" si="22"/>
        <v>0</v>
      </c>
      <c r="CA22" s="11">
        <f t="shared" si="22"/>
        <v>0</v>
      </c>
      <c r="CB22" s="11">
        <f t="shared" si="22"/>
        <v>0</v>
      </c>
      <c r="CC22" s="11">
        <f t="shared" si="22"/>
        <v>0</v>
      </c>
      <c r="CD22" s="11">
        <f t="shared" si="22"/>
        <v>0</v>
      </c>
      <c r="CE22" s="11">
        <f t="shared" si="22"/>
        <v>0</v>
      </c>
      <c r="CF22" s="11">
        <f t="shared" si="22"/>
        <v>0</v>
      </c>
      <c r="CG22" s="11">
        <f t="shared" si="22"/>
        <v>0</v>
      </c>
      <c r="CH22" s="11">
        <f t="shared" si="22"/>
        <v>0</v>
      </c>
      <c r="CI22" s="11">
        <f t="shared" si="22"/>
        <v>0</v>
      </c>
      <c r="CJ22" s="11">
        <f t="shared" si="22"/>
        <v>0</v>
      </c>
      <c r="CK22" s="11">
        <f t="shared" si="22"/>
        <v>0</v>
      </c>
      <c r="CL22" s="11">
        <f t="shared" si="22"/>
        <v>0</v>
      </c>
      <c r="CM22" s="11">
        <f t="shared" si="22"/>
        <v>0</v>
      </c>
      <c r="CN22" s="11">
        <f t="shared" si="22"/>
        <v>0</v>
      </c>
      <c r="CO22" s="11">
        <f t="shared" si="22"/>
        <v>0</v>
      </c>
      <c r="CP22" s="11">
        <f t="shared" si="22"/>
        <v>0</v>
      </c>
      <c r="CQ22" s="11">
        <f t="shared" si="22"/>
        <v>0</v>
      </c>
      <c r="CR22" s="11">
        <f t="shared" si="22"/>
        <v>0</v>
      </c>
      <c r="CS22" s="11">
        <f t="shared" si="22"/>
        <v>0</v>
      </c>
      <c r="CT22" s="11">
        <f t="shared" si="22"/>
        <v>0</v>
      </c>
      <c r="CU22" s="11">
        <f t="shared" si="22"/>
        <v>0</v>
      </c>
      <c r="CV22" s="11">
        <f t="shared" si="22"/>
        <v>0</v>
      </c>
      <c r="CW22" s="11">
        <f t="shared" si="22"/>
        <v>0</v>
      </c>
      <c r="CX22" s="11">
        <f t="shared" si="22"/>
        <v>0</v>
      </c>
      <c r="CY22" s="11">
        <f t="shared" si="22"/>
        <v>0</v>
      </c>
      <c r="CZ22" s="11">
        <f t="shared" si="22"/>
        <v>0</v>
      </c>
      <c r="DA22" s="11">
        <f t="shared" si="22"/>
        <v>0</v>
      </c>
      <c r="DB22" s="11">
        <f t="shared" si="22"/>
        <v>0</v>
      </c>
      <c r="DC22" s="11">
        <f t="shared" si="22"/>
        <v>0</v>
      </c>
      <c r="DF22" s="45">
        <f t="shared" si="20"/>
        <v>0</v>
      </c>
    </row>
    <row r="23" spans="1:112" ht="14.4">
      <c r="A23" s="123"/>
      <c r="B23" s="5" t="str">
        <f>$B$22&amp;"1."</f>
        <v>D.2.1.</v>
      </c>
      <c r="C23" s="163" t="s">
        <v>41</v>
      </c>
      <c r="D23" s="6"/>
      <c r="E23" s="191">
        <v>0.21</v>
      </c>
      <c r="F23" s="34">
        <f>H23+NPV(FD,I23:INDEX(I23:DC23,PAL))</f>
        <v>0</v>
      </c>
      <c r="G23" s="34">
        <f>SUMIF($H$5:$DC$5,"&lt;="&amp;PAL,$H23:$DC23)</f>
        <v>0</v>
      </c>
      <c r="H23" s="37">
        <v>0</v>
      </c>
      <c r="I23" s="37">
        <v>0</v>
      </c>
      <c r="J23" s="37">
        <v>0</v>
      </c>
      <c r="K23" s="37">
        <v>0</v>
      </c>
      <c r="L23" s="37">
        <v>0</v>
      </c>
      <c r="M23" s="37">
        <v>0</v>
      </c>
      <c r="N23" s="37">
        <v>0</v>
      </c>
      <c r="O23" s="37">
        <v>0</v>
      </c>
      <c r="P23" s="37">
        <v>0</v>
      </c>
      <c r="Q23" s="37">
        <v>0</v>
      </c>
      <c r="R23" s="37">
        <v>0</v>
      </c>
      <c r="S23" s="37">
        <v>0</v>
      </c>
      <c r="T23" s="37">
        <v>0</v>
      </c>
      <c r="U23" s="37">
        <v>0</v>
      </c>
      <c r="V23" s="37">
        <v>0</v>
      </c>
      <c r="W23" s="37">
        <v>0</v>
      </c>
      <c r="X23" s="37">
        <v>0</v>
      </c>
      <c r="Y23" s="37">
        <v>0</v>
      </c>
      <c r="Z23" s="37">
        <v>0</v>
      </c>
      <c r="AA23" s="37">
        <v>0</v>
      </c>
      <c r="AB23" s="37">
        <v>0</v>
      </c>
      <c r="AC23" s="37">
        <v>0</v>
      </c>
      <c r="AD23" s="37">
        <v>0</v>
      </c>
      <c r="AE23" s="37">
        <v>0</v>
      </c>
      <c r="AF23" s="37">
        <v>0</v>
      </c>
      <c r="AG23" s="37">
        <v>0</v>
      </c>
      <c r="AH23" s="37">
        <v>0</v>
      </c>
      <c r="AI23" s="37">
        <v>0</v>
      </c>
      <c r="AJ23" s="37">
        <v>0</v>
      </c>
      <c r="AK23" s="37">
        <v>0</v>
      </c>
      <c r="AL23" s="37">
        <v>0</v>
      </c>
      <c r="AM23" s="37">
        <v>0</v>
      </c>
      <c r="AN23" s="37">
        <v>0</v>
      </c>
      <c r="AO23" s="37">
        <v>0</v>
      </c>
      <c r="AP23" s="37">
        <v>0</v>
      </c>
      <c r="AQ23" s="37">
        <v>0</v>
      </c>
      <c r="AR23" s="37">
        <v>0</v>
      </c>
      <c r="AS23" s="37">
        <v>0</v>
      </c>
      <c r="AT23" s="37">
        <v>0</v>
      </c>
      <c r="AU23" s="37">
        <v>0</v>
      </c>
      <c r="AV23" s="37">
        <v>0</v>
      </c>
      <c r="AW23" s="37">
        <v>0</v>
      </c>
      <c r="AX23" s="37">
        <v>0</v>
      </c>
      <c r="AY23" s="37">
        <v>0</v>
      </c>
      <c r="AZ23" s="37">
        <v>0</v>
      </c>
      <c r="BA23" s="37">
        <v>0</v>
      </c>
      <c r="BB23" s="37">
        <v>0</v>
      </c>
      <c r="BC23" s="37">
        <v>0</v>
      </c>
      <c r="BD23" s="37">
        <v>0</v>
      </c>
      <c r="BE23" s="37">
        <v>0</v>
      </c>
      <c r="BF23" s="37">
        <v>0</v>
      </c>
      <c r="BG23" s="37">
        <v>0</v>
      </c>
      <c r="BH23" s="37">
        <v>0</v>
      </c>
      <c r="BI23" s="37">
        <v>0</v>
      </c>
      <c r="BJ23" s="37">
        <v>0</v>
      </c>
      <c r="BK23" s="37">
        <v>0</v>
      </c>
      <c r="BL23" s="37">
        <v>0</v>
      </c>
      <c r="BM23" s="37">
        <v>0</v>
      </c>
      <c r="BN23" s="37">
        <v>0</v>
      </c>
      <c r="BO23" s="37">
        <v>0</v>
      </c>
      <c r="BP23" s="37">
        <v>0</v>
      </c>
      <c r="BQ23" s="37">
        <v>0</v>
      </c>
      <c r="BR23" s="37">
        <v>0</v>
      </c>
      <c r="BS23" s="37">
        <v>0</v>
      </c>
      <c r="BT23" s="37">
        <v>0</v>
      </c>
      <c r="BU23" s="37">
        <v>0</v>
      </c>
      <c r="BV23" s="37">
        <v>0</v>
      </c>
      <c r="BW23" s="37">
        <v>0</v>
      </c>
      <c r="BX23" s="37">
        <v>0</v>
      </c>
      <c r="BY23" s="37">
        <v>0</v>
      </c>
      <c r="BZ23" s="37">
        <v>0</v>
      </c>
      <c r="CA23" s="37">
        <v>0</v>
      </c>
      <c r="CB23" s="37">
        <v>0</v>
      </c>
      <c r="CC23" s="37">
        <v>0</v>
      </c>
      <c r="CD23" s="37">
        <v>0</v>
      </c>
      <c r="CE23" s="37">
        <v>0</v>
      </c>
      <c r="CF23" s="37">
        <v>0</v>
      </c>
      <c r="CG23" s="37">
        <v>0</v>
      </c>
      <c r="CH23" s="37">
        <v>0</v>
      </c>
      <c r="CI23" s="37">
        <v>0</v>
      </c>
      <c r="CJ23" s="37">
        <v>0</v>
      </c>
      <c r="CK23" s="37">
        <v>0</v>
      </c>
      <c r="CL23" s="37">
        <v>0</v>
      </c>
      <c r="CM23" s="37">
        <v>0</v>
      </c>
      <c r="CN23" s="37">
        <v>0</v>
      </c>
      <c r="CO23" s="37">
        <v>0</v>
      </c>
      <c r="CP23" s="37">
        <v>0</v>
      </c>
      <c r="CQ23" s="37">
        <v>0</v>
      </c>
      <c r="CR23" s="37">
        <v>0</v>
      </c>
      <c r="CS23" s="37">
        <v>0</v>
      </c>
      <c r="CT23" s="37">
        <v>0</v>
      </c>
      <c r="CU23" s="37">
        <v>0</v>
      </c>
      <c r="CV23" s="37">
        <v>0</v>
      </c>
      <c r="CW23" s="37">
        <v>0</v>
      </c>
      <c r="CX23" s="37">
        <v>0</v>
      </c>
      <c r="CY23" s="37">
        <v>0</v>
      </c>
      <c r="CZ23" s="37">
        <v>0</v>
      </c>
      <c r="DA23" s="37">
        <v>0</v>
      </c>
      <c r="DB23" s="37">
        <v>0</v>
      </c>
      <c r="DC23" s="37">
        <v>0</v>
      </c>
      <c r="DE23" s="45">
        <f>COUNTBLANK(H23:DC23)</f>
        <v>0</v>
      </c>
      <c r="DF23" s="45">
        <f t="shared" si="20"/>
        <v>0</v>
      </c>
      <c r="DG23">
        <f t="shared" ref="DG23:DG32" si="23">IF(ISNUMBER(E23),E23*100,0)</f>
        <v>21</v>
      </c>
      <c r="DH23">
        <v>0</v>
      </c>
    </row>
    <row r="24" spans="1:112" ht="14.4">
      <c r="A24" s="123"/>
      <c r="B24" s="5" t="str">
        <f>$B$22&amp;"2."</f>
        <v>D.2.2.</v>
      </c>
      <c r="C24" s="163" t="s">
        <v>41</v>
      </c>
      <c r="D24" s="6"/>
      <c r="E24" s="191">
        <v>0.21</v>
      </c>
      <c r="F24" s="34">
        <f>H24+NPV(FD,I24:INDEX(I24:DC24,PAL))</f>
        <v>0</v>
      </c>
      <c r="G24" s="34">
        <f>SUMIF($H$5:$DC$5,"&lt;="&amp;PAL,$H24:$DC24)</f>
        <v>0</v>
      </c>
      <c r="H24" s="37">
        <v>0</v>
      </c>
      <c r="I24" s="37">
        <v>0</v>
      </c>
      <c r="J24" s="37">
        <v>0</v>
      </c>
      <c r="K24" s="37">
        <v>0</v>
      </c>
      <c r="L24" s="37">
        <v>0</v>
      </c>
      <c r="M24" s="37">
        <v>0</v>
      </c>
      <c r="N24" s="37">
        <v>0</v>
      </c>
      <c r="O24" s="37">
        <v>0</v>
      </c>
      <c r="P24" s="37">
        <v>0</v>
      </c>
      <c r="Q24" s="37">
        <v>0</v>
      </c>
      <c r="R24" s="37">
        <v>0</v>
      </c>
      <c r="S24" s="37">
        <v>0</v>
      </c>
      <c r="T24" s="37">
        <v>0</v>
      </c>
      <c r="U24" s="37">
        <v>0</v>
      </c>
      <c r="V24" s="37">
        <v>0</v>
      </c>
      <c r="W24" s="37">
        <v>0</v>
      </c>
      <c r="X24" s="37">
        <v>0</v>
      </c>
      <c r="Y24" s="37">
        <v>0</v>
      </c>
      <c r="Z24" s="37">
        <v>0</v>
      </c>
      <c r="AA24" s="37">
        <v>0</v>
      </c>
      <c r="AB24" s="37">
        <v>0</v>
      </c>
      <c r="AC24" s="37">
        <v>0</v>
      </c>
      <c r="AD24" s="37">
        <v>0</v>
      </c>
      <c r="AE24" s="37">
        <v>0</v>
      </c>
      <c r="AF24" s="37">
        <v>0</v>
      </c>
      <c r="AG24" s="37">
        <v>0</v>
      </c>
      <c r="AH24" s="37">
        <v>0</v>
      </c>
      <c r="AI24" s="37">
        <v>0</v>
      </c>
      <c r="AJ24" s="37">
        <v>0</v>
      </c>
      <c r="AK24" s="37">
        <v>0</v>
      </c>
      <c r="AL24" s="37">
        <v>0</v>
      </c>
      <c r="AM24" s="37">
        <v>0</v>
      </c>
      <c r="AN24" s="37">
        <v>0</v>
      </c>
      <c r="AO24" s="37">
        <v>0</v>
      </c>
      <c r="AP24" s="37">
        <v>0</v>
      </c>
      <c r="AQ24" s="37">
        <v>0</v>
      </c>
      <c r="AR24" s="37">
        <v>0</v>
      </c>
      <c r="AS24" s="37">
        <v>0</v>
      </c>
      <c r="AT24" s="37">
        <v>0</v>
      </c>
      <c r="AU24" s="37">
        <v>0</v>
      </c>
      <c r="AV24" s="37">
        <v>0</v>
      </c>
      <c r="AW24" s="37">
        <v>0</v>
      </c>
      <c r="AX24" s="37">
        <v>0</v>
      </c>
      <c r="AY24" s="37">
        <v>0</v>
      </c>
      <c r="AZ24" s="37">
        <v>0</v>
      </c>
      <c r="BA24" s="37">
        <v>0</v>
      </c>
      <c r="BB24" s="37">
        <v>0</v>
      </c>
      <c r="BC24" s="37">
        <v>0</v>
      </c>
      <c r="BD24" s="37">
        <v>0</v>
      </c>
      <c r="BE24" s="37">
        <v>0</v>
      </c>
      <c r="BF24" s="37">
        <v>0</v>
      </c>
      <c r="BG24" s="37">
        <v>0</v>
      </c>
      <c r="BH24" s="37">
        <v>0</v>
      </c>
      <c r="BI24" s="37">
        <v>0</v>
      </c>
      <c r="BJ24" s="37">
        <v>0</v>
      </c>
      <c r="BK24" s="37">
        <v>0</v>
      </c>
      <c r="BL24" s="37">
        <v>0</v>
      </c>
      <c r="BM24" s="37">
        <v>0</v>
      </c>
      <c r="BN24" s="37">
        <v>0</v>
      </c>
      <c r="BO24" s="37">
        <v>0</v>
      </c>
      <c r="BP24" s="37">
        <v>0</v>
      </c>
      <c r="BQ24" s="37">
        <v>0</v>
      </c>
      <c r="BR24" s="37">
        <v>0</v>
      </c>
      <c r="BS24" s="37">
        <v>0</v>
      </c>
      <c r="BT24" s="37">
        <v>0</v>
      </c>
      <c r="BU24" s="37">
        <v>0</v>
      </c>
      <c r="BV24" s="37">
        <v>0</v>
      </c>
      <c r="BW24" s="37">
        <v>0</v>
      </c>
      <c r="BX24" s="37">
        <v>0</v>
      </c>
      <c r="BY24" s="37">
        <v>0</v>
      </c>
      <c r="BZ24" s="37">
        <v>0</v>
      </c>
      <c r="CA24" s="37">
        <v>0</v>
      </c>
      <c r="CB24" s="37">
        <v>0</v>
      </c>
      <c r="CC24" s="37">
        <v>0</v>
      </c>
      <c r="CD24" s="37">
        <v>0</v>
      </c>
      <c r="CE24" s="37">
        <v>0</v>
      </c>
      <c r="CF24" s="37">
        <v>0</v>
      </c>
      <c r="CG24" s="37">
        <v>0</v>
      </c>
      <c r="CH24" s="37">
        <v>0</v>
      </c>
      <c r="CI24" s="37">
        <v>0</v>
      </c>
      <c r="CJ24" s="37">
        <v>0</v>
      </c>
      <c r="CK24" s="37">
        <v>0</v>
      </c>
      <c r="CL24" s="37">
        <v>0</v>
      </c>
      <c r="CM24" s="37">
        <v>0</v>
      </c>
      <c r="CN24" s="37">
        <v>0</v>
      </c>
      <c r="CO24" s="37">
        <v>0</v>
      </c>
      <c r="CP24" s="37">
        <v>0</v>
      </c>
      <c r="CQ24" s="37">
        <v>0</v>
      </c>
      <c r="CR24" s="37">
        <v>0</v>
      </c>
      <c r="CS24" s="37">
        <v>0</v>
      </c>
      <c r="CT24" s="37">
        <v>0</v>
      </c>
      <c r="CU24" s="37">
        <v>0</v>
      </c>
      <c r="CV24" s="37">
        <v>0</v>
      </c>
      <c r="CW24" s="37">
        <v>0</v>
      </c>
      <c r="CX24" s="37">
        <v>0</v>
      </c>
      <c r="CY24" s="37">
        <v>0</v>
      </c>
      <c r="CZ24" s="37">
        <v>0</v>
      </c>
      <c r="DA24" s="37">
        <v>0</v>
      </c>
      <c r="DB24" s="37">
        <v>0</v>
      </c>
      <c r="DC24" s="37">
        <v>0</v>
      </c>
      <c r="DE24" s="45">
        <f t="shared" ref="DE24:DE32" si="24">COUNTBLANK(H24:DC24)</f>
        <v>0</v>
      </c>
      <c r="DF24" s="45">
        <f t="shared" si="20"/>
        <v>0</v>
      </c>
      <c r="DG24">
        <f t="shared" si="23"/>
        <v>21</v>
      </c>
      <c r="DH24">
        <v>0</v>
      </c>
    </row>
    <row r="25" spans="1:112" ht="14.4">
      <c r="A25" s="123"/>
      <c r="B25" s="5" t="str">
        <f>$B$22&amp;"3."</f>
        <v>D.2.3.</v>
      </c>
      <c r="C25" s="163" t="s">
        <v>41</v>
      </c>
      <c r="D25" s="6"/>
      <c r="E25" s="191">
        <v>0.21</v>
      </c>
      <c r="F25" s="34">
        <f>H25+NPV(FD,I25:INDEX(I25:DC25,PAL))</f>
        <v>0</v>
      </c>
      <c r="G25" s="34">
        <f>SUMIF($H$5:$DC$5,"&lt;="&amp;PAL,$H25:$DC25)</f>
        <v>0</v>
      </c>
      <c r="H25" s="37">
        <v>0</v>
      </c>
      <c r="I25" s="37">
        <v>0</v>
      </c>
      <c r="J25" s="37">
        <v>0</v>
      </c>
      <c r="K25" s="37">
        <v>0</v>
      </c>
      <c r="L25" s="37">
        <v>0</v>
      </c>
      <c r="M25" s="37">
        <v>0</v>
      </c>
      <c r="N25" s="37">
        <v>0</v>
      </c>
      <c r="O25" s="37">
        <v>0</v>
      </c>
      <c r="P25" s="37">
        <v>0</v>
      </c>
      <c r="Q25" s="37">
        <v>0</v>
      </c>
      <c r="R25" s="37">
        <v>0</v>
      </c>
      <c r="S25" s="37">
        <v>0</v>
      </c>
      <c r="T25" s="37">
        <v>0</v>
      </c>
      <c r="U25" s="37">
        <v>0</v>
      </c>
      <c r="V25" s="37">
        <v>0</v>
      </c>
      <c r="W25" s="37">
        <v>0</v>
      </c>
      <c r="X25" s="37">
        <v>0</v>
      </c>
      <c r="Y25" s="37">
        <v>0</v>
      </c>
      <c r="Z25" s="37">
        <v>0</v>
      </c>
      <c r="AA25" s="37">
        <v>0</v>
      </c>
      <c r="AB25" s="37">
        <v>0</v>
      </c>
      <c r="AC25" s="37">
        <v>0</v>
      </c>
      <c r="AD25" s="37">
        <v>0</v>
      </c>
      <c r="AE25" s="37">
        <v>0</v>
      </c>
      <c r="AF25" s="37">
        <v>0</v>
      </c>
      <c r="AG25" s="37">
        <v>0</v>
      </c>
      <c r="AH25" s="37">
        <v>0</v>
      </c>
      <c r="AI25" s="37">
        <v>0</v>
      </c>
      <c r="AJ25" s="37">
        <v>0</v>
      </c>
      <c r="AK25" s="37">
        <v>0</v>
      </c>
      <c r="AL25" s="37">
        <v>0</v>
      </c>
      <c r="AM25" s="37">
        <v>0</v>
      </c>
      <c r="AN25" s="37">
        <v>0</v>
      </c>
      <c r="AO25" s="37">
        <v>0</v>
      </c>
      <c r="AP25" s="37">
        <v>0</v>
      </c>
      <c r="AQ25" s="37">
        <v>0</v>
      </c>
      <c r="AR25" s="37">
        <v>0</v>
      </c>
      <c r="AS25" s="37">
        <v>0</v>
      </c>
      <c r="AT25" s="37">
        <v>0</v>
      </c>
      <c r="AU25" s="37">
        <v>0</v>
      </c>
      <c r="AV25" s="37">
        <v>0</v>
      </c>
      <c r="AW25" s="37">
        <v>0</v>
      </c>
      <c r="AX25" s="37">
        <v>0</v>
      </c>
      <c r="AY25" s="37">
        <v>0</v>
      </c>
      <c r="AZ25" s="37">
        <v>0</v>
      </c>
      <c r="BA25" s="37">
        <v>0</v>
      </c>
      <c r="BB25" s="37">
        <v>0</v>
      </c>
      <c r="BC25" s="37">
        <v>0</v>
      </c>
      <c r="BD25" s="37">
        <v>0</v>
      </c>
      <c r="BE25" s="37">
        <v>0</v>
      </c>
      <c r="BF25" s="37">
        <v>0</v>
      </c>
      <c r="BG25" s="37">
        <v>0</v>
      </c>
      <c r="BH25" s="37">
        <v>0</v>
      </c>
      <c r="BI25" s="37">
        <v>0</v>
      </c>
      <c r="BJ25" s="37">
        <v>0</v>
      </c>
      <c r="BK25" s="37">
        <v>0</v>
      </c>
      <c r="BL25" s="37">
        <v>0</v>
      </c>
      <c r="BM25" s="37">
        <v>0</v>
      </c>
      <c r="BN25" s="37">
        <v>0</v>
      </c>
      <c r="BO25" s="37">
        <v>0</v>
      </c>
      <c r="BP25" s="37">
        <v>0</v>
      </c>
      <c r="BQ25" s="37">
        <v>0</v>
      </c>
      <c r="BR25" s="37">
        <v>0</v>
      </c>
      <c r="BS25" s="37">
        <v>0</v>
      </c>
      <c r="BT25" s="37">
        <v>0</v>
      </c>
      <c r="BU25" s="37">
        <v>0</v>
      </c>
      <c r="BV25" s="37">
        <v>0</v>
      </c>
      <c r="BW25" s="37">
        <v>0</v>
      </c>
      <c r="BX25" s="37">
        <v>0</v>
      </c>
      <c r="BY25" s="37">
        <v>0</v>
      </c>
      <c r="BZ25" s="37">
        <v>0</v>
      </c>
      <c r="CA25" s="37">
        <v>0</v>
      </c>
      <c r="CB25" s="37">
        <v>0</v>
      </c>
      <c r="CC25" s="37">
        <v>0</v>
      </c>
      <c r="CD25" s="37">
        <v>0</v>
      </c>
      <c r="CE25" s="37">
        <v>0</v>
      </c>
      <c r="CF25" s="37">
        <v>0</v>
      </c>
      <c r="CG25" s="37">
        <v>0</v>
      </c>
      <c r="CH25" s="37">
        <v>0</v>
      </c>
      <c r="CI25" s="37">
        <v>0</v>
      </c>
      <c r="CJ25" s="37">
        <v>0</v>
      </c>
      <c r="CK25" s="37">
        <v>0</v>
      </c>
      <c r="CL25" s="37">
        <v>0</v>
      </c>
      <c r="CM25" s="37">
        <v>0</v>
      </c>
      <c r="CN25" s="37">
        <v>0</v>
      </c>
      <c r="CO25" s="37">
        <v>0</v>
      </c>
      <c r="CP25" s="37">
        <v>0</v>
      </c>
      <c r="CQ25" s="37">
        <v>0</v>
      </c>
      <c r="CR25" s="37">
        <v>0</v>
      </c>
      <c r="CS25" s="37">
        <v>0</v>
      </c>
      <c r="CT25" s="37">
        <v>0</v>
      </c>
      <c r="CU25" s="37">
        <v>0</v>
      </c>
      <c r="CV25" s="37">
        <v>0</v>
      </c>
      <c r="CW25" s="37">
        <v>0</v>
      </c>
      <c r="CX25" s="37">
        <v>0</v>
      </c>
      <c r="CY25" s="37">
        <v>0</v>
      </c>
      <c r="CZ25" s="37">
        <v>0</v>
      </c>
      <c r="DA25" s="37">
        <v>0</v>
      </c>
      <c r="DB25" s="37">
        <v>0</v>
      </c>
      <c r="DC25" s="37">
        <v>0</v>
      </c>
      <c r="DE25" s="45">
        <f t="shared" si="24"/>
        <v>0</v>
      </c>
      <c r="DF25" s="45">
        <f t="shared" si="20"/>
        <v>0</v>
      </c>
      <c r="DG25">
        <f t="shared" si="23"/>
        <v>21</v>
      </c>
      <c r="DH25">
        <v>0</v>
      </c>
    </row>
    <row r="26" spans="1:112" ht="14.4">
      <c r="A26" s="123"/>
      <c r="B26" s="5" t="str">
        <f>$B$22&amp;"4."</f>
        <v>D.2.4.</v>
      </c>
      <c r="C26" s="163" t="s">
        <v>41</v>
      </c>
      <c r="D26" s="6"/>
      <c r="E26" s="191">
        <v>0.21</v>
      </c>
      <c r="F26" s="34">
        <f>H26+NPV(FD,I26:INDEX(I26:DC26,PAL))</f>
        <v>0</v>
      </c>
      <c r="G26" s="34">
        <f>SUMIF($H$5:$DC$5,"&lt;="&amp;PAL,$H26:$DC26)</f>
        <v>0</v>
      </c>
      <c r="H26" s="37">
        <v>0</v>
      </c>
      <c r="I26" s="37">
        <v>0</v>
      </c>
      <c r="J26" s="37">
        <v>0</v>
      </c>
      <c r="K26" s="37">
        <v>0</v>
      </c>
      <c r="L26" s="37">
        <v>0</v>
      </c>
      <c r="M26" s="37">
        <v>0</v>
      </c>
      <c r="N26" s="37">
        <v>0</v>
      </c>
      <c r="O26" s="37">
        <v>0</v>
      </c>
      <c r="P26" s="37">
        <v>0</v>
      </c>
      <c r="Q26" s="37">
        <v>0</v>
      </c>
      <c r="R26" s="37">
        <v>0</v>
      </c>
      <c r="S26" s="37">
        <v>0</v>
      </c>
      <c r="T26" s="37">
        <v>0</v>
      </c>
      <c r="U26" s="37">
        <v>0</v>
      </c>
      <c r="V26" s="37">
        <v>0</v>
      </c>
      <c r="W26" s="37">
        <v>0</v>
      </c>
      <c r="X26" s="37">
        <v>0</v>
      </c>
      <c r="Y26" s="37">
        <v>0</v>
      </c>
      <c r="Z26" s="37">
        <v>0</v>
      </c>
      <c r="AA26" s="37">
        <v>0</v>
      </c>
      <c r="AB26" s="37">
        <v>0</v>
      </c>
      <c r="AC26" s="37">
        <v>0</v>
      </c>
      <c r="AD26" s="37">
        <v>0</v>
      </c>
      <c r="AE26" s="37">
        <v>0</v>
      </c>
      <c r="AF26" s="37">
        <v>0</v>
      </c>
      <c r="AG26" s="37">
        <v>0</v>
      </c>
      <c r="AH26" s="37">
        <v>0</v>
      </c>
      <c r="AI26" s="37">
        <v>0</v>
      </c>
      <c r="AJ26" s="37">
        <v>0</v>
      </c>
      <c r="AK26" s="37">
        <v>0</v>
      </c>
      <c r="AL26" s="37">
        <v>0</v>
      </c>
      <c r="AM26" s="37">
        <v>0</v>
      </c>
      <c r="AN26" s="37">
        <v>0</v>
      </c>
      <c r="AO26" s="37">
        <v>0</v>
      </c>
      <c r="AP26" s="37">
        <v>0</v>
      </c>
      <c r="AQ26" s="37">
        <v>0</v>
      </c>
      <c r="AR26" s="37">
        <v>0</v>
      </c>
      <c r="AS26" s="37">
        <v>0</v>
      </c>
      <c r="AT26" s="37">
        <v>0</v>
      </c>
      <c r="AU26" s="37">
        <v>0</v>
      </c>
      <c r="AV26" s="37">
        <v>0</v>
      </c>
      <c r="AW26" s="37">
        <v>0</v>
      </c>
      <c r="AX26" s="37">
        <v>0</v>
      </c>
      <c r="AY26" s="37">
        <v>0</v>
      </c>
      <c r="AZ26" s="37">
        <v>0</v>
      </c>
      <c r="BA26" s="37">
        <v>0</v>
      </c>
      <c r="BB26" s="37">
        <v>0</v>
      </c>
      <c r="BC26" s="37">
        <v>0</v>
      </c>
      <c r="BD26" s="37">
        <v>0</v>
      </c>
      <c r="BE26" s="37">
        <v>0</v>
      </c>
      <c r="BF26" s="37">
        <v>0</v>
      </c>
      <c r="BG26" s="37">
        <v>0</v>
      </c>
      <c r="BH26" s="37">
        <v>0</v>
      </c>
      <c r="BI26" s="37">
        <v>0</v>
      </c>
      <c r="BJ26" s="37">
        <v>0</v>
      </c>
      <c r="BK26" s="37">
        <v>0</v>
      </c>
      <c r="BL26" s="37">
        <v>0</v>
      </c>
      <c r="BM26" s="37">
        <v>0</v>
      </c>
      <c r="BN26" s="37">
        <v>0</v>
      </c>
      <c r="BO26" s="37">
        <v>0</v>
      </c>
      <c r="BP26" s="37">
        <v>0</v>
      </c>
      <c r="BQ26" s="37">
        <v>0</v>
      </c>
      <c r="BR26" s="37">
        <v>0</v>
      </c>
      <c r="BS26" s="37">
        <v>0</v>
      </c>
      <c r="BT26" s="37">
        <v>0</v>
      </c>
      <c r="BU26" s="37">
        <v>0</v>
      </c>
      <c r="BV26" s="37">
        <v>0</v>
      </c>
      <c r="BW26" s="37">
        <v>0</v>
      </c>
      <c r="BX26" s="37">
        <v>0</v>
      </c>
      <c r="BY26" s="37">
        <v>0</v>
      </c>
      <c r="BZ26" s="37">
        <v>0</v>
      </c>
      <c r="CA26" s="37">
        <v>0</v>
      </c>
      <c r="CB26" s="37">
        <v>0</v>
      </c>
      <c r="CC26" s="37">
        <v>0</v>
      </c>
      <c r="CD26" s="37">
        <v>0</v>
      </c>
      <c r="CE26" s="37">
        <v>0</v>
      </c>
      <c r="CF26" s="37">
        <v>0</v>
      </c>
      <c r="CG26" s="37">
        <v>0</v>
      </c>
      <c r="CH26" s="37">
        <v>0</v>
      </c>
      <c r="CI26" s="37">
        <v>0</v>
      </c>
      <c r="CJ26" s="37">
        <v>0</v>
      </c>
      <c r="CK26" s="37">
        <v>0</v>
      </c>
      <c r="CL26" s="37">
        <v>0</v>
      </c>
      <c r="CM26" s="37">
        <v>0</v>
      </c>
      <c r="CN26" s="37">
        <v>0</v>
      </c>
      <c r="CO26" s="37">
        <v>0</v>
      </c>
      <c r="CP26" s="37">
        <v>0</v>
      </c>
      <c r="CQ26" s="37">
        <v>0</v>
      </c>
      <c r="CR26" s="37">
        <v>0</v>
      </c>
      <c r="CS26" s="37">
        <v>0</v>
      </c>
      <c r="CT26" s="37">
        <v>0</v>
      </c>
      <c r="CU26" s="37">
        <v>0</v>
      </c>
      <c r="CV26" s="37">
        <v>0</v>
      </c>
      <c r="CW26" s="37">
        <v>0</v>
      </c>
      <c r="CX26" s="37">
        <v>0</v>
      </c>
      <c r="CY26" s="37">
        <v>0</v>
      </c>
      <c r="CZ26" s="37">
        <v>0</v>
      </c>
      <c r="DA26" s="37">
        <v>0</v>
      </c>
      <c r="DB26" s="37">
        <v>0</v>
      </c>
      <c r="DC26" s="37">
        <v>0</v>
      </c>
      <c r="DE26" s="45">
        <f t="shared" si="24"/>
        <v>0</v>
      </c>
      <c r="DF26" s="45">
        <f t="shared" si="20"/>
        <v>0</v>
      </c>
      <c r="DG26">
        <f t="shared" si="23"/>
        <v>21</v>
      </c>
      <c r="DH26">
        <v>0</v>
      </c>
    </row>
    <row r="27" spans="1:112" ht="14.4">
      <c r="A27" s="123"/>
      <c r="B27" s="5" t="str">
        <f>$B$22&amp;"5."</f>
        <v>D.2.5.</v>
      </c>
      <c r="C27" s="163" t="s">
        <v>41</v>
      </c>
      <c r="D27" s="6"/>
      <c r="E27" s="191">
        <v>0.21</v>
      </c>
      <c r="F27" s="34">
        <f>H27+NPV(FD,I27:INDEX(I27:DC27,PAL))</f>
        <v>0</v>
      </c>
      <c r="G27" s="34">
        <f>SUMIF($H$5:$DC$5,"&lt;="&amp;PAL,$H27:$DC27)</f>
        <v>0</v>
      </c>
      <c r="H27" s="37">
        <v>0</v>
      </c>
      <c r="I27" s="37">
        <v>0</v>
      </c>
      <c r="J27" s="37">
        <v>0</v>
      </c>
      <c r="K27" s="37">
        <v>0</v>
      </c>
      <c r="L27" s="37">
        <v>0</v>
      </c>
      <c r="M27" s="37">
        <v>0</v>
      </c>
      <c r="N27" s="37">
        <v>0</v>
      </c>
      <c r="O27" s="37">
        <v>0</v>
      </c>
      <c r="P27" s="37">
        <v>0</v>
      </c>
      <c r="Q27" s="37">
        <v>0</v>
      </c>
      <c r="R27" s="37">
        <v>0</v>
      </c>
      <c r="S27" s="37">
        <v>0</v>
      </c>
      <c r="T27" s="37">
        <v>0</v>
      </c>
      <c r="U27" s="37">
        <v>0</v>
      </c>
      <c r="V27" s="37">
        <v>0</v>
      </c>
      <c r="W27" s="37">
        <v>0</v>
      </c>
      <c r="X27" s="37">
        <v>0</v>
      </c>
      <c r="Y27" s="37">
        <v>0</v>
      </c>
      <c r="Z27" s="37">
        <v>0</v>
      </c>
      <c r="AA27" s="37">
        <v>0</v>
      </c>
      <c r="AB27" s="37">
        <v>0</v>
      </c>
      <c r="AC27" s="37">
        <v>0</v>
      </c>
      <c r="AD27" s="37">
        <v>0</v>
      </c>
      <c r="AE27" s="37">
        <v>0</v>
      </c>
      <c r="AF27" s="37">
        <v>0</v>
      </c>
      <c r="AG27" s="37">
        <v>0</v>
      </c>
      <c r="AH27" s="37">
        <v>0</v>
      </c>
      <c r="AI27" s="37">
        <v>0</v>
      </c>
      <c r="AJ27" s="37">
        <v>0</v>
      </c>
      <c r="AK27" s="37">
        <v>0</v>
      </c>
      <c r="AL27" s="37">
        <v>0</v>
      </c>
      <c r="AM27" s="37">
        <v>0</v>
      </c>
      <c r="AN27" s="37">
        <v>0</v>
      </c>
      <c r="AO27" s="37">
        <v>0</v>
      </c>
      <c r="AP27" s="37">
        <v>0</v>
      </c>
      <c r="AQ27" s="37">
        <v>0</v>
      </c>
      <c r="AR27" s="37">
        <v>0</v>
      </c>
      <c r="AS27" s="37">
        <v>0</v>
      </c>
      <c r="AT27" s="37">
        <v>0</v>
      </c>
      <c r="AU27" s="37">
        <v>0</v>
      </c>
      <c r="AV27" s="37">
        <v>0</v>
      </c>
      <c r="AW27" s="37">
        <v>0</v>
      </c>
      <c r="AX27" s="37">
        <v>0</v>
      </c>
      <c r="AY27" s="37">
        <v>0</v>
      </c>
      <c r="AZ27" s="37">
        <v>0</v>
      </c>
      <c r="BA27" s="37">
        <v>0</v>
      </c>
      <c r="BB27" s="37">
        <v>0</v>
      </c>
      <c r="BC27" s="37">
        <v>0</v>
      </c>
      <c r="BD27" s="37">
        <v>0</v>
      </c>
      <c r="BE27" s="37">
        <v>0</v>
      </c>
      <c r="BF27" s="37">
        <v>0</v>
      </c>
      <c r="BG27" s="37">
        <v>0</v>
      </c>
      <c r="BH27" s="37">
        <v>0</v>
      </c>
      <c r="BI27" s="37">
        <v>0</v>
      </c>
      <c r="BJ27" s="37">
        <v>0</v>
      </c>
      <c r="BK27" s="37">
        <v>0</v>
      </c>
      <c r="BL27" s="37">
        <v>0</v>
      </c>
      <c r="BM27" s="37">
        <v>0</v>
      </c>
      <c r="BN27" s="37">
        <v>0</v>
      </c>
      <c r="BO27" s="37">
        <v>0</v>
      </c>
      <c r="BP27" s="37">
        <v>0</v>
      </c>
      <c r="BQ27" s="37">
        <v>0</v>
      </c>
      <c r="BR27" s="37">
        <v>0</v>
      </c>
      <c r="BS27" s="37">
        <v>0</v>
      </c>
      <c r="BT27" s="37">
        <v>0</v>
      </c>
      <c r="BU27" s="37">
        <v>0</v>
      </c>
      <c r="BV27" s="37">
        <v>0</v>
      </c>
      <c r="BW27" s="37">
        <v>0</v>
      </c>
      <c r="BX27" s="37">
        <v>0</v>
      </c>
      <c r="BY27" s="37">
        <v>0</v>
      </c>
      <c r="BZ27" s="37">
        <v>0</v>
      </c>
      <c r="CA27" s="37">
        <v>0</v>
      </c>
      <c r="CB27" s="37">
        <v>0</v>
      </c>
      <c r="CC27" s="37">
        <v>0</v>
      </c>
      <c r="CD27" s="37">
        <v>0</v>
      </c>
      <c r="CE27" s="37">
        <v>0</v>
      </c>
      <c r="CF27" s="37">
        <v>0</v>
      </c>
      <c r="CG27" s="37">
        <v>0</v>
      </c>
      <c r="CH27" s="37">
        <v>0</v>
      </c>
      <c r="CI27" s="37">
        <v>0</v>
      </c>
      <c r="CJ27" s="37">
        <v>0</v>
      </c>
      <c r="CK27" s="37">
        <v>0</v>
      </c>
      <c r="CL27" s="37">
        <v>0</v>
      </c>
      <c r="CM27" s="37">
        <v>0</v>
      </c>
      <c r="CN27" s="37">
        <v>0</v>
      </c>
      <c r="CO27" s="37">
        <v>0</v>
      </c>
      <c r="CP27" s="37">
        <v>0</v>
      </c>
      <c r="CQ27" s="37">
        <v>0</v>
      </c>
      <c r="CR27" s="37">
        <v>0</v>
      </c>
      <c r="CS27" s="37">
        <v>0</v>
      </c>
      <c r="CT27" s="37">
        <v>0</v>
      </c>
      <c r="CU27" s="37">
        <v>0</v>
      </c>
      <c r="CV27" s="37">
        <v>0</v>
      </c>
      <c r="CW27" s="37">
        <v>0</v>
      </c>
      <c r="CX27" s="37">
        <v>0</v>
      </c>
      <c r="CY27" s="37">
        <v>0</v>
      </c>
      <c r="CZ27" s="37">
        <v>0</v>
      </c>
      <c r="DA27" s="37">
        <v>0</v>
      </c>
      <c r="DB27" s="37">
        <v>0</v>
      </c>
      <c r="DC27" s="37">
        <v>0</v>
      </c>
      <c r="DE27" s="45">
        <f t="shared" si="24"/>
        <v>0</v>
      </c>
      <c r="DF27" s="45">
        <f t="shared" si="20"/>
        <v>0</v>
      </c>
      <c r="DG27">
        <f t="shared" si="23"/>
        <v>21</v>
      </c>
      <c r="DH27">
        <v>0</v>
      </c>
    </row>
    <row r="28" spans="1:112" ht="14.4">
      <c r="A28" s="123"/>
      <c r="B28" s="5" t="str">
        <f>$B$22&amp;"6."</f>
        <v>D.2.6.</v>
      </c>
      <c r="C28" s="163" t="s">
        <v>41</v>
      </c>
      <c r="D28" s="6"/>
      <c r="E28" s="191">
        <v>0.21</v>
      </c>
      <c r="F28" s="34">
        <f>H28+NPV(FD,I28:INDEX(I28:DC28,PAL))</f>
        <v>0</v>
      </c>
      <c r="G28" s="34">
        <f>SUMIF($H$5:$DC$5,"&lt;="&amp;PAL,$H28:$DC28)</f>
        <v>0</v>
      </c>
      <c r="H28" s="37">
        <v>0</v>
      </c>
      <c r="I28" s="37">
        <v>0</v>
      </c>
      <c r="J28" s="37">
        <v>0</v>
      </c>
      <c r="K28" s="37">
        <v>0</v>
      </c>
      <c r="L28" s="37">
        <v>0</v>
      </c>
      <c r="M28" s="37">
        <v>0</v>
      </c>
      <c r="N28" s="37">
        <v>0</v>
      </c>
      <c r="O28" s="37">
        <v>0</v>
      </c>
      <c r="P28" s="37">
        <v>0</v>
      </c>
      <c r="Q28" s="37">
        <v>0</v>
      </c>
      <c r="R28" s="37">
        <v>0</v>
      </c>
      <c r="S28" s="37">
        <v>0</v>
      </c>
      <c r="T28" s="37">
        <v>0</v>
      </c>
      <c r="U28" s="37">
        <v>0</v>
      </c>
      <c r="V28" s="37">
        <v>0</v>
      </c>
      <c r="W28" s="37">
        <v>0</v>
      </c>
      <c r="X28" s="37">
        <v>0</v>
      </c>
      <c r="Y28" s="37">
        <v>0</v>
      </c>
      <c r="Z28" s="37">
        <v>0</v>
      </c>
      <c r="AA28" s="37">
        <v>0</v>
      </c>
      <c r="AB28" s="37">
        <v>0</v>
      </c>
      <c r="AC28" s="37">
        <v>0</v>
      </c>
      <c r="AD28" s="37">
        <v>0</v>
      </c>
      <c r="AE28" s="37">
        <v>0</v>
      </c>
      <c r="AF28" s="37">
        <v>0</v>
      </c>
      <c r="AG28" s="37">
        <v>0</v>
      </c>
      <c r="AH28" s="37">
        <v>0</v>
      </c>
      <c r="AI28" s="37">
        <v>0</v>
      </c>
      <c r="AJ28" s="37">
        <v>0</v>
      </c>
      <c r="AK28" s="37">
        <v>0</v>
      </c>
      <c r="AL28" s="37">
        <v>0</v>
      </c>
      <c r="AM28" s="37">
        <v>0</v>
      </c>
      <c r="AN28" s="37">
        <v>0</v>
      </c>
      <c r="AO28" s="37">
        <v>0</v>
      </c>
      <c r="AP28" s="37">
        <v>0</v>
      </c>
      <c r="AQ28" s="37">
        <v>0</v>
      </c>
      <c r="AR28" s="37">
        <v>0</v>
      </c>
      <c r="AS28" s="37">
        <v>0</v>
      </c>
      <c r="AT28" s="37">
        <v>0</v>
      </c>
      <c r="AU28" s="37">
        <v>0</v>
      </c>
      <c r="AV28" s="37">
        <v>0</v>
      </c>
      <c r="AW28" s="37">
        <v>0</v>
      </c>
      <c r="AX28" s="37">
        <v>0</v>
      </c>
      <c r="AY28" s="37">
        <v>0</v>
      </c>
      <c r="AZ28" s="37">
        <v>0</v>
      </c>
      <c r="BA28" s="37">
        <v>0</v>
      </c>
      <c r="BB28" s="37">
        <v>0</v>
      </c>
      <c r="BC28" s="37">
        <v>0</v>
      </c>
      <c r="BD28" s="37">
        <v>0</v>
      </c>
      <c r="BE28" s="37">
        <v>0</v>
      </c>
      <c r="BF28" s="37">
        <v>0</v>
      </c>
      <c r="BG28" s="37">
        <v>0</v>
      </c>
      <c r="BH28" s="37">
        <v>0</v>
      </c>
      <c r="BI28" s="37">
        <v>0</v>
      </c>
      <c r="BJ28" s="37">
        <v>0</v>
      </c>
      <c r="BK28" s="37">
        <v>0</v>
      </c>
      <c r="BL28" s="37">
        <v>0</v>
      </c>
      <c r="BM28" s="37">
        <v>0</v>
      </c>
      <c r="BN28" s="37">
        <v>0</v>
      </c>
      <c r="BO28" s="37">
        <v>0</v>
      </c>
      <c r="BP28" s="37">
        <v>0</v>
      </c>
      <c r="BQ28" s="37">
        <v>0</v>
      </c>
      <c r="BR28" s="37">
        <v>0</v>
      </c>
      <c r="BS28" s="37">
        <v>0</v>
      </c>
      <c r="BT28" s="37">
        <v>0</v>
      </c>
      <c r="BU28" s="37">
        <v>0</v>
      </c>
      <c r="BV28" s="37">
        <v>0</v>
      </c>
      <c r="BW28" s="37">
        <v>0</v>
      </c>
      <c r="BX28" s="37">
        <v>0</v>
      </c>
      <c r="BY28" s="37">
        <v>0</v>
      </c>
      <c r="BZ28" s="37">
        <v>0</v>
      </c>
      <c r="CA28" s="37">
        <v>0</v>
      </c>
      <c r="CB28" s="37">
        <v>0</v>
      </c>
      <c r="CC28" s="37">
        <v>0</v>
      </c>
      <c r="CD28" s="37">
        <v>0</v>
      </c>
      <c r="CE28" s="37">
        <v>0</v>
      </c>
      <c r="CF28" s="37">
        <v>0</v>
      </c>
      <c r="CG28" s="37">
        <v>0</v>
      </c>
      <c r="CH28" s="37">
        <v>0</v>
      </c>
      <c r="CI28" s="37">
        <v>0</v>
      </c>
      <c r="CJ28" s="37">
        <v>0</v>
      </c>
      <c r="CK28" s="37">
        <v>0</v>
      </c>
      <c r="CL28" s="37">
        <v>0</v>
      </c>
      <c r="CM28" s="37">
        <v>0</v>
      </c>
      <c r="CN28" s="37">
        <v>0</v>
      </c>
      <c r="CO28" s="37">
        <v>0</v>
      </c>
      <c r="CP28" s="37">
        <v>0</v>
      </c>
      <c r="CQ28" s="37">
        <v>0</v>
      </c>
      <c r="CR28" s="37">
        <v>0</v>
      </c>
      <c r="CS28" s="37">
        <v>0</v>
      </c>
      <c r="CT28" s="37">
        <v>0</v>
      </c>
      <c r="CU28" s="37">
        <v>0</v>
      </c>
      <c r="CV28" s="37">
        <v>0</v>
      </c>
      <c r="CW28" s="37">
        <v>0</v>
      </c>
      <c r="CX28" s="37">
        <v>0</v>
      </c>
      <c r="CY28" s="37">
        <v>0</v>
      </c>
      <c r="CZ28" s="37">
        <v>0</v>
      </c>
      <c r="DA28" s="37">
        <v>0</v>
      </c>
      <c r="DB28" s="37">
        <v>0</v>
      </c>
      <c r="DC28" s="37">
        <v>0</v>
      </c>
      <c r="DE28" s="45">
        <f t="shared" si="24"/>
        <v>0</v>
      </c>
      <c r="DF28" s="45">
        <f t="shared" si="20"/>
        <v>0</v>
      </c>
      <c r="DG28">
        <f t="shared" si="23"/>
        <v>21</v>
      </c>
      <c r="DH28">
        <v>0</v>
      </c>
    </row>
    <row r="29" spans="1:112" ht="14.4">
      <c r="A29" s="123"/>
      <c r="B29" s="5" t="str">
        <f>$B$22&amp;"7."</f>
        <v>D.2.7.</v>
      </c>
      <c r="C29" s="163" t="s">
        <v>41</v>
      </c>
      <c r="D29" s="6"/>
      <c r="E29" s="191">
        <v>0.21</v>
      </c>
      <c r="F29" s="34">
        <f>H29+NPV(FD,I29:INDEX(I29:DC29,PAL))</f>
        <v>0</v>
      </c>
      <c r="G29" s="34">
        <f>SUMIF($H$5:$DC$5,"&lt;="&amp;PAL,$H29:$DC29)</f>
        <v>0</v>
      </c>
      <c r="H29" s="37">
        <v>0</v>
      </c>
      <c r="I29" s="37">
        <v>0</v>
      </c>
      <c r="J29" s="37">
        <v>0</v>
      </c>
      <c r="K29" s="37">
        <v>0</v>
      </c>
      <c r="L29" s="37">
        <v>0</v>
      </c>
      <c r="M29" s="37">
        <v>0</v>
      </c>
      <c r="N29" s="37">
        <v>0</v>
      </c>
      <c r="O29" s="37">
        <v>0</v>
      </c>
      <c r="P29" s="37">
        <v>0</v>
      </c>
      <c r="Q29" s="37">
        <v>0</v>
      </c>
      <c r="R29" s="37">
        <v>0</v>
      </c>
      <c r="S29" s="37">
        <v>0</v>
      </c>
      <c r="T29" s="37">
        <v>0</v>
      </c>
      <c r="U29" s="37">
        <v>0</v>
      </c>
      <c r="V29" s="37">
        <v>0</v>
      </c>
      <c r="W29" s="37">
        <v>0</v>
      </c>
      <c r="X29" s="37">
        <v>0</v>
      </c>
      <c r="Y29" s="37">
        <v>0</v>
      </c>
      <c r="Z29" s="37">
        <v>0</v>
      </c>
      <c r="AA29" s="37">
        <v>0</v>
      </c>
      <c r="AB29" s="37">
        <v>0</v>
      </c>
      <c r="AC29" s="37">
        <v>0</v>
      </c>
      <c r="AD29" s="37">
        <v>0</v>
      </c>
      <c r="AE29" s="37">
        <v>0</v>
      </c>
      <c r="AF29" s="37">
        <v>0</v>
      </c>
      <c r="AG29" s="37">
        <v>0</v>
      </c>
      <c r="AH29" s="37">
        <v>0</v>
      </c>
      <c r="AI29" s="37">
        <v>0</v>
      </c>
      <c r="AJ29" s="37">
        <v>0</v>
      </c>
      <c r="AK29" s="37">
        <v>0</v>
      </c>
      <c r="AL29" s="37">
        <v>0</v>
      </c>
      <c r="AM29" s="37">
        <v>0</v>
      </c>
      <c r="AN29" s="37">
        <v>0</v>
      </c>
      <c r="AO29" s="37">
        <v>0</v>
      </c>
      <c r="AP29" s="37">
        <v>0</v>
      </c>
      <c r="AQ29" s="37">
        <v>0</v>
      </c>
      <c r="AR29" s="37">
        <v>0</v>
      </c>
      <c r="AS29" s="37">
        <v>0</v>
      </c>
      <c r="AT29" s="37">
        <v>0</v>
      </c>
      <c r="AU29" s="37">
        <v>0</v>
      </c>
      <c r="AV29" s="37">
        <v>0</v>
      </c>
      <c r="AW29" s="37">
        <v>0</v>
      </c>
      <c r="AX29" s="37">
        <v>0</v>
      </c>
      <c r="AY29" s="37">
        <v>0</v>
      </c>
      <c r="AZ29" s="37">
        <v>0</v>
      </c>
      <c r="BA29" s="37">
        <v>0</v>
      </c>
      <c r="BB29" s="37">
        <v>0</v>
      </c>
      <c r="BC29" s="37">
        <v>0</v>
      </c>
      <c r="BD29" s="37">
        <v>0</v>
      </c>
      <c r="BE29" s="37">
        <v>0</v>
      </c>
      <c r="BF29" s="37">
        <v>0</v>
      </c>
      <c r="BG29" s="37">
        <v>0</v>
      </c>
      <c r="BH29" s="37">
        <v>0</v>
      </c>
      <c r="BI29" s="37">
        <v>0</v>
      </c>
      <c r="BJ29" s="37">
        <v>0</v>
      </c>
      <c r="BK29" s="37">
        <v>0</v>
      </c>
      <c r="BL29" s="37">
        <v>0</v>
      </c>
      <c r="BM29" s="37">
        <v>0</v>
      </c>
      <c r="BN29" s="37">
        <v>0</v>
      </c>
      <c r="BO29" s="37">
        <v>0</v>
      </c>
      <c r="BP29" s="37">
        <v>0</v>
      </c>
      <c r="BQ29" s="37">
        <v>0</v>
      </c>
      <c r="BR29" s="37">
        <v>0</v>
      </c>
      <c r="BS29" s="37">
        <v>0</v>
      </c>
      <c r="BT29" s="37">
        <v>0</v>
      </c>
      <c r="BU29" s="37">
        <v>0</v>
      </c>
      <c r="BV29" s="37">
        <v>0</v>
      </c>
      <c r="BW29" s="37">
        <v>0</v>
      </c>
      <c r="BX29" s="37">
        <v>0</v>
      </c>
      <c r="BY29" s="37">
        <v>0</v>
      </c>
      <c r="BZ29" s="37">
        <v>0</v>
      </c>
      <c r="CA29" s="37">
        <v>0</v>
      </c>
      <c r="CB29" s="37">
        <v>0</v>
      </c>
      <c r="CC29" s="37">
        <v>0</v>
      </c>
      <c r="CD29" s="37">
        <v>0</v>
      </c>
      <c r="CE29" s="37">
        <v>0</v>
      </c>
      <c r="CF29" s="37">
        <v>0</v>
      </c>
      <c r="CG29" s="37">
        <v>0</v>
      </c>
      <c r="CH29" s="37">
        <v>0</v>
      </c>
      <c r="CI29" s="37">
        <v>0</v>
      </c>
      <c r="CJ29" s="37">
        <v>0</v>
      </c>
      <c r="CK29" s="37">
        <v>0</v>
      </c>
      <c r="CL29" s="37">
        <v>0</v>
      </c>
      <c r="CM29" s="37">
        <v>0</v>
      </c>
      <c r="CN29" s="37">
        <v>0</v>
      </c>
      <c r="CO29" s="37">
        <v>0</v>
      </c>
      <c r="CP29" s="37">
        <v>0</v>
      </c>
      <c r="CQ29" s="37">
        <v>0</v>
      </c>
      <c r="CR29" s="37">
        <v>0</v>
      </c>
      <c r="CS29" s="37">
        <v>0</v>
      </c>
      <c r="CT29" s="37">
        <v>0</v>
      </c>
      <c r="CU29" s="37">
        <v>0</v>
      </c>
      <c r="CV29" s="37">
        <v>0</v>
      </c>
      <c r="CW29" s="37">
        <v>0</v>
      </c>
      <c r="CX29" s="37">
        <v>0</v>
      </c>
      <c r="CY29" s="37">
        <v>0</v>
      </c>
      <c r="CZ29" s="37">
        <v>0</v>
      </c>
      <c r="DA29" s="37">
        <v>0</v>
      </c>
      <c r="DB29" s="37">
        <v>0</v>
      </c>
      <c r="DC29" s="37">
        <v>0</v>
      </c>
      <c r="DE29" s="45">
        <f t="shared" si="24"/>
        <v>0</v>
      </c>
      <c r="DF29" s="45">
        <f t="shared" si="20"/>
        <v>0</v>
      </c>
      <c r="DG29">
        <f t="shared" si="23"/>
        <v>21</v>
      </c>
      <c r="DH29">
        <v>0</v>
      </c>
    </row>
    <row r="30" spans="1:112" ht="14.4">
      <c r="A30" s="123"/>
      <c r="B30" s="5" t="str">
        <f>$B$22&amp;"8."</f>
        <v>D.2.8.</v>
      </c>
      <c r="C30" s="163" t="s">
        <v>41</v>
      </c>
      <c r="D30" s="17"/>
      <c r="E30" s="191">
        <v>0.21</v>
      </c>
      <c r="F30" s="34">
        <f>H30+NPV(FD,I30:INDEX(I30:DC30,PAL))</f>
        <v>0</v>
      </c>
      <c r="G30" s="34">
        <f>SUMIF($H$5:$DC$5,"&lt;="&amp;PAL,$H30:$DC30)</f>
        <v>0</v>
      </c>
      <c r="H30" s="37">
        <v>0</v>
      </c>
      <c r="I30" s="37">
        <v>0</v>
      </c>
      <c r="J30" s="37">
        <v>0</v>
      </c>
      <c r="K30" s="37">
        <v>0</v>
      </c>
      <c r="L30" s="37">
        <v>0</v>
      </c>
      <c r="M30" s="37">
        <v>0</v>
      </c>
      <c r="N30" s="37">
        <v>0</v>
      </c>
      <c r="O30" s="37">
        <v>0</v>
      </c>
      <c r="P30" s="37">
        <v>0</v>
      </c>
      <c r="Q30" s="37">
        <v>0</v>
      </c>
      <c r="R30" s="37">
        <v>0</v>
      </c>
      <c r="S30" s="37">
        <v>0</v>
      </c>
      <c r="T30" s="37">
        <v>0</v>
      </c>
      <c r="U30" s="37">
        <v>0</v>
      </c>
      <c r="V30" s="37">
        <v>0</v>
      </c>
      <c r="W30" s="37">
        <v>0</v>
      </c>
      <c r="X30" s="37">
        <v>0</v>
      </c>
      <c r="Y30" s="37">
        <v>0</v>
      </c>
      <c r="Z30" s="37">
        <v>0</v>
      </c>
      <c r="AA30" s="37">
        <v>0</v>
      </c>
      <c r="AB30" s="37">
        <v>0</v>
      </c>
      <c r="AC30" s="37">
        <v>0</v>
      </c>
      <c r="AD30" s="37">
        <v>0</v>
      </c>
      <c r="AE30" s="37">
        <v>0</v>
      </c>
      <c r="AF30" s="37">
        <v>0</v>
      </c>
      <c r="AG30" s="37">
        <v>0</v>
      </c>
      <c r="AH30" s="37">
        <v>0</v>
      </c>
      <c r="AI30" s="37">
        <v>0</v>
      </c>
      <c r="AJ30" s="37">
        <v>0</v>
      </c>
      <c r="AK30" s="37">
        <v>0</v>
      </c>
      <c r="AL30" s="37">
        <v>0</v>
      </c>
      <c r="AM30" s="37">
        <v>0</v>
      </c>
      <c r="AN30" s="37">
        <v>0</v>
      </c>
      <c r="AO30" s="37">
        <v>0</v>
      </c>
      <c r="AP30" s="37">
        <v>0</v>
      </c>
      <c r="AQ30" s="37">
        <v>0</v>
      </c>
      <c r="AR30" s="37">
        <v>0</v>
      </c>
      <c r="AS30" s="37">
        <v>0</v>
      </c>
      <c r="AT30" s="37">
        <v>0</v>
      </c>
      <c r="AU30" s="37">
        <v>0</v>
      </c>
      <c r="AV30" s="37">
        <v>0</v>
      </c>
      <c r="AW30" s="37">
        <v>0</v>
      </c>
      <c r="AX30" s="37">
        <v>0</v>
      </c>
      <c r="AY30" s="37">
        <v>0</v>
      </c>
      <c r="AZ30" s="37">
        <v>0</v>
      </c>
      <c r="BA30" s="37">
        <v>0</v>
      </c>
      <c r="BB30" s="37">
        <v>0</v>
      </c>
      <c r="BC30" s="37">
        <v>0</v>
      </c>
      <c r="BD30" s="37">
        <v>0</v>
      </c>
      <c r="BE30" s="37">
        <v>0</v>
      </c>
      <c r="BF30" s="37">
        <v>0</v>
      </c>
      <c r="BG30" s="37">
        <v>0</v>
      </c>
      <c r="BH30" s="37">
        <v>0</v>
      </c>
      <c r="BI30" s="37">
        <v>0</v>
      </c>
      <c r="BJ30" s="37">
        <v>0</v>
      </c>
      <c r="BK30" s="37">
        <v>0</v>
      </c>
      <c r="BL30" s="37">
        <v>0</v>
      </c>
      <c r="BM30" s="37">
        <v>0</v>
      </c>
      <c r="BN30" s="37">
        <v>0</v>
      </c>
      <c r="BO30" s="37">
        <v>0</v>
      </c>
      <c r="BP30" s="37">
        <v>0</v>
      </c>
      <c r="BQ30" s="37">
        <v>0</v>
      </c>
      <c r="BR30" s="37">
        <v>0</v>
      </c>
      <c r="BS30" s="37">
        <v>0</v>
      </c>
      <c r="BT30" s="37">
        <v>0</v>
      </c>
      <c r="BU30" s="37">
        <v>0</v>
      </c>
      <c r="BV30" s="37">
        <v>0</v>
      </c>
      <c r="BW30" s="37">
        <v>0</v>
      </c>
      <c r="BX30" s="37">
        <v>0</v>
      </c>
      <c r="BY30" s="37">
        <v>0</v>
      </c>
      <c r="BZ30" s="37">
        <v>0</v>
      </c>
      <c r="CA30" s="37">
        <v>0</v>
      </c>
      <c r="CB30" s="37">
        <v>0</v>
      </c>
      <c r="CC30" s="37">
        <v>0</v>
      </c>
      <c r="CD30" s="37">
        <v>0</v>
      </c>
      <c r="CE30" s="37">
        <v>0</v>
      </c>
      <c r="CF30" s="37">
        <v>0</v>
      </c>
      <c r="CG30" s="37">
        <v>0</v>
      </c>
      <c r="CH30" s="37">
        <v>0</v>
      </c>
      <c r="CI30" s="37">
        <v>0</v>
      </c>
      <c r="CJ30" s="37">
        <v>0</v>
      </c>
      <c r="CK30" s="37">
        <v>0</v>
      </c>
      <c r="CL30" s="37">
        <v>0</v>
      </c>
      <c r="CM30" s="37">
        <v>0</v>
      </c>
      <c r="CN30" s="37">
        <v>0</v>
      </c>
      <c r="CO30" s="37">
        <v>0</v>
      </c>
      <c r="CP30" s="37">
        <v>0</v>
      </c>
      <c r="CQ30" s="37">
        <v>0</v>
      </c>
      <c r="CR30" s="37">
        <v>0</v>
      </c>
      <c r="CS30" s="37">
        <v>0</v>
      </c>
      <c r="CT30" s="37">
        <v>0</v>
      </c>
      <c r="CU30" s="37">
        <v>0</v>
      </c>
      <c r="CV30" s="37">
        <v>0</v>
      </c>
      <c r="CW30" s="37">
        <v>0</v>
      </c>
      <c r="CX30" s="37">
        <v>0</v>
      </c>
      <c r="CY30" s="37">
        <v>0</v>
      </c>
      <c r="CZ30" s="37">
        <v>0</v>
      </c>
      <c r="DA30" s="37">
        <v>0</v>
      </c>
      <c r="DB30" s="37">
        <v>0</v>
      </c>
      <c r="DC30" s="37">
        <v>0</v>
      </c>
      <c r="DE30" s="45">
        <f t="shared" si="24"/>
        <v>0</v>
      </c>
      <c r="DF30" s="45">
        <f t="shared" si="20"/>
        <v>0</v>
      </c>
      <c r="DG30">
        <f t="shared" si="23"/>
        <v>21</v>
      </c>
      <c r="DH30">
        <v>0</v>
      </c>
    </row>
    <row r="31" spans="1:112" ht="14.4">
      <c r="A31" s="123"/>
      <c r="B31" s="5" t="str">
        <f>$B$22&amp;"9."</f>
        <v>D.2.9.</v>
      </c>
      <c r="C31" s="17" t="s">
        <v>154</v>
      </c>
      <c r="D31" s="17"/>
      <c r="E31" s="191">
        <v>0.21</v>
      </c>
      <c r="F31" s="34">
        <f>H31+NPV(FD,I31:INDEX(I31:DC31,PAL))</f>
        <v>0</v>
      </c>
      <c r="G31" s="34">
        <f>SUMIF($H$5:$DC$5,"&lt;="&amp;PAL,$H31:$DC31)</f>
        <v>0</v>
      </c>
      <c r="H31" s="164">
        <v>0</v>
      </c>
      <c r="I31" s="164">
        <v>0</v>
      </c>
      <c r="J31" s="164">
        <v>0</v>
      </c>
      <c r="K31" s="164">
        <v>0</v>
      </c>
      <c r="L31" s="164">
        <v>0</v>
      </c>
      <c r="M31" s="164">
        <v>0</v>
      </c>
      <c r="N31" s="164">
        <v>0</v>
      </c>
      <c r="O31" s="164">
        <v>0</v>
      </c>
      <c r="P31" s="164">
        <v>0</v>
      </c>
      <c r="Q31" s="164">
        <v>0</v>
      </c>
      <c r="R31" s="164">
        <v>0</v>
      </c>
      <c r="S31" s="165">
        <v>0</v>
      </c>
      <c r="T31" s="165">
        <v>0</v>
      </c>
      <c r="U31" s="165">
        <v>0</v>
      </c>
      <c r="V31" s="165">
        <v>0</v>
      </c>
      <c r="W31" s="165">
        <v>0</v>
      </c>
      <c r="X31" s="165">
        <v>0</v>
      </c>
      <c r="Y31" s="165">
        <v>0</v>
      </c>
      <c r="Z31" s="165">
        <v>0</v>
      </c>
      <c r="AA31" s="165">
        <v>0</v>
      </c>
      <c r="AB31" s="165">
        <v>0</v>
      </c>
      <c r="AC31" s="165">
        <v>0</v>
      </c>
      <c r="AD31" s="165">
        <v>0</v>
      </c>
      <c r="AE31" s="165">
        <v>0</v>
      </c>
      <c r="AF31" s="165">
        <v>0</v>
      </c>
      <c r="AG31" s="165">
        <v>0</v>
      </c>
      <c r="AH31" s="165">
        <v>0</v>
      </c>
      <c r="AI31" s="165">
        <v>0</v>
      </c>
      <c r="AJ31" s="165">
        <v>0</v>
      </c>
      <c r="AK31" s="165">
        <v>0</v>
      </c>
      <c r="AL31" s="165">
        <v>0</v>
      </c>
      <c r="AM31" s="165">
        <v>0</v>
      </c>
      <c r="AN31" s="165">
        <v>0</v>
      </c>
      <c r="AO31" s="165">
        <v>0</v>
      </c>
      <c r="AP31" s="165">
        <v>0</v>
      </c>
      <c r="AQ31" s="165">
        <v>0</v>
      </c>
      <c r="AR31" s="165">
        <v>0</v>
      </c>
      <c r="AS31" s="165">
        <v>0</v>
      </c>
      <c r="AT31" s="165">
        <v>0</v>
      </c>
      <c r="AU31" s="165">
        <v>0</v>
      </c>
      <c r="AV31" s="165">
        <v>0</v>
      </c>
      <c r="AW31" s="165">
        <v>0</v>
      </c>
      <c r="AX31" s="165">
        <v>0</v>
      </c>
      <c r="AY31" s="165">
        <v>0</v>
      </c>
      <c r="AZ31" s="165">
        <v>0</v>
      </c>
      <c r="BA31" s="165">
        <v>0</v>
      </c>
      <c r="BB31" s="165">
        <v>0</v>
      </c>
      <c r="BC31" s="165">
        <v>0</v>
      </c>
      <c r="BD31" s="165">
        <v>0</v>
      </c>
      <c r="BE31" s="165">
        <v>0</v>
      </c>
      <c r="BF31" s="165">
        <v>0</v>
      </c>
      <c r="BG31" s="165">
        <v>0</v>
      </c>
      <c r="BH31" s="165">
        <v>0</v>
      </c>
      <c r="BI31" s="165">
        <v>0</v>
      </c>
      <c r="BJ31" s="165">
        <v>0</v>
      </c>
      <c r="BK31" s="165">
        <v>0</v>
      </c>
      <c r="BL31" s="165">
        <v>0</v>
      </c>
      <c r="BM31" s="165">
        <v>0</v>
      </c>
      <c r="BN31" s="165">
        <v>0</v>
      </c>
      <c r="BO31" s="165">
        <v>0</v>
      </c>
      <c r="BP31" s="165">
        <v>0</v>
      </c>
      <c r="BQ31" s="165">
        <v>0</v>
      </c>
      <c r="BR31" s="165">
        <v>0</v>
      </c>
      <c r="BS31" s="165">
        <v>0</v>
      </c>
      <c r="BT31" s="165">
        <v>0</v>
      </c>
      <c r="BU31" s="165">
        <v>0</v>
      </c>
      <c r="BV31" s="165">
        <v>0</v>
      </c>
      <c r="BW31" s="165">
        <v>0</v>
      </c>
      <c r="BX31" s="165">
        <v>0</v>
      </c>
      <c r="BY31" s="165">
        <v>0</v>
      </c>
      <c r="BZ31" s="165">
        <v>0</v>
      </c>
      <c r="CA31" s="165">
        <v>0</v>
      </c>
      <c r="CB31" s="165">
        <v>0</v>
      </c>
      <c r="CC31" s="165">
        <v>0</v>
      </c>
      <c r="CD31" s="165">
        <v>0</v>
      </c>
      <c r="CE31" s="165">
        <v>0</v>
      </c>
      <c r="CF31" s="165">
        <v>0</v>
      </c>
      <c r="CG31" s="165">
        <v>0</v>
      </c>
      <c r="CH31" s="165">
        <v>0</v>
      </c>
      <c r="CI31" s="165">
        <v>0</v>
      </c>
      <c r="CJ31" s="165">
        <v>0</v>
      </c>
      <c r="CK31" s="165">
        <v>0</v>
      </c>
      <c r="CL31" s="165">
        <v>0</v>
      </c>
      <c r="CM31" s="165">
        <v>0</v>
      </c>
      <c r="CN31" s="165">
        <v>0</v>
      </c>
      <c r="CO31" s="165">
        <v>0</v>
      </c>
      <c r="CP31" s="165">
        <v>0</v>
      </c>
      <c r="CQ31" s="165">
        <v>0</v>
      </c>
      <c r="CR31" s="165">
        <v>0</v>
      </c>
      <c r="CS31" s="165">
        <v>0</v>
      </c>
      <c r="CT31" s="165">
        <v>0</v>
      </c>
      <c r="CU31" s="165">
        <v>0</v>
      </c>
      <c r="CV31" s="165">
        <v>0</v>
      </c>
      <c r="CW31" s="165">
        <v>0</v>
      </c>
      <c r="CX31" s="165">
        <v>0</v>
      </c>
      <c r="CY31" s="165">
        <v>0</v>
      </c>
      <c r="CZ31" s="165">
        <v>0</v>
      </c>
      <c r="DA31" s="165">
        <v>0</v>
      </c>
      <c r="DB31" s="165">
        <v>0</v>
      </c>
      <c r="DC31" s="165">
        <v>0</v>
      </c>
      <c r="DE31" s="45">
        <f t="shared" si="24"/>
        <v>0</v>
      </c>
      <c r="DF31" s="45">
        <f t="shared" si="20"/>
        <v>0</v>
      </c>
      <c r="DG31">
        <f t="shared" si="23"/>
        <v>21</v>
      </c>
      <c r="DH31">
        <v>0</v>
      </c>
    </row>
    <row r="32" spans="1:112" ht="14.4">
      <c r="A32" s="123"/>
      <c r="B32" s="5" t="str">
        <f>$B$22&amp;"L."</f>
        <v>D.2.L.</v>
      </c>
      <c r="C32" s="17" t="s">
        <v>15</v>
      </c>
      <c r="D32" s="17"/>
      <c r="E32" s="191">
        <v>0.21</v>
      </c>
      <c r="F32" s="34">
        <f>H32+NPV(FD,I32:INDEX(I32:DC32,PAL))</f>
        <v>0</v>
      </c>
      <c r="G32" s="34">
        <f>SUMIF($H$5:$DC$5,"&lt;="&amp;PAL,$H32:$DC32)</f>
        <v>0</v>
      </c>
      <c r="H32" s="164">
        <v>0</v>
      </c>
      <c r="I32" s="164">
        <v>0</v>
      </c>
      <c r="J32" s="164">
        <v>0</v>
      </c>
      <c r="K32" s="164">
        <v>0</v>
      </c>
      <c r="L32" s="164">
        <v>0</v>
      </c>
      <c r="M32" s="164">
        <v>0</v>
      </c>
      <c r="N32" s="164">
        <v>0</v>
      </c>
      <c r="O32" s="164">
        <v>0</v>
      </c>
      <c r="P32" s="164">
        <v>0</v>
      </c>
      <c r="Q32" s="164">
        <v>0</v>
      </c>
      <c r="R32" s="164">
        <v>0</v>
      </c>
      <c r="S32" s="164">
        <v>0</v>
      </c>
      <c r="T32" s="164">
        <v>0</v>
      </c>
      <c r="U32" s="164">
        <v>0</v>
      </c>
      <c r="V32" s="164">
        <v>0</v>
      </c>
      <c r="W32" s="164">
        <v>0</v>
      </c>
      <c r="X32" s="164">
        <v>0</v>
      </c>
      <c r="Y32" s="164">
        <v>0</v>
      </c>
      <c r="Z32" s="164">
        <v>0</v>
      </c>
      <c r="AA32" s="164">
        <v>0</v>
      </c>
      <c r="AB32" s="164">
        <v>0</v>
      </c>
      <c r="AC32" s="164">
        <v>0</v>
      </c>
      <c r="AD32" s="164">
        <v>0</v>
      </c>
      <c r="AE32" s="164">
        <v>0</v>
      </c>
      <c r="AF32" s="164">
        <v>0</v>
      </c>
      <c r="AG32" s="164">
        <v>0</v>
      </c>
      <c r="AH32" s="164">
        <v>0</v>
      </c>
      <c r="AI32" s="164">
        <v>0</v>
      </c>
      <c r="AJ32" s="164">
        <v>0</v>
      </c>
      <c r="AK32" s="164">
        <v>0</v>
      </c>
      <c r="AL32" s="164">
        <v>0</v>
      </c>
      <c r="AM32" s="164">
        <v>0</v>
      </c>
      <c r="AN32" s="164">
        <v>0</v>
      </c>
      <c r="AO32" s="164">
        <v>0</v>
      </c>
      <c r="AP32" s="164">
        <v>0</v>
      </c>
      <c r="AQ32" s="165">
        <v>0</v>
      </c>
      <c r="AR32" s="164">
        <v>0</v>
      </c>
      <c r="AS32" s="164">
        <v>0</v>
      </c>
      <c r="AT32" s="164">
        <v>0</v>
      </c>
      <c r="AU32" s="164">
        <v>0</v>
      </c>
      <c r="AV32" s="164">
        <v>0</v>
      </c>
      <c r="AW32" s="164">
        <v>0</v>
      </c>
      <c r="AX32" s="164">
        <v>0</v>
      </c>
      <c r="AY32" s="164">
        <v>0</v>
      </c>
      <c r="AZ32" s="164">
        <v>0</v>
      </c>
      <c r="BA32" s="164">
        <v>0</v>
      </c>
      <c r="BB32" s="164">
        <v>0</v>
      </c>
      <c r="BC32" s="164">
        <v>0</v>
      </c>
      <c r="BD32" s="164">
        <v>0</v>
      </c>
      <c r="BE32" s="164">
        <v>0</v>
      </c>
      <c r="BF32" s="164">
        <v>0</v>
      </c>
      <c r="BG32" s="164">
        <v>0</v>
      </c>
      <c r="BH32" s="164">
        <v>0</v>
      </c>
      <c r="BI32" s="164">
        <v>0</v>
      </c>
      <c r="BJ32" s="164">
        <v>0</v>
      </c>
      <c r="BK32" s="164">
        <v>0</v>
      </c>
      <c r="BL32" s="164">
        <v>0</v>
      </c>
      <c r="BM32" s="164">
        <v>0</v>
      </c>
      <c r="BN32" s="164">
        <v>0</v>
      </c>
      <c r="BO32" s="164">
        <v>0</v>
      </c>
      <c r="BP32" s="164">
        <v>0</v>
      </c>
      <c r="BQ32" s="164">
        <v>0</v>
      </c>
      <c r="BR32" s="164">
        <v>0</v>
      </c>
      <c r="BS32" s="164">
        <v>0</v>
      </c>
      <c r="BT32" s="164">
        <v>0</v>
      </c>
      <c r="BU32" s="164">
        <v>0</v>
      </c>
      <c r="BV32" s="164">
        <v>0</v>
      </c>
      <c r="BW32" s="164">
        <v>0</v>
      </c>
      <c r="BX32" s="164">
        <v>0</v>
      </c>
      <c r="BY32" s="164">
        <v>0</v>
      </c>
      <c r="BZ32" s="164">
        <v>0</v>
      </c>
      <c r="CA32" s="164">
        <v>0</v>
      </c>
      <c r="CB32" s="164">
        <v>0</v>
      </c>
      <c r="CC32" s="164">
        <v>0</v>
      </c>
      <c r="CD32" s="164">
        <v>0</v>
      </c>
      <c r="CE32" s="164">
        <v>0</v>
      </c>
      <c r="CF32" s="164">
        <v>0</v>
      </c>
      <c r="CG32" s="164">
        <v>0</v>
      </c>
      <c r="CH32" s="164">
        <v>0</v>
      </c>
      <c r="CI32" s="164">
        <v>0</v>
      </c>
      <c r="CJ32" s="164">
        <v>0</v>
      </c>
      <c r="CK32" s="164">
        <v>0</v>
      </c>
      <c r="CL32" s="164">
        <v>0</v>
      </c>
      <c r="CM32" s="164">
        <v>0</v>
      </c>
      <c r="CN32" s="164">
        <v>0</v>
      </c>
      <c r="CO32" s="164">
        <v>0</v>
      </c>
      <c r="CP32" s="164">
        <v>0</v>
      </c>
      <c r="CQ32" s="164">
        <v>0</v>
      </c>
      <c r="CR32" s="164">
        <v>0</v>
      </c>
      <c r="CS32" s="164">
        <v>0</v>
      </c>
      <c r="CT32" s="164">
        <v>0</v>
      </c>
      <c r="CU32" s="164">
        <v>0</v>
      </c>
      <c r="CV32" s="164">
        <v>0</v>
      </c>
      <c r="CW32" s="164">
        <v>0</v>
      </c>
      <c r="CX32" s="164">
        <v>0</v>
      </c>
      <c r="CY32" s="164">
        <v>0</v>
      </c>
      <c r="CZ32" s="164">
        <v>0</v>
      </c>
      <c r="DA32" s="164">
        <v>0</v>
      </c>
      <c r="DB32" s="164">
        <v>0</v>
      </c>
      <c r="DC32" s="165">
        <v>0</v>
      </c>
      <c r="DE32" s="45">
        <f t="shared" si="24"/>
        <v>0</v>
      </c>
      <c r="DF32" s="45">
        <f t="shared" si="20"/>
        <v>0</v>
      </c>
      <c r="DG32">
        <f t="shared" si="23"/>
        <v>21</v>
      </c>
      <c r="DH32">
        <f>DG32/(100+DG32)</f>
        <v>0.17355371900826447</v>
      </c>
    </row>
    <row r="33" spans="1:112" ht="14.4">
      <c r="A33" s="123"/>
      <c r="B33" s="36" t="s">
        <v>22</v>
      </c>
      <c r="C33" s="15" t="s">
        <v>1</v>
      </c>
      <c r="D33" s="3"/>
      <c r="E33" s="3"/>
      <c r="F33" s="11">
        <f>SUM(F34:F41)+F42</f>
        <v>0</v>
      </c>
      <c r="G33" s="34">
        <f>SUMIF($H$5:$DC$5,"&lt;="&amp;PAL,$H33:$DC33)</f>
        <v>0</v>
      </c>
      <c r="H33" s="11">
        <f>SUM(H34:H41)+H42</f>
        <v>0</v>
      </c>
      <c r="I33" s="11">
        <f t="shared" ref="I33:BT33" si="25">SUM(I34:I41)+I42</f>
        <v>0</v>
      </c>
      <c r="J33" s="11">
        <f t="shared" si="25"/>
        <v>0</v>
      </c>
      <c r="K33" s="11">
        <f t="shared" si="25"/>
        <v>0</v>
      </c>
      <c r="L33" s="11">
        <f t="shared" si="25"/>
        <v>0</v>
      </c>
      <c r="M33" s="11">
        <f t="shared" si="25"/>
        <v>0</v>
      </c>
      <c r="N33" s="11">
        <f t="shared" si="25"/>
        <v>0</v>
      </c>
      <c r="O33" s="11">
        <f t="shared" si="25"/>
        <v>0</v>
      </c>
      <c r="P33" s="11">
        <f t="shared" si="25"/>
        <v>0</v>
      </c>
      <c r="Q33" s="11">
        <f t="shared" si="25"/>
        <v>0</v>
      </c>
      <c r="R33" s="11">
        <f t="shared" si="25"/>
        <v>0</v>
      </c>
      <c r="S33" s="11">
        <f t="shared" si="25"/>
        <v>0</v>
      </c>
      <c r="T33" s="11">
        <f t="shared" si="25"/>
        <v>0</v>
      </c>
      <c r="U33" s="11">
        <f t="shared" si="25"/>
        <v>0</v>
      </c>
      <c r="V33" s="11">
        <f t="shared" si="25"/>
        <v>0</v>
      </c>
      <c r="W33" s="11">
        <f t="shared" si="25"/>
        <v>0</v>
      </c>
      <c r="X33" s="11">
        <f t="shared" si="25"/>
        <v>0</v>
      </c>
      <c r="Y33" s="11">
        <f t="shared" si="25"/>
        <v>0</v>
      </c>
      <c r="Z33" s="11">
        <f t="shared" si="25"/>
        <v>0</v>
      </c>
      <c r="AA33" s="11">
        <f t="shared" si="25"/>
        <v>0</v>
      </c>
      <c r="AB33" s="11">
        <f t="shared" si="25"/>
        <v>0</v>
      </c>
      <c r="AC33" s="11">
        <f t="shared" si="25"/>
        <v>0</v>
      </c>
      <c r="AD33" s="11">
        <f t="shared" si="25"/>
        <v>0</v>
      </c>
      <c r="AE33" s="11">
        <f t="shared" si="25"/>
        <v>0</v>
      </c>
      <c r="AF33" s="11">
        <f t="shared" si="25"/>
        <v>0</v>
      </c>
      <c r="AG33" s="11">
        <f t="shared" si="25"/>
        <v>0</v>
      </c>
      <c r="AH33" s="11">
        <f t="shared" si="25"/>
        <v>0</v>
      </c>
      <c r="AI33" s="11">
        <f t="shared" si="25"/>
        <v>0</v>
      </c>
      <c r="AJ33" s="11">
        <f t="shared" si="25"/>
        <v>0</v>
      </c>
      <c r="AK33" s="11">
        <f t="shared" si="25"/>
        <v>0</v>
      </c>
      <c r="AL33" s="11">
        <f t="shared" si="25"/>
        <v>0</v>
      </c>
      <c r="AM33" s="11">
        <f t="shared" si="25"/>
        <v>0</v>
      </c>
      <c r="AN33" s="11">
        <f t="shared" si="25"/>
        <v>0</v>
      </c>
      <c r="AO33" s="11">
        <f t="shared" si="25"/>
        <v>0</v>
      </c>
      <c r="AP33" s="11">
        <f t="shared" si="25"/>
        <v>0</v>
      </c>
      <c r="AQ33" s="11">
        <f t="shared" si="25"/>
        <v>0</v>
      </c>
      <c r="AR33" s="11">
        <f t="shared" si="25"/>
        <v>0</v>
      </c>
      <c r="AS33" s="11">
        <f t="shared" si="25"/>
        <v>0</v>
      </c>
      <c r="AT33" s="11">
        <f t="shared" si="25"/>
        <v>0</v>
      </c>
      <c r="AU33" s="11">
        <f t="shared" si="25"/>
        <v>0</v>
      </c>
      <c r="AV33" s="11">
        <f t="shared" si="25"/>
        <v>0</v>
      </c>
      <c r="AW33" s="11">
        <f t="shared" si="25"/>
        <v>0</v>
      </c>
      <c r="AX33" s="11">
        <f t="shared" si="25"/>
        <v>0</v>
      </c>
      <c r="AY33" s="11">
        <f t="shared" si="25"/>
        <v>0</v>
      </c>
      <c r="AZ33" s="11">
        <f t="shared" si="25"/>
        <v>0</v>
      </c>
      <c r="BA33" s="11">
        <f t="shared" si="25"/>
        <v>0</v>
      </c>
      <c r="BB33" s="11">
        <f t="shared" si="25"/>
        <v>0</v>
      </c>
      <c r="BC33" s="11">
        <f t="shared" si="25"/>
        <v>0</v>
      </c>
      <c r="BD33" s="11">
        <f t="shared" si="25"/>
        <v>0</v>
      </c>
      <c r="BE33" s="11">
        <f t="shared" si="25"/>
        <v>0</v>
      </c>
      <c r="BF33" s="11">
        <f t="shared" si="25"/>
        <v>0</v>
      </c>
      <c r="BG33" s="11">
        <f t="shared" si="25"/>
        <v>0</v>
      </c>
      <c r="BH33" s="11">
        <f t="shared" si="25"/>
        <v>0</v>
      </c>
      <c r="BI33" s="11">
        <f t="shared" si="25"/>
        <v>0</v>
      </c>
      <c r="BJ33" s="11">
        <f t="shared" si="25"/>
        <v>0</v>
      </c>
      <c r="BK33" s="11">
        <f t="shared" si="25"/>
        <v>0</v>
      </c>
      <c r="BL33" s="11">
        <f t="shared" si="25"/>
        <v>0</v>
      </c>
      <c r="BM33" s="11">
        <f t="shared" si="25"/>
        <v>0</v>
      </c>
      <c r="BN33" s="11">
        <f t="shared" si="25"/>
        <v>0</v>
      </c>
      <c r="BO33" s="11">
        <f t="shared" si="25"/>
        <v>0</v>
      </c>
      <c r="BP33" s="11">
        <f t="shared" si="25"/>
        <v>0</v>
      </c>
      <c r="BQ33" s="11">
        <f t="shared" si="25"/>
        <v>0</v>
      </c>
      <c r="BR33" s="11">
        <f t="shared" si="25"/>
        <v>0</v>
      </c>
      <c r="BS33" s="11">
        <f t="shared" si="25"/>
        <v>0</v>
      </c>
      <c r="BT33" s="11">
        <f t="shared" si="25"/>
        <v>0</v>
      </c>
      <c r="BU33" s="11">
        <f t="shared" ref="BU33:DC33" si="26">SUM(BU34:BU41)+BU42</f>
        <v>0</v>
      </c>
      <c r="BV33" s="11">
        <f t="shared" si="26"/>
        <v>0</v>
      </c>
      <c r="BW33" s="11">
        <f t="shared" si="26"/>
        <v>0</v>
      </c>
      <c r="BX33" s="11">
        <f t="shared" si="26"/>
        <v>0</v>
      </c>
      <c r="BY33" s="11">
        <f t="shared" si="26"/>
        <v>0</v>
      </c>
      <c r="BZ33" s="11">
        <f t="shared" si="26"/>
        <v>0</v>
      </c>
      <c r="CA33" s="11">
        <f t="shared" si="26"/>
        <v>0</v>
      </c>
      <c r="CB33" s="11">
        <f t="shared" si="26"/>
        <v>0</v>
      </c>
      <c r="CC33" s="11">
        <f t="shared" si="26"/>
        <v>0</v>
      </c>
      <c r="CD33" s="11">
        <f t="shared" si="26"/>
        <v>0</v>
      </c>
      <c r="CE33" s="11">
        <f t="shared" si="26"/>
        <v>0</v>
      </c>
      <c r="CF33" s="11">
        <f t="shared" si="26"/>
        <v>0</v>
      </c>
      <c r="CG33" s="11">
        <f t="shared" si="26"/>
        <v>0</v>
      </c>
      <c r="CH33" s="11">
        <f t="shared" si="26"/>
        <v>0</v>
      </c>
      <c r="CI33" s="11">
        <f t="shared" si="26"/>
        <v>0</v>
      </c>
      <c r="CJ33" s="11">
        <f t="shared" si="26"/>
        <v>0</v>
      </c>
      <c r="CK33" s="11">
        <f t="shared" si="26"/>
        <v>0</v>
      </c>
      <c r="CL33" s="11">
        <f t="shared" si="26"/>
        <v>0</v>
      </c>
      <c r="CM33" s="11">
        <f t="shared" si="26"/>
        <v>0</v>
      </c>
      <c r="CN33" s="11">
        <f t="shared" si="26"/>
        <v>0</v>
      </c>
      <c r="CO33" s="11">
        <f t="shared" si="26"/>
        <v>0</v>
      </c>
      <c r="CP33" s="11">
        <f t="shared" si="26"/>
        <v>0</v>
      </c>
      <c r="CQ33" s="11">
        <f t="shared" si="26"/>
        <v>0</v>
      </c>
      <c r="CR33" s="11">
        <f t="shared" si="26"/>
        <v>0</v>
      </c>
      <c r="CS33" s="11">
        <f t="shared" si="26"/>
        <v>0</v>
      </c>
      <c r="CT33" s="11">
        <f t="shared" si="26"/>
        <v>0</v>
      </c>
      <c r="CU33" s="11">
        <f t="shared" si="26"/>
        <v>0</v>
      </c>
      <c r="CV33" s="11">
        <f t="shared" si="26"/>
        <v>0</v>
      </c>
      <c r="CW33" s="11">
        <f t="shared" si="26"/>
        <v>0</v>
      </c>
      <c r="CX33" s="11">
        <f t="shared" si="26"/>
        <v>0</v>
      </c>
      <c r="CY33" s="11">
        <f t="shared" si="26"/>
        <v>0</v>
      </c>
      <c r="CZ33" s="11">
        <f t="shared" si="26"/>
        <v>0</v>
      </c>
      <c r="DA33" s="11">
        <f t="shared" si="26"/>
        <v>0</v>
      </c>
      <c r="DB33" s="11">
        <f t="shared" si="26"/>
        <v>0</v>
      </c>
      <c r="DC33" s="11">
        <f t="shared" si="26"/>
        <v>0</v>
      </c>
      <c r="DF33" s="45">
        <f t="shared" si="20"/>
        <v>0</v>
      </c>
    </row>
    <row r="34" spans="1:112" ht="14.4">
      <c r="A34" s="123"/>
      <c r="B34" s="5" t="str">
        <f>$B$33&amp;"1."</f>
        <v>D.3.1.</v>
      </c>
      <c r="C34" s="163" t="s">
        <v>41</v>
      </c>
      <c r="D34" s="6"/>
      <c r="E34" s="191">
        <v>0.21</v>
      </c>
      <c r="F34" s="34">
        <f>H34+NPV(FD,I34:INDEX(I34:DC34,PAL))</f>
        <v>0</v>
      </c>
      <c r="G34" s="34">
        <f>SUMIF($H$5:$DC$5,"&lt;="&amp;PAL,$H34:$DC34)</f>
        <v>0</v>
      </c>
      <c r="H34" s="37">
        <v>0</v>
      </c>
      <c r="I34" s="37">
        <v>0</v>
      </c>
      <c r="J34" s="37">
        <v>0</v>
      </c>
      <c r="K34" s="37">
        <v>0</v>
      </c>
      <c r="L34" s="37">
        <v>0</v>
      </c>
      <c r="M34" s="37">
        <v>0</v>
      </c>
      <c r="N34" s="37">
        <v>0</v>
      </c>
      <c r="O34" s="37">
        <v>0</v>
      </c>
      <c r="P34" s="37">
        <v>0</v>
      </c>
      <c r="Q34" s="37">
        <v>0</v>
      </c>
      <c r="R34" s="37">
        <v>0</v>
      </c>
      <c r="S34" s="37">
        <v>0</v>
      </c>
      <c r="T34" s="37">
        <v>0</v>
      </c>
      <c r="U34" s="37">
        <v>0</v>
      </c>
      <c r="V34" s="37">
        <v>0</v>
      </c>
      <c r="W34" s="37">
        <v>0</v>
      </c>
      <c r="X34" s="37">
        <v>0</v>
      </c>
      <c r="Y34" s="37">
        <v>0</v>
      </c>
      <c r="Z34" s="37">
        <v>0</v>
      </c>
      <c r="AA34" s="37">
        <v>0</v>
      </c>
      <c r="AB34" s="37">
        <v>0</v>
      </c>
      <c r="AC34" s="37">
        <v>0</v>
      </c>
      <c r="AD34" s="37">
        <v>0</v>
      </c>
      <c r="AE34" s="37">
        <v>0</v>
      </c>
      <c r="AF34" s="37">
        <v>0</v>
      </c>
      <c r="AG34" s="37">
        <v>0</v>
      </c>
      <c r="AH34" s="37">
        <v>0</v>
      </c>
      <c r="AI34" s="37">
        <v>0</v>
      </c>
      <c r="AJ34" s="37">
        <v>0</v>
      </c>
      <c r="AK34" s="37">
        <v>0</v>
      </c>
      <c r="AL34" s="37">
        <v>0</v>
      </c>
      <c r="AM34" s="37">
        <v>0</v>
      </c>
      <c r="AN34" s="37">
        <v>0</v>
      </c>
      <c r="AO34" s="37">
        <v>0</v>
      </c>
      <c r="AP34" s="37">
        <v>0</v>
      </c>
      <c r="AQ34" s="37">
        <v>0</v>
      </c>
      <c r="AR34" s="37">
        <v>0</v>
      </c>
      <c r="AS34" s="37">
        <v>0</v>
      </c>
      <c r="AT34" s="37">
        <v>0</v>
      </c>
      <c r="AU34" s="37">
        <v>0</v>
      </c>
      <c r="AV34" s="37">
        <v>0</v>
      </c>
      <c r="AW34" s="37">
        <v>0</v>
      </c>
      <c r="AX34" s="37">
        <v>0</v>
      </c>
      <c r="AY34" s="37">
        <v>0</v>
      </c>
      <c r="AZ34" s="37">
        <v>0</v>
      </c>
      <c r="BA34" s="37">
        <v>0</v>
      </c>
      <c r="BB34" s="37">
        <v>0</v>
      </c>
      <c r="BC34" s="37">
        <v>0</v>
      </c>
      <c r="BD34" s="37">
        <v>0</v>
      </c>
      <c r="BE34" s="37">
        <v>0</v>
      </c>
      <c r="BF34" s="37">
        <v>0</v>
      </c>
      <c r="BG34" s="37">
        <v>0</v>
      </c>
      <c r="BH34" s="37">
        <v>0</v>
      </c>
      <c r="BI34" s="37">
        <v>0</v>
      </c>
      <c r="BJ34" s="37">
        <v>0</v>
      </c>
      <c r="BK34" s="37">
        <v>0</v>
      </c>
      <c r="BL34" s="37">
        <v>0</v>
      </c>
      <c r="BM34" s="37">
        <v>0</v>
      </c>
      <c r="BN34" s="37">
        <v>0</v>
      </c>
      <c r="BO34" s="37">
        <v>0</v>
      </c>
      <c r="BP34" s="37">
        <v>0</v>
      </c>
      <c r="BQ34" s="37">
        <v>0</v>
      </c>
      <c r="BR34" s="37">
        <v>0</v>
      </c>
      <c r="BS34" s="37">
        <v>0</v>
      </c>
      <c r="BT34" s="37">
        <v>0</v>
      </c>
      <c r="BU34" s="37">
        <v>0</v>
      </c>
      <c r="BV34" s="37">
        <v>0</v>
      </c>
      <c r="BW34" s="37">
        <v>0</v>
      </c>
      <c r="BX34" s="37">
        <v>0</v>
      </c>
      <c r="BY34" s="37">
        <v>0</v>
      </c>
      <c r="BZ34" s="37">
        <v>0</v>
      </c>
      <c r="CA34" s="37">
        <v>0</v>
      </c>
      <c r="CB34" s="37">
        <v>0</v>
      </c>
      <c r="CC34" s="37">
        <v>0</v>
      </c>
      <c r="CD34" s="37">
        <v>0</v>
      </c>
      <c r="CE34" s="37">
        <v>0</v>
      </c>
      <c r="CF34" s="37">
        <v>0</v>
      </c>
      <c r="CG34" s="37">
        <v>0</v>
      </c>
      <c r="CH34" s="37">
        <v>0</v>
      </c>
      <c r="CI34" s="37">
        <v>0</v>
      </c>
      <c r="CJ34" s="37">
        <v>0</v>
      </c>
      <c r="CK34" s="37">
        <v>0</v>
      </c>
      <c r="CL34" s="37">
        <v>0</v>
      </c>
      <c r="CM34" s="37">
        <v>0</v>
      </c>
      <c r="CN34" s="37">
        <v>0</v>
      </c>
      <c r="CO34" s="37">
        <v>0</v>
      </c>
      <c r="CP34" s="37">
        <v>0</v>
      </c>
      <c r="CQ34" s="37">
        <v>0</v>
      </c>
      <c r="CR34" s="37">
        <v>0</v>
      </c>
      <c r="CS34" s="37">
        <v>0</v>
      </c>
      <c r="CT34" s="37">
        <v>0</v>
      </c>
      <c r="CU34" s="37">
        <v>0</v>
      </c>
      <c r="CV34" s="37">
        <v>0</v>
      </c>
      <c r="CW34" s="37">
        <v>0</v>
      </c>
      <c r="CX34" s="37">
        <v>0</v>
      </c>
      <c r="CY34" s="37">
        <v>0</v>
      </c>
      <c r="CZ34" s="37">
        <v>0</v>
      </c>
      <c r="DA34" s="37">
        <v>0</v>
      </c>
      <c r="DB34" s="37">
        <v>0</v>
      </c>
      <c r="DC34" s="37">
        <v>0</v>
      </c>
      <c r="DE34" s="45">
        <f>COUNTBLANK(H34:DC34)</f>
        <v>0</v>
      </c>
      <c r="DF34" s="45">
        <f t="shared" si="20"/>
        <v>0</v>
      </c>
      <c r="DG34">
        <f t="shared" ref="DG34:DG43" si="27">IF(ISNUMBER(E34),E34*100,0)</f>
        <v>21</v>
      </c>
      <c r="DH34">
        <v>0</v>
      </c>
    </row>
    <row r="35" spans="1:112" ht="14.4">
      <c r="A35" s="123"/>
      <c r="B35" s="5" t="str">
        <f>$B$33&amp;"2."</f>
        <v>D.3.2.</v>
      </c>
      <c r="C35" s="163" t="s">
        <v>41</v>
      </c>
      <c r="D35" s="6"/>
      <c r="E35" s="191">
        <v>0.21</v>
      </c>
      <c r="F35" s="34">
        <f>H35+NPV(FD,I35:INDEX(I35:DC35,PAL))</f>
        <v>0</v>
      </c>
      <c r="G35" s="34">
        <f>SUMIF($H$5:$DC$5,"&lt;="&amp;PAL,$H35:$DC35)</f>
        <v>0</v>
      </c>
      <c r="H35" s="37">
        <v>0</v>
      </c>
      <c r="I35" s="37">
        <v>0</v>
      </c>
      <c r="J35" s="37">
        <v>0</v>
      </c>
      <c r="K35" s="37">
        <v>0</v>
      </c>
      <c r="L35" s="37">
        <v>0</v>
      </c>
      <c r="M35" s="37">
        <v>0</v>
      </c>
      <c r="N35" s="37">
        <v>0</v>
      </c>
      <c r="O35" s="37">
        <v>0</v>
      </c>
      <c r="P35" s="37">
        <v>0</v>
      </c>
      <c r="Q35" s="37">
        <v>0</v>
      </c>
      <c r="R35" s="37">
        <v>0</v>
      </c>
      <c r="S35" s="37">
        <v>0</v>
      </c>
      <c r="T35" s="37">
        <v>0</v>
      </c>
      <c r="U35" s="37">
        <v>0</v>
      </c>
      <c r="V35" s="37">
        <v>0</v>
      </c>
      <c r="W35" s="37">
        <v>0</v>
      </c>
      <c r="X35" s="37">
        <v>0</v>
      </c>
      <c r="Y35" s="37">
        <v>0</v>
      </c>
      <c r="Z35" s="37">
        <v>0</v>
      </c>
      <c r="AA35" s="37">
        <v>0</v>
      </c>
      <c r="AB35" s="37">
        <v>0</v>
      </c>
      <c r="AC35" s="37">
        <v>0</v>
      </c>
      <c r="AD35" s="37">
        <v>0</v>
      </c>
      <c r="AE35" s="37">
        <v>0</v>
      </c>
      <c r="AF35" s="37">
        <v>0</v>
      </c>
      <c r="AG35" s="37">
        <v>0</v>
      </c>
      <c r="AH35" s="37">
        <v>0</v>
      </c>
      <c r="AI35" s="37">
        <v>0</v>
      </c>
      <c r="AJ35" s="37">
        <v>0</v>
      </c>
      <c r="AK35" s="37">
        <v>0</v>
      </c>
      <c r="AL35" s="37">
        <v>0</v>
      </c>
      <c r="AM35" s="37">
        <v>0</v>
      </c>
      <c r="AN35" s="37">
        <v>0</v>
      </c>
      <c r="AO35" s="37">
        <v>0</v>
      </c>
      <c r="AP35" s="37">
        <v>0</v>
      </c>
      <c r="AQ35" s="37">
        <v>0</v>
      </c>
      <c r="AR35" s="37">
        <v>0</v>
      </c>
      <c r="AS35" s="37">
        <v>0</v>
      </c>
      <c r="AT35" s="37">
        <v>0</v>
      </c>
      <c r="AU35" s="37">
        <v>0</v>
      </c>
      <c r="AV35" s="37">
        <v>0</v>
      </c>
      <c r="AW35" s="37">
        <v>0</v>
      </c>
      <c r="AX35" s="37">
        <v>0</v>
      </c>
      <c r="AY35" s="37">
        <v>0</v>
      </c>
      <c r="AZ35" s="37">
        <v>0</v>
      </c>
      <c r="BA35" s="37">
        <v>0</v>
      </c>
      <c r="BB35" s="37">
        <v>0</v>
      </c>
      <c r="BC35" s="37">
        <v>0</v>
      </c>
      <c r="BD35" s="37">
        <v>0</v>
      </c>
      <c r="BE35" s="37">
        <v>0</v>
      </c>
      <c r="BF35" s="37">
        <v>0</v>
      </c>
      <c r="BG35" s="37">
        <v>0</v>
      </c>
      <c r="BH35" s="37">
        <v>0</v>
      </c>
      <c r="BI35" s="37">
        <v>0</v>
      </c>
      <c r="BJ35" s="37">
        <v>0</v>
      </c>
      <c r="BK35" s="37">
        <v>0</v>
      </c>
      <c r="BL35" s="37">
        <v>0</v>
      </c>
      <c r="BM35" s="37">
        <v>0</v>
      </c>
      <c r="BN35" s="37">
        <v>0</v>
      </c>
      <c r="BO35" s="37">
        <v>0</v>
      </c>
      <c r="BP35" s="37">
        <v>0</v>
      </c>
      <c r="BQ35" s="37">
        <v>0</v>
      </c>
      <c r="BR35" s="37">
        <v>0</v>
      </c>
      <c r="BS35" s="37">
        <v>0</v>
      </c>
      <c r="BT35" s="37">
        <v>0</v>
      </c>
      <c r="BU35" s="37">
        <v>0</v>
      </c>
      <c r="BV35" s="37">
        <v>0</v>
      </c>
      <c r="BW35" s="37">
        <v>0</v>
      </c>
      <c r="BX35" s="37">
        <v>0</v>
      </c>
      <c r="BY35" s="37">
        <v>0</v>
      </c>
      <c r="BZ35" s="37">
        <v>0</v>
      </c>
      <c r="CA35" s="37">
        <v>0</v>
      </c>
      <c r="CB35" s="37">
        <v>0</v>
      </c>
      <c r="CC35" s="37">
        <v>0</v>
      </c>
      <c r="CD35" s="37">
        <v>0</v>
      </c>
      <c r="CE35" s="37">
        <v>0</v>
      </c>
      <c r="CF35" s="37">
        <v>0</v>
      </c>
      <c r="CG35" s="37">
        <v>0</v>
      </c>
      <c r="CH35" s="37">
        <v>0</v>
      </c>
      <c r="CI35" s="37">
        <v>0</v>
      </c>
      <c r="CJ35" s="37">
        <v>0</v>
      </c>
      <c r="CK35" s="37">
        <v>0</v>
      </c>
      <c r="CL35" s="37">
        <v>0</v>
      </c>
      <c r="CM35" s="37">
        <v>0</v>
      </c>
      <c r="CN35" s="37">
        <v>0</v>
      </c>
      <c r="CO35" s="37">
        <v>0</v>
      </c>
      <c r="CP35" s="37">
        <v>0</v>
      </c>
      <c r="CQ35" s="37">
        <v>0</v>
      </c>
      <c r="CR35" s="37">
        <v>0</v>
      </c>
      <c r="CS35" s="37">
        <v>0</v>
      </c>
      <c r="CT35" s="37">
        <v>0</v>
      </c>
      <c r="CU35" s="37">
        <v>0</v>
      </c>
      <c r="CV35" s="37">
        <v>0</v>
      </c>
      <c r="CW35" s="37">
        <v>0</v>
      </c>
      <c r="CX35" s="37">
        <v>0</v>
      </c>
      <c r="CY35" s="37">
        <v>0</v>
      </c>
      <c r="CZ35" s="37">
        <v>0</v>
      </c>
      <c r="DA35" s="37">
        <v>0</v>
      </c>
      <c r="DB35" s="37">
        <v>0</v>
      </c>
      <c r="DC35" s="37">
        <v>0</v>
      </c>
      <c r="DE35" s="45">
        <f t="shared" ref="DE35:DE43" si="28">COUNTBLANK(H35:DC35)</f>
        <v>0</v>
      </c>
      <c r="DF35" s="45">
        <f t="shared" si="20"/>
        <v>0</v>
      </c>
      <c r="DG35">
        <f t="shared" si="27"/>
        <v>21</v>
      </c>
      <c r="DH35">
        <v>0</v>
      </c>
    </row>
    <row r="36" spans="1:112" ht="14.4">
      <c r="A36" s="123"/>
      <c r="B36" s="5" t="str">
        <f>$B$33&amp;"3."</f>
        <v>D.3.3.</v>
      </c>
      <c r="C36" s="163" t="s">
        <v>41</v>
      </c>
      <c r="D36" s="6"/>
      <c r="E36" s="191">
        <v>0.21</v>
      </c>
      <c r="F36" s="34">
        <f>H36+NPV(FD,I36:INDEX(I36:DC36,PAL))</f>
        <v>0</v>
      </c>
      <c r="G36" s="34">
        <f>SUMIF($H$5:$DC$5,"&lt;="&amp;PAL,$H36:$DC36)</f>
        <v>0</v>
      </c>
      <c r="H36" s="37">
        <v>0</v>
      </c>
      <c r="I36" s="37">
        <v>0</v>
      </c>
      <c r="J36" s="37">
        <v>0</v>
      </c>
      <c r="K36" s="37">
        <v>0</v>
      </c>
      <c r="L36" s="37">
        <v>0</v>
      </c>
      <c r="M36" s="37">
        <v>0</v>
      </c>
      <c r="N36" s="37">
        <v>0</v>
      </c>
      <c r="O36" s="37">
        <v>0</v>
      </c>
      <c r="P36" s="37">
        <v>0</v>
      </c>
      <c r="Q36" s="37">
        <v>0</v>
      </c>
      <c r="R36" s="37">
        <v>0</v>
      </c>
      <c r="S36" s="37">
        <v>0</v>
      </c>
      <c r="T36" s="37">
        <v>0</v>
      </c>
      <c r="U36" s="37">
        <v>0</v>
      </c>
      <c r="V36" s="37">
        <v>0</v>
      </c>
      <c r="W36" s="37">
        <v>0</v>
      </c>
      <c r="X36" s="37">
        <v>0</v>
      </c>
      <c r="Y36" s="37">
        <v>0</v>
      </c>
      <c r="Z36" s="37">
        <v>0</v>
      </c>
      <c r="AA36" s="37">
        <v>0</v>
      </c>
      <c r="AB36" s="37">
        <v>0</v>
      </c>
      <c r="AC36" s="37">
        <v>0</v>
      </c>
      <c r="AD36" s="37">
        <v>0</v>
      </c>
      <c r="AE36" s="37">
        <v>0</v>
      </c>
      <c r="AF36" s="37">
        <v>0</v>
      </c>
      <c r="AG36" s="37">
        <v>0</v>
      </c>
      <c r="AH36" s="37">
        <v>0</v>
      </c>
      <c r="AI36" s="37">
        <v>0</v>
      </c>
      <c r="AJ36" s="37">
        <v>0</v>
      </c>
      <c r="AK36" s="37">
        <v>0</v>
      </c>
      <c r="AL36" s="37">
        <v>0</v>
      </c>
      <c r="AM36" s="37">
        <v>0</v>
      </c>
      <c r="AN36" s="37">
        <v>0</v>
      </c>
      <c r="AO36" s="37">
        <v>0</v>
      </c>
      <c r="AP36" s="37">
        <v>0</v>
      </c>
      <c r="AQ36" s="37">
        <v>0</v>
      </c>
      <c r="AR36" s="37">
        <v>0</v>
      </c>
      <c r="AS36" s="37">
        <v>0</v>
      </c>
      <c r="AT36" s="37">
        <v>0</v>
      </c>
      <c r="AU36" s="37">
        <v>0</v>
      </c>
      <c r="AV36" s="37">
        <v>0</v>
      </c>
      <c r="AW36" s="37">
        <v>0</v>
      </c>
      <c r="AX36" s="37">
        <v>0</v>
      </c>
      <c r="AY36" s="37">
        <v>0</v>
      </c>
      <c r="AZ36" s="37">
        <v>0</v>
      </c>
      <c r="BA36" s="37">
        <v>0</v>
      </c>
      <c r="BB36" s="37">
        <v>0</v>
      </c>
      <c r="BC36" s="37">
        <v>0</v>
      </c>
      <c r="BD36" s="37">
        <v>0</v>
      </c>
      <c r="BE36" s="37">
        <v>0</v>
      </c>
      <c r="BF36" s="37">
        <v>0</v>
      </c>
      <c r="BG36" s="37">
        <v>0</v>
      </c>
      <c r="BH36" s="37">
        <v>0</v>
      </c>
      <c r="BI36" s="37">
        <v>0</v>
      </c>
      <c r="BJ36" s="37">
        <v>0</v>
      </c>
      <c r="BK36" s="37">
        <v>0</v>
      </c>
      <c r="BL36" s="37">
        <v>0</v>
      </c>
      <c r="BM36" s="37">
        <v>0</v>
      </c>
      <c r="BN36" s="37">
        <v>0</v>
      </c>
      <c r="BO36" s="37">
        <v>0</v>
      </c>
      <c r="BP36" s="37">
        <v>0</v>
      </c>
      <c r="BQ36" s="37">
        <v>0</v>
      </c>
      <c r="BR36" s="37">
        <v>0</v>
      </c>
      <c r="BS36" s="37">
        <v>0</v>
      </c>
      <c r="BT36" s="37">
        <v>0</v>
      </c>
      <c r="BU36" s="37">
        <v>0</v>
      </c>
      <c r="BV36" s="37">
        <v>0</v>
      </c>
      <c r="BW36" s="37">
        <v>0</v>
      </c>
      <c r="BX36" s="37">
        <v>0</v>
      </c>
      <c r="BY36" s="37">
        <v>0</v>
      </c>
      <c r="BZ36" s="37">
        <v>0</v>
      </c>
      <c r="CA36" s="37">
        <v>0</v>
      </c>
      <c r="CB36" s="37">
        <v>0</v>
      </c>
      <c r="CC36" s="37">
        <v>0</v>
      </c>
      <c r="CD36" s="37">
        <v>0</v>
      </c>
      <c r="CE36" s="37">
        <v>0</v>
      </c>
      <c r="CF36" s="37">
        <v>0</v>
      </c>
      <c r="CG36" s="37">
        <v>0</v>
      </c>
      <c r="CH36" s="37">
        <v>0</v>
      </c>
      <c r="CI36" s="37">
        <v>0</v>
      </c>
      <c r="CJ36" s="37">
        <v>0</v>
      </c>
      <c r="CK36" s="37">
        <v>0</v>
      </c>
      <c r="CL36" s="37">
        <v>0</v>
      </c>
      <c r="CM36" s="37">
        <v>0</v>
      </c>
      <c r="CN36" s="37">
        <v>0</v>
      </c>
      <c r="CO36" s="37">
        <v>0</v>
      </c>
      <c r="CP36" s="37">
        <v>0</v>
      </c>
      <c r="CQ36" s="37">
        <v>0</v>
      </c>
      <c r="CR36" s="37">
        <v>0</v>
      </c>
      <c r="CS36" s="37">
        <v>0</v>
      </c>
      <c r="CT36" s="37">
        <v>0</v>
      </c>
      <c r="CU36" s="37">
        <v>0</v>
      </c>
      <c r="CV36" s="37">
        <v>0</v>
      </c>
      <c r="CW36" s="37">
        <v>0</v>
      </c>
      <c r="CX36" s="37">
        <v>0</v>
      </c>
      <c r="CY36" s="37">
        <v>0</v>
      </c>
      <c r="CZ36" s="37">
        <v>0</v>
      </c>
      <c r="DA36" s="37">
        <v>0</v>
      </c>
      <c r="DB36" s="37">
        <v>0</v>
      </c>
      <c r="DC36" s="37">
        <v>0</v>
      </c>
      <c r="DE36" s="45">
        <f t="shared" si="28"/>
        <v>0</v>
      </c>
      <c r="DF36" s="45">
        <f t="shared" si="20"/>
        <v>0</v>
      </c>
      <c r="DG36">
        <f t="shared" si="27"/>
        <v>21</v>
      </c>
      <c r="DH36">
        <v>0</v>
      </c>
    </row>
    <row r="37" spans="1:112" ht="14.4">
      <c r="A37" s="123"/>
      <c r="B37" s="5" t="str">
        <f>$B$33&amp;"4."</f>
        <v>D.3.4.</v>
      </c>
      <c r="C37" s="163" t="s">
        <v>41</v>
      </c>
      <c r="D37" s="6"/>
      <c r="E37" s="191">
        <v>0.21</v>
      </c>
      <c r="F37" s="34">
        <f>H37+NPV(FD,I37:INDEX(I37:DC37,PAL))</f>
        <v>0</v>
      </c>
      <c r="G37" s="34">
        <f>SUMIF($H$5:$DC$5,"&lt;="&amp;PAL,$H37:$DC37)</f>
        <v>0</v>
      </c>
      <c r="H37" s="37">
        <v>0</v>
      </c>
      <c r="I37" s="37">
        <v>0</v>
      </c>
      <c r="J37" s="37">
        <v>0</v>
      </c>
      <c r="K37" s="37">
        <v>0</v>
      </c>
      <c r="L37" s="37">
        <v>0</v>
      </c>
      <c r="M37" s="37">
        <v>0</v>
      </c>
      <c r="N37" s="37">
        <v>0</v>
      </c>
      <c r="O37" s="37">
        <v>0</v>
      </c>
      <c r="P37" s="37">
        <v>0</v>
      </c>
      <c r="Q37" s="37">
        <v>0</v>
      </c>
      <c r="R37" s="37">
        <v>0</v>
      </c>
      <c r="S37" s="37">
        <v>0</v>
      </c>
      <c r="T37" s="37">
        <v>0</v>
      </c>
      <c r="U37" s="37">
        <v>0</v>
      </c>
      <c r="V37" s="37">
        <v>0</v>
      </c>
      <c r="W37" s="37">
        <v>0</v>
      </c>
      <c r="X37" s="37">
        <v>0</v>
      </c>
      <c r="Y37" s="37">
        <v>0</v>
      </c>
      <c r="Z37" s="37">
        <v>0</v>
      </c>
      <c r="AA37" s="37">
        <v>0</v>
      </c>
      <c r="AB37" s="37">
        <v>0</v>
      </c>
      <c r="AC37" s="37">
        <v>0</v>
      </c>
      <c r="AD37" s="37">
        <v>0</v>
      </c>
      <c r="AE37" s="37">
        <v>0</v>
      </c>
      <c r="AF37" s="37">
        <v>0</v>
      </c>
      <c r="AG37" s="37">
        <v>0</v>
      </c>
      <c r="AH37" s="37">
        <v>0</v>
      </c>
      <c r="AI37" s="37">
        <v>0</v>
      </c>
      <c r="AJ37" s="37">
        <v>0</v>
      </c>
      <c r="AK37" s="37">
        <v>0</v>
      </c>
      <c r="AL37" s="37">
        <v>0</v>
      </c>
      <c r="AM37" s="37">
        <v>0</v>
      </c>
      <c r="AN37" s="37">
        <v>0</v>
      </c>
      <c r="AO37" s="37">
        <v>0</v>
      </c>
      <c r="AP37" s="37">
        <v>0</v>
      </c>
      <c r="AQ37" s="37">
        <v>0</v>
      </c>
      <c r="AR37" s="37">
        <v>0</v>
      </c>
      <c r="AS37" s="37">
        <v>0</v>
      </c>
      <c r="AT37" s="37">
        <v>0</v>
      </c>
      <c r="AU37" s="37">
        <v>0</v>
      </c>
      <c r="AV37" s="37">
        <v>0</v>
      </c>
      <c r="AW37" s="37">
        <v>0</v>
      </c>
      <c r="AX37" s="37">
        <v>0</v>
      </c>
      <c r="AY37" s="37">
        <v>0</v>
      </c>
      <c r="AZ37" s="37">
        <v>0</v>
      </c>
      <c r="BA37" s="37">
        <v>0</v>
      </c>
      <c r="BB37" s="37">
        <v>0</v>
      </c>
      <c r="BC37" s="37">
        <v>0</v>
      </c>
      <c r="BD37" s="37">
        <v>0</v>
      </c>
      <c r="BE37" s="37">
        <v>0</v>
      </c>
      <c r="BF37" s="37">
        <v>0</v>
      </c>
      <c r="BG37" s="37">
        <v>0</v>
      </c>
      <c r="BH37" s="37">
        <v>0</v>
      </c>
      <c r="BI37" s="37">
        <v>0</v>
      </c>
      <c r="BJ37" s="37">
        <v>0</v>
      </c>
      <c r="BK37" s="37">
        <v>0</v>
      </c>
      <c r="BL37" s="37">
        <v>0</v>
      </c>
      <c r="BM37" s="37">
        <v>0</v>
      </c>
      <c r="BN37" s="37">
        <v>0</v>
      </c>
      <c r="BO37" s="37">
        <v>0</v>
      </c>
      <c r="BP37" s="37">
        <v>0</v>
      </c>
      <c r="BQ37" s="37">
        <v>0</v>
      </c>
      <c r="BR37" s="37">
        <v>0</v>
      </c>
      <c r="BS37" s="37">
        <v>0</v>
      </c>
      <c r="BT37" s="37">
        <v>0</v>
      </c>
      <c r="BU37" s="37">
        <v>0</v>
      </c>
      <c r="BV37" s="37">
        <v>0</v>
      </c>
      <c r="BW37" s="37">
        <v>0</v>
      </c>
      <c r="BX37" s="37">
        <v>0</v>
      </c>
      <c r="BY37" s="37">
        <v>0</v>
      </c>
      <c r="BZ37" s="37">
        <v>0</v>
      </c>
      <c r="CA37" s="37">
        <v>0</v>
      </c>
      <c r="CB37" s="37">
        <v>0</v>
      </c>
      <c r="CC37" s="37">
        <v>0</v>
      </c>
      <c r="CD37" s="37">
        <v>0</v>
      </c>
      <c r="CE37" s="37">
        <v>0</v>
      </c>
      <c r="CF37" s="37">
        <v>0</v>
      </c>
      <c r="CG37" s="37">
        <v>0</v>
      </c>
      <c r="CH37" s="37">
        <v>0</v>
      </c>
      <c r="CI37" s="37">
        <v>0</v>
      </c>
      <c r="CJ37" s="37">
        <v>0</v>
      </c>
      <c r="CK37" s="37">
        <v>0</v>
      </c>
      <c r="CL37" s="37">
        <v>0</v>
      </c>
      <c r="CM37" s="37">
        <v>0</v>
      </c>
      <c r="CN37" s="37">
        <v>0</v>
      </c>
      <c r="CO37" s="37">
        <v>0</v>
      </c>
      <c r="CP37" s="37">
        <v>0</v>
      </c>
      <c r="CQ37" s="37">
        <v>0</v>
      </c>
      <c r="CR37" s="37">
        <v>0</v>
      </c>
      <c r="CS37" s="37">
        <v>0</v>
      </c>
      <c r="CT37" s="37">
        <v>0</v>
      </c>
      <c r="CU37" s="37">
        <v>0</v>
      </c>
      <c r="CV37" s="37">
        <v>0</v>
      </c>
      <c r="CW37" s="37">
        <v>0</v>
      </c>
      <c r="CX37" s="37">
        <v>0</v>
      </c>
      <c r="CY37" s="37">
        <v>0</v>
      </c>
      <c r="CZ37" s="37">
        <v>0</v>
      </c>
      <c r="DA37" s="37">
        <v>0</v>
      </c>
      <c r="DB37" s="37">
        <v>0</v>
      </c>
      <c r="DC37" s="37">
        <v>0</v>
      </c>
      <c r="DE37" s="45">
        <f t="shared" si="28"/>
        <v>0</v>
      </c>
      <c r="DF37" s="45">
        <f t="shared" si="20"/>
        <v>0</v>
      </c>
      <c r="DG37">
        <f t="shared" si="27"/>
        <v>21</v>
      </c>
      <c r="DH37">
        <v>0</v>
      </c>
    </row>
    <row r="38" spans="1:112" ht="14.4">
      <c r="A38" s="123"/>
      <c r="B38" s="5" t="str">
        <f>$B$33&amp;"5."</f>
        <v>D.3.5.</v>
      </c>
      <c r="C38" s="163" t="s">
        <v>41</v>
      </c>
      <c r="D38" s="6"/>
      <c r="E38" s="191">
        <v>0.21</v>
      </c>
      <c r="F38" s="34">
        <f>H38+NPV(FD,I38:INDEX(I38:DC38,PAL))</f>
        <v>0</v>
      </c>
      <c r="G38" s="34">
        <f>SUMIF($H$5:$DC$5,"&lt;="&amp;PAL,$H38:$DC38)</f>
        <v>0</v>
      </c>
      <c r="H38" s="37">
        <v>0</v>
      </c>
      <c r="I38" s="37">
        <v>0</v>
      </c>
      <c r="J38" s="37">
        <v>0</v>
      </c>
      <c r="K38" s="37">
        <v>0</v>
      </c>
      <c r="L38" s="37">
        <v>0</v>
      </c>
      <c r="M38" s="37">
        <v>0</v>
      </c>
      <c r="N38" s="37">
        <v>0</v>
      </c>
      <c r="O38" s="37">
        <v>0</v>
      </c>
      <c r="P38" s="37">
        <v>0</v>
      </c>
      <c r="Q38" s="37">
        <v>0</v>
      </c>
      <c r="R38" s="37">
        <v>0</v>
      </c>
      <c r="S38" s="37">
        <v>0</v>
      </c>
      <c r="T38" s="37">
        <v>0</v>
      </c>
      <c r="U38" s="37">
        <v>0</v>
      </c>
      <c r="V38" s="37">
        <v>0</v>
      </c>
      <c r="W38" s="37">
        <v>0</v>
      </c>
      <c r="X38" s="37">
        <v>0</v>
      </c>
      <c r="Y38" s="37">
        <v>0</v>
      </c>
      <c r="Z38" s="37">
        <v>0</v>
      </c>
      <c r="AA38" s="37">
        <v>0</v>
      </c>
      <c r="AB38" s="37">
        <v>0</v>
      </c>
      <c r="AC38" s="37">
        <v>0</v>
      </c>
      <c r="AD38" s="37">
        <v>0</v>
      </c>
      <c r="AE38" s="37">
        <v>0</v>
      </c>
      <c r="AF38" s="37">
        <v>0</v>
      </c>
      <c r="AG38" s="37">
        <v>0</v>
      </c>
      <c r="AH38" s="37">
        <v>0</v>
      </c>
      <c r="AI38" s="37">
        <v>0</v>
      </c>
      <c r="AJ38" s="37">
        <v>0</v>
      </c>
      <c r="AK38" s="37">
        <v>0</v>
      </c>
      <c r="AL38" s="37">
        <v>0</v>
      </c>
      <c r="AM38" s="37">
        <v>0</v>
      </c>
      <c r="AN38" s="37">
        <v>0</v>
      </c>
      <c r="AO38" s="37">
        <v>0</v>
      </c>
      <c r="AP38" s="37">
        <v>0</v>
      </c>
      <c r="AQ38" s="37">
        <v>0</v>
      </c>
      <c r="AR38" s="37">
        <v>0</v>
      </c>
      <c r="AS38" s="37">
        <v>0</v>
      </c>
      <c r="AT38" s="37">
        <v>0</v>
      </c>
      <c r="AU38" s="37">
        <v>0</v>
      </c>
      <c r="AV38" s="37">
        <v>0</v>
      </c>
      <c r="AW38" s="37">
        <v>0</v>
      </c>
      <c r="AX38" s="37">
        <v>0</v>
      </c>
      <c r="AY38" s="37">
        <v>0</v>
      </c>
      <c r="AZ38" s="37">
        <v>0</v>
      </c>
      <c r="BA38" s="37">
        <v>0</v>
      </c>
      <c r="BB38" s="37">
        <v>0</v>
      </c>
      <c r="BC38" s="37">
        <v>0</v>
      </c>
      <c r="BD38" s="37">
        <v>0</v>
      </c>
      <c r="BE38" s="37">
        <v>0</v>
      </c>
      <c r="BF38" s="37">
        <v>0</v>
      </c>
      <c r="BG38" s="37">
        <v>0</v>
      </c>
      <c r="BH38" s="37">
        <v>0</v>
      </c>
      <c r="BI38" s="37">
        <v>0</v>
      </c>
      <c r="BJ38" s="37">
        <v>0</v>
      </c>
      <c r="BK38" s="37">
        <v>0</v>
      </c>
      <c r="BL38" s="37">
        <v>0</v>
      </c>
      <c r="BM38" s="37">
        <v>0</v>
      </c>
      <c r="BN38" s="37">
        <v>0</v>
      </c>
      <c r="BO38" s="37">
        <v>0</v>
      </c>
      <c r="BP38" s="37">
        <v>0</v>
      </c>
      <c r="BQ38" s="37">
        <v>0</v>
      </c>
      <c r="BR38" s="37">
        <v>0</v>
      </c>
      <c r="BS38" s="37">
        <v>0</v>
      </c>
      <c r="BT38" s="37">
        <v>0</v>
      </c>
      <c r="BU38" s="37">
        <v>0</v>
      </c>
      <c r="BV38" s="37">
        <v>0</v>
      </c>
      <c r="BW38" s="37">
        <v>0</v>
      </c>
      <c r="BX38" s="37">
        <v>0</v>
      </c>
      <c r="BY38" s="37">
        <v>0</v>
      </c>
      <c r="BZ38" s="37">
        <v>0</v>
      </c>
      <c r="CA38" s="37">
        <v>0</v>
      </c>
      <c r="CB38" s="37">
        <v>0</v>
      </c>
      <c r="CC38" s="37">
        <v>0</v>
      </c>
      <c r="CD38" s="37">
        <v>0</v>
      </c>
      <c r="CE38" s="37">
        <v>0</v>
      </c>
      <c r="CF38" s="37">
        <v>0</v>
      </c>
      <c r="CG38" s="37">
        <v>0</v>
      </c>
      <c r="CH38" s="37">
        <v>0</v>
      </c>
      <c r="CI38" s="37">
        <v>0</v>
      </c>
      <c r="CJ38" s="37">
        <v>0</v>
      </c>
      <c r="CK38" s="37">
        <v>0</v>
      </c>
      <c r="CL38" s="37">
        <v>0</v>
      </c>
      <c r="CM38" s="37">
        <v>0</v>
      </c>
      <c r="CN38" s="37">
        <v>0</v>
      </c>
      <c r="CO38" s="37">
        <v>0</v>
      </c>
      <c r="CP38" s="37">
        <v>0</v>
      </c>
      <c r="CQ38" s="37">
        <v>0</v>
      </c>
      <c r="CR38" s="37">
        <v>0</v>
      </c>
      <c r="CS38" s="37">
        <v>0</v>
      </c>
      <c r="CT38" s="37">
        <v>0</v>
      </c>
      <c r="CU38" s="37">
        <v>0</v>
      </c>
      <c r="CV38" s="37">
        <v>0</v>
      </c>
      <c r="CW38" s="37">
        <v>0</v>
      </c>
      <c r="CX38" s="37">
        <v>0</v>
      </c>
      <c r="CY38" s="37">
        <v>0</v>
      </c>
      <c r="CZ38" s="37">
        <v>0</v>
      </c>
      <c r="DA38" s="37">
        <v>0</v>
      </c>
      <c r="DB38" s="37">
        <v>0</v>
      </c>
      <c r="DC38" s="37">
        <v>0</v>
      </c>
      <c r="DE38" s="45">
        <f t="shared" si="28"/>
        <v>0</v>
      </c>
      <c r="DF38" s="45">
        <f t="shared" si="20"/>
        <v>0</v>
      </c>
      <c r="DG38">
        <f t="shared" si="27"/>
        <v>21</v>
      </c>
      <c r="DH38">
        <v>0</v>
      </c>
    </row>
    <row r="39" spans="1:112" ht="14.4">
      <c r="A39" s="123"/>
      <c r="B39" s="5" t="str">
        <f>$B$33&amp;"6."</f>
        <v>D.3.6.</v>
      </c>
      <c r="C39" s="163" t="s">
        <v>41</v>
      </c>
      <c r="D39" s="6"/>
      <c r="E39" s="191">
        <v>0.21</v>
      </c>
      <c r="F39" s="34">
        <f>H39+NPV(FD,I39:INDEX(I39:DC39,PAL))</f>
        <v>0</v>
      </c>
      <c r="G39" s="34">
        <f>SUMIF($H$5:$DC$5,"&lt;="&amp;PAL,$H39:$DC39)</f>
        <v>0</v>
      </c>
      <c r="H39" s="37">
        <v>0</v>
      </c>
      <c r="I39" s="37">
        <v>0</v>
      </c>
      <c r="J39" s="37">
        <v>0</v>
      </c>
      <c r="K39" s="37">
        <v>0</v>
      </c>
      <c r="L39" s="37">
        <v>0</v>
      </c>
      <c r="M39" s="37">
        <v>0</v>
      </c>
      <c r="N39" s="37">
        <v>0</v>
      </c>
      <c r="O39" s="37">
        <v>0</v>
      </c>
      <c r="P39" s="37">
        <v>0</v>
      </c>
      <c r="Q39" s="37">
        <v>0</v>
      </c>
      <c r="R39" s="37">
        <v>0</v>
      </c>
      <c r="S39" s="37">
        <v>0</v>
      </c>
      <c r="T39" s="37">
        <v>0</v>
      </c>
      <c r="U39" s="37">
        <v>0</v>
      </c>
      <c r="V39" s="37">
        <v>0</v>
      </c>
      <c r="W39" s="37">
        <v>0</v>
      </c>
      <c r="X39" s="37">
        <v>0</v>
      </c>
      <c r="Y39" s="37">
        <v>0</v>
      </c>
      <c r="Z39" s="37">
        <v>0</v>
      </c>
      <c r="AA39" s="37">
        <v>0</v>
      </c>
      <c r="AB39" s="37">
        <v>0</v>
      </c>
      <c r="AC39" s="37">
        <v>0</v>
      </c>
      <c r="AD39" s="37">
        <v>0</v>
      </c>
      <c r="AE39" s="37">
        <v>0</v>
      </c>
      <c r="AF39" s="37">
        <v>0</v>
      </c>
      <c r="AG39" s="37">
        <v>0</v>
      </c>
      <c r="AH39" s="37">
        <v>0</v>
      </c>
      <c r="AI39" s="37">
        <v>0</v>
      </c>
      <c r="AJ39" s="37">
        <v>0</v>
      </c>
      <c r="AK39" s="37">
        <v>0</v>
      </c>
      <c r="AL39" s="37">
        <v>0</v>
      </c>
      <c r="AM39" s="37">
        <v>0</v>
      </c>
      <c r="AN39" s="37">
        <v>0</v>
      </c>
      <c r="AO39" s="37">
        <v>0</v>
      </c>
      <c r="AP39" s="37">
        <v>0</v>
      </c>
      <c r="AQ39" s="37">
        <v>0</v>
      </c>
      <c r="AR39" s="37">
        <v>0</v>
      </c>
      <c r="AS39" s="37">
        <v>0</v>
      </c>
      <c r="AT39" s="37">
        <v>0</v>
      </c>
      <c r="AU39" s="37">
        <v>0</v>
      </c>
      <c r="AV39" s="37">
        <v>0</v>
      </c>
      <c r="AW39" s="37">
        <v>0</v>
      </c>
      <c r="AX39" s="37">
        <v>0</v>
      </c>
      <c r="AY39" s="37">
        <v>0</v>
      </c>
      <c r="AZ39" s="37">
        <v>0</v>
      </c>
      <c r="BA39" s="37">
        <v>0</v>
      </c>
      <c r="BB39" s="37">
        <v>0</v>
      </c>
      <c r="BC39" s="37">
        <v>0</v>
      </c>
      <c r="BD39" s="37">
        <v>0</v>
      </c>
      <c r="BE39" s="37">
        <v>0</v>
      </c>
      <c r="BF39" s="37">
        <v>0</v>
      </c>
      <c r="BG39" s="37">
        <v>0</v>
      </c>
      <c r="BH39" s="37">
        <v>0</v>
      </c>
      <c r="BI39" s="37">
        <v>0</v>
      </c>
      <c r="BJ39" s="37">
        <v>0</v>
      </c>
      <c r="BK39" s="37">
        <v>0</v>
      </c>
      <c r="BL39" s="37">
        <v>0</v>
      </c>
      <c r="BM39" s="37">
        <v>0</v>
      </c>
      <c r="BN39" s="37">
        <v>0</v>
      </c>
      <c r="BO39" s="37">
        <v>0</v>
      </c>
      <c r="BP39" s="37">
        <v>0</v>
      </c>
      <c r="BQ39" s="37">
        <v>0</v>
      </c>
      <c r="BR39" s="37">
        <v>0</v>
      </c>
      <c r="BS39" s="37">
        <v>0</v>
      </c>
      <c r="BT39" s="37">
        <v>0</v>
      </c>
      <c r="BU39" s="37">
        <v>0</v>
      </c>
      <c r="BV39" s="37">
        <v>0</v>
      </c>
      <c r="BW39" s="37">
        <v>0</v>
      </c>
      <c r="BX39" s="37">
        <v>0</v>
      </c>
      <c r="BY39" s="37">
        <v>0</v>
      </c>
      <c r="BZ39" s="37">
        <v>0</v>
      </c>
      <c r="CA39" s="37">
        <v>0</v>
      </c>
      <c r="CB39" s="37">
        <v>0</v>
      </c>
      <c r="CC39" s="37">
        <v>0</v>
      </c>
      <c r="CD39" s="37">
        <v>0</v>
      </c>
      <c r="CE39" s="37">
        <v>0</v>
      </c>
      <c r="CF39" s="37">
        <v>0</v>
      </c>
      <c r="CG39" s="37">
        <v>0</v>
      </c>
      <c r="CH39" s="37">
        <v>0</v>
      </c>
      <c r="CI39" s="37">
        <v>0</v>
      </c>
      <c r="CJ39" s="37">
        <v>0</v>
      </c>
      <c r="CK39" s="37">
        <v>0</v>
      </c>
      <c r="CL39" s="37">
        <v>0</v>
      </c>
      <c r="CM39" s="37">
        <v>0</v>
      </c>
      <c r="CN39" s="37">
        <v>0</v>
      </c>
      <c r="CO39" s="37">
        <v>0</v>
      </c>
      <c r="CP39" s="37">
        <v>0</v>
      </c>
      <c r="CQ39" s="37">
        <v>0</v>
      </c>
      <c r="CR39" s="37">
        <v>0</v>
      </c>
      <c r="CS39" s="37">
        <v>0</v>
      </c>
      <c r="CT39" s="37">
        <v>0</v>
      </c>
      <c r="CU39" s="37">
        <v>0</v>
      </c>
      <c r="CV39" s="37">
        <v>0</v>
      </c>
      <c r="CW39" s="37">
        <v>0</v>
      </c>
      <c r="CX39" s="37">
        <v>0</v>
      </c>
      <c r="CY39" s="37">
        <v>0</v>
      </c>
      <c r="CZ39" s="37">
        <v>0</v>
      </c>
      <c r="DA39" s="37">
        <v>0</v>
      </c>
      <c r="DB39" s="37">
        <v>0</v>
      </c>
      <c r="DC39" s="37">
        <v>0</v>
      </c>
      <c r="DE39" s="45">
        <f t="shared" si="28"/>
        <v>0</v>
      </c>
      <c r="DF39" s="45">
        <f t="shared" si="20"/>
        <v>0</v>
      </c>
      <c r="DG39">
        <f t="shared" si="27"/>
        <v>21</v>
      </c>
      <c r="DH39">
        <v>0</v>
      </c>
    </row>
    <row r="40" spans="1:112" ht="14.4">
      <c r="A40" s="123"/>
      <c r="B40" s="5" t="str">
        <f>$B$33&amp;"7."</f>
        <v>D.3.7.</v>
      </c>
      <c r="C40" s="163" t="s">
        <v>41</v>
      </c>
      <c r="D40" s="6"/>
      <c r="E40" s="191">
        <v>0.21</v>
      </c>
      <c r="F40" s="34">
        <f>H40+NPV(FD,I40:INDEX(I40:DC40,PAL))</f>
        <v>0</v>
      </c>
      <c r="G40" s="34">
        <f>SUMIF($H$5:$DC$5,"&lt;="&amp;PAL,$H40:$DC40)</f>
        <v>0</v>
      </c>
      <c r="H40" s="37">
        <v>0</v>
      </c>
      <c r="I40" s="37">
        <v>0</v>
      </c>
      <c r="J40" s="37">
        <v>0</v>
      </c>
      <c r="K40" s="37">
        <v>0</v>
      </c>
      <c r="L40" s="37">
        <v>0</v>
      </c>
      <c r="M40" s="37">
        <v>0</v>
      </c>
      <c r="N40" s="37">
        <v>0</v>
      </c>
      <c r="O40" s="37">
        <v>0</v>
      </c>
      <c r="P40" s="37">
        <v>0</v>
      </c>
      <c r="Q40" s="37">
        <v>0</v>
      </c>
      <c r="R40" s="37">
        <v>0</v>
      </c>
      <c r="S40" s="37">
        <v>0</v>
      </c>
      <c r="T40" s="37">
        <v>0</v>
      </c>
      <c r="U40" s="37">
        <v>0</v>
      </c>
      <c r="V40" s="37">
        <v>0</v>
      </c>
      <c r="W40" s="37">
        <v>0</v>
      </c>
      <c r="X40" s="37">
        <v>0</v>
      </c>
      <c r="Y40" s="37">
        <v>0</v>
      </c>
      <c r="Z40" s="37">
        <v>0</v>
      </c>
      <c r="AA40" s="37">
        <v>0</v>
      </c>
      <c r="AB40" s="37">
        <v>0</v>
      </c>
      <c r="AC40" s="37">
        <v>0</v>
      </c>
      <c r="AD40" s="37">
        <v>0</v>
      </c>
      <c r="AE40" s="37">
        <v>0</v>
      </c>
      <c r="AF40" s="37">
        <v>0</v>
      </c>
      <c r="AG40" s="37">
        <v>0</v>
      </c>
      <c r="AH40" s="37">
        <v>0</v>
      </c>
      <c r="AI40" s="37">
        <v>0</v>
      </c>
      <c r="AJ40" s="37">
        <v>0</v>
      </c>
      <c r="AK40" s="37">
        <v>0</v>
      </c>
      <c r="AL40" s="37">
        <v>0</v>
      </c>
      <c r="AM40" s="37">
        <v>0</v>
      </c>
      <c r="AN40" s="37">
        <v>0</v>
      </c>
      <c r="AO40" s="37">
        <v>0</v>
      </c>
      <c r="AP40" s="37">
        <v>0</v>
      </c>
      <c r="AQ40" s="37">
        <v>0</v>
      </c>
      <c r="AR40" s="37">
        <v>0</v>
      </c>
      <c r="AS40" s="37">
        <v>0</v>
      </c>
      <c r="AT40" s="37">
        <v>0</v>
      </c>
      <c r="AU40" s="37">
        <v>0</v>
      </c>
      <c r="AV40" s="37">
        <v>0</v>
      </c>
      <c r="AW40" s="37">
        <v>0</v>
      </c>
      <c r="AX40" s="37">
        <v>0</v>
      </c>
      <c r="AY40" s="37">
        <v>0</v>
      </c>
      <c r="AZ40" s="37">
        <v>0</v>
      </c>
      <c r="BA40" s="37">
        <v>0</v>
      </c>
      <c r="BB40" s="37">
        <v>0</v>
      </c>
      <c r="BC40" s="37">
        <v>0</v>
      </c>
      <c r="BD40" s="37">
        <v>0</v>
      </c>
      <c r="BE40" s="37">
        <v>0</v>
      </c>
      <c r="BF40" s="37">
        <v>0</v>
      </c>
      <c r="BG40" s="37">
        <v>0</v>
      </c>
      <c r="BH40" s="37">
        <v>0</v>
      </c>
      <c r="BI40" s="37">
        <v>0</v>
      </c>
      <c r="BJ40" s="37">
        <v>0</v>
      </c>
      <c r="BK40" s="37">
        <v>0</v>
      </c>
      <c r="BL40" s="37">
        <v>0</v>
      </c>
      <c r="BM40" s="37">
        <v>0</v>
      </c>
      <c r="BN40" s="37">
        <v>0</v>
      </c>
      <c r="BO40" s="37">
        <v>0</v>
      </c>
      <c r="BP40" s="37">
        <v>0</v>
      </c>
      <c r="BQ40" s="37">
        <v>0</v>
      </c>
      <c r="BR40" s="37">
        <v>0</v>
      </c>
      <c r="BS40" s="37">
        <v>0</v>
      </c>
      <c r="BT40" s="37">
        <v>0</v>
      </c>
      <c r="BU40" s="37">
        <v>0</v>
      </c>
      <c r="BV40" s="37">
        <v>0</v>
      </c>
      <c r="BW40" s="37">
        <v>0</v>
      </c>
      <c r="BX40" s="37">
        <v>0</v>
      </c>
      <c r="BY40" s="37">
        <v>0</v>
      </c>
      <c r="BZ40" s="37">
        <v>0</v>
      </c>
      <c r="CA40" s="37">
        <v>0</v>
      </c>
      <c r="CB40" s="37">
        <v>0</v>
      </c>
      <c r="CC40" s="37">
        <v>0</v>
      </c>
      <c r="CD40" s="37">
        <v>0</v>
      </c>
      <c r="CE40" s="37">
        <v>0</v>
      </c>
      <c r="CF40" s="37">
        <v>0</v>
      </c>
      <c r="CG40" s="37">
        <v>0</v>
      </c>
      <c r="CH40" s="37">
        <v>0</v>
      </c>
      <c r="CI40" s="37">
        <v>0</v>
      </c>
      <c r="CJ40" s="37">
        <v>0</v>
      </c>
      <c r="CK40" s="37">
        <v>0</v>
      </c>
      <c r="CL40" s="37">
        <v>0</v>
      </c>
      <c r="CM40" s="37">
        <v>0</v>
      </c>
      <c r="CN40" s="37">
        <v>0</v>
      </c>
      <c r="CO40" s="37">
        <v>0</v>
      </c>
      <c r="CP40" s="37">
        <v>0</v>
      </c>
      <c r="CQ40" s="37">
        <v>0</v>
      </c>
      <c r="CR40" s="37">
        <v>0</v>
      </c>
      <c r="CS40" s="37">
        <v>0</v>
      </c>
      <c r="CT40" s="37">
        <v>0</v>
      </c>
      <c r="CU40" s="37">
        <v>0</v>
      </c>
      <c r="CV40" s="37">
        <v>0</v>
      </c>
      <c r="CW40" s="37">
        <v>0</v>
      </c>
      <c r="CX40" s="37">
        <v>0</v>
      </c>
      <c r="CY40" s="37">
        <v>0</v>
      </c>
      <c r="CZ40" s="37">
        <v>0</v>
      </c>
      <c r="DA40" s="37">
        <v>0</v>
      </c>
      <c r="DB40" s="37">
        <v>0</v>
      </c>
      <c r="DC40" s="37">
        <v>0</v>
      </c>
      <c r="DE40" s="45">
        <f t="shared" si="28"/>
        <v>0</v>
      </c>
      <c r="DF40" s="45">
        <f t="shared" si="20"/>
        <v>0</v>
      </c>
      <c r="DG40">
        <f t="shared" si="27"/>
        <v>21</v>
      </c>
      <c r="DH40">
        <v>0</v>
      </c>
    </row>
    <row r="41" spans="1:112" ht="14.4">
      <c r="A41" s="123"/>
      <c r="B41" s="5" t="str">
        <f>$B$33&amp;"8."</f>
        <v>D.3.8.</v>
      </c>
      <c r="C41" s="163" t="s">
        <v>41</v>
      </c>
      <c r="D41" s="17"/>
      <c r="E41" s="191">
        <v>0.21</v>
      </c>
      <c r="F41" s="34">
        <f>H41+NPV(FD,I41:INDEX(I41:DC41,PAL))</f>
        <v>0</v>
      </c>
      <c r="G41" s="34">
        <f>SUMIF($H$5:$DC$5,"&lt;="&amp;PAL,$H41:$DC41)</f>
        <v>0</v>
      </c>
      <c r="H41" s="37">
        <v>0</v>
      </c>
      <c r="I41" s="37">
        <v>0</v>
      </c>
      <c r="J41" s="37">
        <v>0</v>
      </c>
      <c r="K41" s="37">
        <v>0</v>
      </c>
      <c r="L41" s="37">
        <v>0</v>
      </c>
      <c r="M41" s="37">
        <v>0</v>
      </c>
      <c r="N41" s="37">
        <v>0</v>
      </c>
      <c r="O41" s="37">
        <v>0</v>
      </c>
      <c r="P41" s="37">
        <v>0</v>
      </c>
      <c r="Q41" s="37">
        <v>0</v>
      </c>
      <c r="R41" s="37">
        <v>0</v>
      </c>
      <c r="S41" s="37">
        <v>0</v>
      </c>
      <c r="T41" s="37">
        <v>0</v>
      </c>
      <c r="U41" s="37">
        <v>0</v>
      </c>
      <c r="V41" s="37">
        <v>0</v>
      </c>
      <c r="W41" s="37">
        <v>0</v>
      </c>
      <c r="X41" s="37">
        <v>0</v>
      </c>
      <c r="Y41" s="37">
        <v>0</v>
      </c>
      <c r="Z41" s="37">
        <v>0</v>
      </c>
      <c r="AA41" s="37">
        <v>0</v>
      </c>
      <c r="AB41" s="37">
        <v>0</v>
      </c>
      <c r="AC41" s="37">
        <v>0</v>
      </c>
      <c r="AD41" s="37">
        <v>0</v>
      </c>
      <c r="AE41" s="37">
        <v>0</v>
      </c>
      <c r="AF41" s="37">
        <v>0</v>
      </c>
      <c r="AG41" s="37">
        <v>0</v>
      </c>
      <c r="AH41" s="37">
        <v>0</v>
      </c>
      <c r="AI41" s="37">
        <v>0</v>
      </c>
      <c r="AJ41" s="37">
        <v>0</v>
      </c>
      <c r="AK41" s="37">
        <v>0</v>
      </c>
      <c r="AL41" s="37">
        <v>0</v>
      </c>
      <c r="AM41" s="37">
        <v>0</v>
      </c>
      <c r="AN41" s="37">
        <v>0</v>
      </c>
      <c r="AO41" s="37">
        <v>0</v>
      </c>
      <c r="AP41" s="37">
        <v>0</v>
      </c>
      <c r="AQ41" s="37">
        <v>0</v>
      </c>
      <c r="AR41" s="37">
        <v>0</v>
      </c>
      <c r="AS41" s="37">
        <v>0</v>
      </c>
      <c r="AT41" s="37">
        <v>0</v>
      </c>
      <c r="AU41" s="37">
        <v>0</v>
      </c>
      <c r="AV41" s="37">
        <v>0</v>
      </c>
      <c r="AW41" s="37">
        <v>0</v>
      </c>
      <c r="AX41" s="37">
        <v>0</v>
      </c>
      <c r="AY41" s="37">
        <v>0</v>
      </c>
      <c r="AZ41" s="37">
        <v>0</v>
      </c>
      <c r="BA41" s="37">
        <v>0</v>
      </c>
      <c r="BB41" s="37">
        <v>0</v>
      </c>
      <c r="BC41" s="37">
        <v>0</v>
      </c>
      <c r="BD41" s="37">
        <v>0</v>
      </c>
      <c r="BE41" s="37">
        <v>0</v>
      </c>
      <c r="BF41" s="37">
        <v>0</v>
      </c>
      <c r="BG41" s="37">
        <v>0</v>
      </c>
      <c r="BH41" s="37">
        <v>0</v>
      </c>
      <c r="BI41" s="37">
        <v>0</v>
      </c>
      <c r="BJ41" s="37">
        <v>0</v>
      </c>
      <c r="BK41" s="37">
        <v>0</v>
      </c>
      <c r="BL41" s="37">
        <v>0</v>
      </c>
      <c r="BM41" s="37">
        <v>0</v>
      </c>
      <c r="BN41" s="37">
        <v>0</v>
      </c>
      <c r="BO41" s="37">
        <v>0</v>
      </c>
      <c r="BP41" s="37">
        <v>0</v>
      </c>
      <c r="BQ41" s="37">
        <v>0</v>
      </c>
      <c r="BR41" s="37">
        <v>0</v>
      </c>
      <c r="BS41" s="37">
        <v>0</v>
      </c>
      <c r="BT41" s="37">
        <v>0</v>
      </c>
      <c r="BU41" s="37">
        <v>0</v>
      </c>
      <c r="BV41" s="37">
        <v>0</v>
      </c>
      <c r="BW41" s="37">
        <v>0</v>
      </c>
      <c r="BX41" s="37">
        <v>0</v>
      </c>
      <c r="BY41" s="37">
        <v>0</v>
      </c>
      <c r="BZ41" s="37">
        <v>0</v>
      </c>
      <c r="CA41" s="37">
        <v>0</v>
      </c>
      <c r="CB41" s="37">
        <v>0</v>
      </c>
      <c r="CC41" s="37">
        <v>0</v>
      </c>
      <c r="CD41" s="37">
        <v>0</v>
      </c>
      <c r="CE41" s="37">
        <v>0</v>
      </c>
      <c r="CF41" s="37">
        <v>0</v>
      </c>
      <c r="CG41" s="37">
        <v>0</v>
      </c>
      <c r="CH41" s="37">
        <v>0</v>
      </c>
      <c r="CI41" s="37">
        <v>0</v>
      </c>
      <c r="CJ41" s="37">
        <v>0</v>
      </c>
      <c r="CK41" s="37">
        <v>0</v>
      </c>
      <c r="CL41" s="37">
        <v>0</v>
      </c>
      <c r="CM41" s="37">
        <v>0</v>
      </c>
      <c r="CN41" s="37">
        <v>0</v>
      </c>
      <c r="CO41" s="37">
        <v>0</v>
      </c>
      <c r="CP41" s="37">
        <v>0</v>
      </c>
      <c r="CQ41" s="37">
        <v>0</v>
      </c>
      <c r="CR41" s="37">
        <v>0</v>
      </c>
      <c r="CS41" s="37">
        <v>0</v>
      </c>
      <c r="CT41" s="37">
        <v>0</v>
      </c>
      <c r="CU41" s="37">
        <v>0</v>
      </c>
      <c r="CV41" s="37">
        <v>0</v>
      </c>
      <c r="CW41" s="37">
        <v>0</v>
      </c>
      <c r="CX41" s="37">
        <v>0</v>
      </c>
      <c r="CY41" s="37">
        <v>0</v>
      </c>
      <c r="CZ41" s="37">
        <v>0</v>
      </c>
      <c r="DA41" s="37">
        <v>0</v>
      </c>
      <c r="DB41" s="37">
        <v>0</v>
      </c>
      <c r="DC41" s="37">
        <v>0</v>
      </c>
      <c r="DE41" s="45">
        <f t="shared" si="28"/>
        <v>0</v>
      </c>
      <c r="DF41" s="45">
        <f t="shared" si="20"/>
        <v>0</v>
      </c>
      <c r="DG41">
        <f t="shared" si="27"/>
        <v>21</v>
      </c>
      <c r="DH41">
        <v>0</v>
      </c>
    </row>
    <row r="42" spans="1:112" ht="14.4">
      <c r="A42" s="123"/>
      <c r="B42" s="5" t="str">
        <f>$B$33&amp;"9."</f>
        <v>D.3.9.</v>
      </c>
      <c r="C42" s="17" t="s">
        <v>154</v>
      </c>
      <c r="D42" s="17"/>
      <c r="E42" s="191">
        <v>0.21</v>
      </c>
      <c r="F42" s="34">
        <f>H42+NPV(FD,I42:INDEX(I42:DC42,PAL))</f>
        <v>0</v>
      </c>
      <c r="G42" s="34">
        <f>SUMIF($H$5:$DC$5,"&lt;="&amp;PAL,$H42:$DC42)</f>
        <v>0</v>
      </c>
      <c r="H42" s="164">
        <v>0</v>
      </c>
      <c r="I42" s="164">
        <v>0</v>
      </c>
      <c r="J42" s="164">
        <v>0</v>
      </c>
      <c r="K42" s="164">
        <v>0</v>
      </c>
      <c r="L42" s="164">
        <v>0</v>
      </c>
      <c r="M42" s="164">
        <v>0</v>
      </c>
      <c r="N42" s="164">
        <v>0</v>
      </c>
      <c r="O42" s="164">
        <v>0</v>
      </c>
      <c r="P42" s="164">
        <v>0</v>
      </c>
      <c r="Q42" s="164">
        <v>0</v>
      </c>
      <c r="R42" s="164">
        <v>0</v>
      </c>
      <c r="S42" s="165">
        <v>0</v>
      </c>
      <c r="T42" s="165">
        <v>0</v>
      </c>
      <c r="U42" s="165">
        <v>0</v>
      </c>
      <c r="V42" s="165">
        <v>0</v>
      </c>
      <c r="W42" s="165">
        <v>0</v>
      </c>
      <c r="X42" s="165">
        <v>0</v>
      </c>
      <c r="Y42" s="165">
        <v>0</v>
      </c>
      <c r="Z42" s="165">
        <v>0</v>
      </c>
      <c r="AA42" s="165">
        <v>0</v>
      </c>
      <c r="AB42" s="165">
        <v>0</v>
      </c>
      <c r="AC42" s="165">
        <v>0</v>
      </c>
      <c r="AD42" s="165">
        <v>0</v>
      </c>
      <c r="AE42" s="165">
        <v>0</v>
      </c>
      <c r="AF42" s="165">
        <v>0</v>
      </c>
      <c r="AG42" s="165">
        <v>0</v>
      </c>
      <c r="AH42" s="165">
        <v>0</v>
      </c>
      <c r="AI42" s="165">
        <v>0</v>
      </c>
      <c r="AJ42" s="165">
        <v>0</v>
      </c>
      <c r="AK42" s="165">
        <v>0</v>
      </c>
      <c r="AL42" s="165">
        <v>0</v>
      </c>
      <c r="AM42" s="165">
        <v>0</v>
      </c>
      <c r="AN42" s="165">
        <v>0</v>
      </c>
      <c r="AO42" s="165">
        <v>0</v>
      </c>
      <c r="AP42" s="165">
        <v>0</v>
      </c>
      <c r="AQ42" s="165">
        <v>0</v>
      </c>
      <c r="AR42" s="165">
        <v>0</v>
      </c>
      <c r="AS42" s="165">
        <v>0</v>
      </c>
      <c r="AT42" s="165">
        <v>0</v>
      </c>
      <c r="AU42" s="165">
        <v>0</v>
      </c>
      <c r="AV42" s="165">
        <v>0</v>
      </c>
      <c r="AW42" s="165">
        <v>0</v>
      </c>
      <c r="AX42" s="165">
        <v>0</v>
      </c>
      <c r="AY42" s="165">
        <v>0</v>
      </c>
      <c r="AZ42" s="165">
        <v>0</v>
      </c>
      <c r="BA42" s="165">
        <v>0</v>
      </c>
      <c r="BB42" s="165">
        <v>0</v>
      </c>
      <c r="BC42" s="165">
        <v>0</v>
      </c>
      <c r="BD42" s="165">
        <v>0</v>
      </c>
      <c r="BE42" s="165">
        <v>0</v>
      </c>
      <c r="BF42" s="165">
        <v>0</v>
      </c>
      <c r="BG42" s="165">
        <v>0</v>
      </c>
      <c r="BH42" s="165">
        <v>0</v>
      </c>
      <c r="BI42" s="165">
        <v>0</v>
      </c>
      <c r="BJ42" s="165">
        <v>0</v>
      </c>
      <c r="BK42" s="165">
        <v>0</v>
      </c>
      <c r="BL42" s="165">
        <v>0</v>
      </c>
      <c r="BM42" s="165">
        <v>0</v>
      </c>
      <c r="BN42" s="165">
        <v>0</v>
      </c>
      <c r="BO42" s="165">
        <v>0</v>
      </c>
      <c r="BP42" s="165">
        <v>0</v>
      </c>
      <c r="BQ42" s="165">
        <v>0</v>
      </c>
      <c r="BR42" s="165">
        <v>0</v>
      </c>
      <c r="BS42" s="165">
        <v>0</v>
      </c>
      <c r="BT42" s="165">
        <v>0</v>
      </c>
      <c r="BU42" s="165">
        <v>0</v>
      </c>
      <c r="BV42" s="165">
        <v>0</v>
      </c>
      <c r="BW42" s="165">
        <v>0</v>
      </c>
      <c r="BX42" s="165">
        <v>0</v>
      </c>
      <c r="BY42" s="165">
        <v>0</v>
      </c>
      <c r="BZ42" s="165">
        <v>0</v>
      </c>
      <c r="CA42" s="165">
        <v>0</v>
      </c>
      <c r="CB42" s="165">
        <v>0</v>
      </c>
      <c r="CC42" s="165">
        <v>0</v>
      </c>
      <c r="CD42" s="165">
        <v>0</v>
      </c>
      <c r="CE42" s="165">
        <v>0</v>
      </c>
      <c r="CF42" s="165">
        <v>0</v>
      </c>
      <c r="CG42" s="165">
        <v>0</v>
      </c>
      <c r="CH42" s="165">
        <v>0</v>
      </c>
      <c r="CI42" s="165">
        <v>0</v>
      </c>
      <c r="CJ42" s="165">
        <v>0</v>
      </c>
      <c r="CK42" s="165">
        <v>0</v>
      </c>
      <c r="CL42" s="165">
        <v>0</v>
      </c>
      <c r="CM42" s="165">
        <v>0</v>
      </c>
      <c r="CN42" s="165">
        <v>0</v>
      </c>
      <c r="CO42" s="165">
        <v>0</v>
      </c>
      <c r="CP42" s="165">
        <v>0</v>
      </c>
      <c r="CQ42" s="165">
        <v>0</v>
      </c>
      <c r="CR42" s="165">
        <v>0</v>
      </c>
      <c r="CS42" s="165">
        <v>0</v>
      </c>
      <c r="CT42" s="165">
        <v>0</v>
      </c>
      <c r="CU42" s="165">
        <v>0</v>
      </c>
      <c r="CV42" s="165">
        <v>0</v>
      </c>
      <c r="CW42" s="165">
        <v>0</v>
      </c>
      <c r="CX42" s="165">
        <v>0</v>
      </c>
      <c r="CY42" s="165">
        <v>0</v>
      </c>
      <c r="CZ42" s="165">
        <v>0</v>
      </c>
      <c r="DA42" s="165">
        <v>0</v>
      </c>
      <c r="DB42" s="165">
        <v>0</v>
      </c>
      <c r="DC42" s="165">
        <v>0</v>
      </c>
      <c r="DE42" s="45">
        <f t="shared" si="28"/>
        <v>0</v>
      </c>
      <c r="DF42" s="45">
        <f t="shared" si="20"/>
        <v>0</v>
      </c>
      <c r="DG42">
        <f t="shared" si="27"/>
        <v>21</v>
      </c>
      <c r="DH42">
        <v>0</v>
      </c>
    </row>
    <row r="43" spans="1:112" ht="14.4">
      <c r="A43" s="123"/>
      <c r="B43" s="5" t="str">
        <f>$B$33&amp;"L."</f>
        <v>D.3.L.</v>
      </c>
      <c r="C43" s="17" t="s">
        <v>15</v>
      </c>
      <c r="D43" s="17"/>
      <c r="E43" s="191">
        <v>0.21</v>
      </c>
      <c r="F43" s="34">
        <f>H43+NPV(FD,I43:INDEX(I43:DC43,PAL))</f>
        <v>0</v>
      </c>
      <c r="G43" s="34">
        <f>SUMIF($H$5:$DC$5,"&lt;="&amp;PAL,$H43:$DC43)</f>
        <v>0</v>
      </c>
      <c r="H43" s="164">
        <v>0</v>
      </c>
      <c r="I43" s="164">
        <v>0</v>
      </c>
      <c r="J43" s="164">
        <v>0</v>
      </c>
      <c r="K43" s="164">
        <v>0</v>
      </c>
      <c r="L43" s="164">
        <v>0</v>
      </c>
      <c r="M43" s="164">
        <v>0</v>
      </c>
      <c r="N43" s="164">
        <v>0</v>
      </c>
      <c r="O43" s="164">
        <v>0</v>
      </c>
      <c r="P43" s="164">
        <v>0</v>
      </c>
      <c r="Q43" s="164">
        <v>0</v>
      </c>
      <c r="R43" s="164">
        <v>0</v>
      </c>
      <c r="S43" s="164">
        <v>0</v>
      </c>
      <c r="T43" s="164">
        <v>0</v>
      </c>
      <c r="U43" s="164">
        <v>0</v>
      </c>
      <c r="V43" s="164">
        <v>0</v>
      </c>
      <c r="W43" s="164">
        <v>0</v>
      </c>
      <c r="X43" s="164">
        <v>0</v>
      </c>
      <c r="Y43" s="164">
        <v>0</v>
      </c>
      <c r="Z43" s="164">
        <v>0</v>
      </c>
      <c r="AA43" s="164">
        <v>0</v>
      </c>
      <c r="AB43" s="164">
        <v>0</v>
      </c>
      <c r="AC43" s="164">
        <v>0</v>
      </c>
      <c r="AD43" s="164">
        <v>0</v>
      </c>
      <c r="AE43" s="164">
        <v>0</v>
      </c>
      <c r="AF43" s="164">
        <v>0</v>
      </c>
      <c r="AG43" s="164">
        <v>0</v>
      </c>
      <c r="AH43" s="164">
        <v>0</v>
      </c>
      <c r="AI43" s="164">
        <v>0</v>
      </c>
      <c r="AJ43" s="164">
        <v>0</v>
      </c>
      <c r="AK43" s="164">
        <v>0</v>
      </c>
      <c r="AL43" s="164">
        <v>0</v>
      </c>
      <c r="AM43" s="164">
        <v>0</v>
      </c>
      <c r="AN43" s="164">
        <v>0</v>
      </c>
      <c r="AO43" s="164">
        <v>0</v>
      </c>
      <c r="AP43" s="164">
        <v>0</v>
      </c>
      <c r="AQ43" s="165">
        <v>0</v>
      </c>
      <c r="AR43" s="164">
        <v>0</v>
      </c>
      <c r="AS43" s="164">
        <v>0</v>
      </c>
      <c r="AT43" s="164">
        <v>0</v>
      </c>
      <c r="AU43" s="164">
        <v>0</v>
      </c>
      <c r="AV43" s="164">
        <v>0</v>
      </c>
      <c r="AW43" s="164">
        <v>0</v>
      </c>
      <c r="AX43" s="164">
        <v>0</v>
      </c>
      <c r="AY43" s="164">
        <v>0</v>
      </c>
      <c r="AZ43" s="164">
        <v>0</v>
      </c>
      <c r="BA43" s="164">
        <v>0</v>
      </c>
      <c r="BB43" s="164">
        <v>0</v>
      </c>
      <c r="BC43" s="164">
        <v>0</v>
      </c>
      <c r="BD43" s="164">
        <v>0</v>
      </c>
      <c r="BE43" s="164">
        <v>0</v>
      </c>
      <c r="BF43" s="164">
        <v>0</v>
      </c>
      <c r="BG43" s="164">
        <v>0</v>
      </c>
      <c r="BH43" s="164">
        <v>0</v>
      </c>
      <c r="BI43" s="164">
        <v>0</v>
      </c>
      <c r="BJ43" s="164">
        <v>0</v>
      </c>
      <c r="BK43" s="164">
        <v>0</v>
      </c>
      <c r="BL43" s="164">
        <v>0</v>
      </c>
      <c r="BM43" s="164">
        <v>0</v>
      </c>
      <c r="BN43" s="164">
        <v>0</v>
      </c>
      <c r="BO43" s="164">
        <v>0</v>
      </c>
      <c r="BP43" s="164">
        <v>0</v>
      </c>
      <c r="BQ43" s="164">
        <v>0</v>
      </c>
      <c r="BR43" s="164">
        <v>0</v>
      </c>
      <c r="BS43" s="164">
        <v>0</v>
      </c>
      <c r="BT43" s="164">
        <v>0</v>
      </c>
      <c r="BU43" s="164">
        <v>0</v>
      </c>
      <c r="BV43" s="164">
        <v>0</v>
      </c>
      <c r="BW43" s="164">
        <v>0</v>
      </c>
      <c r="BX43" s="164">
        <v>0</v>
      </c>
      <c r="BY43" s="164">
        <v>0</v>
      </c>
      <c r="BZ43" s="164">
        <v>0</v>
      </c>
      <c r="CA43" s="164">
        <v>0</v>
      </c>
      <c r="CB43" s="164">
        <v>0</v>
      </c>
      <c r="CC43" s="164">
        <v>0</v>
      </c>
      <c r="CD43" s="164">
        <v>0</v>
      </c>
      <c r="CE43" s="164">
        <v>0</v>
      </c>
      <c r="CF43" s="164">
        <v>0</v>
      </c>
      <c r="CG43" s="164">
        <v>0</v>
      </c>
      <c r="CH43" s="164">
        <v>0</v>
      </c>
      <c r="CI43" s="164">
        <v>0</v>
      </c>
      <c r="CJ43" s="164">
        <v>0</v>
      </c>
      <c r="CK43" s="164">
        <v>0</v>
      </c>
      <c r="CL43" s="164">
        <v>0</v>
      </c>
      <c r="CM43" s="164">
        <v>0</v>
      </c>
      <c r="CN43" s="164">
        <v>0</v>
      </c>
      <c r="CO43" s="164">
        <v>0</v>
      </c>
      <c r="CP43" s="164">
        <v>0</v>
      </c>
      <c r="CQ43" s="164">
        <v>0</v>
      </c>
      <c r="CR43" s="164">
        <v>0</v>
      </c>
      <c r="CS43" s="164">
        <v>0</v>
      </c>
      <c r="CT43" s="164">
        <v>0</v>
      </c>
      <c r="CU43" s="164">
        <v>0</v>
      </c>
      <c r="CV43" s="164">
        <v>0</v>
      </c>
      <c r="CW43" s="164">
        <v>0</v>
      </c>
      <c r="CX43" s="164">
        <v>0</v>
      </c>
      <c r="CY43" s="164">
        <v>0</v>
      </c>
      <c r="CZ43" s="164">
        <v>0</v>
      </c>
      <c r="DA43" s="164">
        <v>0</v>
      </c>
      <c r="DB43" s="164">
        <v>0</v>
      </c>
      <c r="DC43" s="165">
        <v>0</v>
      </c>
      <c r="DE43" s="45">
        <f t="shared" si="28"/>
        <v>0</v>
      </c>
      <c r="DF43" s="45">
        <f t="shared" si="20"/>
        <v>0</v>
      </c>
      <c r="DG43">
        <f t="shared" si="27"/>
        <v>21</v>
      </c>
      <c r="DH43">
        <f>DG43/(100+DG43)</f>
        <v>0.17355371900826447</v>
      </c>
    </row>
    <row r="44" spans="1:112" ht="14.4">
      <c r="A44" s="123"/>
      <c r="B44" s="36" t="s">
        <v>23</v>
      </c>
      <c r="C44" s="160" t="s">
        <v>430</v>
      </c>
      <c r="D44" s="3"/>
      <c r="E44" s="3"/>
      <c r="F44" s="11">
        <f>F45+F55+F66</f>
        <v>109464842.57437351</v>
      </c>
      <c r="G44" s="34">
        <f>SUMIF($H$5:$DC$5,"&lt;="&amp;PAL,$H44:$DC44)</f>
        <v>150712421.03999999</v>
      </c>
      <c r="H44" s="11">
        <f t="shared" ref="H44:AM44" si="29">H45+H55+H66</f>
        <v>0</v>
      </c>
      <c r="I44" s="11">
        <f t="shared" si="29"/>
        <v>1827812</v>
      </c>
      <c r="J44" s="11">
        <f t="shared" si="29"/>
        <v>1095482</v>
      </c>
      <c r="K44" s="11">
        <f t="shared" si="29"/>
        <v>4353052</v>
      </c>
      <c r="L44" s="11">
        <f t="shared" si="29"/>
        <v>41828318.5</v>
      </c>
      <c r="M44" s="11">
        <f t="shared" si="29"/>
        <v>47094246.5</v>
      </c>
      <c r="N44" s="11">
        <f t="shared" si="29"/>
        <v>17051010.039999999</v>
      </c>
      <c r="O44" s="11">
        <f t="shared" si="29"/>
        <v>9258800</v>
      </c>
      <c r="P44" s="11">
        <f t="shared" si="29"/>
        <v>0</v>
      </c>
      <c r="Q44" s="11">
        <f t="shared" si="29"/>
        <v>0</v>
      </c>
      <c r="R44" s="11">
        <f t="shared" si="29"/>
        <v>0</v>
      </c>
      <c r="S44" s="11">
        <f t="shared" si="29"/>
        <v>0</v>
      </c>
      <c r="T44" s="11">
        <f t="shared" si="29"/>
        <v>0</v>
      </c>
      <c r="U44" s="11">
        <f t="shared" si="29"/>
        <v>0</v>
      </c>
      <c r="V44" s="11">
        <f t="shared" si="29"/>
        <v>0</v>
      </c>
      <c r="W44" s="11">
        <f t="shared" si="29"/>
        <v>0</v>
      </c>
      <c r="X44" s="11">
        <f t="shared" si="29"/>
        <v>0</v>
      </c>
      <c r="Y44" s="11">
        <f t="shared" si="29"/>
        <v>0</v>
      </c>
      <c r="Z44" s="11">
        <f t="shared" si="29"/>
        <v>0</v>
      </c>
      <c r="AA44" s="11">
        <f t="shared" si="29"/>
        <v>0</v>
      </c>
      <c r="AB44" s="11">
        <f t="shared" si="29"/>
        <v>0</v>
      </c>
      <c r="AC44" s="11">
        <f t="shared" si="29"/>
        <v>0</v>
      </c>
      <c r="AD44" s="11">
        <f t="shared" si="29"/>
        <v>0</v>
      </c>
      <c r="AE44" s="11">
        <f t="shared" si="29"/>
        <v>0</v>
      </c>
      <c r="AF44" s="11">
        <f t="shared" si="29"/>
        <v>0</v>
      </c>
      <c r="AG44" s="11">
        <f t="shared" si="29"/>
        <v>0</v>
      </c>
      <c r="AH44" s="11">
        <f t="shared" si="29"/>
        <v>0</v>
      </c>
      <c r="AI44" s="11">
        <f t="shared" si="29"/>
        <v>0</v>
      </c>
      <c r="AJ44" s="11">
        <f t="shared" si="29"/>
        <v>0</v>
      </c>
      <c r="AK44" s="11">
        <f t="shared" si="29"/>
        <v>1206330</v>
      </c>
      <c r="AL44" s="11">
        <f t="shared" si="29"/>
        <v>0</v>
      </c>
      <c r="AM44" s="11">
        <f t="shared" si="29"/>
        <v>0</v>
      </c>
      <c r="AN44" s="11">
        <f t="shared" ref="AN44:BS44" si="30">AN45+AN55+AN66</f>
        <v>5779770</v>
      </c>
      <c r="AO44" s="11">
        <f t="shared" si="30"/>
        <v>21217600</v>
      </c>
      <c r="AP44" s="11">
        <f t="shared" si="30"/>
        <v>0</v>
      </c>
      <c r="AQ44" s="11">
        <f t="shared" si="30"/>
        <v>0</v>
      </c>
      <c r="AR44" s="11">
        <f t="shared" si="30"/>
        <v>0</v>
      </c>
      <c r="AS44" s="11">
        <f t="shared" si="30"/>
        <v>0</v>
      </c>
      <c r="AT44" s="11">
        <f t="shared" si="30"/>
        <v>0</v>
      </c>
      <c r="AU44" s="11">
        <f t="shared" si="30"/>
        <v>0</v>
      </c>
      <c r="AV44" s="11">
        <f t="shared" si="30"/>
        <v>0</v>
      </c>
      <c r="AW44" s="11">
        <f t="shared" si="30"/>
        <v>0</v>
      </c>
      <c r="AX44" s="11">
        <f t="shared" si="30"/>
        <v>0</v>
      </c>
      <c r="AY44" s="11">
        <f t="shared" si="30"/>
        <v>0</v>
      </c>
      <c r="AZ44" s="11">
        <f t="shared" si="30"/>
        <v>0</v>
      </c>
      <c r="BA44" s="11">
        <f t="shared" si="30"/>
        <v>0</v>
      </c>
      <c r="BB44" s="11">
        <f t="shared" si="30"/>
        <v>0</v>
      </c>
      <c r="BC44" s="11">
        <f t="shared" si="30"/>
        <v>0</v>
      </c>
      <c r="BD44" s="11">
        <f t="shared" si="30"/>
        <v>0</v>
      </c>
      <c r="BE44" s="11">
        <f t="shared" si="30"/>
        <v>0</v>
      </c>
      <c r="BF44" s="11">
        <f t="shared" si="30"/>
        <v>0</v>
      </c>
      <c r="BG44" s="11">
        <f t="shared" si="30"/>
        <v>0</v>
      </c>
      <c r="BH44" s="11">
        <f t="shared" si="30"/>
        <v>0</v>
      </c>
      <c r="BI44" s="11">
        <f t="shared" si="30"/>
        <v>0</v>
      </c>
      <c r="BJ44" s="11">
        <f t="shared" si="30"/>
        <v>0</v>
      </c>
      <c r="BK44" s="11">
        <f t="shared" si="30"/>
        <v>0</v>
      </c>
      <c r="BL44" s="11">
        <f t="shared" si="30"/>
        <v>0</v>
      </c>
      <c r="BM44" s="11">
        <f t="shared" si="30"/>
        <v>0</v>
      </c>
      <c r="BN44" s="11">
        <f t="shared" si="30"/>
        <v>0</v>
      </c>
      <c r="BO44" s="11">
        <f t="shared" si="30"/>
        <v>0</v>
      </c>
      <c r="BP44" s="11">
        <f t="shared" si="30"/>
        <v>0</v>
      </c>
      <c r="BQ44" s="11">
        <f t="shared" si="30"/>
        <v>0</v>
      </c>
      <c r="BR44" s="11">
        <f t="shared" si="30"/>
        <v>0</v>
      </c>
      <c r="BS44" s="11">
        <f t="shared" si="30"/>
        <v>0</v>
      </c>
      <c r="BT44" s="11">
        <f t="shared" ref="BT44:CY44" si="31">BT45+BT55+BT66</f>
        <v>0</v>
      </c>
      <c r="BU44" s="11">
        <f t="shared" si="31"/>
        <v>0</v>
      </c>
      <c r="BV44" s="11">
        <f t="shared" si="31"/>
        <v>0</v>
      </c>
      <c r="BW44" s="11">
        <f t="shared" si="31"/>
        <v>0</v>
      </c>
      <c r="BX44" s="11">
        <f t="shared" si="31"/>
        <v>0</v>
      </c>
      <c r="BY44" s="11">
        <f t="shared" si="31"/>
        <v>0</v>
      </c>
      <c r="BZ44" s="11">
        <f t="shared" si="31"/>
        <v>0</v>
      </c>
      <c r="CA44" s="11">
        <f t="shared" si="31"/>
        <v>0</v>
      </c>
      <c r="CB44" s="11">
        <f t="shared" si="31"/>
        <v>0</v>
      </c>
      <c r="CC44" s="11">
        <f t="shared" si="31"/>
        <v>0</v>
      </c>
      <c r="CD44" s="11">
        <f t="shared" si="31"/>
        <v>0</v>
      </c>
      <c r="CE44" s="11">
        <f t="shared" si="31"/>
        <v>0</v>
      </c>
      <c r="CF44" s="11">
        <f t="shared" si="31"/>
        <v>0</v>
      </c>
      <c r="CG44" s="11">
        <f t="shared" si="31"/>
        <v>0</v>
      </c>
      <c r="CH44" s="11">
        <f t="shared" si="31"/>
        <v>0</v>
      </c>
      <c r="CI44" s="11">
        <f t="shared" si="31"/>
        <v>0</v>
      </c>
      <c r="CJ44" s="11">
        <f t="shared" si="31"/>
        <v>0</v>
      </c>
      <c r="CK44" s="11">
        <f t="shared" si="31"/>
        <v>0</v>
      </c>
      <c r="CL44" s="11">
        <f t="shared" si="31"/>
        <v>0</v>
      </c>
      <c r="CM44" s="11">
        <f t="shared" si="31"/>
        <v>0</v>
      </c>
      <c r="CN44" s="11">
        <f t="shared" si="31"/>
        <v>0</v>
      </c>
      <c r="CO44" s="11">
        <f t="shared" si="31"/>
        <v>0</v>
      </c>
      <c r="CP44" s="11">
        <f t="shared" si="31"/>
        <v>0</v>
      </c>
      <c r="CQ44" s="11">
        <f t="shared" si="31"/>
        <v>0</v>
      </c>
      <c r="CR44" s="11">
        <f t="shared" si="31"/>
        <v>0</v>
      </c>
      <c r="CS44" s="11">
        <f t="shared" si="31"/>
        <v>0</v>
      </c>
      <c r="CT44" s="11">
        <f t="shared" si="31"/>
        <v>0</v>
      </c>
      <c r="CU44" s="11">
        <f t="shared" si="31"/>
        <v>0</v>
      </c>
      <c r="CV44" s="11">
        <f t="shared" si="31"/>
        <v>0</v>
      </c>
      <c r="CW44" s="11">
        <f t="shared" si="31"/>
        <v>0</v>
      </c>
      <c r="CX44" s="11">
        <f t="shared" si="31"/>
        <v>0</v>
      </c>
      <c r="CY44" s="11">
        <f t="shared" si="31"/>
        <v>0</v>
      </c>
      <c r="CZ44" s="11">
        <f t="shared" ref="CZ44:DC44" si="32">CZ45+CZ55+CZ66</f>
        <v>0</v>
      </c>
      <c r="DA44" s="11">
        <f t="shared" si="32"/>
        <v>0</v>
      </c>
      <c r="DB44" s="11">
        <f t="shared" si="32"/>
        <v>0</v>
      </c>
      <c r="DC44" s="11">
        <f t="shared" si="32"/>
        <v>0</v>
      </c>
      <c r="DF44" s="45">
        <f t="shared" si="20"/>
        <v>10</v>
      </c>
    </row>
    <row r="45" spans="1:112" ht="14.4">
      <c r="A45" s="123"/>
      <c r="B45" s="36" t="s">
        <v>34</v>
      </c>
      <c r="C45" s="15" t="s">
        <v>2</v>
      </c>
      <c r="D45" s="3"/>
      <c r="E45" s="3"/>
      <c r="F45" s="11">
        <f>SUM(F46:F52)+F53</f>
        <v>109464842.57437351</v>
      </c>
      <c r="G45" s="34">
        <f>SUMIF($H$5:$DC$5,"&lt;="&amp;PAL,$H45:$DC45)</f>
        <v>150712421.03999999</v>
      </c>
      <c r="H45" s="11">
        <f t="shared" ref="H45:AM45" si="33">SUM(H46:H52)+H53</f>
        <v>0</v>
      </c>
      <c r="I45" s="11">
        <f t="shared" si="33"/>
        <v>1827812</v>
      </c>
      <c r="J45" s="11">
        <f t="shared" si="33"/>
        <v>1095482</v>
      </c>
      <c r="K45" s="11">
        <f t="shared" si="33"/>
        <v>4353052</v>
      </c>
      <c r="L45" s="11">
        <f t="shared" si="33"/>
        <v>41828318.5</v>
      </c>
      <c r="M45" s="11">
        <f t="shared" si="33"/>
        <v>47094246.5</v>
      </c>
      <c r="N45" s="11">
        <f t="shared" si="33"/>
        <v>17051010.039999999</v>
      </c>
      <c r="O45" s="11">
        <f t="shared" si="33"/>
        <v>9258800</v>
      </c>
      <c r="P45" s="11">
        <f t="shared" si="33"/>
        <v>0</v>
      </c>
      <c r="Q45" s="11">
        <f t="shared" si="33"/>
        <v>0</v>
      </c>
      <c r="R45" s="11">
        <f t="shared" si="33"/>
        <v>0</v>
      </c>
      <c r="S45" s="11">
        <f t="shared" si="33"/>
        <v>0</v>
      </c>
      <c r="T45" s="11">
        <f t="shared" si="33"/>
        <v>0</v>
      </c>
      <c r="U45" s="11">
        <f t="shared" si="33"/>
        <v>0</v>
      </c>
      <c r="V45" s="11">
        <f t="shared" si="33"/>
        <v>0</v>
      </c>
      <c r="W45" s="11">
        <f t="shared" si="33"/>
        <v>0</v>
      </c>
      <c r="X45" s="11">
        <f t="shared" si="33"/>
        <v>0</v>
      </c>
      <c r="Y45" s="11">
        <f t="shared" si="33"/>
        <v>0</v>
      </c>
      <c r="Z45" s="11">
        <f t="shared" si="33"/>
        <v>0</v>
      </c>
      <c r="AA45" s="11">
        <f t="shared" si="33"/>
        <v>0</v>
      </c>
      <c r="AB45" s="11">
        <f t="shared" si="33"/>
        <v>0</v>
      </c>
      <c r="AC45" s="11">
        <f t="shared" si="33"/>
        <v>0</v>
      </c>
      <c r="AD45" s="11">
        <f t="shared" si="33"/>
        <v>0</v>
      </c>
      <c r="AE45" s="11">
        <f t="shared" si="33"/>
        <v>0</v>
      </c>
      <c r="AF45" s="11">
        <f t="shared" si="33"/>
        <v>0</v>
      </c>
      <c r="AG45" s="11">
        <f t="shared" si="33"/>
        <v>0</v>
      </c>
      <c r="AH45" s="11">
        <f t="shared" si="33"/>
        <v>0</v>
      </c>
      <c r="AI45" s="11">
        <f t="shared" si="33"/>
        <v>0</v>
      </c>
      <c r="AJ45" s="11">
        <f t="shared" si="33"/>
        <v>0</v>
      </c>
      <c r="AK45" s="11">
        <f t="shared" si="33"/>
        <v>1206330</v>
      </c>
      <c r="AL45" s="11">
        <f t="shared" si="33"/>
        <v>0</v>
      </c>
      <c r="AM45" s="11">
        <f t="shared" si="33"/>
        <v>0</v>
      </c>
      <c r="AN45" s="11">
        <f t="shared" ref="AN45:BS45" si="34">SUM(AN46:AN52)+AN53</f>
        <v>5779770</v>
      </c>
      <c r="AO45" s="11">
        <f t="shared" si="34"/>
        <v>21217600</v>
      </c>
      <c r="AP45" s="11">
        <f t="shared" si="34"/>
        <v>0</v>
      </c>
      <c r="AQ45" s="11">
        <f t="shared" si="34"/>
        <v>0</v>
      </c>
      <c r="AR45" s="11">
        <f t="shared" si="34"/>
        <v>0</v>
      </c>
      <c r="AS45" s="11">
        <f t="shared" si="34"/>
        <v>0</v>
      </c>
      <c r="AT45" s="11">
        <f t="shared" si="34"/>
        <v>0</v>
      </c>
      <c r="AU45" s="11">
        <f t="shared" si="34"/>
        <v>0</v>
      </c>
      <c r="AV45" s="11">
        <f t="shared" si="34"/>
        <v>0</v>
      </c>
      <c r="AW45" s="11">
        <f t="shared" si="34"/>
        <v>0</v>
      </c>
      <c r="AX45" s="11">
        <f t="shared" si="34"/>
        <v>0</v>
      </c>
      <c r="AY45" s="11">
        <f t="shared" si="34"/>
        <v>0</v>
      </c>
      <c r="AZ45" s="11">
        <f t="shared" si="34"/>
        <v>0</v>
      </c>
      <c r="BA45" s="11">
        <f t="shared" si="34"/>
        <v>0</v>
      </c>
      <c r="BB45" s="11">
        <f t="shared" si="34"/>
        <v>0</v>
      </c>
      <c r="BC45" s="11">
        <f t="shared" si="34"/>
        <v>0</v>
      </c>
      <c r="BD45" s="11">
        <f t="shared" si="34"/>
        <v>0</v>
      </c>
      <c r="BE45" s="11">
        <f t="shared" si="34"/>
        <v>0</v>
      </c>
      <c r="BF45" s="11">
        <f t="shared" si="34"/>
        <v>0</v>
      </c>
      <c r="BG45" s="11">
        <f t="shared" si="34"/>
        <v>0</v>
      </c>
      <c r="BH45" s="11">
        <f t="shared" si="34"/>
        <v>0</v>
      </c>
      <c r="BI45" s="11">
        <f t="shared" si="34"/>
        <v>0</v>
      </c>
      <c r="BJ45" s="11">
        <f t="shared" si="34"/>
        <v>0</v>
      </c>
      <c r="BK45" s="11">
        <f t="shared" si="34"/>
        <v>0</v>
      </c>
      <c r="BL45" s="11">
        <f t="shared" si="34"/>
        <v>0</v>
      </c>
      <c r="BM45" s="11">
        <f t="shared" si="34"/>
        <v>0</v>
      </c>
      <c r="BN45" s="11">
        <f t="shared" si="34"/>
        <v>0</v>
      </c>
      <c r="BO45" s="11">
        <f t="shared" si="34"/>
        <v>0</v>
      </c>
      <c r="BP45" s="11">
        <f t="shared" si="34"/>
        <v>0</v>
      </c>
      <c r="BQ45" s="11">
        <f t="shared" si="34"/>
        <v>0</v>
      </c>
      <c r="BR45" s="11">
        <f t="shared" si="34"/>
        <v>0</v>
      </c>
      <c r="BS45" s="11">
        <f t="shared" si="34"/>
        <v>0</v>
      </c>
      <c r="BT45" s="11">
        <f t="shared" ref="BT45:CY45" si="35">SUM(BT46:BT52)+BT53</f>
        <v>0</v>
      </c>
      <c r="BU45" s="11">
        <f t="shared" si="35"/>
        <v>0</v>
      </c>
      <c r="BV45" s="11">
        <f t="shared" si="35"/>
        <v>0</v>
      </c>
      <c r="BW45" s="11">
        <f t="shared" si="35"/>
        <v>0</v>
      </c>
      <c r="BX45" s="11">
        <f t="shared" si="35"/>
        <v>0</v>
      </c>
      <c r="BY45" s="11">
        <f t="shared" si="35"/>
        <v>0</v>
      </c>
      <c r="BZ45" s="11">
        <f t="shared" si="35"/>
        <v>0</v>
      </c>
      <c r="CA45" s="11">
        <f t="shared" si="35"/>
        <v>0</v>
      </c>
      <c r="CB45" s="11">
        <f t="shared" si="35"/>
        <v>0</v>
      </c>
      <c r="CC45" s="11">
        <f t="shared" si="35"/>
        <v>0</v>
      </c>
      <c r="CD45" s="11">
        <f t="shared" si="35"/>
        <v>0</v>
      </c>
      <c r="CE45" s="11">
        <f t="shared" si="35"/>
        <v>0</v>
      </c>
      <c r="CF45" s="11">
        <f t="shared" si="35"/>
        <v>0</v>
      </c>
      <c r="CG45" s="11">
        <f t="shared" si="35"/>
        <v>0</v>
      </c>
      <c r="CH45" s="11">
        <f t="shared" si="35"/>
        <v>0</v>
      </c>
      <c r="CI45" s="11">
        <f t="shared" si="35"/>
        <v>0</v>
      </c>
      <c r="CJ45" s="11">
        <f t="shared" si="35"/>
        <v>0</v>
      </c>
      <c r="CK45" s="11">
        <f t="shared" si="35"/>
        <v>0</v>
      </c>
      <c r="CL45" s="11">
        <f t="shared" si="35"/>
        <v>0</v>
      </c>
      <c r="CM45" s="11">
        <f t="shared" si="35"/>
        <v>0</v>
      </c>
      <c r="CN45" s="11">
        <f t="shared" si="35"/>
        <v>0</v>
      </c>
      <c r="CO45" s="11">
        <f t="shared" si="35"/>
        <v>0</v>
      </c>
      <c r="CP45" s="11">
        <f t="shared" si="35"/>
        <v>0</v>
      </c>
      <c r="CQ45" s="11">
        <f t="shared" si="35"/>
        <v>0</v>
      </c>
      <c r="CR45" s="11">
        <f t="shared" si="35"/>
        <v>0</v>
      </c>
      <c r="CS45" s="11">
        <f t="shared" si="35"/>
        <v>0</v>
      </c>
      <c r="CT45" s="11">
        <f t="shared" si="35"/>
        <v>0</v>
      </c>
      <c r="CU45" s="11">
        <f t="shared" si="35"/>
        <v>0</v>
      </c>
      <c r="CV45" s="11">
        <f t="shared" si="35"/>
        <v>0</v>
      </c>
      <c r="CW45" s="11">
        <f t="shared" si="35"/>
        <v>0</v>
      </c>
      <c r="CX45" s="11">
        <f t="shared" si="35"/>
        <v>0</v>
      </c>
      <c r="CY45" s="11">
        <f t="shared" si="35"/>
        <v>0</v>
      </c>
      <c r="CZ45" s="11">
        <f t="shared" ref="CZ45:DC45" si="36">SUM(CZ46:CZ52)+CZ53</f>
        <v>0</v>
      </c>
      <c r="DA45" s="11">
        <f t="shared" si="36"/>
        <v>0</v>
      </c>
      <c r="DB45" s="11">
        <f t="shared" si="36"/>
        <v>0</v>
      </c>
      <c r="DC45" s="11">
        <f t="shared" si="36"/>
        <v>0</v>
      </c>
      <c r="DF45" s="45">
        <f t="shared" si="20"/>
        <v>10</v>
      </c>
    </row>
    <row r="46" spans="1:112" ht="14.4">
      <c r="A46" s="123"/>
      <c r="B46" s="5" t="str">
        <f>$B$45&amp;"1."</f>
        <v>E.1.1.</v>
      </c>
      <c r="C46" s="163" t="s">
        <v>1021</v>
      </c>
      <c r="D46" s="6"/>
      <c r="E46" s="191">
        <v>0.21</v>
      </c>
      <c r="F46" s="34">
        <f>H46+NPV(FD,I46:INDEX(I46:DC46,PAL))</f>
        <v>1845484.9112426036</v>
      </c>
      <c r="G46" s="34">
        <f>SUMIF($H$5:$DC$5,"&lt;="&amp;PAL,$H46:$DC46)</f>
        <v>1922964</v>
      </c>
      <c r="H46" s="37">
        <f>'Prielaidos AB „Via Lietuva"'!G240</f>
        <v>0</v>
      </c>
      <c r="I46" s="37">
        <f>'Prielaidos AB „Via Lietuva"'!H240</f>
        <v>1827812</v>
      </c>
      <c r="J46" s="37">
        <f>'Prielaidos AB „Via Lietuva"'!I240</f>
        <v>95152</v>
      </c>
      <c r="K46" s="37">
        <f>'Prielaidos AB „Via Lietuva"'!J240</f>
        <v>0</v>
      </c>
      <c r="L46" s="37">
        <f>'Prielaidos AB „Via Lietuva"'!K240</f>
        <v>0</v>
      </c>
      <c r="M46" s="37">
        <f>'Prielaidos AB „Via Lietuva"'!L240</f>
        <v>0</v>
      </c>
      <c r="N46" s="37">
        <f>'Prielaidos AB „Via Lietuva"'!M240</f>
        <v>0</v>
      </c>
      <c r="O46" s="37">
        <f>'Prielaidos AB „Via Lietuva"'!N240</f>
        <v>0</v>
      </c>
      <c r="P46" s="37">
        <f>'Prielaidos AB „Via Lietuva"'!O240</f>
        <v>0</v>
      </c>
      <c r="Q46" s="37">
        <v>0</v>
      </c>
      <c r="R46" s="37">
        <v>0</v>
      </c>
      <c r="S46" s="37">
        <v>0</v>
      </c>
      <c r="T46" s="37">
        <v>0</v>
      </c>
      <c r="U46" s="37">
        <v>0</v>
      </c>
      <c r="V46" s="37">
        <v>0</v>
      </c>
      <c r="W46" s="37">
        <v>0</v>
      </c>
      <c r="X46" s="37">
        <v>0</v>
      </c>
      <c r="Y46" s="37">
        <v>0</v>
      </c>
      <c r="Z46" s="37">
        <v>0</v>
      </c>
      <c r="AA46" s="37">
        <v>0</v>
      </c>
      <c r="AB46" s="37">
        <v>0</v>
      </c>
      <c r="AC46" s="37">
        <v>0</v>
      </c>
      <c r="AD46" s="37">
        <v>0</v>
      </c>
      <c r="AE46" s="37">
        <v>0</v>
      </c>
      <c r="AF46" s="37">
        <v>0</v>
      </c>
      <c r="AG46" s="37">
        <v>0</v>
      </c>
      <c r="AH46" s="37">
        <v>0</v>
      </c>
      <c r="AI46" s="37">
        <v>0</v>
      </c>
      <c r="AJ46" s="37">
        <v>0</v>
      </c>
      <c r="AK46" s="37">
        <v>0</v>
      </c>
      <c r="AL46" s="37">
        <v>0</v>
      </c>
      <c r="AM46" s="37">
        <v>0</v>
      </c>
      <c r="AN46" s="37">
        <v>0</v>
      </c>
      <c r="AO46" s="37">
        <v>0</v>
      </c>
      <c r="AP46" s="37">
        <v>0</v>
      </c>
      <c r="AQ46" s="37">
        <v>0</v>
      </c>
      <c r="AR46" s="37">
        <v>0</v>
      </c>
      <c r="AS46" s="37">
        <v>0</v>
      </c>
      <c r="AT46" s="37">
        <v>0</v>
      </c>
      <c r="AU46" s="37">
        <v>0</v>
      </c>
      <c r="AV46" s="37">
        <v>0</v>
      </c>
      <c r="AW46" s="37">
        <v>0</v>
      </c>
      <c r="AX46" s="37">
        <v>0</v>
      </c>
      <c r="AY46" s="37">
        <v>0</v>
      </c>
      <c r="AZ46" s="37">
        <v>0</v>
      </c>
      <c r="BA46" s="37">
        <v>0</v>
      </c>
      <c r="BB46" s="37">
        <v>0</v>
      </c>
      <c r="BC46" s="37">
        <v>0</v>
      </c>
      <c r="BD46" s="37">
        <v>0</v>
      </c>
      <c r="BE46" s="37">
        <v>0</v>
      </c>
      <c r="BF46" s="37">
        <v>0</v>
      </c>
      <c r="BG46" s="37">
        <v>0</v>
      </c>
      <c r="BH46" s="37">
        <v>0</v>
      </c>
      <c r="BI46" s="37">
        <v>0</v>
      </c>
      <c r="BJ46" s="37">
        <v>0</v>
      </c>
      <c r="BK46" s="37">
        <v>0</v>
      </c>
      <c r="BL46" s="37">
        <v>0</v>
      </c>
      <c r="BM46" s="37">
        <v>0</v>
      </c>
      <c r="BN46" s="37">
        <v>0</v>
      </c>
      <c r="BO46" s="37">
        <v>0</v>
      </c>
      <c r="BP46" s="37">
        <v>0</v>
      </c>
      <c r="BQ46" s="37">
        <v>0</v>
      </c>
      <c r="BR46" s="37">
        <v>0</v>
      </c>
      <c r="BS46" s="37">
        <v>0</v>
      </c>
      <c r="BT46" s="37">
        <v>0</v>
      </c>
      <c r="BU46" s="37">
        <v>0</v>
      </c>
      <c r="BV46" s="37">
        <v>0</v>
      </c>
      <c r="BW46" s="37">
        <v>0</v>
      </c>
      <c r="BX46" s="37">
        <v>0</v>
      </c>
      <c r="BY46" s="37">
        <v>0</v>
      </c>
      <c r="BZ46" s="37">
        <v>0</v>
      </c>
      <c r="CA46" s="37">
        <v>0</v>
      </c>
      <c r="CB46" s="37">
        <v>0</v>
      </c>
      <c r="CC46" s="37">
        <v>0</v>
      </c>
      <c r="CD46" s="37">
        <v>0</v>
      </c>
      <c r="CE46" s="37">
        <v>0</v>
      </c>
      <c r="CF46" s="37">
        <v>0</v>
      </c>
      <c r="CG46" s="37">
        <v>0</v>
      </c>
      <c r="CH46" s="37">
        <v>0</v>
      </c>
      <c r="CI46" s="37">
        <v>0</v>
      </c>
      <c r="CJ46" s="37">
        <v>0</v>
      </c>
      <c r="CK46" s="37">
        <v>0</v>
      </c>
      <c r="CL46" s="37">
        <v>0</v>
      </c>
      <c r="CM46" s="37">
        <v>0</v>
      </c>
      <c r="CN46" s="37">
        <v>0</v>
      </c>
      <c r="CO46" s="37">
        <v>0</v>
      </c>
      <c r="CP46" s="37">
        <v>0</v>
      </c>
      <c r="CQ46" s="37">
        <v>0</v>
      </c>
      <c r="CR46" s="37">
        <v>0</v>
      </c>
      <c r="CS46" s="37">
        <v>0</v>
      </c>
      <c r="CT46" s="37">
        <v>0</v>
      </c>
      <c r="CU46" s="37">
        <v>0</v>
      </c>
      <c r="CV46" s="37">
        <v>0</v>
      </c>
      <c r="CW46" s="37">
        <v>0</v>
      </c>
      <c r="CX46" s="37">
        <v>0</v>
      </c>
      <c r="CY46" s="37">
        <v>0</v>
      </c>
      <c r="CZ46" s="37">
        <v>0</v>
      </c>
      <c r="DA46" s="37">
        <v>0</v>
      </c>
      <c r="DB46" s="37">
        <v>0</v>
      </c>
      <c r="DC46" s="37">
        <v>0</v>
      </c>
      <c r="DE46" s="45">
        <f>COUNTBLANK(H46:DC46)</f>
        <v>0</v>
      </c>
      <c r="DF46" s="45">
        <f t="shared" si="20"/>
        <v>2</v>
      </c>
      <c r="DG46">
        <f t="shared" ref="DG46:DG54" si="37">IF(ISNUMBER(E46),E46*100,0)</f>
        <v>21</v>
      </c>
      <c r="DH46">
        <v>0</v>
      </c>
    </row>
    <row r="47" spans="1:112" ht="57.6">
      <c r="A47" s="123"/>
      <c r="B47" s="5" t="str">
        <f>$B$45&amp;"2."</f>
        <v>E.1.2.</v>
      </c>
      <c r="C47" s="163" t="s">
        <v>884</v>
      </c>
      <c r="D47" s="6"/>
      <c r="E47" s="191">
        <v>0.21</v>
      </c>
      <c r="F47" s="34">
        <f>H47+NPV(FD,I47:INDEX(I47:DC47,PAL))</f>
        <v>77392680.365246221</v>
      </c>
      <c r="G47" s="34">
        <f>SUMIF($H$5:$DC$5,"&lt;="&amp;PAL,$H47:$DC47)</f>
        <v>92382057.040000007</v>
      </c>
      <c r="H47" s="37">
        <v>0</v>
      </c>
      <c r="I47" s="37">
        <f>+'Prielaidos (LTGI)'!L162</f>
        <v>0</v>
      </c>
      <c r="J47" s="37">
        <f>+'Prielaidos (LTGI)'!M162</f>
        <v>0</v>
      </c>
      <c r="K47" s="37">
        <f>+'Prielaidos (LTGI)'!N162</f>
        <v>4147052</v>
      </c>
      <c r="L47" s="37">
        <f>+'Prielaidos (LTGI)'!O162</f>
        <v>40735548.5</v>
      </c>
      <c r="M47" s="37">
        <f>+'Prielaidos (LTGI)'!P162</f>
        <v>42563376.5</v>
      </c>
      <c r="N47" s="37">
        <f>+'Prielaidos (LTGI)'!Q162</f>
        <v>4936080.04</v>
      </c>
      <c r="O47" s="37">
        <v>0</v>
      </c>
      <c r="P47" s="37">
        <v>0</v>
      </c>
      <c r="Q47" s="37">
        <v>0</v>
      </c>
      <c r="R47" s="37">
        <v>0</v>
      </c>
      <c r="S47" s="37">
        <v>0</v>
      </c>
      <c r="T47" s="37">
        <v>0</v>
      </c>
      <c r="U47" s="37">
        <v>0</v>
      </c>
      <c r="V47" s="37">
        <v>0</v>
      </c>
      <c r="W47" s="37">
        <v>0</v>
      </c>
      <c r="X47" s="37">
        <v>0</v>
      </c>
      <c r="Y47" s="37">
        <v>0</v>
      </c>
      <c r="Z47" s="37">
        <v>0</v>
      </c>
      <c r="AA47" s="37">
        <v>0</v>
      </c>
      <c r="AB47" s="37">
        <v>0</v>
      </c>
      <c r="AC47" s="37">
        <v>0</v>
      </c>
      <c r="AD47" s="37">
        <v>0</v>
      </c>
      <c r="AE47" s="37">
        <v>0</v>
      </c>
      <c r="AF47" s="37">
        <v>0</v>
      </c>
      <c r="AG47" s="37">
        <v>0</v>
      </c>
      <c r="AH47" s="37">
        <v>0</v>
      </c>
      <c r="AI47" s="37">
        <v>0</v>
      </c>
      <c r="AJ47" s="37">
        <v>0</v>
      </c>
      <c r="AK47" s="37">
        <v>0</v>
      </c>
      <c r="AL47" s="37">
        <v>0</v>
      </c>
      <c r="AM47" s="37">
        <v>0</v>
      </c>
      <c r="AN47" s="37">
        <v>0</v>
      </c>
      <c r="AO47" s="37">
        <v>0</v>
      </c>
      <c r="AP47" s="37">
        <v>0</v>
      </c>
      <c r="AQ47" s="37">
        <v>0</v>
      </c>
      <c r="AR47" s="37">
        <v>0</v>
      </c>
      <c r="AS47" s="37">
        <v>0</v>
      </c>
      <c r="AT47" s="37">
        <v>0</v>
      </c>
      <c r="AU47" s="37">
        <v>0</v>
      </c>
      <c r="AV47" s="37">
        <v>0</v>
      </c>
      <c r="AW47" s="37">
        <v>0</v>
      </c>
      <c r="AX47" s="37">
        <v>0</v>
      </c>
      <c r="AY47" s="37">
        <v>0</v>
      </c>
      <c r="AZ47" s="37">
        <v>0</v>
      </c>
      <c r="BA47" s="37">
        <v>0</v>
      </c>
      <c r="BB47" s="37">
        <v>0</v>
      </c>
      <c r="BC47" s="37">
        <v>0</v>
      </c>
      <c r="BD47" s="37">
        <v>0</v>
      </c>
      <c r="BE47" s="37">
        <v>0</v>
      </c>
      <c r="BF47" s="37">
        <v>0</v>
      </c>
      <c r="BG47" s="37">
        <v>0</v>
      </c>
      <c r="BH47" s="37">
        <v>0</v>
      </c>
      <c r="BI47" s="37">
        <v>0</v>
      </c>
      <c r="BJ47" s="37">
        <v>0</v>
      </c>
      <c r="BK47" s="37">
        <v>0</v>
      </c>
      <c r="BL47" s="37">
        <v>0</v>
      </c>
      <c r="BM47" s="37">
        <v>0</v>
      </c>
      <c r="BN47" s="37">
        <v>0</v>
      </c>
      <c r="BO47" s="37">
        <v>0</v>
      </c>
      <c r="BP47" s="37">
        <v>0</v>
      </c>
      <c r="BQ47" s="37">
        <v>0</v>
      </c>
      <c r="BR47" s="37">
        <v>0</v>
      </c>
      <c r="BS47" s="37">
        <v>0</v>
      </c>
      <c r="BT47" s="37">
        <v>0</v>
      </c>
      <c r="BU47" s="37">
        <v>0</v>
      </c>
      <c r="BV47" s="37">
        <v>0</v>
      </c>
      <c r="BW47" s="37">
        <v>0</v>
      </c>
      <c r="BX47" s="37">
        <v>0</v>
      </c>
      <c r="BY47" s="37">
        <v>0</v>
      </c>
      <c r="BZ47" s="37">
        <v>0</v>
      </c>
      <c r="CA47" s="37">
        <v>0</v>
      </c>
      <c r="CB47" s="37">
        <v>0</v>
      </c>
      <c r="CC47" s="37">
        <v>0</v>
      </c>
      <c r="CD47" s="37">
        <v>0</v>
      </c>
      <c r="CE47" s="37">
        <v>0</v>
      </c>
      <c r="CF47" s="37">
        <v>0</v>
      </c>
      <c r="CG47" s="37">
        <v>0</v>
      </c>
      <c r="CH47" s="37">
        <v>0</v>
      </c>
      <c r="CI47" s="37">
        <v>0</v>
      </c>
      <c r="CJ47" s="37">
        <v>0</v>
      </c>
      <c r="CK47" s="37">
        <v>0</v>
      </c>
      <c r="CL47" s="37">
        <v>0</v>
      </c>
      <c r="CM47" s="37">
        <v>0</v>
      </c>
      <c r="CN47" s="37">
        <v>0</v>
      </c>
      <c r="CO47" s="37">
        <v>0</v>
      </c>
      <c r="CP47" s="37">
        <v>0</v>
      </c>
      <c r="CQ47" s="37">
        <v>0</v>
      </c>
      <c r="CR47" s="37">
        <v>0</v>
      </c>
      <c r="CS47" s="37">
        <v>0</v>
      </c>
      <c r="CT47" s="37">
        <v>0</v>
      </c>
      <c r="CU47" s="37">
        <v>0</v>
      </c>
      <c r="CV47" s="37">
        <v>0</v>
      </c>
      <c r="CW47" s="37">
        <v>0</v>
      </c>
      <c r="CX47" s="37">
        <v>0</v>
      </c>
      <c r="CY47" s="37">
        <v>0</v>
      </c>
      <c r="CZ47" s="37">
        <v>0</v>
      </c>
      <c r="DA47" s="37">
        <v>0</v>
      </c>
      <c r="DB47" s="37">
        <v>0</v>
      </c>
      <c r="DC47" s="37">
        <v>0</v>
      </c>
      <c r="DE47" s="45">
        <f t="shared" ref="DE47:DE54" si="38">COUNTBLANK(H47:DC47)</f>
        <v>0</v>
      </c>
      <c r="DF47" s="45">
        <f t="shared" si="20"/>
        <v>4</v>
      </c>
      <c r="DG47">
        <f t="shared" si="37"/>
        <v>21</v>
      </c>
      <c r="DH47">
        <v>0</v>
      </c>
    </row>
    <row r="48" spans="1:112" ht="14.4">
      <c r="A48" s="123"/>
      <c r="B48" s="5" t="str">
        <f>$B$45&amp;"3."</f>
        <v>E.1.3.</v>
      </c>
      <c r="C48" s="163" t="s">
        <v>1013</v>
      </c>
      <c r="D48" s="6"/>
      <c r="E48" s="191">
        <v>0.21</v>
      </c>
      <c r="F48" s="34">
        <f>H48+NPV(FD,I48:INDEX(I48:DC48,PAL))</f>
        <v>1107994.5664542557</v>
      </c>
      <c r="G48" s="34">
        <f>SUMIF($H$5:$DC$5,"&lt;="&amp;PAL,$H48:$DC48)</f>
        <v>1206330</v>
      </c>
      <c r="H48" s="37">
        <f>'Prielaidos AB „Via Lietuva"'!G241</f>
        <v>0</v>
      </c>
      <c r="I48" s="37">
        <f>'Prielaidos AB „Via Lietuva"'!H241</f>
        <v>0</v>
      </c>
      <c r="J48" s="37">
        <f>'Prielaidos AB „Via Lietuva"'!I241</f>
        <v>1000330</v>
      </c>
      <c r="K48" s="37">
        <f>'Prielaidos AB „Via Lietuva"'!J241</f>
        <v>206000</v>
      </c>
      <c r="L48" s="37">
        <f>'Prielaidos AB „Via Lietuva"'!K241</f>
        <v>0</v>
      </c>
      <c r="M48" s="37">
        <f>'Prielaidos AB „Via Lietuva"'!L241</f>
        <v>0</v>
      </c>
      <c r="N48" s="37">
        <f>'Prielaidos AB „Via Lietuva"'!M241</f>
        <v>0</v>
      </c>
      <c r="O48" s="37">
        <f>'Prielaidos AB „Via Lietuva"'!N241</f>
        <v>0</v>
      </c>
      <c r="P48" s="37">
        <f>'Prielaidos AB „Via Lietuva"'!O241</f>
        <v>0</v>
      </c>
      <c r="Q48" s="37">
        <v>0</v>
      </c>
      <c r="R48" s="37">
        <v>0</v>
      </c>
      <c r="S48" s="37">
        <v>0</v>
      </c>
      <c r="T48" s="37">
        <v>0</v>
      </c>
      <c r="U48" s="37">
        <v>0</v>
      </c>
      <c r="V48" s="37">
        <v>0</v>
      </c>
      <c r="W48" s="37">
        <v>0</v>
      </c>
      <c r="X48" s="37">
        <v>0</v>
      </c>
      <c r="Y48" s="37">
        <v>0</v>
      </c>
      <c r="Z48" s="37">
        <v>0</v>
      </c>
      <c r="AA48" s="37">
        <v>0</v>
      </c>
      <c r="AB48" s="37">
        <v>0</v>
      </c>
      <c r="AC48" s="37">
        <v>0</v>
      </c>
      <c r="AD48" s="37">
        <v>0</v>
      </c>
      <c r="AE48" s="37">
        <v>0</v>
      </c>
      <c r="AF48" s="37">
        <v>0</v>
      </c>
      <c r="AG48" s="37">
        <v>0</v>
      </c>
      <c r="AH48" s="37">
        <v>0</v>
      </c>
      <c r="AI48" s="37">
        <v>0</v>
      </c>
      <c r="AJ48" s="37">
        <v>0</v>
      </c>
      <c r="AK48" s="37">
        <v>0</v>
      </c>
      <c r="AL48" s="37">
        <v>0</v>
      </c>
      <c r="AM48" s="37">
        <v>0</v>
      </c>
      <c r="AN48" s="37">
        <v>0</v>
      </c>
      <c r="AO48" s="37">
        <v>0</v>
      </c>
      <c r="AP48" s="37">
        <v>0</v>
      </c>
      <c r="AQ48" s="37">
        <v>0</v>
      </c>
      <c r="AR48" s="37">
        <v>0</v>
      </c>
      <c r="AS48" s="37">
        <v>0</v>
      </c>
      <c r="AT48" s="37">
        <v>0</v>
      </c>
      <c r="AU48" s="37">
        <v>0</v>
      </c>
      <c r="AV48" s="37">
        <v>0</v>
      </c>
      <c r="AW48" s="37">
        <v>0</v>
      </c>
      <c r="AX48" s="37">
        <v>0</v>
      </c>
      <c r="AY48" s="37">
        <v>0</v>
      </c>
      <c r="AZ48" s="37">
        <v>0</v>
      </c>
      <c r="BA48" s="37">
        <v>0</v>
      </c>
      <c r="BB48" s="37">
        <v>0</v>
      </c>
      <c r="BC48" s="37">
        <v>0</v>
      </c>
      <c r="BD48" s="37">
        <v>0</v>
      </c>
      <c r="BE48" s="37">
        <v>0</v>
      </c>
      <c r="BF48" s="37">
        <v>0</v>
      </c>
      <c r="BG48" s="37">
        <v>0</v>
      </c>
      <c r="BH48" s="37">
        <v>0</v>
      </c>
      <c r="BI48" s="37">
        <v>0</v>
      </c>
      <c r="BJ48" s="37">
        <v>0</v>
      </c>
      <c r="BK48" s="37">
        <v>0</v>
      </c>
      <c r="BL48" s="37">
        <v>0</v>
      </c>
      <c r="BM48" s="37">
        <v>0</v>
      </c>
      <c r="BN48" s="37">
        <v>0</v>
      </c>
      <c r="BO48" s="37">
        <v>0</v>
      </c>
      <c r="BP48" s="37">
        <v>0</v>
      </c>
      <c r="BQ48" s="37">
        <v>0</v>
      </c>
      <c r="BR48" s="37">
        <v>0</v>
      </c>
      <c r="BS48" s="37">
        <v>0</v>
      </c>
      <c r="BT48" s="37">
        <v>0</v>
      </c>
      <c r="BU48" s="37">
        <v>0</v>
      </c>
      <c r="BV48" s="37">
        <v>0</v>
      </c>
      <c r="BW48" s="37">
        <v>0</v>
      </c>
      <c r="BX48" s="37">
        <v>0</v>
      </c>
      <c r="BY48" s="37">
        <v>0</v>
      </c>
      <c r="BZ48" s="37">
        <v>0</v>
      </c>
      <c r="CA48" s="37">
        <v>0</v>
      </c>
      <c r="CB48" s="37">
        <v>0</v>
      </c>
      <c r="CC48" s="37">
        <v>0</v>
      </c>
      <c r="CD48" s="37">
        <v>0</v>
      </c>
      <c r="CE48" s="37">
        <v>0</v>
      </c>
      <c r="CF48" s="37">
        <v>0</v>
      </c>
      <c r="CG48" s="37">
        <v>0</v>
      </c>
      <c r="CH48" s="37">
        <v>0</v>
      </c>
      <c r="CI48" s="37">
        <v>0</v>
      </c>
      <c r="CJ48" s="37">
        <v>0</v>
      </c>
      <c r="CK48" s="37">
        <v>0</v>
      </c>
      <c r="CL48" s="37">
        <v>0</v>
      </c>
      <c r="CM48" s="37">
        <v>0</v>
      </c>
      <c r="CN48" s="37">
        <v>0</v>
      </c>
      <c r="CO48" s="37">
        <v>0</v>
      </c>
      <c r="CP48" s="37">
        <v>0</v>
      </c>
      <c r="CQ48" s="37">
        <v>0</v>
      </c>
      <c r="CR48" s="37">
        <v>0</v>
      </c>
      <c r="CS48" s="37">
        <v>0</v>
      </c>
      <c r="CT48" s="37">
        <v>0</v>
      </c>
      <c r="CU48" s="37">
        <v>0</v>
      </c>
      <c r="CV48" s="37">
        <v>0</v>
      </c>
      <c r="CW48" s="37">
        <v>0</v>
      </c>
      <c r="CX48" s="37">
        <v>0</v>
      </c>
      <c r="CY48" s="37">
        <v>0</v>
      </c>
      <c r="CZ48" s="37">
        <v>0</v>
      </c>
      <c r="DA48" s="37">
        <v>0</v>
      </c>
      <c r="DB48" s="37">
        <v>0</v>
      </c>
      <c r="DC48" s="37">
        <v>0</v>
      </c>
      <c r="DE48" s="45">
        <f t="shared" si="38"/>
        <v>0</v>
      </c>
      <c r="DF48" s="45">
        <f t="shared" si="20"/>
        <v>2</v>
      </c>
      <c r="DG48">
        <f t="shared" si="37"/>
        <v>21</v>
      </c>
      <c r="DH48">
        <v>0</v>
      </c>
    </row>
    <row r="49" spans="1:112" ht="28.8">
      <c r="A49" s="123"/>
      <c r="B49" s="5" t="str">
        <f>$B$45&amp;"5."</f>
        <v>E.1.5.</v>
      </c>
      <c r="C49" s="163" t="s">
        <v>1014</v>
      </c>
      <c r="D49" s="6"/>
      <c r="E49" s="191">
        <v>0.21</v>
      </c>
      <c r="F49" s="34">
        <f>H49+NPV(FD,I49:INDEX(I49:DC49,PAL))</f>
        <v>16516871.348803146</v>
      </c>
      <c r="G49" s="34">
        <f>SUMIF($H$5:$DC$5,"&lt;="&amp;PAL,$H49:$DC49)</f>
        <v>21217600</v>
      </c>
      <c r="H49" s="37">
        <f>'Prielaidos AB „Via Lietuva"'!G242</f>
        <v>0</v>
      </c>
      <c r="I49" s="37">
        <f>'Prielaidos AB „Via Lietuva"'!H242</f>
        <v>0</v>
      </c>
      <c r="J49" s="37">
        <f>'Prielaidos AB „Via Lietuva"'!I242</f>
        <v>0</v>
      </c>
      <c r="K49" s="37">
        <f>'Prielaidos AB „Via Lietuva"'!J242</f>
        <v>0</v>
      </c>
      <c r="L49" s="37">
        <f>'Prielaidos AB „Via Lietuva"'!K242</f>
        <v>66960</v>
      </c>
      <c r="M49" s="37">
        <f>'Prielaidos AB „Via Lietuva"'!L242</f>
        <v>803880</v>
      </c>
      <c r="N49" s="37">
        <f>'Prielaidos AB „Via Lietuva"'!M242</f>
        <v>11087960</v>
      </c>
      <c r="O49" s="37">
        <f>'Prielaidos AB „Via Lietuva"'!N242</f>
        <v>9258800</v>
      </c>
      <c r="P49" s="37">
        <f>'Prielaidos AB „Via Lietuva"'!O242</f>
        <v>0</v>
      </c>
      <c r="Q49" s="37">
        <v>0</v>
      </c>
      <c r="R49" s="37">
        <v>0</v>
      </c>
      <c r="S49" s="37">
        <v>0</v>
      </c>
      <c r="T49" s="37">
        <v>0</v>
      </c>
      <c r="U49" s="37">
        <v>0</v>
      </c>
      <c r="V49" s="37">
        <v>0</v>
      </c>
      <c r="W49" s="37">
        <v>0</v>
      </c>
      <c r="X49" s="37">
        <v>0</v>
      </c>
      <c r="Y49" s="37">
        <v>0</v>
      </c>
      <c r="Z49" s="37">
        <v>0</v>
      </c>
      <c r="AA49" s="37">
        <v>0</v>
      </c>
      <c r="AB49" s="37">
        <v>0</v>
      </c>
      <c r="AC49" s="37">
        <v>0</v>
      </c>
      <c r="AD49" s="37">
        <v>0</v>
      </c>
      <c r="AE49" s="37">
        <v>0</v>
      </c>
      <c r="AF49" s="37">
        <v>0</v>
      </c>
      <c r="AG49" s="37">
        <v>0</v>
      </c>
      <c r="AH49" s="37">
        <v>0</v>
      </c>
      <c r="AI49" s="37">
        <v>0</v>
      </c>
      <c r="AJ49" s="37">
        <v>0</v>
      </c>
      <c r="AK49" s="37">
        <v>0</v>
      </c>
      <c r="AL49" s="37">
        <v>0</v>
      </c>
      <c r="AM49" s="37">
        <v>0</v>
      </c>
      <c r="AN49" s="37">
        <v>0</v>
      </c>
      <c r="AO49" s="37">
        <v>0</v>
      </c>
      <c r="AP49" s="37">
        <v>0</v>
      </c>
      <c r="AQ49" s="37">
        <v>0</v>
      </c>
      <c r="AR49" s="37">
        <v>0</v>
      </c>
      <c r="AS49" s="37">
        <v>0</v>
      </c>
      <c r="AT49" s="37">
        <v>0</v>
      </c>
      <c r="AU49" s="37">
        <v>0</v>
      </c>
      <c r="AV49" s="37">
        <v>0</v>
      </c>
      <c r="AW49" s="37">
        <v>0</v>
      </c>
      <c r="AX49" s="37">
        <v>0</v>
      </c>
      <c r="AY49" s="37">
        <v>0</v>
      </c>
      <c r="AZ49" s="37">
        <v>0</v>
      </c>
      <c r="BA49" s="37">
        <v>0</v>
      </c>
      <c r="BB49" s="37">
        <v>0</v>
      </c>
      <c r="BC49" s="37">
        <v>0</v>
      </c>
      <c r="BD49" s="37">
        <v>0</v>
      </c>
      <c r="BE49" s="37">
        <v>0</v>
      </c>
      <c r="BF49" s="37">
        <v>0</v>
      </c>
      <c r="BG49" s="37">
        <v>0</v>
      </c>
      <c r="BH49" s="37">
        <v>0</v>
      </c>
      <c r="BI49" s="37">
        <v>0</v>
      </c>
      <c r="BJ49" s="37">
        <v>0</v>
      </c>
      <c r="BK49" s="37">
        <v>0</v>
      </c>
      <c r="BL49" s="37">
        <v>0</v>
      </c>
      <c r="BM49" s="37">
        <v>0</v>
      </c>
      <c r="BN49" s="37">
        <v>0</v>
      </c>
      <c r="BO49" s="37">
        <v>0</v>
      </c>
      <c r="BP49" s="37">
        <v>0</v>
      </c>
      <c r="BQ49" s="37">
        <v>0</v>
      </c>
      <c r="BR49" s="37">
        <v>0</v>
      </c>
      <c r="BS49" s="37">
        <v>0</v>
      </c>
      <c r="BT49" s="37">
        <v>0</v>
      </c>
      <c r="BU49" s="37">
        <v>0</v>
      </c>
      <c r="BV49" s="37">
        <v>0</v>
      </c>
      <c r="BW49" s="37">
        <v>0</v>
      </c>
      <c r="BX49" s="37">
        <v>0</v>
      </c>
      <c r="BY49" s="37">
        <v>0</v>
      </c>
      <c r="BZ49" s="37">
        <v>0</v>
      </c>
      <c r="CA49" s="37">
        <v>0</v>
      </c>
      <c r="CB49" s="37">
        <v>0</v>
      </c>
      <c r="CC49" s="37">
        <v>0</v>
      </c>
      <c r="CD49" s="37">
        <v>0</v>
      </c>
      <c r="CE49" s="37">
        <v>0</v>
      </c>
      <c r="CF49" s="37">
        <v>0</v>
      </c>
      <c r="CG49" s="37">
        <v>0</v>
      </c>
      <c r="CH49" s="37">
        <v>0</v>
      </c>
      <c r="CI49" s="37">
        <v>0</v>
      </c>
      <c r="CJ49" s="37">
        <v>0</v>
      </c>
      <c r="CK49" s="37">
        <v>0</v>
      </c>
      <c r="CL49" s="37">
        <v>0</v>
      </c>
      <c r="CM49" s="37">
        <v>0</v>
      </c>
      <c r="CN49" s="37">
        <v>0</v>
      </c>
      <c r="CO49" s="37">
        <v>0</v>
      </c>
      <c r="CP49" s="37">
        <v>0</v>
      </c>
      <c r="CQ49" s="37">
        <v>0</v>
      </c>
      <c r="CR49" s="37">
        <v>0</v>
      </c>
      <c r="CS49" s="37">
        <v>0</v>
      </c>
      <c r="CT49" s="37">
        <v>0</v>
      </c>
      <c r="CU49" s="37">
        <v>0</v>
      </c>
      <c r="CV49" s="37">
        <v>0</v>
      </c>
      <c r="CW49" s="37">
        <v>0</v>
      </c>
      <c r="CX49" s="37">
        <v>0</v>
      </c>
      <c r="CY49" s="37">
        <v>0</v>
      </c>
      <c r="CZ49" s="37">
        <v>0</v>
      </c>
      <c r="DA49" s="37">
        <v>0</v>
      </c>
      <c r="DB49" s="37">
        <v>0</v>
      </c>
      <c r="DC49" s="37">
        <v>0</v>
      </c>
      <c r="DE49" s="45">
        <f t="shared" si="38"/>
        <v>0</v>
      </c>
      <c r="DF49" s="45">
        <f t="shared" si="20"/>
        <v>4</v>
      </c>
      <c r="DG49">
        <f t="shared" si="37"/>
        <v>21</v>
      </c>
      <c r="DH49">
        <v>0</v>
      </c>
    </row>
    <row r="50" spans="1:112" ht="14.4">
      <c r="A50" s="123"/>
      <c r="B50" s="5" t="str">
        <f>$B$45&amp;"6."</f>
        <v>E.1.6.</v>
      </c>
      <c r="C50" s="163" t="s">
        <v>41</v>
      </c>
      <c r="D50" s="6"/>
      <c r="E50" s="191">
        <v>0.21</v>
      </c>
      <c r="F50" s="34">
        <f>H50+NPV(FD,I50:INDEX(I50:DC50,PAL))</f>
        <v>0</v>
      </c>
      <c r="G50" s="34">
        <f>SUMIF($H$5:$DC$5,"&lt;="&amp;PAL,$H50:$DC50)</f>
        <v>0</v>
      </c>
      <c r="H50" s="37">
        <v>0</v>
      </c>
      <c r="I50" s="37">
        <v>0</v>
      </c>
      <c r="J50" s="37">
        <v>0</v>
      </c>
      <c r="K50" s="37">
        <v>0</v>
      </c>
      <c r="L50" s="37">
        <v>0</v>
      </c>
      <c r="M50" s="37">
        <v>0</v>
      </c>
      <c r="N50" s="37">
        <v>0</v>
      </c>
      <c r="O50" s="37">
        <v>0</v>
      </c>
      <c r="P50" s="37">
        <v>0</v>
      </c>
      <c r="Q50" s="37">
        <v>0</v>
      </c>
      <c r="R50" s="37">
        <v>0</v>
      </c>
      <c r="S50" s="37">
        <v>0</v>
      </c>
      <c r="T50" s="37">
        <v>0</v>
      </c>
      <c r="U50" s="37">
        <v>0</v>
      </c>
      <c r="V50" s="37">
        <v>0</v>
      </c>
      <c r="W50" s="37">
        <v>0</v>
      </c>
      <c r="X50" s="37">
        <v>0</v>
      </c>
      <c r="Y50" s="37">
        <v>0</v>
      </c>
      <c r="Z50" s="37">
        <v>0</v>
      </c>
      <c r="AA50" s="37">
        <v>0</v>
      </c>
      <c r="AB50" s="37">
        <v>0</v>
      </c>
      <c r="AC50" s="37">
        <v>0</v>
      </c>
      <c r="AD50" s="37">
        <v>0</v>
      </c>
      <c r="AE50" s="37">
        <v>0</v>
      </c>
      <c r="AF50" s="37">
        <v>0</v>
      </c>
      <c r="AG50" s="37">
        <v>0</v>
      </c>
      <c r="AH50" s="37">
        <v>0</v>
      </c>
      <c r="AI50" s="37">
        <v>0</v>
      </c>
      <c r="AJ50" s="37">
        <v>0</v>
      </c>
      <c r="AK50" s="37">
        <v>0</v>
      </c>
      <c r="AL50" s="37">
        <v>0</v>
      </c>
      <c r="AM50" s="37">
        <v>0</v>
      </c>
      <c r="AN50" s="37">
        <v>0</v>
      </c>
      <c r="AO50" s="37">
        <v>0</v>
      </c>
      <c r="AP50" s="37">
        <v>0</v>
      </c>
      <c r="AQ50" s="37">
        <v>0</v>
      </c>
      <c r="AR50" s="37">
        <v>0</v>
      </c>
      <c r="AS50" s="37">
        <v>0</v>
      </c>
      <c r="AT50" s="37">
        <v>0</v>
      </c>
      <c r="AU50" s="37">
        <v>0</v>
      </c>
      <c r="AV50" s="37">
        <v>0</v>
      </c>
      <c r="AW50" s="37">
        <v>0</v>
      </c>
      <c r="AX50" s="37">
        <v>0</v>
      </c>
      <c r="AY50" s="37">
        <v>0</v>
      </c>
      <c r="AZ50" s="37">
        <v>0</v>
      </c>
      <c r="BA50" s="37">
        <v>0</v>
      </c>
      <c r="BB50" s="37">
        <v>0</v>
      </c>
      <c r="BC50" s="37">
        <v>0</v>
      </c>
      <c r="BD50" s="37">
        <v>0</v>
      </c>
      <c r="BE50" s="37">
        <v>0</v>
      </c>
      <c r="BF50" s="37">
        <v>0</v>
      </c>
      <c r="BG50" s="37">
        <v>0</v>
      </c>
      <c r="BH50" s="37">
        <v>0</v>
      </c>
      <c r="BI50" s="37">
        <v>0</v>
      </c>
      <c r="BJ50" s="37">
        <v>0</v>
      </c>
      <c r="BK50" s="37">
        <v>0</v>
      </c>
      <c r="BL50" s="37">
        <v>0</v>
      </c>
      <c r="BM50" s="37">
        <v>0</v>
      </c>
      <c r="BN50" s="37">
        <v>0</v>
      </c>
      <c r="BO50" s="37">
        <v>0</v>
      </c>
      <c r="BP50" s="37">
        <v>0</v>
      </c>
      <c r="BQ50" s="37">
        <v>0</v>
      </c>
      <c r="BR50" s="37">
        <v>0</v>
      </c>
      <c r="BS50" s="37">
        <v>0</v>
      </c>
      <c r="BT50" s="37">
        <v>0</v>
      </c>
      <c r="BU50" s="37">
        <v>0</v>
      </c>
      <c r="BV50" s="37">
        <v>0</v>
      </c>
      <c r="BW50" s="37">
        <v>0</v>
      </c>
      <c r="BX50" s="37">
        <v>0</v>
      </c>
      <c r="BY50" s="37">
        <v>0</v>
      </c>
      <c r="BZ50" s="37">
        <v>0</v>
      </c>
      <c r="CA50" s="37">
        <v>0</v>
      </c>
      <c r="CB50" s="37">
        <v>0</v>
      </c>
      <c r="CC50" s="37">
        <v>0</v>
      </c>
      <c r="CD50" s="37">
        <v>0</v>
      </c>
      <c r="CE50" s="37">
        <v>0</v>
      </c>
      <c r="CF50" s="37">
        <v>0</v>
      </c>
      <c r="CG50" s="37">
        <v>0</v>
      </c>
      <c r="CH50" s="37">
        <v>0</v>
      </c>
      <c r="CI50" s="37">
        <v>0</v>
      </c>
      <c r="CJ50" s="37">
        <v>0</v>
      </c>
      <c r="CK50" s="37">
        <v>0</v>
      </c>
      <c r="CL50" s="37">
        <v>0</v>
      </c>
      <c r="CM50" s="37">
        <v>0</v>
      </c>
      <c r="CN50" s="37">
        <v>0</v>
      </c>
      <c r="CO50" s="37">
        <v>0</v>
      </c>
      <c r="CP50" s="37">
        <v>0</v>
      </c>
      <c r="CQ50" s="37">
        <v>0</v>
      </c>
      <c r="CR50" s="37">
        <v>0</v>
      </c>
      <c r="CS50" s="37">
        <v>0</v>
      </c>
      <c r="CT50" s="37">
        <v>0</v>
      </c>
      <c r="CU50" s="37">
        <v>0</v>
      </c>
      <c r="CV50" s="37">
        <v>0</v>
      </c>
      <c r="CW50" s="37">
        <v>0</v>
      </c>
      <c r="CX50" s="37">
        <v>0</v>
      </c>
      <c r="CY50" s="37">
        <v>0</v>
      </c>
      <c r="CZ50" s="37">
        <v>0</v>
      </c>
      <c r="DA50" s="37">
        <v>0</v>
      </c>
      <c r="DB50" s="37">
        <v>0</v>
      </c>
      <c r="DC50" s="37">
        <v>0</v>
      </c>
      <c r="DE50" s="45">
        <f t="shared" si="38"/>
        <v>0</v>
      </c>
      <c r="DF50" s="45">
        <f t="shared" si="20"/>
        <v>0</v>
      </c>
      <c r="DG50">
        <f t="shared" si="37"/>
        <v>21</v>
      </c>
      <c r="DH50">
        <v>0</v>
      </c>
    </row>
    <row r="51" spans="1:112" ht="28.8">
      <c r="A51" s="123"/>
      <c r="B51" s="5" t="str">
        <f>$B$45&amp;"7."</f>
        <v>E.1.7.</v>
      </c>
      <c r="C51" s="163" t="s">
        <v>1015</v>
      </c>
      <c r="D51" s="6"/>
      <c r="E51" s="191">
        <v>0.21</v>
      </c>
      <c r="F51" s="34">
        <f>H51+NPV(FD,I51:INDEX(I51:DC51,PAL))</f>
        <v>4751810.1033103261</v>
      </c>
      <c r="G51" s="34">
        <f>SUMIF($H$5:$DC$5,"&lt;="&amp;PAL,$H51:$DC51)</f>
        <v>5779770</v>
      </c>
      <c r="H51" s="37">
        <f>'Prielaidos AB „Via Lietuva"'!G243</f>
        <v>0</v>
      </c>
      <c r="I51" s="37">
        <f>'Prielaidos AB „Via Lietuva"'!H243</f>
        <v>0</v>
      </c>
      <c r="J51" s="37">
        <f>'Prielaidos AB „Via Lietuva"'!I243</f>
        <v>0</v>
      </c>
      <c r="K51" s="37">
        <f>'Prielaidos AB „Via Lietuva"'!J243</f>
        <v>0</v>
      </c>
      <c r="L51" s="37">
        <f>'Prielaidos AB „Via Lietuva"'!K243</f>
        <v>1025810</v>
      </c>
      <c r="M51" s="37">
        <f>'Prielaidos AB „Via Lietuva"'!L243</f>
        <v>3726990</v>
      </c>
      <c r="N51" s="37">
        <f>'Prielaidos AB „Via Lietuva"'!M243</f>
        <v>1026970</v>
      </c>
      <c r="O51" s="37">
        <f>'Prielaidos AB „Via Lietuva"'!N243</f>
        <v>0</v>
      </c>
      <c r="P51" s="37">
        <f>'Prielaidos AB „Via Lietuva"'!O243</f>
        <v>0</v>
      </c>
      <c r="Q51" s="37">
        <v>0</v>
      </c>
      <c r="R51" s="37">
        <v>0</v>
      </c>
      <c r="S51" s="37">
        <v>0</v>
      </c>
      <c r="T51" s="37">
        <v>0</v>
      </c>
      <c r="U51" s="37">
        <v>0</v>
      </c>
      <c r="V51" s="37">
        <v>0</v>
      </c>
      <c r="W51" s="37">
        <v>0</v>
      </c>
      <c r="X51" s="37">
        <v>0</v>
      </c>
      <c r="Y51" s="37">
        <v>0</v>
      </c>
      <c r="Z51" s="37">
        <v>0</v>
      </c>
      <c r="AA51" s="37">
        <v>0</v>
      </c>
      <c r="AB51" s="37">
        <v>0</v>
      </c>
      <c r="AC51" s="37">
        <v>0</v>
      </c>
      <c r="AD51" s="37">
        <v>0</v>
      </c>
      <c r="AE51" s="37">
        <v>0</v>
      </c>
      <c r="AF51" s="37">
        <v>0</v>
      </c>
      <c r="AG51" s="37">
        <v>0</v>
      </c>
      <c r="AH51" s="37">
        <v>0</v>
      </c>
      <c r="AI51" s="37">
        <v>0</v>
      </c>
      <c r="AJ51" s="37">
        <v>0</v>
      </c>
      <c r="AK51" s="37">
        <v>0</v>
      </c>
      <c r="AL51" s="37">
        <v>0</v>
      </c>
      <c r="AM51" s="37">
        <v>0</v>
      </c>
      <c r="AN51" s="37">
        <v>0</v>
      </c>
      <c r="AO51" s="37">
        <v>0</v>
      </c>
      <c r="AP51" s="37">
        <v>0</v>
      </c>
      <c r="AQ51" s="37">
        <v>0</v>
      </c>
      <c r="AR51" s="37">
        <v>0</v>
      </c>
      <c r="AS51" s="37">
        <v>0</v>
      </c>
      <c r="AT51" s="37">
        <v>0</v>
      </c>
      <c r="AU51" s="37">
        <v>0</v>
      </c>
      <c r="AV51" s="37">
        <v>0</v>
      </c>
      <c r="AW51" s="37">
        <v>0</v>
      </c>
      <c r="AX51" s="37">
        <v>0</v>
      </c>
      <c r="AY51" s="37">
        <v>0</v>
      </c>
      <c r="AZ51" s="37">
        <v>0</v>
      </c>
      <c r="BA51" s="37">
        <v>0</v>
      </c>
      <c r="BB51" s="37">
        <v>0</v>
      </c>
      <c r="BC51" s="37">
        <v>0</v>
      </c>
      <c r="BD51" s="37">
        <v>0</v>
      </c>
      <c r="BE51" s="37">
        <v>0</v>
      </c>
      <c r="BF51" s="37">
        <v>0</v>
      </c>
      <c r="BG51" s="37">
        <v>0</v>
      </c>
      <c r="BH51" s="37">
        <v>0</v>
      </c>
      <c r="BI51" s="37">
        <v>0</v>
      </c>
      <c r="BJ51" s="37">
        <v>0</v>
      </c>
      <c r="BK51" s="37">
        <v>0</v>
      </c>
      <c r="BL51" s="37">
        <v>0</v>
      </c>
      <c r="BM51" s="37">
        <v>0</v>
      </c>
      <c r="BN51" s="37">
        <v>0</v>
      </c>
      <c r="BO51" s="37">
        <v>0</v>
      </c>
      <c r="BP51" s="37">
        <v>0</v>
      </c>
      <c r="BQ51" s="37">
        <v>0</v>
      </c>
      <c r="BR51" s="37">
        <v>0</v>
      </c>
      <c r="BS51" s="37">
        <v>0</v>
      </c>
      <c r="BT51" s="37">
        <v>0</v>
      </c>
      <c r="BU51" s="37">
        <v>0</v>
      </c>
      <c r="BV51" s="37">
        <v>0</v>
      </c>
      <c r="BW51" s="37">
        <v>0</v>
      </c>
      <c r="BX51" s="37">
        <v>0</v>
      </c>
      <c r="BY51" s="37">
        <v>0</v>
      </c>
      <c r="BZ51" s="37">
        <v>0</v>
      </c>
      <c r="CA51" s="37">
        <v>0</v>
      </c>
      <c r="CB51" s="37">
        <v>0</v>
      </c>
      <c r="CC51" s="37">
        <v>0</v>
      </c>
      <c r="CD51" s="37">
        <v>0</v>
      </c>
      <c r="CE51" s="37">
        <v>0</v>
      </c>
      <c r="CF51" s="37">
        <v>0</v>
      </c>
      <c r="CG51" s="37">
        <v>0</v>
      </c>
      <c r="CH51" s="37">
        <v>0</v>
      </c>
      <c r="CI51" s="37">
        <v>0</v>
      </c>
      <c r="CJ51" s="37">
        <v>0</v>
      </c>
      <c r="CK51" s="37">
        <v>0</v>
      </c>
      <c r="CL51" s="37">
        <v>0</v>
      </c>
      <c r="CM51" s="37">
        <v>0</v>
      </c>
      <c r="CN51" s="37">
        <v>0</v>
      </c>
      <c r="CO51" s="37">
        <v>0</v>
      </c>
      <c r="CP51" s="37">
        <v>0</v>
      </c>
      <c r="CQ51" s="37">
        <v>0</v>
      </c>
      <c r="CR51" s="37">
        <v>0</v>
      </c>
      <c r="CS51" s="37">
        <v>0</v>
      </c>
      <c r="CT51" s="37">
        <v>0</v>
      </c>
      <c r="CU51" s="37">
        <v>0</v>
      </c>
      <c r="CV51" s="37">
        <v>0</v>
      </c>
      <c r="CW51" s="37">
        <v>0</v>
      </c>
      <c r="CX51" s="37">
        <v>0</v>
      </c>
      <c r="CY51" s="37">
        <v>0</v>
      </c>
      <c r="CZ51" s="37">
        <v>0</v>
      </c>
      <c r="DA51" s="37">
        <v>0</v>
      </c>
      <c r="DB51" s="37">
        <v>0</v>
      </c>
      <c r="DC51" s="37">
        <v>0</v>
      </c>
      <c r="DE51" s="45">
        <f t="shared" si="38"/>
        <v>0</v>
      </c>
      <c r="DF51" s="45">
        <f t="shared" si="20"/>
        <v>3</v>
      </c>
      <c r="DG51">
        <f t="shared" si="37"/>
        <v>21</v>
      </c>
      <c r="DH51">
        <v>0</v>
      </c>
    </row>
    <row r="52" spans="1:112" ht="14.4">
      <c r="A52" s="123"/>
      <c r="B52" s="5" t="str">
        <f>$B$45&amp;"8."</f>
        <v>E.1.8.</v>
      </c>
      <c r="C52" s="163" t="s">
        <v>41</v>
      </c>
      <c r="D52" s="6"/>
      <c r="E52" s="191">
        <v>0.21</v>
      </c>
      <c r="F52" s="34">
        <f>H52+NPV(FD,I52:INDEX(I52:DC52,PAL))</f>
        <v>0</v>
      </c>
      <c r="G52" s="34">
        <f>SUMIF($H$5:$DC$5,"&lt;="&amp;PAL,$H52:$DC52)</f>
        <v>0</v>
      </c>
      <c r="H52" s="37">
        <v>0</v>
      </c>
      <c r="I52" s="37">
        <v>0</v>
      </c>
      <c r="J52" s="37">
        <v>0</v>
      </c>
      <c r="K52" s="37">
        <v>0</v>
      </c>
      <c r="L52" s="37">
        <v>0</v>
      </c>
      <c r="M52" s="37">
        <v>0</v>
      </c>
      <c r="N52" s="37">
        <v>0</v>
      </c>
      <c r="O52" s="37">
        <v>0</v>
      </c>
      <c r="P52" s="37">
        <v>0</v>
      </c>
      <c r="Q52" s="37">
        <v>0</v>
      </c>
      <c r="R52" s="37">
        <v>0</v>
      </c>
      <c r="S52" s="37">
        <v>0</v>
      </c>
      <c r="T52" s="37">
        <v>0</v>
      </c>
      <c r="U52" s="37">
        <v>0</v>
      </c>
      <c r="V52" s="37">
        <v>0</v>
      </c>
      <c r="W52" s="37">
        <v>0</v>
      </c>
      <c r="X52" s="37">
        <v>0</v>
      </c>
      <c r="Y52" s="37">
        <v>0</v>
      </c>
      <c r="Z52" s="37">
        <v>0</v>
      </c>
      <c r="AA52" s="37">
        <v>0</v>
      </c>
      <c r="AB52" s="37">
        <v>0</v>
      </c>
      <c r="AC52" s="37">
        <v>0</v>
      </c>
      <c r="AD52" s="37">
        <v>0</v>
      </c>
      <c r="AE52" s="37">
        <v>0</v>
      </c>
      <c r="AF52" s="37">
        <v>0</v>
      </c>
      <c r="AG52" s="37">
        <v>0</v>
      </c>
      <c r="AH52" s="37">
        <v>0</v>
      </c>
      <c r="AI52" s="37">
        <v>0</v>
      </c>
      <c r="AJ52" s="37">
        <v>0</v>
      </c>
      <c r="AK52" s="37">
        <v>0</v>
      </c>
      <c r="AL52" s="37">
        <v>0</v>
      </c>
      <c r="AM52" s="37">
        <v>0</v>
      </c>
      <c r="AN52" s="37">
        <v>0</v>
      </c>
      <c r="AO52" s="37">
        <v>0</v>
      </c>
      <c r="AP52" s="37">
        <v>0</v>
      </c>
      <c r="AQ52" s="37">
        <v>0</v>
      </c>
      <c r="AR52" s="37">
        <v>0</v>
      </c>
      <c r="AS52" s="37">
        <v>0</v>
      </c>
      <c r="AT52" s="37">
        <v>0</v>
      </c>
      <c r="AU52" s="37">
        <v>0</v>
      </c>
      <c r="AV52" s="37">
        <v>0</v>
      </c>
      <c r="AW52" s="37">
        <v>0</v>
      </c>
      <c r="AX52" s="37">
        <v>0</v>
      </c>
      <c r="AY52" s="37">
        <v>0</v>
      </c>
      <c r="AZ52" s="37">
        <v>0</v>
      </c>
      <c r="BA52" s="37">
        <v>0</v>
      </c>
      <c r="BB52" s="37">
        <v>0</v>
      </c>
      <c r="BC52" s="37">
        <v>0</v>
      </c>
      <c r="BD52" s="37">
        <v>0</v>
      </c>
      <c r="BE52" s="37">
        <v>0</v>
      </c>
      <c r="BF52" s="37">
        <v>0</v>
      </c>
      <c r="BG52" s="37">
        <v>0</v>
      </c>
      <c r="BH52" s="37">
        <v>0</v>
      </c>
      <c r="BI52" s="37">
        <v>0</v>
      </c>
      <c r="BJ52" s="37">
        <v>0</v>
      </c>
      <c r="BK52" s="37">
        <v>0</v>
      </c>
      <c r="BL52" s="37">
        <v>0</v>
      </c>
      <c r="BM52" s="37">
        <v>0</v>
      </c>
      <c r="BN52" s="37">
        <v>0</v>
      </c>
      <c r="BO52" s="37">
        <v>0</v>
      </c>
      <c r="BP52" s="37">
        <v>0</v>
      </c>
      <c r="BQ52" s="37">
        <v>0</v>
      </c>
      <c r="BR52" s="37">
        <v>0</v>
      </c>
      <c r="BS52" s="37">
        <v>0</v>
      </c>
      <c r="BT52" s="37">
        <v>0</v>
      </c>
      <c r="BU52" s="37">
        <v>0</v>
      </c>
      <c r="BV52" s="37">
        <v>0</v>
      </c>
      <c r="BW52" s="37">
        <v>0</v>
      </c>
      <c r="BX52" s="37">
        <v>0</v>
      </c>
      <c r="BY52" s="37">
        <v>0</v>
      </c>
      <c r="BZ52" s="37">
        <v>0</v>
      </c>
      <c r="CA52" s="37">
        <v>0</v>
      </c>
      <c r="CB52" s="37">
        <v>0</v>
      </c>
      <c r="CC52" s="37">
        <v>0</v>
      </c>
      <c r="CD52" s="37">
        <v>0</v>
      </c>
      <c r="CE52" s="37">
        <v>0</v>
      </c>
      <c r="CF52" s="37">
        <v>0</v>
      </c>
      <c r="CG52" s="37">
        <v>0</v>
      </c>
      <c r="CH52" s="37">
        <v>0</v>
      </c>
      <c r="CI52" s="37">
        <v>0</v>
      </c>
      <c r="CJ52" s="37">
        <v>0</v>
      </c>
      <c r="CK52" s="37">
        <v>0</v>
      </c>
      <c r="CL52" s="37">
        <v>0</v>
      </c>
      <c r="CM52" s="37">
        <v>0</v>
      </c>
      <c r="CN52" s="37">
        <v>0</v>
      </c>
      <c r="CO52" s="37">
        <v>0</v>
      </c>
      <c r="CP52" s="37">
        <v>0</v>
      </c>
      <c r="CQ52" s="37">
        <v>0</v>
      </c>
      <c r="CR52" s="37">
        <v>0</v>
      </c>
      <c r="CS52" s="37">
        <v>0</v>
      </c>
      <c r="CT52" s="37">
        <v>0</v>
      </c>
      <c r="CU52" s="37">
        <v>0</v>
      </c>
      <c r="CV52" s="37">
        <v>0</v>
      </c>
      <c r="CW52" s="37">
        <v>0</v>
      </c>
      <c r="CX52" s="37">
        <v>0</v>
      </c>
      <c r="CY52" s="37">
        <v>0</v>
      </c>
      <c r="CZ52" s="37">
        <v>0</v>
      </c>
      <c r="DA52" s="37">
        <v>0</v>
      </c>
      <c r="DB52" s="37">
        <v>0</v>
      </c>
      <c r="DC52" s="37">
        <v>0</v>
      </c>
      <c r="DE52" s="45">
        <f t="shared" si="38"/>
        <v>0</v>
      </c>
      <c r="DF52" s="45">
        <f t="shared" si="20"/>
        <v>0</v>
      </c>
      <c r="DG52">
        <f t="shared" si="37"/>
        <v>21</v>
      </c>
      <c r="DH52">
        <v>0</v>
      </c>
    </row>
    <row r="53" spans="1:112" ht="14.4">
      <c r="A53" s="123"/>
      <c r="B53" s="5" t="str">
        <f>$B$45&amp;"9."</f>
        <v>E.1.9.</v>
      </c>
      <c r="C53" s="17" t="s">
        <v>154</v>
      </c>
      <c r="D53" s="5"/>
      <c r="E53" s="191">
        <v>0.21</v>
      </c>
      <c r="F53" s="34">
        <f>H53+NPV(FD,I53:INDEX(I53:DC53,PAL))</f>
        <v>7850001.2793169497</v>
      </c>
      <c r="G53" s="34">
        <f>SUMIF($H$5:$DC$5,"&lt;="&amp;PAL,$H53:$DC53)</f>
        <v>28203700</v>
      </c>
      <c r="H53" s="164">
        <v>0</v>
      </c>
      <c r="I53" s="164">
        <v>0</v>
      </c>
      <c r="J53" s="164">
        <v>0</v>
      </c>
      <c r="K53" s="164">
        <v>0</v>
      </c>
      <c r="L53" s="164">
        <v>0</v>
      </c>
      <c r="M53" s="164">
        <v>0</v>
      </c>
      <c r="N53" s="164">
        <v>0</v>
      </c>
      <c r="O53" s="164">
        <v>0</v>
      </c>
      <c r="P53" s="164">
        <v>0</v>
      </c>
      <c r="Q53" s="164">
        <v>0</v>
      </c>
      <c r="R53" s="164">
        <v>0</v>
      </c>
      <c r="S53" s="165">
        <v>0</v>
      </c>
      <c r="T53" s="165">
        <v>0</v>
      </c>
      <c r="U53" s="165">
        <v>0</v>
      </c>
      <c r="V53" s="165">
        <v>0</v>
      </c>
      <c r="W53" s="165">
        <v>0</v>
      </c>
      <c r="X53" s="165">
        <v>0</v>
      </c>
      <c r="Y53" s="165">
        <v>0</v>
      </c>
      <c r="Z53" s="165">
        <v>0</v>
      </c>
      <c r="AA53" s="165">
        <v>0</v>
      </c>
      <c r="AB53" s="165">
        <v>0</v>
      </c>
      <c r="AC53" s="165">
        <v>0</v>
      </c>
      <c r="AD53" s="165">
        <v>0</v>
      </c>
      <c r="AE53" s="165">
        <v>0</v>
      </c>
      <c r="AF53" s="165">
        <v>0</v>
      </c>
      <c r="AG53" s="165">
        <v>0</v>
      </c>
      <c r="AH53" s="165">
        <v>0</v>
      </c>
      <c r="AI53" s="165">
        <v>0</v>
      </c>
      <c r="AJ53" s="165">
        <v>0</v>
      </c>
      <c r="AK53" s="165">
        <f>'Prielaidos AB „Via Lietuva"'!AG280</f>
        <v>1206330</v>
      </c>
      <c r="AL53" s="165">
        <v>0</v>
      </c>
      <c r="AM53" s="165">
        <v>0</v>
      </c>
      <c r="AN53" s="165">
        <f>'Prielaidos AB „Via Lietuva"'!AJ280</f>
        <v>5779770</v>
      </c>
      <c r="AO53" s="165">
        <f>'Prielaidos AB „Via Lietuva"'!AK280</f>
        <v>21217600</v>
      </c>
      <c r="AP53" s="165">
        <v>0</v>
      </c>
      <c r="AQ53" s="165">
        <v>0</v>
      </c>
      <c r="AR53" s="165">
        <v>0</v>
      </c>
      <c r="AS53" s="165">
        <v>0</v>
      </c>
      <c r="AT53" s="165">
        <v>0</v>
      </c>
      <c r="AU53" s="165">
        <v>0</v>
      </c>
      <c r="AV53" s="165">
        <v>0</v>
      </c>
      <c r="AW53" s="165">
        <v>0</v>
      </c>
      <c r="AX53" s="165">
        <v>0</v>
      </c>
      <c r="AY53" s="165">
        <v>0</v>
      </c>
      <c r="AZ53" s="165">
        <v>0</v>
      </c>
      <c r="BA53" s="165">
        <v>0</v>
      </c>
      <c r="BB53" s="165">
        <v>0</v>
      </c>
      <c r="BC53" s="165">
        <v>0</v>
      </c>
      <c r="BD53" s="165">
        <v>0</v>
      </c>
      <c r="BE53" s="165">
        <v>0</v>
      </c>
      <c r="BF53" s="165">
        <v>0</v>
      </c>
      <c r="BG53" s="165">
        <v>0</v>
      </c>
      <c r="BH53" s="165">
        <v>0</v>
      </c>
      <c r="BI53" s="165">
        <v>0</v>
      </c>
      <c r="BJ53" s="165">
        <v>0</v>
      </c>
      <c r="BK53" s="165">
        <v>0</v>
      </c>
      <c r="BL53" s="165">
        <v>0</v>
      </c>
      <c r="BM53" s="165">
        <v>0</v>
      </c>
      <c r="BN53" s="165">
        <v>0</v>
      </c>
      <c r="BO53" s="165">
        <v>0</v>
      </c>
      <c r="BP53" s="165">
        <v>0</v>
      </c>
      <c r="BQ53" s="165">
        <v>0</v>
      </c>
      <c r="BR53" s="165">
        <v>0</v>
      </c>
      <c r="BS53" s="165">
        <v>0</v>
      </c>
      <c r="BT53" s="165">
        <v>0</v>
      </c>
      <c r="BU53" s="165">
        <v>0</v>
      </c>
      <c r="BV53" s="165">
        <v>0</v>
      </c>
      <c r="BW53" s="165">
        <v>0</v>
      </c>
      <c r="BX53" s="165">
        <v>0</v>
      </c>
      <c r="BY53" s="165">
        <v>0</v>
      </c>
      <c r="BZ53" s="165">
        <v>0</v>
      </c>
      <c r="CA53" s="165">
        <v>0</v>
      </c>
      <c r="CB53" s="165">
        <v>0</v>
      </c>
      <c r="CC53" s="165">
        <v>0</v>
      </c>
      <c r="CD53" s="165">
        <v>0</v>
      </c>
      <c r="CE53" s="165">
        <v>0</v>
      </c>
      <c r="CF53" s="165">
        <v>0</v>
      </c>
      <c r="CG53" s="165">
        <v>0</v>
      </c>
      <c r="CH53" s="165">
        <v>0</v>
      </c>
      <c r="CI53" s="165">
        <v>0</v>
      </c>
      <c r="CJ53" s="165">
        <v>0</v>
      </c>
      <c r="CK53" s="165">
        <v>0</v>
      </c>
      <c r="CL53" s="165">
        <v>0</v>
      </c>
      <c r="CM53" s="165">
        <v>0</v>
      </c>
      <c r="CN53" s="165">
        <v>0</v>
      </c>
      <c r="CO53" s="165">
        <v>0</v>
      </c>
      <c r="CP53" s="165">
        <v>0</v>
      </c>
      <c r="CQ53" s="165">
        <v>0</v>
      </c>
      <c r="CR53" s="165">
        <v>0</v>
      </c>
      <c r="CS53" s="165">
        <v>0</v>
      </c>
      <c r="CT53" s="165">
        <v>0</v>
      </c>
      <c r="CU53" s="165">
        <v>0</v>
      </c>
      <c r="CV53" s="165">
        <v>0</v>
      </c>
      <c r="CW53" s="165">
        <v>0</v>
      </c>
      <c r="CX53" s="165">
        <v>0</v>
      </c>
      <c r="CY53" s="165">
        <v>0</v>
      </c>
      <c r="CZ53" s="165">
        <v>0</v>
      </c>
      <c r="DA53" s="165">
        <v>0</v>
      </c>
      <c r="DB53" s="165">
        <v>0</v>
      </c>
      <c r="DC53" s="165">
        <v>0</v>
      </c>
      <c r="DE53" s="45">
        <f t="shared" si="38"/>
        <v>0</v>
      </c>
      <c r="DF53" s="45">
        <f t="shared" si="20"/>
        <v>3</v>
      </c>
      <c r="DG53">
        <f t="shared" si="37"/>
        <v>21</v>
      </c>
      <c r="DH53">
        <v>0</v>
      </c>
    </row>
    <row r="54" spans="1:112" ht="14.4">
      <c r="A54" s="123"/>
      <c r="B54" s="5" t="str">
        <f>$B$45&amp;"L."</f>
        <v>E.1.L.</v>
      </c>
      <c r="C54" s="17" t="s">
        <v>15</v>
      </c>
      <c r="D54" s="5"/>
      <c r="E54" s="191">
        <v>0.21</v>
      </c>
      <c r="F54" s="34">
        <f>H54+NPV(FD,I54:INDEX(I54:DC54,PAL))</f>
        <v>14358772.715882173</v>
      </c>
      <c r="G54" s="34">
        <f>SUMIF($H$5:$DC$5,"&lt;="&amp;PAL,$H54:$DC54)</f>
        <v>56660994.984533355</v>
      </c>
      <c r="H54" s="164">
        <v>0</v>
      </c>
      <c r="I54" s="164">
        <v>0</v>
      </c>
      <c r="J54" s="164">
        <v>0</v>
      </c>
      <c r="K54" s="164">
        <v>0</v>
      </c>
      <c r="L54" s="164">
        <v>0</v>
      </c>
      <c r="M54" s="164">
        <v>0</v>
      </c>
      <c r="N54" s="164">
        <v>0</v>
      </c>
      <c r="O54" s="164">
        <v>0</v>
      </c>
      <c r="P54" s="164">
        <v>0</v>
      </c>
      <c r="Q54" s="164">
        <v>0</v>
      </c>
      <c r="R54" s="164">
        <v>0</v>
      </c>
      <c r="S54" s="164">
        <v>0</v>
      </c>
      <c r="T54" s="164">
        <v>0</v>
      </c>
      <c r="U54" s="164">
        <v>0</v>
      </c>
      <c r="V54" s="164">
        <v>0</v>
      </c>
      <c r="W54" s="164">
        <v>0</v>
      </c>
      <c r="X54" s="164">
        <v>0</v>
      </c>
      <c r="Y54" s="164">
        <v>0</v>
      </c>
      <c r="Z54" s="164">
        <v>0</v>
      </c>
      <c r="AA54" s="164">
        <v>0</v>
      </c>
      <c r="AB54" s="164">
        <v>0</v>
      </c>
      <c r="AC54" s="164">
        <v>0</v>
      </c>
      <c r="AD54" s="164">
        <v>0</v>
      </c>
      <c r="AE54" s="164">
        <v>0</v>
      </c>
      <c r="AF54" s="164">
        <v>0</v>
      </c>
      <c r="AG54" s="164">
        <v>0</v>
      </c>
      <c r="AH54" s="164">
        <v>0</v>
      </c>
      <c r="AI54" s="164">
        <v>0</v>
      </c>
      <c r="AJ54" s="164">
        <v>0</v>
      </c>
      <c r="AK54" s="164">
        <v>0</v>
      </c>
      <c r="AL54" s="164">
        <v>0</v>
      </c>
      <c r="AM54" s="164">
        <v>0</v>
      </c>
      <c r="AN54" s="164">
        <v>0</v>
      </c>
      <c r="AO54" s="164">
        <v>0</v>
      </c>
      <c r="AP54" s="164">
        <v>0</v>
      </c>
      <c r="AQ54" s="165">
        <f>'Prielaidos (LTGI) RAKS'!AM92+'Prielaidos (LTGI)'!AP166+'Prielaidos AB „Via Lietuva"'!AM299</f>
        <v>56660994.984533355</v>
      </c>
      <c r="AR54" s="164">
        <v>0</v>
      </c>
      <c r="AS54" s="164">
        <v>0</v>
      </c>
      <c r="AT54" s="164">
        <v>0</v>
      </c>
      <c r="AU54" s="164">
        <v>0</v>
      </c>
      <c r="AV54" s="164">
        <v>0</v>
      </c>
      <c r="AW54" s="164">
        <v>0</v>
      </c>
      <c r="AX54" s="164">
        <v>0</v>
      </c>
      <c r="AY54" s="164">
        <v>0</v>
      </c>
      <c r="AZ54" s="164">
        <v>0</v>
      </c>
      <c r="BA54" s="164">
        <v>0</v>
      </c>
      <c r="BB54" s="164">
        <v>0</v>
      </c>
      <c r="BC54" s="164">
        <v>0</v>
      </c>
      <c r="BD54" s="164">
        <v>0</v>
      </c>
      <c r="BE54" s="164">
        <v>0</v>
      </c>
      <c r="BF54" s="164">
        <v>0</v>
      </c>
      <c r="BG54" s="164">
        <v>0</v>
      </c>
      <c r="BH54" s="164">
        <v>0</v>
      </c>
      <c r="BI54" s="164">
        <v>0</v>
      </c>
      <c r="BJ54" s="164">
        <v>0</v>
      </c>
      <c r="BK54" s="164">
        <v>0</v>
      </c>
      <c r="BL54" s="164">
        <v>0</v>
      </c>
      <c r="BM54" s="164">
        <v>0</v>
      </c>
      <c r="BN54" s="164">
        <v>0</v>
      </c>
      <c r="BO54" s="164">
        <v>0</v>
      </c>
      <c r="BP54" s="164">
        <v>0</v>
      </c>
      <c r="BQ54" s="164">
        <v>0</v>
      </c>
      <c r="BR54" s="164">
        <v>0</v>
      </c>
      <c r="BS54" s="164">
        <v>0</v>
      </c>
      <c r="BT54" s="164">
        <v>0</v>
      </c>
      <c r="BU54" s="164">
        <v>0</v>
      </c>
      <c r="BV54" s="164">
        <v>0</v>
      </c>
      <c r="BW54" s="164">
        <v>0</v>
      </c>
      <c r="BX54" s="164">
        <v>0</v>
      </c>
      <c r="BY54" s="164">
        <v>0</v>
      </c>
      <c r="BZ54" s="164">
        <v>0</v>
      </c>
      <c r="CA54" s="164">
        <v>0</v>
      </c>
      <c r="CB54" s="164">
        <v>0</v>
      </c>
      <c r="CC54" s="164">
        <v>0</v>
      </c>
      <c r="CD54" s="164">
        <v>0</v>
      </c>
      <c r="CE54" s="164">
        <v>0</v>
      </c>
      <c r="CF54" s="164">
        <v>0</v>
      </c>
      <c r="CG54" s="164">
        <v>0</v>
      </c>
      <c r="CH54" s="164">
        <v>0</v>
      </c>
      <c r="CI54" s="164">
        <v>0</v>
      </c>
      <c r="CJ54" s="164">
        <v>0</v>
      </c>
      <c r="CK54" s="164">
        <v>0</v>
      </c>
      <c r="CL54" s="164">
        <v>0</v>
      </c>
      <c r="CM54" s="164">
        <v>0</v>
      </c>
      <c r="CN54" s="164">
        <v>0</v>
      </c>
      <c r="CO54" s="164">
        <v>0</v>
      </c>
      <c r="CP54" s="164">
        <v>0</v>
      </c>
      <c r="CQ54" s="164">
        <v>0</v>
      </c>
      <c r="CR54" s="164">
        <v>0</v>
      </c>
      <c r="CS54" s="164">
        <v>0</v>
      </c>
      <c r="CT54" s="164">
        <v>0</v>
      </c>
      <c r="CU54" s="164">
        <v>0</v>
      </c>
      <c r="CV54" s="164">
        <v>0</v>
      </c>
      <c r="CW54" s="164">
        <v>0</v>
      </c>
      <c r="CX54" s="164">
        <v>0</v>
      </c>
      <c r="CY54" s="164">
        <v>0</v>
      </c>
      <c r="CZ54" s="164">
        <v>0</v>
      </c>
      <c r="DA54" s="164">
        <v>0</v>
      </c>
      <c r="DB54" s="164">
        <v>0</v>
      </c>
      <c r="DC54" s="165">
        <v>0</v>
      </c>
      <c r="DE54" s="45">
        <f t="shared" si="38"/>
        <v>0</v>
      </c>
      <c r="DF54" s="45">
        <f t="shared" si="20"/>
        <v>1</v>
      </c>
      <c r="DG54">
        <f t="shared" si="37"/>
        <v>21</v>
      </c>
      <c r="DH54">
        <f>DG54/(100+DG54)</f>
        <v>0.17355371900826447</v>
      </c>
    </row>
    <row r="55" spans="1:112" ht="14.4">
      <c r="A55" s="123"/>
      <c r="B55" s="36" t="s">
        <v>35</v>
      </c>
      <c r="C55" s="15" t="s">
        <v>0</v>
      </c>
      <c r="D55" s="3"/>
      <c r="E55" s="3"/>
      <c r="F55" s="11">
        <f>SUM(F56:F63)+F64</f>
        <v>0</v>
      </c>
      <c r="G55" s="34">
        <f>SUMIF($H$5:$DC$5,"&lt;="&amp;PAL,$H55:$DC55)</f>
        <v>0</v>
      </c>
      <c r="H55" s="11">
        <f>SUM(H56:H63)+H64</f>
        <v>0</v>
      </c>
      <c r="I55" s="11">
        <f t="shared" ref="I55:BT55" si="39">SUM(I56:I63)+I64</f>
        <v>0</v>
      </c>
      <c r="J55" s="11">
        <f t="shared" si="39"/>
        <v>0</v>
      </c>
      <c r="K55" s="11">
        <f t="shared" si="39"/>
        <v>0</v>
      </c>
      <c r="L55" s="11">
        <f t="shared" si="39"/>
        <v>0</v>
      </c>
      <c r="M55" s="11">
        <f t="shared" si="39"/>
        <v>0</v>
      </c>
      <c r="N55" s="11">
        <f t="shared" si="39"/>
        <v>0</v>
      </c>
      <c r="O55" s="11">
        <f t="shared" si="39"/>
        <v>0</v>
      </c>
      <c r="P55" s="11">
        <f t="shared" si="39"/>
        <v>0</v>
      </c>
      <c r="Q55" s="11">
        <f t="shared" si="39"/>
        <v>0</v>
      </c>
      <c r="R55" s="11">
        <f t="shared" si="39"/>
        <v>0</v>
      </c>
      <c r="S55" s="11">
        <f t="shared" si="39"/>
        <v>0</v>
      </c>
      <c r="T55" s="11">
        <f t="shared" si="39"/>
        <v>0</v>
      </c>
      <c r="U55" s="11">
        <f t="shared" si="39"/>
        <v>0</v>
      </c>
      <c r="V55" s="11">
        <f t="shared" si="39"/>
        <v>0</v>
      </c>
      <c r="W55" s="11">
        <f t="shared" si="39"/>
        <v>0</v>
      </c>
      <c r="X55" s="11">
        <f t="shared" si="39"/>
        <v>0</v>
      </c>
      <c r="Y55" s="11">
        <f t="shared" si="39"/>
        <v>0</v>
      </c>
      <c r="Z55" s="11">
        <f t="shared" si="39"/>
        <v>0</v>
      </c>
      <c r="AA55" s="11">
        <f t="shared" si="39"/>
        <v>0</v>
      </c>
      <c r="AB55" s="11">
        <f t="shared" si="39"/>
        <v>0</v>
      </c>
      <c r="AC55" s="11">
        <f t="shared" si="39"/>
        <v>0</v>
      </c>
      <c r="AD55" s="11">
        <f t="shared" si="39"/>
        <v>0</v>
      </c>
      <c r="AE55" s="11">
        <f t="shared" si="39"/>
        <v>0</v>
      </c>
      <c r="AF55" s="11">
        <f t="shared" si="39"/>
        <v>0</v>
      </c>
      <c r="AG55" s="11">
        <f t="shared" si="39"/>
        <v>0</v>
      </c>
      <c r="AH55" s="11">
        <f t="shared" si="39"/>
        <v>0</v>
      </c>
      <c r="AI55" s="11">
        <f t="shared" si="39"/>
        <v>0</v>
      </c>
      <c r="AJ55" s="11">
        <f t="shared" si="39"/>
        <v>0</v>
      </c>
      <c r="AK55" s="11">
        <f t="shared" si="39"/>
        <v>0</v>
      </c>
      <c r="AL55" s="11">
        <f t="shared" si="39"/>
        <v>0</v>
      </c>
      <c r="AM55" s="11">
        <f t="shared" si="39"/>
        <v>0</v>
      </c>
      <c r="AN55" s="11">
        <f t="shared" si="39"/>
        <v>0</v>
      </c>
      <c r="AO55" s="11">
        <f t="shared" si="39"/>
        <v>0</v>
      </c>
      <c r="AP55" s="11">
        <f t="shared" si="39"/>
        <v>0</v>
      </c>
      <c r="AQ55" s="11">
        <f t="shared" si="39"/>
        <v>0</v>
      </c>
      <c r="AR55" s="11">
        <f t="shared" si="39"/>
        <v>0</v>
      </c>
      <c r="AS55" s="11">
        <f t="shared" si="39"/>
        <v>0</v>
      </c>
      <c r="AT55" s="11">
        <f t="shared" si="39"/>
        <v>0</v>
      </c>
      <c r="AU55" s="11">
        <f t="shared" si="39"/>
        <v>0</v>
      </c>
      <c r="AV55" s="11">
        <f t="shared" si="39"/>
        <v>0</v>
      </c>
      <c r="AW55" s="11">
        <f t="shared" si="39"/>
        <v>0</v>
      </c>
      <c r="AX55" s="11">
        <f t="shared" si="39"/>
        <v>0</v>
      </c>
      <c r="AY55" s="11">
        <f t="shared" si="39"/>
        <v>0</v>
      </c>
      <c r="AZ55" s="11">
        <f t="shared" si="39"/>
        <v>0</v>
      </c>
      <c r="BA55" s="11">
        <f t="shared" si="39"/>
        <v>0</v>
      </c>
      <c r="BB55" s="11">
        <f t="shared" si="39"/>
        <v>0</v>
      </c>
      <c r="BC55" s="11">
        <f t="shared" si="39"/>
        <v>0</v>
      </c>
      <c r="BD55" s="11">
        <f t="shared" si="39"/>
        <v>0</v>
      </c>
      <c r="BE55" s="11">
        <f t="shared" si="39"/>
        <v>0</v>
      </c>
      <c r="BF55" s="11">
        <f t="shared" si="39"/>
        <v>0</v>
      </c>
      <c r="BG55" s="11">
        <f t="shared" si="39"/>
        <v>0</v>
      </c>
      <c r="BH55" s="11">
        <f t="shared" si="39"/>
        <v>0</v>
      </c>
      <c r="BI55" s="11">
        <f t="shared" si="39"/>
        <v>0</v>
      </c>
      <c r="BJ55" s="11">
        <f t="shared" si="39"/>
        <v>0</v>
      </c>
      <c r="BK55" s="11">
        <f t="shared" si="39"/>
        <v>0</v>
      </c>
      <c r="BL55" s="11">
        <f t="shared" si="39"/>
        <v>0</v>
      </c>
      <c r="BM55" s="11">
        <f t="shared" si="39"/>
        <v>0</v>
      </c>
      <c r="BN55" s="11">
        <f t="shared" si="39"/>
        <v>0</v>
      </c>
      <c r="BO55" s="11">
        <f t="shared" si="39"/>
        <v>0</v>
      </c>
      <c r="BP55" s="11">
        <f t="shared" si="39"/>
        <v>0</v>
      </c>
      <c r="BQ55" s="11">
        <f t="shared" si="39"/>
        <v>0</v>
      </c>
      <c r="BR55" s="11">
        <f t="shared" si="39"/>
        <v>0</v>
      </c>
      <c r="BS55" s="11">
        <f t="shared" si="39"/>
        <v>0</v>
      </c>
      <c r="BT55" s="11">
        <f t="shared" si="39"/>
        <v>0</v>
      </c>
      <c r="BU55" s="11">
        <f t="shared" ref="BU55:DC55" si="40">SUM(BU56:BU63)+BU64</f>
        <v>0</v>
      </c>
      <c r="BV55" s="11">
        <f t="shared" si="40"/>
        <v>0</v>
      </c>
      <c r="BW55" s="11">
        <f t="shared" si="40"/>
        <v>0</v>
      </c>
      <c r="BX55" s="11">
        <f t="shared" si="40"/>
        <v>0</v>
      </c>
      <c r="BY55" s="11">
        <f t="shared" si="40"/>
        <v>0</v>
      </c>
      <c r="BZ55" s="11">
        <f t="shared" si="40"/>
        <v>0</v>
      </c>
      <c r="CA55" s="11">
        <f t="shared" si="40"/>
        <v>0</v>
      </c>
      <c r="CB55" s="11">
        <f t="shared" si="40"/>
        <v>0</v>
      </c>
      <c r="CC55" s="11">
        <f t="shared" si="40"/>
        <v>0</v>
      </c>
      <c r="CD55" s="11">
        <f t="shared" si="40"/>
        <v>0</v>
      </c>
      <c r="CE55" s="11">
        <f t="shared" si="40"/>
        <v>0</v>
      </c>
      <c r="CF55" s="11">
        <f t="shared" si="40"/>
        <v>0</v>
      </c>
      <c r="CG55" s="11">
        <f t="shared" si="40"/>
        <v>0</v>
      </c>
      <c r="CH55" s="11">
        <f t="shared" si="40"/>
        <v>0</v>
      </c>
      <c r="CI55" s="11">
        <f t="shared" si="40"/>
        <v>0</v>
      </c>
      <c r="CJ55" s="11">
        <f t="shared" si="40"/>
        <v>0</v>
      </c>
      <c r="CK55" s="11">
        <f t="shared" si="40"/>
        <v>0</v>
      </c>
      <c r="CL55" s="11">
        <f t="shared" si="40"/>
        <v>0</v>
      </c>
      <c r="CM55" s="11">
        <f t="shared" si="40"/>
        <v>0</v>
      </c>
      <c r="CN55" s="11">
        <f t="shared" si="40"/>
        <v>0</v>
      </c>
      <c r="CO55" s="11">
        <f t="shared" si="40"/>
        <v>0</v>
      </c>
      <c r="CP55" s="11">
        <f t="shared" si="40"/>
        <v>0</v>
      </c>
      <c r="CQ55" s="11">
        <f t="shared" si="40"/>
        <v>0</v>
      </c>
      <c r="CR55" s="11">
        <f t="shared" si="40"/>
        <v>0</v>
      </c>
      <c r="CS55" s="11">
        <f t="shared" si="40"/>
        <v>0</v>
      </c>
      <c r="CT55" s="11">
        <f t="shared" si="40"/>
        <v>0</v>
      </c>
      <c r="CU55" s="11">
        <f t="shared" si="40"/>
        <v>0</v>
      </c>
      <c r="CV55" s="11">
        <f t="shared" si="40"/>
        <v>0</v>
      </c>
      <c r="CW55" s="11">
        <f t="shared" si="40"/>
        <v>0</v>
      </c>
      <c r="CX55" s="11">
        <f t="shared" si="40"/>
        <v>0</v>
      </c>
      <c r="CY55" s="11">
        <f t="shared" si="40"/>
        <v>0</v>
      </c>
      <c r="CZ55" s="11">
        <f t="shared" si="40"/>
        <v>0</v>
      </c>
      <c r="DA55" s="11">
        <f t="shared" si="40"/>
        <v>0</v>
      </c>
      <c r="DB55" s="11">
        <f t="shared" si="40"/>
        <v>0</v>
      </c>
      <c r="DC55" s="11">
        <f t="shared" si="40"/>
        <v>0</v>
      </c>
      <c r="DF55" s="45">
        <f t="shared" si="20"/>
        <v>0</v>
      </c>
    </row>
    <row r="56" spans="1:112" ht="14.4">
      <c r="A56" s="123"/>
      <c r="B56" s="5" t="str">
        <f>$B$55&amp;"1."</f>
        <v>E.2.1.</v>
      </c>
      <c r="C56" s="163" t="s">
        <v>41</v>
      </c>
      <c r="D56" s="6"/>
      <c r="E56" s="191">
        <v>0.21</v>
      </c>
      <c r="F56" s="34">
        <f>H56+NPV(FD,I56:INDEX(I56:DC56,PAL))</f>
        <v>0</v>
      </c>
      <c r="G56" s="34">
        <f>SUMIF($H$5:$DC$5,"&lt;="&amp;PAL,$H56:$DC56)</f>
        <v>0</v>
      </c>
      <c r="H56" s="37">
        <v>0</v>
      </c>
      <c r="I56" s="37">
        <v>0</v>
      </c>
      <c r="J56" s="37">
        <v>0</v>
      </c>
      <c r="K56" s="37">
        <v>0</v>
      </c>
      <c r="L56" s="37">
        <v>0</v>
      </c>
      <c r="M56" s="37">
        <v>0</v>
      </c>
      <c r="N56" s="37">
        <v>0</v>
      </c>
      <c r="O56" s="37">
        <v>0</v>
      </c>
      <c r="P56" s="37">
        <v>0</v>
      </c>
      <c r="Q56" s="37">
        <v>0</v>
      </c>
      <c r="R56" s="37">
        <v>0</v>
      </c>
      <c r="S56" s="37">
        <v>0</v>
      </c>
      <c r="T56" s="37">
        <v>0</v>
      </c>
      <c r="U56" s="37">
        <v>0</v>
      </c>
      <c r="V56" s="37">
        <v>0</v>
      </c>
      <c r="W56" s="37">
        <v>0</v>
      </c>
      <c r="X56" s="37">
        <v>0</v>
      </c>
      <c r="Y56" s="37">
        <v>0</v>
      </c>
      <c r="Z56" s="37">
        <v>0</v>
      </c>
      <c r="AA56" s="37">
        <v>0</v>
      </c>
      <c r="AB56" s="37">
        <v>0</v>
      </c>
      <c r="AC56" s="37">
        <v>0</v>
      </c>
      <c r="AD56" s="37">
        <v>0</v>
      </c>
      <c r="AE56" s="37">
        <v>0</v>
      </c>
      <c r="AF56" s="37">
        <v>0</v>
      </c>
      <c r="AG56" s="37">
        <v>0</v>
      </c>
      <c r="AH56" s="37">
        <v>0</v>
      </c>
      <c r="AI56" s="37">
        <v>0</v>
      </c>
      <c r="AJ56" s="37">
        <v>0</v>
      </c>
      <c r="AK56" s="37">
        <v>0</v>
      </c>
      <c r="AL56" s="37">
        <v>0</v>
      </c>
      <c r="AM56" s="37">
        <v>0</v>
      </c>
      <c r="AN56" s="37">
        <v>0</v>
      </c>
      <c r="AO56" s="37">
        <v>0</v>
      </c>
      <c r="AP56" s="37">
        <v>0</v>
      </c>
      <c r="AQ56" s="37">
        <v>0</v>
      </c>
      <c r="AR56" s="37">
        <v>0</v>
      </c>
      <c r="AS56" s="37">
        <v>0</v>
      </c>
      <c r="AT56" s="37">
        <v>0</v>
      </c>
      <c r="AU56" s="37">
        <v>0</v>
      </c>
      <c r="AV56" s="37">
        <v>0</v>
      </c>
      <c r="AW56" s="37">
        <v>0</v>
      </c>
      <c r="AX56" s="37">
        <v>0</v>
      </c>
      <c r="AY56" s="37">
        <v>0</v>
      </c>
      <c r="AZ56" s="37">
        <v>0</v>
      </c>
      <c r="BA56" s="37">
        <v>0</v>
      </c>
      <c r="BB56" s="37">
        <v>0</v>
      </c>
      <c r="BC56" s="37">
        <v>0</v>
      </c>
      <c r="BD56" s="37">
        <v>0</v>
      </c>
      <c r="BE56" s="37">
        <v>0</v>
      </c>
      <c r="BF56" s="37">
        <v>0</v>
      </c>
      <c r="BG56" s="37">
        <v>0</v>
      </c>
      <c r="BH56" s="37">
        <v>0</v>
      </c>
      <c r="BI56" s="37">
        <v>0</v>
      </c>
      <c r="BJ56" s="37">
        <v>0</v>
      </c>
      <c r="BK56" s="37">
        <v>0</v>
      </c>
      <c r="BL56" s="37">
        <v>0</v>
      </c>
      <c r="BM56" s="37">
        <v>0</v>
      </c>
      <c r="BN56" s="37">
        <v>0</v>
      </c>
      <c r="BO56" s="37">
        <v>0</v>
      </c>
      <c r="BP56" s="37">
        <v>0</v>
      </c>
      <c r="BQ56" s="37">
        <v>0</v>
      </c>
      <c r="BR56" s="37">
        <v>0</v>
      </c>
      <c r="BS56" s="37">
        <v>0</v>
      </c>
      <c r="BT56" s="37">
        <v>0</v>
      </c>
      <c r="BU56" s="37">
        <v>0</v>
      </c>
      <c r="BV56" s="37">
        <v>0</v>
      </c>
      <c r="BW56" s="37">
        <v>0</v>
      </c>
      <c r="BX56" s="37">
        <v>0</v>
      </c>
      <c r="BY56" s="37">
        <v>0</v>
      </c>
      <c r="BZ56" s="37">
        <v>0</v>
      </c>
      <c r="CA56" s="37">
        <v>0</v>
      </c>
      <c r="CB56" s="37">
        <v>0</v>
      </c>
      <c r="CC56" s="37">
        <v>0</v>
      </c>
      <c r="CD56" s="37">
        <v>0</v>
      </c>
      <c r="CE56" s="37">
        <v>0</v>
      </c>
      <c r="CF56" s="37">
        <v>0</v>
      </c>
      <c r="CG56" s="37">
        <v>0</v>
      </c>
      <c r="CH56" s="37">
        <v>0</v>
      </c>
      <c r="CI56" s="37">
        <v>0</v>
      </c>
      <c r="CJ56" s="37">
        <v>0</v>
      </c>
      <c r="CK56" s="37">
        <v>0</v>
      </c>
      <c r="CL56" s="37">
        <v>0</v>
      </c>
      <c r="CM56" s="37">
        <v>0</v>
      </c>
      <c r="CN56" s="37">
        <v>0</v>
      </c>
      <c r="CO56" s="37">
        <v>0</v>
      </c>
      <c r="CP56" s="37">
        <v>0</v>
      </c>
      <c r="CQ56" s="37">
        <v>0</v>
      </c>
      <c r="CR56" s="37">
        <v>0</v>
      </c>
      <c r="CS56" s="37">
        <v>0</v>
      </c>
      <c r="CT56" s="37">
        <v>0</v>
      </c>
      <c r="CU56" s="37">
        <v>0</v>
      </c>
      <c r="CV56" s="37">
        <v>0</v>
      </c>
      <c r="CW56" s="37">
        <v>0</v>
      </c>
      <c r="CX56" s="37">
        <v>0</v>
      </c>
      <c r="CY56" s="37">
        <v>0</v>
      </c>
      <c r="CZ56" s="37">
        <v>0</v>
      </c>
      <c r="DA56" s="37">
        <v>0</v>
      </c>
      <c r="DB56" s="37">
        <v>0</v>
      </c>
      <c r="DC56" s="37">
        <v>0</v>
      </c>
      <c r="DE56" s="45">
        <f>COUNTBLANK(H56:DC56)</f>
        <v>0</v>
      </c>
      <c r="DF56" s="45">
        <f t="shared" si="20"/>
        <v>0</v>
      </c>
      <c r="DG56">
        <f t="shared" ref="DG56:DG65" si="41">IF(ISNUMBER(E56),E56*100,0)</f>
        <v>21</v>
      </c>
      <c r="DH56">
        <v>0</v>
      </c>
    </row>
    <row r="57" spans="1:112" ht="14.4">
      <c r="A57" s="123"/>
      <c r="B57" s="5" t="str">
        <f>$B$55&amp;"2."</f>
        <v>E.2.2.</v>
      </c>
      <c r="C57" s="163" t="s">
        <v>41</v>
      </c>
      <c r="D57" s="6"/>
      <c r="E57" s="191">
        <v>0.21</v>
      </c>
      <c r="F57" s="34">
        <f>H57+NPV(FD,I57:INDEX(I57:DC57,PAL))</f>
        <v>0</v>
      </c>
      <c r="G57" s="34">
        <f>SUMIF($H$5:$DC$5,"&lt;="&amp;PAL,$H57:$DC57)</f>
        <v>0</v>
      </c>
      <c r="H57" s="37">
        <v>0</v>
      </c>
      <c r="I57" s="37">
        <v>0</v>
      </c>
      <c r="J57" s="37">
        <v>0</v>
      </c>
      <c r="K57" s="37">
        <v>0</v>
      </c>
      <c r="L57" s="37">
        <v>0</v>
      </c>
      <c r="M57" s="37">
        <v>0</v>
      </c>
      <c r="N57" s="37">
        <v>0</v>
      </c>
      <c r="O57" s="37">
        <v>0</v>
      </c>
      <c r="P57" s="37">
        <v>0</v>
      </c>
      <c r="Q57" s="37">
        <v>0</v>
      </c>
      <c r="R57" s="37">
        <v>0</v>
      </c>
      <c r="S57" s="37">
        <v>0</v>
      </c>
      <c r="T57" s="37">
        <v>0</v>
      </c>
      <c r="U57" s="37">
        <v>0</v>
      </c>
      <c r="V57" s="37">
        <v>0</v>
      </c>
      <c r="W57" s="37">
        <v>0</v>
      </c>
      <c r="X57" s="37">
        <v>0</v>
      </c>
      <c r="Y57" s="37">
        <v>0</v>
      </c>
      <c r="Z57" s="37">
        <v>0</v>
      </c>
      <c r="AA57" s="37">
        <v>0</v>
      </c>
      <c r="AB57" s="37">
        <v>0</v>
      </c>
      <c r="AC57" s="37">
        <v>0</v>
      </c>
      <c r="AD57" s="37">
        <v>0</v>
      </c>
      <c r="AE57" s="37">
        <v>0</v>
      </c>
      <c r="AF57" s="37">
        <v>0</v>
      </c>
      <c r="AG57" s="37">
        <v>0</v>
      </c>
      <c r="AH57" s="37">
        <v>0</v>
      </c>
      <c r="AI57" s="37">
        <v>0</v>
      </c>
      <c r="AJ57" s="37">
        <v>0</v>
      </c>
      <c r="AK57" s="37">
        <v>0</v>
      </c>
      <c r="AL57" s="37">
        <v>0</v>
      </c>
      <c r="AM57" s="37">
        <v>0</v>
      </c>
      <c r="AN57" s="37">
        <v>0</v>
      </c>
      <c r="AO57" s="37">
        <v>0</v>
      </c>
      <c r="AP57" s="37">
        <v>0</v>
      </c>
      <c r="AQ57" s="37">
        <v>0</v>
      </c>
      <c r="AR57" s="37">
        <v>0</v>
      </c>
      <c r="AS57" s="37">
        <v>0</v>
      </c>
      <c r="AT57" s="37">
        <v>0</v>
      </c>
      <c r="AU57" s="37">
        <v>0</v>
      </c>
      <c r="AV57" s="37">
        <v>0</v>
      </c>
      <c r="AW57" s="37">
        <v>0</v>
      </c>
      <c r="AX57" s="37">
        <v>0</v>
      </c>
      <c r="AY57" s="37">
        <v>0</v>
      </c>
      <c r="AZ57" s="37">
        <v>0</v>
      </c>
      <c r="BA57" s="37">
        <v>0</v>
      </c>
      <c r="BB57" s="37">
        <v>0</v>
      </c>
      <c r="BC57" s="37">
        <v>0</v>
      </c>
      <c r="BD57" s="37">
        <v>0</v>
      </c>
      <c r="BE57" s="37">
        <v>0</v>
      </c>
      <c r="BF57" s="37">
        <v>0</v>
      </c>
      <c r="BG57" s="37">
        <v>0</v>
      </c>
      <c r="BH57" s="37">
        <v>0</v>
      </c>
      <c r="BI57" s="37">
        <v>0</v>
      </c>
      <c r="BJ57" s="37">
        <v>0</v>
      </c>
      <c r="BK57" s="37">
        <v>0</v>
      </c>
      <c r="BL57" s="37">
        <v>0</v>
      </c>
      <c r="BM57" s="37">
        <v>0</v>
      </c>
      <c r="BN57" s="37">
        <v>0</v>
      </c>
      <c r="BO57" s="37">
        <v>0</v>
      </c>
      <c r="BP57" s="37">
        <v>0</v>
      </c>
      <c r="BQ57" s="37">
        <v>0</v>
      </c>
      <c r="BR57" s="37">
        <v>0</v>
      </c>
      <c r="BS57" s="37">
        <v>0</v>
      </c>
      <c r="BT57" s="37">
        <v>0</v>
      </c>
      <c r="BU57" s="37">
        <v>0</v>
      </c>
      <c r="BV57" s="37">
        <v>0</v>
      </c>
      <c r="BW57" s="37">
        <v>0</v>
      </c>
      <c r="BX57" s="37">
        <v>0</v>
      </c>
      <c r="BY57" s="37">
        <v>0</v>
      </c>
      <c r="BZ57" s="37">
        <v>0</v>
      </c>
      <c r="CA57" s="37">
        <v>0</v>
      </c>
      <c r="CB57" s="37">
        <v>0</v>
      </c>
      <c r="CC57" s="37">
        <v>0</v>
      </c>
      <c r="CD57" s="37">
        <v>0</v>
      </c>
      <c r="CE57" s="37">
        <v>0</v>
      </c>
      <c r="CF57" s="37">
        <v>0</v>
      </c>
      <c r="CG57" s="37">
        <v>0</v>
      </c>
      <c r="CH57" s="37">
        <v>0</v>
      </c>
      <c r="CI57" s="37">
        <v>0</v>
      </c>
      <c r="CJ57" s="37">
        <v>0</v>
      </c>
      <c r="CK57" s="37">
        <v>0</v>
      </c>
      <c r="CL57" s="37">
        <v>0</v>
      </c>
      <c r="CM57" s="37">
        <v>0</v>
      </c>
      <c r="CN57" s="37">
        <v>0</v>
      </c>
      <c r="CO57" s="37">
        <v>0</v>
      </c>
      <c r="CP57" s="37">
        <v>0</v>
      </c>
      <c r="CQ57" s="37">
        <v>0</v>
      </c>
      <c r="CR57" s="37">
        <v>0</v>
      </c>
      <c r="CS57" s="37">
        <v>0</v>
      </c>
      <c r="CT57" s="37">
        <v>0</v>
      </c>
      <c r="CU57" s="37">
        <v>0</v>
      </c>
      <c r="CV57" s="37">
        <v>0</v>
      </c>
      <c r="CW57" s="37">
        <v>0</v>
      </c>
      <c r="CX57" s="37">
        <v>0</v>
      </c>
      <c r="CY57" s="37">
        <v>0</v>
      </c>
      <c r="CZ57" s="37">
        <v>0</v>
      </c>
      <c r="DA57" s="37">
        <v>0</v>
      </c>
      <c r="DB57" s="37">
        <v>0</v>
      </c>
      <c r="DC57" s="37">
        <v>0</v>
      </c>
      <c r="DE57" s="45">
        <f t="shared" ref="DE57:DE65" si="42">COUNTBLANK(H57:DC57)</f>
        <v>0</v>
      </c>
      <c r="DF57" s="45">
        <f t="shared" si="20"/>
        <v>0</v>
      </c>
      <c r="DG57">
        <f t="shared" si="41"/>
        <v>21</v>
      </c>
      <c r="DH57">
        <v>0</v>
      </c>
    </row>
    <row r="58" spans="1:112" ht="14.4">
      <c r="A58" s="123"/>
      <c r="B58" s="5" t="str">
        <f>$B$55&amp;"3."</f>
        <v>E.2.3.</v>
      </c>
      <c r="C58" s="163" t="s">
        <v>41</v>
      </c>
      <c r="D58" s="6"/>
      <c r="E58" s="191">
        <v>0.21</v>
      </c>
      <c r="F58" s="34">
        <f>H58+NPV(FD,I58:INDEX(I58:DC58,PAL))</f>
        <v>0</v>
      </c>
      <c r="G58" s="34">
        <f>SUMIF($H$5:$DC$5,"&lt;="&amp;PAL,$H58:$DC58)</f>
        <v>0</v>
      </c>
      <c r="H58" s="37">
        <v>0</v>
      </c>
      <c r="I58" s="37">
        <v>0</v>
      </c>
      <c r="J58" s="37">
        <v>0</v>
      </c>
      <c r="K58" s="37">
        <v>0</v>
      </c>
      <c r="L58" s="37">
        <v>0</v>
      </c>
      <c r="M58" s="37">
        <v>0</v>
      </c>
      <c r="N58" s="37">
        <v>0</v>
      </c>
      <c r="O58" s="37">
        <v>0</v>
      </c>
      <c r="P58" s="37">
        <v>0</v>
      </c>
      <c r="Q58" s="37">
        <v>0</v>
      </c>
      <c r="R58" s="37">
        <v>0</v>
      </c>
      <c r="S58" s="37">
        <v>0</v>
      </c>
      <c r="T58" s="37">
        <v>0</v>
      </c>
      <c r="U58" s="37">
        <v>0</v>
      </c>
      <c r="V58" s="37">
        <v>0</v>
      </c>
      <c r="W58" s="37">
        <v>0</v>
      </c>
      <c r="X58" s="37">
        <v>0</v>
      </c>
      <c r="Y58" s="37">
        <v>0</v>
      </c>
      <c r="Z58" s="37">
        <v>0</v>
      </c>
      <c r="AA58" s="37">
        <v>0</v>
      </c>
      <c r="AB58" s="37">
        <v>0</v>
      </c>
      <c r="AC58" s="37">
        <v>0</v>
      </c>
      <c r="AD58" s="37">
        <v>0</v>
      </c>
      <c r="AE58" s="37">
        <v>0</v>
      </c>
      <c r="AF58" s="37">
        <v>0</v>
      </c>
      <c r="AG58" s="37">
        <v>0</v>
      </c>
      <c r="AH58" s="37">
        <v>0</v>
      </c>
      <c r="AI58" s="37">
        <v>0</v>
      </c>
      <c r="AJ58" s="37">
        <v>0</v>
      </c>
      <c r="AK58" s="37">
        <v>0</v>
      </c>
      <c r="AL58" s="37">
        <v>0</v>
      </c>
      <c r="AM58" s="37">
        <v>0</v>
      </c>
      <c r="AN58" s="37">
        <v>0</v>
      </c>
      <c r="AO58" s="37">
        <v>0</v>
      </c>
      <c r="AP58" s="37">
        <v>0</v>
      </c>
      <c r="AQ58" s="37">
        <v>0</v>
      </c>
      <c r="AR58" s="37">
        <v>0</v>
      </c>
      <c r="AS58" s="37">
        <v>0</v>
      </c>
      <c r="AT58" s="37">
        <v>0</v>
      </c>
      <c r="AU58" s="37">
        <v>0</v>
      </c>
      <c r="AV58" s="37">
        <v>0</v>
      </c>
      <c r="AW58" s="37">
        <v>0</v>
      </c>
      <c r="AX58" s="37">
        <v>0</v>
      </c>
      <c r="AY58" s="37">
        <v>0</v>
      </c>
      <c r="AZ58" s="37">
        <v>0</v>
      </c>
      <c r="BA58" s="37">
        <v>0</v>
      </c>
      <c r="BB58" s="37">
        <v>0</v>
      </c>
      <c r="BC58" s="37">
        <v>0</v>
      </c>
      <c r="BD58" s="37">
        <v>0</v>
      </c>
      <c r="BE58" s="37">
        <v>0</v>
      </c>
      <c r="BF58" s="37">
        <v>0</v>
      </c>
      <c r="BG58" s="37">
        <v>0</v>
      </c>
      <c r="BH58" s="37">
        <v>0</v>
      </c>
      <c r="BI58" s="37">
        <v>0</v>
      </c>
      <c r="BJ58" s="37">
        <v>0</v>
      </c>
      <c r="BK58" s="37">
        <v>0</v>
      </c>
      <c r="BL58" s="37">
        <v>0</v>
      </c>
      <c r="BM58" s="37">
        <v>0</v>
      </c>
      <c r="BN58" s="37">
        <v>0</v>
      </c>
      <c r="BO58" s="37">
        <v>0</v>
      </c>
      <c r="BP58" s="37">
        <v>0</v>
      </c>
      <c r="BQ58" s="37">
        <v>0</v>
      </c>
      <c r="BR58" s="37">
        <v>0</v>
      </c>
      <c r="BS58" s="37">
        <v>0</v>
      </c>
      <c r="BT58" s="37">
        <v>0</v>
      </c>
      <c r="BU58" s="37">
        <v>0</v>
      </c>
      <c r="BV58" s="37">
        <v>0</v>
      </c>
      <c r="BW58" s="37">
        <v>0</v>
      </c>
      <c r="BX58" s="37">
        <v>0</v>
      </c>
      <c r="BY58" s="37">
        <v>0</v>
      </c>
      <c r="BZ58" s="37">
        <v>0</v>
      </c>
      <c r="CA58" s="37">
        <v>0</v>
      </c>
      <c r="CB58" s="37">
        <v>0</v>
      </c>
      <c r="CC58" s="37">
        <v>0</v>
      </c>
      <c r="CD58" s="37">
        <v>0</v>
      </c>
      <c r="CE58" s="37">
        <v>0</v>
      </c>
      <c r="CF58" s="37">
        <v>0</v>
      </c>
      <c r="CG58" s="37">
        <v>0</v>
      </c>
      <c r="CH58" s="37">
        <v>0</v>
      </c>
      <c r="CI58" s="37">
        <v>0</v>
      </c>
      <c r="CJ58" s="37">
        <v>0</v>
      </c>
      <c r="CK58" s="37">
        <v>0</v>
      </c>
      <c r="CL58" s="37">
        <v>0</v>
      </c>
      <c r="CM58" s="37">
        <v>0</v>
      </c>
      <c r="CN58" s="37">
        <v>0</v>
      </c>
      <c r="CO58" s="37">
        <v>0</v>
      </c>
      <c r="CP58" s="37">
        <v>0</v>
      </c>
      <c r="CQ58" s="37">
        <v>0</v>
      </c>
      <c r="CR58" s="37">
        <v>0</v>
      </c>
      <c r="CS58" s="37">
        <v>0</v>
      </c>
      <c r="CT58" s="37">
        <v>0</v>
      </c>
      <c r="CU58" s="37">
        <v>0</v>
      </c>
      <c r="CV58" s="37">
        <v>0</v>
      </c>
      <c r="CW58" s="37">
        <v>0</v>
      </c>
      <c r="CX58" s="37">
        <v>0</v>
      </c>
      <c r="CY58" s="37">
        <v>0</v>
      </c>
      <c r="CZ58" s="37">
        <v>0</v>
      </c>
      <c r="DA58" s="37">
        <v>0</v>
      </c>
      <c r="DB58" s="37">
        <v>0</v>
      </c>
      <c r="DC58" s="37">
        <v>0</v>
      </c>
      <c r="DE58" s="45">
        <f t="shared" si="42"/>
        <v>0</v>
      </c>
      <c r="DF58" s="45">
        <f t="shared" si="20"/>
        <v>0</v>
      </c>
      <c r="DG58">
        <f t="shared" si="41"/>
        <v>21</v>
      </c>
      <c r="DH58">
        <v>0</v>
      </c>
    </row>
    <row r="59" spans="1:112" ht="14.4">
      <c r="A59" s="123"/>
      <c r="B59" s="5" t="str">
        <f>$B$55&amp;"4."</f>
        <v>E.2.4.</v>
      </c>
      <c r="C59" s="163" t="s">
        <v>41</v>
      </c>
      <c r="D59" s="6"/>
      <c r="E59" s="191">
        <v>0.21</v>
      </c>
      <c r="F59" s="34">
        <f>H59+NPV(FD,I59:INDEX(I59:DC59,PAL))</f>
        <v>0</v>
      </c>
      <c r="G59" s="34">
        <f>SUMIF($H$5:$DC$5,"&lt;="&amp;PAL,$H59:$DC59)</f>
        <v>0</v>
      </c>
      <c r="H59" s="37">
        <v>0</v>
      </c>
      <c r="I59" s="37">
        <v>0</v>
      </c>
      <c r="J59" s="37">
        <v>0</v>
      </c>
      <c r="K59" s="37">
        <v>0</v>
      </c>
      <c r="L59" s="37">
        <v>0</v>
      </c>
      <c r="M59" s="37">
        <v>0</v>
      </c>
      <c r="N59" s="37">
        <v>0</v>
      </c>
      <c r="O59" s="37">
        <v>0</v>
      </c>
      <c r="P59" s="37">
        <v>0</v>
      </c>
      <c r="Q59" s="37">
        <v>0</v>
      </c>
      <c r="R59" s="37">
        <v>0</v>
      </c>
      <c r="S59" s="37">
        <v>0</v>
      </c>
      <c r="T59" s="37">
        <v>0</v>
      </c>
      <c r="U59" s="37">
        <v>0</v>
      </c>
      <c r="V59" s="37">
        <v>0</v>
      </c>
      <c r="W59" s="37">
        <v>0</v>
      </c>
      <c r="X59" s="37">
        <v>0</v>
      </c>
      <c r="Y59" s="37">
        <v>0</v>
      </c>
      <c r="Z59" s="37">
        <v>0</v>
      </c>
      <c r="AA59" s="37">
        <v>0</v>
      </c>
      <c r="AB59" s="37">
        <v>0</v>
      </c>
      <c r="AC59" s="37">
        <v>0</v>
      </c>
      <c r="AD59" s="37">
        <v>0</v>
      </c>
      <c r="AE59" s="37">
        <v>0</v>
      </c>
      <c r="AF59" s="37">
        <v>0</v>
      </c>
      <c r="AG59" s="37">
        <v>0</v>
      </c>
      <c r="AH59" s="37">
        <v>0</v>
      </c>
      <c r="AI59" s="37">
        <v>0</v>
      </c>
      <c r="AJ59" s="37">
        <v>0</v>
      </c>
      <c r="AK59" s="37">
        <v>0</v>
      </c>
      <c r="AL59" s="37">
        <v>0</v>
      </c>
      <c r="AM59" s="37">
        <v>0</v>
      </c>
      <c r="AN59" s="37">
        <v>0</v>
      </c>
      <c r="AO59" s="37">
        <v>0</v>
      </c>
      <c r="AP59" s="37">
        <v>0</v>
      </c>
      <c r="AQ59" s="37">
        <v>0</v>
      </c>
      <c r="AR59" s="37">
        <v>0</v>
      </c>
      <c r="AS59" s="37">
        <v>0</v>
      </c>
      <c r="AT59" s="37">
        <v>0</v>
      </c>
      <c r="AU59" s="37">
        <v>0</v>
      </c>
      <c r="AV59" s="37">
        <v>0</v>
      </c>
      <c r="AW59" s="37">
        <v>0</v>
      </c>
      <c r="AX59" s="37">
        <v>0</v>
      </c>
      <c r="AY59" s="37">
        <v>0</v>
      </c>
      <c r="AZ59" s="37">
        <v>0</v>
      </c>
      <c r="BA59" s="37">
        <v>0</v>
      </c>
      <c r="BB59" s="37">
        <v>0</v>
      </c>
      <c r="BC59" s="37">
        <v>0</v>
      </c>
      <c r="BD59" s="37">
        <v>0</v>
      </c>
      <c r="BE59" s="37">
        <v>0</v>
      </c>
      <c r="BF59" s="37">
        <v>0</v>
      </c>
      <c r="BG59" s="37">
        <v>0</v>
      </c>
      <c r="BH59" s="37">
        <v>0</v>
      </c>
      <c r="BI59" s="37">
        <v>0</v>
      </c>
      <c r="BJ59" s="37">
        <v>0</v>
      </c>
      <c r="BK59" s="37">
        <v>0</v>
      </c>
      <c r="BL59" s="37">
        <v>0</v>
      </c>
      <c r="BM59" s="37">
        <v>0</v>
      </c>
      <c r="BN59" s="37">
        <v>0</v>
      </c>
      <c r="BO59" s="37">
        <v>0</v>
      </c>
      <c r="BP59" s="37">
        <v>0</v>
      </c>
      <c r="BQ59" s="37">
        <v>0</v>
      </c>
      <c r="BR59" s="37">
        <v>0</v>
      </c>
      <c r="BS59" s="37">
        <v>0</v>
      </c>
      <c r="BT59" s="37">
        <v>0</v>
      </c>
      <c r="BU59" s="37">
        <v>0</v>
      </c>
      <c r="BV59" s="37">
        <v>0</v>
      </c>
      <c r="BW59" s="37">
        <v>0</v>
      </c>
      <c r="BX59" s="37">
        <v>0</v>
      </c>
      <c r="BY59" s="37">
        <v>0</v>
      </c>
      <c r="BZ59" s="37">
        <v>0</v>
      </c>
      <c r="CA59" s="37">
        <v>0</v>
      </c>
      <c r="CB59" s="37">
        <v>0</v>
      </c>
      <c r="CC59" s="37">
        <v>0</v>
      </c>
      <c r="CD59" s="37">
        <v>0</v>
      </c>
      <c r="CE59" s="37">
        <v>0</v>
      </c>
      <c r="CF59" s="37">
        <v>0</v>
      </c>
      <c r="CG59" s="37">
        <v>0</v>
      </c>
      <c r="CH59" s="37">
        <v>0</v>
      </c>
      <c r="CI59" s="37">
        <v>0</v>
      </c>
      <c r="CJ59" s="37">
        <v>0</v>
      </c>
      <c r="CK59" s="37">
        <v>0</v>
      </c>
      <c r="CL59" s="37">
        <v>0</v>
      </c>
      <c r="CM59" s="37">
        <v>0</v>
      </c>
      <c r="CN59" s="37">
        <v>0</v>
      </c>
      <c r="CO59" s="37">
        <v>0</v>
      </c>
      <c r="CP59" s="37">
        <v>0</v>
      </c>
      <c r="CQ59" s="37">
        <v>0</v>
      </c>
      <c r="CR59" s="37">
        <v>0</v>
      </c>
      <c r="CS59" s="37">
        <v>0</v>
      </c>
      <c r="CT59" s="37">
        <v>0</v>
      </c>
      <c r="CU59" s="37">
        <v>0</v>
      </c>
      <c r="CV59" s="37">
        <v>0</v>
      </c>
      <c r="CW59" s="37">
        <v>0</v>
      </c>
      <c r="CX59" s="37">
        <v>0</v>
      </c>
      <c r="CY59" s="37">
        <v>0</v>
      </c>
      <c r="CZ59" s="37">
        <v>0</v>
      </c>
      <c r="DA59" s="37">
        <v>0</v>
      </c>
      <c r="DB59" s="37">
        <v>0</v>
      </c>
      <c r="DC59" s="37">
        <v>0</v>
      </c>
      <c r="DE59" s="45">
        <f t="shared" si="42"/>
        <v>0</v>
      </c>
      <c r="DF59" s="45">
        <f t="shared" si="20"/>
        <v>0</v>
      </c>
      <c r="DG59">
        <f t="shared" si="41"/>
        <v>21</v>
      </c>
      <c r="DH59">
        <v>0</v>
      </c>
    </row>
    <row r="60" spans="1:112" ht="14.4">
      <c r="A60" s="123"/>
      <c r="B60" s="5" t="str">
        <f>$B$55&amp;"5."</f>
        <v>E.2.5.</v>
      </c>
      <c r="C60" s="163" t="s">
        <v>41</v>
      </c>
      <c r="D60" s="6"/>
      <c r="E60" s="191">
        <v>0.21</v>
      </c>
      <c r="F60" s="34">
        <f>H60+NPV(FD,I60:INDEX(I60:DC60,PAL))</f>
        <v>0</v>
      </c>
      <c r="G60" s="34">
        <f>SUMIF($H$5:$DC$5,"&lt;="&amp;PAL,$H60:$DC60)</f>
        <v>0</v>
      </c>
      <c r="H60" s="37">
        <v>0</v>
      </c>
      <c r="I60" s="37">
        <v>0</v>
      </c>
      <c r="J60" s="37">
        <v>0</v>
      </c>
      <c r="K60" s="37">
        <v>0</v>
      </c>
      <c r="L60" s="37">
        <v>0</v>
      </c>
      <c r="M60" s="37">
        <v>0</v>
      </c>
      <c r="N60" s="37">
        <v>0</v>
      </c>
      <c r="O60" s="37">
        <v>0</v>
      </c>
      <c r="P60" s="37">
        <v>0</v>
      </c>
      <c r="Q60" s="37">
        <v>0</v>
      </c>
      <c r="R60" s="37">
        <v>0</v>
      </c>
      <c r="S60" s="37">
        <v>0</v>
      </c>
      <c r="T60" s="37">
        <v>0</v>
      </c>
      <c r="U60" s="37">
        <v>0</v>
      </c>
      <c r="V60" s="37">
        <v>0</v>
      </c>
      <c r="W60" s="37">
        <v>0</v>
      </c>
      <c r="X60" s="37">
        <v>0</v>
      </c>
      <c r="Y60" s="37">
        <v>0</v>
      </c>
      <c r="Z60" s="37">
        <v>0</v>
      </c>
      <c r="AA60" s="37">
        <v>0</v>
      </c>
      <c r="AB60" s="37">
        <v>0</v>
      </c>
      <c r="AC60" s="37">
        <v>0</v>
      </c>
      <c r="AD60" s="37">
        <v>0</v>
      </c>
      <c r="AE60" s="37">
        <v>0</v>
      </c>
      <c r="AF60" s="37">
        <v>0</v>
      </c>
      <c r="AG60" s="37">
        <v>0</v>
      </c>
      <c r="AH60" s="37">
        <v>0</v>
      </c>
      <c r="AI60" s="37">
        <v>0</v>
      </c>
      <c r="AJ60" s="37">
        <v>0</v>
      </c>
      <c r="AK60" s="37">
        <v>0</v>
      </c>
      <c r="AL60" s="37">
        <v>0</v>
      </c>
      <c r="AM60" s="37">
        <v>0</v>
      </c>
      <c r="AN60" s="37">
        <v>0</v>
      </c>
      <c r="AO60" s="37">
        <v>0</v>
      </c>
      <c r="AP60" s="37">
        <v>0</v>
      </c>
      <c r="AQ60" s="37">
        <v>0</v>
      </c>
      <c r="AR60" s="37">
        <v>0</v>
      </c>
      <c r="AS60" s="37">
        <v>0</v>
      </c>
      <c r="AT60" s="37">
        <v>0</v>
      </c>
      <c r="AU60" s="37">
        <v>0</v>
      </c>
      <c r="AV60" s="37">
        <v>0</v>
      </c>
      <c r="AW60" s="37">
        <v>0</v>
      </c>
      <c r="AX60" s="37">
        <v>0</v>
      </c>
      <c r="AY60" s="37">
        <v>0</v>
      </c>
      <c r="AZ60" s="37">
        <v>0</v>
      </c>
      <c r="BA60" s="37">
        <v>0</v>
      </c>
      <c r="BB60" s="37">
        <v>0</v>
      </c>
      <c r="BC60" s="37">
        <v>0</v>
      </c>
      <c r="BD60" s="37">
        <v>0</v>
      </c>
      <c r="BE60" s="37">
        <v>0</v>
      </c>
      <c r="BF60" s="37">
        <v>0</v>
      </c>
      <c r="BG60" s="37">
        <v>0</v>
      </c>
      <c r="BH60" s="37">
        <v>0</v>
      </c>
      <c r="BI60" s="37">
        <v>0</v>
      </c>
      <c r="BJ60" s="37">
        <v>0</v>
      </c>
      <c r="BK60" s="37">
        <v>0</v>
      </c>
      <c r="BL60" s="37">
        <v>0</v>
      </c>
      <c r="BM60" s="37">
        <v>0</v>
      </c>
      <c r="BN60" s="37">
        <v>0</v>
      </c>
      <c r="BO60" s="37">
        <v>0</v>
      </c>
      <c r="BP60" s="37">
        <v>0</v>
      </c>
      <c r="BQ60" s="37">
        <v>0</v>
      </c>
      <c r="BR60" s="37">
        <v>0</v>
      </c>
      <c r="BS60" s="37">
        <v>0</v>
      </c>
      <c r="BT60" s="37">
        <v>0</v>
      </c>
      <c r="BU60" s="37">
        <v>0</v>
      </c>
      <c r="BV60" s="37">
        <v>0</v>
      </c>
      <c r="BW60" s="37">
        <v>0</v>
      </c>
      <c r="BX60" s="37">
        <v>0</v>
      </c>
      <c r="BY60" s="37">
        <v>0</v>
      </c>
      <c r="BZ60" s="37">
        <v>0</v>
      </c>
      <c r="CA60" s="37">
        <v>0</v>
      </c>
      <c r="CB60" s="37">
        <v>0</v>
      </c>
      <c r="CC60" s="37">
        <v>0</v>
      </c>
      <c r="CD60" s="37">
        <v>0</v>
      </c>
      <c r="CE60" s="37">
        <v>0</v>
      </c>
      <c r="CF60" s="37">
        <v>0</v>
      </c>
      <c r="CG60" s="37">
        <v>0</v>
      </c>
      <c r="CH60" s="37">
        <v>0</v>
      </c>
      <c r="CI60" s="37">
        <v>0</v>
      </c>
      <c r="CJ60" s="37">
        <v>0</v>
      </c>
      <c r="CK60" s="37">
        <v>0</v>
      </c>
      <c r="CL60" s="37">
        <v>0</v>
      </c>
      <c r="CM60" s="37">
        <v>0</v>
      </c>
      <c r="CN60" s="37">
        <v>0</v>
      </c>
      <c r="CO60" s="37">
        <v>0</v>
      </c>
      <c r="CP60" s="37">
        <v>0</v>
      </c>
      <c r="CQ60" s="37">
        <v>0</v>
      </c>
      <c r="CR60" s="37">
        <v>0</v>
      </c>
      <c r="CS60" s="37">
        <v>0</v>
      </c>
      <c r="CT60" s="37">
        <v>0</v>
      </c>
      <c r="CU60" s="37">
        <v>0</v>
      </c>
      <c r="CV60" s="37">
        <v>0</v>
      </c>
      <c r="CW60" s="37">
        <v>0</v>
      </c>
      <c r="CX60" s="37">
        <v>0</v>
      </c>
      <c r="CY60" s="37">
        <v>0</v>
      </c>
      <c r="CZ60" s="37">
        <v>0</v>
      </c>
      <c r="DA60" s="37">
        <v>0</v>
      </c>
      <c r="DB60" s="37">
        <v>0</v>
      </c>
      <c r="DC60" s="37">
        <v>0</v>
      </c>
      <c r="DE60" s="45">
        <f t="shared" si="42"/>
        <v>0</v>
      </c>
      <c r="DF60" s="45">
        <f t="shared" si="20"/>
        <v>0</v>
      </c>
      <c r="DG60">
        <f t="shared" si="41"/>
        <v>21</v>
      </c>
      <c r="DH60">
        <v>0</v>
      </c>
    </row>
    <row r="61" spans="1:112" ht="14.4">
      <c r="A61" s="123"/>
      <c r="B61" s="5" t="str">
        <f>$B$55&amp;"6."</f>
        <v>E.2.6.</v>
      </c>
      <c r="C61" s="163" t="s">
        <v>41</v>
      </c>
      <c r="D61" s="6"/>
      <c r="E61" s="191">
        <v>0.21</v>
      </c>
      <c r="F61" s="34">
        <f>H61+NPV(FD,I61:INDEX(I61:DC61,PAL))</f>
        <v>0</v>
      </c>
      <c r="G61" s="34">
        <f>SUMIF($H$5:$DC$5,"&lt;="&amp;PAL,$H61:$DC61)</f>
        <v>0</v>
      </c>
      <c r="H61" s="37">
        <v>0</v>
      </c>
      <c r="I61" s="37">
        <v>0</v>
      </c>
      <c r="J61" s="37">
        <v>0</v>
      </c>
      <c r="K61" s="37">
        <v>0</v>
      </c>
      <c r="L61" s="37">
        <v>0</v>
      </c>
      <c r="M61" s="37">
        <v>0</v>
      </c>
      <c r="N61" s="37">
        <v>0</v>
      </c>
      <c r="O61" s="37">
        <v>0</v>
      </c>
      <c r="P61" s="37">
        <v>0</v>
      </c>
      <c r="Q61" s="37">
        <v>0</v>
      </c>
      <c r="R61" s="37">
        <v>0</v>
      </c>
      <c r="S61" s="37">
        <v>0</v>
      </c>
      <c r="T61" s="37">
        <v>0</v>
      </c>
      <c r="U61" s="37">
        <v>0</v>
      </c>
      <c r="V61" s="37">
        <v>0</v>
      </c>
      <c r="W61" s="37">
        <v>0</v>
      </c>
      <c r="X61" s="37">
        <v>0</v>
      </c>
      <c r="Y61" s="37">
        <v>0</v>
      </c>
      <c r="Z61" s="37">
        <v>0</v>
      </c>
      <c r="AA61" s="37">
        <v>0</v>
      </c>
      <c r="AB61" s="37">
        <v>0</v>
      </c>
      <c r="AC61" s="37">
        <v>0</v>
      </c>
      <c r="AD61" s="37">
        <v>0</v>
      </c>
      <c r="AE61" s="37">
        <v>0</v>
      </c>
      <c r="AF61" s="37">
        <v>0</v>
      </c>
      <c r="AG61" s="37">
        <v>0</v>
      </c>
      <c r="AH61" s="37">
        <v>0</v>
      </c>
      <c r="AI61" s="37">
        <v>0</v>
      </c>
      <c r="AJ61" s="37">
        <v>0</v>
      </c>
      <c r="AK61" s="37">
        <v>0</v>
      </c>
      <c r="AL61" s="37">
        <v>0</v>
      </c>
      <c r="AM61" s="37">
        <v>0</v>
      </c>
      <c r="AN61" s="37">
        <v>0</v>
      </c>
      <c r="AO61" s="37">
        <v>0</v>
      </c>
      <c r="AP61" s="37">
        <v>0</v>
      </c>
      <c r="AQ61" s="37">
        <v>0</v>
      </c>
      <c r="AR61" s="37">
        <v>0</v>
      </c>
      <c r="AS61" s="37">
        <v>0</v>
      </c>
      <c r="AT61" s="37">
        <v>0</v>
      </c>
      <c r="AU61" s="37">
        <v>0</v>
      </c>
      <c r="AV61" s="37">
        <v>0</v>
      </c>
      <c r="AW61" s="37">
        <v>0</v>
      </c>
      <c r="AX61" s="37">
        <v>0</v>
      </c>
      <c r="AY61" s="37">
        <v>0</v>
      </c>
      <c r="AZ61" s="37">
        <v>0</v>
      </c>
      <c r="BA61" s="37">
        <v>0</v>
      </c>
      <c r="BB61" s="37">
        <v>0</v>
      </c>
      <c r="BC61" s="37">
        <v>0</v>
      </c>
      <c r="BD61" s="37">
        <v>0</v>
      </c>
      <c r="BE61" s="37">
        <v>0</v>
      </c>
      <c r="BF61" s="37">
        <v>0</v>
      </c>
      <c r="BG61" s="37">
        <v>0</v>
      </c>
      <c r="BH61" s="37">
        <v>0</v>
      </c>
      <c r="BI61" s="37">
        <v>0</v>
      </c>
      <c r="BJ61" s="37">
        <v>0</v>
      </c>
      <c r="BK61" s="37">
        <v>0</v>
      </c>
      <c r="BL61" s="37">
        <v>0</v>
      </c>
      <c r="BM61" s="37">
        <v>0</v>
      </c>
      <c r="BN61" s="37">
        <v>0</v>
      </c>
      <c r="BO61" s="37">
        <v>0</v>
      </c>
      <c r="BP61" s="37">
        <v>0</v>
      </c>
      <c r="BQ61" s="37">
        <v>0</v>
      </c>
      <c r="BR61" s="37">
        <v>0</v>
      </c>
      <c r="BS61" s="37">
        <v>0</v>
      </c>
      <c r="BT61" s="37">
        <v>0</v>
      </c>
      <c r="BU61" s="37">
        <v>0</v>
      </c>
      <c r="BV61" s="37">
        <v>0</v>
      </c>
      <c r="BW61" s="37">
        <v>0</v>
      </c>
      <c r="BX61" s="37">
        <v>0</v>
      </c>
      <c r="BY61" s="37">
        <v>0</v>
      </c>
      <c r="BZ61" s="37">
        <v>0</v>
      </c>
      <c r="CA61" s="37">
        <v>0</v>
      </c>
      <c r="CB61" s="37">
        <v>0</v>
      </c>
      <c r="CC61" s="37">
        <v>0</v>
      </c>
      <c r="CD61" s="37">
        <v>0</v>
      </c>
      <c r="CE61" s="37">
        <v>0</v>
      </c>
      <c r="CF61" s="37">
        <v>0</v>
      </c>
      <c r="CG61" s="37">
        <v>0</v>
      </c>
      <c r="CH61" s="37">
        <v>0</v>
      </c>
      <c r="CI61" s="37">
        <v>0</v>
      </c>
      <c r="CJ61" s="37">
        <v>0</v>
      </c>
      <c r="CK61" s="37">
        <v>0</v>
      </c>
      <c r="CL61" s="37">
        <v>0</v>
      </c>
      <c r="CM61" s="37">
        <v>0</v>
      </c>
      <c r="CN61" s="37">
        <v>0</v>
      </c>
      <c r="CO61" s="37">
        <v>0</v>
      </c>
      <c r="CP61" s="37">
        <v>0</v>
      </c>
      <c r="CQ61" s="37">
        <v>0</v>
      </c>
      <c r="CR61" s="37">
        <v>0</v>
      </c>
      <c r="CS61" s="37">
        <v>0</v>
      </c>
      <c r="CT61" s="37">
        <v>0</v>
      </c>
      <c r="CU61" s="37">
        <v>0</v>
      </c>
      <c r="CV61" s="37">
        <v>0</v>
      </c>
      <c r="CW61" s="37">
        <v>0</v>
      </c>
      <c r="CX61" s="37">
        <v>0</v>
      </c>
      <c r="CY61" s="37">
        <v>0</v>
      </c>
      <c r="CZ61" s="37">
        <v>0</v>
      </c>
      <c r="DA61" s="37">
        <v>0</v>
      </c>
      <c r="DB61" s="37">
        <v>0</v>
      </c>
      <c r="DC61" s="37">
        <v>0</v>
      </c>
      <c r="DE61" s="45">
        <f t="shared" si="42"/>
        <v>0</v>
      </c>
      <c r="DF61" s="45">
        <f t="shared" si="20"/>
        <v>0</v>
      </c>
      <c r="DG61">
        <f t="shared" si="41"/>
        <v>21</v>
      </c>
      <c r="DH61">
        <v>0</v>
      </c>
    </row>
    <row r="62" spans="1:112" ht="14.4">
      <c r="A62" s="123"/>
      <c r="B62" s="5" t="str">
        <f>$B$55&amp;"7."</f>
        <v>E.2.7.</v>
      </c>
      <c r="C62" s="163" t="s">
        <v>41</v>
      </c>
      <c r="D62" s="6"/>
      <c r="E62" s="191">
        <v>0.21</v>
      </c>
      <c r="F62" s="34">
        <f>H62+NPV(FD,I62:INDEX(I62:DC62,PAL))</f>
        <v>0</v>
      </c>
      <c r="G62" s="34">
        <f>SUMIF($H$5:$DC$5,"&lt;="&amp;PAL,$H62:$DC62)</f>
        <v>0</v>
      </c>
      <c r="H62" s="37">
        <v>0</v>
      </c>
      <c r="I62" s="37">
        <v>0</v>
      </c>
      <c r="J62" s="37">
        <v>0</v>
      </c>
      <c r="K62" s="37">
        <v>0</v>
      </c>
      <c r="L62" s="37">
        <v>0</v>
      </c>
      <c r="M62" s="37">
        <v>0</v>
      </c>
      <c r="N62" s="37">
        <v>0</v>
      </c>
      <c r="O62" s="37">
        <v>0</v>
      </c>
      <c r="P62" s="37">
        <v>0</v>
      </c>
      <c r="Q62" s="37">
        <v>0</v>
      </c>
      <c r="R62" s="37">
        <v>0</v>
      </c>
      <c r="S62" s="37">
        <v>0</v>
      </c>
      <c r="T62" s="37">
        <v>0</v>
      </c>
      <c r="U62" s="37">
        <v>0</v>
      </c>
      <c r="V62" s="37">
        <v>0</v>
      </c>
      <c r="W62" s="37">
        <v>0</v>
      </c>
      <c r="X62" s="37">
        <v>0</v>
      </c>
      <c r="Y62" s="37">
        <v>0</v>
      </c>
      <c r="Z62" s="37">
        <v>0</v>
      </c>
      <c r="AA62" s="37">
        <v>0</v>
      </c>
      <c r="AB62" s="37">
        <v>0</v>
      </c>
      <c r="AC62" s="37">
        <v>0</v>
      </c>
      <c r="AD62" s="37">
        <v>0</v>
      </c>
      <c r="AE62" s="37">
        <v>0</v>
      </c>
      <c r="AF62" s="37">
        <v>0</v>
      </c>
      <c r="AG62" s="37">
        <v>0</v>
      </c>
      <c r="AH62" s="37">
        <v>0</v>
      </c>
      <c r="AI62" s="37">
        <v>0</v>
      </c>
      <c r="AJ62" s="37">
        <v>0</v>
      </c>
      <c r="AK62" s="37">
        <v>0</v>
      </c>
      <c r="AL62" s="37">
        <v>0</v>
      </c>
      <c r="AM62" s="37">
        <v>0</v>
      </c>
      <c r="AN62" s="37">
        <v>0</v>
      </c>
      <c r="AO62" s="37">
        <v>0</v>
      </c>
      <c r="AP62" s="37">
        <v>0</v>
      </c>
      <c r="AQ62" s="37">
        <v>0</v>
      </c>
      <c r="AR62" s="37">
        <v>0</v>
      </c>
      <c r="AS62" s="37">
        <v>0</v>
      </c>
      <c r="AT62" s="37">
        <v>0</v>
      </c>
      <c r="AU62" s="37">
        <v>0</v>
      </c>
      <c r="AV62" s="37">
        <v>0</v>
      </c>
      <c r="AW62" s="37">
        <v>0</v>
      </c>
      <c r="AX62" s="37">
        <v>0</v>
      </c>
      <c r="AY62" s="37">
        <v>0</v>
      </c>
      <c r="AZ62" s="37">
        <v>0</v>
      </c>
      <c r="BA62" s="37">
        <v>0</v>
      </c>
      <c r="BB62" s="37">
        <v>0</v>
      </c>
      <c r="BC62" s="37">
        <v>0</v>
      </c>
      <c r="BD62" s="37">
        <v>0</v>
      </c>
      <c r="BE62" s="37">
        <v>0</v>
      </c>
      <c r="BF62" s="37">
        <v>0</v>
      </c>
      <c r="BG62" s="37">
        <v>0</v>
      </c>
      <c r="BH62" s="37">
        <v>0</v>
      </c>
      <c r="BI62" s="37">
        <v>0</v>
      </c>
      <c r="BJ62" s="37">
        <v>0</v>
      </c>
      <c r="BK62" s="37">
        <v>0</v>
      </c>
      <c r="BL62" s="37">
        <v>0</v>
      </c>
      <c r="BM62" s="37">
        <v>0</v>
      </c>
      <c r="BN62" s="37">
        <v>0</v>
      </c>
      <c r="BO62" s="37">
        <v>0</v>
      </c>
      <c r="BP62" s="37">
        <v>0</v>
      </c>
      <c r="BQ62" s="37">
        <v>0</v>
      </c>
      <c r="BR62" s="37">
        <v>0</v>
      </c>
      <c r="BS62" s="37">
        <v>0</v>
      </c>
      <c r="BT62" s="37">
        <v>0</v>
      </c>
      <c r="BU62" s="37">
        <v>0</v>
      </c>
      <c r="BV62" s="37">
        <v>0</v>
      </c>
      <c r="BW62" s="37">
        <v>0</v>
      </c>
      <c r="BX62" s="37">
        <v>0</v>
      </c>
      <c r="BY62" s="37">
        <v>0</v>
      </c>
      <c r="BZ62" s="37">
        <v>0</v>
      </c>
      <c r="CA62" s="37">
        <v>0</v>
      </c>
      <c r="CB62" s="37">
        <v>0</v>
      </c>
      <c r="CC62" s="37">
        <v>0</v>
      </c>
      <c r="CD62" s="37">
        <v>0</v>
      </c>
      <c r="CE62" s="37">
        <v>0</v>
      </c>
      <c r="CF62" s="37">
        <v>0</v>
      </c>
      <c r="CG62" s="37">
        <v>0</v>
      </c>
      <c r="CH62" s="37">
        <v>0</v>
      </c>
      <c r="CI62" s="37">
        <v>0</v>
      </c>
      <c r="CJ62" s="37">
        <v>0</v>
      </c>
      <c r="CK62" s="37">
        <v>0</v>
      </c>
      <c r="CL62" s="37">
        <v>0</v>
      </c>
      <c r="CM62" s="37">
        <v>0</v>
      </c>
      <c r="CN62" s="37">
        <v>0</v>
      </c>
      <c r="CO62" s="37">
        <v>0</v>
      </c>
      <c r="CP62" s="37">
        <v>0</v>
      </c>
      <c r="CQ62" s="37">
        <v>0</v>
      </c>
      <c r="CR62" s="37">
        <v>0</v>
      </c>
      <c r="CS62" s="37">
        <v>0</v>
      </c>
      <c r="CT62" s="37">
        <v>0</v>
      </c>
      <c r="CU62" s="37">
        <v>0</v>
      </c>
      <c r="CV62" s="37">
        <v>0</v>
      </c>
      <c r="CW62" s="37">
        <v>0</v>
      </c>
      <c r="CX62" s="37">
        <v>0</v>
      </c>
      <c r="CY62" s="37">
        <v>0</v>
      </c>
      <c r="CZ62" s="37">
        <v>0</v>
      </c>
      <c r="DA62" s="37">
        <v>0</v>
      </c>
      <c r="DB62" s="37">
        <v>0</v>
      </c>
      <c r="DC62" s="37">
        <v>0</v>
      </c>
      <c r="DE62" s="45">
        <f t="shared" si="42"/>
        <v>0</v>
      </c>
      <c r="DF62" s="45">
        <f t="shared" si="20"/>
        <v>0</v>
      </c>
      <c r="DG62">
        <f t="shared" si="41"/>
        <v>21</v>
      </c>
      <c r="DH62">
        <v>0</v>
      </c>
    </row>
    <row r="63" spans="1:112" ht="14.4">
      <c r="A63" s="123"/>
      <c r="B63" s="5" t="str">
        <f>$B$55&amp;"8."</f>
        <v>E.2.8.</v>
      </c>
      <c r="C63" s="163" t="s">
        <v>41</v>
      </c>
      <c r="D63" s="6"/>
      <c r="E63" s="191">
        <v>0.21</v>
      </c>
      <c r="F63" s="34">
        <f>H63+NPV(FD,I63:INDEX(I63:DC63,PAL))</f>
        <v>0</v>
      </c>
      <c r="G63" s="34">
        <f>SUMIF($H$5:$DC$5,"&lt;="&amp;PAL,$H63:$DC63)</f>
        <v>0</v>
      </c>
      <c r="H63" s="37">
        <v>0</v>
      </c>
      <c r="I63" s="37">
        <v>0</v>
      </c>
      <c r="J63" s="37">
        <v>0</v>
      </c>
      <c r="K63" s="37">
        <v>0</v>
      </c>
      <c r="L63" s="37">
        <v>0</v>
      </c>
      <c r="M63" s="37">
        <v>0</v>
      </c>
      <c r="N63" s="37">
        <v>0</v>
      </c>
      <c r="O63" s="37">
        <v>0</v>
      </c>
      <c r="P63" s="37">
        <v>0</v>
      </c>
      <c r="Q63" s="37">
        <v>0</v>
      </c>
      <c r="R63" s="37">
        <v>0</v>
      </c>
      <c r="S63" s="37">
        <v>0</v>
      </c>
      <c r="T63" s="37">
        <v>0</v>
      </c>
      <c r="U63" s="37">
        <v>0</v>
      </c>
      <c r="V63" s="37">
        <v>0</v>
      </c>
      <c r="W63" s="37">
        <v>0</v>
      </c>
      <c r="X63" s="37">
        <v>0</v>
      </c>
      <c r="Y63" s="37">
        <v>0</v>
      </c>
      <c r="Z63" s="37">
        <v>0</v>
      </c>
      <c r="AA63" s="37">
        <v>0</v>
      </c>
      <c r="AB63" s="37">
        <v>0</v>
      </c>
      <c r="AC63" s="37">
        <v>0</v>
      </c>
      <c r="AD63" s="37">
        <v>0</v>
      </c>
      <c r="AE63" s="37">
        <v>0</v>
      </c>
      <c r="AF63" s="37">
        <v>0</v>
      </c>
      <c r="AG63" s="37">
        <v>0</v>
      </c>
      <c r="AH63" s="37">
        <v>0</v>
      </c>
      <c r="AI63" s="37">
        <v>0</v>
      </c>
      <c r="AJ63" s="37">
        <v>0</v>
      </c>
      <c r="AK63" s="37">
        <v>0</v>
      </c>
      <c r="AL63" s="37">
        <v>0</v>
      </c>
      <c r="AM63" s="37">
        <v>0</v>
      </c>
      <c r="AN63" s="37">
        <v>0</v>
      </c>
      <c r="AO63" s="37">
        <v>0</v>
      </c>
      <c r="AP63" s="37">
        <v>0</v>
      </c>
      <c r="AQ63" s="37">
        <v>0</v>
      </c>
      <c r="AR63" s="37">
        <v>0</v>
      </c>
      <c r="AS63" s="37">
        <v>0</v>
      </c>
      <c r="AT63" s="37">
        <v>0</v>
      </c>
      <c r="AU63" s="37">
        <v>0</v>
      </c>
      <c r="AV63" s="37">
        <v>0</v>
      </c>
      <c r="AW63" s="37">
        <v>0</v>
      </c>
      <c r="AX63" s="37">
        <v>0</v>
      </c>
      <c r="AY63" s="37">
        <v>0</v>
      </c>
      <c r="AZ63" s="37">
        <v>0</v>
      </c>
      <c r="BA63" s="37">
        <v>0</v>
      </c>
      <c r="BB63" s="37">
        <v>0</v>
      </c>
      <c r="BC63" s="37">
        <v>0</v>
      </c>
      <c r="BD63" s="37">
        <v>0</v>
      </c>
      <c r="BE63" s="37">
        <v>0</v>
      </c>
      <c r="BF63" s="37">
        <v>0</v>
      </c>
      <c r="BG63" s="37">
        <v>0</v>
      </c>
      <c r="BH63" s="37">
        <v>0</v>
      </c>
      <c r="BI63" s="37">
        <v>0</v>
      </c>
      <c r="BJ63" s="37">
        <v>0</v>
      </c>
      <c r="BK63" s="37">
        <v>0</v>
      </c>
      <c r="BL63" s="37">
        <v>0</v>
      </c>
      <c r="BM63" s="37">
        <v>0</v>
      </c>
      <c r="BN63" s="37">
        <v>0</v>
      </c>
      <c r="BO63" s="37">
        <v>0</v>
      </c>
      <c r="BP63" s="37">
        <v>0</v>
      </c>
      <c r="BQ63" s="37">
        <v>0</v>
      </c>
      <c r="BR63" s="37">
        <v>0</v>
      </c>
      <c r="BS63" s="37">
        <v>0</v>
      </c>
      <c r="BT63" s="37">
        <v>0</v>
      </c>
      <c r="BU63" s="37">
        <v>0</v>
      </c>
      <c r="BV63" s="37">
        <v>0</v>
      </c>
      <c r="BW63" s="37">
        <v>0</v>
      </c>
      <c r="BX63" s="37">
        <v>0</v>
      </c>
      <c r="BY63" s="37">
        <v>0</v>
      </c>
      <c r="BZ63" s="37">
        <v>0</v>
      </c>
      <c r="CA63" s="37">
        <v>0</v>
      </c>
      <c r="CB63" s="37">
        <v>0</v>
      </c>
      <c r="CC63" s="37">
        <v>0</v>
      </c>
      <c r="CD63" s="37">
        <v>0</v>
      </c>
      <c r="CE63" s="37">
        <v>0</v>
      </c>
      <c r="CF63" s="37">
        <v>0</v>
      </c>
      <c r="CG63" s="37">
        <v>0</v>
      </c>
      <c r="CH63" s="37">
        <v>0</v>
      </c>
      <c r="CI63" s="37">
        <v>0</v>
      </c>
      <c r="CJ63" s="37">
        <v>0</v>
      </c>
      <c r="CK63" s="37">
        <v>0</v>
      </c>
      <c r="CL63" s="37">
        <v>0</v>
      </c>
      <c r="CM63" s="37">
        <v>0</v>
      </c>
      <c r="CN63" s="37">
        <v>0</v>
      </c>
      <c r="CO63" s="37">
        <v>0</v>
      </c>
      <c r="CP63" s="37">
        <v>0</v>
      </c>
      <c r="CQ63" s="37">
        <v>0</v>
      </c>
      <c r="CR63" s="37">
        <v>0</v>
      </c>
      <c r="CS63" s="37">
        <v>0</v>
      </c>
      <c r="CT63" s="37">
        <v>0</v>
      </c>
      <c r="CU63" s="37">
        <v>0</v>
      </c>
      <c r="CV63" s="37">
        <v>0</v>
      </c>
      <c r="CW63" s="37">
        <v>0</v>
      </c>
      <c r="CX63" s="37">
        <v>0</v>
      </c>
      <c r="CY63" s="37">
        <v>0</v>
      </c>
      <c r="CZ63" s="37">
        <v>0</v>
      </c>
      <c r="DA63" s="37">
        <v>0</v>
      </c>
      <c r="DB63" s="37">
        <v>0</v>
      </c>
      <c r="DC63" s="37">
        <v>0</v>
      </c>
      <c r="DE63" s="45">
        <f t="shared" si="42"/>
        <v>0</v>
      </c>
      <c r="DF63" s="45">
        <f t="shared" si="20"/>
        <v>0</v>
      </c>
      <c r="DG63">
        <f t="shared" si="41"/>
        <v>21</v>
      </c>
      <c r="DH63">
        <v>0</v>
      </c>
    </row>
    <row r="64" spans="1:112" ht="14.4">
      <c r="A64" s="123"/>
      <c r="B64" s="5" t="str">
        <f>$B$55&amp;"9."</f>
        <v>E.2.9.</v>
      </c>
      <c r="C64" s="17" t="s">
        <v>154</v>
      </c>
      <c r="D64" s="5"/>
      <c r="E64" s="191">
        <v>0.21</v>
      </c>
      <c r="F64" s="34">
        <f>H64+NPV(FD,I64:INDEX(I64:DC64,PAL))</f>
        <v>0</v>
      </c>
      <c r="G64" s="34">
        <f>SUMIF($H$5:$DC$5,"&lt;="&amp;PAL,$H64:$DC64)</f>
        <v>0</v>
      </c>
      <c r="H64" s="164">
        <v>0</v>
      </c>
      <c r="I64" s="164">
        <v>0</v>
      </c>
      <c r="J64" s="164">
        <v>0</v>
      </c>
      <c r="K64" s="164">
        <v>0</v>
      </c>
      <c r="L64" s="164">
        <v>0</v>
      </c>
      <c r="M64" s="164">
        <v>0</v>
      </c>
      <c r="N64" s="164">
        <v>0</v>
      </c>
      <c r="O64" s="164">
        <v>0</v>
      </c>
      <c r="P64" s="164">
        <v>0</v>
      </c>
      <c r="Q64" s="164">
        <v>0</v>
      </c>
      <c r="R64" s="164">
        <v>0</v>
      </c>
      <c r="S64" s="165">
        <v>0</v>
      </c>
      <c r="T64" s="165">
        <v>0</v>
      </c>
      <c r="U64" s="165">
        <v>0</v>
      </c>
      <c r="V64" s="165">
        <v>0</v>
      </c>
      <c r="W64" s="165">
        <v>0</v>
      </c>
      <c r="X64" s="165">
        <v>0</v>
      </c>
      <c r="Y64" s="165">
        <v>0</v>
      </c>
      <c r="Z64" s="165">
        <v>0</v>
      </c>
      <c r="AA64" s="165">
        <v>0</v>
      </c>
      <c r="AB64" s="165">
        <v>0</v>
      </c>
      <c r="AC64" s="165">
        <v>0</v>
      </c>
      <c r="AD64" s="165">
        <v>0</v>
      </c>
      <c r="AE64" s="165">
        <v>0</v>
      </c>
      <c r="AF64" s="165">
        <v>0</v>
      </c>
      <c r="AG64" s="165">
        <v>0</v>
      </c>
      <c r="AH64" s="165">
        <v>0</v>
      </c>
      <c r="AI64" s="165">
        <v>0</v>
      </c>
      <c r="AJ64" s="165">
        <v>0</v>
      </c>
      <c r="AK64" s="165">
        <v>0</v>
      </c>
      <c r="AL64" s="165">
        <v>0</v>
      </c>
      <c r="AM64" s="165">
        <v>0</v>
      </c>
      <c r="AN64" s="165">
        <v>0</v>
      </c>
      <c r="AO64" s="165">
        <v>0</v>
      </c>
      <c r="AP64" s="165">
        <v>0</v>
      </c>
      <c r="AQ64" s="165">
        <v>0</v>
      </c>
      <c r="AR64" s="165">
        <v>0</v>
      </c>
      <c r="AS64" s="165">
        <v>0</v>
      </c>
      <c r="AT64" s="165">
        <v>0</v>
      </c>
      <c r="AU64" s="165">
        <v>0</v>
      </c>
      <c r="AV64" s="165">
        <v>0</v>
      </c>
      <c r="AW64" s="165">
        <v>0</v>
      </c>
      <c r="AX64" s="165">
        <v>0</v>
      </c>
      <c r="AY64" s="165">
        <v>0</v>
      </c>
      <c r="AZ64" s="165">
        <v>0</v>
      </c>
      <c r="BA64" s="165">
        <v>0</v>
      </c>
      <c r="BB64" s="165">
        <v>0</v>
      </c>
      <c r="BC64" s="165">
        <v>0</v>
      </c>
      <c r="BD64" s="165">
        <v>0</v>
      </c>
      <c r="BE64" s="165">
        <v>0</v>
      </c>
      <c r="BF64" s="165">
        <v>0</v>
      </c>
      <c r="BG64" s="165">
        <v>0</v>
      </c>
      <c r="BH64" s="165">
        <v>0</v>
      </c>
      <c r="BI64" s="165">
        <v>0</v>
      </c>
      <c r="BJ64" s="165">
        <v>0</v>
      </c>
      <c r="BK64" s="165">
        <v>0</v>
      </c>
      <c r="BL64" s="165">
        <v>0</v>
      </c>
      <c r="BM64" s="165">
        <v>0</v>
      </c>
      <c r="BN64" s="165">
        <v>0</v>
      </c>
      <c r="BO64" s="165">
        <v>0</v>
      </c>
      <c r="BP64" s="165">
        <v>0</v>
      </c>
      <c r="BQ64" s="165">
        <v>0</v>
      </c>
      <c r="BR64" s="165">
        <v>0</v>
      </c>
      <c r="BS64" s="165">
        <v>0</v>
      </c>
      <c r="BT64" s="165">
        <v>0</v>
      </c>
      <c r="BU64" s="165">
        <v>0</v>
      </c>
      <c r="BV64" s="165">
        <v>0</v>
      </c>
      <c r="BW64" s="165">
        <v>0</v>
      </c>
      <c r="BX64" s="165">
        <v>0</v>
      </c>
      <c r="BY64" s="165">
        <v>0</v>
      </c>
      <c r="BZ64" s="165">
        <v>0</v>
      </c>
      <c r="CA64" s="165">
        <v>0</v>
      </c>
      <c r="CB64" s="165">
        <v>0</v>
      </c>
      <c r="CC64" s="165">
        <v>0</v>
      </c>
      <c r="CD64" s="165">
        <v>0</v>
      </c>
      <c r="CE64" s="165">
        <v>0</v>
      </c>
      <c r="CF64" s="165">
        <v>0</v>
      </c>
      <c r="CG64" s="165">
        <v>0</v>
      </c>
      <c r="CH64" s="165">
        <v>0</v>
      </c>
      <c r="CI64" s="165">
        <v>0</v>
      </c>
      <c r="CJ64" s="165">
        <v>0</v>
      </c>
      <c r="CK64" s="165">
        <v>0</v>
      </c>
      <c r="CL64" s="165">
        <v>0</v>
      </c>
      <c r="CM64" s="165">
        <v>0</v>
      </c>
      <c r="CN64" s="165">
        <v>0</v>
      </c>
      <c r="CO64" s="165">
        <v>0</v>
      </c>
      <c r="CP64" s="165">
        <v>0</v>
      </c>
      <c r="CQ64" s="165">
        <v>0</v>
      </c>
      <c r="CR64" s="165">
        <v>0</v>
      </c>
      <c r="CS64" s="165">
        <v>0</v>
      </c>
      <c r="CT64" s="165">
        <v>0</v>
      </c>
      <c r="CU64" s="165">
        <v>0</v>
      </c>
      <c r="CV64" s="165">
        <v>0</v>
      </c>
      <c r="CW64" s="165">
        <v>0</v>
      </c>
      <c r="CX64" s="165">
        <v>0</v>
      </c>
      <c r="CY64" s="165">
        <v>0</v>
      </c>
      <c r="CZ64" s="165">
        <v>0</v>
      </c>
      <c r="DA64" s="165">
        <v>0</v>
      </c>
      <c r="DB64" s="165">
        <v>0</v>
      </c>
      <c r="DC64" s="165">
        <v>0</v>
      </c>
      <c r="DE64" s="45">
        <f t="shared" si="42"/>
        <v>0</v>
      </c>
      <c r="DF64" s="45">
        <f t="shared" si="20"/>
        <v>0</v>
      </c>
      <c r="DG64">
        <f t="shared" si="41"/>
        <v>21</v>
      </c>
      <c r="DH64">
        <v>0</v>
      </c>
    </row>
    <row r="65" spans="1:112" ht="14.4">
      <c r="A65" s="123"/>
      <c r="B65" s="5" t="str">
        <f>$B$55&amp;"L."</f>
        <v>E.2.L.</v>
      </c>
      <c r="C65" s="17" t="s">
        <v>15</v>
      </c>
      <c r="D65" s="5"/>
      <c r="E65" s="191">
        <v>0.21</v>
      </c>
      <c r="F65" s="34">
        <f>H65+NPV(FD,I65:INDEX(I65:DC65,PAL))</f>
        <v>0</v>
      </c>
      <c r="G65" s="34">
        <f>SUMIF($H$5:$DC$5,"&lt;="&amp;PAL,$H65:$DC65)</f>
        <v>0</v>
      </c>
      <c r="H65" s="164">
        <v>0</v>
      </c>
      <c r="I65" s="164">
        <v>0</v>
      </c>
      <c r="J65" s="164">
        <v>0</v>
      </c>
      <c r="K65" s="164">
        <v>0</v>
      </c>
      <c r="L65" s="164">
        <v>0</v>
      </c>
      <c r="M65" s="164">
        <v>0</v>
      </c>
      <c r="N65" s="164">
        <v>0</v>
      </c>
      <c r="O65" s="164">
        <v>0</v>
      </c>
      <c r="P65" s="164">
        <v>0</v>
      </c>
      <c r="Q65" s="164">
        <v>0</v>
      </c>
      <c r="R65" s="164">
        <v>0</v>
      </c>
      <c r="S65" s="164">
        <v>0</v>
      </c>
      <c r="T65" s="164">
        <v>0</v>
      </c>
      <c r="U65" s="164">
        <v>0</v>
      </c>
      <c r="V65" s="164">
        <v>0</v>
      </c>
      <c r="W65" s="164">
        <v>0</v>
      </c>
      <c r="X65" s="164">
        <v>0</v>
      </c>
      <c r="Y65" s="164">
        <v>0</v>
      </c>
      <c r="Z65" s="164">
        <v>0</v>
      </c>
      <c r="AA65" s="164">
        <v>0</v>
      </c>
      <c r="AB65" s="164">
        <v>0</v>
      </c>
      <c r="AC65" s="164">
        <v>0</v>
      </c>
      <c r="AD65" s="164">
        <v>0</v>
      </c>
      <c r="AE65" s="164">
        <v>0</v>
      </c>
      <c r="AF65" s="164">
        <v>0</v>
      </c>
      <c r="AG65" s="164">
        <v>0</v>
      </c>
      <c r="AH65" s="164">
        <v>0</v>
      </c>
      <c r="AI65" s="164">
        <v>0</v>
      </c>
      <c r="AJ65" s="164">
        <v>0</v>
      </c>
      <c r="AK65" s="164">
        <v>0</v>
      </c>
      <c r="AL65" s="164">
        <v>0</v>
      </c>
      <c r="AM65" s="164">
        <v>0</v>
      </c>
      <c r="AN65" s="164">
        <v>0</v>
      </c>
      <c r="AO65" s="164">
        <v>0</v>
      </c>
      <c r="AP65" s="164">
        <v>0</v>
      </c>
      <c r="AQ65" s="165">
        <v>0</v>
      </c>
      <c r="AR65" s="164">
        <v>0</v>
      </c>
      <c r="AS65" s="164">
        <v>0</v>
      </c>
      <c r="AT65" s="164">
        <v>0</v>
      </c>
      <c r="AU65" s="164">
        <v>0</v>
      </c>
      <c r="AV65" s="164">
        <v>0</v>
      </c>
      <c r="AW65" s="164">
        <v>0</v>
      </c>
      <c r="AX65" s="164">
        <v>0</v>
      </c>
      <c r="AY65" s="164">
        <v>0</v>
      </c>
      <c r="AZ65" s="164">
        <v>0</v>
      </c>
      <c r="BA65" s="164">
        <v>0</v>
      </c>
      <c r="BB65" s="164">
        <v>0</v>
      </c>
      <c r="BC65" s="164">
        <v>0</v>
      </c>
      <c r="BD65" s="164">
        <v>0</v>
      </c>
      <c r="BE65" s="164">
        <v>0</v>
      </c>
      <c r="BF65" s="164">
        <v>0</v>
      </c>
      <c r="BG65" s="164">
        <v>0</v>
      </c>
      <c r="BH65" s="164">
        <v>0</v>
      </c>
      <c r="BI65" s="164">
        <v>0</v>
      </c>
      <c r="BJ65" s="164">
        <v>0</v>
      </c>
      <c r="BK65" s="164">
        <v>0</v>
      </c>
      <c r="BL65" s="164">
        <v>0</v>
      </c>
      <c r="BM65" s="164">
        <v>0</v>
      </c>
      <c r="BN65" s="164">
        <v>0</v>
      </c>
      <c r="BO65" s="164">
        <v>0</v>
      </c>
      <c r="BP65" s="164">
        <v>0</v>
      </c>
      <c r="BQ65" s="164">
        <v>0</v>
      </c>
      <c r="BR65" s="164">
        <v>0</v>
      </c>
      <c r="BS65" s="164">
        <v>0</v>
      </c>
      <c r="BT65" s="164">
        <v>0</v>
      </c>
      <c r="BU65" s="164">
        <v>0</v>
      </c>
      <c r="BV65" s="164">
        <v>0</v>
      </c>
      <c r="BW65" s="164">
        <v>0</v>
      </c>
      <c r="BX65" s="164">
        <v>0</v>
      </c>
      <c r="BY65" s="164">
        <v>0</v>
      </c>
      <c r="BZ65" s="164">
        <v>0</v>
      </c>
      <c r="CA65" s="164">
        <v>0</v>
      </c>
      <c r="CB65" s="164">
        <v>0</v>
      </c>
      <c r="CC65" s="164">
        <v>0</v>
      </c>
      <c r="CD65" s="164">
        <v>0</v>
      </c>
      <c r="CE65" s="164">
        <v>0</v>
      </c>
      <c r="CF65" s="164">
        <v>0</v>
      </c>
      <c r="CG65" s="164">
        <v>0</v>
      </c>
      <c r="CH65" s="164">
        <v>0</v>
      </c>
      <c r="CI65" s="164">
        <v>0</v>
      </c>
      <c r="CJ65" s="164">
        <v>0</v>
      </c>
      <c r="CK65" s="164">
        <v>0</v>
      </c>
      <c r="CL65" s="164">
        <v>0</v>
      </c>
      <c r="CM65" s="164">
        <v>0</v>
      </c>
      <c r="CN65" s="164">
        <v>0</v>
      </c>
      <c r="CO65" s="164">
        <v>0</v>
      </c>
      <c r="CP65" s="164">
        <v>0</v>
      </c>
      <c r="CQ65" s="164">
        <v>0</v>
      </c>
      <c r="CR65" s="164">
        <v>0</v>
      </c>
      <c r="CS65" s="164">
        <v>0</v>
      </c>
      <c r="CT65" s="164">
        <v>0</v>
      </c>
      <c r="CU65" s="164">
        <v>0</v>
      </c>
      <c r="CV65" s="164">
        <v>0</v>
      </c>
      <c r="CW65" s="164">
        <v>0</v>
      </c>
      <c r="CX65" s="164">
        <v>0</v>
      </c>
      <c r="CY65" s="164">
        <v>0</v>
      </c>
      <c r="CZ65" s="164">
        <v>0</v>
      </c>
      <c r="DA65" s="164">
        <v>0</v>
      </c>
      <c r="DB65" s="164">
        <v>0</v>
      </c>
      <c r="DC65" s="165">
        <v>0</v>
      </c>
      <c r="DE65" s="45">
        <f t="shared" si="42"/>
        <v>0</v>
      </c>
      <c r="DF65" s="45">
        <f t="shared" si="20"/>
        <v>0</v>
      </c>
      <c r="DG65">
        <f t="shared" si="41"/>
        <v>21</v>
      </c>
      <c r="DH65">
        <f>DG65/(100+DG65)</f>
        <v>0.17355371900826447</v>
      </c>
    </row>
    <row r="66" spans="1:112" ht="14.4">
      <c r="A66" s="123"/>
      <c r="B66" s="5" t="s">
        <v>36</v>
      </c>
      <c r="C66" s="15" t="s">
        <v>204</v>
      </c>
      <c r="D66" s="3"/>
      <c r="E66" s="3"/>
      <c r="F66" s="11">
        <f>SUM(F67:F74)+F75</f>
        <v>0</v>
      </c>
      <c r="G66" s="34">
        <f>SUMIF($H$5:$DC$5,"&lt;="&amp;PAL,$H66:$DC66)</f>
        <v>0</v>
      </c>
      <c r="H66" s="11">
        <f>SUM(H67:H74)+H75</f>
        <v>0</v>
      </c>
      <c r="I66" s="11">
        <f t="shared" ref="I66:BT66" si="43">SUM(I67:I74)+I75</f>
        <v>0</v>
      </c>
      <c r="J66" s="11">
        <f t="shared" si="43"/>
        <v>0</v>
      </c>
      <c r="K66" s="11">
        <f t="shared" si="43"/>
        <v>0</v>
      </c>
      <c r="L66" s="11">
        <f t="shared" si="43"/>
        <v>0</v>
      </c>
      <c r="M66" s="11">
        <f t="shared" si="43"/>
        <v>0</v>
      </c>
      <c r="N66" s="11">
        <f t="shared" si="43"/>
        <v>0</v>
      </c>
      <c r="O66" s="11">
        <f t="shared" si="43"/>
        <v>0</v>
      </c>
      <c r="P66" s="11">
        <f t="shared" si="43"/>
        <v>0</v>
      </c>
      <c r="Q66" s="11">
        <f t="shared" si="43"/>
        <v>0</v>
      </c>
      <c r="R66" s="11">
        <f t="shared" si="43"/>
        <v>0</v>
      </c>
      <c r="S66" s="11">
        <f t="shared" si="43"/>
        <v>0</v>
      </c>
      <c r="T66" s="11">
        <f t="shared" si="43"/>
        <v>0</v>
      </c>
      <c r="U66" s="11">
        <f t="shared" si="43"/>
        <v>0</v>
      </c>
      <c r="V66" s="11">
        <f t="shared" si="43"/>
        <v>0</v>
      </c>
      <c r="W66" s="11">
        <f t="shared" si="43"/>
        <v>0</v>
      </c>
      <c r="X66" s="11">
        <f t="shared" si="43"/>
        <v>0</v>
      </c>
      <c r="Y66" s="11">
        <f t="shared" si="43"/>
        <v>0</v>
      </c>
      <c r="Z66" s="11">
        <f t="shared" si="43"/>
        <v>0</v>
      </c>
      <c r="AA66" s="11">
        <f t="shared" si="43"/>
        <v>0</v>
      </c>
      <c r="AB66" s="11">
        <f t="shared" si="43"/>
        <v>0</v>
      </c>
      <c r="AC66" s="11">
        <f t="shared" si="43"/>
        <v>0</v>
      </c>
      <c r="AD66" s="11">
        <f t="shared" si="43"/>
        <v>0</v>
      </c>
      <c r="AE66" s="11">
        <f t="shared" si="43"/>
        <v>0</v>
      </c>
      <c r="AF66" s="11">
        <f t="shared" si="43"/>
        <v>0</v>
      </c>
      <c r="AG66" s="11">
        <f t="shared" si="43"/>
        <v>0</v>
      </c>
      <c r="AH66" s="11">
        <f t="shared" si="43"/>
        <v>0</v>
      </c>
      <c r="AI66" s="11">
        <f t="shared" si="43"/>
        <v>0</v>
      </c>
      <c r="AJ66" s="11">
        <f t="shared" si="43"/>
        <v>0</v>
      </c>
      <c r="AK66" s="11">
        <f t="shared" si="43"/>
        <v>0</v>
      </c>
      <c r="AL66" s="11">
        <f t="shared" si="43"/>
        <v>0</v>
      </c>
      <c r="AM66" s="11">
        <f t="shared" si="43"/>
        <v>0</v>
      </c>
      <c r="AN66" s="11">
        <f t="shared" si="43"/>
        <v>0</v>
      </c>
      <c r="AO66" s="11">
        <f t="shared" si="43"/>
        <v>0</v>
      </c>
      <c r="AP66" s="11">
        <f t="shared" si="43"/>
        <v>0</v>
      </c>
      <c r="AQ66" s="11">
        <f t="shared" si="43"/>
        <v>0</v>
      </c>
      <c r="AR66" s="11">
        <f t="shared" si="43"/>
        <v>0</v>
      </c>
      <c r="AS66" s="11">
        <f t="shared" si="43"/>
        <v>0</v>
      </c>
      <c r="AT66" s="11">
        <f t="shared" si="43"/>
        <v>0</v>
      </c>
      <c r="AU66" s="11">
        <f t="shared" si="43"/>
        <v>0</v>
      </c>
      <c r="AV66" s="11">
        <f t="shared" si="43"/>
        <v>0</v>
      </c>
      <c r="AW66" s="11">
        <f t="shared" si="43"/>
        <v>0</v>
      </c>
      <c r="AX66" s="11">
        <f t="shared" si="43"/>
        <v>0</v>
      </c>
      <c r="AY66" s="11">
        <f t="shared" si="43"/>
        <v>0</v>
      </c>
      <c r="AZ66" s="11">
        <f t="shared" si="43"/>
        <v>0</v>
      </c>
      <c r="BA66" s="11">
        <f t="shared" si="43"/>
        <v>0</v>
      </c>
      <c r="BB66" s="11">
        <f t="shared" si="43"/>
        <v>0</v>
      </c>
      <c r="BC66" s="11">
        <f t="shared" si="43"/>
        <v>0</v>
      </c>
      <c r="BD66" s="11">
        <f t="shared" si="43"/>
        <v>0</v>
      </c>
      <c r="BE66" s="11">
        <f t="shared" si="43"/>
        <v>0</v>
      </c>
      <c r="BF66" s="11">
        <f t="shared" si="43"/>
        <v>0</v>
      </c>
      <c r="BG66" s="11">
        <f t="shared" si="43"/>
        <v>0</v>
      </c>
      <c r="BH66" s="11">
        <f t="shared" si="43"/>
        <v>0</v>
      </c>
      <c r="BI66" s="11">
        <f t="shared" si="43"/>
        <v>0</v>
      </c>
      <c r="BJ66" s="11">
        <f t="shared" si="43"/>
        <v>0</v>
      </c>
      <c r="BK66" s="11">
        <f t="shared" si="43"/>
        <v>0</v>
      </c>
      <c r="BL66" s="11">
        <f t="shared" si="43"/>
        <v>0</v>
      </c>
      <c r="BM66" s="11">
        <f t="shared" si="43"/>
        <v>0</v>
      </c>
      <c r="BN66" s="11">
        <f t="shared" si="43"/>
        <v>0</v>
      </c>
      <c r="BO66" s="11">
        <f t="shared" si="43"/>
        <v>0</v>
      </c>
      <c r="BP66" s="11">
        <f t="shared" si="43"/>
        <v>0</v>
      </c>
      <c r="BQ66" s="11">
        <f t="shared" si="43"/>
        <v>0</v>
      </c>
      <c r="BR66" s="11">
        <f t="shared" si="43"/>
        <v>0</v>
      </c>
      <c r="BS66" s="11">
        <f t="shared" si="43"/>
        <v>0</v>
      </c>
      <c r="BT66" s="11">
        <f t="shared" si="43"/>
        <v>0</v>
      </c>
      <c r="BU66" s="11">
        <f t="shared" ref="BU66:DC66" si="44">SUM(BU67:BU74)+BU75</f>
        <v>0</v>
      </c>
      <c r="BV66" s="11">
        <f t="shared" si="44"/>
        <v>0</v>
      </c>
      <c r="BW66" s="11">
        <f t="shared" si="44"/>
        <v>0</v>
      </c>
      <c r="BX66" s="11">
        <f t="shared" si="44"/>
        <v>0</v>
      </c>
      <c r="BY66" s="11">
        <f t="shared" si="44"/>
        <v>0</v>
      </c>
      <c r="BZ66" s="11">
        <f t="shared" si="44"/>
        <v>0</v>
      </c>
      <c r="CA66" s="11">
        <f t="shared" si="44"/>
        <v>0</v>
      </c>
      <c r="CB66" s="11">
        <f t="shared" si="44"/>
        <v>0</v>
      </c>
      <c r="CC66" s="11">
        <f t="shared" si="44"/>
        <v>0</v>
      </c>
      <c r="CD66" s="11">
        <f t="shared" si="44"/>
        <v>0</v>
      </c>
      <c r="CE66" s="11">
        <f t="shared" si="44"/>
        <v>0</v>
      </c>
      <c r="CF66" s="11">
        <f t="shared" si="44"/>
        <v>0</v>
      </c>
      <c r="CG66" s="11">
        <f t="shared" si="44"/>
        <v>0</v>
      </c>
      <c r="CH66" s="11">
        <f t="shared" si="44"/>
        <v>0</v>
      </c>
      <c r="CI66" s="11">
        <f t="shared" si="44"/>
        <v>0</v>
      </c>
      <c r="CJ66" s="11">
        <f t="shared" si="44"/>
        <v>0</v>
      </c>
      <c r="CK66" s="11">
        <f t="shared" si="44"/>
        <v>0</v>
      </c>
      <c r="CL66" s="11">
        <f t="shared" si="44"/>
        <v>0</v>
      </c>
      <c r="CM66" s="11">
        <f t="shared" si="44"/>
        <v>0</v>
      </c>
      <c r="CN66" s="11">
        <f t="shared" si="44"/>
        <v>0</v>
      </c>
      <c r="CO66" s="11">
        <f t="shared" si="44"/>
        <v>0</v>
      </c>
      <c r="CP66" s="11">
        <f t="shared" si="44"/>
        <v>0</v>
      </c>
      <c r="CQ66" s="11">
        <f t="shared" si="44"/>
        <v>0</v>
      </c>
      <c r="CR66" s="11">
        <f t="shared" si="44"/>
        <v>0</v>
      </c>
      <c r="CS66" s="11">
        <f t="shared" si="44"/>
        <v>0</v>
      </c>
      <c r="CT66" s="11">
        <f t="shared" si="44"/>
        <v>0</v>
      </c>
      <c r="CU66" s="11">
        <f t="shared" si="44"/>
        <v>0</v>
      </c>
      <c r="CV66" s="11">
        <f t="shared" si="44"/>
        <v>0</v>
      </c>
      <c r="CW66" s="11">
        <f t="shared" si="44"/>
        <v>0</v>
      </c>
      <c r="CX66" s="11">
        <f t="shared" si="44"/>
        <v>0</v>
      </c>
      <c r="CY66" s="11">
        <f t="shared" si="44"/>
        <v>0</v>
      </c>
      <c r="CZ66" s="11">
        <f t="shared" si="44"/>
        <v>0</v>
      </c>
      <c r="DA66" s="11">
        <f t="shared" si="44"/>
        <v>0</v>
      </c>
      <c r="DB66" s="11">
        <f t="shared" si="44"/>
        <v>0</v>
      </c>
      <c r="DC66" s="11">
        <f t="shared" si="44"/>
        <v>0</v>
      </c>
      <c r="DF66" s="45">
        <f t="shared" si="20"/>
        <v>0</v>
      </c>
    </row>
    <row r="67" spans="1:112" ht="14.4">
      <c r="A67" s="123"/>
      <c r="B67" s="5" t="str">
        <f>$B$66&amp;"1."</f>
        <v>E.3.1.</v>
      </c>
      <c r="C67" s="163" t="s">
        <v>41</v>
      </c>
      <c r="D67" s="6"/>
      <c r="E67" s="191">
        <v>0.21</v>
      </c>
      <c r="F67" s="34">
        <f>H67+NPV(FD,I67:INDEX(I67:DC67,PAL))</f>
        <v>0</v>
      </c>
      <c r="G67" s="34">
        <f>SUMIF($H$5:$DC$5,"&lt;="&amp;PAL,$H67:$DC67)</f>
        <v>0</v>
      </c>
      <c r="H67" s="37">
        <v>0</v>
      </c>
      <c r="I67" s="37">
        <v>0</v>
      </c>
      <c r="J67" s="37">
        <v>0</v>
      </c>
      <c r="K67" s="37">
        <v>0</v>
      </c>
      <c r="L67" s="37">
        <v>0</v>
      </c>
      <c r="M67" s="37">
        <v>0</v>
      </c>
      <c r="N67" s="37">
        <v>0</v>
      </c>
      <c r="O67" s="37">
        <v>0</v>
      </c>
      <c r="P67" s="37">
        <v>0</v>
      </c>
      <c r="Q67" s="37">
        <v>0</v>
      </c>
      <c r="R67" s="37">
        <v>0</v>
      </c>
      <c r="S67" s="37">
        <v>0</v>
      </c>
      <c r="T67" s="37">
        <v>0</v>
      </c>
      <c r="U67" s="37">
        <v>0</v>
      </c>
      <c r="V67" s="37">
        <v>0</v>
      </c>
      <c r="W67" s="37">
        <v>0</v>
      </c>
      <c r="X67" s="37">
        <v>0</v>
      </c>
      <c r="Y67" s="37">
        <v>0</v>
      </c>
      <c r="Z67" s="37">
        <v>0</v>
      </c>
      <c r="AA67" s="37">
        <v>0</v>
      </c>
      <c r="AB67" s="37">
        <v>0</v>
      </c>
      <c r="AC67" s="37">
        <v>0</v>
      </c>
      <c r="AD67" s="37">
        <v>0</v>
      </c>
      <c r="AE67" s="37">
        <v>0</v>
      </c>
      <c r="AF67" s="37">
        <v>0</v>
      </c>
      <c r="AG67" s="37">
        <v>0</v>
      </c>
      <c r="AH67" s="37">
        <v>0</v>
      </c>
      <c r="AI67" s="37">
        <v>0</v>
      </c>
      <c r="AJ67" s="37">
        <v>0</v>
      </c>
      <c r="AK67" s="37">
        <v>0</v>
      </c>
      <c r="AL67" s="37">
        <v>0</v>
      </c>
      <c r="AM67" s="37">
        <v>0</v>
      </c>
      <c r="AN67" s="37">
        <v>0</v>
      </c>
      <c r="AO67" s="37">
        <v>0</v>
      </c>
      <c r="AP67" s="37">
        <v>0</v>
      </c>
      <c r="AQ67" s="37">
        <v>0</v>
      </c>
      <c r="AR67" s="37">
        <v>0</v>
      </c>
      <c r="AS67" s="37">
        <v>0</v>
      </c>
      <c r="AT67" s="37">
        <v>0</v>
      </c>
      <c r="AU67" s="37">
        <v>0</v>
      </c>
      <c r="AV67" s="37">
        <v>0</v>
      </c>
      <c r="AW67" s="37">
        <v>0</v>
      </c>
      <c r="AX67" s="37">
        <v>0</v>
      </c>
      <c r="AY67" s="37">
        <v>0</v>
      </c>
      <c r="AZ67" s="37">
        <v>0</v>
      </c>
      <c r="BA67" s="37">
        <v>0</v>
      </c>
      <c r="BB67" s="37">
        <v>0</v>
      </c>
      <c r="BC67" s="37">
        <v>0</v>
      </c>
      <c r="BD67" s="37">
        <v>0</v>
      </c>
      <c r="BE67" s="37">
        <v>0</v>
      </c>
      <c r="BF67" s="37">
        <v>0</v>
      </c>
      <c r="BG67" s="37">
        <v>0</v>
      </c>
      <c r="BH67" s="37">
        <v>0</v>
      </c>
      <c r="BI67" s="37">
        <v>0</v>
      </c>
      <c r="BJ67" s="37">
        <v>0</v>
      </c>
      <c r="BK67" s="37">
        <v>0</v>
      </c>
      <c r="BL67" s="37">
        <v>0</v>
      </c>
      <c r="BM67" s="37">
        <v>0</v>
      </c>
      <c r="BN67" s="37">
        <v>0</v>
      </c>
      <c r="BO67" s="37">
        <v>0</v>
      </c>
      <c r="BP67" s="37">
        <v>0</v>
      </c>
      <c r="BQ67" s="37">
        <v>0</v>
      </c>
      <c r="BR67" s="37">
        <v>0</v>
      </c>
      <c r="BS67" s="37">
        <v>0</v>
      </c>
      <c r="BT67" s="37">
        <v>0</v>
      </c>
      <c r="BU67" s="37">
        <v>0</v>
      </c>
      <c r="BV67" s="37">
        <v>0</v>
      </c>
      <c r="BW67" s="37">
        <v>0</v>
      </c>
      <c r="BX67" s="37">
        <v>0</v>
      </c>
      <c r="BY67" s="37">
        <v>0</v>
      </c>
      <c r="BZ67" s="37">
        <v>0</v>
      </c>
      <c r="CA67" s="37">
        <v>0</v>
      </c>
      <c r="CB67" s="37">
        <v>0</v>
      </c>
      <c r="CC67" s="37">
        <v>0</v>
      </c>
      <c r="CD67" s="37">
        <v>0</v>
      </c>
      <c r="CE67" s="37">
        <v>0</v>
      </c>
      <c r="CF67" s="37">
        <v>0</v>
      </c>
      <c r="CG67" s="37">
        <v>0</v>
      </c>
      <c r="CH67" s="37">
        <v>0</v>
      </c>
      <c r="CI67" s="37">
        <v>0</v>
      </c>
      <c r="CJ67" s="37">
        <v>0</v>
      </c>
      <c r="CK67" s="37">
        <v>0</v>
      </c>
      <c r="CL67" s="37">
        <v>0</v>
      </c>
      <c r="CM67" s="37">
        <v>0</v>
      </c>
      <c r="CN67" s="37">
        <v>0</v>
      </c>
      <c r="CO67" s="37">
        <v>0</v>
      </c>
      <c r="CP67" s="37">
        <v>0</v>
      </c>
      <c r="CQ67" s="37">
        <v>0</v>
      </c>
      <c r="CR67" s="37">
        <v>0</v>
      </c>
      <c r="CS67" s="37">
        <v>0</v>
      </c>
      <c r="CT67" s="37">
        <v>0</v>
      </c>
      <c r="CU67" s="37">
        <v>0</v>
      </c>
      <c r="CV67" s="37">
        <v>0</v>
      </c>
      <c r="CW67" s="37">
        <v>0</v>
      </c>
      <c r="CX67" s="37">
        <v>0</v>
      </c>
      <c r="CY67" s="37">
        <v>0</v>
      </c>
      <c r="CZ67" s="37">
        <v>0</v>
      </c>
      <c r="DA67" s="37">
        <v>0</v>
      </c>
      <c r="DB67" s="37">
        <v>0</v>
      </c>
      <c r="DC67" s="37">
        <v>0</v>
      </c>
      <c r="DE67" s="45">
        <f>COUNTBLANK(H67:DC67)</f>
        <v>0</v>
      </c>
      <c r="DF67" s="45">
        <f t="shared" si="20"/>
        <v>0</v>
      </c>
      <c r="DG67">
        <f t="shared" ref="DG67:DG76" si="45">IF(ISNUMBER(E67),E67*100,0)</f>
        <v>21</v>
      </c>
      <c r="DH67">
        <v>0</v>
      </c>
    </row>
    <row r="68" spans="1:112" ht="14.4">
      <c r="A68" s="123"/>
      <c r="B68" s="5" t="str">
        <f>$B$66&amp;"2."</f>
        <v>E.3.2.</v>
      </c>
      <c r="C68" s="163" t="s">
        <v>41</v>
      </c>
      <c r="D68" s="6"/>
      <c r="E68" s="191">
        <v>0.21</v>
      </c>
      <c r="F68" s="34">
        <f>H68+NPV(FD,I68:INDEX(I68:DC68,PAL))</f>
        <v>0</v>
      </c>
      <c r="G68" s="34">
        <f>SUMIF($H$5:$DC$5,"&lt;="&amp;PAL,$H68:$DC68)</f>
        <v>0</v>
      </c>
      <c r="H68" s="37">
        <v>0</v>
      </c>
      <c r="I68" s="37">
        <v>0</v>
      </c>
      <c r="J68" s="37">
        <v>0</v>
      </c>
      <c r="K68" s="37">
        <v>0</v>
      </c>
      <c r="L68" s="37">
        <v>0</v>
      </c>
      <c r="M68" s="37">
        <v>0</v>
      </c>
      <c r="N68" s="37">
        <v>0</v>
      </c>
      <c r="O68" s="37">
        <v>0</v>
      </c>
      <c r="P68" s="37">
        <v>0</v>
      </c>
      <c r="Q68" s="37">
        <v>0</v>
      </c>
      <c r="R68" s="37">
        <v>0</v>
      </c>
      <c r="S68" s="37">
        <v>0</v>
      </c>
      <c r="T68" s="37">
        <v>0</v>
      </c>
      <c r="U68" s="37">
        <v>0</v>
      </c>
      <c r="V68" s="37">
        <v>0</v>
      </c>
      <c r="W68" s="37">
        <v>0</v>
      </c>
      <c r="X68" s="37">
        <v>0</v>
      </c>
      <c r="Y68" s="37">
        <v>0</v>
      </c>
      <c r="Z68" s="37">
        <v>0</v>
      </c>
      <c r="AA68" s="37">
        <v>0</v>
      </c>
      <c r="AB68" s="37">
        <v>0</v>
      </c>
      <c r="AC68" s="37">
        <v>0</v>
      </c>
      <c r="AD68" s="37">
        <v>0</v>
      </c>
      <c r="AE68" s="37">
        <v>0</v>
      </c>
      <c r="AF68" s="37">
        <v>0</v>
      </c>
      <c r="AG68" s="37">
        <v>0</v>
      </c>
      <c r="AH68" s="37">
        <v>0</v>
      </c>
      <c r="AI68" s="37">
        <v>0</v>
      </c>
      <c r="AJ68" s="37">
        <v>0</v>
      </c>
      <c r="AK68" s="37">
        <v>0</v>
      </c>
      <c r="AL68" s="37">
        <v>0</v>
      </c>
      <c r="AM68" s="37">
        <v>0</v>
      </c>
      <c r="AN68" s="37">
        <v>0</v>
      </c>
      <c r="AO68" s="37">
        <v>0</v>
      </c>
      <c r="AP68" s="37">
        <v>0</v>
      </c>
      <c r="AQ68" s="37">
        <v>0</v>
      </c>
      <c r="AR68" s="37">
        <v>0</v>
      </c>
      <c r="AS68" s="37">
        <v>0</v>
      </c>
      <c r="AT68" s="37">
        <v>0</v>
      </c>
      <c r="AU68" s="37">
        <v>0</v>
      </c>
      <c r="AV68" s="37">
        <v>0</v>
      </c>
      <c r="AW68" s="37">
        <v>0</v>
      </c>
      <c r="AX68" s="37">
        <v>0</v>
      </c>
      <c r="AY68" s="37">
        <v>0</v>
      </c>
      <c r="AZ68" s="37">
        <v>0</v>
      </c>
      <c r="BA68" s="37">
        <v>0</v>
      </c>
      <c r="BB68" s="37">
        <v>0</v>
      </c>
      <c r="BC68" s="37">
        <v>0</v>
      </c>
      <c r="BD68" s="37">
        <v>0</v>
      </c>
      <c r="BE68" s="37">
        <v>0</v>
      </c>
      <c r="BF68" s="37">
        <v>0</v>
      </c>
      <c r="BG68" s="37">
        <v>0</v>
      </c>
      <c r="BH68" s="37">
        <v>0</v>
      </c>
      <c r="BI68" s="37">
        <v>0</v>
      </c>
      <c r="BJ68" s="37">
        <v>0</v>
      </c>
      <c r="BK68" s="37">
        <v>0</v>
      </c>
      <c r="BL68" s="37">
        <v>0</v>
      </c>
      <c r="BM68" s="37">
        <v>0</v>
      </c>
      <c r="BN68" s="37">
        <v>0</v>
      </c>
      <c r="BO68" s="37">
        <v>0</v>
      </c>
      <c r="BP68" s="37">
        <v>0</v>
      </c>
      <c r="BQ68" s="37">
        <v>0</v>
      </c>
      <c r="BR68" s="37">
        <v>0</v>
      </c>
      <c r="BS68" s="37">
        <v>0</v>
      </c>
      <c r="BT68" s="37">
        <v>0</v>
      </c>
      <c r="BU68" s="37">
        <v>0</v>
      </c>
      <c r="BV68" s="37">
        <v>0</v>
      </c>
      <c r="BW68" s="37">
        <v>0</v>
      </c>
      <c r="BX68" s="37">
        <v>0</v>
      </c>
      <c r="BY68" s="37">
        <v>0</v>
      </c>
      <c r="BZ68" s="37">
        <v>0</v>
      </c>
      <c r="CA68" s="37">
        <v>0</v>
      </c>
      <c r="CB68" s="37">
        <v>0</v>
      </c>
      <c r="CC68" s="37">
        <v>0</v>
      </c>
      <c r="CD68" s="37">
        <v>0</v>
      </c>
      <c r="CE68" s="37">
        <v>0</v>
      </c>
      <c r="CF68" s="37">
        <v>0</v>
      </c>
      <c r="CG68" s="37">
        <v>0</v>
      </c>
      <c r="CH68" s="37">
        <v>0</v>
      </c>
      <c r="CI68" s="37">
        <v>0</v>
      </c>
      <c r="CJ68" s="37">
        <v>0</v>
      </c>
      <c r="CK68" s="37">
        <v>0</v>
      </c>
      <c r="CL68" s="37">
        <v>0</v>
      </c>
      <c r="CM68" s="37">
        <v>0</v>
      </c>
      <c r="CN68" s="37">
        <v>0</v>
      </c>
      <c r="CO68" s="37">
        <v>0</v>
      </c>
      <c r="CP68" s="37">
        <v>0</v>
      </c>
      <c r="CQ68" s="37">
        <v>0</v>
      </c>
      <c r="CR68" s="37">
        <v>0</v>
      </c>
      <c r="CS68" s="37">
        <v>0</v>
      </c>
      <c r="CT68" s="37">
        <v>0</v>
      </c>
      <c r="CU68" s="37">
        <v>0</v>
      </c>
      <c r="CV68" s="37">
        <v>0</v>
      </c>
      <c r="CW68" s="37">
        <v>0</v>
      </c>
      <c r="CX68" s="37">
        <v>0</v>
      </c>
      <c r="CY68" s="37">
        <v>0</v>
      </c>
      <c r="CZ68" s="37">
        <v>0</v>
      </c>
      <c r="DA68" s="37">
        <v>0</v>
      </c>
      <c r="DB68" s="37">
        <v>0</v>
      </c>
      <c r="DC68" s="37">
        <v>0</v>
      </c>
      <c r="DE68" s="45">
        <f t="shared" ref="DE68:DE76" si="46">COUNTBLANK(H68:DC68)</f>
        <v>0</v>
      </c>
      <c r="DF68" s="45">
        <f t="shared" si="20"/>
        <v>0</v>
      </c>
      <c r="DG68">
        <f t="shared" si="45"/>
        <v>21</v>
      </c>
      <c r="DH68">
        <v>0</v>
      </c>
    </row>
    <row r="69" spans="1:112" ht="14.4">
      <c r="A69" s="123"/>
      <c r="B69" s="5" t="str">
        <f>$B$66&amp;"3."</f>
        <v>E.3.3.</v>
      </c>
      <c r="C69" s="163" t="s">
        <v>41</v>
      </c>
      <c r="D69" s="6"/>
      <c r="E69" s="191">
        <v>0.21</v>
      </c>
      <c r="F69" s="34">
        <f>H69+NPV(FD,I69:INDEX(I69:DC69,PAL))</f>
        <v>0</v>
      </c>
      <c r="G69" s="34">
        <f>SUMIF($H$5:$DC$5,"&lt;="&amp;PAL,$H69:$DC69)</f>
        <v>0</v>
      </c>
      <c r="H69" s="37">
        <v>0</v>
      </c>
      <c r="I69" s="37">
        <v>0</v>
      </c>
      <c r="J69" s="37">
        <v>0</v>
      </c>
      <c r="K69" s="37">
        <v>0</v>
      </c>
      <c r="L69" s="37">
        <v>0</v>
      </c>
      <c r="M69" s="37">
        <v>0</v>
      </c>
      <c r="N69" s="37">
        <v>0</v>
      </c>
      <c r="O69" s="37">
        <v>0</v>
      </c>
      <c r="P69" s="37">
        <v>0</v>
      </c>
      <c r="Q69" s="37">
        <v>0</v>
      </c>
      <c r="R69" s="37">
        <v>0</v>
      </c>
      <c r="S69" s="37">
        <v>0</v>
      </c>
      <c r="T69" s="37">
        <v>0</v>
      </c>
      <c r="U69" s="37">
        <v>0</v>
      </c>
      <c r="V69" s="37">
        <v>0</v>
      </c>
      <c r="W69" s="37">
        <v>0</v>
      </c>
      <c r="X69" s="37">
        <v>0</v>
      </c>
      <c r="Y69" s="37">
        <v>0</v>
      </c>
      <c r="Z69" s="37">
        <v>0</v>
      </c>
      <c r="AA69" s="37">
        <v>0</v>
      </c>
      <c r="AB69" s="37">
        <v>0</v>
      </c>
      <c r="AC69" s="37">
        <v>0</v>
      </c>
      <c r="AD69" s="37">
        <v>0</v>
      </c>
      <c r="AE69" s="37">
        <v>0</v>
      </c>
      <c r="AF69" s="37">
        <v>0</v>
      </c>
      <c r="AG69" s="37">
        <v>0</v>
      </c>
      <c r="AH69" s="37">
        <v>0</v>
      </c>
      <c r="AI69" s="37">
        <v>0</v>
      </c>
      <c r="AJ69" s="37">
        <v>0</v>
      </c>
      <c r="AK69" s="37">
        <v>0</v>
      </c>
      <c r="AL69" s="37">
        <v>0</v>
      </c>
      <c r="AM69" s="37">
        <v>0</v>
      </c>
      <c r="AN69" s="37">
        <v>0</v>
      </c>
      <c r="AO69" s="37">
        <v>0</v>
      </c>
      <c r="AP69" s="37">
        <v>0</v>
      </c>
      <c r="AQ69" s="37">
        <v>0</v>
      </c>
      <c r="AR69" s="37">
        <v>0</v>
      </c>
      <c r="AS69" s="37">
        <v>0</v>
      </c>
      <c r="AT69" s="37">
        <v>0</v>
      </c>
      <c r="AU69" s="37">
        <v>0</v>
      </c>
      <c r="AV69" s="37">
        <v>0</v>
      </c>
      <c r="AW69" s="37">
        <v>0</v>
      </c>
      <c r="AX69" s="37">
        <v>0</v>
      </c>
      <c r="AY69" s="37">
        <v>0</v>
      </c>
      <c r="AZ69" s="37">
        <v>0</v>
      </c>
      <c r="BA69" s="37">
        <v>0</v>
      </c>
      <c r="BB69" s="37">
        <v>0</v>
      </c>
      <c r="BC69" s="37">
        <v>0</v>
      </c>
      <c r="BD69" s="37">
        <v>0</v>
      </c>
      <c r="BE69" s="37">
        <v>0</v>
      </c>
      <c r="BF69" s="37">
        <v>0</v>
      </c>
      <c r="BG69" s="37">
        <v>0</v>
      </c>
      <c r="BH69" s="37">
        <v>0</v>
      </c>
      <c r="BI69" s="37">
        <v>0</v>
      </c>
      <c r="BJ69" s="37">
        <v>0</v>
      </c>
      <c r="BK69" s="37">
        <v>0</v>
      </c>
      <c r="BL69" s="37">
        <v>0</v>
      </c>
      <c r="BM69" s="37">
        <v>0</v>
      </c>
      <c r="BN69" s="37">
        <v>0</v>
      </c>
      <c r="BO69" s="37">
        <v>0</v>
      </c>
      <c r="BP69" s="37">
        <v>0</v>
      </c>
      <c r="BQ69" s="37">
        <v>0</v>
      </c>
      <c r="BR69" s="37">
        <v>0</v>
      </c>
      <c r="BS69" s="37">
        <v>0</v>
      </c>
      <c r="BT69" s="37">
        <v>0</v>
      </c>
      <c r="BU69" s="37">
        <v>0</v>
      </c>
      <c r="BV69" s="37">
        <v>0</v>
      </c>
      <c r="BW69" s="37">
        <v>0</v>
      </c>
      <c r="BX69" s="37">
        <v>0</v>
      </c>
      <c r="BY69" s="37">
        <v>0</v>
      </c>
      <c r="BZ69" s="37">
        <v>0</v>
      </c>
      <c r="CA69" s="37">
        <v>0</v>
      </c>
      <c r="CB69" s="37">
        <v>0</v>
      </c>
      <c r="CC69" s="37">
        <v>0</v>
      </c>
      <c r="CD69" s="37">
        <v>0</v>
      </c>
      <c r="CE69" s="37">
        <v>0</v>
      </c>
      <c r="CF69" s="37">
        <v>0</v>
      </c>
      <c r="CG69" s="37">
        <v>0</v>
      </c>
      <c r="CH69" s="37">
        <v>0</v>
      </c>
      <c r="CI69" s="37">
        <v>0</v>
      </c>
      <c r="CJ69" s="37">
        <v>0</v>
      </c>
      <c r="CK69" s="37">
        <v>0</v>
      </c>
      <c r="CL69" s="37">
        <v>0</v>
      </c>
      <c r="CM69" s="37">
        <v>0</v>
      </c>
      <c r="CN69" s="37">
        <v>0</v>
      </c>
      <c r="CO69" s="37">
        <v>0</v>
      </c>
      <c r="CP69" s="37">
        <v>0</v>
      </c>
      <c r="CQ69" s="37">
        <v>0</v>
      </c>
      <c r="CR69" s="37">
        <v>0</v>
      </c>
      <c r="CS69" s="37">
        <v>0</v>
      </c>
      <c r="CT69" s="37">
        <v>0</v>
      </c>
      <c r="CU69" s="37">
        <v>0</v>
      </c>
      <c r="CV69" s="37">
        <v>0</v>
      </c>
      <c r="CW69" s="37">
        <v>0</v>
      </c>
      <c r="CX69" s="37">
        <v>0</v>
      </c>
      <c r="CY69" s="37">
        <v>0</v>
      </c>
      <c r="CZ69" s="37">
        <v>0</v>
      </c>
      <c r="DA69" s="37">
        <v>0</v>
      </c>
      <c r="DB69" s="37">
        <v>0</v>
      </c>
      <c r="DC69" s="37">
        <v>0</v>
      </c>
      <c r="DE69" s="45">
        <f t="shared" si="46"/>
        <v>0</v>
      </c>
      <c r="DF69" s="45">
        <f t="shared" si="20"/>
        <v>0</v>
      </c>
      <c r="DG69">
        <f t="shared" si="45"/>
        <v>21</v>
      </c>
      <c r="DH69">
        <v>0</v>
      </c>
    </row>
    <row r="70" spans="1:112" ht="14.4">
      <c r="A70" s="123"/>
      <c r="B70" s="5" t="str">
        <f>$B$66&amp;"4."</f>
        <v>E.3.4.</v>
      </c>
      <c r="C70" s="163" t="s">
        <v>41</v>
      </c>
      <c r="D70" s="6"/>
      <c r="E70" s="191">
        <v>0.21</v>
      </c>
      <c r="F70" s="34">
        <f>H70+NPV(FD,I70:INDEX(I70:DC70,PAL))</f>
        <v>0</v>
      </c>
      <c r="G70" s="34">
        <f>SUMIF($H$5:$DC$5,"&lt;="&amp;PAL,$H70:$DC70)</f>
        <v>0</v>
      </c>
      <c r="H70" s="37">
        <v>0</v>
      </c>
      <c r="I70" s="37">
        <v>0</v>
      </c>
      <c r="J70" s="37">
        <v>0</v>
      </c>
      <c r="K70" s="37">
        <v>0</v>
      </c>
      <c r="L70" s="37">
        <v>0</v>
      </c>
      <c r="M70" s="37">
        <v>0</v>
      </c>
      <c r="N70" s="37">
        <v>0</v>
      </c>
      <c r="O70" s="37">
        <v>0</v>
      </c>
      <c r="P70" s="37">
        <v>0</v>
      </c>
      <c r="Q70" s="37">
        <v>0</v>
      </c>
      <c r="R70" s="37">
        <v>0</v>
      </c>
      <c r="S70" s="37">
        <v>0</v>
      </c>
      <c r="T70" s="37">
        <v>0</v>
      </c>
      <c r="U70" s="37">
        <v>0</v>
      </c>
      <c r="V70" s="37">
        <v>0</v>
      </c>
      <c r="W70" s="37">
        <v>0</v>
      </c>
      <c r="X70" s="37">
        <v>0</v>
      </c>
      <c r="Y70" s="37">
        <v>0</v>
      </c>
      <c r="Z70" s="37">
        <v>0</v>
      </c>
      <c r="AA70" s="37">
        <v>0</v>
      </c>
      <c r="AB70" s="37">
        <v>0</v>
      </c>
      <c r="AC70" s="37">
        <v>0</v>
      </c>
      <c r="AD70" s="37">
        <v>0</v>
      </c>
      <c r="AE70" s="37">
        <v>0</v>
      </c>
      <c r="AF70" s="37">
        <v>0</v>
      </c>
      <c r="AG70" s="37">
        <v>0</v>
      </c>
      <c r="AH70" s="37">
        <v>0</v>
      </c>
      <c r="AI70" s="37">
        <v>0</v>
      </c>
      <c r="AJ70" s="37">
        <v>0</v>
      </c>
      <c r="AK70" s="37">
        <v>0</v>
      </c>
      <c r="AL70" s="37">
        <v>0</v>
      </c>
      <c r="AM70" s="37">
        <v>0</v>
      </c>
      <c r="AN70" s="37">
        <v>0</v>
      </c>
      <c r="AO70" s="37">
        <v>0</v>
      </c>
      <c r="AP70" s="37">
        <v>0</v>
      </c>
      <c r="AQ70" s="37">
        <v>0</v>
      </c>
      <c r="AR70" s="37">
        <v>0</v>
      </c>
      <c r="AS70" s="37">
        <v>0</v>
      </c>
      <c r="AT70" s="37">
        <v>0</v>
      </c>
      <c r="AU70" s="37">
        <v>0</v>
      </c>
      <c r="AV70" s="37">
        <v>0</v>
      </c>
      <c r="AW70" s="37">
        <v>0</v>
      </c>
      <c r="AX70" s="37">
        <v>0</v>
      </c>
      <c r="AY70" s="37">
        <v>0</v>
      </c>
      <c r="AZ70" s="37">
        <v>0</v>
      </c>
      <c r="BA70" s="37">
        <v>0</v>
      </c>
      <c r="BB70" s="37">
        <v>0</v>
      </c>
      <c r="BC70" s="37">
        <v>0</v>
      </c>
      <c r="BD70" s="37">
        <v>0</v>
      </c>
      <c r="BE70" s="37">
        <v>0</v>
      </c>
      <c r="BF70" s="37">
        <v>0</v>
      </c>
      <c r="BG70" s="37">
        <v>0</v>
      </c>
      <c r="BH70" s="37">
        <v>0</v>
      </c>
      <c r="BI70" s="37">
        <v>0</v>
      </c>
      <c r="BJ70" s="37">
        <v>0</v>
      </c>
      <c r="BK70" s="37">
        <v>0</v>
      </c>
      <c r="BL70" s="37">
        <v>0</v>
      </c>
      <c r="BM70" s="37">
        <v>0</v>
      </c>
      <c r="BN70" s="37">
        <v>0</v>
      </c>
      <c r="BO70" s="37">
        <v>0</v>
      </c>
      <c r="BP70" s="37">
        <v>0</v>
      </c>
      <c r="BQ70" s="37">
        <v>0</v>
      </c>
      <c r="BR70" s="37">
        <v>0</v>
      </c>
      <c r="BS70" s="37">
        <v>0</v>
      </c>
      <c r="BT70" s="37">
        <v>0</v>
      </c>
      <c r="BU70" s="37">
        <v>0</v>
      </c>
      <c r="BV70" s="37">
        <v>0</v>
      </c>
      <c r="BW70" s="37">
        <v>0</v>
      </c>
      <c r="BX70" s="37">
        <v>0</v>
      </c>
      <c r="BY70" s="37">
        <v>0</v>
      </c>
      <c r="BZ70" s="37">
        <v>0</v>
      </c>
      <c r="CA70" s="37">
        <v>0</v>
      </c>
      <c r="CB70" s="37">
        <v>0</v>
      </c>
      <c r="CC70" s="37">
        <v>0</v>
      </c>
      <c r="CD70" s="37">
        <v>0</v>
      </c>
      <c r="CE70" s="37">
        <v>0</v>
      </c>
      <c r="CF70" s="37">
        <v>0</v>
      </c>
      <c r="CG70" s="37">
        <v>0</v>
      </c>
      <c r="CH70" s="37">
        <v>0</v>
      </c>
      <c r="CI70" s="37">
        <v>0</v>
      </c>
      <c r="CJ70" s="37">
        <v>0</v>
      </c>
      <c r="CK70" s="37">
        <v>0</v>
      </c>
      <c r="CL70" s="37">
        <v>0</v>
      </c>
      <c r="CM70" s="37">
        <v>0</v>
      </c>
      <c r="CN70" s="37">
        <v>0</v>
      </c>
      <c r="CO70" s="37">
        <v>0</v>
      </c>
      <c r="CP70" s="37">
        <v>0</v>
      </c>
      <c r="CQ70" s="37">
        <v>0</v>
      </c>
      <c r="CR70" s="37">
        <v>0</v>
      </c>
      <c r="CS70" s="37">
        <v>0</v>
      </c>
      <c r="CT70" s="37">
        <v>0</v>
      </c>
      <c r="CU70" s="37">
        <v>0</v>
      </c>
      <c r="CV70" s="37">
        <v>0</v>
      </c>
      <c r="CW70" s="37">
        <v>0</v>
      </c>
      <c r="CX70" s="37">
        <v>0</v>
      </c>
      <c r="CY70" s="37">
        <v>0</v>
      </c>
      <c r="CZ70" s="37">
        <v>0</v>
      </c>
      <c r="DA70" s="37">
        <v>0</v>
      </c>
      <c r="DB70" s="37">
        <v>0</v>
      </c>
      <c r="DC70" s="37">
        <v>0</v>
      </c>
      <c r="DE70" s="45">
        <f t="shared" si="46"/>
        <v>0</v>
      </c>
      <c r="DF70" s="45">
        <f t="shared" si="20"/>
        <v>0</v>
      </c>
      <c r="DG70">
        <f t="shared" si="45"/>
        <v>21</v>
      </c>
      <c r="DH70">
        <v>0</v>
      </c>
    </row>
    <row r="71" spans="1:112" ht="14.4">
      <c r="A71" s="123"/>
      <c r="B71" s="5" t="str">
        <f>$B$66&amp;"5."</f>
        <v>E.3.5.</v>
      </c>
      <c r="C71" s="163" t="s">
        <v>41</v>
      </c>
      <c r="D71" s="6"/>
      <c r="E71" s="191">
        <v>0.21</v>
      </c>
      <c r="F71" s="34">
        <f>H71+NPV(FD,I71:INDEX(I71:DC71,PAL))</f>
        <v>0</v>
      </c>
      <c r="G71" s="34">
        <f>SUMIF($H$5:$DC$5,"&lt;="&amp;PAL,$H71:$DC71)</f>
        <v>0</v>
      </c>
      <c r="H71" s="37">
        <v>0</v>
      </c>
      <c r="I71" s="37">
        <v>0</v>
      </c>
      <c r="J71" s="37">
        <v>0</v>
      </c>
      <c r="K71" s="37">
        <v>0</v>
      </c>
      <c r="L71" s="37">
        <v>0</v>
      </c>
      <c r="M71" s="37">
        <v>0</v>
      </c>
      <c r="N71" s="37">
        <v>0</v>
      </c>
      <c r="O71" s="37">
        <v>0</v>
      </c>
      <c r="P71" s="37">
        <v>0</v>
      </c>
      <c r="Q71" s="37">
        <v>0</v>
      </c>
      <c r="R71" s="37">
        <v>0</v>
      </c>
      <c r="S71" s="37">
        <v>0</v>
      </c>
      <c r="T71" s="37">
        <v>0</v>
      </c>
      <c r="U71" s="37">
        <v>0</v>
      </c>
      <c r="V71" s="37">
        <v>0</v>
      </c>
      <c r="W71" s="37">
        <v>0</v>
      </c>
      <c r="X71" s="37">
        <v>0</v>
      </c>
      <c r="Y71" s="37">
        <v>0</v>
      </c>
      <c r="Z71" s="37">
        <v>0</v>
      </c>
      <c r="AA71" s="37">
        <v>0</v>
      </c>
      <c r="AB71" s="37">
        <v>0</v>
      </c>
      <c r="AC71" s="37">
        <v>0</v>
      </c>
      <c r="AD71" s="37">
        <v>0</v>
      </c>
      <c r="AE71" s="37">
        <v>0</v>
      </c>
      <c r="AF71" s="37">
        <v>0</v>
      </c>
      <c r="AG71" s="37">
        <v>0</v>
      </c>
      <c r="AH71" s="37">
        <v>0</v>
      </c>
      <c r="AI71" s="37">
        <v>0</v>
      </c>
      <c r="AJ71" s="37">
        <v>0</v>
      </c>
      <c r="AK71" s="37">
        <v>0</v>
      </c>
      <c r="AL71" s="37">
        <v>0</v>
      </c>
      <c r="AM71" s="37">
        <v>0</v>
      </c>
      <c r="AN71" s="37">
        <v>0</v>
      </c>
      <c r="AO71" s="37">
        <v>0</v>
      </c>
      <c r="AP71" s="37">
        <v>0</v>
      </c>
      <c r="AQ71" s="37">
        <v>0</v>
      </c>
      <c r="AR71" s="37">
        <v>0</v>
      </c>
      <c r="AS71" s="37">
        <v>0</v>
      </c>
      <c r="AT71" s="37">
        <v>0</v>
      </c>
      <c r="AU71" s="37">
        <v>0</v>
      </c>
      <c r="AV71" s="37">
        <v>0</v>
      </c>
      <c r="AW71" s="37">
        <v>0</v>
      </c>
      <c r="AX71" s="37">
        <v>0</v>
      </c>
      <c r="AY71" s="37">
        <v>0</v>
      </c>
      <c r="AZ71" s="37">
        <v>0</v>
      </c>
      <c r="BA71" s="37">
        <v>0</v>
      </c>
      <c r="BB71" s="37">
        <v>0</v>
      </c>
      <c r="BC71" s="37">
        <v>0</v>
      </c>
      <c r="BD71" s="37">
        <v>0</v>
      </c>
      <c r="BE71" s="37">
        <v>0</v>
      </c>
      <c r="BF71" s="37">
        <v>0</v>
      </c>
      <c r="BG71" s="37">
        <v>0</v>
      </c>
      <c r="BH71" s="37">
        <v>0</v>
      </c>
      <c r="BI71" s="37">
        <v>0</v>
      </c>
      <c r="BJ71" s="37">
        <v>0</v>
      </c>
      <c r="BK71" s="37">
        <v>0</v>
      </c>
      <c r="BL71" s="37">
        <v>0</v>
      </c>
      <c r="BM71" s="37">
        <v>0</v>
      </c>
      <c r="BN71" s="37">
        <v>0</v>
      </c>
      <c r="BO71" s="37">
        <v>0</v>
      </c>
      <c r="BP71" s="37">
        <v>0</v>
      </c>
      <c r="BQ71" s="37">
        <v>0</v>
      </c>
      <c r="BR71" s="37">
        <v>0</v>
      </c>
      <c r="BS71" s="37">
        <v>0</v>
      </c>
      <c r="BT71" s="37">
        <v>0</v>
      </c>
      <c r="BU71" s="37">
        <v>0</v>
      </c>
      <c r="BV71" s="37">
        <v>0</v>
      </c>
      <c r="BW71" s="37">
        <v>0</v>
      </c>
      <c r="BX71" s="37">
        <v>0</v>
      </c>
      <c r="BY71" s="37">
        <v>0</v>
      </c>
      <c r="BZ71" s="37">
        <v>0</v>
      </c>
      <c r="CA71" s="37">
        <v>0</v>
      </c>
      <c r="CB71" s="37">
        <v>0</v>
      </c>
      <c r="CC71" s="37">
        <v>0</v>
      </c>
      <c r="CD71" s="37">
        <v>0</v>
      </c>
      <c r="CE71" s="37">
        <v>0</v>
      </c>
      <c r="CF71" s="37">
        <v>0</v>
      </c>
      <c r="CG71" s="37">
        <v>0</v>
      </c>
      <c r="CH71" s="37">
        <v>0</v>
      </c>
      <c r="CI71" s="37">
        <v>0</v>
      </c>
      <c r="CJ71" s="37">
        <v>0</v>
      </c>
      <c r="CK71" s="37">
        <v>0</v>
      </c>
      <c r="CL71" s="37">
        <v>0</v>
      </c>
      <c r="CM71" s="37">
        <v>0</v>
      </c>
      <c r="CN71" s="37">
        <v>0</v>
      </c>
      <c r="CO71" s="37">
        <v>0</v>
      </c>
      <c r="CP71" s="37">
        <v>0</v>
      </c>
      <c r="CQ71" s="37">
        <v>0</v>
      </c>
      <c r="CR71" s="37">
        <v>0</v>
      </c>
      <c r="CS71" s="37">
        <v>0</v>
      </c>
      <c r="CT71" s="37">
        <v>0</v>
      </c>
      <c r="CU71" s="37">
        <v>0</v>
      </c>
      <c r="CV71" s="37">
        <v>0</v>
      </c>
      <c r="CW71" s="37">
        <v>0</v>
      </c>
      <c r="CX71" s="37">
        <v>0</v>
      </c>
      <c r="CY71" s="37">
        <v>0</v>
      </c>
      <c r="CZ71" s="37">
        <v>0</v>
      </c>
      <c r="DA71" s="37">
        <v>0</v>
      </c>
      <c r="DB71" s="37">
        <v>0</v>
      </c>
      <c r="DC71" s="37">
        <v>0</v>
      </c>
      <c r="DE71" s="45">
        <f t="shared" si="46"/>
        <v>0</v>
      </c>
      <c r="DF71" s="45">
        <f t="shared" si="20"/>
        <v>0</v>
      </c>
      <c r="DG71">
        <f t="shared" si="45"/>
        <v>21</v>
      </c>
      <c r="DH71">
        <v>0</v>
      </c>
    </row>
    <row r="72" spans="1:112" ht="14.4">
      <c r="A72" s="123"/>
      <c r="B72" s="5" t="str">
        <f>$B$66&amp;"6."</f>
        <v>E.3.6.</v>
      </c>
      <c r="C72" s="163" t="s">
        <v>41</v>
      </c>
      <c r="D72" s="6"/>
      <c r="E72" s="191">
        <v>0.21</v>
      </c>
      <c r="F72" s="34">
        <f>H72+NPV(FD,I72:INDEX(I72:DC72,PAL))</f>
        <v>0</v>
      </c>
      <c r="G72" s="34">
        <f>SUMIF($H$5:$DC$5,"&lt;="&amp;PAL,$H72:$DC72)</f>
        <v>0</v>
      </c>
      <c r="H72" s="37">
        <v>0</v>
      </c>
      <c r="I72" s="37">
        <v>0</v>
      </c>
      <c r="J72" s="37">
        <v>0</v>
      </c>
      <c r="K72" s="37">
        <v>0</v>
      </c>
      <c r="L72" s="37">
        <v>0</v>
      </c>
      <c r="M72" s="37">
        <v>0</v>
      </c>
      <c r="N72" s="37">
        <v>0</v>
      </c>
      <c r="O72" s="37">
        <v>0</v>
      </c>
      <c r="P72" s="37">
        <v>0</v>
      </c>
      <c r="Q72" s="37">
        <v>0</v>
      </c>
      <c r="R72" s="37">
        <v>0</v>
      </c>
      <c r="S72" s="37">
        <v>0</v>
      </c>
      <c r="T72" s="37">
        <v>0</v>
      </c>
      <c r="U72" s="37">
        <v>0</v>
      </c>
      <c r="V72" s="37">
        <v>0</v>
      </c>
      <c r="W72" s="37">
        <v>0</v>
      </c>
      <c r="X72" s="37">
        <v>0</v>
      </c>
      <c r="Y72" s="37">
        <v>0</v>
      </c>
      <c r="Z72" s="37">
        <v>0</v>
      </c>
      <c r="AA72" s="37">
        <v>0</v>
      </c>
      <c r="AB72" s="37">
        <v>0</v>
      </c>
      <c r="AC72" s="37">
        <v>0</v>
      </c>
      <c r="AD72" s="37">
        <v>0</v>
      </c>
      <c r="AE72" s="37">
        <v>0</v>
      </c>
      <c r="AF72" s="37">
        <v>0</v>
      </c>
      <c r="AG72" s="37">
        <v>0</v>
      </c>
      <c r="AH72" s="37">
        <v>0</v>
      </c>
      <c r="AI72" s="37">
        <v>0</v>
      </c>
      <c r="AJ72" s="37">
        <v>0</v>
      </c>
      <c r="AK72" s="37">
        <v>0</v>
      </c>
      <c r="AL72" s="37">
        <v>0</v>
      </c>
      <c r="AM72" s="37">
        <v>0</v>
      </c>
      <c r="AN72" s="37">
        <v>0</v>
      </c>
      <c r="AO72" s="37">
        <v>0</v>
      </c>
      <c r="AP72" s="37">
        <v>0</v>
      </c>
      <c r="AQ72" s="37">
        <v>0</v>
      </c>
      <c r="AR72" s="37">
        <v>0</v>
      </c>
      <c r="AS72" s="37">
        <v>0</v>
      </c>
      <c r="AT72" s="37">
        <v>0</v>
      </c>
      <c r="AU72" s="37">
        <v>0</v>
      </c>
      <c r="AV72" s="37">
        <v>0</v>
      </c>
      <c r="AW72" s="37">
        <v>0</v>
      </c>
      <c r="AX72" s="37">
        <v>0</v>
      </c>
      <c r="AY72" s="37">
        <v>0</v>
      </c>
      <c r="AZ72" s="37">
        <v>0</v>
      </c>
      <c r="BA72" s="37">
        <v>0</v>
      </c>
      <c r="BB72" s="37">
        <v>0</v>
      </c>
      <c r="BC72" s="37">
        <v>0</v>
      </c>
      <c r="BD72" s="37">
        <v>0</v>
      </c>
      <c r="BE72" s="37">
        <v>0</v>
      </c>
      <c r="BF72" s="37">
        <v>0</v>
      </c>
      <c r="BG72" s="37">
        <v>0</v>
      </c>
      <c r="BH72" s="37">
        <v>0</v>
      </c>
      <c r="BI72" s="37">
        <v>0</v>
      </c>
      <c r="BJ72" s="37">
        <v>0</v>
      </c>
      <c r="BK72" s="37">
        <v>0</v>
      </c>
      <c r="BL72" s="37">
        <v>0</v>
      </c>
      <c r="BM72" s="37">
        <v>0</v>
      </c>
      <c r="BN72" s="37">
        <v>0</v>
      </c>
      <c r="BO72" s="37">
        <v>0</v>
      </c>
      <c r="BP72" s="37">
        <v>0</v>
      </c>
      <c r="BQ72" s="37">
        <v>0</v>
      </c>
      <c r="BR72" s="37">
        <v>0</v>
      </c>
      <c r="BS72" s="37">
        <v>0</v>
      </c>
      <c r="BT72" s="37">
        <v>0</v>
      </c>
      <c r="BU72" s="37">
        <v>0</v>
      </c>
      <c r="BV72" s="37">
        <v>0</v>
      </c>
      <c r="BW72" s="37">
        <v>0</v>
      </c>
      <c r="BX72" s="37">
        <v>0</v>
      </c>
      <c r="BY72" s="37">
        <v>0</v>
      </c>
      <c r="BZ72" s="37">
        <v>0</v>
      </c>
      <c r="CA72" s="37">
        <v>0</v>
      </c>
      <c r="CB72" s="37">
        <v>0</v>
      </c>
      <c r="CC72" s="37">
        <v>0</v>
      </c>
      <c r="CD72" s="37">
        <v>0</v>
      </c>
      <c r="CE72" s="37">
        <v>0</v>
      </c>
      <c r="CF72" s="37">
        <v>0</v>
      </c>
      <c r="CG72" s="37">
        <v>0</v>
      </c>
      <c r="CH72" s="37">
        <v>0</v>
      </c>
      <c r="CI72" s="37">
        <v>0</v>
      </c>
      <c r="CJ72" s="37">
        <v>0</v>
      </c>
      <c r="CK72" s="37">
        <v>0</v>
      </c>
      <c r="CL72" s="37">
        <v>0</v>
      </c>
      <c r="CM72" s="37">
        <v>0</v>
      </c>
      <c r="CN72" s="37">
        <v>0</v>
      </c>
      <c r="CO72" s="37">
        <v>0</v>
      </c>
      <c r="CP72" s="37">
        <v>0</v>
      </c>
      <c r="CQ72" s="37">
        <v>0</v>
      </c>
      <c r="CR72" s="37">
        <v>0</v>
      </c>
      <c r="CS72" s="37">
        <v>0</v>
      </c>
      <c r="CT72" s="37">
        <v>0</v>
      </c>
      <c r="CU72" s="37">
        <v>0</v>
      </c>
      <c r="CV72" s="37">
        <v>0</v>
      </c>
      <c r="CW72" s="37">
        <v>0</v>
      </c>
      <c r="CX72" s="37">
        <v>0</v>
      </c>
      <c r="CY72" s="37">
        <v>0</v>
      </c>
      <c r="CZ72" s="37">
        <v>0</v>
      </c>
      <c r="DA72" s="37">
        <v>0</v>
      </c>
      <c r="DB72" s="37">
        <v>0</v>
      </c>
      <c r="DC72" s="37">
        <v>0</v>
      </c>
      <c r="DE72" s="45">
        <f t="shared" si="46"/>
        <v>0</v>
      </c>
      <c r="DF72" s="45">
        <f t="shared" si="20"/>
        <v>0</v>
      </c>
      <c r="DG72">
        <f t="shared" si="45"/>
        <v>21</v>
      </c>
      <c r="DH72">
        <v>0</v>
      </c>
    </row>
    <row r="73" spans="1:112" ht="14.4">
      <c r="A73" s="123"/>
      <c r="B73" s="5" t="str">
        <f>$B$66&amp;"7."</f>
        <v>E.3.7.</v>
      </c>
      <c r="C73" s="163" t="s">
        <v>41</v>
      </c>
      <c r="D73" s="6"/>
      <c r="E73" s="191">
        <v>0.21</v>
      </c>
      <c r="F73" s="34">
        <f>H73+NPV(FD,I73:INDEX(I73:DC73,PAL))</f>
        <v>0</v>
      </c>
      <c r="G73" s="34">
        <f>SUMIF($H$5:$DC$5,"&lt;="&amp;PAL,$H73:$DC73)</f>
        <v>0</v>
      </c>
      <c r="H73" s="37">
        <v>0</v>
      </c>
      <c r="I73" s="37">
        <v>0</v>
      </c>
      <c r="J73" s="37">
        <v>0</v>
      </c>
      <c r="K73" s="37">
        <v>0</v>
      </c>
      <c r="L73" s="37">
        <v>0</v>
      </c>
      <c r="M73" s="37">
        <v>0</v>
      </c>
      <c r="N73" s="37">
        <v>0</v>
      </c>
      <c r="O73" s="37">
        <v>0</v>
      </c>
      <c r="P73" s="37">
        <v>0</v>
      </c>
      <c r="Q73" s="37">
        <v>0</v>
      </c>
      <c r="R73" s="37">
        <v>0</v>
      </c>
      <c r="S73" s="37">
        <v>0</v>
      </c>
      <c r="T73" s="37">
        <v>0</v>
      </c>
      <c r="U73" s="37">
        <v>0</v>
      </c>
      <c r="V73" s="37">
        <v>0</v>
      </c>
      <c r="W73" s="37">
        <v>0</v>
      </c>
      <c r="X73" s="37">
        <v>0</v>
      </c>
      <c r="Y73" s="37">
        <v>0</v>
      </c>
      <c r="Z73" s="37">
        <v>0</v>
      </c>
      <c r="AA73" s="37">
        <v>0</v>
      </c>
      <c r="AB73" s="37">
        <v>0</v>
      </c>
      <c r="AC73" s="37">
        <v>0</v>
      </c>
      <c r="AD73" s="37">
        <v>0</v>
      </c>
      <c r="AE73" s="37">
        <v>0</v>
      </c>
      <c r="AF73" s="37">
        <v>0</v>
      </c>
      <c r="AG73" s="37">
        <v>0</v>
      </c>
      <c r="AH73" s="37">
        <v>0</v>
      </c>
      <c r="AI73" s="37">
        <v>0</v>
      </c>
      <c r="AJ73" s="37">
        <v>0</v>
      </c>
      <c r="AK73" s="37">
        <v>0</v>
      </c>
      <c r="AL73" s="37">
        <v>0</v>
      </c>
      <c r="AM73" s="37">
        <v>0</v>
      </c>
      <c r="AN73" s="37">
        <v>0</v>
      </c>
      <c r="AO73" s="37">
        <v>0</v>
      </c>
      <c r="AP73" s="37">
        <v>0</v>
      </c>
      <c r="AQ73" s="37">
        <v>0</v>
      </c>
      <c r="AR73" s="37">
        <v>0</v>
      </c>
      <c r="AS73" s="37">
        <v>0</v>
      </c>
      <c r="AT73" s="37">
        <v>0</v>
      </c>
      <c r="AU73" s="37">
        <v>0</v>
      </c>
      <c r="AV73" s="37">
        <v>0</v>
      </c>
      <c r="AW73" s="37">
        <v>0</v>
      </c>
      <c r="AX73" s="37">
        <v>0</v>
      </c>
      <c r="AY73" s="37">
        <v>0</v>
      </c>
      <c r="AZ73" s="37">
        <v>0</v>
      </c>
      <c r="BA73" s="37">
        <v>0</v>
      </c>
      <c r="BB73" s="37">
        <v>0</v>
      </c>
      <c r="BC73" s="37">
        <v>0</v>
      </c>
      <c r="BD73" s="37">
        <v>0</v>
      </c>
      <c r="BE73" s="37">
        <v>0</v>
      </c>
      <c r="BF73" s="37">
        <v>0</v>
      </c>
      <c r="BG73" s="37">
        <v>0</v>
      </c>
      <c r="BH73" s="37">
        <v>0</v>
      </c>
      <c r="BI73" s="37">
        <v>0</v>
      </c>
      <c r="BJ73" s="37">
        <v>0</v>
      </c>
      <c r="BK73" s="37">
        <v>0</v>
      </c>
      <c r="BL73" s="37">
        <v>0</v>
      </c>
      <c r="BM73" s="37">
        <v>0</v>
      </c>
      <c r="BN73" s="37">
        <v>0</v>
      </c>
      <c r="BO73" s="37">
        <v>0</v>
      </c>
      <c r="BP73" s="37">
        <v>0</v>
      </c>
      <c r="BQ73" s="37">
        <v>0</v>
      </c>
      <c r="BR73" s="37">
        <v>0</v>
      </c>
      <c r="BS73" s="37">
        <v>0</v>
      </c>
      <c r="BT73" s="37">
        <v>0</v>
      </c>
      <c r="BU73" s="37">
        <v>0</v>
      </c>
      <c r="BV73" s="37">
        <v>0</v>
      </c>
      <c r="BW73" s="37">
        <v>0</v>
      </c>
      <c r="BX73" s="37">
        <v>0</v>
      </c>
      <c r="BY73" s="37">
        <v>0</v>
      </c>
      <c r="BZ73" s="37">
        <v>0</v>
      </c>
      <c r="CA73" s="37">
        <v>0</v>
      </c>
      <c r="CB73" s="37">
        <v>0</v>
      </c>
      <c r="CC73" s="37">
        <v>0</v>
      </c>
      <c r="CD73" s="37">
        <v>0</v>
      </c>
      <c r="CE73" s="37">
        <v>0</v>
      </c>
      <c r="CF73" s="37">
        <v>0</v>
      </c>
      <c r="CG73" s="37">
        <v>0</v>
      </c>
      <c r="CH73" s="37">
        <v>0</v>
      </c>
      <c r="CI73" s="37">
        <v>0</v>
      </c>
      <c r="CJ73" s="37">
        <v>0</v>
      </c>
      <c r="CK73" s="37">
        <v>0</v>
      </c>
      <c r="CL73" s="37">
        <v>0</v>
      </c>
      <c r="CM73" s="37">
        <v>0</v>
      </c>
      <c r="CN73" s="37">
        <v>0</v>
      </c>
      <c r="CO73" s="37">
        <v>0</v>
      </c>
      <c r="CP73" s="37">
        <v>0</v>
      </c>
      <c r="CQ73" s="37">
        <v>0</v>
      </c>
      <c r="CR73" s="37">
        <v>0</v>
      </c>
      <c r="CS73" s="37">
        <v>0</v>
      </c>
      <c r="CT73" s="37">
        <v>0</v>
      </c>
      <c r="CU73" s="37">
        <v>0</v>
      </c>
      <c r="CV73" s="37">
        <v>0</v>
      </c>
      <c r="CW73" s="37">
        <v>0</v>
      </c>
      <c r="CX73" s="37">
        <v>0</v>
      </c>
      <c r="CY73" s="37">
        <v>0</v>
      </c>
      <c r="CZ73" s="37">
        <v>0</v>
      </c>
      <c r="DA73" s="37">
        <v>0</v>
      </c>
      <c r="DB73" s="37">
        <v>0</v>
      </c>
      <c r="DC73" s="37">
        <v>0</v>
      </c>
      <c r="DE73" s="45">
        <f t="shared" si="46"/>
        <v>0</v>
      </c>
      <c r="DF73" s="45">
        <f t="shared" si="20"/>
        <v>0</v>
      </c>
      <c r="DG73">
        <f t="shared" si="45"/>
        <v>21</v>
      </c>
      <c r="DH73">
        <v>0</v>
      </c>
    </row>
    <row r="74" spans="1:112" ht="14.4">
      <c r="A74" s="123"/>
      <c r="B74" s="5" t="str">
        <f>$B$66&amp;"8."</f>
        <v>E.3.8.</v>
      </c>
      <c r="C74" s="163" t="s">
        <v>41</v>
      </c>
      <c r="D74" s="6"/>
      <c r="E74" s="191">
        <v>0.21</v>
      </c>
      <c r="F74" s="34">
        <f>H74+NPV(FD,I74:INDEX(I74:DC74,PAL))</f>
        <v>0</v>
      </c>
      <c r="G74" s="34">
        <f>SUMIF($H$5:$DC$5,"&lt;="&amp;PAL,$H74:$DC74)</f>
        <v>0</v>
      </c>
      <c r="H74" s="37">
        <v>0</v>
      </c>
      <c r="I74" s="37">
        <v>0</v>
      </c>
      <c r="J74" s="37">
        <v>0</v>
      </c>
      <c r="K74" s="37">
        <v>0</v>
      </c>
      <c r="L74" s="37">
        <v>0</v>
      </c>
      <c r="M74" s="37">
        <v>0</v>
      </c>
      <c r="N74" s="37">
        <v>0</v>
      </c>
      <c r="O74" s="37">
        <v>0</v>
      </c>
      <c r="P74" s="37">
        <v>0</v>
      </c>
      <c r="Q74" s="37">
        <v>0</v>
      </c>
      <c r="R74" s="37">
        <v>0</v>
      </c>
      <c r="S74" s="37">
        <v>0</v>
      </c>
      <c r="T74" s="37">
        <v>0</v>
      </c>
      <c r="U74" s="37">
        <v>0</v>
      </c>
      <c r="V74" s="37">
        <v>0</v>
      </c>
      <c r="W74" s="37">
        <v>0</v>
      </c>
      <c r="X74" s="37">
        <v>0</v>
      </c>
      <c r="Y74" s="37">
        <v>0</v>
      </c>
      <c r="Z74" s="37">
        <v>0</v>
      </c>
      <c r="AA74" s="37">
        <v>0</v>
      </c>
      <c r="AB74" s="37">
        <v>0</v>
      </c>
      <c r="AC74" s="37">
        <v>0</v>
      </c>
      <c r="AD74" s="37">
        <v>0</v>
      </c>
      <c r="AE74" s="37">
        <v>0</v>
      </c>
      <c r="AF74" s="37">
        <v>0</v>
      </c>
      <c r="AG74" s="37">
        <v>0</v>
      </c>
      <c r="AH74" s="37">
        <v>0</v>
      </c>
      <c r="AI74" s="37">
        <v>0</v>
      </c>
      <c r="AJ74" s="37">
        <v>0</v>
      </c>
      <c r="AK74" s="37">
        <v>0</v>
      </c>
      <c r="AL74" s="37">
        <v>0</v>
      </c>
      <c r="AM74" s="37">
        <v>0</v>
      </c>
      <c r="AN74" s="37">
        <v>0</v>
      </c>
      <c r="AO74" s="37">
        <v>0</v>
      </c>
      <c r="AP74" s="37">
        <v>0</v>
      </c>
      <c r="AQ74" s="37">
        <v>0</v>
      </c>
      <c r="AR74" s="37">
        <v>0</v>
      </c>
      <c r="AS74" s="37">
        <v>0</v>
      </c>
      <c r="AT74" s="37">
        <v>0</v>
      </c>
      <c r="AU74" s="37">
        <v>0</v>
      </c>
      <c r="AV74" s="37">
        <v>0</v>
      </c>
      <c r="AW74" s="37">
        <v>0</v>
      </c>
      <c r="AX74" s="37">
        <v>0</v>
      </c>
      <c r="AY74" s="37">
        <v>0</v>
      </c>
      <c r="AZ74" s="37">
        <v>0</v>
      </c>
      <c r="BA74" s="37">
        <v>0</v>
      </c>
      <c r="BB74" s="37">
        <v>0</v>
      </c>
      <c r="BC74" s="37">
        <v>0</v>
      </c>
      <c r="BD74" s="37">
        <v>0</v>
      </c>
      <c r="BE74" s="37">
        <v>0</v>
      </c>
      <c r="BF74" s="37">
        <v>0</v>
      </c>
      <c r="BG74" s="37">
        <v>0</v>
      </c>
      <c r="BH74" s="37">
        <v>0</v>
      </c>
      <c r="BI74" s="37">
        <v>0</v>
      </c>
      <c r="BJ74" s="37">
        <v>0</v>
      </c>
      <c r="BK74" s="37">
        <v>0</v>
      </c>
      <c r="BL74" s="37">
        <v>0</v>
      </c>
      <c r="BM74" s="37">
        <v>0</v>
      </c>
      <c r="BN74" s="37">
        <v>0</v>
      </c>
      <c r="BO74" s="37">
        <v>0</v>
      </c>
      <c r="BP74" s="37">
        <v>0</v>
      </c>
      <c r="BQ74" s="37">
        <v>0</v>
      </c>
      <c r="BR74" s="37">
        <v>0</v>
      </c>
      <c r="BS74" s="37">
        <v>0</v>
      </c>
      <c r="BT74" s="37">
        <v>0</v>
      </c>
      <c r="BU74" s="37">
        <v>0</v>
      </c>
      <c r="BV74" s="37">
        <v>0</v>
      </c>
      <c r="BW74" s="37">
        <v>0</v>
      </c>
      <c r="BX74" s="37">
        <v>0</v>
      </c>
      <c r="BY74" s="37">
        <v>0</v>
      </c>
      <c r="BZ74" s="37">
        <v>0</v>
      </c>
      <c r="CA74" s="37">
        <v>0</v>
      </c>
      <c r="CB74" s="37">
        <v>0</v>
      </c>
      <c r="CC74" s="37">
        <v>0</v>
      </c>
      <c r="CD74" s="37">
        <v>0</v>
      </c>
      <c r="CE74" s="37">
        <v>0</v>
      </c>
      <c r="CF74" s="37">
        <v>0</v>
      </c>
      <c r="CG74" s="37">
        <v>0</v>
      </c>
      <c r="CH74" s="37">
        <v>0</v>
      </c>
      <c r="CI74" s="37">
        <v>0</v>
      </c>
      <c r="CJ74" s="37">
        <v>0</v>
      </c>
      <c r="CK74" s="37">
        <v>0</v>
      </c>
      <c r="CL74" s="37">
        <v>0</v>
      </c>
      <c r="CM74" s="37">
        <v>0</v>
      </c>
      <c r="CN74" s="37">
        <v>0</v>
      </c>
      <c r="CO74" s="37">
        <v>0</v>
      </c>
      <c r="CP74" s="37">
        <v>0</v>
      </c>
      <c r="CQ74" s="37">
        <v>0</v>
      </c>
      <c r="CR74" s="37">
        <v>0</v>
      </c>
      <c r="CS74" s="37">
        <v>0</v>
      </c>
      <c r="CT74" s="37">
        <v>0</v>
      </c>
      <c r="CU74" s="37">
        <v>0</v>
      </c>
      <c r="CV74" s="37">
        <v>0</v>
      </c>
      <c r="CW74" s="37">
        <v>0</v>
      </c>
      <c r="CX74" s="37">
        <v>0</v>
      </c>
      <c r="CY74" s="37">
        <v>0</v>
      </c>
      <c r="CZ74" s="37">
        <v>0</v>
      </c>
      <c r="DA74" s="37">
        <v>0</v>
      </c>
      <c r="DB74" s="37">
        <v>0</v>
      </c>
      <c r="DC74" s="37">
        <v>0</v>
      </c>
      <c r="DE74" s="45">
        <f t="shared" si="46"/>
        <v>0</v>
      </c>
      <c r="DF74" s="45">
        <f t="shared" si="20"/>
        <v>0</v>
      </c>
      <c r="DG74">
        <f t="shared" si="45"/>
        <v>21</v>
      </c>
      <c r="DH74">
        <v>0</v>
      </c>
    </row>
    <row r="75" spans="1:112" ht="14.4">
      <c r="A75" s="123"/>
      <c r="B75" s="5" t="str">
        <f>$B$66&amp;"9."</f>
        <v>E.3.9.</v>
      </c>
      <c r="C75" s="17" t="s">
        <v>154</v>
      </c>
      <c r="D75" s="5"/>
      <c r="E75" s="191">
        <v>0.21</v>
      </c>
      <c r="F75" s="34">
        <f>H75+NPV(FD,I75:INDEX(I75:DC75,PAL))</f>
        <v>0</v>
      </c>
      <c r="G75" s="34">
        <f>SUMIF($H$5:$DC$5,"&lt;="&amp;PAL,$H75:$DC75)</f>
        <v>0</v>
      </c>
      <c r="H75" s="164">
        <v>0</v>
      </c>
      <c r="I75" s="164">
        <v>0</v>
      </c>
      <c r="J75" s="164">
        <v>0</v>
      </c>
      <c r="K75" s="164">
        <v>0</v>
      </c>
      <c r="L75" s="164">
        <v>0</v>
      </c>
      <c r="M75" s="164">
        <v>0</v>
      </c>
      <c r="N75" s="164">
        <v>0</v>
      </c>
      <c r="O75" s="164">
        <v>0</v>
      </c>
      <c r="P75" s="164">
        <v>0</v>
      </c>
      <c r="Q75" s="164">
        <v>0</v>
      </c>
      <c r="R75" s="164">
        <v>0</v>
      </c>
      <c r="S75" s="165">
        <v>0</v>
      </c>
      <c r="T75" s="165">
        <v>0</v>
      </c>
      <c r="U75" s="165">
        <v>0</v>
      </c>
      <c r="V75" s="165">
        <v>0</v>
      </c>
      <c r="W75" s="165">
        <v>0</v>
      </c>
      <c r="X75" s="165">
        <v>0</v>
      </c>
      <c r="Y75" s="165">
        <v>0</v>
      </c>
      <c r="Z75" s="165">
        <v>0</v>
      </c>
      <c r="AA75" s="165">
        <v>0</v>
      </c>
      <c r="AB75" s="165">
        <v>0</v>
      </c>
      <c r="AC75" s="165">
        <v>0</v>
      </c>
      <c r="AD75" s="165">
        <v>0</v>
      </c>
      <c r="AE75" s="165">
        <v>0</v>
      </c>
      <c r="AF75" s="165">
        <v>0</v>
      </c>
      <c r="AG75" s="165">
        <v>0</v>
      </c>
      <c r="AH75" s="165">
        <v>0</v>
      </c>
      <c r="AI75" s="165">
        <v>0</v>
      </c>
      <c r="AJ75" s="165">
        <v>0</v>
      </c>
      <c r="AK75" s="165">
        <v>0</v>
      </c>
      <c r="AL75" s="165">
        <v>0</v>
      </c>
      <c r="AM75" s="165">
        <v>0</v>
      </c>
      <c r="AN75" s="165">
        <v>0</v>
      </c>
      <c r="AO75" s="165">
        <v>0</v>
      </c>
      <c r="AP75" s="165">
        <v>0</v>
      </c>
      <c r="AQ75" s="165">
        <v>0</v>
      </c>
      <c r="AR75" s="165">
        <v>0</v>
      </c>
      <c r="AS75" s="165">
        <v>0</v>
      </c>
      <c r="AT75" s="165">
        <v>0</v>
      </c>
      <c r="AU75" s="165">
        <v>0</v>
      </c>
      <c r="AV75" s="165">
        <v>0</v>
      </c>
      <c r="AW75" s="165">
        <v>0</v>
      </c>
      <c r="AX75" s="165">
        <v>0</v>
      </c>
      <c r="AY75" s="165">
        <v>0</v>
      </c>
      <c r="AZ75" s="165">
        <v>0</v>
      </c>
      <c r="BA75" s="165">
        <v>0</v>
      </c>
      <c r="BB75" s="165">
        <v>0</v>
      </c>
      <c r="BC75" s="165">
        <v>0</v>
      </c>
      <c r="BD75" s="165">
        <v>0</v>
      </c>
      <c r="BE75" s="165">
        <v>0</v>
      </c>
      <c r="BF75" s="165">
        <v>0</v>
      </c>
      <c r="BG75" s="165">
        <v>0</v>
      </c>
      <c r="BH75" s="165">
        <v>0</v>
      </c>
      <c r="BI75" s="165">
        <v>0</v>
      </c>
      <c r="BJ75" s="165">
        <v>0</v>
      </c>
      <c r="BK75" s="165">
        <v>0</v>
      </c>
      <c r="BL75" s="165">
        <v>0</v>
      </c>
      <c r="BM75" s="165">
        <v>0</v>
      </c>
      <c r="BN75" s="165">
        <v>0</v>
      </c>
      <c r="BO75" s="165">
        <v>0</v>
      </c>
      <c r="BP75" s="165">
        <v>0</v>
      </c>
      <c r="BQ75" s="165">
        <v>0</v>
      </c>
      <c r="BR75" s="165">
        <v>0</v>
      </c>
      <c r="BS75" s="165">
        <v>0</v>
      </c>
      <c r="BT75" s="165">
        <v>0</v>
      </c>
      <c r="BU75" s="165">
        <v>0</v>
      </c>
      <c r="BV75" s="165">
        <v>0</v>
      </c>
      <c r="BW75" s="165">
        <v>0</v>
      </c>
      <c r="BX75" s="165">
        <v>0</v>
      </c>
      <c r="BY75" s="165">
        <v>0</v>
      </c>
      <c r="BZ75" s="165">
        <v>0</v>
      </c>
      <c r="CA75" s="165">
        <v>0</v>
      </c>
      <c r="CB75" s="165">
        <v>0</v>
      </c>
      <c r="CC75" s="165">
        <v>0</v>
      </c>
      <c r="CD75" s="165">
        <v>0</v>
      </c>
      <c r="CE75" s="165">
        <v>0</v>
      </c>
      <c r="CF75" s="165">
        <v>0</v>
      </c>
      <c r="CG75" s="165">
        <v>0</v>
      </c>
      <c r="CH75" s="165">
        <v>0</v>
      </c>
      <c r="CI75" s="165">
        <v>0</v>
      </c>
      <c r="CJ75" s="165">
        <v>0</v>
      </c>
      <c r="CK75" s="165">
        <v>0</v>
      </c>
      <c r="CL75" s="165">
        <v>0</v>
      </c>
      <c r="CM75" s="165">
        <v>0</v>
      </c>
      <c r="CN75" s="165">
        <v>0</v>
      </c>
      <c r="CO75" s="165">
        <v>0</v>
      </c>
      <c r="CP75" s="165">
        <v>0</v>
      </c>
      <c r="CQ75" s="165">
        <v>0</v>
      </c>
      <c r="CR75" s="165">
        <v>0</v>
      </c>
      <c r="CS75" s="165">
        <v>0</v>
      </c>
      <c r="CT75" s="165">
        <v>0</v>
      </c>
      <c r="CU75" s="165">
        <v>0</v>
      </c>
      <c r="CV75" s="165">
        <v>0</v>
      </c>
      <c r="CW75" s="165">
        <v>0</v>
      </c>
      <c r="CX75" s="165">
        <v>0</v>
      </c>
      <c r="CY75" s="165">
        <v>0</v>
      </c>
      <c r="CZ75" s="165">
        <v>0</v>
      </c>
      <c r="DA75" s="165">
        <v>0</v>
      </c>
      <c r="DB75" s="165">
        <v>0</v>
      </c>
      <c r="DC75" s="165">
        <v>0</v>
      </c>
      <c r="DE75" s="45">
        <f t="shared" si="46"/>
        <v>0</v>
      </c>
      <c r="DF75" s="45">
        <f t="shared" si="20"/>
        <v>0</v>
      </c>
      <c r="DG75">
        <f t="shared" si="45"/>
        <v>21</v>
      </c>
      <c r="DH75">
        <v>0</v>
      </c>
    </row>
    <row r="76" spans="1:112" ht="14.4">
      <c r="A76" s="123"/>
      <c r="B76" s="5" t="str">
        <f>$B$66&amp;"L."</f>
        <v>E.3.L.</v>
      </c>
      <c r="C76" s="17" t="s">
        <v>15</v>
      </c>
      <c r="D76" s="5"/>
      <c r="E76" s="191">
        <v>0.21</v>
      </c>
      <c r="F76" s="34">
        <f>H76+NPV(FD,I76:INDEX(I76:DC76,PAL))</f>
        <v>0</v>
      </c>
      <c r="G76" s="34">
        <f>SUMIF($H$5:$DC$5,"&lt;="&amp;PAL,$H76:$DC76)</f>
        <v>0</v>
      </c>
      <c r="H76" s="164">
        <v>0</v>
      </c>
      <c r="I76" s="164">
        <v>0</v>
      </c>
      <c r="J76" s="164">
        <v>0</v>
      </c>
      <c r="K76" s="164">
        <v>0</v>
      </c>
      <c r="L76" s="164">
        <v>0</v>
      </c>
      <c r="M76" s="164">
        <v>0</v>
      </c>
      <c r="N76" s="164">
        <v>0</v>
      </c>
      <c r="O76" s="164">
        <v>0</v>
      </c>
      <c r="P76" s="164">
        <v>0</v>
      </c>
      <c r="Q76" s="164">
        <v>0</v>
      </c>
      <c r="R76" s="164">
        <v>0</v>
      </c>
      <c r="S76" s="164">
        <v>0</v>
      </c>
      <c r="T76" s="164">
        <v>0</v>
      </c>
      <c r="U76" s="164">
        <v>0</v>
      </c>
      <c r="V76" s="164">
        <v>0</v>
      </c>
      <c r="W76" s="164">
        <v>0</v>
      </c>
      <c r="X76" s="164">
        <v>0</v>
      </c>
      <c r="Y76" s="164">
        <v>0</v>
      </c>
      <c r="Z76" s="164">
        <v>0</v>
      </c>
      <c r="AA76" s="164">
        <v>0</v>
      </c>
      <c r="AB76" s="164">
        <v>0</v>
      </c>
      <c r="AC76" s="164">
        <v>0</v>
      </c>
      <c r="AD76" s="164">
        <v>0</v>
      </c>
      <c r="AE76" s="164">
        <v>0</v>
      </c>
      <c r="AF76" s="164">
        <v>0</v>
      </c>
      <c r="AG76" s="164">
        <v>0</v>
      </c>
      <c r="AH76" s="164">
        <v>0</v>
      </c>
      <c r="AI76" s="164">
        <v>0</v>
      </c>
      <c r="AJ76" s="164">
        <v>0</v>
      </c>
      <c r="AK76" s="164">
        <v>0</v>
      </c>
      <c r="AL76" s="164">
        <v>0</v>
      </c>
      <c r="AM76" s="164">
        <v>0</v>
      </c>
      <c r="AN76" s="164">
        <v>0</v>
      </c>
      <c r="AO76" s="164">
        <v>0</v>
      </c>
      <c r="AP76" s="164">
        <v>0</v>
      </c>
      <c r="AQ76" s="165">
        <v>0</v>
      </c>
      <c r="AR76" s="164">
        <v>0</v>
      </c>
      <c r="AS76" s="164">
        <v>0</v>
      </c>
      <c r="AT76" s="164">
        <v>0</v>
      </c>
      <c r="AU76" s="164">
        <v>0</v>
      </c>
      <c r="AV76" s="164">
        <v>0</v>
      </c>
      <c r="AW76" s="164">
        <v>0</v>
      </c>
      <c r="AX76" s="164">
        <v>0</v>
      </c>
      <c r="AY76" s="164">
        <v>0</v>
      </c>
      <c r="AZ76" s="164">
        <v>0</v>
      </c>
      <c r="BA76" s="164">
        <v>0</v>
      </c>
      <c r="BB76" s="164">
        <v>0</v>
      </c>
      <c r="BC76" s="164">
        <v>0</v>
      </c>
      <c r="BD76" s="164">
        <v>0</v>
      </c>
      <c r="BE76" s="164">
        <v>0</v>
      </c>
      <c r="BF76" s="164">
        <v>0</v>
      </c>
      <c r="BG76" s="164">
        <v>0</v>
      </c>
      <c r="BH76" s="164">
        <v>0</v>
      </c>
      <c r="BI76" s="164">
        <v>0</v>
      </c>
      <c r="BJ76" s="164">
        <v>0</v>
      </c>
      <c r="BK76" s="164">
        <v>0</v>
      </c>
      <c r="BL76" s="164">
        <v>0</v>
      </c>
      <c r="BM76" s="164">
        <v>0</v>
      </c>
      <c r="BN76" s="164">
        <v>0</v>
      </c>
      <c r="BO76" s="164">
        <v>0</v>
      </c>
      <c r="BP76" s="164">
        <v>0</v>
      </c>
      <c r="BQ76" s="164">
        <v>0</v>
      </c>
      <c r="BR76" s="164">
        <v>0</v>
      </c>
      <c r="BS76" s="164">
        <v>0</v>
      </c>
      <c r="BT76" s="164">
        <v>0</v>
      </c>
      <c r="BU76" s="164">
        <v>0</v>
      </c>
      <c r="BV76" s="164">
        <v>0</v>
      </c>
      <c r="BW76" s="164">
        <v>0</v>
      </c>
      <c r="BX76" s="164">
        <v>0</v>
      </c>
      <c r="BY76" s="164">
        <v>0</v>
      </c>
      <c r="BZ76" s="164">
        <v>0</v>
      </c>
      <c r="CA76" s="164">
        <v>0</v>
      </c>
      <c r="CB76" s="164">
        <v>0</v>
      </c>
      <c r="CC76" s="164">
        <v>0</v>
      </c>
      <c r="CD76" s="164">
        <v>0</v>
      </c>
      <c r="CE76" s="164">
        <v>0</v>
      </c>
      <c r="CF76" s="164">
        <v>0</v>
      </c>
      <c r="CG76" s="164">
        <v>0</v>
      </c>
      <c r="CH76" s="164">
        <v>0</v>
      </c>
      <c r="CI76" s="164">
        <v>0</v>
      </c>
      <c r="CJ76" s="164">
        <v>0</v>
      </c>
      <c r="CK76" s="164">
        <v>0</v>
      </c>
      <c r="CL76" s="164">
        <v>0</v>
      </c>
      <c r="CM76" s="164">
        <v>0</v>
      </c>
      <c r="CN76" s="164">
        <v>0</v>
      </c>
      <c r="CO76" s="164">
        <v>0</v>
      </c>
      <c r="CP76" s="164">
        <v>0</v>
      </c>
      <c r="CQ76" s="164">
        <v>0</v>
      </c>
      <c r="CR76" s="164">
        <v>0</v>
      </c>
      <c r="CS76" s="164">
        <v>0</v>
      </c>
      <c r="CT76" s="164">
        <v>0</v>
      </c>
      <c r="CU76" s="164">
        <v>0</v>
      </c>
      <c r="CV76" s="164">
        <v>0</v>
      </c>
      <c r="CW76" s="164">
        <v>0</v>
      </c>
      <c r="CX76" s="164">
        <v>0</v>
      </c>
      <c r="CY76" s="164">
        <v>0</v>
      </c>
      <c r="CZ76" s="164">
        <v>0</v>
      </c>
      <c r="DA76" s="164">
        <v>0</v>
      </c>
      <c r="DB76" s="164">
        <v>0</v>
      </c>
      <c r="DC76" s="165">
        <v>0</v>
      </c>
      <c r="DE76" s="45">
        <f t="shared" si="46"/>
        <v>0</v>
      </c>
      <c r="DF76" s="45">
        <f t="shared" ref="DF76:DF128" si="47">COUNTIF($H76:$DC76,"&lt;&gt;0")</f>
        <v>0</v>
      </c>
      <c r="DG76">
        <f t="shared" si="45"/>
        <v>21</v>
      </c>
      <c r="DH76">
        <f>DG76/(100+DG76)</f>
        <v>0.17355371900826447</v>
      </c>
    </row>
    <row r="77" spans="1:112" ht="14.4">
      <c r="A77" s="123"/>
      <c r="B77" s="38" t="s">
        <v>24</v>
      </c>
      <c r="C77" s="161" t="s">
        <v>431</v>
      </c>
      <c r="D77" s="4"/>
      <c r="E77" s="4"/>
      <c r="F77" s="34">
        <f>SUM(F78:F86)</f>
        <v>0</v>
      </c>
      <c r="G77" s="34">
        <f>SUMIF($H$5:$DC$5,"&lt;="&amp;PAL,$H77:$DC77)</f>
        <v>0</v>
      </c>
      <c r="H77" s="11">
        <f>SUM(H78:H85)+H86</f>
        <v>0</v>
      </c>
      <c r="I77" s="11">
        <f t="shared" ref="I77:AK77" si="48">SUM(I78:I85)+I86</f>
        <v>0</v>
      </c>
      <c r="J77" s="11">
        <f t="shared" si="48"/>
        <v>0</v>
      </c>
      <c r="K77" s="11">
        <f t="shared" si="48"/>
        <v>0</v>
      </c>
      <c r="L77" s="11">
        <f t="shared" si="48"/>
        <v>0</v>
      </c>
      <c r="M77" s="11">
        <f t="shared" si="48"/>
        <v>0</v>
      </c>
      <c r="N77" s="11">
        <f t="shared" si="48"/>
        <v>0</v>
      </c>
      <c r="O77" s="11">
        <f t="shared" si="48"/>
        <v>0</v>
      </c>
      <c r="P77" s="11">
        <f t="shared" si="48"/>
        <v>0</v>
      </c>
      <c r="Q77" s="11">
        <f t="shared" si="48"/>
        <v>0</v>
      </c>
      <c r="R77" s="11">
        <f t="shared" si="48"/>
        <v>0</v>
      </c>
      <c r="S77" s="11">
        <f t="shared" si="48"/>
        <v>0</v>
      </c>
      <c r="T77" s="11">
        <f t="shared" si="48"/>
        <v>0</v>
      </c>
      <c r="U77" s="11">
        <f t="shared" si="48"/>
        <v>0</v>
      </c>
      <c r="V77" s="11">
        <f t="shared" si="48"/>
        <v>0</v>
      </c>
      <c r="W77" s="11">
        <f t="shared" si="48"/>
        <v>0</v>
      </c>
      <c r="X77" s="11">
        <f t="shared" si="48"/>
        <v>0</v>
      </c>
      <c r="Y77" s="11">
        <f t="shared" si="48"/>
        <v>0</v>
      </c>
      <c r="Z77" s="11">
        <f t="shared" si="48"/>
        <v>0</v>
      </c>
      <c r="AA77" s="11">
        <f t="shared" si="48"/>
        <v>0</v>
      </c>
      <c r="AB77" s="11">
        <f t="shared" si="48"/>
        <v>0</v>
      </c>
      <c r="AC77" s="11">
        <f t="shared" si="48"/>
        <v>0</v>
      </c>
      <c r="AD77" s="11">
        <f t="shared" si="48"/>
        <v>0</v>
      </c>
      <c r="AE77" s="11">
        <f t="shared" si="48"/>
        <v>0</v>
      </c>
      <c r="AF77" s="11">
        <f t="shared" si="48"/>
        <v>0</v>
      </c>
      <c r="AG77" s="11">
        <f t="shared" si="48"/>
        <v>0</v>
      </c>
      <c r="AH77" s="11">
        <f t="shared" si="48"/>
        <v>0</v>
      </c>
      <c r="AI77" s="11">
        <f t="shared" si="48"/>
        <v>0</v>
      </c>
      <c r="AJ77" s="11">
        <f t="shared" si="48"/>
        <v>0</v>
      </c>
      <c r="AK77" s="11">
        <f t="shared" si="48"/>
        <v>0</v>
      </c>
      <c r="AL77" s="11">
        <f>SUM(AL78:AL85)+AL86</f>
        <v>0</v>
      </c>
      <c r="AM77" s="11">
        <f t="shared" ref="AM77:CX77" si="49">SUM(AM78:AM85)+AM86</f>
        <v>0</v>
      </c>
      <c r="AN77" s="11">
        <f t="shared" si="49"/>
        <v>0</v>
      </c>
      <c r="AO77" s="11">
        <f t="shared" si="49"/>
        <v>0</v>
      </c>
      <c r="AP77" s="11">
        <f t="shared" si="49"/>
        <v>0</v>
      </c>
      <c r="AQ77" s="11">
        <f t="shared" si="49"/>
        <v>0</v>
      </c>
      <c r="AR77" s="11">
        <f t="shared" si="49"/>
        <v>0</v>
      </c>
      <c r="AS77" s="11">
        <f t="shared" si="49"/>
        <v>0</v>
      </c>
      <c r="AT77" s="11">
        <f t="shared" si="49"/>
        <v>0</v>
      </c>
      <c r="AU77" s="11">
        <f t="shared" si="49"/>
        <v>0</v>
      </c>
      <c r="AV77" s="11">
        <f t="shared" si="49"/>
        <v>0</v>
      </c>
      <c r="AW77" s="11">
        <f t="shared" si="49"/>
        <v>0</v>
      </c>
      <c r="AX77" s="11">
        <f t="shared" si="49"/>
        <v>0</v>
      </c>
      <c r="AY77" s="11">
        <f t="shared" si="49"/>
        <v>0</v>
      </c>
      <c r="AZ77" s="11">
        <f t="shared" si="49"/>
        <v>0</v>
      </c>
      <c r="BA77" s="11">
        <f t="shared" si="49"/>
        <v>0</v>
      </c>
      <c r="BB77" s="11">
        <f t="shared" si="49"/>
        <v>0</v>
      </c>
      <c r="BC77" s="11">
        <f t="shared" si="49"/>
        <v>0</v>
      </c>
      <c r="BD77" s="11">
        <f t="shared" si="49"/>
        <v>0</v>
      </c>
      <c r="BE77" s="11">
        <f t="shared" si="49"/>
        <v>0</v>
      </c>
      <c r="BF77" s="11">
        <f t="shared" si="49"/>
        <v>0</v>
      </c>
      <c r="BG77" s="11">
        <f t="shared" si="49"/>
        <v>0</v>
      </c>
      <c r="BH77" s="11">
        <f t="shared" si="49"/>
        <v>0</v>
      </c>
      <c r="BI77" s="11">
        <f t="shared" si="49"/>
        <v>0</v>
      </c>
      <c r="BJ77" s="11">
        <f t="shared" si="49"/>
        <v>0</v>
      </c>
      <c r="BK77" s="11">
        <f t="shared" si="49"/>
        <v>0</v>
      </c>
      <c r="BL77" s="11">
        <f t="shared" si="49"/>
        <v>0</v>
      </c>
      <c r="BM77" s="11">
        <f t="shared" si="49"/>
        <v>0</v>
      </c>
      <c r="BN77" s="11">
        <f t="shared" si="49"/>
        <v>0</v>
      </c>
      <c r="BO77" s="11">
        <f t="shared" si="49"/>
        <v>0</v>
      </c>
      <c r="BP77" s="11">
        <f t="shared" si="49"/>
        <v>0</v>
      </c>
      <c r="BQ77" s="11">
        <f t="shared" si="49"/>
        <v>0</v>
      </c>
      <c r="BR77" s="11">
        <f t="shared" si="49"/>
        <v>0</v>
      </c>
      <c r="BS77" s="11">
        <f t="shared" si="49"/>
        <v>0</v>
      </c>
      <c r="BT77" s="11">
        <f t="shared" si="49"/>
        <v>0</v>
      </c>
      <c r="BU77" s="11">
        <f t="shared" si="49"/>
        <v>0</v>
      </c>
      <c r="BV77" s="11">
        <f t="shared" si="49"/>
        <v>0</v>
      </c>
      <c r="BW77" s="11">
        <f t="shared" si="49"/>
        <v>0</v>
      </c>
      <c r="BX77" s="11">
        <f t="shared" si="49"/>
        <v>0</v>
      </c>
      <c r="BY77" s="11">
        <f t="shared" si="49"/>
        <v>0</v>
      </c>
      <c r="BZ77" s="11">
        <f t="shared" si="49"/>
        <v>0</v>
      </c>
      <c r="CA77" s="11">
        <f t="shared" si="49"/>
        <v>0</v>
      </c>
      <c r="CB77" s="11">
        <f t="shared" si="49"/>
        <v>0</v>
      </c>
      <c r="CC77" s="11">
        <f t="shared" si="49"/>
        <v>0</v>
      </c>
      <c r="CD77" s="11">
        <f t="shared" si="49"/>
        <v>0</v>
      </c>
      <c r="CE77" s="11">
        <f t="shared" si="49"/>
        <v>0</v>
      </c>
      <c r="CF77" s="11">
        <f t="shared" si="49"/>
        <v>0</v>
      </c>
      <c r="CG77" s="11">
        <f t="shared" si="49"/>
        <v>0</v>
      </c>
      <c r="CH77" s="11">
        <f t="shared" si="49"/>
        <v>0</v>
      </c>
      <c r="CI77" s="11">
        <f t="shared" si="49"/>
        <v>0</v>
      </c>
      <c r="CJ77" s="11">
        <f t="shared" si="49"/>
        <v>0</v>
      </c>
      <c r="CK77" s="11">
        <f t="shared" si="49"/>
        <v>0</v>
      </c>
      <c r="CL77" s="11">
        <f t="shared" si="49"/>
        <v>0</v>
      </c>
      <c r="CM77" s="11">
        <f t="shared" si="49"/>
        <v>0</v>
      </c>
      <c r="CN77" s="11">
        <f t="shared" si="49"/>
        <v>0</v>
      </c>
      <c r="CO77" s="11">
        <f t="shared" si="49"/>
        <v>0</v>
      </c>
      <c r="CP77" s="11">
        <f t="shared" si="49"/>
        <v>0</v>
      </c>
      <c r="CQ77" s="11">
        <f t="shared" si="49"/>
        <v>0</v>
      </c>
      <c r="CR77" s="11">
        <f t="shared" si="49"/>
        <v>0</v>
      </c>
      <c r="CS77" s="11">
        <f t="shared" si="49"/>
        <v>0</v>
      </c>
      <c r="CT77" s="11">
        <f t="shared" si="49"/>
        <v>0</v>
      </c>
      <c r="CU77" s="11">
        <f t="shared" si="49"/>
        <v>0</v>
      </c>
      <c r="CV77" s="11">
        <f t="shared" si="49"/>
        <v>0</v>
      </c>
      <c r="CW77" s="11">
        <f t="shared" si="49"/>
        <v>0</v>
      </c>
      <c r="CX77" s="11">
        <f t="shared" si="49"/>
        <v>0</v>
      </c>
      <c r="CY77" s="11">
        <f>SUM(CY78:CY85)+CY86</f>
        <v>0</v>
      </c>
      <c r="CZ77" s="11">
        <f>SUM(CZ78:CZ85)+CZ86</f>
        <v>0</v>
      </c>
      <c r="DA77" s="11">
        <f>SUM(DA78:DA85)+DA86</f>
        <v>0</v>
      </c>
      <c r="DB77" s="11">
        <f>SUM(DB78:DB85)+DB86</f>
        <v>0</v>
      </c>
      <c r="DC77" s="11">
        <f>SUM(DC78:DC85)+DC86</f>
        <v>0</v>
      </c>
      <c r="DF77" s="45">
        <f t="shared" si="47"/>
        <v>0</v>
      </c>
    </row>
    <row r="78" spans="1:112" ht="15" customHeight="1">
      <c r="A78" s="123"/>
      <c r="B78" s="5" t="str">
        <f>$B$77&amp;"1."</f>
        <v>F.1.</v>
      </c>
      <c r="C78" s="163" t="s">
        <v>41</v>
      </c>
      <c r="D78" s="6"/>
      <c r="E78" s="191">
        <v>0.21</v>
      </c>
      <c r="F78" s="34">
        <f>H78+NPV(FD,I78:INDEX(I78:DC78,PAL))</f>
        <v>0</v>
      </c>
      <c r="G78" s="34">
        <f>SUMIF($H$5:$DC$5,"&lt;="&amp;PAL,$H78:$DC78)</f>
        <v>0</v>
      </c>
      <c r="H78" s="37">
        <v>0</v>
      </c>
      <c r="I78" s="37">
        <v>0</v>
      </c>
      <c r="J78" s="37">
        <v>0</v>
      </c>
      <c r="K78" s="37">
        <v>0</v>
      </c>
      <c r="L78" s="37">
        <v>0</v>
      </c>
      <c r="M78" s="37">
        <v>0</v>
      </c>
      <c r="N78" s="37">
        <v>0</v>
      </c>
      <c r="O78" s="37">
        <v>0</v>
      </c>
      <c r="P78" s="37">
        <v>0</v>
      </c>
      <c r="Q78" s="37">
        <v>0</v>
      </c>
      <c r="R78" s="37">
        <v>0</v>
      </c>
      <c r="S78" s="37">
        <v>0</v>
      </c>
      <c r="T78" s="37">
        <v>0</v>
      </c>
      <c r="U78" s="37">
        <v>0</v>
      </c>
      <c r="V78" s="37">
        <v>0</v>
      </c>
      <c r="W78" s="37">
        <v>0</v>
      </c>
      <c r="X78" s="37">
        <v>0</v>
      </c>
      <c r="Y78" s="37">
        <v>0</v>
      </c>
      <c r="Z78" s="37">
        <v>0</v>
      </c>
      <c r="AA78" s="37">
        <v>0</v>
      </c>
      <c r="AB78" s="37">
        <v>0</v>
      </c>
      <c r="AC78" s="37">
        <v>0</v>
      </c>
      <c r="AD78" s="37">
        <v>0</v>
      </c>
      <c r="AE78" s="37">
        <v>0</v>
      </c>
      <c r="AF78" s="37">
        <v>0</v>
      </c>
      <c r="AG78" s="37">
        <v>0</v>
      </c>
      <c r="AH78" s="37">
        <v>0</v>
      </c>
      <c r="AI78" s="37">
        <v>0</v>
      </c>
      <c r="AJ78" s="37">
        <v>0</v>
      </c>
      <c r="AK78" s="37">
        <v>0</v>
      </c>
      <c r="AL78" s="37">
        <v>0</v>
      </c>
      <c r="AM78" s="37">
        <v>0</v>
      </c>
      <c r="AN78" s="37">
        <v>0</v>
      </c>
      <c r="AO78" s="37">
        <v>0</v>
      </c>
      <c r="AP78" s="37">
        <v>0</v>
      </c>
      <c r="AQ78" s="37">
        <v>0</v>
      </c>
      <c r="AR78" s="37">
        <v>0</v>
      </c>
      <c r="AS78" s="37">
        <v>0</v>
      </c>
      <c r="AT78" s="37">
        <v>0</v>
      </c>
      <c r="AU78" s="37">
        <v>0</v>
      </c>
      <c r="AV78" s="37">
        <v>0</v>
      </c>
      <c r="AW78" s="37">
        <v>0</v>
      </c>
      <c r="AX78" s="37">
        <v>0</v>
      </c>
      <c r="AY78" s="37">
        <v>0</v>
      </c>
      <c r="AZ78" s="37">
        <v>0</v>
      </c>
      <c r="BA78" s="37">
        <v>0</v>
      </c>
      <c r="BB78" s="37">
        <v>0</v>
      </c>
      <c r="BC78" s="37">
        <v>0</v>
      </c>
      <c r="BD78" s="37">
        <v>0</v>
      </c>
      <c r="BE78" s="37">
        <v>0</v>
      </c>
      <c r="BF78" s="37">
        <v>0</v>
      </c>
      <c r="BG78" s="37">
        <v>0</v>
      </c>
      <c r="BH78" s="37">
        <v>0</v>
      </c>
      <c r="BI78" s="37">
        <v>0</v>
      </c>
      <c r="BJ78" s="37">
        <v>0</v>
      </c>
      <c r="BK78" s="37">
        <v>0</v>
      </c>
      <c r="BL78" s="37">
        <v>0</v>
      </c>
      <c r="BM78" s="37">
        <v>0</v>
      </c>
      <c r="BN78" s="37">
        <v>0</v>
      </c>
      <c r="BO78" s="37">
        <v>0</v>
      </c>
      <c r="BP78" s="37">
        <v>0</v>
      </c>
      <c r="BQ78" s="37">
        <v>0</v>
      </c>
      <c r="BR78" s="37">
        <v>0</v>
      </c>
      <c r="BS78" s="37">
        <v>0</v>
      </c>
      <c r="BT78" s="37">
        <v>0</v>
      </c>
      <c r="BU78" s="37">
        <v>0</v>
      </c>
      <c r="BV78" s="37">
        <v>0</v>
      </c>
      <c r="BW78" s="37">
        <v>0</v>
      </c>
      <c r="BX78" s="37">
        <v>0</v>
      </c>
      <c r="BY78" s="37">
        <v>0</v>
      </c>
      <c r="BZ78" s="37">
        <v>0</v>
      </c>
      <c r="CA78" s="37">
        <v>0</v>
      </c>
      <c r="CB78" s="37">
        <v>0</v>
      </c>
      <c r="CC78" s="37">
        <v>0</v>
      </c>
      <c r="CD78" s="37">
        <v>0</v>
      </c>
      <c r="CE78" s="37">
        <v>0</v>
      </c>
      <c r="CF78" s="37">
        <v>0</v>
      </c>
      <c r="CG78" s="37">
        <v>0</v>
      </c>
      <c r="CH78" s="37">
        <v>0</v>
      </c>
      <c r="CI78" s="37">
        <v>0</v>
      </c>
      <c r="CJ78" s="37">
        <v>0</v>
      </c>
      <c r="CK78" s="37">
        <v>0</v>
      </c>
      <c r="CL78" s="37">
        <v>0</v>
      </c>
      <c r="CM78" s="37">
        <v>0</v>
      </c>
      <c r="CN78" s="37">
        <v>0</v>
      </c>
      <c r="CO78" s="37">
        <v>0</v>
      </c>
      <c r="CP78" s="37">
        <v>0</v>
      </c>
      <c r="CQ78" s="37">
        <v>0</v>
      </c>
      <c r="CR78" s="37">
        <v>0</v>
      </c>
      <c r="CS78" s="37">
        <v>0</v>
      </c>
      <c r="CT78" s="37">
        <v>0</v>
      </c>
      <c r="CU78" s="37">
        <v>0</v>
      </c>
      <c r="CV78" s="37">
        <v>0</v>
      </c>
      <c r="CW78" s="37">
        <v>0</v>
      </c>
      <c r="CX78" s="37">
        <v>0</v>
      </c>
      <c r="CY78" s="37">
        <v>0</v>
      </c>
      <c r="CZ78" s="37">
        <v>0</v>
      </c>
      <c r="DA78" s="37">
        <v>0</v>
      </c>
      <c r="DB78" s="37">
        <v>0</v>
      </c>
      <c r="DC78" s="37">
        <v>0</v>
      </c>
      <c r="DE78" s="45">
        <f>COUNTBLANK(H78:DC78)</f>
        <v>0</v>
      </c>
      <c r="DF78" s="45">
        <f t="shared" si="47"/>
        <v>0</v>
      </c>
      <c r="DG78">
        <f t="shared" ref="DG78:DG87" si="50">IF(ISNUMBER(E78),E78*100,0)</f>
        <v>21</v>
      </c>
      <c r="DH78">
        <v>0</v>
      </c>
    </row>
    <row r="79" spans="1:112" ht="15" customHeight="1">
      <c r="A79" s="123"/>
      <c r="B79" s="5" t="str">
        <f>$B$77&amp;"2."</f>
        <v>F.2.</v>
      </c>
      <c r="C79" s="163" t="s">
        <v>41</v>
      </c>
      <c r="D79" s="6"/>
      <c r="E79" s="191">
        <v>0.21</v>
      </c>
      <c r="F79" s="34">
        <f>H79+NPV(FD,I79:INDEX(I79:DC79,PAL))</f>
        <v>0</v>
      </c>
      <c r="G79" s="34">
        <f>SUMIF($H$5:$DC$5,"&lt;="&amp;PAL,$H79:$DC79)</f>
        <v>0</v>
      </c>
      <c r="H79" s="37">
        <v>0</v>
      </c>
      <c r="I79" s="37">
        <v>0</v>
      </c>
      <c r="J79" s="37">
        <v>0</v>
      </c>
      <c r="K79" s="37">
        <v>0</v>
      </c>
      <c r="L79" s="37">
        <v>0</v>
      </c>
      <c r="M79" s="37">
        <v>0</v>
      </c>
      <c r="N79" s="37">
        <v>0</v>
      </c>
      <c r="O79" s="37">
        <v>0</v>
      </c>
      <c r="P79" s="37">
        <v>0</v>
      </c>
      <c r="Q79" s="37">
        <v>0</v>
      </c>
      <c r="R79" s="37">
        <v>0</v>
      </c>
      <c r="S79" s="37">
        <v>0</v>
      </c>
      <c r="T79" s="37">
        <v>0</v>
      </c>
      <c r="U79" s="37">
        <v>0</v>
      </c>
      <c r="V79" s="37">
        <v>0</v>
      </c>
      <c r="W79" s="37">
        <v>0</v>
      </c>
      <c r="X79" s="37">
        <v>0</v>
      </c>
      <c r="Y79" s="37">
        <v>0</v>
      </c>
      <c r="Z79" s="37">
        <v>0</v>
      </c>
      <c r="AA79" s="37">
        <v>0</v>
      </c>
      <c r="AB79" s="37">
        <v>0</v>
      </c>
      <c r="AC79" s="37">
        <v>0</v>
      </c>
      <c r="AD79" s="37">
        <v>0</v>
      </c>
      <c r="AE79" s="37">
        <v>0</v>
      </c>
      <c r="AF79" s="37">
        <v>0</v>
      </c>
      <c r="AG79" s="37">
        <v>0</v>
      </c>
      <c r="AH79" s="37">
        <v>0</v>
      </c>
      <c r="AI79" s="37">
        <v>0</v>
      </c>
      <c r="AJ79" s="37">
        <v>0</v>
      </c>
      <c r="AK79" s="37">
        <v>0</v>
      </c>
      <c r="AL79" s="37">
        <v>0</v>
      </c>
      <c r="AM79" s="37">
        <v>0</v>
      </c>
      <c r="AN79" s="37">
        <v>0</v>
      </c>
      <c r="AO79" s="37">
        <v>0</v>
      </c>
      <c r="AP79" s="37">
        <v>0</v>
      </c>
      <c r="AQ79" s="37">
        <v>0</v>
      </c>
      <c r="AR79" s="37">
        <v>0</v>
      </c>
      <c r="AS79" s="37">
        <v>0</v>
      </c>
      <c r="AT79" s="37">
        <v>0</v>
      </c>
      <c r="AU79" s="37">
        <v>0</v>
      </c>
      <c r="AV79" s="37">
        <v>0</v>
      </c>
      <c r="AW79" s="37">
        <v>0</v>
      </c>
      <c r="AX79" s="37">
        <v>0</v>
      </c>
      <c r="AY79" s="37">
        <v>0</v>
      </c>
      <c r="AZ79" s="37">
        <v>0</v>
      </c>
      <c r="BA79" s="37">
        <v>0</v>
      </c>
      <c r="BB79" s="37">
        <v>0</v>
      </c>
      <c r="BC79" s="37">
        <v>0</v>
      </c>
      <c r="BD79" s="37">
        <v>0</v>
      </c>
      <c r="BE79" s="37">
        <v>0</v>
      </c>
      <c r="BF79" s="37">
        <v>0</v>
      </c>
      <c r="BG79" s="37">
        <v>0</v>
      </c>
      <c r="BH79" s="37">
        <v>0</v>
      </c>
      <c r="BI79" s="37">
        <v>0</v>
      </c>
      <c r="BJ79" s="37">
        <v>0</v>
      </c>
      <c r="BK79" s="37">
        <v>0</v>
      </c>
      <c r="BL79" s="37">
        <v>0</v>
      </c>
      <c r="BM79" s="37">
        <v>0</v>
      </c>
      <c r="BN79" s="37">
        <v>0</v>
      </c>
      <c r="BO79" s="37">
        <v>0</v>
      </c>
      <c r="BP79" s="37">
        <v>0</v>
      </c>
      <c r="BQ79" s="37">
        <v>0</v>
      </c>
      <c r="BR79" s="37">
        <v>0</v>
      </c>
      <c r="BS79" s="37">
        <v>0</v>
      </c>
      <c r="BT79" s="37">
        <v>0</v>
      </c>
      <c r="BU79" s="37">
        <v>0</v>
      </c>
      <c r="BV79" s="37">
        <v>0</v>
      </c>
      <c r="BW79" s="37">
        <v>0</v>
      </c>
      <c r="BX79" s="37">
        <v>0</v>
      </c>
      <c r="BY79" s="37">
        <v>0</v>
      </c>
      <c r="BZ79" s="37">
        <v>0</v>
      </c>
      <c r="CA79" s="37">
        <v>0</v>
      </c>
      <c r="CB79" s="37">
        <v>0</v>
      </c>
      <c r="CC79" s="37">
        <v>0</v>
      </c>
      <c r="CD79" s="37">
        <v>0</v>
      </c>
      <c r="CE79" s="37">
        <v>0</v>
      </c>
      <c r="CF79" s="37">
        <v>0</v>
      </c>
      <c r="CG79" s="37">
        <v>0</v>
      </c>
      <c r="CH79" s="37">
        <v>0</v>
      </c>
      <c r="CI79" s="37">
        <v>0</v>
      </c>
      <c r="CJ79" s="37">
        <v>0</v>
      </c>
      <c r="CK79" s="37">
        <v>0</v>
      </c>
      <c r="CL79" s="37">
        <v>0</v>
      </c>
      <c r="CM79" s="37">
        <v>0</v>
      </c>
      <c r="CN79" s="37">
        <v>0</v>
      </c>
      <c r="CO79" s="37">
        <v>0</v>
      </c>
      <c r="CP79" s="37">
        <v>0</v>
      </c>
      <c r="CQ79" s="37">
        <v>0</v>
      </c>
      <c r="CR79" s="37">
        <v>0</v>
      </c>
      <c r="CS79" s="37">
        <v>0</v>
      </c>
      <c r="CT79" s="37">
        <v>0</v>
      </c>
      <c r="CU79" s="37">
        <v>0</v>
      </c>
      <c r="CV79" s="37">
        <v>0</v>
      </c>
      <c r="CW79" s="37">
        <v>0</v>
      </c>
      <c r="CX79" s="37">
        <v>0</v>
      </c>
      <c r="CY79" s="37">
        <v>0</v>
      </c>
      <c r="CZ79" s="37">
        <v>0</v>
      </c>
      <c r="DA79" s="37">
        <v>0</v>
      </c>
      <c r="DB79" s="37">
        <v>0</v>
      </c>
      <c r="DC79" s="37">
        <v>0</v>
      </c>
      <c r="DE79" s="45">
        <f t="shared" ref="DE79:DE87" si="51">COUNTBLANK(H79:DC79)</f>
        <v>0</v>
      </c>
      <c r="DF79" s="45">
        <f t="shared" si="47"/>
        <v>0</v>
      </c>
      <c r="DG79">
        <f t="shared" si="50"/>
        <v>21</v>
      </c>
      <c r="DH79">
        <v>0</v>
      </c>
    </row>
    <row r="80" spans="1:112" ht="15" customHeight="1">
      <c r="A80" s="123"/>
      <c r="B80" s="5" t="str">
        <f>$B$77&amp;"3."</f>
        <v>F.3.</v>
      </c>
      <c r="C80" s="163" t="s">
        <v>41</v>
      </c>
      <c r="D80" s="6"/>
      <c r="E80" s="191">
        <v>0.21</v>
      </c>
      <c r="F80" s="34">
        <f>H80+NPV(FD,I80:INDEX(I80:DC80,PAL))</f>
        <v>0</v>
      </c>
      <c r="G80" s="34">
        <f>SUMIF($H$5:$DC$5,"&lt;="&amp;PAL,$H80:$DC80)</f>
        <v>0</v>
      </c>
      <c r="H80" s="37">
        <v>0</v>
      </c>
      <c r="I80" s="37">
        <v>0</v>
      </c>
      <c r="J80" s="37">
        <v>0</v>
      </c>
      <c r="K80" s="37">
        <v>0</v>
      </c>
      <c r="L80" s="37">
        <v>0</v>
      </c>
      <c r="M80" s="37">
        <v>0</v>
      </c>
      <c r="N80" s="37">
        <v>0</v>
      </c>
      <c r="O80" s="37">
        <v>0</v>
      </c>
      <c r="P80" s="37">
        <v>0</v>
      </c>
      <c r="Q80" s="37">
        <v>0</v>
      </c>
      <c r="R80" s="37">
        <v>0</v>
      </c>
      <c r="S80" s="37">
        <v>0</v>
      </c>
      <c r="T80" s="37">
        <v>0</v>
      </c>
      <c r="U80" s="37">
        <v>0</v>
      </c>
      <c r="V80" s="37">
        <v>0</v>
      </c>
      <c r="W80" s="37">
        <v>0</v>
      </c>
      <c r="X80" s="37">
        <v>0</v>
      </c>
      <c r="Y80" s="37">
        <v>0</v>
      </c>
      <c r="Z80" s="37">
        <v>0</v>
      </c>
      <c r="AA80" s="37">
        <v>0</v>
      </c>
      <c r="AB80" s="37">
        <v>0</v>
      </c>
      <c r="AC80" s="37">
        <v>0</v>
      </c>
      <c r="AD80" s="37">
        <v>0</v>
      </c>
      <c r="AE80" s="37">
        <v>0</v>
      </c>
      <c r="AF80" s="37">
        <v>0</v>
      </c>
      <c r="AG80" s="37">
        <v>0</v>
      </c>
      <c r="AH80" s="37">
        <v>0</v>
      </c>
      <c r="AI80" s="37">
        <v>0</v>
      </c>
      <c r="AJ80" s="37">
        <v>0</v>
      </c>
      <c r="AK80" s="37">
        <v>0</v>
      </c>
      <c r="AL80" s="37">
        <v>0</v>
      </c>
      <c r="AM80" s="37">
        <v>0</v>
      </c>
      <c r="AN80" s="37">
        <v>0</v>
      </c>
      <c r="AO80" s="37">
        <v>0</v>
      </c>
      <c r="AP80" s="37">
        <v>0</v>
      </c>
      <c r="AQ80" s="37">
        <v>0</v>
      </c>
      <c r="AR80" s="37">
        <v>0</v>
      </c>
      <c r="AS80" s="37">
        <v>0</v>
      </c>
      <c r="AT80" s="37">
        <v>0</v>
      </c>
      <c r="AU80" s="37">
        <v>0</v>
      </c>
      <c r="AV80" s="37">
        <v>0</v>
      </c>
      <c r="AW80" s="37">
        <v>0</v>
      </c>
      <c r="AX80" s="37">
        <v>0</v>
      </c>
      <c r="AY80" s="37">
        <v>0</v>
      </c>
      <c r="AZ80" s="37">
        <v>0</v>
      </c>
      <c r="BA80" s="37">
        <v>0</v>
      </c>
      <c r="BB80" s="37">
        <v>0</v>
      </c>
      <c r="BC80" s="37">
        <v>0</v>
      </c>
      <c r="BD80" s="37">
        <v>0</v>
      </c>
      <c r="BE80" s="37">
        <v>0</v>
      </c>
      <c r="BF80" s="37">
        <v>0</v>
      </c>
      <c r="BG80" s="37">
        <v>0</v>
      </c>
      <c r="BH80" s="37">
        <v>0</v>
      </c>
      <c r="BI80" s="37">
        <v>0</v>
      </c>
      <c r="BJ80" s="37">
        <v>0</v>
      </c>
      <c r="BK80" s="37">
        <v>0</v>
      </c>
      <c r="BL80" s="37">
        <v>0</v>
      </c>
      <c r="BM80" s="37">
        <v>0</v>
      </c>
      <c r="BN80" s="37">
        <v>0</v>
      </c>
      <c r="BO80" s="37">
        <v>0</v>
      </c>
      <c r="BP80" s="37">
        <v>0</v>
      </c>
      <c r="BQ80" s="37">
        <v>0</v>
      </c>
      <c r="BR80" s="37">
        <v>0</v>
      </c>
      <c r="BS80" s="37">
        <v>0</v>
      </c>
      <c r="BT80" s="37">
        <v>0</v>
      </c>
      <c r="BU80" s="37">
        <v>0</v>
      </c>
      <c r="BV80" s="37">
        <v>0</v>
      </c>
      <c r="BW80" s="37">
        <v>0</v>
      </c>
      <c r="BX80" s="37">
        <v>0</v>
      </c>
      <c r="BY80" s="37">
        <v>0</v>
      </c>
      <c r="BZ80" s="37">
        <v>0</v>
      </c>
      <c r="CA80" s="37">
        <v>0</v>
      </c>
      <c r="CB80" s="37">
        <v>0</v>
      </c>
      <c r="CC80" s="37">
        <v>0</v>
      </c>
      <c r="CD80" s="37">
        <v>0</v>
      </c>
      <c r="CE80" s="37">
        <v>0</v>
      </c>
      <c r="CF80" s="37">
        <v>0</v>
      </c>
      <c r="CG80" s="37">
        <v>0</v>
      </c>
      <c r="CH80" s="37">
        <v>0</v>
      </c>
      <c r="CI80" s="37">
        <v>0</v>
      </c>
      <c r="CJ80" s="37">
        <v>0</v>
      </c>
      <c r="CK80" s="37">
        <v>0</v>
      </c>
      <c r="CL80" s="37">
        <v>0</v>
      </c>
      <c r="CM80" s="37">
        <v>0</v>
      </c>
      <c r="CN80" s="37">
        <v>0</v>
      </c>
      <c r="CO80" s="37">
        <v>0</v>
      </c>
      <c r="CP80" s="37">
        <v>0</v>
      </c>
      <c r="CQ80" s="37">
        <v>0</v>
      </c>
      <c r="CR80" s="37">
        <v>0</v>
      </c>
      <c r="CS80" s="37">
        <v>0</v>
      </c>
      <c r="CT80" s="37">
        <v>0</v>
      </c>
      <c r="CU80" s="37">
        <v>0</v>
      </c>
      <c r="CV80" s="37">
        <v>0</v>
      </c>
      <c r="CW80" s="37">
        <v>0</v>
      </c>
      <c r="CX80" s="37">
        <v>0</v>
      </c>
      <c r="CY80" s="37">
        <v>0</v>
      </c>
      <c r="CZ80" s="37">
        <v>0</v>
      </c>
      <c r="DA80" s="37">
        <v>0</v>
      </c>
      <c r="DB80" s="37">
        <v>0</v>
      </c>
      <c r="DC80" s="37">
        <v>0</v>
      </c>
      <c r="DE80" s="45">
        <f t="shared" si="51"/>
        <v>0</v>
      </c>
      <c r="DF80" s="45">
        <f t="shared" si="47"/>
        <v>0</v>
      </c>
      <c r="DG80">
        <f t="shared" si="50"/>
        <v>21</v>
      </c>
      <c r="DH80">
        <v>0</v>
      </c>
    </row>
    <row r="81" spans="1:112" ht="15" customHeight="1">
      <c r="A81" s="123"/>
      <c r="B81" s="5" t="str">
        <f>$B$77&amp;"4."</f>
        <v>F.4.</v>
      </c>
      <c r="C81" s="163" t="s">
        <v>41</v>
      </c>
      <c r="D81" s="6"/>
      <c r="E81" s="191">
        <v>0.21</v>
      </c>
      <c r="F81" s="34">
        <f>H81+NPV(FD,I81:INDEX(I81:DC81,PAL))</f>
        <v>0</v>
      </c>
      <c r="G81" s="34">
        <f>SUMIF($H$5:$DC$5,"&lt;="&amp;PAL,$H81:$DC81)</f>
        <v>0</v>
      </c>
      <c r="H81" s="37">
        <v>0</v>
      </c>
      <c r="I81" s="37">
        <v>0</v>
      </c>
      <c r="J81" s="37">
        <v>0</v>
      </c>
      <c r="K81" s="37">
        <v>0</v>
      </c>
      <c r="L81" s="37">
        <v>0</v>
      </c>
      <c r="M81" s="37">
        <v>0</v>
      </c>
      <c r="N81" s="37">
        <v>0</v>
      </c>
      <c r="O81" s="37">
        <v>0</v>
      </c>
      <c r="P81" s="37">
        <v>0</v>
      </c>
      <c r="Q81" s="37">
        <v>0</v>
      </c>
      <c r="R81" s="37">
        <v>0</v>
      </c>
      <c r="S81" s="37">
        <v>0</v>
      </c>
      <c r="T81" s="37">
        <v>0</v>
      </c>
      <c r="U81" s="37">
        <v>0</v>
      </c>
      <c r="V81" s="37">
        <v>0</v>
      </c>
      <c r="W81" s="37">
        <v>0</v>
      </c>
      <c r="X81" s="37">
        <v>0</v>
      </c>
      <c r="Y81" s="37">
        <v>0</v>
      </c>
      <c r="Z81" s="37">
        <v>0</v>
      </c>
      <c r="AA81" s="37">
        <v>0</v>
      </c>
      <c r="AB81" s="37">
        <v>0</v>
      </c>
      <c r="AC81" s="37">
        <v>0</v>
      </c>
      <c r="AD81" s="37">
        <v>0</v>
      </c>
      <c r="AE81" s="37">
        <v>0</v>
      </c>
      <c r="AF81" s="37">
        <v>0</v>
      </c>
      <c r="AG81" s="37">
        <v>0</v>
      </c>
      <c r="AH81" s="37">
        <v>0</v>
      </c>
      <c r="AI81" s="37">
        <v>0</v>
      </c>
      <c r="AJ81" s="37">
        <v>0</v>
      </c>
      <c r="AK81" s="37">
        <v>0</v>
      </c>
      <c r="AL81" s="37">
        <v>0</v>
      </c>
      <c r="AM81" s="37">
        <v>0</v>
      </c>
      <c r="AN81" s="37">
        <v>0</v>
      </c>
      <c r="AO81" s="37">
        <v>0</v>
      </c>
      <c r="AP81" s="37">
        <v>0</v>
      </c>
      <c r="AQ81" s="37">
        <v>0</v>
      </c>
      <c r="AR81" s="37">
        <v>0</v>
      </c>
      <c r="AS81" s="37">
        <v>0</v>
      </c>
      <c r="AT81" s="37">
        <v>0</v>
      </c>
      <c r="AU81" s="37">
        <v>0</v>
      </c>
      <c r="AV81" s="37">
        <v>0</v>
      </c>
      <c r="AW81" s="37">
        <v>0</v>
      </c>
      <c r="AX81" s="37">
        <v>0</v>
      </c>
      <c r="AY81" s="37">
        <v>0</v>
      </c>
      <c r="AZ81" s="37">
        <v>0</v>
      </c>
      <c r="BA81" s="37">
        <v>0</v>
      </c>
      <c r="BB81" s="37">
        <v>0</v>
      </c>
      <c r="BC81" s="37">
        <v>0</v>
      </c>
      <c r="BD81" s="37">
        <v>0</v>
      </c>
      <c r="BE81" s="37">
        <v>0</v>
      </c>
      <c r="BF81" s="37">
        <v>0</v>
      </c>
      <c r="BG81" s="37">
        <v>0</v>
      </c>
      <c r="BH81" s="37">
        <v>0</v>
      </c>
      <c r="BI81" s="37">
        <v>0</v>
      </c>
      <c r="BJ81" s="37">
        <v>0</v>
      </c>
      <c r="BK81" s="37">
        <v>0</v>
      </c>
      <c r="BL81" s="37">
        <v>0</v>
      </c>
      <c r="BM81" s="37">
        <v>0</v>
      </c>
      <c r="BN81" s="37">
        <v>0</v>
      </c>
      <c r="BO81" s="37">
        <v>0</v>
      </c>
      <c r="BP81" s="37">
        <v>0</v>
      </c>
      <c r="BQ81" s="37">
        <v>0</v>
      </c>
      <c r="BR81" s="37">
        <v>0</v>
      </c>
      <c r="BS81" s="37">
        <v>0</v>
      </c>
      <c r="BT81" s="37">
        <v>0</v>
      </c>
      <c r="BU81" s="37">
        <v>0</v>
      </c>
      <c r="BV81" s="37">
        <v>0</v>
      </c>
      <c r="BW81" s="37">
        <v>0</v>
      </c>
      <c r="BX81" s="37">
        <v>0</v>
      </c>
      <c r="BY81" s="37">
        <v>0</v>
      </c>
      <c r="BZ81" s="37">
        <v>0</v>
      </c>
      <c r="CA81" s="37">
        <v>0</v>
      </c>
      <c r="CB81" s="37">
        <v>0</v>
      </c>
      <c r="CC81" s="37">
        <v>0</v>
      </c>
      <c r="CD81" s="37">
        <v>0</v>
      </c>
      <c r="CE81" s="37">
        <v>0</v>
      </c>
      <c r="CF81" s="37">
        <v>0</v>
      </c>
      <c r="CG81" s="37">
        <v>0</v>
      </c>
      <c r="CH81" s="37">
        <v>0</v>
      </c>
      <c r="CI81" s="37">
        <v>0</v>
      </c>
      <c r="CJ81" s="37">
        <v>0</v>
      </c>
      <c r="CK81" s="37">
        <v>0</v>
      </c>
      <c r="CL81" s="37">
        <v>0</v>
      </c>
      <c r="CM81" s="37">
        <v>0</v>
      </c>
      <c r="CN81" s="37">
        <v>0</v>
      </c>
      <c r="CO81" s="37">
        <v>0</v>
      </c>
      <c r="CP81" s="37">
        <v>0</v>
      </c>
      <c r="CQ81" s="37">
        <v>0</v>
      </c>
      <c r="CR81" s="37">
        <v>0</v>
      </c>
      <c r="CS81" s="37">
        <v>0</v>
      </c>
      <c r="CT81" s="37">
        <v>0</v>
      </c>
      <c r="CU81" s="37">
        <v>0</v>
      </c>
      <c r="CV81" s="37">
        <v>0</v>
      </c>
      <c r="CW81" s="37">
        <v>0</v>
      </c>
      <c r="CX81" s="37">
        <v>0</v>
      </c>
      <c r="CY81" s="37">
        <v>0</v>
      </c>
      <c r="CZ81" s="37">
        <v>0</v>
      </c>
      <c r="DA81" s="37">
        <v>0</v>
      </c>
      <c r="DB81" s="37">
        <v>0</v>
      </c>
      <c r="DC81" s="37">
        <v>0</v>
      </c>
      <c r="DE81" s="45">
        <f t="shared" si="51"/>
        <v>0</v>
      </c>
      <c r="DF81" s="45">
        <f t="shared" si="47"/>
        <v>0</v>
      </c>
      <c r="DG81">
        <f t="shared" si="50"/>
        <v>21</v>
      </c>
      <c r="DH81">
        <v>0</v>
      </c>
    </row>
    <row r="82" spans="1:112" ht="15" customHeight="1">
      <c r="A82" s="123"/>
      <c r="B82" s="5" t="str">
        <f>$B$77&amp;"5."</f>
        <v>F.5.</v>
      </c>
      <c r="C82" s="163" t="s">
        <v>41</v>
      </c>
      <c r="D82" s="6"/>
      <c r="E82" s="191">
        <v>0.21</v>
      </c>
      <c r="F82" s="34">
        <f>H82+NPV(FD,I82:INDEX(I82:DC82,PAL))</f>
        <v>0</v>
      </c>
      <c r="G82" s="34">
        <f>SUMIF($H$5:$DC$5,"&lt;="&amp;PAL,$H82:$DC82)</f>
        <v>0</v>
      </c>
      <c r="H82" s="37">
        <v>0</v>
      </c>
      <c r="I82" s="37">
        <v>0</v>
      </c>
      <c r="J82" s="37">
        <v>0</v>
      </c>
      <c r="K82" s="37">
        <v>0</v>
      </c>
      <c r="L82" s="37">
        <v>0</v>
      </c>
      <c r="M82" s="37">
        <v>0</v>
      </c>
      <c r="N82" s="37">
        <v>0</v>
      </c>
      <c r="O82" s="37">
        <v>0</v>
      </c>
      <c r="P82" s="37">
        <v>0</v>
      </c>
      <c r="Q82" s="37">
        <v>0</v>
      </c>
      <c r="R82" s="37">
        <v>0</v>
      </c>
      <c r="S82" s="37">
        <v>0</v>
      </c>
      <c r="T82" s="37">
        <v>0</v>
      </c>
      <c r="U82" s="37">
        <v>0</v>
      </c>
      <c r="V82" s="37">
        <v>0</v>
      </c>
      <c r="W82" s="37">
        <v>0</v>
      </c>
      <c r="X82" s="37">
        <v>0</v>
      </c>
      <c r="Y82" s="37">
        <v>0</v>
      </c>
      <c r="Z82" s="37">
        <v>0</v>
      </c>
      <c r="AA82" s="37">
        <v>0</v>
      </c>
      <c r="AB82" s="37">
        <v>0</v>
      </c>
      <c r="AC82" s="37">
        <v>0</v>
      </c>
      <c r="AD82" s="37">
        <v>0</v>
      </c>
      <c r="AE82" s="37">
        <v>0</v>
      </c>
      <c r="AF82" s="37">
        <v>0</v>
      </c>
      <c r="AG82" s="37">
        <v>0</v>
      </c>
      <c r="AH82" s="37">
        <v>0</v>
      </c>
      <c r="AI82" s="37">
        <v>0</v>
      </c>
      <c r="AJ82" s="37">
        <v>0</v>
      </c>
      <c r="AK82" s="37">
        <v>0</v>
      </c>
      <c r="AL82" s="37">
        <v>0</v>
      </c>
      <c r="AM82" s="37">
        <v>0</v>
      </c>
      <c r="AN82" s="37">
        <v>0</v>
      </c>
      <c r="AO82" s="37">
        <v>0</v>
      </c>
      <c r="AP82" s="37">
        <v>0</v>
      </c>
      <c r="AQ82" s="37">
        <v>0</v>
      </c>
      <c r="AR82" s="37">
        <v>0</v>
      </c>
      <c r="AS82" s="37">
        <v>0</v>
      </c>
      <c r="AT82" s="37">
        <v>0</v>
      </c>
      <c r="AU82" s="37">
        <v>0</v>
      </c>
      <c r="AV82" s="37">
        <v>0</v>
      </c>
      <c r="AW82" s="37">
        <v>0</v>
      </c>
      <c r="AX82" s="37">
        <v>0</v>
      </c>
      <c r="AY82" s="37">
        <v>0</v>
      </c>
      <c r="AZ82" s="37">
        <v>0</v>
      </c>
      <c r="BA82" s="37">
        <v>0</v>
      </c>
      <c r="BB82" s="37">
        <v>0</v>
      </c>
      <c r="BC82" s="37">
        <v>0</v>
      </c>
      <c r="BD82" s="37">
        <v>0</v>
      </c>
      <c r="BE82" s="37">
        <v>0</v>
      </c>
      <c r="BF82" s="37">
        <v>0</v>
      </c>
      <c r="BG82" s="37">
        <v>0</v>
      </c>
      <c r="BH82" s="37">
        <v>0</v>
      </c>
      <c r="BI82" s="37">
        <v>0</v>
      </c>
      <c r="BJ82" s="37">
        <v>0</v>
      </c>
      <c r="BK82" s="37">
        <v>0</v>
      </c>
      <c r="BL82" s="37">
        <v>0</v>
      </c>
      <c r="BM82" s="37">
        <v>0</v>
      </c>
      <c r="BN82" s="37">
        <v>0</v>
      </c>
      <c r="BO82" s="37">
        <v>0</v>
      </c>
      <c r="BP82" s="37">
        <v>0</v>
      </c>
      <c r="BQ82" s="37">
        <v>0</v>
      </c>
      <c r="BR82" s="37">
        <v>0</v>
      </c>
      <c r="BS82" s="37">
        <v>0</v>
      </c>
      <c r="BT82" s="37">
        <v>0</v>
      </c>
      <c r="BU82" s="37">
        <v>0</v>
      </c>
      <c r="BV82" s="37">
        <v>0</v>
      </c>
      <c r="BW82" s="37">
        <v>0</v>
      </c>
      <c r="BX82" s="37">
        <v>0</v>
      </c>
      <c r="BY82" s="37">
        <v>0</v>
      </c>
      <c r="BZ82" s="37">
        <v>0</v>
      </c>
      <c r="CA82" s="37">
        <v>0</v>
      </c>
      <c r="CB82" s="37">
        <v>0</v>
      </c>
      <c r="CC82" s="37">
        <v>0</v>
      </c>
      <c r="CD82" s="37">
        <v>0</v>
      </c>
      <c r="CE82" s="37">
        <v>0</v>
      </c>
      <c r="CF82" s="37">
        <v>0</v>
      </c>
      <c r="CG82" s="37">
        <v>0</v>
      </c>
      <c r="CH82" s="37">
        <v>0</v>
      </c>
      <c r="CI82" s="37">
        <v>0</v>
      </c>
      <c r="CJ82" s="37">
        <v>0</v>
      </c>
      <c r="CK82" s="37">
        <v>0</v>
      </c>
      <c r="CL82" s="37">
        <v>0</v>
      </c>
      <c r="CM82" s="37">
        <v>0</v>
      </c>
      <c r="CN82" s="37">
        <v>0</v>
      </c>
      <c r="CO82" s="37">
        <v>0</v>
      </c>
      <c r="CP82" s="37">
        <v>0</v>
      </c>
      <c r="CQ82" s="37">
        <v>0</v>
      </c>
      <c r="CR82" s="37">
        <v>0</v>
      </c>
      <c r="CS82" s="37">
        <v>0</v>
      </c>
      <c r="CT82" s="37">
        <v>0</v>
      </c>
      <c r="CU82" s="37">
        <v>0</v>
      </c>
      <c r="CV82" s="37">
        <v>0</v>
      </c>
      <c r="CW82" s="37">
        <v>0</v>
      </c>
      <c r="CX82" s="37">
        <v>0</v>
      </c>
      <c r="CY82" s="37">
        <v>0</v>
      </c>
      <c r="CZ82" s="37">
        <v>0</v>
      </c>
      <c r="DA82" s="37">
        <v>0</v>
      </c>
      <c r="DB82" s="37">
        <v>0</v>
      </c>
      <c r="DC82" s="37">
        <v>0</v>
      </c>
      <c r="DE82" s="45">
        <f t="shared" si="51"/>
        <v>0</v>
      </c>
      <c r="DF82" s="45">
        <f t="shared" si="47"/>
        <v>0</v>
      </c>
      <c r="DG82">
        <f t="shared" si="50"/>
        <v>21</v>
      </c>
      <c r="DH82">
        <v>0</v>
      </c>
    </row>
    <row r="83" spans="1:112" ht="15" customHeight="1">
      <c r="A83" s="123"/>
      <c r="B83" s="5" t="str">
        <f>$B$77&amp;"6."</f>
        <v>F.6.</v>
      </c>
      <c r="C83" s="163" t="s">
        <v>41</v>
      </c>
      <c r="D83" s="6"/>
      <c r="E83" s="191">
        <v>0.21</v>
      </c>
      <c r="F83" s="34">
        <f>H83+NPV(FD,I83:INDEX(I83:DC83,PAL))</f>
        <v>0</v>
      </c>
      <c r="G83" s="34">
        <f>SUMIF($H$5:$DC$5,"&lt;="&amp;PAL,$H83:$DC83)</f>
        <v>0</v>
      </c>
      <c r="H83" s="37">
        <v>0</v>
      </c>
      <c r="I83" s="37">
        <v>0</v>
      </c>
      <c r="J83" s="37">
        <v>0</v>
      </c>
      <c r="K83" s="37">
        <v>0</v>
      </c>
      <c r="L83" s="37">
        <v>0</v>
      </c>
      <c r="M83" s="37">
        <v>0</v>
      </c>
      <c r="N83" s="37">
        <v>0</v>
      </c>
      <c r="O83" s="37">
        <v>0</v>
      </c>
      <c r="P83" s="37">
        <v>0</v>
      </c>
      <c r="Q83" s="37">
        <v>0</v>
      </c>
      <c r="R83" s="37">
        <v>0</v>
      </c>
      <c r="S83" s="37">
        <v>0</v>
      </c>
      <c r="T83" s="37">
        <v>0</v>
      </c>
      <c r="U83" s="37">
        <v>0</v>
      </c>
      <c r="V83" s="37">
        <v>0</v>
      </c>
      <c r="W83" s="37">
        <v>0</v>
      </c>
      <c r="X83" s="37">
        <v>0</v>
      </c>
      <c r="Y83" s="37">
        <v>0</v>
      </c>
      <c r="Z83" s="37">
        <v>0</v>
      </c>
      <c r="AA83" s="37">
        <v>0</v>
      </c>
      <c r="AB83" s="37">
        <v>0</v>
      </c>
      <c r="AC83" s="37">
        <v>0</v>
      </c>
      <c r="AD83" s="37">
        <v>0</v>
      </c>
      <c r="AE83" s="37">
        <v>0</v>
      </c>
      <c r="AF83" s="37">
        <v>0</v>
      </c>
      <c r="AG83" s="37">
        <v>0</v>
      </c>
      <c r="AH83" s="37">
        <v>0</v>
      </c>
      <c r="AI83" s="37">
        <v>0</v>
      </c>
      <c r="AJ83" s="37">
        <v>0</v>
      </c>
      <c r="AK83" s="37">
        <v>0</v>
      </c>
      <c r="AL83" s="37">
        <v>0</v>
      </c>
      <c r="AM83" s="37">
        <v>0</v>
      </c>
      <c r="AN83" s="37">
        <v>0</v>
      </c>
      <c r="AO83" s="37">
        <v>0</v>
      </c>
      <c r="AP83" s="37">
        <v>0</v>
      </c>
      <c r="AQ83" s="37">
        <v>0</v>
      </c>
      <c r="AR83" s="37">
        <v>0</v>
      </c>
      <c r="AS83" s="37">
        <v>0</v>
      </c>
      <c r="AT83" s="37">
        <v>0</v>
      </c>
      <c r="AU83" s="37">
        <v>0</v>
      </c>
      <c r="AV83" s="37">
        <v>0</v>
      </c>
      <c r="AW83" s="37">
        <v>0</v>
      </c>
      <c r="AX83" s="37">
        <v>0</v>
      </c>
      <c r="AY83" s="37">
        <v>0</v>
      </c>
      <c r="AZ83" s="37">
        <v>0</v>
      </c>
      <c r="BA83" s="37">
        <v>0</v>
      </c>
      <c r="BB83" s="37">
        <v>0</v>
      </c>
      <c r="BC83" s="37">
        <v>0</v>
      </c>
      <c r="BD83" s="37">
        <v>0</v>
      </c>
      <c r="BE83" s="37">
        <v>0</v>
      </c>
      <c r="BF83" s="37">
        <v>0</v>
      </c>
      <c r="BG83" s="37">
        <v>0</v>
      </c>
      <c r="BH83" s="37">
        <v>0</v>
      </c>
      <c r="BI83" s="37">
        <v>0</v>
      </c>
      <c r="BJ83" s="37">
        <v>0</v>
      </c>
      <c r="BK83" s="37">
        <v>0</v>
      </c>
      <c r="BL83" s="37">
        <v>0</v>
      </c>
      <c r="BM83" s="37">
        <v>0</v>
      </c>
      <c r="BN83" s="37">
        <v>0</v>
      </c>
      <c r="BO83" s="37">
        <v>0</v>
      </c>
      <c r="BP83" s="37">
        <v>0</v>
      </c>
      <c r="BQ83" s="37">
        <v>0</v>
      </c>
      <c r="BR83" s="37">
        <v>0</v>
      </c>
      <c r="BS83" s="37">
        <v>0</v>
      </c>
      <c r="BT83" s="37">
        <v>0</v>
      </c>
      <c r="BU83" s="37">
        <v>0</v>
      </c>
      <c r="BV83" s="37">
        <v>0</v>
      </c>
      <c r="BW83" s="37">
        <v>0</v>
      </c>
      <c r="BX83" s="37">
        <v>0</v>
      </c>
      <c r="BY83" s="37">
        <v>0</v>
      </c>
      <c r="BZ83" s="37">
        <v>0</v>
      </c>
      <c r="CA83" s="37">
        <v>0</v>
      </c>
      <c r="CB83" s="37">
        <v>0</v>
      </c>
      <c r="CC83" s="37">
        <v>0</v>
      </c>
      <c r="CD83" s="37">
        <v>0</v>
      </c>
      <c r="CE83" s="37">
        <v>0</v>
      </c>
      <c r="CF83" s="37">
        <v>0</v>
      </c>
      <c r="CG83" s="37">
        <v>0</v>
      </c>
      <c r="CH83" s="37">
        <v>0</v>
      </c>
      <c r="CI83" s="37">
        <v>0</v>
      </c>
      <c r="CJ83" s="37">
        <v>0</v>
      </c>
      <c r="CK83" s="37">
        <v>0</v>
      </c>
      <c r="CL83" s="37">
        <v>0</v>
      </c>
      <c r="CM83" s="37">
        <v>0</v>
      </c>
      <c r="CN83" s="37">
        <v>0</v>
      </c>
      <c r="CO83" s="37">
        <v>0</v>
      </c>
      <c r="CP83" s="37">
        <v>0</v>
      </c>
      <c r="CQ83" s="37">
        <v>0</v>
      </c>
      <c r="CR83" s="37">
        <v>0</v>
      </c>
      <c r="CS83" s="37">
        <v>0</v>
      </c>
      <c r="CT83" s="37">
        <v>0</v>
      </c>
      <c r="CU83" s="37">
        <v>0</v>
      </c>
      <c r="CV83" s="37">
        <v>0</v>
      </c>
      <c r="CW83" s="37">
        <v>0</v>
      </c>
      <c r="CX83" s="37">
        <v>0</v>
      </c>
      <c r="CY83" s="37">
        <v>0</v>
      </c>
      <c r="CZ83" s="37">
        <v>0</v>
      </c>
      <c r="DA83" s="37">
        <v>0</v>
      </c>
      <c r="DB83" s="37">
        <v>0</v>
      </c>
      <c r="DC83" s="37">
        <v>0</v>
      </c>
      <c r="DE83" s="45">
        <f t="shared" si="51"/>
        <v>0</v>
      </c>
      <c r="DF83" s="45">
        <f t="shared" si="47"/>
        <v>0</v>
      </c>
      <c r="DG83">
        <f t="shared" si="50"/>
        <v>21</v>
      </c>
      <c r="DH83">
        <v>0</v>
      </c>
    </row>
    <row r="84" spans="1:112" ht="15" customHeight="1">
      <c r="A84" s="123"/>
      <c r="B84" s="5" t="str">
        <f>$B$77&amp;"7."</f>
        <v>F.7.</v>
      </c>
      <c r="C84" s="163" t="s">
        <v>41</v>
      </c>
      <c r="D84" s="6"/>
      <c r="E84" s="191">
        <v>0.21</v>
      </c>
      <c r="F84" s="34">
        <f>H84+NPV(FD,I84:INDEX(I84:DC84,PAL))</f>
        <v>0</v>
      </c>
      <c r="G84" s="34">
        <f>SUMIF($H$5:$DC$5,"&lt;="&amp;PAL,$H84:$DC84)</f>
        <v>0</v>
      </c>
      <c r="H84" s="37">
        <v>0</v>
      </c>
      <c r="I84" s="37">
        <v>0</v>
      </c>
      <c r="J84" s="37">
        <v>0</v>
      </c>
      <c r="K84" s="37">
        <v>0</v>
      </c>
      <c r="L84" s="37">
        <v>0</v>
      </c>
      <c r="M84" s="37">
        <v>0</v>
      </c>
      <c r="N84" s="37">
        <v>0</v>
      </c>
      <c r="O84" s="37">
        <v>0</v>
      </c>
      <c r="P84" s="37">
        <v>0</v>
      </c>
      <c r="Q84" s="37">
        <v>0</v>
      </c>
      <c r="R84" s="37">
        <v>0</v>
      </c>
      <c r="S84" s="37">
        <v>0</v>
      </c>
      <c r="T84" s="37">
        <v>0</v>
      </c>
      <c r="U84" s="37">
        <v>0</v>
      </c>
      <c r="V84" s="37">
        <v>0</v>
      </c>
      <c r="W84" s="37">
        <v>0</v>
      </c>
      <c r="X84" s="37">
        <v>0</v>
      </c>
      <c r="Y84" s="37">
        <v>0</v>
      </c>
      <c r="Z84" s="37">
        <v>0</v>
      </c>
      <c r="AA84" s="37">
        <v>0</v>
      </c>
      <c r="AB84" s="37">
        <v>0</v>
      </c>
      <c r="AC84" s="37">
        <v>0</v>
      </c>
      <c r="AD84" s="37">
        <v>0</v>
      </c>
      <c r="AE84" s="37">
        <v>0</v>
      </c>
      <c r="AF84" s="37">
        <v>0</v>
      </c>
      <c r="AG84" s="37">
        <v>0</v>
      </c>
      <c r="AH84" s="37">
        <v>0</v>
      </c>
      <c r="AI84" s="37">
        <v>0</v>
      </c>
      <c r="AJ84" s="37">
        <v>0</v>
      </c>
      <c r="AK84" s="37">
        <v>0</v>
      </c>
      <c r="AL84" s="37">
        <v>0</v>
      </c>
      <c r="AM84" s="37">
        <v>0</v>
      </c>
      <c r="AN84" s="37">
        <v>0</v>
      </c>
      <c r="AO84" s="37">
        <v>0</v>
      </c>
      <c r="AP84" s="37">
        <v>0</v>
      </c>
      <c r="AQ84" s="37">
        <v>0</v>
      </c>
      <c r="AR84" s="37">
        <v>0</v>
      </c>
      <c r="AS84" s="37">
        <v>0</v>
      </c>
      <c r="AT84" s="37">
        <v>0</v>
      </c>
      <c r="AU84" s="37">
        <v>0</v>
      </c>
      <c r="AV84" s="37">
        <v>0</v>
      </c>
      <c r="AW84" s="37">
        <v>0</v>
      </c>
      <c r="AX84" s="37">
        <v>0</v>
      </c>
      <c r="AY84" s="37">
        <v>0</v>
      </c>
      <c r="AZ84" s="37">
        <v>0</v>
      </c>
      <c r="BA84" s="37">
        <v>0</v>
      </c>
      <c r="BB84" s="37">
        <v>0</v>
      </c>
      <c r="BC84" s="37">
        <v>0</v>
      </c>
      <c r="BD84" s="37">
        <v>0</v>
      </c>
      <c r="BE84" s="37">
        <v>0</v>
      </c>
      <c r="BF84" s="37">
        <v>0</v>
      </c>
      <c r="BG84" s="37">
        <v>0</v>
      </c>
      <c r="BH84" s="37">
        <v>0</v>
      </c>
      <c r="BI84" s="37">
        <v>0</v>
      </c>
      <c r="BJ84" s="37">
        <v>0</v>
      </c>
      <c r="BK84" s="37">
        <v>0</v>
      </c>
      <c r="BL84" s="37">
        <v>0</v>
      </c>
      <c r="BM84" s="37">
        <v>0</v>
      </c>
      <c r="BN84" s="37">
        <v>0</v>
      </c>
      <c r="BO84" s="37">
        <v>0</v>
      </c>
      <c r="BP84" s="37">
        <v>0</v>
      </c>
      <c r="BQ84" s="37">
        <v>0</v>
      </c>
      <c r="BR84" s="37">
        <v>0</v>
      </c>
      <c r="BS84" s="37">
        <v>0</v>
      </c>
      <c r="BT84" s="37">
        <v>0</v>
      </c>
      <c r="BU84" s="37">
        <v>0</v>
      </c>
      <c r="BV84" s="37">
        <v>0</v>
      </c>
      <c r="BW84" s="37">
        <v>0</v>
      </c>
      <c r="BX84" s="37">
        <v>0</v>
      </c>
      <c r="BY84" s="37">
        <v>0</v>
      </c>
      <c r="BZ84" s="37">
        <v>0</v>
      </c>
      <c r="CA84" s="37">
        <v>0</v>
      </c>
      <c r="CB84" s="37">
        <v>0</v>
      </c>
      <c r="CC84" s="37">
        <v>0</v>
      </c>
      <c r="CD84" s="37">
        <v>0</v>
      </c>
      <c r="CE84" s="37">
        <v>0</v>
      </c>
      <c r="CF84" s="37">
        <v>0</v>
      </c>
      <c r="CG84" s="37">
        <v>0</v>
      </c>
      <c r="CH84" s="37">
        <v>0</v>
      </c>
      <c r="CI84" s="37">
        <v>0</v>
      </c>
      <c r="CJ84" s="37">
        <v>0</v>
      </c>
      <c r="CK84" s="37">
        <v>0</v>
      </c>
      <c r="CL84" s="37">
        <v>0</v>
      </c>
      <c r="CM84" s="37">
        <v>0</v>
      </c>
      <c r="CN84" s="37">
        <v>0</v>
      </c>
      <c r="CO84" s="37">
        <v>0</v>
      </c>
      <c r="CP84" s="37">
        <v>0</v>
      </c>
      <c r="CQ84" s="37">
        <v>0</v>
      </c>
      <c r="CR84" s="37">
        <v>0</v>
      </c>
      <c r="CS84" s="37">
        <v>0</v>
      </c>
      <c r="CT84" s="37">
        <v>0</v>
      </c>
      <c r="CU84" s="37">
        <v>0</v>
      </c>
      <c r="CV84" s="37">
        <v>0</v>
      </c>
      <c r="CW84" s="37">
        <v>0</v>
      </c>
      <c r="CX84" s="37">
        <v>0</v>
      </c>
      <c r="CY84" s="37">
        <v>0</v>
      </c>
      <c r="CZ84" s="37">
        <v>0</v>
      </c>
      <c r="DA84" s="37">
        <v>0</v>
      </c>
      <c r="DB84" s="37">
        <v>0</v>
      </c>
      <c r="DC84" s="37">
        <v>0</v>
      </c>
      <c r="DE84" s="45">
        <f t="shared" si="51"/>
        <v>0</v>
      </c>
      <c r="DF84" s="45">
        <f t="shared" si="47"/>
        <v>0</v>
      </c>
      <c r="DG84">
        <f t="shared" si="50"/>
        <v>21</v>
      </c>
      <c r="DH84">
        <v>0</v>
      </c>
    </row>
    <row r="85" spans="1:112" ht="15" customHeight="1">
      <c r="A85" s="123"/>
      <c r="B85" s="5" t="str">
        <f>$B$77&amp;"8."</f>
        <v>F.8.</v>
      </c>
      <c r="C85" s="163" t="s">
        <v>41</v>
      </c>
      <c r="D85" s="6"/>
      <c r="E85" s="191">
        <v>0.21</v>
      </c>
      <c r="F85" s="34">
        <f>H85+NPV(FD,I85:INDEX(I85:DC85,PAL))</f>
        <v>0</v>
      </c>
      <c r="G85" s="34">
        <f>SUMIF($H$5:$DC$5,"&lt;="&amp;PAL,$H85:$DC85)</f>
        <v>0</v>
      </c>
      <c r="H85" s="37">
        <v>0</v>
      </c>
      <c r="I85" s="37">
        <v>0</v>
      </c>
      <c r="J85" s="37">
        <v>0</v>
      </c>
      <c r="K85" s="37">
        <v>0</v>
      </c>
      <c r="L85" s="37">
        <v>0</v>
      </c>
      <c r="M85" s="37">
        <v>0</v>
      </c>
      <c r="N85" s="37">
        <v>0</v>
      </c>
      <c r="O85" s="37">
        <v>0</v>
      </c>
      <c r="P85" s="37">
        <v>0</v>
      </c>
      <c r="Q85" s="37">
        <v>0</v>
      </c>
      <c r="R85" s="37">
        <v>0</v>
      </c>
      <c r="S85" s="37">
        <v>0</v>
      </c>
      <c r="T85" s="37">
        <v>0</v>
      </c>
      <c r="U85" s="37">
        <v>0</v>
      </c>
      <c r="V85" s="37">
        <v>0</v>
      </c>
      <c r="W85" s="37">
        <v>0</v>
      </c>
      <c r="X85" s="37">
        <v>0</v>
      </c>
      <c r="Y85" s="37">
        <v>0</v>
      </c>
      <c r="Z85" s="37">
        <v>0</v>
      </c>
      <c r="AA85" s="37">
        <v>0</v>
      </c>
      <c r="AB85" s="37">
        <v>0</v>
      </c>
      <c r="AC85" s="37">
        <v>0</v>
      </c>
      <c r="AD85" s="37">
        <v>0</v>
      </c>
      <c r="AE85" s="37">
        <v>0</v>
      </c>
      <c r="AF85" s="37">
        <v>0</v>
      </c>
      <c r="AG85" s="37">
        <v>0</v>
      </c>
      <c r="AH85" s="37">
        <v>0</v>
      </c>
      <c r="AI85" s="37">
        <v>0</v>
      </c>
      <c r="AJ85" s="37">
        <v>0</v>
      </c>
      <c r="AK85" s="37">
        <v>0</v>
      </c>
      <c r="AL85" s="37">
        <v>0</v>
      </c>
      <c r="AM85" s="37">
        <v>0</v>
      </c>
      <c r="AN85" s="37">
        <v>0</v>
      </c>
      <c r="AO85" s="37">
        <v>0</v>
      </c>
      <c r="AP85" s="37">
        <v>0</v>
      </c>
      <c r="AQ85" s="37">
        <v>0</v>
      </c>
      <c r="AR85" s="37">
        <v>0</v>
      </c>
      <c r="AS85" s="37">
        <v>0</v>
      </c>
      <c r="AT85" s="37">
        <v>0</v>
      </c>
      <c r="AU85" s="37">
        <v>0</v>
      </c>
      <c r="AV85" s="37">
        <v>0</v>
      </c>
      <c r="AW85" s="37">
        <v>0</v>
      </c>
      <c r="AX85" s="37">
        <v>0</v>
      </c>
      <c r="AY85" s="37">
        <v>0</v>
      </c>
      <c r="AZ85" s="37">
        <v>0</v>
      </c>
      <c r="BA85" s="37">
        <v>0</v>
      </c>
      <c r="BB85" s="37">
        <v>0</v>
      </c>
      <c r="BC85" s="37">
        <v>0</v>
      </c>
      <c r="BD85" s="37">
        <v>0</v>
      </c>
      <c r="BE85" s="37">
        <v>0</v>
      </c>
      <c r="BF85" s="37">
        <v>0</v>
      </c>
      <c r="BG85" s="37">
        <v>0</v>
      </c>
      <c r="BH85" s="37">
        <v>0</v>
      </c>
      <c r="BI85" s="37">
        <v>0</v>
      </c>
      <c r="BJ85" s="37">
        <v>0</v>
      </c>
      <c r="BK85" s="37">
        <v>0</v>
      </c>
      <c r="BL85" s="37">
        <v>0</v>
      </c>
      <c r="BM85" s="37">
        <v>0</v>
      </c>
      <c r="BN85" s="37">
        <v>0</v>
      </c>
      <c r="BO85" s="37">
        <v>0</v>
      </c>
      <c r="BP85" s="37">
        <v>0</v>
      </c>
      <c r="BQ85" s="37">
        <v>0</v>
      </c>
      <c r="BR85" s="37">
        <v>0</v>
      </c>
      <c r="BS85" s="37">
        <v>0</v>
      </c>
      <c r="BT85" s="37">
        <v>0</v>
      </c>
      <c r="BU85" s="37">
        <v>0</v>
      </c>
      <c r="BV85" s="37">
        <v>0</v>
      </c>
      <c r="BW85" s="37">
        <v>0</v>
      </c>
      <c r="BX85" s="37">
        <v>0</v>
      </c>
      <c r="BY85" s="37">
        <v>0</v>
      </c>
      <c r="BZ85" s="37">
        <v>0</v>
      </c>
      <c r="CA85" s="37">
        <v>0</v>
      </c>
      <c r="CB85" s="37">
        <v>0</v>
      </c>
      <c r="CC85" s="37">
        <v>0</v>
      </c>
      <c r="CD85" s="37">
        <v>0</v>
      </c>
      <c r="CE85" s="37">
        <v>0</v>
      </c>
      <c r="CF85" s="37">
        <v>0</v>
      </c>
      <c r="CG85" s="37">
        <v>0</v>
      </c>
      <c r="CH85" s="37">
        <v>0</v>
      </c>
      <c r="CI85" s="37">
        <v>0</v>
      </c>
      <c r="CJ85" s="37">
        <v>0</v>
      </c>
      <c r="CK85" s="37">
        <v>0</v>
      </c>
      <c r="CL85" s="37">
        <v>0</v>
      </c>
      <c r="CM85" s="37">
        <v>0</v>
      </c>
      <c r="CN85" s="37">
        <v>0</v>
      </c>
      <c r="CO85" s="37">
        <v>0</v>
      </c>
      <c r="CP85" s="37">
        <v>0</v>
      </c>
      <c r="CQ85" s="37">
        <v>0</v>
      </c>
      <c r="CR85" s="37">
        <v>0</v>
      </c>
      <c r="CS85" s="37">
        <v>0</v>
      </c>
      <c r="CT85" s="37">
        <v>0</v>
      </c>
      <c r="CU85" s="37">
        <v>0</v>
      </c>
      <c r="CV85" s="37">
        <v>0</v>
      </c>
      <c r="CW85" s="37">
        <v>0</v>
      </c>
      <c r="CX85" s="37">
        <v>0</v>
      </c>
      <c r="CY85" s="37">
        <v>0</v>
      </c>
      <c r="CZ85" s="37">
        <v>0</v>
      </c>
      <c r="DA85" s="37">
        <v>0</v>
      </c>
      <c r="DB85" s="37">
        <v>0</v>
      </c>
      <c r="DC85" s="37">
        <v>0</v>
      </c>
      <c r="DE85" s="45">
        <f t="shared" si="51"/>
        <v>0</v>
      </c>
      <c r="DF85" s="45">
        <f t="shared" si="47"/>
        <v>0</v>
      </c>
      <c r="DG85">
        <f t="shared" si="50"/>
        <v>21</v>
      </c>
      <c r="DH85">
        <v>0</v>
      </c>
    </row>
    <row r="86" spans="1:112" ht="15" customHeight="1">
      <c r="A86" s="123"/>
      <c r="B86" s="5" t="str">
        <f>$B$77&amp;"9."</f>
        <v>F.9.</v>
      </c>
      <c r="C86" s="17" t="s">
        <v>154</v>
      </c>
      <c r="D86" s="5"/>
      <c r="E86" s="191">
        <v>0.21</v>
      </c>
      <c r="F86" s="34">
        <f>H86+NPV(FD,I86:INDEX(I86:DC86,PAL))</f>
        <v>0</v>
      </c>
      <c r="G86" s="34">
        <f>SUMIF($H$5:$DC$5,"&lt;="&amp;PAL,$H86:$DC86)</f>
        <v>0</v>
      </c>
      <c r="H86" s="166">
        <v>0</v>
      </c>
      <c r="I86" s="166">
        <v>0</v>
      </c>
      <c r="J86" s="166">
        <v>0</v>
      </c>
      <c r="K86" s="166">
        <v>0</v>
      </c>
      <c r="L86" s="166">
        <v>0</v>
      </c>
      <c r="M86" s="166">
        <v>0</v>
      </c>
      <c r="N86" s="166">
        <v>0</v>
      </c>
      <c r="O86" s="166">
        <v>0</v>
      </c>
      <c r="P86" s="166">
        <v>0</v>
      </c>
      <c r="Q86" s="166">
        <v>0</v>
      </c>
      <c r="R86" s="166">
        <v>0</v>
      </c>
      <c r="S86" s="167">
        <v>0</v>
      </c>
      <c r="T86" s="167">
        <v>0</v>
      </c>
      <c r="U86" s="167">
        <v>0</v>
      </c>
      <c r="V86" s="167">
        <v>0</v>
      </c>
      <c r="W86" s="167">
        <v>0</v>
      </c>
      <c r="X86" s="167">
        <v>0</v>
      </c>
      <c r="Y86" s="167">
        <v>0</v>
      </c>
      <c r="Z86" s="167">
        <v>0</v>
      </c>
      <c r="AA86" s="167">
        <v>0</v>
      </c>
      <c r="AB86" s="167">
        <v>0</v>
      </c>
      <c r="AC86" s="167">
        <v>0</v>
      </c>
      <c r="AD86" s="167">
        <v>0</v>
      </c>
      <c r="AE86" s="167">
        <v>0</v>
      </c>
      <c r="AF86" s="167">
        <v>0</v>
      </c>
      <c r="AG86" s="167">
        <v>0</v>
      </c>
      <c r="AH86" s="167">
        <v>0</v>
      </c>
      <c r="AI86" s="167">
        <v>0</v>
      </c>
      <c r="AJ86" s="167">
        <v>0</v>
      </c>
      <c r="AK86" s="167">
        <v>0</v>
      </c>
      <c r="AL86" s="167">
        <v>0</v>
      </c>
      <c r="AM86" s="167">
        <v>0</v>
      </c>
      <c r="AN86" s="167">
        <v>0</v>
      </c>
      <c r="AO86" s="167">
        <v>0</v>
      </c>
      <c r="AP86" s="167">
        <v>0</v>
      </c>
      <c r="AQ86" s="167">
        <v>0</v>
      </c>
      <c r="AR86" s="167">
        <v>0</v>
      </c>
      <c r="AS86" s="167">
        <v>0</v>
      </c>
      <c r="AT86" s="167">
        <v>0</v>
      </c>
      <c r="AU86" s="167">
        <v>0</v>
      </c>
      <c r="AV86" s="167">
        <v>0</v>
      </c>
      <c r="AW86" s="167">
        <v>0</v>
      </c>
      <c r="AX86" s="167">
        <v>0</v>
      </c>
      <c r="AY86" s="167">
        <v>0</v>
      </c>
      <c r="AZ86" s="167">
        <v>0</v>
      </c>
      <c r="BA86" s="167">
        <v>0</v>
      </c>
      <c r="BB86" s="167">
        <v>0</v>
      </c>
      <c r="BC86" s="167">
        <v>0</v>
      </c>
      <c r="BD86" s="167">
        <v>0</v>
      </c>
      <c r="BE86" s="167">
        <v>0</v>
      </c>
      <c r="BF86" s="167">
        <v>0</v>
      </c>
      <c r="BG86" s="167">
        <v>0</v>
      </c>
      <c r="BH86" s="167">
        <v>0</v>
      </c>
      <c r="BI86" s="167">
        <v>0</v>
      </c>
      <c r="BJ86" s="167">
        <v>0</v>
      </c>
      <c r="BK86" s="167">
        <v>0</v>
      </c>
      <c r="BL86" s="167">
        <v>0</v>
      </c>
      <c r="BM86" s="167">
        <v>0</v>
      </c>
      <c r="BN86" s="167">
        <v>0</v>
      </c>
      <c r="BO86" s="167">
        <v>0</v>
      </c>
      <c r="BP86" s="167">
        <v>0</v>
      </c>
      <c r="BQ86" s="167">
        <v>0</v>
      </c>
      <c r="BR86" s="167">
        <v>0</v>
      </c>
      <c r="BS86" s="167">
        <v>0</v>
      </c>
      <c r="BT86" s="167">
        <v>0</v>
      </c>
      <c r="BU86" s="167">
        <v>0</v>
      </c>
      <c r="BV86" s="167">
        <v>0</v>
      </c>
      <c r="BW86" s="167">
        <v>0</v>
      </c>
      <c r="BX86" s="167">
        <v>0</v>
      </c>
      <c r="BY86" s="167">
        <v>0</v>
      </c>
      <c r="BZ86" s="167">
        <v>0</v>
      </c>
      <c r="CA86" s="167">
        <v>0</v>
      </c>
      <c r="CB86" s="167">
        <v>0</v>
      </c>
      <c r="CC86" s="167">
        <v>0</v>
      </c>
      <c r="CD86" s="167">
        <v>0</v>
      </c>
      <c r="CE86" s="167">
        <v>0</v>
      </c>
      <c r="CF86" s="167">
        <v>0</v>
      </c>
      <c r="CG86" s="167">
        <v>0</v>
      </c>
      <c r="CH86" s="167">
        <v>0</v>
      </c>
      <c r="CI86" s="167">
        <v>0</v>
      </c>
      <c r="CJ86" s="167">
        <v>0</v>
      </c>
      <c r="CK86" s="167">
        <v>0</v>
      </c>
      <c r="CL86" s="167">
        <v>0</v>
      </c>
      <c r="CM86" s="167">
        <v>0</v>
      </c>
      <c r="CN86" s="167">
        <v>0</v>
      </c>
      <c r="CO86" s="167">
        <v>0</v>
      </c>
      <c r="CP86" s="167">
        <v>0</v>
      </c>
      <c r="CQ86" s="167">
        <v>0</v>
      </c>
      <c r="CR86" s="167">
        <v>0</v>
      </c>
      <c r="CS86" s="167">
        <v>0</v>
      </c>
      <c r="CT86" s="167">
        <v>0</v>
      </c>
      <c r="CU86" s="167">
        <v>0</v>
      </c>
      <c r="CV86" s="167">
        <v>0</v>
      </c>
      <c r="CW86" s="167">
        <v>0</v>
      </c>
      <c r="CX86" s="167">
        <v>0</v>
      </c>
      <c r="CY86" s="167">
        <v>0</v>
      </c>
      <c r="CZ86" s="167">
        <v>0</v>
      </c>
      <c r="DA86" s="167">
        <v>0</v>
      </c>
      <c r="DB86" s="167">
        <v>0</v>
      </c>
      <c r="DC86" s="167">
        <v>0</v>
      </c>
      <c r="DE86" s="45">
        <f t="shared" si="51"/>
        <v>0</v>
      </c>
      <c r="DF86" s="45">
        <f t="shared" si="47"/>
        <v>0</v>
      </c>
      <c r="DG86">
        <f t="shared" si="50"/>
        <v>21</v>
      </c>
      <c r="DH86">
        <v>0</v>
      </c>
    </row>
    <row r="87" spans="1:112" ht="15" customHeight="1">
      <c r="A87" s="123"/>
      <c r="B87" s="5" t="str">
        <f>$B$77&amp;"L."</f>
        <v>F.L.</v>
      </c>
      <c r="C87" s="17" t="s">
        <v>15</v>
      </c>
      <c r="D87" s="5"/>
      <c r="E87" s="191">
        <v>0.21</v>
      </c>
      <c r="F87" s="34">
        <f>H87+NPV(FD,I87:INDEX(I87:DC87,PAL))</f>
        <v>0</v>
      </c>
      <c r="G87" s="34">
        <f>SUMIF($H$5:$DC$5,"&lt;="&amp;PAL,$H87:$DC87)</f>
        <v>0</v>
      </c>
      <c r="H87" s="166">
        <v>0</v>
      </c>
      <c r="I87" s="166">
        <v>0</v>
      </c>
      <c r="J87" s="166">
        <v>0</v>
      </c>
      <c r="K87" s="166">
        <v>0</v>
      </c>
      <c r="L87" s="166">
        <v>0</v>
      </c>
      <c r="M87" s="166">
        <v>0</v>
      </c>
      <c r="N87" s="166">
        <v>0</v>
      </c>
      <c r="O87" s="166">
        <v>0</v>
      </c>
      <c r="P87" s="166">
        <v>0</v>
      </c>
      <c r="Q87" s="166">
        <v>0</v>
      </c>
      <c r="R87" s="166">
        <v>0</v>
      </c>
      <c r="S87" s="166">
        <v>0</v>
      </c>
      <c r="T87" s="166">
        <v>0</v>
      </c>
      <c r="U87" s="166">
        <v>0</v>
      </c>
      <c r="V87" s="166">
        <v>0</v>
      </c>
      <c r="W87" s="166">
        <v>0</v>
      </c>
      <c r="X87" s="166">
        <v>0</v>
      </c>
      <c r="Y87" s="166">
        <v>0</v>
      </c>
      <c r="Z87" s="166">
        <v>0</v>
      </c>
      <c r="AA87" s="166">
        <v>0</v>
      </c>
      <c r="AB87" s="166">
        <v>0</v>
      </c>
      <c r="AC87" s="166">
        <v>0</v>
      </c>
      <c r="AD87" s="166">
        <v>0</v>
      </c>
      <c r="AE87" s="166">
        <v>0</v>
      </c>
      <c r="AF87" s="166">
        <v>0</v>
      </c>
      <c r="AG87" s="166">
        <v>0</v>
      </c>
      <c r="AH87" s="166">
        <v>0</v>
      </c>
      <c r="AI87" s="166">
        <v>0</v>
      </c>
      <c r="AJ87" s="166">
        <v>0</v>
      </c>
      <c r="AK87" s="166">
        <v>0</v>
      </c>
      <c r="AL87" s="166">
        <v>0</v>
      </c>
      <c r="AM87" s="166">
        <v>0</v>
      </c>
      <c r="AN87" s="166">
        <v>0</v>
      </c>
      <c r="AO87" s="166">
        <v>0</v>
      </c>
      <c r="AP87" s="166">
        <v>0</v>
      </c>
      <c r="AQ87" s="167">
        <v>0</v>
      </c>
      <c r="AR87" s="166">
        <v>0</v>
      </c>
      <c r="AS87" s="166">
        <v>0</v>
      </c>
      <c r="AT87" s="166">
        <v>0</v>
      </c>
      <c r="AU87" s="166">
        <v>0</v>
      </c>
      <c r="AV87" s="166">
        <v>0</v>
      </c>
      <c r="AW87" s="166">
        <v>0</v>
      </c>
      <c r="AX87" s="166">
        <v>0</v>
      </c>
      <c r="AY87" s="166">
        <v>0</v>
      </c>
      <c r="AZ87" s="166">
        <v>0</v>
      </c>
      <c r="BA87" s="166">
        <v>0</v>
      </c>
      <c r="BB87" s="166">
        <v>0</v>
      </c>
      <c r="BC87" s="166">
        <v>0</v>
      </c>
      <c r="BD87" s="166">
        <v>0</v>
      </c>
      <c r="BE87" s="166">
        <v>0</v>
      </c>
      <c r="BF87" s="166">
        <v>0</v>
      </c>
      <c r="BG87" s="166">
        <v>0</v>
      </c>
      <c r="BH87" s="166">
        <v>0</v>
      </c>
      <c r="BI87" s="166">
        <v>0</v>
      </c>
      <c r="BJ87" s="166">
        <v>0</v>
      </c>
      <c r="BK87" s="166">
        <v>0</v>
      </c>
      <c r="BL87" s="166">
        <v>0</v>
      </c>
      <c r="BM87" s="166">
        <v>0</v>
      </c>
      <c r="BN87" s="166">
        <v>0</v>
      </c>
      <c r="BO87" s="166">
        <v>0</v>
      </c>
      <c r="BP87" s="166">
        <v>0</v>
      </c>
      <c r="BQ87" s="166">
        <v>0</v>
      </c>
      <c r="BR87" s="166">
        <v>0</v>
      </c>
      <c r="BS87" s="166">
        <v>0</v>
      </c>
      <c r="BT87" s="166">
        <v>0</v>
      </c>
      <c r="BU87" s="166">
        <v>0</v>
      </c>
      <c r="BV87" s="166">
        <v>0</v>
      </c>
      <c r="BW87" s="166">
        <v>0</v>
      </c>
      <c r="BX87" s="166">
        <v>0</v>
      </c>
      <c r="BY87" s="166">
        <v>0</v>
      </c>
      <c r="BZ87" s="166">
        <v>0</v>
      </c>
      <c r="CA87" s="166">
        <v>0</v>
      </c>
      <c r="CB87" s="166">
        <v>0</v>
      </c>
      <c r="CC87" s="166">
        <v>0</v>
      </c>
      <c r="CD87" s="166">
        <v>0</v>
      </c>
      <c r="CE87" s="166">
        <v>0</v>
      </c>
      <c r="CF87" s="166">
        <v>0</v>
      </c>
      <c r="CG87" s="166">
        <v>0</v>
      </c>
      <c r="CH87" s="166">
        <v>0</v>
      </c>
      <c r="CI87" s="166">
        <v>0</v>
      </c>
      <c r="CJ87" s="166">
        <v>0</v>
      </c>
      <c r="CK87" s="166">
        <v>0</v>
      </c>
      <c r="CL87" s="166">
        <v>0</v>
      </c>
      <c r="CM87" s="166">
        <v>0</v>
      </c>
      <c r="CN87" s="166">
        <v>0</v>
      </c>
      <c r="CO87" s="166">
        <v>0</v>
      </c>
      <c r="CP87" s="166">
        <v>0</v>
      </c>
      <c r="CQ87" s="166">
        <v>0</v>
      </c>
      <c r="CR87" s="166">
        <v>0</v>
      </c>
      <c r="CS87" s="166">
        <v>0</v>
      </c>
      <c r="CT87" s="166">
        <v>0</v>
      </c>
      <c r="CU87" s="166">
        <v>0</v>
      </c>
      <c r="CV87" s="166">
        <v>0</v>
      </c>
      <c r="CW87" s="166">
        <v>0</v>
      </c>
      <c r="CX87" s="166">
        <v>0</v>
      </c>
      <c r="CY87" s="166">
        <v>0</v>
      </c>
      <c r="CZ87" s="166">
        <v>0</v>
      </c>
      <c r="DA87" s="166">
        <v>0</v>
      </c>
      <c r="DB87" s="166">
        <v>0</v>
      </c>
      <c r="DC87" s="167">
        <v>0</v>
      </c>
      <c r="DE87" s="45">
        <f t="shared" si="51"/>
        <v>0</v>
      </c>
      <c r="DF87" s="45">
        <f t="shared" si="47"/>
        <v>0</v>
      </c>
      <c r="DG87">
        <f t="shared" si="50"/>
        <v>21</v>
      </c>
      <c r="DH87">
        <f>DG87/(100+DG87)</f>
        <v>0.17355371900826447</v>
      </c>
    </row>
    <row r="88" spans="1:112" ht="14.25" customHeight="1">
      <c r="A88" s="123"/>
      <c r="B88" s="5" t="s">
        <v>25</v>
      </c>
      <c r="C88" s="15" t="s">
        <v>256</v>
      </c>
      <c r="E88" s="5"/>
      <c r="F88" s="11">
        <f>SUM(F89:F98)</f>
        <v>-11246770.320516204</v>
      </c>
      <c r="G88" s="34">
        <f>SUMIF($H$5:$DC$5,"&lt;="&amp;PAL,$H88:$DC88)</f>
        <v>-19731010.567183081</v>
      </c>
      <c r="H88" s="11">
        <f t="shared" ref="H88:BR88" si="52">SUM(H89:H98)</f>
        <v>0</v>
      </c>
      <c r="I88" s="11">
        <f t="shared" si="52"/>
        <v>0</v>
      </c>
      <c r="J88" s="11">
        <f t="shared" si="52"/>
        <v>-236596.08</v>
      </c>
      <c r="K88" s="11">
        <f t="shared" si="52"/>
        <v>-4419392.406278275</v>
      </c>
      <c r="L88" s="11">
        <f t="shared" si="52"/>
        <v>-175872.40627827524</v>
      </c>
      <c r="M88" s="11">
        <f t="shared" si="52"/>
        <v>-1331826.4062782752</v>
      </c>
      <c r="N88" s="11">
        <f t="shared" si="52"/>
        <v>-175872.40627827524</v>
      </c>
      <c r="O88" s="11">
        <f t="shared" si="52"/>
        <v>-175872.40627827524</v>
      </c>
      <c r="P88" s="11">
        <f t="shared" si="52"/>
        <v>-175872.40627827524</v>
      </c>
      <c r="Q88" s="11">
        <f t="shared" si="52"/>
        <v>-175872.40627827524</v>
      </c>
      <c r="R88" s="11">
        <f t="shared" si="52"/>
        <v>-175872.40627827524</v>
      </c>
      <c r="S88" s="11">
        <f t="shared" si="52"/>
        <v>-175872.40627827524</v>
      </c>
      <c r="T88" s="11">
        <f t="shared" si="52"/>
        <v>-361491.82627827523</v>
      </c>
      <c r="U88" s="11">
        <f t="shared" si="52"/>
        <v>-3363182.3262782753</v>
      </c>
      <c r="V88" s="11">
        <f t="shared" si="52"/>
        <v>-180542.32627827523</v>
      </c>
      <c r="W88" s="11">
        <f t="shared" si="52"/>
        <v>-1047507.8262782751</v>
      </c>
      <c r="X88" s="11">
        <f t="shared" si="52"/>
        <v>-180542.32627827523</v>
      </c>
      <c r="Y88" s="11">
        <f t="shared" si="52"/>
        <v>407.17372172477189</v>
      </c>
      <c r="Z88" s="11">
        <f t="shared" si="52"/>
        <v>3002097.6737217247</v>
      </c>
      <c r="AA88" s="11">
        <f t="shared" si="52"/>
        <v>-180542.32627827523</v>
      </c>
      <c r="AB88" s="11">
        <f t="shared" si="52"/>
        <v>686423.17372172489</v>
      </c>
      <c r="AC88" s="11">
        <f t="shared" si="52"/>
        <v>-180542.32627827523</v>
      </c>
      <c r="AD88" s="11">
        <f t="shared" si="52"/>
        <v>-482124.82627827529</v>
      </c>
      <c r="AE88" s="11">
        <f t="shared" si="52"/>
        <v>-5484942.3262782749</v>
      </c>
      <c r="AF88" s="11">
        <f t="shared" si="52"/>
        <v>-180542.32627827523</v>
      </c>
      <c r="AG88" s="11">
        <f t="shared" si="52"/>
        <v>-1625484.8262782751</v>
      </c>
      <c r="AH88" s="11">
        <f t="shared" si="52"/>
        <v>-180542.32627827523</v>
      </c>
      <c r="AI88" s="11">
        <f t="shared" si="52"/>
        <v>12470.47372172476</v>
      </c>
      <c r="AJ88" s="11">
        <f t="shared" si="52"/>
        <v>3214273.6737217247</v>
      </c>
      <c r="AK88" s="11">
        <f t="shared" si="52"/>
        <v>-180542.32627827523</v>
      </c>
      <c r="AL88" s="11">
        <f t="shared" si="52"/>
        <v>744220.87372172484</v>
      </c>
      <c r="AM88" s="11">
        <f t="shared" si="52"/>
        <v>-180542.32627827523</v>
      </c>
      <c r="AN88" s="11">
        <f t="shared" si="52"/>
        <v>-421808.32627827523</v>
      </c>
      <c r="AO88" s="11">
        <f t="shared" si="52"/>
        <v>-4424062.3262782749</v>
      </c>
      <c r="AP88" s="11">
        <f t="shared" si="52"/>
        <v>-180542.32627827523</v>
      </c>
      <c r="AQ88" s="11">
        <f t="shared" si="52"/>
        <v>-1336496.3262782751</v>
      </c>
      <c r="AR88" s="11">
        <f t="shared" si="52"/>
        <v>-160179.64306398953</v>
      </c>
      <c r="AS88" s="11">
        <f t="shared" si="52"/>
        <v>-160179.64306398953</v>
      </c>
      <c r="AT88" s="11">
        <f t="shared" si="52"/>
        <v>-160179.64306398953</v>
      </c>
      <c r="AU88" s="11">
        <f t="shared" si="52"/>
        <v>-160179.64306398953</v>
      </c>
      <c r="AV88" s="11">
        <f t="shared" si="52"/>
        <v>-160179.64306398953</v>
      </c>
      <c r="AW88" s="11">
        <f t="shared" si="52"/>
        <v>-160179.64306398953</v>
      </c>
      <c r="AX88" s="11">
        <f t="shared" si="52"/>
        <v>-160179.64306398953</v>
      </c>
      <c r="AY88" s="11">
        <f t="shared" si="52"/>
        <v>-160179.64306398953</v>
      </c>
      <c r="AZ88" s="11">
        <f t="shared" si="52"/>
        <v>-160179.64306398953</v>
      </c>
      <c r="BA88" s="11">
        <f t="shared" si="52"/>
        <v>-160179.64306398953</v>
      </c>
      <c r="BB88" s="11">
        <f t="shared" si="52"/>
        <v>-160179.64306398953</v>
      </c>
      <c r="BC88" s="11">
        <f t="shared" si="52"/>
        <v>-160179.64306398953</v>
      </c>
      <c r="BD88" s="11">
        <f t="shared" si="52"/>
        <v>-160179.64306398953</v>
      </c>
      <c r="BE88" s="11">
        <f t="shared" si="52"/>
        <v>-160179.64306398953</v>
      </c>
      <c r="BF88" s="11">
        <f t="shared" si="52"/>
        <v>-160179.64306398953</v>
      </c>
      <c r="BG88" s="11">
        <f t="shared" si="52"/>
        <v>-160179.64306398953</v>
      </c>
      <c r="BH88" s="11">
        <f t="shared" si="52"/>
        <v>-160179.64306398953</v>
      </c>
      <c r="BI88" s="11">
        <f t="shared" si="52"/>
        <v>-160179.64306398953</v>
      </c>
      <c r="BJ88" s="11">
        <f t="shared" si="52"/>
        <v>-160179.64306398953</v>
      </c>
      <c r="BK88" s="11">
        <f t="shared" si="52"/>
        <v>-160179.64306398953</v>
      </c>
      <c r="BL88" s="11">
        <f t="shared" si="52"/>
        <v>-160179.64306398953</v>
      </c>
      <c r="BM88" s="11">
        <f t="shared" si="52"/>
        <v>-160179.64306398953</v>
      </c>
      <c r="BN88" s="11">
        <f t="shared" si="52"/>
        <v>-160179.64306398953</v>
      </c>
      <c r="BO88" s="11">
        <f t="shared" si="52"/>
        <v>-160179.64306398953</v>
      </c>
      <c r="BP88" s="11">
        <f t="shared" si="52"/>
        <v>-160179.64306398953</v>
      </c>
      <c r="BQ88" s="11">
        <f t="shared" si="52"/>
        <v>-160179.64306398953</v>
      </c>
      <c r="BR88" s="11">
        <f t="shared" si="52"/>
        <v>-160179.64306398953</v>
      </c>
      <c r="BS88" s="11">
        <f t="shared" ref="BS88:DC88" si="53">SUM(BS89:BS98)</f>
        <v>-160179.64306398953</v>
      </c>
      <c r="BT88" s="11">
        <f t="shared" si="53"/>
        <v>-160179.64306398953</v>
      </c>
      <c r="BU88" s="11">
        <f t="shared" si="53"/>
        <v>-160179.64306398953</v>
      </c>
      <c r="BV88" s="11">
        <f t="shared" si="53"/>
        <v>-160179.64306398953</v>
      </c>
      <c r="BW88" s="11">
        <f t="shared" si="53"/>
        <v>-160179.64306398953</v>
      </c>
      <c r="BX88" s="11">
        <f t="shared" si="53"/>
        <v>-160179.64306398953</v>
      </c>
      <c r="BY88" s="11">
        <f t="shared" si="53"/>
        <v>-160179.64306398953</v>
      </c>
      <c r="BZ88" s="11">
        <f t="shared" si="53"/>
        <v>-160179.64306398953</v>
      </c>
      <c r="CA88" s="11">
        <f t="shared" si="53"/>
        <v>-160179.64306398953</v>
      </c>
      <c r="CB88" s="11">
        <f t="shared" si="53"/>
        <v>-160179.64306398953</v>
      </c>
      <c r="CC88" s="11">
        <f t="shared" si="53"/>
        <v>-160179.64306398953</v>
      </c>
      <c r="CD88" s="11">
        <f t="shared" si="53"/>
        <v>-160179.64306398953</v>
      </c>
      <c r="CE88" s="11">
        <f t="shared" si="53"/>
        <v>-160179.64306398953</v>
      </c>
      <c r="CF88" s="11">
        <f t="shared" si="53"/>
        <v>-160179.64306398953</v>
      </c>
      <c r="CG88" s="11">
        <f t="shared" si="53"/>
        <v>-160179.64306398953</v>
      </c>
      <c r="CH88" s="11">
        <f t="shared" si="53"/>
        <v>-160179.64306398953</v>
      </c>
      <c r="CI88" s="11">
        <f t="shared" si="53"/>
        <v>-160179.64306398953</v>
      </c>
      <c r="CJ88" s="11">
        <f t="shared" si="53"/>
        <v>-160179.64306398953</v>
      </c>
      <c r="CK88" s="11">
        <f t="shared" si="53"/>
        <v>-160179.64306398953</v>
      </c>
      <c r="CL88" s="11">
        <f t="shared" si="53"/>
        <v>-160179.64306398953</v>
      </c>
      <c r="CM88" s="11">
        <f t="shared" si="53"/>
        <v>-160179.64306398953</v>
      </c>
      <c r="CN88" s="11">
        <f t="shared" si="53"/>
        <v>-160179.64306398953</v>
      </c>
      <c r="CO88" s="11">
        <f t="shared" si="53"/>
        <v>-160179.64306398953</v>
      </c>
      <c r="CP88" s="11">
        <f t="shared" si="53"/>
        <v>-160179.64306398953</v>
      </c>
      <c r="CQ88" s="11">
        <f t="shared" si="53"/>
        <v>-160179.64306398953</v>
      </c>
      <c r="CR88" s="11">
        <f t="shared" si="53"/>
        <v>-160179.64306398953</v>
      </c>
      <c r="CS88" s="11">
        <f t="shared" si="53"/>
        <v>-160179.64306398953</v>
      </c>
      <c r="CT88" s="11">
        <f t="shared" si="53"/>
        <v>-160179.64306398953</v>
      </c>
      <c r="CU88" s="11">
        <f t="shared" si="53"/>
        <v>-160179.64306398953</v>
      </c>
      <c r="CV88" s="11">
        <f t="shared" si="53"/>
        <v>-160179.64306398953</v>
      </c>
      <c r="CW88" s="11">
        <f t="shared" si="53"/>
        <v>-160179.64306398953</v>
      </c>
      <c r="CX88" s="11">
        <f t="shared" si="53"/>
        <v>-160179.64306398953</v>
      </c>
      <c r="CY88" s="11">
        <f t="shared" si="53"/>
        <v>-160179.64306398953</v>
      </c>
      <c r="CZ88" s="11">
        <f t="shared" si="53"/>
        <v>-160179.64306398953</v>
      </c>
      <c r="DA88" s="11">
        <f t="shared" si="53"/>
        <v>-160179.64306398953</v>
      </c>
      <c r="DB88" s="11">
        <f t="shared" si="53"/>
        <v>-160179.64306398953</v>
      </c>
      <c r="DC88" s="11">
        <f t="shared" si="53"/>
        <v>-160179.64306398953</v>
      </c>
      <c r="DF88" s="45">
        <f t="shared" si="47"/>
        <v>98</v>
      </c>
    </row>
    <row r="89" spans="1:112" ht="14.4">
      <c r="A89" s="123"/>
      <c r="B89" s="5" t="str">
        <f>$B$88&amp;"1."</f>
        <v>G.1.</v>
      </c>
      <c r="C89" s="163" t="s">
        <v>1016</v>
      </c>
      <c r="D89" s="5"/>
      <c r="E89" s="192">
        <v>0.21</v>
      </c>
      <c r="F89" s="34">
        <f>H89+NPV(FD,I89:INDEX(I89:DC89,PAL))</f>
        <v>-8217537.5486850003</v>
      </c>
      <c r="G89" s="34">
        <f>SUMIF($H$5:$DC$5,"&lt;="&amp;PAL,$H89:$DC89)</f>
        <v>-13773113.800000001</v>
      </c>
      <c r="H89" s="37">
        <f>'Prielaidos AB „Via Lietuva"'!D306</f>
        <v>0</v>
      </c>
      <c r="I89" s="37">
        <f>'Prielaidos AB „Via Lietuva"'!E306</f>
        <v>0</v>
      </c>
      <c r="J89" s="37">
        <f>'Prielaidos AB „Via Lietuva"'!F306</f>
        <v>-236596.08</v>
      </c>
      <c r="K89" s="37">
        <f>'Prielaidos AB „Via Lietuva"'!G306</f>
        <v>-4238850.08</v>
      </c>
      <c r="L89" s="37">
        <f>'Prielaidos AB „Via Lietuva"'!H306</f>
        <v>4669.92</v>
      </c>
      <c r="M89" s="37">
        <f>'Prielaidos AB „Via Lietuva"'!I306</f>
        <v>-1151284.08</v>
      </c>
      <c r="N89" s="37">
        <f>'Prielaidos AB „Via Lietuva"'!J306</f>
        <v>4669.92</v>
      </c>
      <c r="O89" s="37">
        <f>'Prielaidos AB „Via Lietuva"'!K306</f>
        <v>4669.92</v>
      </c>
      <c r="P89" s="37">
        <f>'Prielaidos AB „Via Lietuva"'!L306</f>
        <v>4669.92</v>
      </c>
      <c r="Q89" s="37">
        <f>'Prielaidos AB „Via Lietuva"'!M306</f>
        <v>4669.92</v>
      </c>
      <c r="R89" s="37">
        <f>'Prielaidos AB „Via Lietuva"'!N306</f>
        <v>4669.92</v>
      </c>
      <c r="S89" s="37">
        <f>'Prielaidos AB „Via Lietuva"'!O306</f>
        <v>4669.92</v>
      </c>
      <c r="T89" s="37">
        <f>'Prielaidos AB „Via Lietuva"'!P306</f>
        <v>-180949.5</v>
      </c>
      <c r="U89" s="37">
        <f>'Prielaidos AB „Via Lietuva"'!Q306</f>
        <v>-3182640</v>
      </c>
      <c r="V89" s="37">
        <f>'Prielaidos AB „Via Lietuva"'!R306</f>
        <v>0</v>
      </c>
      <c r="W89" s="37">
        <f>'Prielaidos AB „Via Lietuva"'!S306</f>
        <v>-866965.5</v>
      </c>
      <c r="X89" s="37">
        <f>'Prielaidos AB „Via Lietuva"'!T306</f>
        <v>0</v>
      </c>
      <c r="Y89" s="37">
        <f>'Prielaidos AB „Via Lietuva"'!U306</f>
        <v>180949.5</v>
      </c>
      <c r="Z89" s="37">
        <f>'Prielaidos AB „Via Lietuva"'!V306</f>
        <v>3182640</v>
      </c>
      <c r="AA89" s="37">
        <f>'Prielaidos AB „Via Lietuva"'!W306</f>
        <v>0</v>
      </c>
      <c r="AB89" s="37">
        <f>'Prielaidos AB „Via Lietuva"'!X306</f>
        <v>866965.5</v>
      </c>
      <c r="AC89" s="37">
        <f>'Prielaidos AB „Via Lietuva"'!Y306</f>
        <v>0</v>
      </c>
      <c r="AD89" s="37">
        <f>'Prielaidos AB „Via Lietuva"'!Z306</f>
        <v>-301582.5</v>
      </c>
      <c r="AE89" s="37">
        <f>'Prielaidos AB „Via Lietuva"'!AA306</f>
        <v>-5304400</v>
      </c>
      <c r="AF89" s="37">
        <f>'Prielaidos AB „Via Lietuva"'!AB306</f>
        <v>0</v>
      </c>
      <c r="AG89" s="37">
        <f>'Prielaidos AB „Via Lietuva"'!AC306</f>
        <v>-1444942.5</v>
      </c>
      <c r="AH89" s="37">
        <f>'Prielaidos AB „Via Lietuva"'!AD306</f>
        <v>0</v>
      </c>
      <c r="AI89" s="37">
        <f>'Prielaidos AB „Via Lietuva"'!AE306</f>
        <v>193012.8</v>
      </c>
      <c r="AJ89" s="37">
        <f>'Prielaidos AB „Via Lietuva"'!AF306</f>
        <v>3394816</v>
      </c>
      <c r="AK89" s="37">
        <f>'Prielaidos AB „Via Lietuva"'!AG306</f>
        <v>0</v>
      </c>
      <c r="AL89" s="37">
        <f>'Prielaidos AB „Via Lietuva"'!AH306</f>
        <v>924763.2</v>
      </c>
      <c r="AM89" s="37">
        <f>'Prielaidos AB „Via Lietuva"'!AI306</f>
        <v>0</v>
      </c>
      <c r="AN89" s="37">
        <f>'Prielaidos AB „Via Lietuva"'!AJ306</f>
        <v>-241266</v>
      </c>
      <c r="AO89" s="37">
        <f>'Prielaidos AB „Via Lietuva"'!AK306</f>
        <v>-4243520</v>
      </c>
      <c r="AP89" s="37">
        <f>'Prielaidos AB „Via Lietuva"'!AL306</f>
        <v>0</v>
      </c>
      <c r="AQ89" s="37">
        <f>'Prielaidos AB „Via Lietuva"'!AM306</f>
        <v>-1155954</v>
      </c>
      <c r="AR89" s="37">
        <v>0</v>
      </c>
      <c r="AS89" s="37">
        <v>0</v>
      </c>
      <c r="AT89" s="37">
        <v>0</v>
      </c>
      <c r="AU89" s="37">
        <v>0</v>
      </c>
      <c r="AV89" s="37">
        <v>0</v>
      </c>
      <c r="AW89" s="37">
        <v>0</v>
      </c>
      <c r="AX89" s="37">
        <v>0</v>
      </c>
      <c r="AY89" s="37">
        <v>0</v>
      </c>
      <c r="AZ89" s="37">
        <v>0</v>
      </c>
      <c r="BA89" s="37">
        <v>0</v>
      </c>
      <c r="BB89" s="37">
        <v>0</v>
      </c>
      <c r="BC89" s="37">
        <v>0</v>
      </c>
      <c r="BD89" s="37">
        <v>0</v>
      </c>
      <c r="BE89" s="37">
        <v>0</v>
      </c>
      <c r="BF89" s="37">
        <v>0</v>
      </c>
      <c r="BG89" s="37">
        <v>0</v>
      </c>
      <c r="BH89" s="37">
        <v>0</v>
      </c>
      <c r="BI89" s="37">
        <v>0</v>
      </c>
      <c r="BJ89" s="37">
        <v>0</v>
      </c>
      <c r="BK89" s="37">
        <v>0</v>
      </c>
      <c r="BL89" s="37">
        <v>0</v>
      </c>
      <c r="BM89" s="37">
        <v>0</v>
      </c>
      <c r="BN89" s="37">
        <v>0</v>
      </c>
      <c r="BO89" s="37">
        <v>0</v>
      </c>
      <c r="BP89" s="37">
        <v>0</v>
      </c>
      <c r="BQ89" s="37">
        <v>0</v>
      </c>
      <c r="BR89" s="37">
        <v>0</v>
      </c>
      <c r="BS89" s="37">
        <v>0</v>
      </c>
      <c r="BT89" s="37">
        <v>0</v>
      </c>
      <c r="BU89" s="37">
        <v>0</v>
      </c>
      <c r="BV89" s="37">
        <v>0</v>
      </c>
      <c r="BW89" s="37">
        <v>0</v>
      </c>
      <c r="BX89" s="37">
        <v>0</v>
      </c>
      <c r="BY89" s="37">
        <v>0</v>
      </c>
      <c r="BZ89" s="37">
        <v>0</v>
      </c>
      <c r="CA89" s="37">
        <v>0</v>
      </c>
      <c r="CB89" s="37">
        <v>0</v>
      </c>
      <c r="CC89" s="37">
        <v>0</v>
      </c>
      <c r="CD89" s="37">
        <v>0</v>
      </c>
      <c r="CE89" s="37">
        <v>0</v>
      </c>
      <c r="CF89" s="37">
        <v>0</v>
      </c>
      <c r="CG89" s="37">
        <v>0</v>
      </c>
      <c r="CH89" s="37">
        <v>0</v>
      </c>
      <c r="CI89" s="37">
        <v>0</v>
      </c>
      <c r="CJ89" s="37">
        <v>0</v>
      </c>
      <c r="CK89" s="37">
        <v>0</v>
      </c>
      <c r="CL89" s="37">
        <v>0</v>
      </c>
      <c r="CM89" s="37">
        <v>0</v>
      </c>
      <c r="CN89" s="37">
        <v>0</v>
      </c>
      <c r="CO89" s="37">
        <v>0</v>
      </c>
      <c r="CP89" s="37">
        <v>0</v>
      </c>
      <c r="CQ89" s="37">
        <v>0</v>
      </c>
      <c r="CR89" s="37">
        <v>0</v>
      </c>
      <c r="CS89" s="37">
        <v>0</v>
      </c>
      <c r="CT89" s="37">
        <v>0</v>
      </c>
      <c r="CU89" s="37">
        <v>0</v>
      </c>
      <c r="CV89" s="37">
        <v>0</v>
      </c>
      <c r="CW89" s="37">
        <v>0</v>
      </c>
      <c r="CX89" s="37">
        <v>0</v>
      </c>
      <c r="CY89" s="37">
        <v>0</v>
      </c>
      <c r="CZ89" s="37">
        <v>0</v>
      </c>
      <c r="DA89" s="37">
        <v>0</v>
      </c>
      <c r="DB89" s="37">
        <v>0</v>
      </c>
      <c r="DC89" s="37">
        <v>0</v>
      </c>
      <c r="DE89" s="45">
        <f t="shared" ref="DE89:DE115" si="54">COUNTBLANK(H89:DC89)</f>
        <v>0</v>
      </c>
      <c r="DF89" s="45">
        <f t="shared" si="47"/>
        <v>25</v>
      </c>
      <c r="DG89">
        <f t="shared" ref="DG89:DG109" si="55">IF(ISNUMBER(E89),E89*100,0)</f>
        <v>21</v>
      </c>
    </row>
    <row r="90" spans="1:112" ht="14.4">
      <c r="A90" s="123"/>
      <c r="B90" s="5" t="str">
        <f>$B$88&amp;"2."</f>
        <v>G.2.</v>
      </c>
      <c r="C90" s="163"/>
      <c r="D90" s="5"/>
      <c r="E90" s="192">
        <v>0.21</v>
      </c>
      <c r="F90" s="34">
        <f>H90+NPV(FD,I90:INDEX(I90:DC90,PAL))</f>
        <v>0</v>
      </c>
      <c r="G90" s="34">
        <f>SUMIF($H$5:$DC$5,"&lt;="&amp;PAL,$H90:$DC90)</f>
        <v>0</v>
      </c>
      <c r="H90" s="37">
        <v>0</v>
      </c>
      <c r="I90" s="37">
        <v>0</v>
      </c>
      <c r="J90" s="37">
        <v>0</v>
      </c>
      <c r="K90" s="37">
        <v>0</v>
      </c>
      <c r="L90" s="37">
        <v>0</v>
      </c>
      <c r="M90" s="37">
        <v>0</v>
      </c>
      <c r="N90" s="37">
        <v>0</v>
      </c>
      <c r="O90" s="37">
        <v>0</v>
      </c>
      <c r="P90" s="37">
        <v>0</v>
      </c>
      <c r="Q90" s="37">
        <v>0</v>
      </c>
      <c r="R90" s="37">
        <v>0</v>
      </c>
      <c r="S90" s="37">
        <v>0</v>
      </c>
      <c r="T90" s="37">
        <v>0</v>
      </c>
      <c r="U90" s="37">
        <v>0</v>
      </c>
      <c r="V90" s="37">
        <v>0</v>
      </c>
      <c r="W90" s="37">
        <v>0</v>
      </c>
      <c r="X90" s="37">
        <v>0</v>
      </c>
      <c r="Y90" s="37">
        <v>0</v>
      </c>
      <c r="Z90" s="37">
        <v>0</v>
      </c>
      <c r="AA90" s="37">
        <v>0</v>
      </c>
      <c r="AB90" s="37">
        <v>0</v>
      </c>
      <c r="AC90" s="37">
        <v>0</v>
      </c>
      <c r="AD90" s="37">
        <v>0</v>
      </c>
      <c r="AE90" s="37">
        <v>0</v>
      </c>
      <c r="AF90" s="37">
        <v>0</v>
      </c>
      <c r="AG90" s="37">
        <v>0</v>
      </c>
      <c r="AH90" s="37">
        <v>0</v>
      </c>
      <c r="AI90" s="37">
        <v>0</v>
      </c>
      <c r="AJ90" s="37">
        <v>0</v>
      </c>
      <c r="AK90" s="37">
        <v>0</v>
      </c>
      <c r="AL90" s="37">
        <v>0</v>
      </c>
      <c r="AM90" s="37">
        <v>0</v>
      </c>
      <c r="AN90" s="37">
        <v>0</v>
      </c>
      <c r="AO90" s="37">
        <v>0</v>
      </c>
      <c r="AP90" s="37">
        <v>0</v>
      </c>
      <c r="AQ90" s="37">
        <f>'Prielaidos (LTGI) RAKS'!AN100</f>
        <v>0</v>
      </c>
      <c r="AR90" s="37">
        <v>0</v>
      </c>
      <c r="AS90" s="37">
        <v>0</v>
      </c>
      <c r="AT90" s="37">
        <v>0</v>
      </c>
      <c r="AU90" s="37">
        <v>0</v>
      </c>
      <c r="AV90" s="37">
        <v>0</v>
      </c>
      <c r="AW90" s="37">
        <v>0</v>
      </c>
      <c r="AX90" s="37">
        <v>0</v>
      </c>
      <c r="AY90" s="37">
        <v>0</v>
      </c>
      <c r="AZ90" s="37">
        <v>0</v>
      </c>
      <c r="BA90" s="37">
        <v>0</v>
      </c>
      <c r="BB90" s="37">
        <v>0</v>
      </c>
      <c r="BC90" s="37">
        <v>0</v>
      </c>
      <c r="BD90" s="37">
        <v>0</v>
      </c>
      <c r="BE90" s="37">
        <v>0</v>
      </c>
      <c r="BF90" s="37">
        <v>0</v>
      </c>
      <c r="BG90" s="37">
        <v>0</v>
      </c>
      <c r="BH90" s="37">
        <v>0</v>
      </c>
      <c r="BI90" s="37">
        <v>0</v>
      </c>
      <c r="BJ90" s="37">
        <v>0</v>
      </c>
      <c r="BK90" s="37">
        <v>0</v>
      </c>
      <c r="BL90" s="37">
        <v>0</v>
      </c>
      <c r="BM90" s="37">
        <v>0</v>
      </c>
      <c r="BN90" s="37">
        <v>0</v>
      </c>
      <c r="BO90" s="37">
        <v>0</v>
      </c>
      <c r="BP90" s="37">
        <v>0</v>
      </c>
      <c r="BQ90" s="37">
        <v>0</v>
      </c>
      <c r="BR90" s="37">
        <v>0</v>
      </c>
      <c r="BS90" s="37">
        <v>0</v>
      </c>
      <c r="BT90" s="37">
        <v>0</v>
      </c>
      <c r="BU90" s="37">
        <v>0</v>
      </c>
      <c r="BV90" s="37">
        <v>0</v>
      </c>
      <c r="BW90" s="37">
        <v>0</v>
      </c>
      <c r="BX90" s="37">
        <v>0</v>
      </c>
      <c r="BY90" s="37">
        <v>0</v>
      </c>
      <c r="BZ90" s="37">
        <v>0</v>
      </c>
      <c r="CA90" s="37">
        <v>0</v>
      </c>
      <c r="CB90" s="37">
        <v>0</v>
      </c>
      <c r="CC90" s="37">
        <v>0</v>
      </c>
      <c r="CD90" s="37">
        <v>0</v>
      </c>
      <c r="CE90" s="37">
        <v>0</v>
      </c>
      <c r="CF90" s="37">
        <v>0</v>
      </c>
      <c r="CG90" s="37">
        <v>0</v>
      </c>
      <c r="CH90" s="37">
        <v>0</v>
      </c>
      <c r="CI90" s="37">
        <v>0</v>
      </c>
      <c r="CJ90" s="37">
        <v>0</v>
      </c>
      <c r="CK90" s="37">
        <v>0</v>
      </c>
      <c r="CL90" s="37">
        <v>0</v>
      </c>
      <c r="CM90" s="37">
        <v>0</v>
      </c>
      <c r="CN90" s="37">
        <v>0</v>
      </c>
      <c r="CO90" s="37">
        <v>0</v>
      </c>
      <c r="CP90" s="37">
        <v>0</v>
      </c>
      <c r="CQ90" s="37">
        <v>0</v>
      </c>
      <c r="CR90" s="37">
        <v>0</v>
      </c>
      <c r="CS90" s="37">
        <v>0</v>
      </c>
      <c r="CT90" s="37">
        <v>0</v>
      </c>
      <c r="CU90" s="37">
        <v>0</v>
      </c>
      <c r="CV90" s="37">
        <v>0</v>
      </c>
      <c r="CW90" s="37">
        <v>0</v>
      </c>
      <c r="CX90" s="37">
        <v>0</v>
      </c>
      <c r="CY90" s="37">
        <v>0</v>
      </c>
      <c r="CZ90" s="37">
        <v>0</v>
      </c>
      <c r="DA90" s="37">
        <v>0</v>
      </c>
      <c r="DB90" s="37">
        <v>0</v>
      </c>
      <c r="DC90" s="37">
        <v>0</v>
      </c>
      <c r="DE90" s="45">
        <f t="shared" si="54"/>
        <v>0</v>
      </c>
      <c r="DF90" s="45">
        <f t="shared" si="47"/>
        <v>0</v>
      </c>
      <c r="DG90">
        <f t="shared" si="55"/>
        <v>21</v>
      </c>
    </row>
    <row r="91" spans="1:112" ht="14.4">
      <c r="A91" s="123"/>
      <c r="B91" s="5" t="str">
        <f>$B$88&amp;"3."</f>
        <v>G.3.</v>
      </c>
      <c r="C91" s="163"/>
      <c r="D91" s="5"/>
      <c r="E91" s="192">
        <v>0.21</v>
      </c>
      <c r="F91" s="34">
        <f>H91+NPV(FD,I91:INDEX(I91:DC91,PAL))</f>
        <v>0</v>
      </c>
      <c r="G91" s="34">
        <f>SUMIF($H$5:$DC$5,"&lt;="&amp;PAL,$H91:$DC91)</f>
        <v>0</v>
      </c>
      <c r="H91" s="37">
        <v>0</v>
      </c>
      <c r="I91" s="37">
        <v>0</v>
      </c>
      <c r="J91" s="37">
        <v>0</v>
      </c>
      <c r="K91" s="37">
        <v>0</v>
      </c>
      <c r="L91" s="37">
        <v>0</v>
      </c>
      <c r="M91" s="37">
        <v>0</v>
      </c>
      <c r="N91" s="37">
        <v>0</v>
      </c>
      <c r="O91" s="37">
        <v>0</v>
      </c>
      <c r="P91" s="37">
        <v>0</v>
      </c>
      <c r="Q91" s="37">
        <v>0</v>
      </c>
      <c r="R91" s="37">
        <v>0</v>
      </c>
      <c r="S91" s="37">
        <v>0</v>
      </c>
      <c r="T91" s="37">
        <v>0</v>
      </c>
      <c r="U91" s="37">
        <v>0</v>
      </c>
      <c r="V91" s="37">
        <v>0</v>
      </c>
      <c r="W91" s="37">
        <v>0</v>
      </c>
      <c r="X91" s="37">
        <v>0</v>
      </c>
      <c r="Y91" s="37">
        <v>0</v>
      </c>
      <c r="Z91" s="37">
        <v>0</v>
      </c>
      <c r="AA91" s="37">
        <v>0</v>
      </c>
      <c r="AB91" s="37">
        <v>0</v>
      </c>
      <c r="AC91" s="37">
        <v>0</v>
      </c>
      <c r="AD91" s="37">
        <v>0</v>
      </c>
      <c r="AE91" s="37">
        <v>0</v>
      </c>
      <c r="AF91" s="37">
        <v>0</v>
      </c>
      <c r="AG91" s="37">
        <v>0</v>
      </c>
      <c r="AH91" s="37">
        <v>0</v>
      </c>
      <c r="AI91" s="37">
        <v>0</v>
      </c>
      <c r="AJ91" s="37">
        <v>0</v>
      </c>
      <c r="AK91" s="37">
        <v>0</v>
      </c>
      <c r="AL91" s="37">
        <v>0</v>
      </c>
      <c r="AM91" s="37">
        <v>0</v>
      </c>
      <c r="AN91" s="37">
        <v>0</v>
      </c>
      <c r="AO91" s="37">
        <v>0</v>
      </c>
      <c r="AP91" s="37">
        <v>0</v>
      </c>
      <c r="AQ91" s="37">
        <f>'Prielaidos (LTGI) RAKS'!AN101</f>
        <v>0</v>
      </c>
      <c r="AR91" s="37">
        <v>0</v>
      </c>
      <c r="AS91" s="37">
        <v>0</v>
      </c>
      <c r="AT91" s="37">
        <v>0</v>
      </c>
      <c r="AU91" s="37">
        <v>0</v>
      </c>
      <c r="AV91" s="37">
        <v>0</v>
      </c>
      <c r="AW91" s="37">
        <v>0</v>
      </c>
      <c r="AX91" s="37">
        <v>0</v>
      </c>
      <c r="AY91" s="37">
        <v>0</v>
      </c>
      <c r="AZ91" s="37">
        <v>0</v>
      </c>
      <c r="BA91" s="37">
        <v>0</v>
      </c>
      <c r="BB91" s="37">
        <v>0</v>
      </c>
      <c r="BC91" s="37">
        <v>0</v>
      </c>
      <c r="BD91" s="37">
        <v>0</v>
      </c>
      <c r="BE91" s="37">
        <v>0</v>
      </c>
      <c r="BF91" s="37">
        <v>0</v>
      </c>
      <c r="BG91" s="37">
        <v>0</v>
      </c>
      <c r="BH91" s="37">
        <v>0</v>
      </c>
      <c r="BI91" s="37">
        <v>0</v>
      </c>
      <c r="BJ91" s="37">
        <v>0</v>
      </c>
      <c r="BK91" s="37">
        <v>0</v>
      </c>
      <c r="BL91" s="37">
        <v>0</v>
      </c>
      <c r="BM91" s="37">
        <v>0</v>
      </c>
      <c r="BN91" s="37">
        <v>0</v>
      </c>
      <c r="BO91" s="37">
        <v>0</v>
      </c>
      <c r="BP91" s="37">
        <v>0</v>
      </c>
      <c r="BQ91" s="37">
        <v>0</v>
      </c>
      <c r="BR91" s="37">
        <v>0</v>
      </c>
      <c r="BS91" s="37">
        <v>0</v>
      </c>
      <c r="BT91" s="37">
        <v>0</v>
      </c>
      <c r="BU91" s="37">
        <v>0</v>
      </c>
      <c r="BV91" s="37">
        <v>0</v>
      </c>
      <c r="BW91" s="37">
        <v>0</v>
      </c>
      <c r="BX91" s="37">
        <v>0</v>
      </c>
      <c r="BY91" s="37">
        <v>0</v>
      </c>
      <c r="BZ91" s="37">
        <v>0</v>
      </c>
      <c r="CA91" s="37">
        <v>0</v>
      </c>
      <c r="CB91" s="37">
        <v>0</v>
      </c>
      <c r="CC91" s="37">
        <v>0</v>
      </c>
      <c r="CD91" s="37">
        <v>0</v>
      </c>
      <c r="CE91" s="37">
        <v>0</v>
      </c>
      <c r="CF91" s="37">
        <v>0</v>
      </c>
      <c r="CG91" s="37">
        <v>0</v>
      </c>
      <c r="CH91" s="37">
        <v>0</v>
      </c>
      <c r="CI91" s="37">
        <v>0</v>
      </c>
      <c r="CJ91" s="37">
        <v>0</v>
      </c>
      <c r="CK91" s="37">
        <v>0</v>
      </c>
      <c r="CL91" s="37">
        <v>0</v>
      </c>
      <c r="CM91" s="37">
        <v>0</v>
      </c>
      <c r="CN91" s="37">
        <v>0</v>
      </c>
      <c r="CO91" s="37">
        <v>0</v>
      </c>
      <c r="CP91" s="37">
        <v>0</v>
      </c>
      <c r="CQ91" s="37">
        <v>0</v>
      </c>
      <c r="CR91" s="37">
        <v>0</v>
      </c>
      <c r="CS91" s="37">
        <v>0</v>
      </c>
      <c r="CT91" s="37">
        <v>0</v>
      </c>
      <c r="CU91" s="37">
        <v>0</v>
      </c>
      <c r="CV91" s="37">
        <v>0</v>
      </c>
      <c r="CW91" s="37">
        <v>0</v>
      </c>
      <c r="CX91" s="37">
        <v>0</v>
      </c>
      <c r="CY91" s="37">
        <v>0</v>
      </c>
      <c r="CZ91" s="37">
        <v>0</v>
      </c>
      <c r="DA91" s="37">
        <v>0</v>
      </c>
      <c r="DB91" s="37">
        <v>0</v>
      </c>
      <c r="DC91" s="37">
        <v>0</v>
      </c>
      <c r="DE91" s="45">
        <f t="shared" si="54"/>
        <v>0</v>
      </c>
      <c r="DF91" s="45">
        <f t="shared" si="47"/>
        <v>0</v>
      </c>
      <c r="DG91">
        <f t="shared" si="55"/>
        <v>21</v>
      </c>
    </row>
    <row r="92" spans="1:112" ht="14.4">
      <c r="A92" s="123"/>
      <c r="B92" s="5" t="str">
        <f>$B$88&amp;"4."</f>
        <v>G.4.</v>
      </c>
      <c r="C92" s="163"/>
      <c r="D92" s="5"/>
      <c r="E92" s="192">
        <v>0.21</v>
      </c>
      <c r="F92" s="34">
        <f>H92+NPV(FD,I92:INDEX(I92:DC92,PAL))</f>
        <v>0</v>
      </c>
      <c r="G92" s="34">
        <f>SUMIF($H$5:$DC$5,"&lt;="&amp;PAL,$H92:$DC92)</f>
        <v>0</v>
      </c>
      <c r="H92" s="37">
        <v>0</v>
      </c>
      <c r="I92" s="37">
        <v>0</v>
      </c>
      <c r="J92" s="37">
        <v>0</v>
      </c>
      <c r="K92" s="37">
        <v>0</v>
      </c>
      <c r="L92" s="37">
        <v>0</v>
      </c>
      <c r="M92" s="37">
        <v>0</v>
      </c>
      <c r="N92" s="37">
        <v>0</v>
      </c>
      <c r="O92" s="37">
        <v>0</v>
      </c>
      <c r="P92" s="37">
        <v>0</v>
      </c>
      <c r="Q92" s="37">
        <v>0</v>
      </c>
      <c r="R92" s="37">
        <v>0</v>
      </c>
      <c r="S92" s="37">
        <v>0</v>
      </c>
      <c r="T92" s="37">
        <v>0</v>
      </c>
      <c r="U92" s="37">
        <v>0</v>
      </c>
      <c r="V92" s="37">
        <v>0</v>
      </c>
      <c r="W92" s="37">
        <v>0</v>
      </c>
      <c r="X92" s="37">
        <v>0</v>
      </c>
      <c r="Y92" s="37">
        <v>0</v>
      </c>
      <c r="Z92" s="37">
        <v>0</v>
      </c>
      <c r="AA92" s="37">
        <v>0</v>
      </c>
      <c r="AB92" s="37">
        <v>0</v>
      </c>
      <c r="AC92" s="37">
        <v>0</v>
      </c>
      <c r="AD92" s="37">
        <v>0</v>
      </c>
      <c r="AE92" s="37">
        <v>0</v>
      </c>
      <c r="AF92" s="37">
        <v>0</v>
      </c>
      <c r="AG92" s="37">
        <v>0</v>
      </c>
      <c r="AH92" s="37">
        <v>0</v>
      </c>
      <c r="AI92" s="37">
        <v>0</v>
      </c>
      <c r="AJ92" s="37">
        <v>0</v>
      </c>
      <c r="AK92" s="37">
        <v>0</v>
      </c>
      <c r="AL92" s="37">
        <v>0</v>
      </c>
      <c r="AM92" s="37">
        <v>0</v>
      </c>
      <c r="AN92" s="37">
        <v>0</v>
      </c>
      <c r="AO92" s="37">
        <v>0</v>
      </c>
      <c r="AP92" s="37">
        <v>0</v>
      </c>
      <c r="AQ92" s="37">
        <v>0</v>
      </c>
      <c r="AR92" s="37">
        <v>0</v>
      </c>
      <c r="AS92" s="37">
        <v>0</v>
      </c>
      <c r="AT92" s="37">
        <v>0</v>
      </c>
      <c r="AU92" s="37">
        <v>0</v>
      </c>
      <c r="AV92" s="37">
        <v>0</v>
      </c>
      <c r="AW92" s="37">
        <v>0</v>
      </c>
      <c r="AX92" s="37">
        <v>0</v>
      </c>
      <c r="AY92" s="37">
        <v>0</v>
      </c>
      <c r="AZ92" s="37">
        <v>0</v>
      </c>
      <c r="BA92" s="37">
        <v>0</v>
      </c>
      <c r="BB92" s="37">
        <v>0</v>
      </c>
      <c r="BC92" s="37">
        <v>0</v>
      </c>
      <c r="BD92" s="37">
        <v>0</v>
      </c>
      <c r="BE92" s="37">
        <v>0</v>
      </c>
      <c r="BF92" s="37">
        <v>0</v>
      </c>
      <c r="BG92" s="37">
        <v>0</v>
      </c>
      <c r="BH92" s="37">
        <v>0</v>
      </c>
      <c r="BI92" s="37">
        <v>0</v>
      </c>
      <c r="BJ92" s="37">
        <v>0</v>
      </c>
      <c r="BK92" s="37">
        <v>0</v>
      </c>
      <c r="BL92" s="37">
        <v>0</v>
      </c>
      <c r="BM92" s="37">
        <v>0</v>
      </c>
      <c r="BN92" s="37">
        <v>0</v>
      </c>
      <c r="BO92" s="37">
        <v>0</v>
      </c>
      <c r="BP92" s="37">
        <v>0</v>
      </c>
      <c r="BQ92" s="37">
        <v>0</v>
      </c>
      <c r="BR92" s="37">
        <v>0</v>
      </c>
      <c r="BS92" s="37">
        <v>0</v>
      </c>
      <c r="BT92" s="37">
        <v>0</v>
      </c>
      <c r="BU92" s="37">
        <v>0</v>
      </c>
      <c r="BV92" s="37">
        <v>0</v>
      </c>
      <c r="BW92" s="37">
        <v>0</v>
      </c>
      <c r="BX92" s="37">
        <v>0</v>
      </c>
      <c r="BY92" s="37">
        <v>0</v>
      </c>
      <c r="BZ92" s="37">
        <v>0</v>
      </c>
      <c r="CA92" s="37">
        <v>0</v>
      </c>
      <c r="CB92" s="37">
        <v>0</v>
      </c>
      <c r="CC92" s="37">
        <v>0</v>
      </c>
      <c r="CD92" s="37">
        <v>0</v>
      </c>
      <c r="CE92" s="37">
        <v>0</v>
      </c>
      <c r="CF92" s="37">
        <v>0</v>
      </c>
      <c r="CG92" s="37">
        <v>0</v>
      </c>
      <c r="CH92" s="37">
        <v>0</v>
      </c>
      <c r="CI92" s="37">
        <v>0</v>
      </c>
      <c r="CJ92" s="37">
        <v>0</v>
      </c>
      <c r="CK92" s="37">
        <v>0</v>
      </c>
      <c r="CL92" s="37">
        <v>0</v>
      </c>
      <c r="CM92" s="37">
        <v>0</v>
      </c>
      <c r="CN92" s="37">
        <v>0</v>
      </c>
      <c r="CO92" s="37">
        <v>0</v>
      </c>
      <c r="CP92" s="37">
        <v>0</v>
      </c>
      <c r="CQ92" s="37">
        <v>0</v>
      </c>
      <c r="CR92" s="37">
        <v>0</v>
      </c>
      <c r="CS92" s="37">
        <v>0</v>
      </c>
      <c r="CT92" s="37">
        <v>0</v>
      </c>
      <c r="CU92" s="37">
        <v>0</v>
      </c>
      <c r="CV92" s="37">
        <v>0</v>
      </c>
      <c r="CW92" s="37">
        <v>0</v>
      </c>
      <c r="CX92" s="37">
        <v>0</v>
      </c>
      <c r="CY92" s="37">
        <v>0</v>
      </c>
      <c r="CZ92" s="37">
        <v>0</v>
      </c>
      <c r="DA92" s="37">
        <v>0</v>
      </c>
      <c r="DB92" s="37">
        <v>0</v>
      </c>
      <c r="DC92" s="37">
        <v>0</v>
      </c>
      <c r="DE92" s="45">
        <f t="shared" si="54"/>
        <v>0</v>
      </c>
      <c r="DF92" s="45">
        <f t="shared" si="47"/>
        <v>0</v>
      </c>
      <c r="DG92">
        <f t="shared" si="55"/>
        <v>21</v>
      </c>
    </row>
    <row r="93" spans="1:112" ht="14.4">
      <c r="A93" s="123"/>
      <c r="B93" s="5" t="str">
        <f>$B$88&amp;"5."</f>
        <v>G.5.</v>
      </c>
      <c r="C93" s="163"/>
      <c r="D93" s="5"/>
      <c r="E93" s="192">
        <v>0.21</v>
      </c>
      <c r="F93" s="34">
        <f>H93+NPV(FD,I93:INDEX(I93:DC93,PAL))</f>
        <v>0</v>
      </c>
      <c r="G93" s="34">
        <f>SUMIF($H$5:$DC$5,"&lt;="&amp;PAL,$H93:$DC93)</f>
        <v>0</v>
      </c>
      <c r="H93" s="37">
        <v>0</v>
      </c>
      <c r="I93" s="37">
        <v>0</v>
      </c>
      <c r="J93" s="37">
        <v>0</v>
      </c>
      <c r="K93" s="37">
        <v>0</v>
      </c>
      <c r="L93" s="37">
        <v>0</v>
      </c>
      <c r="M93" s="37">
        <v>0</v>
      </c>
      <c r="N93" s="37">
        <v>0</v>
      </c>
      <c r="O93" s="37">
        <v>0</v>
      </c>
      <c r="P93" s="37">
        <v>0</v>
      </c>
      <c r="Q93" s="37">
        <v>0</v>
      </c>
      <c r="R93" s="37">
        <v>0</v>
      </c>
      <c r="S93" s="37">
        <v>0</v>
      </c>
      <c r="T93" s="37">
        <v>0</v>
      </c>
      <c r="U93" s="37">
        <v>0</v>
      </c>
      <c r="V93" s="37">
        <v>0</v>
      </c>
      <c r="W93" s="37">
        <v>0</v>
      </c>
      <c r="X93" s="37">
        <v>0</v>
      </c>
      <c r="Y93" s="37">
        <v>0</v>
      </c>
      <c r="Z93" s="37">
        <v>0</v>
      </c>
      <c r="AA93" s="37">
        <v>0</v>
      </c>
      <c r="AB93" s="37">
        <v>0</v>
      </c>
      <c r="AC93" s="37">
        <v>0</v>
      </c>
      <c r="AD93" s="37">
        <v>0</v>
      </c>
      <c r="AE93" s="37">
        <v>0</v>
      </c>
      <c r="AF93" s="37">
        <v>0</v>
      </c>
      <c r="AG93" s="37">
        <v>0</v>
      </c>
      <c r="AH93" s="37">
        <v>0</v>
      </c>
      <c r="AI93" s="37">
        <v>0</v>
      </c>
      <c r="AJ93" s="37">
        <v>0</v>
      </c>
      <c r="AK93" s="37">
        <v>0</v>
      </c>
      <c r="AL93" s="37">
        <v>0</v>
      </c>
      <c r="AM93" s="37">
        <v>0</v>
      </c>
      <c r="AN93" s="37">
        <v>0</v>
      </c>
      <c r="AO93" s="37">
        <v>0</v>
      </c>
      <c r="AP93" s="37">
        <v>0</v>
      </c>
      <c r="AQ93" s="37">
        <v>0</v>
      </c>
      <c r="AR93" s="37">
        <v>0</v>
      </c>
      <c r="AS93" s="37">
        <v>0</v>
      </c>
      <c r="AT93" s="37">
        <v>0</v>
      </c>
      <c r="AU93" s="37">
        <v>0</v>
      </c>
      <c r="AV93" s="37">
        <v>0</v>
      </c>
      <c r="AW93" s="37">
        <v>0</v>
      </c>
      <c r="AX93" s="37">
        <v>0</v>
      </c>
      <c r="AY93" s="37">
        <v>0</v>
      </c>
      <c r="AZ93" s="37">
        <v>0</v>
      </c>
      <c r="BA93" s="37">
        <v>0</v>
      </c>
      <c r="BB93" s="37">
        <v>0</v>
      </c>
      <c r="BC93" s="37">
        <v>0</v>
      </c>
      <c r="BD93" s="37">
        <v>0</v>
      </c>
      <c r="BE93" s="37">
        <v>0</v>
      </c>
      <c r="BF93" s="37">
        <v>0</v>
      </c>
      <c r="BG93" s="37">
        <v>0</v>
      </c>
      <c r="BH93" s="37">
        <v>0</v>
      </c>
      <c r="BI93" s="37">
        <v>0</v>
      </c>
      <c r="BJ93" s="37">
        <v>0</v>
      </c>
      <c r="BK93" s="37">
        <v>0</v>
      </c>
      <c r="BL93" s="37">
        <v>0</v>
      </c>
      <c r="BM93" s="37">
        <v>0</v>
      </c>
      <c r="BN93" s="37">
        <v>0</v>
      </c>
      <c r="BO93" s="37">
        <v>0</v>
      </c>
      <c r="BP93" s="37">
        <v>0</v>
      </c>
      <c r="BQ93" s="37">
        <v>0</v>
      </c>
      <c r="BR93" s="37">
        <v>0</v>
      </c>
      <c r="BS93" s="37">
        <v>0</v>
      </c>
      <c r="BT93" s="37">
        <v>0</v>
      </c>
      <c r="BU93" s="37">
        <v>0</v>
      </c>
      <c r="BV93" s="37">
        <v>0</v>
      </c>
      <c r="BW93" s="37">
        <v>0</v>
      </c>
      <c r="BX93" s="37">
        <v>0</v>
      </c>
      <c r="BY93" s="37">
        <v>0</v>
      </c>
      <c r="BZ93" s="37">
        <v>0</v>
      </c>
      <c r="CA93" s="37">
        <v>0</v>
      </c>
      <c r="CB93" s="37">
        <v>0</v>
      </c>
      <c r="CC93" s="37">
        <v>0</v>
      </c>
      <c r="CD93" s="37">
        <v>0</v>
      </c>
      <c r="CE93" s="37">
        <v>0</v>
      </c>
      <c r="CF93" s="37">
        <v>0</v>
      </c>
      <c r="CG93" s="37">
        <v>0</v>
      </c>
      <c r="CH93" s="37">
        <v>0</v>
      </c>
      <c r="CI93" s="37">
        <v>0</v>
      </c>
      <c r="CJ93" s="37">
        <v>0</v>
      </c>
      <c r="CK93" s="37">
        <v>0</v>
      </c>
      <c r="CL93" s="37">
        <v>0</v>
      </c>
      <c r="CM93" s="37">
        <v>0</v>
      </c>
      <c r="CN93" s="37">
        <v>0</v>
      </c>
      <c r="CO93" s="37">
        <v>0</v>
      </c>
      <c r="CP93" s="37">
        <v>0</v>
      </c>
      <c r="CQ93" s="37">
        <v>0</v>
      </c>
      <c r="CR93" s="37">
        <v>0</v>
      </c>
      <c r="CS93" s="37">
        <v>0</v>
      </c>
      <c r="CT93" s="37">
        <v>0</v>
      </c>
      <c r="CU93" s="37">
        <v>0</v>
      </c>
      <c r="CV93" s="37">
        <v>0</v>
      </c>
      <c r="CW93" s="37">
        <v>0</v>
      </c>
      <c r="CX93" s="37">
        <v>0</v>
      </c>
      <c r="CY93" s="37">
        <v>0</v>
      </c>
      <c r="CZ93" s="37">
        <v>0</v>
      </c>
      <c r="DA93" s="37">
        <v>0</v>
      </c>
      <c r="DB93" s="37">
        <v>0</v>
      </c>
      <c r="DC93" s="37">
        <v>0</v>
      </c>
      <c r="DE93" s="45">
        <f t="shared" si="54"/>
        <v>0</v>
      </c>
      <c r="DF93" s="45">
        <f t="shared" si="47"/>
        <v>0</v>
      </c>
      <c r="DG93">
        <f t="shared" si="55"/>
        <v>21</v>
      </c>
    </row>
    <row r="94" spans="1:112" ht="14.4">
      <c r="A94" s="123"/>
      <c r="B94" s="5" t="str">
        <f>$B$88&amp;"6."</f>
        <v>G.6.</v>
      </c>
      <c r="C94" s="163" t="s">
        <v>760</v>
      </c>
      <c r="D94" s="5"/>
      <c r="E94" s="192">
        <v>0</v>
      </c>
      <c r="F94" s="34">
        <f>H94+NPV(FD,I94:INDEX(I94:DC94,PAL))</f>
        <v>-680297.1693684815</v>
      </c>
      <c r="G94" s="34">
        <f>SUMIF($H$5:$DC$5,"&lt;="&amp;PAL,$H94:$DC94)</f>
        <v>-1338008.8660714282</v>
      </c>
      <c r="H94" s="37">
        <v>0</v>
      </c>
      <c r="I94" s="37">
        <v>0</v>
      </c>
      <c r="J94" s="37">
        <v>0</v>
      </c>
      <c r="K94" s="37">
        <f>'Prielaidos (LTGI)'!$C$179*(-1)</f>
        <v>-40545.723214285717</v>
      </c>
      <c r="L94" s="37">
        <f>'Prielaidos (LTGI)'!$C$179*(-1)</f>
        <v>-40545.723214285717</v>
      </c>
      <c r="M94" s="37">
        <f>'Prielaidos (LTGI)'!$C$179*(-1)</f>
        <v>-40545.723214285717</v>
      </c>
      <c r="N94" s="37">
        <f>'Prielaidos (LTGI)'!$C$179*(-1)</f>
        <v>-40545.723214285717</v>
      </c>
      <c r="O94" s="37">
        <f>'Prielaidos (LTGI)'!$C$179*(-1)</f>
        <v>-40545.723214285717</v>
      </c>
      <c r="P94" s="37">
        <f>'Prielaidos (LTGI)'!$C$179*(-1)</f>
        <v>-40545.723214285717</v>
      </c>
      <c r="Q94" s="37">
        <f>'Prielaidos (LTGI)'!$C$179*(-1)</f>
        <v>-40545.723214285717</v>
      </c>
      <c r="R94" s="37">
        <f>'Prielaidos (LTGI)'!$C$179*(-1)</f>
        <v>-40545.723214285717</v>
      </c>
      <c r="S94" s="37">
        <f>'Prielaidos (LTGI)'!$C$179*(-1)</f>
        <v>-40545.723214285717</v>
      </c>
      <c r="T94" s="37">
        <f>'Prielaidos (LTGI)'!$C$179*(-1)</f>
        <v>-40545.723214285717</v>
      </c>
      <c r="U94" s="37">
        <f>'Prielaidos (LTGI)'!$C$179*(-1)</f>
        <v>-40545.723214285717</v>
      </c>
      <c r="V94" s="37">
        <f>'Prielaidos (LTGI)'!$C$179*(-1)</f>
        <v>-40545.723214285717</v>
      </c>
      <c r="W94" s="37">
        <f>'Prielaidos (LTGI)'!$C$179*(-1)</f>
        <v>-40545.723214285717</v>
      </c>
      <c r="X94" s="37">
        <f>'Prielaidos (LTGI)'!$C$179*(-1)</f>
        <v>-40545.723214285717</v>
      </c>
      <c r="Y94" s="37">
        <f>'Prielaidos (LTGI)'!$C$179*(-1)</f>
        <v>-40545.723214285717</v>
      </c>
      <c r="Z94" s="37">
        <f>'Prielaidos (LTGI)'!$C$179*(-1)</f>
        <v>-40545.723214285717</v>
      </c>
      <c r="AA94" s="37">
        <f>'Prielaidos (LTGI)'!$C$179*(-1)</f>
        <v>-40545.723214285717</v>
      </c>
      <c r="AB94" s="37">
        <f>'Prielaidos (LTGI)'!$C$179*(-1)</f>
        <v>-40545.723214285717</v>
      </c>
      <c r="AC94" s="37">
        <f>'Prielaidos (LTGI)'!$C$179*(-1)</f>
        <v>-40545.723214285717</v>
      </c>
      <c r="AD94" s="37">
        <f>'Prielaidos (LTGI)'!$C$179*(-1)</f>
        <v>-40545.723214285717</v>
      </c>
      <c r="AE94" s="37">
        <f>'Prielaidos (LTGI)'!$C$179*(-1)</f>
        <v>-40545.723214285717</v>
      </c>
      <c r="AF94" s="37">
        <f>'Prielaidos (LTGI)'!$C$179*(-1)</f>
        <v>-40545.723214285717</v>
      </c>
      <c r="AG94" s="37">
        <f>'Prielaidos (LTGI)'!$C$179*(-1)</f>
        <v>-40545.723214285717</v>
      </c>
      <c r="AH94" s="37">
        <f>'Prielaidos (LTGI)'!$C$179*(-1)</f>
        <v>-40545.723214285717</v>
      </c>
      <c r="AI94" s="37">
        <f>'Prielaidos (LTGI)'!$C$179*(-1)</f>
        <v>-40545.723214285717</v>
      </c>
      <c r="AJ94" s="37">
        <f>'Prielaidos (LTGI)'!$C$179*(-1)</f>
        <v>-40545.723214285717</v>
      </c>
      <c r="AK94" s="37">
        <f>'Prielaidos (LTGI)'!$C$179*(-1)</f>
        <v>-40545.723214285717</v>
      </c>
      <c r="AL94" s="37">
        <f>'Prielaidos (LTGI)'!$C$179*(-1)</f>
        <v>-40545.723214285717</v>
      </c>
      <c r="AM94" s="37">
        <f>'Prielaidos (LTGI)'!$C$179*(-1)</f>
        <v>-40545.723214285717</v>
      </c>
      <c r="AN94" s="37">
        <f>'Prielaidos (LTGI)'!$C$179*(-1)</f>
        <v>-40545.723214285717</v>
      </c>
      <c r="AO94" s="37">
        <f>'Prielaidos (LTGI)'!$C$179*(-1)</f>
        <v>-40545.723214285717</v>
      </c>
      <c r="AP94" s="37">
        <f>'Prielaidos (LTGI)'!$C$179*(-1)</f>
        <v>-40545.723214285717</v>
      </c>
      <c r="AQ94" s="37">
        <f>'Prielaidos (LTGI)'!$C$179*(-1)</f>
        <v>-40545.723214285717</v>
      </c>
      <c r="AR94" s="37">
        <v>0</v>
      </c>
      <c r="AS94" s="37">
        <v>0</v>
      </c>
      <c r="AT94" s="37">
        <v>0</v>
      </c>
      <c r="AU94" s="37">
        <v>0</v>
      </c>
      <c r="AV94" s="37">
        <v>0</v>
      </c>
      <c r="AW94" s="37">
        <v>0</v>
      </c>
      <c r="AX94" s="37">
        <v>0</v>
      </c>
      <c r="AY94" s="37">
        <v>0</v>
      </c>
      <c r="AZ94" s="37">
        <v>0</v>
      </c>
      <c r="BA94" s="37">
        <v>0</v>
      </c>
      <c r="BB94" s="37">
        <v>0</v>
      </c>
      <c r="BC94" s="37">
        <v>0</v>
      </c>
      <c r="BD94" s="37">
        <v>0</v>
      </c>
      <c r="BE94" s="37">
        <v>0</v>
      </c>
      <c r="BF94" s="37">
        <v>0</v>
      </c>
      <c r="BG94" s="37">
        <v>0</v>
      </c>
      <c r="BH94" s="37">
        <v>0</v>
      </c>
      <c r="BI94" s="37">
        <v>0</v>
      </c>
      <c r="BJ94" s="37">
        <v>0</v>
      </c>
      <c r="BK94" s="37">
        <v>0</v>
      </c>
      <c r="BL94" s="37">
        <v>0</v>
      </c>
      <c r="BM94" s="37">
        <v>0</v>
      </c>
      <c r="BN94" s="37">
        <v>0</v>
      </c>
      <c r="BO94" s="37">
        <v>0</v>
      </c>
      <c r="BP94" s="37">
        <v>0</v>
      </c>
      <c r="BQ94" s="37">
        <v>0</v>
      </c>
      <c r="BR94" s="37">
        <v>0</v>
      </c>
      <c r="BS94" s="37">
        <v>0</v>
      </c>
      <c r="BT94" s="37">
        <v>0</v>
      </c>
      <c r="BU94" s="37">
        <v>0</v>
      </c>
      <c r="BV94" s="37">
        <v>0</v>
      </c>
      <c r="BW94" s="37">
        <v>0</v>
      </c>
      <c r="BX94" s="37">
        <v>0</v>
      </c>
      <c r="BY94" s="37">
        <v>0</v>
      </c>
      <c r="BZ94" s="37">
        <v>0</v>
      </c>
      <c r="CA94" s="37">
        <v>0</v>
      </c>
      <c r="CB94" s="37">
        <v>0</v>
      </c>
      <c r="CC94" s="37">
        <v>0</v>
      </c>
      <c r="CD94" s="37">
        <v>0</v>
      </c>
      <c r="CE94" s="37">
        <v>0</v>
      </c>
      <c r="CF94" s="37">
        <v>0</v>
      </c>
      <c r="CG94" s="37">
        <v>0</v>
      </c>
      <c r="CH94" s="37">
        <v>0</v>
      </c>
      <c r="CI94" s="37">
        <v>0</v>
      </c>
      <c r="CJ94" s="37">
        <v>0</v>
      </c>
      <c r="CK94" s="37">
        <v>0</v>
      </c>
      <c r="CL94" s="37">
        <v>0</v>
      </c>
      <c r="CM94" s="37">
        <v>0</v>
      </c>
      <c r="CN94" s="37">
        <v>0</v>
      </c>
      <c r="CO94" s="37">
        <v>0</v>
      </c>
      <c r="CP94" s="37">
        <v>0</v>
      </c>
      <c r="CQ94" s="37">
        <v>0</v>
      </c>
      <c r="CR94" s="37">
        <v>0</v>
      </c>
      <c r="CS94" s="37">
        <v>0</v>
      </c>
      <c r="CT94" s="37">
        <v>0</v>
      </c>
      <c r="CU94" s="37">
        <v>0</v>
      </c>
      <c r="CV94" s="37">
        <v>0</v>
      </c>
      <c r="CW94" s="37">
        <v>0</v>
      </c>
      <c r="CX94" s="37">
        <v>0</v>
      </c>
      <c r="CY94" s="37">
        <v>0</v>
      </c>
      <c r="CZ94" s="37">
        <v>0</v>
      </c>
      <c r="DA94" s="37">
        <v>0</v>
      </c>
      <c r="DB94" s="37">
        <v>0</v>
      </c>
      <c r="DC94" s="37">
        <v>0</v>
      </c>
      <c r="DE94" s="45">
        <f t="shared" si="54"/>
        <v>0</v>
      </c>
      <c r="DF94" s="45">
        <f t="shared" si="47"/>
        <v>33</v>
      </c>
      <c r="DG94">
        <f t="shared" si="55"/>
        <v>0</v>
      </c>
    </row>
    <row r="95" spans="1:112" ht="14.4">
      <c r="A95" s="123"/>
      <c r="B95" s="5" t="str">
        <f>$B$88&amp;"7."</f>
        <v>G.7.</v>
      </c>
      <c r="C95" s="163" t="s">
        <v>762</v>
      </c>
      <c r="D95" s="5"/>
      <c r="E95" s="192">
        <v>0.21</v>
      </c>
      <c r="F95" s="34">
        <f>H95+NPV(FD,I95:INDEX(I95:DC95,PAL))</f>
        <v>338641.51118195127</v>
      </c>
      <c r="G95" s="34">
        <f>SUMIF($H$5:$DC$5,"&lt;="&amp;PAL,$H95:$DC95)</f>
        <v>666040.32000000007</v>
      </c>
      <c r="H95" s="37">
        <v>0</v>
      </c>
      <c r="I95" s="37">
        <v>0</v>
      </c>
      <c r="J95" s="37">
        <v>0</v>
      </c>
      <c r="K95" s="37">
        <f>'Prielaidos (LTGI)'!$D$210</f>
        <v>20183.04</v>
      </c>
      <c r="L95" s="37">
        <f>'Prielaidos (LTGI)'!$D$210</f>
        <v>20183.04</v>
      </c>
      <c r="M95" s="37">
        <f>'Prielaidos (LTGI)'!$D$210</f>
        <v>20183.04</v>
      </c>
      <c r="N95" s="37">
        <f>'Prielaidos (LTGI)'!$D$210</f>
        <v>20183.04</v>
      </c>
      <c r="O95" s="37">
        <f>'Prielaidos (LTGI)'!$D$210</f>
        <v>20183.04</v>
      </c>
      <c r="P95" s="37">
        <f>'Prielaidos (LTGI)'!$D$210</f>
        <v>20183.04</v>
      </c>
      <c r="Q95" s="37">
        <f>'Prielaidos (LTGI)'!$D$210</f>
        <v>20183.04</v>
      </c>
      <c r="R95" s="37">
        <f>'Prielaidos (LTGI)'!$D$210</f>
        <v>20183.04</v>
      </c>
      <c r="S95" s="37">
        <f>'Prielaidos (LTGI)'!$D$210</f>
        <v>20183.04</v>
      </c>
      <c r="T95" s="37">
        <f>'Prielaidos (LTGI)'!$D$210</f>
        <v>20183.04</v>
      </c>
      <c r="U95" s="37">
        <f>'Prielaidos (LTGI)'!$D$210</f>
        <v>20183.04</v>
      </c>
      <c r="V95" s="37">
        <f>'Prielaidos (LTGI)'!$D$210</f>
        <v>20183.04</v>
      </c>
      <c r="W95" s="37">
        <f>'Prielaidos (LTGI)'!$D$210</f>
        <v>20183.04</v>
      </c>
      <c r="X95" s="37">
        <f>'Prielaidos (LTGI)'!$D$210</f>
        <v>20183.04</v>
      </c>
      <c r="Y95" s="37">
        <f>'Prielaidos (LTGI)'!$D$210</f>
        <v>20183.04</v>
      </c>
      <c r="Z95" s="37">
        <f>'Prielaidos (LTGI)'!$D$210</f>
        <v>20183.04</v>
      </c>
      <c r="AA95" s="37">
        <f>'Prielaidos (LTGI)'!$D$210</f>
        <v>20183.04</v>
      </c>
      <c r="AB95" s="37">
        <f>'Prielaidos (LTGI)'!$D$210</f>
        <v>20183.04</v>
      </c>
      <c r="AC95" s="37">
        <f>'Prielaidos (LTGI)'!$D$210</f>
        <v>20183.04</v>
      </c>
      <c r="AD95" s="37">
        <f>'Prielaidos (LTGI)'!$D$210</f>
        <v>20183.04</v>
      </c>
      <c r="AE95" s="37">
        <f>'Prielaidos (LTGI)'!$D$210</f>
        <v>20183.04</v>
      </c>
      <c r="AF95" s="37">
        <f>'Prielaidos (LTGI)'!$D$210</f>
        <v>20183.04</v>
      </c>
      <c r="AG95" s="37">
        <f>'Prielaidos (LTGI)'!$D$210</f>
        <v>20183.04</v>
      </c>
      <c r="AH95" s="37">
        <f>'Prielaidos (LTGI)'!$D$210</f>
        <v>20183.04</v>
      </c>
      <c r="AI95" s="37">
        <f>'Prielaidos (LTGI)'!$D$210</f>
        <v>20183.04</v>
      </c>
      <c r="AJ95" s="37">
        <f>'Prielaidos (LTGI)'!$D$210</f>
        <v>20183.04</v>
      </c>
      <c r="AK95" s="37">
        <f>'Prielaidos (LTGI)'!$D$210</f>
        <v>20183.04</v>
      </c>
      <c r="AL95" s="37">
        <f>'Prielaidos (LTGI)'!$D$210</f>
        <v>20183.04</v>
      </c>
      <c r="AM95" s="37">
        <f>'Prielaidos (LTGI)'!$D$210</f>
        <v>20183.04</v>
      </c>
      <c r="AN95" s="37">
        <f>'Prielaidos (LTGI)'!$D$210</f>
        <v>20183.04</v>
      </c>
      <c r="AO95" s="37">
        <f>'Prielaidos (LTGI)'!$D$210</f>
        <v>20183.04</v>
      </c>
      <c r="AP95" s="37">
        <f>'Prielaidos (LTGI)'!$D$210</f>
        <v>20183.04</v>
      </c>
      <c r="AQ95" s="37">
        <f>'Prielaidos (LTGI)'!$D$210</f>
        <v>20183.04</v>
      </c>
      <c r="AR95" s="37">
        <v>0</v>
      </c>
      <c r="AS95" s="37">
        <v>0</v>
      </c>
      <c r="AT95" s="37">
        <v>0</v>
      </c>
      <c r="AU95" s="37">
        <v>0</v>
      </c>
      <c r="AV95" s="37">
        <v>0</v>
      </c>
      <c r="AW95" s="37">
        <v>0</v>
      </c>
      <c r="AX95" s="37">
        <v>0</v>
      </c>
      <c r="AY95" s="37">
        <v>0</v>
      </c>
      <c r="AZ95" s="37">
        <v>0</v>
      </c>
      <c r="BA95" s="37">
        <v>0</v>
      </c>
      <c r="BB95" s="37">
        <v>0</v>
      </c>
      <c r="BC95" s="37">
        <v>0</v>
      </c>
      <c r="BD95" s="37">
        <v>0</v>
      </c>
      <c r="BE95" s="37">
        <v>0</v>
      </c>
      <c r="BF95" s="37">
        <v>0</v>
      </c>
      <c r="BG95" s="37">
        <v>0</v>
      </c>
      <c r="BH95" s="37">
        <v>0</v>
      </c>
      <c r="BI95" s="37">
        <v>0</v>
      </c>
      <c r="BJ95" s="37">
        <v>0</v>
      </c>
      <c r="BK95" s="37">
        <v>0</v>
      </c>
      <c r="BL95" s="37">
        <v>0</v>
      </c>
      <c r="BM95" s="37">
        <v>0</v>
      </c>
      <c r="BN95" s="37">
        <v>0</v>
      </c>
      <c r="BO95" s="37">
        <v>0</v>
      </c>
      <c r="BP95" s="37">
        <v>0</v>
      </c>
      <c r="BQ95" s="37">
        <v>0</v>
      </c>
      <c r="BR95" s="37">
        <v>0</v>
      </c>
      <c r="BS95" s="37">
        <v>0</v>
      </c>
      <c r="BT95" s="37">
        <v>0</v>
      </c>
      <c r="BU95" s="37">
        <v>0</v>
      </c>
      <c r="BV95" s="37">
        <v>0</v>
      </c>
      <c r="BW95" s="37">
        <v>0</v>
      </c>
      <c r="BX95" s="37">
        <v>0</v>
      </c>
      <c r="BY95" s="37">
        <v>0</v>
      </c>
      <c r="BZ95" s="37">
        <v>0</v>
      </c>
      <c r="CA95" s="37">
        <v>0</v>
      </c>
      <c r="CB95" s="37">
        <v>0</v>
      </c>
      <c r="CC95" s="37">
        <v>0</v>
      </c>
      <c r="CD95" s="37">
        <v>0</v>
      </c>
      <c r="CE95" s="37">
        <v>0</v>
      </c>
      <c r="CF95" s="37">
        <v>0</v>
      </c>
      <c r="CG95" s="37">
        <v>0</v>
      </c>
      <c r="CH95" s="37">
        <v>0</v>
      </c>
      <c r="CI95" s="37">
        <v>0</v>
      </c>
      <c r="CJ95" s="37">
        <v>0</v>
      </c>
      <c r="CK95" s="37">
        <v>0</v>
      </c>
      <c r="CL95" s="37">
        <v>0</v>
      </c>
      <c r="CM95" s="37">
        <v>0</v>
      </c>
      <c r="CN95" s="37">
        <v>0</v>
      </c>
      <c r="CO95" s="37">
        <v>0</v>
      </c>
      <c r="CP95" s="37">
        <v>0</v>
      </c>
      <c r="CQ95" s="37">
        <v>0</v>
      </c>
      <c r="CR95" s="37">
        <v>0</v>
      </c>
      <c r="CS95" s="37">
        <v>0</v>
      </c>
      <c r="CT95" s="37">
        <v>0</v>
      </c>
      <c r="CU95" s="37">
        <v>0</v>
      </c>
      <c r="CV95" s="37">
        <v>0</v>
      </c>
      <c r="CW95" s="37">
        <v>0</v>
      </c>
      <c r="CX95" s="37">
        <v>0</v>
      </c>
      <c r="CY95" s="37">
        <v>0</v>
      </c>
      <c r="CZ95" s="37">
        <v>0</v>
      </c>
      <c r="DA95" s="37">
        <v>0</v>
      </c>
      <c r="DB95" s="37">
        <v>0</v>
      </c>
      <c r="DC95" s="37">
        <v>0</v>
      </c>
      <c r="DE95" s="45">
        <f t="shared" si="54"/>
        <v>0</v>
      </c>
      <c r="DF95" s="45">
        <f t="shared" si="47"/>
        <v>33</v>
      </c>
      <c r="DG95">
        <f t="shared" si="55"/>
        <v>21</v>
      </c>
    </row>
    <row r="96" spans="1:112" ht="14.4">
      <c r="A96" s="123"/>
      <c r="B96" s="5" t="str">
        <f>$B$88&amp;"8."</f>
        <v>G.8.</v>
      </c>
      <c r="C96" s="163" t="s">
        <v>763</v>
      </c>
      <c r="D96" s="5"/>
      <c r="E96" s="192">
        <v>0.21</v>
      </c>
      <c r="F96" s="34">
        <f>H96+NPV(FD,I96:INDEX(I96:DC96,PAL))</f>
        <v>-2687577.1136446726</v>
      </c>
      <c r="G96" s="34">
        <f>SUMIF($H$5:$DC$5,"&lt;="&amp;PAL,$H96:$DC96)</f>
        <v>-5285928.2211116534</v>
      </c>
      <c r="H96" s="37">
        <v>0</v>
      </c>
      <c r="I96" s="37">
        <v>0</v>
      </c>
      <c r="J96" s="37">
        <v>0</v>
      </c>
      <c r="K96" s="37">
        <f>'Prielaidos (LTGI)'!J201-'Prielaidos (LTGI)'!H184</f>
        <v>-160179.64306398953</v>
      </c>
      <c r="L96" s="37">
        <f>$K$96</f>
        <v>-160179.64306398953</v>
      </c>
      <c r="M96" s="37">
        <f t="shared" ref="M96:BX96" si="56">$K$96</f>
        <v>-160179.64306398953</v>
      </c>
      <c r="N96" s="37">
        <f t="shared" si="56"/>
        <v>-160179.64306398953</v>
      </c>
      <c r="O96" s="37">
        <f t="shared" si="56"/>
        <v>-160179.64306398953</v>
      </c>
      <c r="P96" s="37">
        <f t="shared" si="56"/>
        <v>-160179.64306398953</v>
      </c>
      <c r="Q96" s="37">
        <f t="shared" si="56"/>
        <v>-160179.64306398953</v>
      </c>
      <c r="R96" s="37">
        <f t="shared" si="56"/>
        <v>-160179.64306398953</v>
      </c>
      <c r="S96" s="37">
        <f t="shared" si="56"/>
        <v>-160179.64306398953</v>
      </c>
      <c r="T96" s="37">
        <f t="shared" si="56"/>
        <v>-160179.64306398953</v>
      </c>
      <c r="U96" s="37">
        <f t="shared" si="56"/>
        <v>-160179.64306398953</v>
      </c>
      <c r="V96" s="37">
        <f t="shared" si="56"/>
        <v>-160179.64306398953</v>
      </c>
      <c r="W96" s="37">
        <f t="shared" si="56"/>
        <v>-160179.64306398953</v>
      </c>
      <c r="X96" s="37">
        <f t="shared" si="56"/>
        <v>-160179.64306398953</v>
      </c>
      <c r="Y96" s="37">
        <f t="shared" si="56"/>
        <v>-160179.64306398953</v>
      </c>
      <c r="Z96" s="37">
        <f t="shared" si="56"/>
        <v>-160179.64306398953</v>
      </c>
      <c r="AA96" s="37">
        <f t="shared" si="56"/>
        <v>-160179.64306398953</v>
      </c>
      <c r="AB96" s="37">
        <f t="shared" si="56"/>
        <v>-160179.64306398953</v>
      </c>
      <c r="AC96" s="37">
        <f t="shared" si="56"/>
        <v>-160179.64306398953</v>
      </c>
      <c r="AD96" s="37">
        <f t="shared" si="56"/>
        <v>-160179.64306398953</v>
      </c>
      <c r="AE96" s="37">
        <f t="shared" si="56"/>
        <v>-160179.64306398953</v>
      </c>
      <c r="AF96" s="37">
        <f t="shared" si="56"/>
        <v>-160179.64306398953</v>
      </c>
      <c r="AG96" s="37">
        <f t="shared" si="56"/>
        <v>-160179.64306398953</v>
      </c>
      <c r="AH96" s="37">
        <f t="shared" si="56"/>
        <v>-160179.64306398953</v>
      </c>
      <c r="AI96" s="37">
        <f t="shared" si="56"/>
        <v>-160179.64306398953</v>
      </c>
      <c r="AJ96" s="37">
        <f t="shared" si="56"/>
        <v>-160179.64306398953</v>
      </c>
      <c r="AK96" s="37">
        <f t="shared" si="56"/>
        <v>-160179.64306398953</v>
      </c>
      <c r="AL96" s="37">
        <f t="shared" si="56"/>
        <v>-160179.64306398953</v>
      </c>
      <c r="AM96" s="37">
        <f t="shared" si="56"/>
        <v>-160179.64306398953</v>
      </c>
      <c r="AN96" s="37">
        <f t="shared" si="56"/>
        <v>-160179.64306398953</v>
      </c>
      <c r="AO96" s="37">
        <f t="shared" si="56"/>
        <v>-160179.64306398953</v>
      </c>
      <c r="AP96" s="37">
        <f t="shared" si="56"/>
        <v>-160179.64306398953</v>
      </c>
      <c r="AQ96" s="37">
        <f t="shared" si="56"/>
        <v>-160179.64306398953</v>
      </c>
      <c r="AR96" s="37">
        <f t="shared" si="56"/>
        <v>-160179.64306398953</v>
      </c>
      <c r="AS96" s="37">
        <f t="shared" si="56"/>
        <v>-160179.64306398953</v>
      </c>
      <c r="AT96" s="37">
        <f t="shared" si="56"/>
        <v>-160179.64306398953</v>
      </c>
      <c r="AU96" s="37">
        <f t="shared" si="56"/>
        <v>-160179.64306398953</v>
      </c>
      <c r="AV96" s="37">
        <f t="shared" si="56"/>
        <v>-160179.64306398953</v>
      </c>
      <c r="AW96" s="37">
        <f t="shared" si="56"/>
        <v>-160179.64306398953</v>
      </c>
      <c r="AX96" s="37">
        <f t="shared" si="56"/>
        <v>-160179.64306398953</v>
      </c>
      <c r="AY96" s="37">
        <f t="shared" si="56"/>
        <v>-160179.64306398953</v>
      </c>
      <c r="AZ96" s="37">
        <f t="shared" si="56"/>
        <v>-160179.64306398953</v>
      </c>
      <c r="BA96" s="37">
        <f t="shared" si="56"/>
        <v>-160179.64306398953</v>
      </c>
      <c r="BB96" s="37">
        <f t="shared" si="56"/>
        <v>-160179.64306398953</v>
      </c>
      <c r="BC96" s="37">
        <f t="shared" si="56"/>
        <v>-160179.64306398953</v>
      </c>
      <c r="BD96" s="37">
        <f t="shared" si="56"/>
        <v>-160179.64306398953</v>
      </c>
      <c r="BE96" s="37">
        <f t="shared" si="56"/>
        <v>-160179.64306398953</v>
      </c>
      <c r="BF96" s="37">
        <f t="shared" si="56"/>
        <v>-160179.64306398953</v>
      </c>
      <c r="BG96" s="37">
        <f t="shared" si="56"/>
        <v>-160179.64306398953</v>
      </c>
      <c r="BH96" s="37">
        <f t="shared" si="56"/>
        <v>-160179.64306398953</v>
      </c>
      <c r="BI96" s="37">
        <f t="shared" si="56"/>
        <v>-160179.64306398953</v>
      </c>
      <c r="BJ96" s="37">
        <f t="shared" si="56"/>
        <v>-160179.64306398953</v>
      </c>
      <c r="BK96" s="37">
        <f t="shared" si="56"/>
        <v>-160179.64306398953</v>
      </c>
      <c r="BL96" s="37">
        <f t="shared" si="56"/>
        <v>-160179.64306398953</v>
      </c>
      <c r="BM96" s="37">
        <f t="shared" si="56"/>
        <v>-160179.64306398953</v>
      </c>
      <c r="BN96" s="37">
        <f t="shared" si="56"/>
        <v>-160179.64306398953</v>
      </c>
      <c r="BO96" s="37">
        <f t="shared" si="56"/>
        <v>-160179.64306398953</v>
      </c>
      <c r="BP96" s="37">
        <f t="shared" si="56"/>
        <v>-160179.64306398953</v>
      </c>
      <c r="BQ96" s="37">
        <f t="shared" si="56"/>
        <v>-160179.64306398953</v>
      </c>
      <c r="BR96" s="37">
        <f t="shared" si="56"/>
        <v>-160179.64306398953</v>
      </c>
      <c r="BS96" s="37">
        <f t="shared" si="56"/>
        <v>-160179.64306398953</v>
      </c>
      <c r="BT96" s="37">
        <f t="shared" si="56"/>
        <v>-160179.64306398953</v>
      </c>
      <c r="BU96" s="37">
        <f t="shared" si="56"/>
        <v>-160179.64306398953</v>
      </c>
      <c r="BV96" s="37">
        <f t="shared" si="56"/>
        <v>-160179.64306398953</v>
      </c>
      <c r="BW96" s="37">
        <f t="shared" si="56"/>
        <v>-160179.64306398953</v>
      </c>
      <c r="BX96" s="37">
        <f t="shared" si="56"/>
        <v>-160179.64306398953</v>
      </c>
      <c r="BY96" s="37">
        <f t="shared" ref="BY96:DC96" si="57">$K$96</f>
        <v>-160179.64306398953</v>
      </c>
      <c r="BZ96" s="37">
        <f t="shared" si="57"/>
        <v>-160179.64306398953</v>
      </c>
      <c r="CA96" s="37">
        <f t="shared" si="57"/>
        <v>-160179.64306398953</v>
      </c>
      <c r="CB96" s="37">
        <f t="shared" si="57"/>
        <v>-160179.64306398953</v>
      </c>
      <c r="CC96" s="37">
        <f t="shared" si="57"/>
        <v>-160179.64306398953</v>
      </c>
      <c r="CD96" s="37">
        <f t="shared" si="57"/>
        <v>-160179.64306398953</v>
      </c>
      <c r="CE96" s="37">
        <f t="shared" si="57"/>
        <v>-160179.64306398953</v>
      </c>
      <c r="CF96" s="37">
        <f t="shared" si="57"/>
        <v>-160179.64306398953</v>
      </c>
      <c r="CG96" s="37">
        <f t="shared" si="57"/>
        <v>-160179.64306398953</v>
      </c>
      <c r="CH96" s="37">
        <f t="shared" si="57"/>
        <v>-160179.64306398953</v>
      </c>
      <c r="CI96" s="37">
        <f t="shared" si="57"/>
        <v>-160179.64306398953</v>
      </c>
      <c r="CJ96" s="37">
        <f t="shared" si="57"/>
        <v>-160179.64306398953</v>
      </c>
      <c r="CK96" s="37">
        <f t="shared" si="57"/>
        <v>-160179.64306398953</v>
      </c>
      <c r="CL96" s="37">
        <f t="shared" si="57"/>
        <v>-160179.64306398953</v>
      </c>
      <c r="CM96" s="37">
        <f t="shared" si="57"/>
        <v>-160179.64306398953</v>
      </c>
      <c r="CN96" s="37">
        <f t="shared" si="57"/>
        <v>-160179.64306398953</v>
      </c>
      <c r="CO96" s="37">
        <f t="shared" si="57"/>
        <v>-160179.64306398953</v>
      </c>
      <c r="CP96" s="37">
        <f t="shared" si="57"/>
        <v>-160179.64306398953</v>
      </c>
      <c r="CQ96" s="37">
        <f t="shared" si="57"/>
        <v>-160179.64306398953</v>
      </c>
      <c r="CR96" s="37">
        <f t="shared" si="57"/>
        <v>-160179.64306398953</v>
      </c>
      <c r="CS96" s="37">
        <f t="shared" si="57"/>
        <v>-160179.64306398953</v>
      </c>
      <c r="CT96" s="37">
        <f t="shared" si="57"/>
        <v>-160179.64306398953</v>
      </c>
      <c r="CU96" s="37">
        <f t="shared" si="57"/>
        <v>-160179.64306398953</v>
      </c>
      <c r="CV96" s="37">
        <f t="shared" si="57"/>
        <v>-160179.64306398953</v>
      </c>
      <c r="CW96" s="37">
        <f t="shared" si="57"/>
        <v>-160179.64306398953</v>
      </c>
      <c r="CX96" s="37">
        <f t="shared" si="57"/>
        <v>-160179.64306398953</v>
      </c>
      <c r="CY96" s="37">
        <f t="shared" si="57"/>
        <v>-160179.64306398953</v>
      </c>
      <c r="CZ96" s="37">
        <f t="shared" si="57"/>
        <v>-160179.64306398953</v>
      </c>
      <c r="DA96" s="37">
        <f t="shared" si="57"/>
        <v>-160179.64306398953</v>
      </c>
      <c r="DB96" s="37">
        <f t="shared" si="57"/>
        <v>-160179.64306398953</v>
      </c>
      <c r="DC96" s="37">
        <f t="shared" si="57"/>
        <v>-160179.64306398953</v>
      </c>
      <c r="DE96" s="45">
        <f t="shared" si="54"/>
        <v>0</v>
      </c>
      <c r="DF96" s="45">
        <f t="shared" si="47"/>
        <v>97</v>
      </c>
      <c r="DG96">
        <f t="shared" si="55"/>
        <v>21</v>
      </c>
    </row>
    <row r="97" spans="1:113" ht="14.4">
      <c r="A97" s="123"/>
      <c r="B97" s="5" t="str">
        <f>$B$88&amp;"9."</f>
        <v>G.9.</v>
      </c>
      <c r="C97" s="163"/>
      <c r="D97" s="5"/>
      <c r="E97" s="192">
        <v>0.21</v>
      </c>
      <c r="F97" s="34">
        <f>H97+NPV(FD,I97:INDEX(I97:DC97,PAL))</f>
        <v>0</v>
      </c>
      <c r="G97" s="34">
        <f>SUMIF($H$5:$DC$5,"&lt;="&amp;PAL,$H97:$DC97)</f>
        <v>0</v>
      </c>
      <c r="H97" s="37">
        <v>0</v>
      </c>
      <c r="I97" s="37">
        <v>0</v>
      </c>
      <c r="J97" s="37">
        <v>0</v>
      </c>
      <c r="K97" s="37">
        <v>0</v>
      </c>
      <c r="L97" s="37">
        <v>0</v>
      </c>
      <c r="M97" s="37">
        <v>0</v>
      </c>
      <c r="N97" s="37">
        <v>0</v>
      </c>
      <c r="O97" s="37">
        <v>0</v>
      </c>
      <c r="P97" s="37">
        <v>0</v>
      </c>
      <c r="Q97" s="37">
        <v>0</v>
      </c>
      <c r="R97" s="37">
        <v>0</v>
      </c>
      <c r="S97" s="37">
        <v>0</v>
      </c>
      <c r="T97" s="37">
        <v>0</v>
      </c>
      <c r="U97" s="37">
        <v>0</v>
      </c>
      <c r="V97" s="37">
        <v>0</v>
      </c>
      <c r="W97" s="37">
        <v>0</v>
      </c>
      <c r="X97" s="37">
        <v>0</v>
      </c>
      <c r="Y97" s="37">
        <v>0</v>
      </c>
      <c r="Z97" s="37">
        <v>0</v>
      </c>
      <c r="AA97" s="37">
        <v>0</v>
      </c>
      <c r="AB97" s="37">
        <v>0</v>
      </c>
      <c r="AC97" s="37">
        <v>0</v>
      </c>
      <c r="AD97" s="37">
        <v>0</v>
      </c>
      <c r="AE97" s="37">
        <v>0</v>
      </c>
      <c r="AF97" s="37">
        <v>0</v>
      </c>
      <c r="AG97" s="37">
        <v>0</v>
      </c>
      <c r="AH97" s="37">
        <v>0</v>
      </c>
      <c r="AI97" s="37">
        <v>0</v>
      </c>
      <c r="AJ97" s="37">
        <v>0</v>
      </c>
      <c r="AK97" s="37">
        <v>0</v>
      </c>
      <c r="AL97" s="37">
        <v>0</v>
      </c>
      <c r="AM97" s="37">
        <v>0</v>
      </c>
      <c r="AN97" s="37">
        <v>0</v>
      </c>
      <c r="AO97" s="37">
        <v>0</v>
      </c>
      <c r="AP97" s="37">
        <v>0</v>
      </c>
      <c r="AQ97" s="37">
        <v>0</v>
      </c>
      <c r="AR97" s="37">
        <v>0</v>
      </c>
      <c r="AS97" s="37">
        <v>0</v>
      </c>
      <c r="AT97" s="37">
        <v>0</v>
      </c>
      <c r="AU97" s="37">
        <v>0</v>
      </c>
      <c r="AV97" s="37">
        <v>0</v>
      </c>
      <c r="AW97" s="37">
        <v>0</v>
      </c>
      <c r="AX97" s="37">
        <v>0</v>
      </c>
      <c r="AY97" s="37">
        <v>0</v>
      </c>
      <c r="AZ97" s="37">
        <v>0</v>
      </c>
      <c r="BA97" s="37">
        <v>0</v>
      </c>
      <c r="BB97" s="37">
        <v>0</v>
      </c>
      <c r="BC97" s="37">
        <v>0</v>
      </c>
      <c r="BD97" s="37">
        <v>0</v>
      </c>
      <c r="BE97" s="37">
        <v>0</v>
      </c>
      <c r="BF97" s="37">
        <v>0</v>
      </c>
      <c r="BG97" s="37">
        <v>0</v>
      </c>
      <c r="BH97" s="37">
        <v>0</v>
      </c>
      <c r="BI97" s="37">
        <v>0</v>
      </c>
      <c r="BJ97" s="37">
        <v>0</v>
      </c>
      <c r="BK97" s="37">
        <v>0</v>
      </c>
      <c r="BL97" s="37">
        <v>0</v>
      </c>
      <c r="BM97" s="37">
        <v>0</v>
      </c>
      <c r="BN97" s="37">
        <v>0</v>
      </c>
      <c r="BO97" s="37">
        <v>0</v>
      </c>
      <c r="BP97" s="37">
        <v>0</v>
      </c>
      <c r="BQ97" s="37">
        <v>0</v>
      </c>
      <c r="BR97" s="37">
        <v>0</v>
      </c>
      <c r="BS97" s="37">
        <v>0</v>
      </c>
      <c r="BT97" s="37">
        <v>0</v>
      </c>
      <c r="BU97" s="37">
        <v>0</v>
      </c>
      <c r="BV97" s="37">
        <v>0</v>
      </c>
      <c r="BW97" s="37">
        <v>0</v>
      </c>
      <c r="BX97" s="37">
        <v>0</v>
      </c>
      <c r="BY97" s="37">
        <v>0</v>
      </c>
      <c r="BZ97" s="37">
        <v>0</v>
      </c>
      <c r="CA97" s="37">
        <v>0</v>
      </c>
      <c r="CB97" s="37">
        <v>0</v>
      </c>
      <c r="CC97" s="37">
        <v>0</v>
      </c>
      <c r="CD97" s="37">
        <v>0</v>
      </c>
      <c r="CE97" s="37">
        <v>0</v>
      </c>
      <c r="CF97" s="37">
        <v>0</v>
      </c>
      <c r="CG97" s="37">
        <v>0</v>
      </c>
      <c r="CH97" s="37">
        <v>0</v>
      </c>
      <c r="CI97" s="37">
        <v>0</v>
      </c>
      <c r="CJ97" s="37">
        <v>0</v>
      </c>
      <c r="CK97" s="37">
        <v>0</v>
      </c>
      <c r="CL97" s="37">
        <v>0</v>
      </c>
      <c r="CM97" s="37">
        <v>0</v>
      </c>
      <c r="CN97" s="37">
        <v>0</v>
      </c>
      <c r="CO97" s="37">
        <v>0</v>
      </c>
      <c r="CP97" s="37">
        <v>0</v>
      </c>
      <c r="CQ97" s="37">
        <v>0</v>
      </c>
      <c r="CR97" s="37">
        <v>0</v>
      </c>
      <c r="CS97" s="37">
        <v>0</v>
      </c>
      <c r="CT97" s="37">
        <v>0</v>
      </c>
      <c r="CU97" s="37">
        <v>0</v>
      </c>
      <c r="CV97" s="37">
        <v>0</v>
      </c>
      <c r="CW97" s="37">
        <v>0</v>
      </c>
      <c r="CX97" s="37">
        <v>0</v>
      </c>
      <c r="CY97" s="37">
        <v>0</v>
      </c>
      <c r="CZ97" s="37">
        <v>0</v>
      </c>
      <c r="DA97" s="37">
        <v>0</v>
      </c>
      <c r="DB97" s="37">
        <v>0</v>
      </c>
      <c r="DC97" s="37">
        <v>0</v>
      </c>
      <c r="DE97" s="45">
        <f t="shared" si="54"/>
        <v>0</v>
      </c>
      <c r="DF97" s="45">
        <f t="shared" si="47"/>
        <v>0</v>
      </c>
      <c r="DG97">
        <f t="shared" si="55"/>
        <v>21</v>
      </c>
    </row>
    <row r="98" spans="1:113" ht="14.4">
      <c r="A98" s="123"/>
      <c r="B98" s="5" t="str">
        <f>$B$88&amp;"10."</f>
        <v>G.10.</v>
      </c>
      <c r="C98" s="163"/>
      <c r="D98" s="5"/>
      <c r="E98" s="192">
        <v>0.21</v>
      </c>
      <c r="F98" s="34">
        <f>H98+NPV(FD,I98:INDEX(I98:DC98,PAL))</f>
        <v>0</v>
      </c>
      <c r="G98" s="34">
        <f>SUMIF($H$5:$DC$5,"&lt;="&amp;PAL,$H98:$DC98)</f>
        <v>0</v>
      </c>
      <c r="H98" s="37">
        <v>0</v>
      </c>
      <c r="I98" s="37">
        <v>0</v>
      </c>
      <c r="J98" s="37">
        <v>0</v>
      </c>
      <c r="K98" s="37">
        <v>0</v>
      </c>
      <c r="L98" s="37">
        <v>0</v>
      </c>
      <c r="M98" s="37">
        <v>0</v>
      </c>
      <c r="N98" s="37">
        <v>0</v>
      </c>
      <c r="O98" s="37">
        <v>0</v>
      </c>
      <c r="P98" s="37">
        <v>0</v>
      </c>
      <c r="Q98" s="37">
        <v>0</v>
      </c>
      <c r="R98" s="37">
        <v>0</v>
      </c>
      <c r="S98" s="37">
        <v>0</v>
      </c>
      <c r="T98" s="37">
        <v>0</v>
      </c>
      <c r="U98" s="37">
        <v>0</v>
      </c>
      <c r="V98" s="37">
        <v>0</v>
      </c>
      <c r="W98" s="37">
        <v>0</v>
      </c>
      <c r="X98" s="37">
        <v>0</v>
      </c>
      <c r="Y98" s="37">
        <v>0</v>
      </c>
      <c r="Z98" s="37">
        <v>0</v>
      </c>
      <c r="AA98" s="37">
        <v>0</v>
      </c>
      <c r="AB98" s="37">
        <v>0</v>
      </c>
      <c r="AC98" s="37">
        <v>0</v>
      </c>
      <c r="AD98" s="37">
        <v>0</v>
      </c>
      <c r="AE98" s="37">
        <v>0</v>
      </c>
      <c r="AF98" s="37">
        <v>0</v>
      </c>
      <c r="AG98" s="37">
        <v>0</v>
      </c>
      <c r="AH98" s="37">
        <v>0</v>
      </c>
      <c r="AI98" s="37">
        <v>0</v>
      </c>
      <c r="AJ98" s="37">
        <v>0</v>
      </c>
      <c r="AK98" s="37">
        <v>0</v>
      </c>
      <c r="AL98" s="37">
        <v>0</v>
      </c>
      <c r="AM98" s="37">
        <v>0</v>
      </c>
      <c r="AN98" s="37">
        <v>0</v>
      </c>
      <c r="AO98" s="37">
        <v>0</v>
      </c>
      <c r="AP98" s="37">
        <v>0</v>
      </c>
      <c r="AQ98" s="37">
        <v>0</v>
      </c>
      <c r="AR98" s="37">
        <v>0</v>
      </c>
      <c r="AS98" s="37">
        <v>0</v>
      </c>
      <c r="AT98" s="37">
        <v>0</v>
      </c>
      <c r="AU98" s="37">
        <v>0</v>
      </c>
      <c r="AV98" s="37">
        <v>0</v>
      </c>
      <c r="AW98" s="37">
        <v>0</v>
      </c>
      <c r="AX98" s="37">
        <v>0</v>
      </c>
      <c r="AY98" s="37">
        <v>0</v>
      </c>
      <c r="AZ98" s="37">
        <v>0</v>
      </c>
      <c r="BA98" s="37">
        <v>0</v>
      </c>
      <c r="BB98" s="37">
        <v>0</v>
      </c>
      <c r="BC98" s="37">
        <v>0</v>
      </c>
      <c r="BD98" s="37">
        <v>0</v>
      </c>
      <c r="BE98" s="37">
        <v>0</v>
      </c>
      <c r="BF98" s="37">
        <v>0</v>
      </c>
      <c r="BG98" s="37">
        <v>0</v>
      </c>
      <c r="BH98" s="37">
        <v>0</v>
      </c>
      <c r="BI98" s="37">
        <v>0</v>
      </c>
      <c r="BJ98" s="37">
        <v>0</v>
      </c>
      <c r="BK98" s="37">
        <v>0</v>
      </c>
      <c r="BL98" s="37">
        <v>0</v>
      </c>
      <c r="BM98" s="37">
        <v>0</v>
      </c>
      <c r="BN98" s="37">
        <v>0</v>
      </c>
      <c r="BO98" s="37">
        <v>0</v>
      </c>
      <c r="BP98" s="37">
        <v>0</v>
      </c>
      <c r="BQ98" s="37">
        <v>0</v>
      </c>
      <c r="BR98" s="37">
        <v>0</v>
      </c>
      <c r="BS98" s="37">
        <v>0</v>
      </c>
      <c r="BT98" s="37">
        <v>0</v>
      </c>
      <c r="BU98" s="37">
        <v>0</v>
      </c>
      <c r="BV98" s="37">
        <v>0</v>
      </c>
      <c r="BW98" s="37">
        <v>0</v>
      </c>
      <c r="BX98" s="37">
        <v>0</v>
      </c>
      <c r="BY98" s="37">
        <v>0</v>
      </c>
      <c r="BZ98" s="37">
        <v>0</v>
      </c>
      <c r="CA98" s="37">
        <v>0</v>
      </c>
      <c r="CB98" s="37">
        <v>0</v>
      </c>
      <c r="CC98" s="37">
        <v>0</v>
      </c>
      <c r="CD98" s="37">
        <v>0</v>
      </c>
      <c r="CE98" s="37">
        <v>0</v>
      </c>
      <c r="CF98" s="37">
        <v>0</v>
      </c>
      <c r="CG98" s="37">
        <v>0</v>
      </c>
      <c r="CH98" s="37">
        <v>0</v>
      </c>
      <c r="CI98" s="37">
        <v>0</v>
      </c>
      <c r="CJ98" s="37">
        <v>0</v>
      </c>
      <c r="CK98" s="37">
        <v>0</v>
      </c>
      <c r="CL98" s="37">
        <v>0</v>
      </c>
      <c r="CM98" s="37">
        <v>0</v>
      </c>
      <c r="CN98" s="37">
        <v>0</v>
      </c>
      <c r="CO98" s="37">
        <v>0</v>
      </c>
      <c r="CP98" s="37">
        <v>0</v>
      </c>
      <c r="CQ98" s="37">
        <v>0</v>
      </c>
      <c r="CR98" s="37">
        <v>0</v>
      </c>
      <c r="CS98" s="37">
        <v>0</v>
      </c>
      <c r="CT98" s="37">
        <v>0</v>
      </c>
      <c r="CU98" s="37">
        <v>0</v>
      </c>
      <c r="CV98" s="37">
        <v>0</v>
      </c>
      <c r="CW98" s="37">
        <v>0</v>
      </c>
      <c r="CX98" s="37">
        <v>0</v>
      </c>
      <c r="CY98" s="37">
        <v>0</v>
      </c>
      <c r="CZ98" s="37">
        <v>0</v>
      </c>
      <c r="DA98" s="37">
        <v>0</v>
      </c>
      <c r="DB98" s="37">
        <v>0</v>
      </c>
      <c r="DC98" s="37">
        <v>0</v>
      </c>
      <c r="DE98" s="45">
        <f t="shared" si="54"/>
        <v>0</v>
      </c>
      <c r="DF98" s="45">
        <f t="shared" si="47"/>
        <v>0</v>
      </c>
      <c r="DG98">
        <f t="shared" si="55"/>
        <v>21</v>
      </c>
    </row>
    <row r="99" spans="1:113" ht="17.25" customHeight="1">
      <c r="A99" s="123"/>
      <c r="B99" s="5" t="s">
        <v>37</v>
      </c>
      <c r="C99" s="15" t="s">
        <v>258</v>
      </c>
      <c r="D99" s="5"/>
      <c r="E99" s="5"/>
      <c r="F99" s="11">
        <f>SUM(F100:F109)</f>
        <v>0</v>
      </c>
      <c r="G99" s="34">
        <f>SUMIF($H$5:$DC$5,"&lt;="&amp;PAL,$H99:$DC99)</f>
        <v>0</v>
      </c>
      <c r="H99" s="11">
        <f t="shared" ref="H99:BR99" si="58">SUM(H100:H109)</f>
        <v>0</v>
      </c>
      <c r="I99" s="11">
        <f t="shared" si="58"/>
        <v>0</v>
      </c>
      <c r="J99" s="11">
        <f t="shared" si="58"/>
        <v>0</v>
      </c>
      <c r="K99" s="11">
        <f t="shared" si="58"/>
        <v>0</v>
      </c>
      <c r="L99" s="11">
        <f t="shared" si="58"/>
        <v>0</v>
      </c>
      <c r="M99" s="11">
        <f t="shared" si="58"/>
        <v>0</v>
      </c>
      <c r="N99" s="11">
        <f t="shared" si="58"/>
        <v>0</v>
      </c>
      <c r="O99" s="11">
        <f t="shared" si="58"/>
        <v>0</v>
      </c>
      <c r="P99" s="11">
        <f t="shared" si="58"/>
        <v>0</v>
      </c>
      <c r="Q99" s="11">
        <f t="shared" si="58"/>
        <v>0</v>
      </c>
      <c r="R99" s="11">
        <f t="shared" si="58"/>
        <v>0</v>
      </c>
      <c r="S99" s="11">
        <f t="shared" si="58"/>
        <v>0</v>
      </c>
      <c r="T99" s="11">
        <f t="shared" si="58"/>
        <v>0</v>
      </c>
      <c r="U99" s="11">
        <f t="shared" si="58"/>
        <v>0</v>
      </c>
      <c r="V99" s="11">
        <f t="shared" si="58"/>
        <v>0</v>
      </c>
      <c r="W99" s="11">
        <f t="shared" si="58"/>
        <v>0</v>
      </c>
      <c r="X99" s="11">
        <f t="shared" si="58"/>
        <v>0</v>
      </c>
      <c r="Y99" s="11">
        <f t="shared" si="58"/>
        <v>0</v>
      </c>
      <c r="Z99" s="11">
        <f t="shared" si="58"/>
        <v>0</v>
      </c>
      <c r="AA99" s="11">
        <f t="shared" si="58"/>
        <v>0</v>
      </c>
      <c r="AB99" s="11">
        <f t="shared" si="58"/>
        <v>0</v>
      </c>
      <c r="AC99" s="11">
        <f t="shared" si="58"/>
        <v>0</v>
      </c>
      <c r="AD99" s="11">
        <f t="shared" si="58"/>
        <v>0</v>
      </c>
      <c r="AE99" s="11">
        <f t="shared" si="58"/>
        <v>0</v>
      </c>
      <c r="AF99" s="11">
        <f t="shared" si="58"/>
        <v>0</v>
      </c>
      <c r="AG99" s="11">
        <f t="shared" si="58"/>
        <v>0</v>
      </c>
      <c r="AH99" s="11">
        <f t="shared" si="58"/>
        <v>0</v>
      </c>
      <c r="AI99" s="11">
        <f t="shared" si="58"/>
        <v>0</v>
      </c>
      <c r="AJ99" s="11">
        <f t="shared" si="58"/>
        <v>0</v>
      </c>
      <c r="AK99" s="11">
        <f t="shared" si="58"/>
        <v>0</v>
      </c>
      <c r="AL99" s="11">
        <f t="shared" si="58"/>
        <v>0</v>
      </c>
      <c r="AM99" s="11">
        <f t="shared" si="58"/>
        <v>0</v>
      </c>
      <c r="AN99" s="11">
        <f t="shared" si="58"/>
        <v>0</v>
      </c>
      <c r="AO99" s="11">
        <f t="shared" si="58"/>
        <v>0</v>
      </c>
      <c r="AP99" s="11">
        <f t="shared" si="58"/>
        <v>0</v>
      </c>
      <c r="AQ99" s="11">
        <f t="shared" si="58"/>
        <v>0</v>
      </c>
      <c r="AR99" s="11">
        <f t="shared" si="58"/>
        <v>0</v>
      </c>
      <c r="AS99" s="11">
        <f t="shared" si="58"/>
        <v>0</v>
      </c>
      <c r="AT99" s="11">
        <f t="shared" si="58"/>
        <v>0</v>
      </c>
      <c r="AU99" s="11">
        <f t="shared" si="58"/>
        <v>0</v>
      </c>
      <c r="AV99" s="11">
        <f t="shared" si="58"/>
        <v>0</v>
      </c>
      <c r="AW99" s="11">
        <f t="shared" si="58"/>
        <v>0</v>
      </c>
      <c r="AX99" s="11">
        <f t="shared" si="58"/>
        <v>0</v>
      </c>
      <c r="AY99" s="11">
        <f t="shared" si="58"/>
        <v>0</v>
      </c>
      <c r="AZ99" s="11">
        <f t="shared" si="58"/>
        <v>0</v>
      </c>
      <c r="BA99" s="11">
        <f t="shared" si="58"/>
        <v>0</v>
      </c>
      <c r="BB99" s="11">
        <f t="shared" si="58"/>
        <v>0</v>
      </c>
      <c r="BC99" s="11">
        <f t="shared" si="58"/>
        <v>0</v>
      </c>
      <c r="BD99" s="11">
        <f t="shared" si="58"/>
        <v>0</v>
      </c>
      <c r="BE99" s="11">
        <f t="shared" si="58"/>
        <v>0</v>
      </c>
      <c r="BF99" s="11">
        <f t="shared" si="58"/>
        <v>0</v>
      </c>
      <c r="BG99" s="11">
        <f t="shared" si="58"/>
        <v>0</v>
      </c>
      <c r="BH99" s="11">
        <f t="shared" si="58"/>
        <v>0</v>
      </c>
      <c r="BI99" s="11">
        <f t="shared" si="58"/>
        <v>0</v>
      </c>
      <c r="BJ99" s="11">
        <f t="shared" si="58"/>
        <v>0</v>
      </c>
      <c r="BK99" s="11">
        <f t="shared" si="58"/>
        <v>0</v>
      </c>
      <c r="BL99" s="11">
        <f t="shared" si="58"/>
        <v>0</v>
      </c>
      <c r="BM99" s="11">
        <f t="shared" si="58"/>
        <v>0</v>
      </c>
      <c r="BN99" s="11">
        <f t="shared" si="58"/>
        <v>0</v>
      </c>
      <c r="BO99" s="11">
        <f t="shared" si="58"/>
        <v>0</v>
      </c>
      <c r="BP99" s="11">
        <f t="shared" si="58"/>
        <v>0</v>
      </c>
      <c r="BQ99" s="11">
        <f t="shared" si="58"/>
        <v>0</v>
      </c>
      <c r="BR99" s="11">
        <f t="shared" si="58"/>
        <v>0</v>
      </c>
      <c r="BS99" s="11">
        <f t="shared" ref="BS99:DC99" si="59">SUM(BS100:BS109)</f>
        <v>0</v>
      </c>
      <c r="BT99" s="11">
        <f t="shared" si="59"/>
        <v>0</v>
      </c>
      <c r="BU99" s="11">
        <f t="shared" si="59"/>
        <v>0</v>
      </c>
      <c r="BV99" s="11">
        <f t="shared" si="59"/>
        <v>0</v>
      </c>
      <c r="BW99" s="11">
        <f t="shared" si="59"/>
        <v>0</v>
      </c>
      <c r="BX99" s="11">
        <f t="shared" si="59"/>
        <v>0</v>
      </c>
      <c r="BY99" s="11">
        <f t="shared" si="59"/>
        <v>0</v>
      </c>
      <c r="BZ99" s="11">
        <f t="shared" si="59"/>
        <v>0</v>
      </c>
      <c r="CA99" s="11">
        <f t="shared" si="59"/>
        <v>0</v>
      </c>
      <c r="CB99" s="11">
        <f t="shared" si="59"/>
        <v>0</v>
      </c>
      <c r="CC99" s="11">
        <f t="shared" si="59"/>
        <v>0</v>
      </c>
      <c r="CD99" s="11">
        <f t="shared" si="59"/>
        <v>0</v>
      </c>
      <c r="CE99" s="11">
        <f t="shared" si="59"/>
        <v>0</v>
      </c>
      <c r="CF99" s="11">
        <f t="shared" si="59"/>
        <v>0</v>
      </c>
      <c r="CG99" s="11">
        <f t="shared" si="59"/>
        <v>0</v>
      </c>
      <c r="CH99" s="11">
        <f t="shared" si="59"/>
        <v>0</v>
      </c>
      <c r="CI99" s="11">
        <f t="shared" si="59"/>
        <v>0</v>
      </c>
      <c r="CJ99" s="11">
        <f t="shared" si="59"/>
        <v>0</v>
      </c>
      <c r="CK99" s="11">
        <f t="shared" si="59"/>
        <v>0</v>
      </c>
      <c r="CL99" s="11">
        <f t="shared" si="59"/>
        <v>0</v>
      </c>
      <c r="CM99" s="11">
        <f t="shared" si="59"/>
        <v>0</v>
      </c>
      <c r="CN99" s="11">
        <f t="shared" si="59"/>
        <v>0</v>
      </c>
      <c r="CO99" s="11">
        <f t="shared" si="59"/>
        <v>0</v>
      </c>
      <c r="CP99" s="11">
        <f t="shared" si="59"/>
        <v>0</v>
      </c>
      <c r="CQ99" s="11">
        <f t="shared" si="59"/>
        <v>0</v>
      </c>
      <c r="CR99" s="11">
        <f t="shared" si="59"/>
        <v>0</v>
      </c>
      <c r="CS99" s="11">
        <f t="shared" si="59"/>
        <v>0</v>
      </c>
      <c r="CT99" s="11">
        <f t="shared" si="59"/>
        <v>0</v>
      </c>
      <c r="CU99" s="11">
        <f t="shared" si="59"/>
        <v>0</v>
      </c>
      <c r="CV99" s="11">
        <f t="shared" si="59"/>
        <v>0</v>
      </c>
      <c r="CW99" s="11">
        <f t="shared" si="59"/>
        <v>0</v>
      </c>
      <c r="CX99" s="11">
        <f t="shared" si="59"/>
        <v>0</v>
      </c>
      <c r="CY99" s="11">
        <f t="shared" si="59"/>
        <v>0</v>
      </c>
      <c r="CZ99" s="11">
        <f t="shared" si="59"/>
        <v>0</v>
      </c>
      <c r="DA99" s="11">
        <f t="shared" si="59"/>
        <v>0</v>
      </c>
      <c r="DB99" s="11">
        <f t="shared" si="59"/>
        <v>0</v>
      </c>
      <c r="DC99" s="11">
        <f t="shared" si="59"/>
        <v>0</v>
      </c>
      <c r="DF99" s="45">
        <f t="shared" si="47"/>
        <v>0</v>
      </c>
    </row>
    <row r="100" spans="1:113" ht="15" customHeight="1">
      <c r="A100" s="123"/>
      <c r="B100" s="5" t="str">
        <f>$B$99&amp;"1."</f>
        <v>H.1.</v>
      </c>
      <c r="C100" s="163" t="s">
        <v>217</v>
      </c>
      <c r="D100" s="5"/>
      <c r="E100" s="183" t="s">
        <v>251</v>
      </c>
      <c r="F100" s="34">
        <f>H100+NPV(FD,I100:INDEX(I100:DC100,PAL))</f>
        <v>0</v>
      </c>
      <c r="G100" s="34">
        <f>SUMIF($H$5:$DC$5,"&lt;="&amp;PAL,$H100:$DC100)</f>
        <v>0</v>
      </c>
      <c r="H100" s="37">
        <v>0</v>
      </c>
      <c r="I100" s="37">
        <v>0</v>
      </c>
      <c r="J100" s="37">
        <v>0</v>
      </c>
      <c r="K100" s="37">
        <v>0</v>
      </c>
      <c r="L100" s="37">
        <v>0</v>
      </c>
      <c r="M100" s="37">
        <v>0</v>
      </c>
      <c r="N100" s="37">
        <v>0</v>
      </c>
      <c r="O100" s="37">
        <v>0</v>
      </c>
      <c r="P100" s="37">
        <v>0</v>
      </c>
      <c r="Q100" s="37">
        <v>0</v>
      </c>
      <c r="R100" s="37">
        <v>0</v>
      </c>
      <c r="S100" s="37">
        <v>0</v>
      </c>
      <c r="T100" s="37">
        <v>0</v>
      </c>
      <c r="U100" s="37">
        <v>0</v>
      </c>
      <c r="V100" s="37">
        <v>0</v>
      </c>
      <c r="W100" s="37">
        <v>0</v>
      </c>
      <c r="X100" s="37">
        <v>0</v>
      </c>
      <c r="Y100" s="37">
        <v>0</v>
      </c>
      <c r="Z100" s="37">
        <v>0</v>
      </c>
      <c r="AA100" s="37">
        <v>0</v>
      </c>
      <c r="AB100" s="37">
        <v>0</v>
      </c>
      <c r="AC100" s="37">
        <v>0</v>
      </c>
      <c r="AD100" s="37">
        <v>0</v>
      </c>
      <c r="AE100" s="37">
        <v>0</v>
      </c>
      <c r="AF100" s="37">
        <v>0</v>
      </c>
      <c r="AG100" s="37">
        <v>0</v>
      </c>
      <c r="AH100" s="37">
        <v>0</v>
      </c>
      <c r="AI100" s="37">
        <v>0</v>
      </c>
      <c r="AJ100" s="37">
        <v>0</v>
      </c>
      <c r="AK100" s="37">
        <v>0</v>
      </c>
      <c r="AL100" s="37">
        <v>0</v>
      </c>
      <c r="AM100" s="37">
        <v>0</v>
      </c>
      <c r="AN100" s="37">
        <v>0</v>
      </c>
      <c r="AO100" s="37">
        <v>0</v>
      </c>
      <c r="AP100" s="37">
        <v>0</v>
      </c>
      <c r="AQ100" s="37">
        <v>0</v>
      </c>
      <c r="AR100" s="37">
        <v>0</v>
      </c>
      <c r="AS100" s="37">
        <v>0</v>
      </c>
      <c r="AT100" s="37">
        <v>0</v>
      </c>
      <c r="AU100" s="37">
        <v>0</v>
      </c>
      <c r="AV100" s="37">
        <v>0</v>
      </c>
      <c r="AW100" s="37">
        <v>0</v>
      </c>
      <c r="AX100" s="37">
        <v>0</v>
      </c>
      <c r="AY100" s="37">
        <v>0</v>
      </c>
      <c r="AZ100" s="37">
        <v>0</v>
      </c>
      <c r="BA100" s="37">
        <v>0</v>
      </c>
      <c r="BB100" s="37">
        <v>0</v>
      </c>
      <c r="BC100" s="37">
        <v>0</v>
      </c>
      <c r="BD100" s="37">
        <v>0</v>
      </c>
      <c r="BE100" s="37">
        <v>0</v>
      </c>
      <c r="BF100" s="37">
        <v>0</v>
      </c>
      <c r="BG100" s="37">
        <v>0</v>
      </c>
      <c r="BH100" s="37">
        <v>0</v>
      </c>
      <c r="BI100" s="37">
        <v>0</v>
      </c>
      <c r="BJ100" s="37">
        <v>0</v>
      </c>
      <c r="BK100" s="37">
        <v>0</v>
      </c>
      <c r="BL100" s="37">
        <v>0</v>
      </c>
      <c r="BM100" s="37">
        <v>0</v>
      </c>
      <c r="BN100" s="37">
        <v>0</v>
      </c>
      <c r="BO100" s="37">
        <v>0</v>
      </c>
      <c r="BP100" s="37">
        <v>0</v>
      </c>
      <c r="BQ100" s="37">
        <v>0</v>
      </c>
      <c r="BR100" s="37">
        <v>0</v>
      </c>
      <c r="BS100" s="37">
        <v>0</v>
      </c>
      <c r="BT100" s="37">
        <v>0</v>
      </c>
      <c r="BU100" s="37">
        <v>0</v>
      </c>
      <c r="BV100" s="37">
        <v>0</v>
      </c>
      <c r="BW100" s="37">
        <v>0</v>
      </c>
      <c r="BX100" s="37">
        <v>0</v>
      </c>
      <c r="BY100" s="37">
        <v>0</v>
      </c>
      <c r="BZ100" s="37">
        <v>0</v>
      </c>
      <c r="CA100" s="37">
        <v>0</v>
      </c>
      <c r="CB100" s="37">
        <v>0</v>
      </c>
      <c r="CC100" s="37">
        <v>0</v>
      </c>
      <c r="CD100" s="37">
        <v>0</v>
      </c>
      <c r="CE100" s="37">
        <v>0</v>
      </c>
      <c r="CF100" s="37">
        <v>0</v>
      </c>
      <c r="CG100" s="37">
        <v>0</v>
      </c>
      <c r="CH100" s="37">
        <v>0</v>
      </c>
      <c r="CI100" s="37">
        <v>0</v>
      </c>
      <c r="CJ100" s="37">
        <v>0</v>
      </c>
      <c r="CK100" s="37">
        <v>0</v>
      </c>
      <c r="CL100" s="37">
        <v>0</v>
      </c>
      <c r="CM100" s="37">
        <v>0</v>
      </c>
      <c r="CN100" s="37">
        <v>0</v>
      </c>
      <c r="CO100" s="37">
        <v>0</v>
      </c>
      <c r="CP100" s="37">
        <v>0</v>
      </c>
      <c r="CQ100" s="37">
        <v>0</v>
      </c>
      <c r="CR100" s="37">
        <v>0</v>
      </c>
      <c r="CS100" s="37">
        <v>0</v>
      </c>
      <c r="CT100" s="37">
        <v>0</v>
      </c>
      <c r="CU100" s="37">
        <v>0</v>
      </c>
      <c r="CV100" s="37">
        <v>0</v>
      </c>
      <c r="CW100" s="37">
        <v>0</v>
      </c>
      <c r="CX100" s="37">
        <v>0</v>
      </c>
      <c r="CY100" s="37">
        <v>0</v>
      </c>
      <c r="CZ100" s="37">
        <v>0</v>
      </c>
      <c r="DA100" s="37">
        <v>0</v>
      </c>
      <c r="DB100" s="37">
        <v>0</v>
      </c>
      <c r="DC100" s="37">
        <v>0</v>
      </c>
      <c r="DE100" s="45">
        <f>COUNTBLANK(H100:DC100)</f>
        <v>0</v>
      </c>
      <c r="DF100" s="45">
        <f t="shared" si="47"/>
        <v>0</v>
      </c>
      <c r="DG100">
        <f t="shared" si="55"/>
        <v>0</v>
      </c>
    </row>
    <row r="101" spans="1:113" ht="15" customHeight="1">
      <c r="A101" s="123"/>
      <c r="B101" s="5" t="str">
        <f>$B$99&amp;"2."</f>
        <v>H.2.</v>
      </c>
      <c r="C101" s="163" t="s">
        <v>219</v>
      </c>
      <c r="D101" s="5"/>
      <c r="E101" s="183" t="s">
        <v>251</v>
      </c>
      <c r="F101" s="34">
        <f>H101+NPV(FD,I101:INDEX(I101:DC101,PAL))</f>
        <v>0</v>
      </c>
      <c r="G101" s="34">
        <f>SUMIF($H$5:$DC$5,"&lt;="&amp;PAL,$H101:$DC101)</f>
        <v>0</v>
      </c>
      <c r="H101" s="37">
        <v>0</v>
      </c>
      <c r="I101" s="37">
        <v>0</v>
      </c>
      <c r="J101" s="37">
        <v>0</v>
      </c>
      <c r="K101" s="37">
        <v>0</v>
      </c>
      <c r="L101" s="37">
        <v>0</v>
      </c>
      <c r="M101" s="37">
        <v>0</v>
      </c>
      <c r="N101" s="37">
        <v>0</v>
      </c>
      <c r="O101" s="37">
        <v>0</v>
      </c>
      <c r="P101" s="37">
        <v>0</v>
      </c>
      <c r="Q101" s="37">
        <v>0</v>
      </c>
      <c r="R101" s="37">
        <v>0</v>
      </c>
      <c r="S101" s="37">
        <v>0</v>
      </c>
      <c r="T101" s="37">
        <v>0</v>
      </c>
      <c r="U101" s="37">
        <v>0</v>
      </c>
      <c r="V101" s="37">
        <v>0</v>
      </c>
      <c r="W101" s="37">
        <v>0</v>
      </c>
      <c r="X101" s="37">
        <v>0</v>
      </c>
      <c r="Y101" s="37">
        <v>0</v>
      </c>
      <c r="Z101" s="37">
        <v>0</v>
      </c>
      <c r="AA101" s="37">
        <v>0</v>
      </c>
      <c r="AB101" s="37">
        <v>0</v>
      </c>
      <c r="AC101" s="37">
        <v>0</v>
      </c>
      <c r="AD101" s="37">
        <v>0</v>
      </c>
      <c r="AE101" s="37">
        <v>0</v>
      </c>
      <c r="AF101" s="37">
        <v>0</v>
      </c>
      <c r="AG101" s="37">
        <v>0</v>
      </c>
      <c r="AH101" s="37">
        <v>0</v>
      </c>
      <c r="AI101" s="37">
        <v>0</v>
      </c>
      <c r="AJ101" s="37">
        <v>0</v>
      </c>
      <c r="AK101" s="37">
        <v>0</v>
      </c>
      <c r="AL101" s="37">
        <v>0</v>
      </c>
      <c r="AM101" s="37">
        <v>0</v>
      </c>
      <c r="AN101" s="37">
        <v>0</v>
      </c>
      <c r="AO101" s="37">
        <v>0</v>
      </c>
      <c r="AP101" s="37">
        <v>0</v>
      </c>
      <c r="AQ101" s="37">
        <v>0</v>
      </c>
      <c r="AR101" s="37">
        <v>0</v>
      </c>
      <c r="AS101" s="37">
        <v>0</v>
      </c>
      <c r="AT101" s="37">
        <v>0</v>
      </c>
      <c r="AU101" s="37">
        <v>0</v>
      </c>
      <c r="AV101" s="37">
        <v>0</v>
      </c>
      <c r="AW101" s="37">
        <v>0</v>
      </c>
      <c r="AX101" s="37">
        <v>0</v>
      </c>
      <c r="AY101" s="37">
        <v>0</v>
      </c>
      <c r="AZ101" s="37">
        <v>0</v>
      </c>
      <c r="BA101" s="37">
        <v>0</v>
      </c>
      <c r="BB101" s="37">
        <v>0</v>
      </c>
      <c r="BC101" s="37">
        <v>0</v>
      </c>
      <c r="BD101" s="37">
        <v>0</v>
      </c>
      <c r="BE101" s="37">
        <v>0</v>
      </c>
      <c r="BF101" s="37">
        <v>0</v>
      </c>
      <c r="BG101" s="37">
        <v>0</v>
      </c>
      <c r="BH101" s="37">
        <v>0</v>
      </c>
      <c r="BI101" s="37">
        <v>0</v>
      </c>
      <c r="BJ101" s="37">
        <v>0</v>
      </c>
      <c r="BK101" s="37">
        <v>0</v>
      </c>
      <c r="BL101" s="37">
        <v>0</v>
      </c>
      <c r="BM101" s="37">
        <v>0</v>
      </c>
      <c r="BN101" s="37">
        <v>0</v>
      </c>
      <c r="BO101" s="37">
        <v>0</v>
      </c>
      <c r="BP101" s="37">
        <v>0</v>
      </c>
      <c r="BQ101" s="37">
        <v>0</v>
      </c>
      <c r="BR101" s="37">
        <v>0</v>
      </c>
      <c r="BS101" s="37">
        <v>0</v>
      </c>
      <c r="BT101" s="37">
        <v>0</v>
      </c>
      <c r="BU101" s="37">
        <v>0</v>
      </c>
      <c r="BV101" s="37">
        <v>0</v>
      </c>
      <c r="BW101" s="37">
        <v>0</v>
      </c>
      <c r="BX101" s="37">
        <v>0</v>
      </c>
      <c r="BY101" s="37">
        <v>0</v>
      </c>
      <c r="BZ101" s="37">
        <v>0</v>
      </c>
      <c r="CA101" s="37">
        <v>0</v>
      </c>
      <c r="CB101" s="37">
        <v>0</v>
      </c>
      <c r="CC101" s="37">
        <v>0</v>
      </c>
      <c r="CD101" s="37">
        <v>0</v>
      </c>
      <c r="CE101" s="37">
        <v>0</v>
      </c>
      <c r="CF101" s="37">
        <v>0</v>
      </c>
      <c r="CG101" s="37">
        <v>0</v>
      </c>
      <c r="CH101" s="37">
        <v>0</v>
      </c>
      <c r="CI101" s="37">
        <v>0</v>
      </c>
      <c r="CJ101" s="37">
        <v>0</v>
      </c>
      <c r="CK101" s="37">
        <v>0</v>
      </c>
      <c r="CL101" s="37">
        <v>0</v>
      </c>
      <c r="CM101" s="37">
        <v>0</v>
      </c>
      <c r="CN101" s="37">
        <v>0</v>
      </c>
      <c r="CO101" s="37">
        <v>0</v>
      </c>
      <c r="CP101" s="37">
        <v>0</v>
      </c>
      <c r="CQ101" s="37">
        <v>0</v>
      </c>
      <c r="CR101" s="37">
        <v>0</v>
      </c>
      <c r="CS101" s="37">
        <v>0</v>
      </c>
      <c r="CT101" s="37">
        <v>0</v>
      </c>
      <c r="CU101" s="37">
        <v>0</v>
      </c>
      <c r="CV101" s="37">
        <v>0</v>
      </c>
      <c r="CW101" s="37">
        <v>0</v>
      </c>
      <c r="CX101" s="37">
        <v>0</v>
      </c>
      <c r="CY101" s="37">
        <v>0</v>
      </c>
      <c r="CZ101" s="37">
        <v>0</v>
      </c>
      <c r="DA101" s="37">
        <v>0</v>
      </c>
      <c r="DB101" s="37">
        <v>0</v>
      </c>
      <c r="DC101" s="37">
        <v>0</v>
      </c>
      <c r="DE101" s="45">
        <f>COUNTBLANK(H101:DC101)</f>
        <v>0</v>
      </c>
      <c r="DF101" s="45">
        <f t="shared" si="47"/>
        <v>0</v>
      </c>
      <c r="DG101">
        <f t="shared" si="55"/>
        <v>0</v>
      </c>
    </row>
    <row r="102" spans="1:113" ht="15" customHeight="1">
      <c r="A102" s="123"/>
      <c r="B102" s="5" t="str">
        <f>$B$99&amp;"3."</f>
        <v>H.3.</v>
      </c>
      <c r="C102" s="163" t="s">
        <v>221</v>
      </c>
      <c r="D102" s="5"/>
      <c r="E102" s="183" t="s">
        <v>251</v>
      </c>
      <c r="F102" s="34">
        <f>H102+NPV(FD,I102:INDEX(I102:DC102,PAL))</f>
        <v>0</v>
      </c>
      <c r="G102" s="34">
        <f>SUMIF($H$5:$DC$5,"&lt;="&amp;PAL,$H102:$DC102)</f>
        <v>0</v>
      </c>
      <c r="H102" s="37">
        <v>0</v>
      </c>
      <c r="I102" s="37">
        <v>0</v>
      </c>
      <c r="J102" s="37">
        <v>0</v>
      </c>
      <c r="K102" s="37">
        <v>0</v>
      </c>
      <c r="L102" s="37">
        <v>0</v>
      </c>
      <c r="M102" s="37">
        <v>0</v>
      </c>
      <c r="N102" s="37">
        <v>0</v>
      </c>
      <c r="O102" s="37">
        <v>0</v>
      </c>
      <c r="P102" s="37">
        <v>0</v>
      </c>
      <c r="Q102" s="37">
        <v>0</v>
      </c>
      <c r="R102" s="37">
        <v>0</v>
      </c>
      <c r="S102" s="37">
        <v>0</v>
      </c>
      <c r="T102" s="37">
        <v>0</v>
      </c>
      <c r="U102" s="37">
        <v>0</v>
      </c>
      <c r="V102" s="37">
        <v>0</v>
      </c>
      <c r="W102" s="37">
        <v>0</v>
      </c>
      <c r="X102" s="37">
        <v>0</v>
      </c>
      <c r="Y102" s="37">
        <v>0</v>
      </c>
      <c r="Z102" s="37">
        <v>0</v>
      </c>
      <c r="AA102" s="37">
        <v>0</v>
      </c>
      <c r="AB102" s="37">
        <v>0</v>
      </c>
      <c r="AC102" s="37">
        <v>0</v>
      </c>
      <c r="AD102" s="37">
        <v>0</v>
      </c>
      <c r="AE102" s="37">
        <v>0</v>
      </c>
      <c r="AF102" s="37">
        <v>0</v>
      </c>
      <c r="AG102" s="37">
        <v>0</v>
      </c>
      <c r="AH102" s="37">
        <v>0</v>
      </c>
      <c r="AI102" s="37">
        <v>0</v>
      </c>
      <c r="AJ102" s="37">
        <v>0</v>
      </c>
      <c r="AK102" s="37">
        <v>0</v>
      </c>
      <c r="AL102" s="37">
        <v>0</v>
      </c>
      <c r="AM102" s="37">
        <v>0</v>
      </c>
      <c r="AN102" s="37">
        <v>0</v>
      </c>
      <c r="AO102" s="37">
        <v>0</v>
      </c>
      <c r="AP102" s="37">
        <v>0</v>
      </c>
      <c r="AQ102" s="37">
        <v>0</v>
      </c>
      <c r="AR102" s="37">
        <v>0</v>
      </c>
      <c r="AS102" s="37">
        <v>0</v>
      </c>
      <c r="AT102" s="37">
        <v>0</v>
      </c>
      <c r="AU102" s="37">
        <v>0</v>
      </c>
      <c r="AV102" s="37">
        <v>0</v>
      </c>
      <c r="AW102" s="37">
        <v>0</v>
      </c>
      <c r="AX102" s="37">
        <v>0</v>
      </c>
      <c r="AY102" s="37">
        <v>0</v>
      </c>
      <c r="AZ102" s="37">
        <v>0</v>
      </c>
      <c r="BA102" s="37">
        <v>0</v>
      </c>
      <c r="BB102" s="37">
        <v>0</v>
      </c>
      <c r="BC102" s="37">
        <v>0</v>
      </c>
      <c r="BD102" s="37">
        <v>0</v>
      </c>
      <c r="BE102" s="37">
        <v>0</v>
      </c>
      <c r="BF102" s="37">
        <v>0</v>
      </c>
      <c r="BG102" s="37">
        <v>0</v>
      </c>
      <c r="BH102" s="37">
        <v>0</v>
      </c>
      <c r="BI102" s="37">
        <v>0</v>
      </c>
      <c r="BJ102" s="37">
        <v>0</v>
      </c>
      <c r="BK102" s="37">
        <v>0</v>
      </c>
      <c r="BL102" s="37">
        <v>0</v>
      </c>
      <c r="BM102" s="37">
        <v>0</v>
      </c>
      <c r="BN102" s="37">
        <v>0</v>
      </c>
      <c r="BO102" s="37">
        <v>0</v>
      </c>
      <c r="BP102" s="37">
        <v>0</v>
      </c>
      <c r="BQ102" s="37">
        <v>0</v>
      </c>
      <c r="BR102" s="37">
        <v>0</v>
      </c>
      <c r="BS102" s="37">
        <v>0</v>
      </c>
      <c r="BT102" s="37">
        <v>0</v>
      </c>
      <c r="BU102" s="37">
        <v>0</v>
      </c>
      <c r="BV102" s="37">
        <v>0</v>
      </c>
      <c r="BW102" s="37">
        <v>0</v>
      </c>
      <c r="BX102" s="37">
        <v>0</v>
      </c>
      <c r="BY102" s="37">
        <v>0</v>
      </c>
      <c r="BZ102" s="37">
        <v>0</v>
      </c>
      <c r="CA102" s="37">
        <v>0</v>
      </c>
      <c r="CB102" s="37">
        <v>0</v>
      </c>
      <c r="CC102" s="37">
        <v>0</v>
      </c>
      <c r="CD102" s="37">
        <v>0</v>
      </c>
      <c r="CE102" s="37">
        <v>0</v>
      </c>
      <c r="CF102" s="37">
        <v>0</v>
      </c>
      <c r="CG102" s="37">
        <v>0</v>
      </c>
      <c r="CH102" s="37">
        <v>0</v>
      </c>
      <c r="CI102" s="37">
        <v>0</v>
      </c>
      <c r="CJ102" s="37">
        <v>0</v>
      </c>
      <c r="CK102" s="37">
        <v>0</v>
      </c>
      <c r="CL102" s="37">
        <v>0</v>
      </c>
      <c r="CM102" s="37">
        <v>0</v>
      </c>
      <c r="CN102" s="37">
        <v>0</v>
      </c>
      <c r="CO102" s="37">
        <v>0</v>
      </c>
      <c r="CP102" s="37">
        <v>0</v>
      </c>
      <c r="CQ102" s="37">
        <v>0</v>
      </c>
      <c r="CR102" s="37">
        <v>0</v>
      </c>
      <c r="CS102" s="37">
        <v>0</v>
      </c>
      <c r="CT102" s="37">
        <v>0</v>
      </c>
      <c r="CU102" s="37">
        <v>0</v>
      </c>
      <c r="CV102" s="37">
        <v>0</v>
      </c>
      <c r="CW102" s="37">
        <v>0</v>
      </c>
      <c r="CX102" s="37">
        <v>0</v>
      </c>
      <c r="CY102" s="37">
        <v>0</v>
      </c>
      <c r="CZ102" s="37">
        <v>0</v>
      </c>
      <c r="DA102" s="37">
        <v>0</v>
      </c>
      <c r="DB102" s="37">
        <v>0</v>
      </c>
      <c r="DC102" s="37">
        <v>0</v>
      </c>
      <c r="DE102" s="45">
        <f>COUNTBLANK(H102:DC102)</f>
        <v>0</v>
      </c>
      <c r="DF102" s="45">
        <f t="shared" si="47"/>
        <v>0</v>
      </c>
      <c r="DG102">
        <f t="shared" si="55"/>
        <v>0</v>
      </c>
    </row>
    <row r="103" spans="1:113" ht="15" customHeight="1">
      <c r="A103" s="123"/>
      <c r="B103" s="5" t="str">
        <f>$B$99&amp;"4."</f>
        <v>H.4.</v>
      </c>
      <c r="C103" s="163" t="s">
        <v>225</v>
      </c>
      <c r="D103" s="5"/>
      <c r="E103" s="183" t="s">
        <v>251</v>
      </c>
      <c r="F103" s="34">
        <f>H103+NPV(FD,I103:INDEX(I103:DC103,PAL))</f>
        <v>0</v>
      </c>
      <c r="G103" s="34">
        <f>SUMIF($H$5:$DC$5,"&lt;="&amp;PAL,$H103:$DC103)</f>
        <v>0</v>
      </c>
      <c r="H103" s="37">
        <v>0</v>
      </c>
      <c r="I103" s="37">
        <v>0</v>
      </c>
      <c r="J103" s="37">
        <v>0</v>
      </c>
      <c r="K103" s="37">
        <v>0</v>
      </c>
      <c r="L103" s="37">
        <v>0</v>
      </c>
      <c r="M103" s="37">
        <v>0</v>
      </c>
      <c r="N103" s="37">
        <v>0</v>
      </c>
      <c r="O103" s="37">
        <v>0</v>
      </c>
      <c r="P103" s="37">
        <v>0</v>
      </c>
      <c r="Q103" s="37">
        <v>0</v>
      </c>
      <c r="R103" s="37">
        <v>0</v>
      </c>
      <c r="S103" s="37">
        <v>0</v>
      </c>
      <c r="T103" s="37">
        <v>0</v>
      </c>
      <c r="U103" s="37">
        <v>0</v>
      </c>
      <c r="V103" s="37">
        <v>0</v>
      </c>
      <c r="W103" s="37">
        <v>0</v>
      </c>
      <c r="X103" s="37">
        <v>0</v>
      </c>
      <c r="Y103" s="37">
        <v>0</v>
      </c>
      <c r="Z103" s="37">
        <v>0</v>
      </c>
      <c r="AA103" s="37">
        <v>0</v>
      </c>
      <c r="AB103" s="37">
        <v>0</v>
      </c>
      <c r="AC103" s="37">
        <v>0</v>
      </c>
      <c r="AD103" s="37">
        <v>0</v>
      </c>
      <c r="AE103" s="37">
        <v>0</v>
      </c>
      <c r="AF103" s="37">
        <v>0</v>
      </c>
      <c r="AG103" s="37">
        <v>0</v>
      </c>
      <c r="AH103" s="37">
        <v>0</v>
      </c>
      <c r="AI103" s="37">
        <v>0</v>
      </c>
      <c r="AJ103" s="37">
        <v>0</v>
      </c>
      <c r="AK103" s="37">
        <v>0</v>
      </c>
      <c r="AL103" s="37">
        <v>0</v>
      </c>
      <c r="AM103" s="37">
        <v>0</v>
      </c>
      <c r="AN103" s="37">
        <v>0</v>
      </c>
      <c r="AO103" s="37">
        <v>0</v>
      </c>
      <c r="AP103" s="37">
        <v>0</v>
      </c>
      <c r="AQ103" s="37">
        <v>0</v>
      </c>
      <c r="AR103" s="37">
        <v>0</v>
      </c>
      <c r="AS103" s="37">
        <v>0</v>
      </c>
      <c r="AT103" s="37">
        <v>0</v>
      </c>
      <c r="AU103" s="37">
        <v>0</v>
      </c>
      <c r="AV103" s="37">
        <v>0</v>
      </c>
      <c r="AW103" s="37">
        <v>0</v>
      </c>
      <c r="AX103" s="37">
        <v>0</v>
      </c>
      <c r="AY103" s="37">
        <v>0</v>
      </c>
      <c r="AZ103" s="37">
        <v>0</v>
      </c>
      <c r="BA103" s="37">
        <v>0</v>
      </c>
      <c r="BB103" s="37">
        <v>0</v>
      </c>
      <c r="BC103" s="37">
        <v>0</v>
      </c>
      <c r="BD103" s="37">
        <v>0</v>
      </c>
      <c r="BE103" s="37">
        <v>0</v>
      </c>
      <c r="BF103" s="37">
        <v>0</v>
      </c>
      <c r="BG103" s="37">
        <v>0</v>
      </c>
      <c r="BH103" s="37">
        <v>0</v>
      </c>
      <c r="BI103" s="37">
        <v>0</v>
      </c>
      <c r="BJ103" s="37">
        <v>0</v>
      </c>
      <c r="BK103" s="37">
        <v>0</v>
      </c>
      <c r="BL103" s="37">
        <v>0</v>
      </c>
      <c r="BM103" s="37">
        <v>0</v>
      </c>
      <c r="BN103" s="37">
        <v>0</v>
      </c>
      <c r="BO103" s="37">
        <v>0</v>
      </c>
      <c r="BP103" s="37">
        <v>0</v>
      </c>
      <c r="BQ103" s="37">
        <v>0</v>
      </c>
      <c r="BR103" s="37">
        <v>0</v>
      </c>
      <c r="BS103" s="37">
        <v>0</v>
      </c>
      <c r="BT103" s="37">
        <v>0</v>
      </c>
      <c r="BU103" s="37">
        <v>0</v>
      </c>
      <c r="BV103" s="37">
        <v>0</v>
      </c>
      <c r="BW103" s="37">
        <v>0</v>
      </c>
      <c r="BX103" s="37">
        <v>0</v>
      </c>
      <c r="BY103" s="37">
        <v>0</v>
      </c>
      <c r="BZ103" s="37">
        <v>0</v>
      </c>
      <c r="CA103" s="37">
        <v>0</v>
      </c>
      <c r="CB103" s="37">
        <v>0</v>
      </c>
      <c r="CC103" s="37">
        <v>0</v>
      </c>
      <c r="CD103" s="37">
        <v>0</v>
      </c>
      <c r="CE103" s="37">
        <v>0</v>
      </c>
      <c r="CF103" s="37">
        <v>0</v>
      </c>
      <c r="CG103" s="37">
        <v>0</v>
      </c>
      <c r="CH103" s="37">
        <v>0</v>
      </c>
      <c r="CI103" s="37">
        <v>0</v>
      </c>
      <c r="CJ103" s="37">
        <v>0</v>
      </c>
      <c r="CK103" s="37">
        <v>0</v>
      </c>
      <c r="CL103" s="37">
        <v>0</v>
      </c>
      <c r="CM103" s="37">
        <v>0</v>
      </c>
      <c r="CN103" s="37">
        <v>0</v>
      </c>
      <c r="CO103" s="37">
        <v>0</v>
      </c>
      <c r="CP103" s="37">
        <v>0</v>
      </c>
      <c r="CQ103" s="37">
        <v>0</v>
      </c>
      <c r="CR103" s="37">
        <v>0</v>
      </c>
      <c r="CS103" s="37">
        <v>0</v>
      </c>
      <c r="CT103" s="37">
        <v>0</v>
      </c>
      <c r="CU103" s="37">
        <v>0</v>
      </c>
      <c r="CV103" s="37">
        <v>0</v>
      </c>
      <c r="CW103" s="37">
        <v>0</v>
      </c>
      <c r="CX103" s="37">
        <v>0</v>
      </c>
      <c r="CY103" s="37">
        <v>0</v>
      </c>
      <c r="CZ103" s="37">
        <v>0</v>
      </c>
      <c r="DA103" s="37">
        <v>0</v>
      </c>
      <c r="DB103" s="37">
        <v>0</v>
      </c>
      <c r="DC103" s="37">
        <v>0</v>
      </c>
      <c r="DE103" s="45">
        <f>COUNTBLANK(H103:DC103)</f>
        <v>0</v>
      </c>
      <c r="DF103" s="45">
        <f t="shared" si="47"/>
        <v>0</v>
      </c>
      <c r="DG103">
        <f t="shared" si="55"/>
        <v>0</v>
      </c>
    </row>
    <row r="104" spans="1:113" ht="15" customHeight="1">
      <c r="A104" s="123"/>
      <c r="B104" s="5" t="str">
        <f>$B$99&amp;"5."</f>
        <v>H.5.</v>
      </c>
      <c r="C104" s="163" t="s">
        <v>223</v>
      </c>
      <c r="D104" s="5"/>
      <c r="E104" s="183" t="s">
        <v>251</v>
      </c>
      <c r="F104" s="34">
        <f>H104+NPV(FD,I104:INDEX(I104:DC104,PAL))</f>
        <v>0</v>
      </c>
      <c r="G104" s="34">
        <f>SUMIF($H$5:$DC$5,"&lt;="&amp;PAL,$H104:$DC104)</f>
        <v>0</v>
      </c>
      <c r="H104" s="37">
        <v>0</v>
      </c>
      <c r="I104" s="37">
        <v>0</v>
      </c>
      <c r="J104" s="37">
        <v>0</v>
      </c>
      <c r="K104" s="37">
        <v>0</v>
      </c>
      <c r="L104" s="37">
        <v>0</v>
      </c>
      <c r="M104" s="37">
        <v>0</v>
      </c>
      <c r="N104" s="37">
        <v>0</v>
      </c>
      <c r="O104" s="37">
        <v>0</v>
      </c>
      <c r="P104" s="37">
        <v>0</v>
      </c>
      <c r="Q104" s="37">
        <v>0</v>
      </c>
      <c r="R104" s="37">
        <v>0</v>
      </c>
      <c r="S104" s="37">
        <v>0</v>
      </c>
      <c r="T104" s="37">
        <v>0</v>
      </c>
      <c r="U104" s="37">
        <v>0</v>
      </c>
      <c r="V104" s="37">
        <v>0</v>
      </c>
      <c r="W104" s="37">
        <v>0</v>
      </c>
      <c r="X104" s="37">
        <v>0</v>
      </c>
      <c r="Y104" s="37">
        <v>0</v>
      </c>
      <c r="Z104" s="37">
        <v>0</v>
      </c>
      <c r="AA104" s="37">
        <v>0</v>
      </c>
      <c r="AB104" s="37">
        <v>0</v>
      </c>
      <c r="AC104" s="37">
        <v>0</v>
      </c>
      <c r="AD104" s="37">
        <v>0</v>
      </c>
      <c r="AE104" s="37">
        <v>0</v>
      </c>
      <c r="AF104" s="37">
        <v>0</v>
      </c>
      <c r="AG104" s="37">
        <v>0</v>
      </c>
      <c r="AH104" s="37">
        <v>0</v>
      </c>
      <c r="AI104" s="37">
        <v>0</v>
      </c>
      <c r="AJ104" s="37">
        <v>0</v>
      </c>
      <c r="AK104" s="37">
        <v>0</v>
      </c>
      <c r="AL104" s="37">
        <v>0</v>
      </c>
      <c r="AM104" s="37">
        <v>0</v>
      </c>
      <c r="AN104" s="37">
        <v>0</v>
      </c>
      <c r="AO104" s="37">
        <v>0</v>
      </c>
      <c r="AP104" s="37">
        <v>0</v>
      </c>
      <c r="AQ104" s="37">
        <v>0</v>
      </c>
      <c r="AR104" s="37">
        <v>0</v>
      </c>
      <c r="AS104" s="37">
        <v>0</v>
      </c>
      <c r="AT104" s="37">
        <v>0</v>
      </c>
      <c r="AU104" s="37">
        <v>0</v>
      </c>
      <c r="AV104" s="37">
        <v>0</v>
      </c>
      <c r="AW104" s="37">
        <v>0</v>
      </c>
      <c r="AX104" s="37">
        <v>0</v>
      </c>
      <c r="AY104" s="37">
        <v>0</v>
      </c>
      <c r="AZ104" s="37">
        <v>0</v>
      </c>
      <c r="BA104" s="37">
        <v>0</v>
      </c>
      <c r="BB104" s="37">
        <v>0</v>
      </c>
      <c r="BC104" s="37">
        <v>0</v>
      </c>
      <c r="BD104" s="37">
        <v>0</v>
      </c>
      <c r="BE104" s="37">
        <v>0</v>
      </c>
      <c r="BF104" s="37">
        <v>0</v>
      </c>
      <c r="BG104" s="37">
        <v>0</v>
      </c>
      <c r="BH104" s="37">
        <v>0</v>
      </c>
      <c r="BI104" s="37">
        <v>0</v>
      </c>
      <c r="BJ104" s="37">
        <v>0</v>
      </c>
      <c r="BK104" s="37">
        <v>0</v>
      </c>
      <c r="BL104" s="37">
        <v>0</v>
      </c>
      <c r="BM104" s="37">
        <v>0</v>
      </c>
      <c r="BN104" s="37">
        <v>0</v>
      </c>
      <c r="BO104" s="37">
        <v>0</v>
      </c>
      <c r="BP104" s="37">
        <v>0</v>
      </c>
      <c r="BQ104" s="37">
        <v>0</v>
      </c>
      <c r="BR104" s="37">
        <v>0</v>
      </c>
      <c r="BS104" s="37">
        <v>0</v>
      </c>
      <c r="BT104" s="37">
        <v>0</v>
      </c>
      <c r="BU104" s="37">
        <v>0</v>
      </c>
      <c r="BV104" s="37">
        <v>0</v>
      </c>
      <c r="BW104" s="37">
        <v>0</v>
      </c>
      <c r="BX104" s="37">
        <v>0</v>
      </c>
      <c r="BY104" s="37">
        <v>0</v>
      </c>
      <c r="BZ104" s="37">
        <v>0</v>
      </c>
      <c r="CA104" s="37">
        <v>0</v>
      </c>
      <c r="CB104" s="37">
        <v>0</v>
      </c>
      <c r="CC104" s="37">
        <v>0</v>
      </c>
      <c r="CD104" s="37">
        <v>0</v>
      </c>
      <c r="CE104" s="37">
        <v>0</v>
      </c>
      <c r="CF104" s="37">
        <v>0</v>
      </c>
      <c r="CG104" s="37">
        <v>0</v>
      </c>
      <c r="CH104" s="37">
        <v>0</v>
      </c>
      <c r="CI104" s="37">
        <v>0</v>
      </c>
      <c r="CJ104" s="37">
        <v>0</v>
      </c>
      <c r="CK104" s="37">
        <v>0</v>
      </c>
      <c r="CL104" s="37">
        <v>0</v>
      </c>
      <c r="CM104" s="37">
        <v>0</v>
      </c>
      <c r="CN104" s="37">
        <v>0</v>
      </c>
      <c r="CO104" s="37">
        <v>0</v>
      </c>
      <c r="CP104" s="37">
        <v>0</v>
      </c>
      <c r="CQ104" s="37">
        <v>0</v>
      </c>
      <c r="CR104" s="37">
        <v>0</v>
      </c>
      <c r="CS104" s="37">
        <v>0</v>
      </c>
      <c r="CT104" s="37">
        <v>0</v>
      </c>
      <c r="CU104" s="37">
        <v>0</v>
      </c>
      <c r="CV104" s="37">
        <v>0</v>
      </c>
      <c r="CW104" s="37">
        <v>0</v>
      </c>
      <c r="CX104" s="37">
        <v>0</v>
      </c>
      <c r="CY104" s="37">
        <v>0</v>
      </c>
      <c r="CZ104" s="37">
        <v>0</v>
      </c>
      <c r="DA104" s="37">
        <v>0</v>
      </c>
      <c r="DB104" s="37">
        <v>0</v>
      </c>
      <c r="DC104" s="37">
        <v>0</v>
      </c>
      <c r="DE104" s="45">
        <f>COUNTBLANK(H104:DC104)</f>
        <v>0</v>
      </c>
      <c r="DF104" s="45">
        <f t="shared" si="47"/>
        <v>0</v>
      </c>
      <c r="DG104">
        <f t="shared" si="55"/>
        <v>0</v>
      </c>
    </row>
    <row r="105" spans="1:113" ht="15" customHeight="1">
      <c r="A105" s="123"/>
      <c r="B105" s="5" t="str">
        <f>$B$99&amp;"6."</f>
        <v>H.6.</v>
      </c>
      <c r="C105" s="163" t="s">
        <v>218</v>
      </c>
      <c r="D105" s="75">
        <f>IF(E105="Be PVM",DI105,E105)</f>
        <v>0</v>
      </c>
      <c r="E105" s="183"/>
      <c r="F105" s="34">
        <f>H105+NPV(FD,I105:INDEX(I105:DC105,PAL))</f>
        <v>0</v>
      </c>
      <c r="G105" s="34">
        <f>SUMIF($H$5:$DC$5,"&lt;="&amp;PAL,$H105:$DC105)</f>
        <v>0</v>
      </c>
      <c r="H105" s="37">
        <v>0</v>
      </c>
      <c r="I105" s="37">
        <v>0</v>
      </c>
      <c r="J105" s="37">
        <v>0</v>
      </c>
      <c r="K105" s="37">
        <v>0</v>
      </c>
      <c r="L105" s="37">
        <v>0</v>
      </c>
      <c r="M105" s="37">
        <v>0</v>
      </c>
      <c r="N105" s="37">
        <v>0</v>
      </c>
      <c r="O105" s="37">
        <v>0</v>
      </c>
      <c r="P105" s="37">
        <v>0</v>
      </c>
      <c r="Q105" s="37">
        <v>0</v>
      </c>
      <c r="R105" s="37">
        <v>0</v>
      </c>
      <c r="S105" s="37">
        <v>0</v>
      </c>
      <c r="T105" s="37">
        <v>0</v>
      </c>
      <c r="U105" s="37">
        <v>0</v>
      </c>
      <c r="V105" s="37">
        <v>0</v>
      </c>
      <c r="W105" s="37">
        <v>0</v>
      </c>
      <c r="X105" s="37">
        <v>0</v>
      </c>
      <c r="Y105" s="37">
        <v>0</v>
      </c>
      <c r="Z105" s="37">
        <v>0</v>
      </c>
      <c r="AA105" s="37">
        <v>0</v>
      </c>
      <c r="AB105" s="37">
        <v>0</v>
      </c>
      <c r="AC105" s="37">
        <v>0</v>
      </c>
      <c r="AD105" s="37">
        <v>0</v>
      </c>
      <c r="AE105" s="37">
        <v>0</v>
      </c>
      <c r="AF105" s="37">
        <v>0</v>
      </c>
      <c r="AG105" s="37">
        <v>0</v>
      </c>
      <c r="AH105" s="37">
        <v>0</v>
      </c>
      <c r="AI105" s="37">
        <v>0</v>
      </c>
      <c r="AJ105" s="37">
        <v>0</v>
      </c>
      <c r="AK105" s="37">
        <v>0</v>
      </c>
      <c r="AL105" s="37">
        <v>0</v>
      </c>
      <c r="AM105" s="37">
        <v>0</v>
      </c>
      <c r="AN105" s="37">
        <v>0</v>
      </c>
      <c r="AO105" s="37">
        <v>0</v>
      </c>
      <c r="AP105" s="37">
        <v>0</v>
      </c>
      <c r="AQ105" s="37">
        <v>0</v>
      </c>
      <c r="AR105" s="37">
        <v>0</v>
      </c>
      <c r="AS105" s="37">
        <v>0</v>
      </c>
      <c r="AT105" s="37">
        <v>0</v>
      </c>
      <c r="AU105" s="37">
        <v>0</v>
      </c>
      <c r="AV105" s="37">
        <v>0</v>
      </c>
      <c r="AW105" s="37">
        <v>0</v>
      </c>
      <c r="AX105" s="37">
        <v>0</v>
      </c>
      <c r="AY105" s="37">
        <v>0</v>
      </c>
      <c r="AZ105" s="37">
        <v>0</v>
      </c>
      <c r="BA105" s="37">
        <v>0</v>
      </c>
      <c r="BB105" s="37">
        <v>0</v>
      </c>
      <c r="BC105" s="37">
        <v>0</v>
      </c>
      <c r="BD105" s="37">
        <v>0</v>
      </c>
      <c r="BE105" s="37">
        <v>0</v>
      </c>
      <c r="BF105" s="37">
        <v>0</v>
      </c>
      <c r="BG105" s="37">
        <v>0</v>
      </c>
      <c r="BH105" s="37">
        <v>0</v>
      </c>
      <c r="BI105" s="37">
        <v>0</v>
      </c>
      <c r="BJ105" s="37">
        <v>0</v>
      </c>
      <c r="BK105" s="37">
        <v>0</v>
      </c>
      <c r="BL105" s="37">
        <v>0</v>
      </c>
      <c r="BM105" s="37">
        <v>0</v>
      </c>
      <c r="BN105" s="37">
        <v>0</v>
      </c>
      <c r="BO105" s="37">
        <v>0</v>
      </c>
      <c r="BP105" s="37">
        <v>0</v>
      </c>
      <c r="BQ105" s="37">
        <v>0</v>
      </c>
      <c r="BR105" s="37">
        <v>0</v>
      </c>
      <c r="BS105" s="37">
        <v>0</v>
      </c>
      <c r="BT105" s="37">
        <v>0</v>
      </c>
      <c r="BU105" s="37">
        <v>0</v>
      </c>
      <c r="BV105" s="37">
        <v>0</v>
      </c>
      <c r="BW105" s="37">
        <v>0</v>
      </c>
      <c r="BX105" s="37">
        <v>0</v>
      </c>
      <c r="BY105" s="37">
        <v>0</v>
      </c>
      <c r="BZ105" s="37">
        <v>0</v>
      </c>
      <c r="CA105" s="37">
        <v>0</v>
      </c>
      <c r="CB105" s="37">
        <v>0</v>
      </c>
      <c r="CC105" s="37">
        <v>0</v>
      </c>
      <c r="CD105" s="37">
        <v>0</v>
      </c>
      <c r="CE105" s="37">
        <v>0</v>
      </c>
      <c r="CF105" s="37">
        <v>0</v>
      </c>
      <c r="CG105" s="37">
        <v>0</v>
      </c>
      <c r="CH105" s="37">
        <v>0</v>
      </c>
      <c r="CI105" s="37">
        <v>0</v>
      </c>
      <c r="CJ105" s="37">
        <v>0</v>
      </c>
      <c r="CK105" s="37">
        <v>0</v>
      </c>
      <c r="CL105" s="37">
        <v>0</v>
      </c>
      <c r="CM105" s="37">
        <v>0</v>
      </c>
      <c r="CN105" s="37">
        <v>0</v>
      </c>
      <c r="CO105" s="37">
        <v>0</v>
      </c>
      <c r="CP105" s="37">
        <v>0</v>
      </c>
      <c r="CQ105" s="37">
        <v>0</v>
      </c>
      <c r="CR105" s="37">
        <v>0</v>
      </c>
      <c r="CS105" s="37">
        <v>0</v>
      </c>
      <c r="CT105" s="37">
        <v>0</v>
      </c>
      <c r="CU105" s="37">
        <v>0</v>
      </c>
      <c r="CV105" s="37">
        <v>0</v>
      </c>
      <c r="CW105" s="37">
        <v>0</v>
      </c>
      <c r="CX105" s="37">
        <v>0</v>
      </c>
      <c r="CY105" s="37">
        <v>0</v>
      </c>
      <c r="CZ105" s="37">
        <v>0</v>
      </c>
      <c r="DA105" s="37">
        <v>0</v>
      </c>
      <c r="DB105" s="37">
        <v>0</v>
      </c>
      <c r="DC105" s="37">
        <v>0</v>
      </c>
      <c r="DE105" s="45">
        <f t="shared" si="54"/>
        <v>0</v>
      </c>
      <c r="DF105" s="45">
        <f t="shared" si="47"/>
        <v>0</v>
      </c>
      <c r="DG105">
        <f t="shared" si="55"/>
        <v>0</v>
      </c>
      <c r="DH105">
        <v>1</v>
      </c>
    </row>
    <row r="106" spans="1:113" ht="15" customHeight="1">
      <c r="A106" s="123"/>
      <c r="B106" s="5" t="str">
        <f>$B$99&amp;"7."</f>
        <v>H.7.</v>
      </c>
      <c r="C106" s="163" t="s">
        <v>220</v>
      </c>
      <c r="D106" s="75">
        <f>IF(E106="Be PVM",DI106,E106)</f>
        <v>0</v>
      </c>
      <c r="E106" s="183"/>
      <c r="F106" s="34">
        <f>H106+NPV(FD,I106:INDEX(I106:DC106,PAL))</f>
        <v>0</v>
      </c>
      <c r="G106" s="34">
        <f>SUMIF($H$5:$DC$5,"&lt;="&amp;PAL,$H106:$DC106)</f>
        <v>0</v>
      </c>
      <c r="H106" s="37">
        <v>0</v>
      </c>
      <c r="I106" s="37">
        <v>0</v>
      </c>
      <c r="J106" s="37">
        <v>0</v>
      </c>
      <c r="K106" s="37">
        <v>0</v>
      </c>
      <c r="L106" s="37">
        <v>0</v>
      </c>
      <c r="M106" s="37">
        <v>0</v>
      </c>
      <c r="N106" s="37">
        <v>0</v>
      </c>
      <c r="O106" s="37">
        <v>0</v>
      </c>
      <c r="P106" s="37">
        <v>0</v>
      </c>
      <c r="Q106" s="37">
        <v>0</v>
      </c>
      <c r="R106" s="37">
        <v>0</v>
      </c>
      <c r="S106" s="37">
        <v>0</v>
      </c>
      <c r="T106" s="37">
        <v>0</v>
      </c>
      <c r="U106" s="37">
        <v>0</v>
      </c>
      <c r="V106" s="37">
        <v>0</v>
      </c>
      <c r="W106" s="37">
        <v>0</v>
      </c>
      <c r="X106" s="37">
        <v>0</v>
      </c>
      <c r="Y106" s="37">
        <v>0</v>
      </c>
      <c r="Z106" s="37">
        <v>0</v>
      </c>
      <c r="AA106" s="37">
        <v>0</v>
      </c>
      <c r="AB106" s="37">
        <v>0</v>
      </c>
      <c r="AC106" s="37">
        <v>0</v>
      </c>
      <c r="AD106" s="37">
        <v>0</v>
      </c>
      <c r="AE106" s="37">
        <v>0</v>
      </c>
      <c r="AF106" s="37">
        <v>0</v>
      </c>
      <c r="AG106" s="37">
        <v>0</v>
      </c>
      <c r="AH106" s="37">
        <v>0</v>
      </c>
      <c r="AI106" s="37">
        <v>0</v>
      </c>
      <c r="AJ106" s="37">
        <v>0</v>
      </c>
      <c r="AK106" s="37">
        <v>0</v>
      </c>
      <c r="AL106" s="37">
        <v>0</v>
      </c>
      <c r="AM106" s="37">
        <v>0</v>
      </c>
      <c r="AN106" s="37">
        <v>0</v>
      </c>
      <c r="AO106" s="37">
        <v>0</v>
      </c>
      <c r="AP106" s="37">
        <v>0</v>
      </c>
      <c r="AQ106" s="37">
        <v>0</v>
      </c>
      <c r="AR106" s="37">
        <v>0</v>
      </c>
      <c r="AS106" s="37">
        <v>0</v>
      </c>
      <c r="AT106" s="37">
        <v>0</v>
      </c>
      <c r="AU106" s="37">
        <v>0</v>
      </c>
      <c r="AV106" s="37">
        <v>0</v>
      </c>
      <c r="AW106" s="37">
        <v>0</v>
      </c>
      <c r="AX106" s="37">
        <v>0</v>
      </c>
      <c r="AY106" s="37">
        <v>0</v>
      </c>
      <c r="AZ106" s="37">
        <v>0</v>
      </c>
      <c r="BA106" s="37">
        <v>0</v>
      </c>
      <c r="BB106" s="37">
        <v>0</v>
      </c>
      <c r="BC106" s="37">
        <v>0</v>
      </c>
      <c r="BD106" s="37">
        <v>0</v>
      </c>
      <c r="BE106" s="37">
        <v>0</v>
      </c>
      <c r="BF106" s="37">
        <v>0</v>
      </c>
      <c r="BG106" s="37">
        <v>0</v>
      </c>
      <c r="BH106" s="37">
        <v>0</v>
      </c>
      <c r="BI106" s="37">
        <v>0</v>
      </c>
      <c r="BJ106" s="37">
        <v>0</v>
      </c>
      <c r="BK106" s="37">
        <v>0</v>
      </c>
      <c r="BL106" s="37">
        <v>0</v>
      </c>
      <c r="BM106" s="37">
        <v>0</v>
      </c>
      <c r="BN106" s="37">
        <v>0</v>
      </c>
      <c r="BO106" s="37">
        <v>0</v>
      </c>
      <c r="BP106" s="37">
        <v>0</v>
      </c>
      <c r="BQ106" s="37">
        <v>0</v>
      </c>
      <c r="BR106" s="37">
        <v>0</v>
      </c>
      <c r="BS106" s="37">
        <v>0</v>
      </c>
      <c r="BT106" s="37">
        <v>0</v>
      </c>
      <c r="BU106" s="37">
        <v>0</v>
      </c>
      <c r="BV106" s="37">
        <v>0</v>
      </c>
      <c r="BW106" s="37">
        <v>0</v>
      </c>
      <c r="BX106" s="37">
        <v>0</v>
      </c>
      <c r="BY106" s="37">
        <v>0</v>
      </c>
      <c r="BZ106" s="37">
        <v>0</v>
      </c>
      <c r="CA106" s="37">
        <v>0</v>
      </c>
      <c r="CB106" s="37">
        <v>0</v>
      </c>
      <c r="CC106" s="37">
        <v>0</v>
      </c>
      <c r="CD106" s="37">
        <v>0</v>
      </c>
      <c r="CE106" s="37">
        <v>0</v>
      </c>
      <c r="CF106" s="37">
        <v>0</v>
      </c>
      <c r="CG106" s="37">
        <v>0</v>
      </c>
      <c r="CH106" s="37">
        <v>0</v>
      </c>
      <c r="CI106" s="37">
        <v>0</v>
      </c>
      <c r="CJ106" s="37">
        <v>0</v>
      </c>
      <c r="CK106" s="37">
        <v>0</v>
      </c>
      <c r="CL106" s="37">
        <v>0</v>
      </c>
      <c r="CM106" s="37">
        <v>0</v>
      </c>
      <c r="CN106" s="37">
        <v>0</v>
      </c>
      <c r="CO106" s="37">
        <v>0</v>
      </c>
      <c r="CP106" s="37">
        <v>0</v>
      </c>
      <c r="CQ106" s="37">
        <v>0</v>
      </c>
      <c r="CR106" s="37">
        <v>0</v>
      </c>
      <c r="CS106" s="37">
        <v>0</v>
      </c>
      <c r="CT106" s="37">
        <v>0</v>
      </c>
      <c r="CU106" s="37">
        <v>0</v>
      </c>
      <c r="CV106" s="37">
        <v>0</v>
      </c>
      <c r="CW106" s="37">
        <v>0</v>
      </c>
      <c r="CX106" s="37">
        <v>0</v>
      </c>
      <c r="CY106" s="37">
        <v>0</v>
      </c>
      <c r="CZ106" s="37">
        <v>0</v>
      </c>
      <c r="DA106" s="37">
        <v>0</v>
      </c>
      <c r="DB106" s="37">
        <v>0</v>
      </c>
      <c r="DC106" s="37">
        <v>0</v>
      </c>
      <c r="DE106" s="45">
        <f t="shared" si="54"/>
        <v>0</v>
      </c>
      <c r="DF106" s="45">
        <f t="shared" si="47"/>
        <v>0</v>
      </c>
      <c r="DG106">
        <f t="shared" si="55"/>
        <v>0</v>
      </c>
      <c r="DH106">
        <v>1</v>
      </c>
    </row>
    <row r="107" spans="1:113" ht="14.4">
      <c r="A107" s="123"/>
      <c r="B107" s="5" t="str">
        <f>$B$99&amp;"8."</f>
        <v>H.8.</v>
      </c>
      <c r="C107" s="163" t="s">
        <v>224</v>
      </c>
      <c r="D107" s="75">
        <f t="shared" ref="D107:D109" si="60">IF(E107="Be PVM",DI107,E107)</f>
        <v>0</v>
      </c>
      <c r="E107" s="183"/>
      <c r="F107" s="34">
        <f>H107+NPV(FD,I107:INDEX(I107:DC107,PAL))</f>
        <v>0</v>
      </c>
      <c r="G107" s="34">
        <f>SUMIF($H$5:$DC$5,"&lt;="&amp;PAL,$H107:$DC107)</f>
        <v>0</v>
      </c>
      <c r="H107" s="37">
        <v>0</v>
      </c>
      <c r="I107" s="37">
        <v>0</v>
      </c>
      <c r="J107" s="37">
        <v>0</v>
      </c>
      <c r="K107" s="37">
        <v>0</v>
      </c>
      <c r="L107" s="37">
        <v>0</v>
      </c>
      <c r="M107" s="37">
        <v>0</v>
      </c>
      <c r="N107" s="37">
        <v>0</v>
      </c>
      <c r="O107" s="37">
        <v>0</v>
      </c>
      <c r="P107" s="37">
        <v>0</v>
      </c>
      <c r="Q107" s="37">
        <v>0</v>
      </c>
      <c r="R107" s="37">
        <v>0</v>
      </c>
      <c r="S107" s="37">
        <v>0</v>
      </c>
      <c r="T107" s="37">
        <v>0</v>
      </c>
      <c r="U107" s="37">
        <v>0</v>
      </c>
      <c r="V107" s="37">
        <v>0</v>
      </c>
      <c r="W107" s="37">
        <v>0</v>
      </c>
      <c r="X107" s="37">
        <v>0</v>
      </c>
      <c r="Y107" s="37">
        <v>0</v>
      </c>
      <c r="Z107" s="37">
        <v>0</v>
      </c>
      <c r="AA107" s="37">
        <v>0</v>
      </c>
      <c r="AB107" s="37">
        <v>0</v>
      </c>
      <c r="AC107" s="37">
        <v>0</v>
      </c>
      <c r="AD107" s="37">
        <v>0</v>
      </c>
      <c r="AE107" s="37">
        <v>0</v>
      </c>
      <c r="AF107" s="37">
        <v>0</v>
      </c>
      <c r="AG107" s="37">
        <v>0</v>
      </c>
      <c r="AH107" s="37">
        <v>0</v>
      </c>
      <c r="AI107" s="37">
        <v>0</v>
      </c>
      <c r="AJ107" s="37">
        <v>0</v>
      </c>
      <c r="AK107" s="37">
        <v>0</v>
      </c>
      <c r="AL107" s="37">
        <v>0</v>
      </c>
      <c r="AM107" s="37">
        <v>0</v>
      </c>
      <c r="AN107" s="37">
        <v>0</v>
      </c>
      <c r="AO107" s="37">
        <v>0</v>
      </c>
      <c r="AP107" s="37">
        <v>0</v>
      </c>
      <c r="AQ107" s="37">
        <v>0</v>
      </c>
      <c r="AR107" s="37">
        <v>0</v>
      </c>
      <c r="AS107" s="37">
        <v>0</v>
      </c>
      <c r="AT107" s="37">
        <v>0</v>
      </c>
      <c r="AU107" s="37">
        <v>0</v>
      </c>
      <c r="AV107" s="37">
        <v>0</v>
      </c>
      <c r="AW107" s="37">
        <v>0</v>
      </c>
      <c r="AX107" s="37">
        <v>0</v>
      </c>
      <c r="AY107" s="37">
        <v>0</v>
      </c>
      <c r="AZ107" s="37">
        <v>0</v>
      </c>
      <c r="BA107" s="37">
        <v>0</v>
      </c>
      <c r="BB107" s="37">
        <v>0</v>
      </c>
      <c r="BC107" s="37">
        <v>0</v>
      </c>
      <c r="BD107" s="37">
        <v>0</v>
      </c>
      <c r="BE107" s="37">
        <v>0</v>
      </c>
      <c r="BF107" s="37">
        <v>0</v>
      </c>
      <c r="BG107" s="37">
        <v>0</v>
      </c>
      <c r="BH107" s="37">
        <v>0</v>
      </c>
      <c r="BI107" s="37">
        <v>0</v>
      </c>
      <c r="BJ107" s="37">
        <v>0</v>
      </c>
      <c r="BK107" s="37">
        <v>0</v>
      </c>
      <c r="BL107" s="37">
        <v>0</v>
      </c>
      <c r="BM107" s="37">
        <v>0</v>
      </c>
      <c r="BN107" s="37">
        <v>0</v>
      </c>
      <c r="BO107" s="37">
        <v>0</v>
      </c>
      <c r="BP107" s="37">
        <v>0</v>
      </c>
      <c r="BQ107" s="37">
        <v>0</v>
      </c>
      <c r="BR107" s="37">
        <v>0</v>
      </c>
      <c r="BS107" s="37">
        <v>0</v>
      </c>
      <c r="BT107" s="37">
        <v>0</v>
      </c>
      <c r="BU107" s="37">
        <v>0</v>
      </c>
      <c r="BV107" s="37">
        <v>0</v>
      </c>
      <c r="BW107" s="37">
        <v>0</v>
      </c>
      <c r="BX107" s="37">
        <v>0</v>
      </c>
      <c r="BY107" s="37">
        <v>0</v>
      </c>
      <c r="BZ107" s="37">
        <v>0</v>
      </c>
      <c r="CA107" s="37">
        <v>0</v>
      </c>
      <c r="CB107" s="37">
        <v>0</v>
      </c>
      <c r="CC107" s="37">
        <v>0</v>
      </c>
      <c r="CD107" s="37">
        <v>0</v>
      </c>
      <c r="CE107" s="37">
        <v>0</v>
      </c>
      <c r="CF107" s="37">
        <v>0</v>
      </c>
      <c r="CG107" s="37">
        <v>0</v>
      </c>
      <c r="CH107" s="37">
        <v>0</v>
      </c>
      <c r="CI107" s="37">
        <v>0</v>
      </c>
      <c r="CJ107" s="37">
        <v>0</v>
      </c>
      <c r="CK107" s="37">
        <v>0</v>
      </c>
      <c r="CL107" s="37">
        <v>0</v>
      </c>
      <c r="CM107" s="37">
        <v>0</v>
      </c>
      <c r="CN107" s="37">
        <v>0</v>
      </c>
      <c r="CO107" s="37">
        <v>0</v>
      </c>
      <c r="CP107" s="37">
        <v>0</v>
      </c>
      <c r="CQ107" s="37">
        <v>0</v>
      </c>
      <c r="CR107" s="37">
        <v>0</v>
      </c>
      <c r="CS107" s="37">
        <v>0</v>
      </c>
      <c r="CT107" s="37">
        <v>0</v>
      </c>
      <c r="CU107" s="37">
        <v>0</v>
      </c>
      <c r="CV107" s="37">
        <v>0</v>
      </c>
      <c r="CW107" s="37">
        <v>0</v>
      </c>
      <c r="CX107" s="37">
        <v>0</v>
      </c>
      <c r="CY107" s="37">
        <v>0</v>
      </c>
      <c r="CZ107" s="37">
        <v>0</v>
      </c>
      <c r="DA107" s="37">
        <v>0</v>
      </c>
      <c r="DB107" s="37">
        <v>0</v>
      </c>
      <c r="DC107" s="37">
        <v>0</v>
      </c>
      <c r="DE107" s="45">
        <f t="shared" si="54"/>
        <v>0</v>
      </c>
      <c r="DF107" s="45">
        <f t="shared" si="47"/>
        <v>0</v>
      </c>
      <c r="DG107">
        <f t="shared" si="55"/>
        <v>0</v>
      </c>
      <c r="DH107">
        <v>1</v>
      </c>
      <c r="DI107" s="63">
        <v>0.05</v>
      </c>
    </row>
    <row r="108" spans="1:113" ht="15" customHeight="1">
      <c r="A108" s="123"/>
      <c r="B108" s="5" t="str">
        <f>$B$99&amp;"9."</f>
        <v>H.9.</v>
      </c>
      <c r="C108" s="163" t="s">
        <v>222</v>
      </c>
      <c r="D108" s="75">
        <f t="shared" si="60"/>
        <v>0</v>
      </c>
      <c r="E108" s="183"/>
      <c r="F108" s="34">
        <f>H108+NPV(FD,I108:INDEX(I108:DC108,PAL))</f>
        <v>0</v>
      </c>
      <c r="G108" s="34">
        <f>SUMIF($H$5:$DC$5,"&lt;="&amp;PAL,$H108:$DC108)</f>
        <v>0</v>
      </c>
      <c r="H108" s="37">
        <v>0</v>
      </c>
      <c r="I108" s="37">
        <v>0</v>
      </c>
      <c r="J108" s="37">
        <v>0</v>
      </c>
      <c r="K108" s="37">
        <v>0</v>
      </c>
      <c r="L108" s="37">
        <v>0</v>
      </c>
      <c r="M108" s="37">
        <v>0</v>
      </c>
      <c r="N108" s="37">
        <v>0</v>
      </c>
      <c r="O108" s="37">
        <v>0</v>
      </c>
      <c r="P108" s="37">
        <v>0</v>
      </c>
      <c r="Q108" s="37">
        <v>0</v>
      </c>
      <c r="R108" s="37">
        <v>0</v>
      </c>
      <c r="S108" s="37">
        <v>0</v>
      </c>
      <c r="T108" s="37">
        <v>0</v>
      </c>
      <c r="U108" s="37">
        <v>0</v>
      </c>
      <c r="V108" s="37">
        <v>0</v>
      </c>
      <c r="W108" s="37">
        <v>0</v>
      </c>
      <c r="X108" s="37">
        <v>0</v>
      </c>
      <c r="Y108" s="37">
        <v>0</v>
      </c>
      <c r="Z108" s="37">
        <v>0</v>
      </c>
      <c r="AA108" s="37">
        <v>0</v>
      </c>
      <c r="AB108" s="37">
        <v>0</v>
      </c>
      <c r="AC108" s="37">
        <v>0</v>
      </c>
      <c r="AD108" s="37">
        <v>0</v>
      </c>
      <c r="AE108" s="37">
        <v>0</v>
      </c>
      <c r="AF108" s="37">
        <v>0</v>
      </c>
      <c r="AG108" s="37">
        <v>0</v>
      </c>
      <c r="AH108" s="37">
        <v>0</v>
      </c>
      <c r="AI108" s="37">
        <v>0</v>
      </c>
      <c r="AJ108" s="37">
        <v>0</v>
      </c>
      <c r="AK108" s="37">
        <v>0</v>
      </c>
      <c r="AL108" s="37">
        <v>0</v>
      </c>
      <c r="AM108" s="37">
        <v>0</v>
      </c>
      <c r="AN108" s="37">
        <v>0</v>
      </c>
      <c r="AO108" s="37">
        <v>0</v>
      </c>
      <c r="AP108" s="37">
        <v>0</v>
      </c>
      <c r="AQ108" s="37">
        <v>0</v>
      </c>
      <c r="AR108" s="37">
        <v>0</v>
      </c>
      <c r="AS108" s="37">
        <v>0</v>
      </c>
      <c r="AT108" s="37">
        <v>0</v>
      </c>
      <c r="AU108" s="37">
        <v>0</v>
      </c>
      <c r="AV108" s="37">
        <v>0</v>
      </c>
      <c r="AW108" s="37">
        <v>0</v>
      </c>
      <c r="AX108" s="37">
        <v>0</v>
      </c>
      <c r="AY108" s="37">
        <v>0</v>
      </c>
      <c r="AZ108" s="37">
        <v>0</v>
      </c>
      <c r="BA108" s="37">
        <v>0</v>
      </c>
      <c r="BB108" s="37">
        <v>0</v>
      </c>
      <c r="BC108" s="37">
        <v>0</v>
      </c>
      <c r="BD108" s="37">
        <v>0</v>
      </c>
      <c r="BE108" s="37">
        <v>0</v>
      </c>
      <c r="BF108" s="37">
        <v>0</v>
      </c>
      <c r="BG108" s="37">
        <v>0</v>
      </c>
      <c r="BH108" s="37">
        <v>0</v>
      </c>
      <c r="BI108" s="37">
        <v>0</v>
      </c>
      <c r="BJ108" s="37">
        <v>0</v>
      </c>
      <c r="BK108" s="37">
        <v>0</v>
      </c>
      <c r="BL108" s="37">
        <v>0</v>
      </c>
      <c r="BM108" s="37">
        <v>0</v>
      </c>
      <c r="BN108" s="37">
        <v>0</v>
      </c>
      <c r="BO108" s="37">
        <v>0</v>
      </c>
      <c r="BP108" s="37">
        <v>0</v>
      </c>
      <c r="BQ108" s="37">
        <v>0</v>
      </c>
      <c r="BR108" s="37">
        <v>0</v>
      </c>
      <c r="BS108" s="37">
        <v>0</v>
      </c>
      <c r="BT108" s="37">
        <v>0</v>
      </c>
      <c r="BU108" s="37">
        <v>0</v>
      </c>
      <c r="BV108" s="37">
        <v>0</v>
      </c>
      <c r="BW108" s="37">
        <v>0</v>
      </c>
      <c r="BX108" s="37">
        <v>0</v>
      </c>
      <c r="BY108" s="37">
        <v>0</v>
      </c>
      <c r="BZ108" s="37">
        <v>0</v>
      </c>
      <c r="CA108" s="37">
        <v>0</v>
      </c>
      <c r="CB108" s="37">
        <v>0</v>
      </c>
      <c r="CC108" s="37">
        <v>0</v>
      </c>
      <c r="CD108" s="37">
        <v>0</v>
      </c>
      <c r="CE108" s="37">
        <v>0</v>
      </c>
      <c r="CF108" s="37">
        <v>0</v>
      </c>
      <c r="CG108" s="37">
        <v>0</v>
      </c>
      <c r="CH108" s="37">
        <v>0</v>
      </c>
      <c r="CI108" s="37">
        <v>0</v>
      </c>
      <c r="CJ108" s="37">
        <v>0</v>
      </c>
      <c r="CK108" s="37">
        <v>0</v>
      </c>
      <c r="CL108" s="37">
        <v>0</v>
      </c>
      <c r="CM108" s="37">
        <v>0</v>
      </c>
      <c r="CN108" s="37">
        <v>0</v>
      </c>
      <c r="CO108" s="37">
        <v>0</v>
      </c>
      <c r="CP108" s="37">
        <v>0</v>
      </c>
      <c r="CQ108" s="37">
        <v>0</v>
      </c>
      <c r="CR108" s="37">
        <v>0</v>
      </c>
      <c r="CS108" s="37">
        <v>0</v>
      </c>
      <c r="CT108" s="37">
        <v>0</v>
      </c>
      <c r="CU108" s="37">
        <v>0</v>
      </c>
      <c r="CV108" s="37">
        <v>0</v>
      </c>
      <c r="CW108" s="37">
        <v>0</v>
      </c>
      <c r="CX108" s="37">
        <v>0</v>
      </c>
      <c r="CY108" s="37">
        <v>0</v>
      </c>
      <c r="CZ108" s="37">
        <v>0</v>
      </c>
      <c r="DA108" s="37">
        <v>0</v>
      </c>
      <c r="DB108" s="37">
        <v>0</v>
      </c>
      <c r="DC108" s="37">
        <v>0</v>
      </c>
      <c r="DE108" s="45">
        <f t="shared" si="54"/>
        <v>0</v>
      </c>
      <c r="DF108" s="45">
        <f t="shared" si="47"/>
        <v>0</v>
      </c>
      <c r="DG108">
        <f t="shared" si="55"/>
        <v>0</v>
      </c>
    </row>
    <row r="109" spans="1:113" ht="15" customHeight="1">
      <c r="A109" s="123"/>
      <c r="B109" s="5" t="str">
        <f>$B$99&amp;"10."</f>
        <v>H.10.</v>
      </c>
      <c r="C109" s="163" t="s">
        <v>226</v>
      </c>
      <c r="D109" s="75">
        <f t="shared" si="60"/>
        <v>0</v>
      </c>
      <c r="E109" s="183"/>
      <c r="F109" s="34">
        <f>H109+NPV(FD,I109:INDEX(I109:DC109,PAL))</f>
        <v>0</v>
      </c>
      <c r="G109" s="34">
        <f>SUMIF($H$5:$DC$5,"&lt;="&amp;PAL,$H109:$DC109)</f>
        <v>0</v>
      </c>
      <c r="H109" s="37">
        <v>0</v>
      </c>
      <c r="I109" s="37">
        <v>0</v>
      </c>
      <c r="J109" s="37">
        <v>0</v>
      </c>
      <c r="K109" s="37">
        <v>0</v>
      </c>
      <c r="L109" s="37">
        <v>0</v>
      </c>
      <c r="M109" s="37">
        <v>0</v>
      </c>
      <c r="N109" s="37">
        <v>0</v>
      </c>
      <c r="O109" s="37">
        <v>0</v>
      </c>
      <c r="P109" s="37">
        <v>0</v>
      </c>
      <c r="Q109" s="37">
        <v>0</v>
      </c>
      <c r="R109" s="37">
        <v>0</v>
      </c>
      <c r="S109" s="37">
        <v>0</v>
      </c>
      <c r="T109" s="37">
        <v>0</v>
      </c>
      <c r="U109" s="37">
        <v>0</v>
      </c>
      <c r="V109" s="37">
        <v>0</v>
      </c>
      <c r="W109" s="37">
        <v>0</v>
      </c>
      <c r="X109" s="37">
        <v>0</v>
      </c>
      <c r="Y109" s="37">
        <v>0</v>
      </c>
      <c r="Z109" s="37">
        <v>0</v>
      </c>
      <c r="AA109" s="37">
        <v>0</v>
      </c>
      <c r="AB109" s="37">
        <v>0</v>
      </c>
      <c r="AC109" s="37">
        <v>0</v>
      </c>
      <c r="AD109" s="37">
        <v>0</v>
      </c>
      <c r="AE109" s="37">
        <v>0</v>
      </c>
      <c r="AF109" s="37">
        <v>0</v>
      </c>
      <c r="AG109" s="37">
        <v>0</v>
      </c>
      <c r="AH109" s="37">
        <v>0</v>
      </c>
      <c r="AI109" s="37">
        <v>0</v>
      </c>
      <c r="AJ109" s="37">
        <v>0</v>
      </c>
      <c r="AK109" s="37">
        <v>0</v>
      </c>
      <c r="AL109" s="37">
        <v>0</v>
      </c>
      <c r="AM109" s="37">
        <v>0</v>
      </c>
      <c r="AN109" s="37">
        <v>0</v>
      </c>
      <c r="AO109" s="37">
        <v>0</v>
      </c>
      <c r="AP109" s="37">
        <v>0</v>
      </c>
      <c r="AQ109" s="37">
        <v>0</v>
      </c>
      <c r="AR109" s="37">
        <v>0</v>
      </c>
      <c r="AS109" s="37">
        <v>0</v>
      </c>
      <c r="AT109" s="37">
        <v>0</v>
      </c>
      <c r="AU109" s="37">
        <v>0</v>
      </c>
      <c r="AV109" s="37">
        <v>0</v>
      </c>
      <c r="AW109" s="37">
        <v>0</v>
      </c>
      <c r="AX109" s="37">
        <v>0</v>
      </c>
      <c r="AY109" s="37">
        <v>0</v>
      </c>
      <c r="AZ109" s="37">
        <v>0</v>
      </c>
      <c r="BA109" s="37">
        <v>0</v>
      </c>
      <c r="BB109" s="37">
        <v>0</v>
      </c>
      <c r="BC109" s="37">
        <v>0</v>
      </c>
      <c r="BD109" s="37">
        <v>0</v>
      </c>
      <c r="BE109" s="37">
        <v>0</v>
      </c>
      <c r="BF109" s="37">
        <v>0</v>
      </c>
      <c r="BG109" s="37">
        <v>0</v>
      </c>
      <c r="BH109" s="37">
        <v>0</v>
      </c>
      <c r="BI109" s="37">
        <v>0</v>
      </c>
      <c r="BJ109" s="37">
        <v>0</v>
      </c>
      <c r="BK109" s="37">
        <v>0</v>
      </c>
      <c r="BL109" s="37">
        <v>0</v>
      </c>
      <c r="BM109" s="37">
        <v>0</v>
      </c>
      <c r="BN109" s="37">
        <v>0</v>
      </c>
      <c r="BO109" s="37">
        <v>0</v>
      </c>
      <c r="BP109" s="37">
        <v>0</v>
      </c>
      <c r="BQ109" s="37">
        <v>0</v>
      </c>
      <c r="BR109" s="37">
        <v>0</v>
      </c>
      <c r="BS109" s="37">
        <v>0</v>
      </c>
      <c r="BT109" s="37">
        <v>0</v>
      </c>
      <c r="BU109" s="37">
        <v>0</v>
      </c>
      <c r="BV109" s="37">
        <v>0</v>
      </c>
      <c r="BW109" s="37">
        <v>0</v>
      </c>
      <c r="BX109" s="37">
        <v>0</v>
      </c>
      <c r="BY109" s="37">
        <v>0</v>
      </c>
      <c r="BZ109" s="37">
        <v>0</v>
      </c>
      <c r="CA109" s="37">
        <v>0</v>
      </c>
      <c r="CB109" s="37">
        <v>0</v>
      </c>
      <c r="CC109" s="37">
        <v>0</v>
      </c>
      <c r="CD109" s="37">
        <v>0</v>
      </c>
      <c r="CE109" s="37">
        <v>0</v>
      </c>
      <c r="CF109" s="37">
        <v>0</v>
      </c>
      <c r="CG109" s="37">
        <v>0</v>
      </c>
      <c r="CH109" s="37">
        <v>0</v>
      </c>
      <c r="CI109" s="37">
        <v>0</v>
      </c>
      <c r="CJ109" s="37">
        <v>0</v>
      </c>
      <c r="CK109" s="37">
        <v>0</v>
      </c>
      <c r="CL109" s="37">
        <v>0</v>
      </c>
      <c r="CM109" s="37">
        <v>0</v>
      </c>
      <c r="CN109" s="37">
        <v>0</v>
      </c>
      <c r="CO109" s="37">
        <v>0</v>
      </c>
      <c r="CP109" s="37">
        <v>0</v>
      </c>
      <c r="CQ109" s="37">
        <v>0</v>
      </c>
      <c r="CR109" s="37">
        <v>0</v>
      </c>
      <c r="CS109" s="37">
        <v>0</v>
      </c>
      <c r="CT109" s="37">
        <v>0</v>
      </c>
      <c r="CU109" s="37">
        <v>0</v>
      </c>
      <c r="CV109" s="37">
        <v>0</v>
      </c>
      <c r="CW109" s="37">
        <v>0</v>
      </c>
      <c r="CX109" s="37">
        <v>0</v>
      </c>
      <c r="CY109" s="37">
        <v>0</v>
      </c>
      <c r="CZ109" s="37">
        <v>0</v>
      </c>
      <c r="DA109" s="37">
        <v>0</v>
      </c>
      <c r="DB109" s="37">
        <v>0</v>
      </c>
      <c r="DC109" s="37">
        <v>0</v>
      </c>
      <c r="DE109" s="45">
        <f t="shared" si="54"/>
        <v>0</v>
      </c>
      <c r="DF109" s="45">
        <f t="shared" si="47"/>
        <v>0</v>
      </c>
      <c r="DG109">
        <f t="shared" si="55"/>
        <v>0</v>
      </c>
    </row>
    <row r="110" spans="1:113" ht="14.4">
      <c r="A110" s="123"/>
      <c r="B110" s="5" t="s">
        <v>148</v>
      </c>
      <c r="C110" s="15" t="s">
        <v>254</v>
      </c>
      <c r="D110" s="3"/>
      <c r="E110" s="3"/>
      <c r="F110" s="34">
        <f>H110+NPV(FD,I110:INDEX(I110:DC110,PAL))</f>
        <v>0</v>
      </c>
      <c r="G110" s="34">
        <f>SUMIF($H$5:$DC$5,"&lt;="&amp;PAL,$H110:$DC110)</f>
        <v>0</v>
      </c>
      <c r="H110" s="37">
        <v>0</v>
      </c>
      <c r="I110" s="37">
        <v>0</v>
      </c>
      <c r="J110" s="37">
        <v>0</v>
      </c>
      <c r="K110" s="37">
        <v>0</v>
      </c>
      <c r="L110" s="37">
        <v>0</v>
      </c>
      <c r="M110" s="37">
        <v>0</v>
      </c>
      <c r="N110" s="37">
        <v>0</v>
      </c>
      <c r="O110" s="37">
        <v>0</v>
      </c>
      <c r="P110" s="37">
        <v>0</v>
      </c>
      <c r="Q110" s="37">
        <v>0</v>
      </c>
      <c r="R110" s="37">
        <v>0</v>
      </c>
      <c r="S110" s="37">
        <v>0</v>
      </c>
      <c r="T110" s="37">
        <v>0</v>
      </c>
      <c r="U110" s="37">
        <v>0</v>
      </c>
      <c r="V110" s="37">
        <v>0</v>
      </c>
      <c r="W110" s="37">
        <v>0</v>
      </c>
      <c r="X110" s="37">
        <v>0</v>
      </c>
      <c r="Y110" s="37">
        <v>0</v>
      </c>
      <c r="Z110" s="37">
        <v>0</v>
      </c>
      <c r="AA110" s="37">
        <v>0</v>
      </c>
      <c r="AB110" s="37">
        <v>0</v>
      </c>
      <c r="AC110" s="37">
        <v>0</v>
      </c>
      <c r="AD110" s="37">
        <v>0</v>
      </c>
      <c r="AE110" s="37">
        <v>0</v>
      </c>
      <c r="AF110" s="37">
        <v>0</v>
      </c>
      <c r="AG110" s="37">
        <v>0</v>
      </c>
      <c r="AH110" s="37">
        <v>0</v>
      </c>
      <c r="AI110" s="37">
        <v>0</v>
      </c>
      <c r="AJ110" s="37">
        <v>0</v>
      </c>
      <c r="AK110" s="37">
        <v>0</v>
      </c>
      <c r="AL110" s="37">
        <v>0</v>
      </c>
      <c r="AM110" s="37">
        <v>0</v>
      </c>
      <c r="AN110" s="37">
        <v>0</v>
      </c>
      <c r="AO110" s="37">
        <v>0</v>
      </c>
      <c r="AP110" s="37">
        <v>0</v>
      </c>
      <c r="AQ110" s="37">
        <v>0</v>
      </c>
      <c r="AR110" s="37">
        <v>0</v>
      </c>
      <c r="AS110" s="37">
        <v>0</v>
      </c>
      <c r="AT110" s="37">
        <v>0</v>
      </c>
      <c r="AU110" s="37">
        <v>0</v>
      </c>
      <c r="AV110" s="37">
        <v>0</v>
      </c>
      <c r="AW110" s="37">
        <v>0</v>
      </c>
      <c r="AX110" s="37">
        <v>0</v>
      </c>
      <c r="AY110" s="37">
        <v>0</v>
      </c>
      <c r="AZ110" s="37">
        <v>0</v>
      </c>
      <c r="BA110" s="37">
        <v>0</v>
      </c>
      <c r="BB110" s="37">
        <v>0</v>
      </c>
      <c r="BC110" s="37">
        <v>0</v>
      </c>
      <c r="BD110" s="37">
        <v>0</v>
      </c>
      <c r="BE110" s="37">
        <v>0</v>
      </c>
      <c r="BF110" s="37">
        <v>0</v>
      </c>
      <c r="BG110" s="37">
        <v>0</v>
      </c>
      <c r="BH110" s="37">
        <v>0</v>
      </c>
      <c r="BI110" s="37">
        <v>0</v>
      </c>
      <c r="BJ110" s="37">
        <v>0</v>
      </c>
      <c r="BK110" s="37">
        <v>0</v>
      </c>
      <c r="BL110" s="37">
        <v>0</v>
      </c>
      <c r="BM110" s="37">
        <v>0</v>
      </c>
      <c r="BN110" s="37">
        <v>0</v>
      </c>
      <c r="BO110" s="37">
        <v>0</v>
      </c>
      <c r="BP110" s="37">
        <v>0</v>
      </c>
      <c r="BQ110" s="37">
        <v>0</v>
      </c>
      <c r="BR110" s="37">
        <v>0</v>
      </c>
      <c r="BS110" s="37">
        <v>0</v>
      </c>
      <c r="BT110" s="37">
        <v>0</v>
      </c>
      <c r="BU110" s="37">
        <v>0</v>
      </c>
      <c r="BV110" s="37">
        <v>0</v>
      </c>
      <c r="BW110" s="37">
        <v>0</v>
      </c>
      <c r="BX110" s="37">
        <v>0</v>
      </c>
      <c r="BY110" s="37">
        <v>0</v>
      </c>
      <c r="BZ110" s="37">
        <v>0</v>
      </c>
      <c r="CA110" s="37">
        <v>0</v>
      </c>
      <c r="CB110" s="37">
        <v>0</v>
      </c>
      <c r="CC110" s="37">
        <v>0</v>
      </c>
      <c r="CD110" s="37">
        <v>0</v>
      </c>
      <c r="CE110" s="37">
        <v>0</v>
      </c>
      <c r="CF110" s="37">
        <v>0</v>
      </c>
      <c r="CG110" s="37">
        <v>0</v>
      </c>
      <c r="CH110" s="37">
        <v>0</v>
      </c>
      <c r="CI110" s="37">
        <v>0</v>
      </c>
      <c r="CJ110" s="37">
        <v>0</v>
      </c>
      <c r="CK110" s="37">
        <v>0</v>
      </c>
      <c r="CL110" s="37">
        <v>0</v>
      </c>
      <c r="CM110" s="37">
        <v>0</v>
      </c>
      <c r="CN110" s="37">
        <v>0</v>
      </c>
      <c r="CO110" s="37">
        <v>0</v>
      </c>
      <c r="CP110" s="37">
        <v>0</v>
      </c>
      <c r="CQ110" s="37">
        <v>0</v>
      </c>
      <c r="CR110" s="37">
        <v>0</v>
      </c>
      <c r="CS110" s="37">
        <v>0</v>
      </c>
      <c r="CT110" s="37">
        <v>0</v>
      </c>
      <c r="CU110" s="37">
        <v>0</v>
      </c>
      <c r="CV110" s="37">
        <v>0</v>
      </c>
      <c r="CW110" s="37">
        <v>0</v>
      </c>
      <c r="CX110" s="37">
        <v>0</v>
      </c>
      <c r="CY110" s="37">
        <v>0</v>
      </c>
      <c r="CZ110" s="37">
        <v>0</v>
      </c>
      <c r="DA110" s="37">
        <v>0</v>
      </c>
      <c r="DB110" s="37">
        <v>0</v>
      </c>
      <c r="DC110" s="37">
        <v>0</v>
      </c>
      <c r="DE110" s="45">
        <f>COUNTBLANK(H110:DC110)</f>
        <v>0</v>
      </c>
      <c r="DF110" s="45">
        <f t="shared" si="47"/>
        <v>0</v>
      </c>
    </row>
    <row r="111" spans="1:113" ht="27.75" customHeight="1">
      <c r="A111" s="123"/>
      <c r="B111" s="5" t="s">
        <v>149</v>
      </c>
      <c r="C111" s="15" t="s">
        <v>161</v>
      </c>
      <c r="D111" s="15"/>
      <c r="E111" s="3"/>
      <c r="F111" s="11">
        <f>F112+F113-F114</f>
        <v>17164179.817254055</v>
      </c>
      <c r="G111" s="34">
        <f>SUMIF($H$5:$DC$5,"&lt;="&amp;PAL,$H111:$DC111)</f>
        <v>22964527.323278148</v>
      </c>
      <c r="H111" s="11">
        <f>H112+H113-H114</f>
        <v>0</v>
      </c>
      <c r="I111" s="11">
        <f t="shared" ref="I111:BR111" si="61">I112+I113-I114</f>
        <v>317223.57024793391</v>
      </c>
      <c r="J111" s="11">
        <f t="shared" si="61"/>
        <v>149062.8456198347</v>
      </c>
      <c r="K111" s="11">
        <f t="shared" si="61"/>
        <v>-4476.7631763949757</v>
      </c>
      <c r="L111" s="11">
        <f t="shared" si="61"/>
        <v>7235973.786410382</v>
      </c>
      <c r="M111" s="11">
        <f t="shared" si="61"/>
        <v>7949275.0591376554</v>
      </c>
      <c r="N111" s="11">
        <f t="shared" si="61"/>
        <v>2935779.7561624483</v>
      </c>
      <c r="O111" s="11">
        <f t="shared" si="61"/>
        <v>1583412.7244269107</v>
      </c>
      <c r="P111" s="11">
        <f t="shared" si="61"/>
        <v>-23486.449126808104</v>
      </c>
      <c r="Q111" s="11">
        <f t="shared" si="61"/>
        <v>-23486.449126808104</v>
      </c>
      <c r="R111" s="11">
        <f t="shared" si="61"/>
        <v>-23486.449126808104</v>
      </c>
      <c r="S111" s="11">
        <f t="shared" si="61"/>
        <v>-23486.449126808104</v>
      </c>
      <c r="T111" s="11">
        <f t="shared" si="61"/>
        <v>-55701.389787965127</v>
      </c>
      <c r="U111" s="11">
        <f t="shared" si="61"/>
        <v>-576655.93937474198</v>
      </c>
      <c r="V111" s="11">
        <f t="shared" si="61"/>
        <v>-24296.931110279176</v>
      </c>
      <c r="W111" s="11">
        <f t="shared" si="61"/>
        <v>-174762.01788713867</v>
      </c>
      <c r="X111" s="11">
        <f t="shared" si="61"/>
        <v>-24296.931110279176</v>
      </c>
      <c r="Y111" s="11">
        <f t="shared" si="61"/>
        <v>7107.5275674067707</v>
      </c>
      <c r="Z111" s="11">
        <f t="shared" si="61"/>
        <v>528062.07715418364</v>
      </c>
      <c r="AA111" s="11">
        <f t="shared" si="61"/>
        <v>-24296.931110279176</v>
      </c>
      <c r="AB111" s="11">
        <f t="shared" si="61"/>
        <v>126168.15566658032</v>
      </c>
      <c r="AC111" s="11">
        <f t="shared" si="61"/>
        <v>-24296.931110279176</v>
      </c>
      <c r="AD111" s="11">
        <f t="shared" si="61"/>
        <v>-76637.695573089106</v>
      </c>
      <c r="AE111" s="11">
        <f t="shared" si="61"/>
        <v>-944895.27821771719</v>
      </c>
      <c r="AF111" s="11">
        <f t="shared" si="61"/>
        <v>-24296.931110279176</v>
      </c>
      <c r="AG111" s="11">
        <f t="shared" si="61"/>
        <v>-275072.07573837839</v>
      </c>
      <c r="AH111" s="11">
        <f t="shared" si="61"/>
        <v>-24296.931110279176</v>
      </c>
      <c r="AI111" s="11">
        <f t="shared" si="61"/>
        <v>9201.1581459191693</v>
      </c>
      <c r="AJ111" s="11">
        <f t="shared" si="61"/>
        <v>564886.01103848114</v>
      </c>
      <c r="AK111" s="11">
        <f t="shared" si="61"/>
        <v>185066.12674096052</v>
      </c>
      <c r="AL111" s="11">
        <f t="shared" si="61"/>
        <v>136199.16145170431</v>
      </c>
      <c r="AM111" s="11">
        <f t="shared" si="61"/>
        <v>-24296.931110279176</v>
      </c>
      <c r="AN111" s="11">
        <f t="shared" si="61"/>
        <v>936931.0358318697</v>
      </c>
      <c r="AO111" s="11">
        <f t="shared" si="61"/>
        <v>2921617.7796335225</v>
      </c>
      <c r="AP111" s="11">
        <f t="shared" si="61"/>
        <v>-24296.931110279176</v>
      </c>
      <c r="AQ111" s="11">
        <f t="shared" si="61"/>
        <v>-224917.04681275852</v>
      </c>
      <c r="AR111" s="11">
        <f t="shared" si="61"/>
        <v>-27799.772763171739</v>
      </c>
      <c r="AS111" s="11">
        <f t="shared" si="61"/>
        <v>-27799.772763171739</v>
      </c>
      <c r="AT111" s="11">
        <f t="shared" si="61"/>
        <v>-27799.772763171739</v>
      </c>
      <c r="AU111" s="11">
        <f t="shared" si="61"/>
        <v>-27799.772763171739</v>
      </c>
      <c r="AV111" s="11">
        <f t="shared" si="61"/>
        <v>-27799.772763171739</v>
      </c>
      <c r="AW111" s="11">
        <f t="shared" si="61"/>
        <v>-27799.772763171739</v>
      </c>
      <c r="AX111" s="11">
        <f t="shared" si="61"/>
        <v>-27799.772763171739</v>
      </c>
      <c r="AY111" s="11">
        <f t="shared" si="61"/>
        <v>-27799.772763171739</v>
      </c>
      <c r="AZ111" s="11">
        <f t="shared" si="61"/>
        <v>-27799.772763171739</v>
      </c>
      <c r="BA111" s="11">
        <f t="shared" si="61"/>
        <v>-27799.772763171739</v>
      </c>
      <c r="BB111" s="11">
        <f t="shared" si="61"/>
        <v>-27799.772763171739</v>
      </c>
      <c r="BC111" s="11">
        <f t="shared" si="61"/>
        <v>-27799.772763171739</v>
      </c>
      <c r="BD111" s="11">
        <f t="shared" si="61"/>
        <v>-27799.772763171739</v>
      </c>
      <c r="BE111" s="11">
        <f t="shared" si="61"/>
        <v>-27799.772763171739</v>
      </c>
      <c r="BF111" s="11">
        <f t="shared" si="61"/>
        <v>-27799.772763171739</v>
      </c>
      <c r="BG111" s="11">
        <f t="shared" si="61"/>
        <v>-27799.772763171739</v>
      </c>
      <c r="BH111" s="11">
        <f t="shared" si="61"/>
        <v>-27799.772763171739</v>
      </c>
      <c r="BI111" s="11">
        <f t="shared" si="61"/>
        <v>-27799.772763171739</v>
      </c>
      <c r="BJ111" s="11">
        <f t="shared" si="61"/>
        <v>-27799.772763171739</v>
      </c>
      <c r="BK111" s="11">
        <f t="shared" si="61"/>
        <v>-27799.772763171739</v>
      </c>
      <c r="BL111" s="11">
        <f t="shared" si="61"/>
        <v>-27799.772763171739</v>
      </c>
      <c r="BM111" s="11">
        <f t="shared" si="61"/>
        <v>-27799.772763171739</v>
      </c>
      <c r="BN111" s="11">
        <f t="shared" si="61"/>
        <v>-27799.772763171739</v>
      </c>
      <c r="BO111" s="11">
        <f t="shared" si="61"/>
        <v>-27799.772763171739</v>
      </c>
      <c r="BP111" s="11">
        <f t="shared" si="61"/>
        <v>-27799.772763171739</v>
      </c>
      <c r="BQ111" s="11">
        <f t="shared" si="61"/>
        <v>-27799.772763171739</v>
      </c>
      <c r="BR111" s="11">
        <f t="shared" si="61"/>
        <v>-27799.772763171739</v>
      </c>
      <c r="BS111" s="11">
        <f t="shared" ref="BS111:DC111" si="62">BS112+BS113-BS114</f>
        <v>-27799.772763171739</v>
      </c>
      <c r="BT111" s="11">
        <f t="shared" si="62"/>
        <v>-27799.772763171739</v>
      </c>
      <c r="BU111" s="11">
        <f t="shared" si="62"/>
        <v>-27799.772763171739</v>
      </c>
      <c r="BV111" s="11">
        <f t="shared" si="62"/>
        <v>-27799.772763171739</v>
      </c>
      <c r="BW111" s="11">
        <f t="shared" si="62"/>
        <v>-27799.772763171739</v>
      </c>
      <c r="BX111" s="11">
        <f t="shared" si="62"/>
        <v>-27799.772763171739</v>
      </c>
      <c r="BY111" s="11">
        <f t="shared" si="62"/>
        <v>-27799.772763171739</v>
      </c>
      <c r="BZ111" s="11">
        <f t="shared" si="62"/>
        <v>-27799.772763171739</v>
      </c>
      <c r="CA111" s="11">
        <f t="shared" si="62"/>
        <v>-27799.772763171739</v>
      </c>
      <c r="CB111" s="11">
        <f t="shared" si="62"/>
        <v>-27799.772763171739</v>
      </c>
      <c r="CC111" s="11">
        <f t="shared" si="62"/>
        <v>-27799.772763171739</v>
      </c>
      <c r="CD111" s="11">
        <f t="shared" si="62"/>
        <v>-27799.772763171739</v>
      </c>
      <c r="CE111" s="11">
        <f t="shared" si="62"/>
        <v>-27799.772763171739</v>
      </c>
      <c r="CF111" s="11">
        <f t="shared" si="62"/>
        <v>-27799.772763171739</v>
      </c>
      <c r="CG111" s="11">
        <f t="shared" si="62"/>
        <v>-27799.772763171739</v>
      </c>
      <c r="CH111" s="11">
        <f t="shared" si="62"/>
        <v>-27799.772763171739</v>
      </c>
      <c r="CI111" s="11">
        <f t="shared" si="62"/>
        <v>-27799.772763171739</v>
      </c>
      <c r="CJ111" s="11">
        <f t="shared" si="62"/>
        <v>-27799.772763171739</v>
      </c>
      <c r="CK111" s="11">
        <f t="shared" si="62"/>
        <v>-27799.772763171739</v>
      </c>
      <c r="CL111" s="11">
        <f t="shared" si="62"/>
        <v>-27799.772763171739</v>
      </c>
      <c r="CM111" s="11">
        <f t="shared" si="62"/>
        <v>-27799.772763171739</v>
      </c>
      <c r="CN111" s="11">
        <f t="shared" si="62"/>
        <v>-27799.772763171739</v>
      </c>
      <c r="CO111" s="11">
        <f t="shared" si="62"/>
        <v>-27799.772763171739</v>
      </c>
      <c r="CP111" s="11">
        <f t="shared" si="62"/>
        <v>-27799.772763171739</v>
      </c>
      <c r="CQ111" s="11">
        <f t="shared" si="62"/>
        <v>-27799.772763171739</v>
      </c>
      <c r="CR111" s="11">
        <f t="shared" si="62"/>
        <v>-27799.772763171739</v>
      </c>
      <c r="CS111" s="11">
        <f t="shared" si="62"/>
        <v>-27799.772763171739</v>
      </c>
      <c r="CT111" s="11">
        <f t="shared" si="62"/>
        <v>-27799.772763171739</v>
      </c>
      <c r="CU111" s="11">
        <f t="shared" si="62"/>
        <v>-27799.772763171739</v>
      </c>
      <c r="CV111" s="11">
        <f t="shared" si="62"/>
        <v>-27799.772763171739</v>
      </c>
      <c r="CW111" s="11">
        <f t="shared" si="62"/>
        <v>-27799.772763171739</v>
      </c>
      <c r="CX111" s="11">
        <f t="shared" si="62"/>
        <v>-27799.772763171739</v>
      </c>
      <c r="CY111" s="11">
        <f t="shared" si="62"/>
        <v>-27799.772763171739</v>
      </c>
      <c r="CZ111" s="11">
        <f t="shared" si="62"/>
        <v>-27799.772763171739</v>
      </c>
      <c r="DA111" s="11">
        <f t="shared" si="62"/>
        <v>-27799.772763171739</v>
      </c>
      <c r="DB111" s="11">
        <f t="shared" si="62"/>
        <v>-27799.772763171739</v>
      </c>
      <c r="DC111" s="11">
        <f t="shared" si="62"/>
        <v>-27799.772763171739</v>
      </c>
      <c r="DF111" s="45">
        <f t="shared" si="47"/>
        <v>99</v>
      </c>
    </row>
    <row r="112" spans="1:113" ht="15" customHeight="1">
      <c r="A112" s="123"/>
      <c r="B112" s="5" t="s">
        <v>150</v>
      </c>
      <c r="C112" s="24" t="s">
        <v>199</v>
      </c>
      <c r="D112" s="5"/>
      <c r="E112" s="5"/>
      <c r="F112" s="34">
        <f>H112+NPV(FD,I112:INDEX(I112:DC112,PAL))</f>
        <v>18998030.529436719</v>
      </c>
      <c r="G112" s="34">
        <f>SUMIF($H$5:$DC$5,"&lt;="&amp;PAL,$H112:$DC112)</f>
        <v>26156701.17223141</v>
      </c>
      <c r="H112" s="65">
        <f t="shared" ref="H112:AM112" si="63">SUMPRODUCT($DG12:$DG20,H12:H20,1/($DG12:$DG20+100))+SUMPRODUCT($DG23:$DG31,H23:H31,1/($DG23:$DG31+100))+SUMPRODUCT($DG34:$DG42,H34:H42,1/($DG34:$DG42+100))+SUMPRODUCT($DG46:$DG53,H46:H53,1/($DG46:$DG53+100))+SUMPRODUCT($DG56:$DG64,H56:H64,1/($DG56:$DG64+100))+SUMPRODUCT($DG67:$DG75,H67:H75,1/($DG67:$DG75+100))+SUMPRODUCT($DG78:$DG86,H78:H86,1/($DG78:$DG86+100))</f>
        <v>0</v>
      </c>
      <c r="I112" s="65">
        <f t="shared" si="63"/>
        <v>317223.57024793391</v>
      </c>
      <c r="J112" s="65">
        <f t="shared" si="63"/>
        <v>190124.97520661156</v>
      </c>
      <c r="K112" s="65">
        <f t="shared" si="63"/>
        <v>755488.36363636365</v>
      </c>
      <c r="L112" s="65">
        <f t="shared" si="63"/>
        <v>7259460.23553719</v>
      </c>
      <c r="M112" s="65">
        <f t="shared" si="63"/>
        <v>8173381.6239669425</v>
      </c>
      <c r="N112" s="65">
        <f t="shared" si="63"/>
        <v>2959266.2052892563</v>
      </c>
      <c r="O112" s="65">
        <f t="shared" si="63"/>
        <v>1606899.173553719</v>
      </c>
      <c r="P112" s="65">
        <f t="shared" si="63"/>
        <v>0</v>
      </c>
      <c r="Q112" s="65">
        <f t="shared" si="63"/>
        <v>0</v>
      </c>
      <c r="R112" s="65">
        <f t="shared" si="63"/>
        <v>0</v>
      </c>
      <c r="S112" s="65">
        <f t="shared" si="63"/>
        <v>0</v>
      </c>
      <c r="T112" s="65">
        <f t="shared" si="63"/>
        <v>0</v>
      </c>
      <c r="U112" s="65">
        <f t="shared" si="63"/>
        <v>0</v>
      </c>
      <c r="V112" s="65">
        <f t="shared" si="63"/>
        <v>0</v>
      </c>
      <c r="W112" s="65">
        <f t="shared" si="63"/>
        <v>0</v>
      </c>
      <c r="X112" s="65">
        <f t="shared" si="63"/>
        <v>0</v>
      </c>
      <c r="Y112" s="65">
        <f t="shared" si="63"/>
        <v>0</v>
      </c>
      <c r="Z112" s="65">
        <f t="shared" si="63"/>
        <v>0</v>
      </c>
      <c r="AA112" s="65">
        <f t="shared" si="63"/>
        <v>0</v>
      </c>
      <c r="AB112" s="65">
        <f t="shared" si="63"/>
        <v>0</v>
      </c>
      <c r="AC112" s="65">
        <f t="shared" si="63"/>
        <v>0</v>
      </c>
      <c r="AD112" s="65">
        <f t="shared" si="63"/>
        <v>0</v>
      </c>
      <c r="AE112" s="65">
        <f t="shared" si="63"/>
        <v>0</v>
      </c>
      <c r="AF112" s="65">
        <f t="shared" si="63"/>
        <v>0</v>
      </c>
      <c r="AG112" s="65">
        <f t="shared" si="63"/>
        <v>0</v>
      </c>
      <c r="AH112" s="65">
        <f t="shared" si="63"/>
        <v>0</v>
      </c>
      <c r="AI112" s="65">
        <f t="shared" si="63"/>
        <v>0</v>
      </c>
      <c r="AJ112" s="65">
        <f t="shared" si="63"/>
        <v>0</v>
      </c>
      <c r="AK112" s="65">
        <f t="shared" si="63"/>
        <v>209363.05785123969</v>
      </c>
      <c r="AL112" s="65">
        <f t="shared" si="63"/>
        <v>0</v>
      </c>
      <c r="AM112" s="65">
        <f t="shared" si="63"/>
        <v>0</v>
      </c>
      <c r="AN112" s="65">
        <f t="shared" ref="AN112:BS112" si="64">SUMPRODUCT($DG12:$DG20,AN12:AN20,1/($DG12:$DG20+100))+SUMPRODUCT($DG23:$DG31,AN23:AN31,1/($DG23:$DG31+100))+SUMPRODUCT($DG34:$DG42,AN34:AN42,1/($DG34:$DG42+100))+SUMPRODUCT($DG46:$DG53,AN46:AN53,1/($DG46:$DG53+100))+SUMPRODUCT($DG56:$DG64,AN56:AN64,1/($DG56:$DG64+100))+SUMPRODUCT($DG67:$DG75,AN67:AN75,1/($DG67:$DG75+100))+SUMPRODUCT($DG78:$DG86,AN78:AN86,1/($DG78:$DG86+100))</f>
        <v>1003100.5785123968</v>
      </c>
      <c r="AO112" s="65">
        <f t="shared" si="64"/>
        <v>3682393.3884297521</v>
      </c>
      <c r="AP112" s="65">
        <f t="shared" si="64"/>
        <v>0</v>
      </c>
      <c r="AQ112" s="65">
        <f t="shared" si="64"/>
        <v>0</v>
      </c>
      <c r="AR112" s="65">
        <f t="shared" si="64"/>
        <v>0</v>
      </c>
      <c r="AS112" s="65">
        <f t="shared" si="64"/>
        <v>0</v>
      </c>
      <c r="AT112" s="65">
        <f t="shared" si="64"/>
        <v>0</v>
      </c>
      <c r="AU112" s="65">
        <f t="shared" si="64"/>
        <v>0</v>
      </c>
      <c r="AV112" s="65">
        <f t="shared" si="64"/>
        <v>0</v>
      </c>
      <c r="AW112" s="65">
        <f t="shared" si="64"/>
        <v>0</v>
      </c>
      <c r="AX112" s="65">
        <f t="shared" si="64"/>
        <v>0</v>
      </c>
      <c r="AY112" s="65">
        <f t="shared" si="64"/>
        <v>0</v>
      </c>
      <c r="AZ112" s="65">
        <f t="shared" si="64"/>
        <v>0</v>
      </c>
      <c r="BA112" s="65">
        <f t="shared" si="64"/>
        <v>0</v>
      </c>
      <c r="BB112" s="65">
        <f t="shared" si="64"/>
        <v>0</v>
      </c>
      <c r="BC112" s="65">
        <f t="shared" si="64"/>
        <v>0</v>
      </c>
      <c r="BD112" s="65">
        <f t="shared" si="64"/>
        <v>0</v>
      </c>
      <c r="BE112" s="65">
        <f t="shared" si="64"/>
        <v>0</v>
      </c>
      <c r="BF112" s="65">
        <f t="shared" si="64"/>
        <v>0</v>
      </c>
      <c r="BG112" s="65">
        <f t="shared" si="64"/>
        <v>0</v>
      </c>
      <c r="BH112" s="65">
        <f t="shared" si="64"/>
        <v>0</v>
      </c>
      <c r="BI112" s="65">
        <f t="shared" si="64"/>
        <v>0</v>
      </c>
      <c r="BJ112" s="65">
        <f t="shared" si="64"/>
        <v>0</v>
      </c>
      <c r="BK112" s="65">
        <f t="shared" si="64"/>
        <v>0</v>
      </c>
      <c r="BL112" s="65">
        <f t="shared" si="64"/>
        <v>0</v>
      </c>
      <c r="BM112" s="65">
        <f t="shared" si="64"/>
        <v>0</v>
      </c>
      <c r="BN112" s="65">
        <f t="shared" si="64"/>
        <v>0</v>
      </c>
      <c r="BO112" s="65">
        <f t="shared" si="64"/>
        <v>0</v>
      </c>
      <c r="BP112" s="65">
        <f t="shared" si="64"/>
        <v>0</v>
      </c>
      <c r="BQ112" s="65">
        <f t="shared" si="64"/>
        <v>0</v>
      </c>
      <c r="BR112" s="65">
        <f t="shared" si="64"/>
        <v>0</v>
      </c>
      <c r="BS112" s="65">
        <f t="shared" si="64"/>
        <v>0</v>
      </c>
      <c r="BT112" s="65">
        <f t="shared" ref="BT112:DC112" si="65">SUMPRODUCT($DG12:$DG20,BT12:BT20,1/($DG12:$DG20+100))+SUMPRODUCT($DG23:$DG31,BT23:BT31,1/($DG23:$DG31+100))+SUMPRODUCT($DG34:$DG42,BT34:BT42,1/($DG34:$DG42+100))+SUMPRODUCT($DG46:$DG53,BT46:BT53,1/($DG46:$DG53+100))+SUMPRODUCT($DG56:$DG64,BT56:BT64,1/($DG56:$DG64+100))+SUMPRODUCT($DG67:$DG75,BT67:BT75,1/($DG67:$DG75+100))+SUMPRODUCT($DG78:$DG86,BT78:BT86,1/($DG78:$DG86+100))</f>
        <v>0</v>
      </c>
      <c r="BU112" s="65">
        <f t="shared" si="65"/>
        <v>0</v>
      </c>
      <c r="BV112" s="65">
        <f t="shared" si="65"/>
        <v>0</v>
      </c>
      <c r="BW112" s="65">
        <f t="shared" si="65"/>
        <v>0</v>
      </c>
      <c r="BX112" s="65">
        <f t="shared" si="65"/>
        <v>0</v>
      </c>
      <c r="BY112" s="65">
        <f t="shared" si="65"/>
        <v>0</v>
      </c>
      <c r="BZ112" s="65">
        <f t="shared" si="65"/>
        <v>0</v>
      </c>
      <c r="CA112" s="65">
        <f t="shared" si="65"/>
        <v>0</v>
      </c>
      <c r="CB112" s="65">
        <f t="shared" si="65"/>
        <v>0</v>
      </c>
      <c r="CC112" s="65">
        <f t="shared" si="65"/>
        <v>0</v>
      </c>
      <c r="CD112" s="65">
        <f t="shared" si="65"/>
        <v>0</v>
      </c>
      <c r="CE112" s="65">
        <f t="shared" si="65"/>
        <v>0</v>
      </c>
      <c r="CF112" s="65">
        <f t="shared" si="65"/>
        <v>0</v>
      </c>
      <c r="CG112" s="65">
        <f t="shared" si="65"/>
        <v>0</v>
      </c>
      <c r="CH112" s="65">
        <f t="shared" si="65"/>
        <v>0</v>
      </c>
      <c r="CI112" s="65">
        <f t="shared" si="65"/>
        <v>0</v>
      </c>
      <c r="CJ112" s="65">
        <f t="shared" si="65"/>
        <v>0</v>
      </c>
      <c r="CK112" s="65">
        <f t="shared" si="65"/>
        <v>0</v>
      </c>
      <c r="CL112" s="65">
        <f t="shared" si="65"/>
        <v>0</v>
      </c>
      <c r="CM112" s="65">
        <f t="shared" si="65"/>
        <v>0</v>
      </c>
      <c r="CN112" s="65">
        <f t="shared" si="65"/>
        <v>0</v>
      </c>
      <c r="CO112" s="65">
        <f t="shared" si="65"/>
        <v>0</v>
      </c>
      <c r="CP112" s="65">
        <f t="shared" si="65"/>
        <v>0</v>
      </c>
      <c r="CQ112" s="65">
        <f t="shared" si="65"/>
        <v>0</v>
      </c>
      <c r="CR112" s="65">
        <f t="shared" si="65"/>
        <v>0</v>
      </c>
      <c r="CS112" s="65">
        <f t="shared" si="65"/>
        <v>0</v>
      </c>
      <c r="CT112" s="65">
        <f t="shared" si="65"/>
        <v>0</v>
      </c>
      <c r="CU112" s="65">
        <f t="shared" si="65"/>
        <v>0</v>
      </c>
      <c r="CV112" s="65">
        <f t="shared" si="65"/>
        <v>0</v>
      </c>
      <c r="CW112" s="65">
        <f t="shared" si="65"/>
        <v>0</v>
      </c>
      <c r="CX112" s="65">
        <f t="shared" si="65"/>
        <v>0</v>
      </c>
      <c r="CY112" s="65">
        <f t="shared" si="65"/>
        <v>0</v>
      </c>
      <c r="CZ112" s="65">
        <f t="shared" si="65"/>
        <v>0</v>
      </c>
      <c r="DA112" s="65">
        <f t="shared" si="65"/>
        <v>0</v>
      </c>
      <c r="DB112" s="65">
        <f t="shared" si="65"/>
        <v>0</v>
      </c>
      <c r="DC112" s="65">
        <f t="shared" si="65"/>
        <v>0</v>
      </c>
      <c r="DF112" s="45">
        <f t="shared" si="47"/>
        <v>10</v>
      </c>
    </row>
    <row r="113" spans="1:110" ht="15" customHeight="1">
      <c r="A113" s="123"/>
      <c r="B113" s="5" t="s">
        <v>151</v>
      </c>
      <c r="C113" s="24" t="s">
        <v>200</v>
      </c>
      <c r="D113" s="5"/>
      <c r="E113" s="5"/>
      <c r="F113" s="34">
        <f>H113+NPV(FD,I113:INDEX(I113:DC113,PAL))</f>
        <v>-1833850.7121826634</v>
      </c>
      <c r="G113" s="34">
        <f>SUMIF($H$5:$DC$5,"&lt;="&amp;PAL,$H113:$DC113)</f>
        <v>-3192173.8489532629</v>
      </c>
      <c r="H113" s="65">
        <f t="shared" ref="H113:AM113" si="66">SUMPRODUCT($DG89:$DG98,H89:H98,1/($DG89:$DG98+100))</f>
        <v>0</v>
      </c>
      <c r="I113" s="65">
        <f t="shared" si="66"/>
        <v>0</v>
      </c>
      <c r="J113" s="65">
        <f t="shared" si="66"/>
        <v>-41062.129586776857</v>
      </c>
      <c r="K113" s="65">
        <f t="shared" si="66"/>
        <v>-759965.12681275862</v>
      </c>
      <c r="L113" s="65">
        <f t="shared" si="66"/>
        <v>-23486.449126808104</v>
      </c>
      <c r="M113" s="65">
        <f t="shared" si="66"/>
        <v>-224106.56482928744</v>
      </c>
      <c r="N113" s="65">
        <f t="shared" si="66"/>
        <v>-23486.449126808104</v>
      </c>
      <c r="O113" s="65">
        <f t="shared" si="66"/>
        <v>-23486.449126808104</v>
      </c>
      <c r="P113" s="65">
        <f t="shared" si="66"/>
        <v>-23486.449126808104</v>
      </c>
      <c r="Q113" s="65">
        <f t="shared" si="66"/>
        <v>-23486.449126808104</v>
      </c>
      <c r="R113" s="65">
        <f t="shared" si="66"/>
        <v>-23486.449126808104</v>
      </c>
      <c r="S113" s="65">
        <f t="shared" si="66"/>
        <v>-23486.449126808104</v>
      </c>
      <c r="T113" s="65">
        <f t="shared" si="66"/>
        <v>-55701.389787965127</v>
      </c>
      <c r="U113" s="65">
        <f t="shared" si="66"/>
        <v>-576655.93937474198</v>
      </c>
      <c r="V113" s="65">
        <f t="shared" si="66"/>
        <v>-24296.931110279176</v>
      </c>
      <c r="W113" s="65">
        <f t="shared" si="66"/>
        <v>-174762.01788713867</v>
      </c>
      <c r="X113" s="65">
        <f t="shared" si="66"/>
        <v>-24296.931110279176</v>
      </c>
      <c r="Y113" s="65">
        <f t="shared" si="66"/>
        <v>7107.5275674067707</v>
      </c>
      <c r="Z113" s="65">
        <f t="shared" si="66"/>
        <v>528062.07715418364</v>
      </c>
      <c r="AA113" s="65">
        <f t="shared" si="66"/>
        <v>-24296.931110279176</v>
      </c>
      <c r="AB113" s="65">
        <f t="shared" si="66"/>
        <v>126168.15566658032</v>
      </c>
      <c r="AC113" s="65">
        <f t="shared" si="66"/>
        <v>-24296.931110279176</v>
      </c>
      <c r="AD113" s="65">
        <f t="shared" si="66"/>
        <v>-76637.695573089106</v>
      </c>
      <c r="AE113" s="65">
        <f t="shared" si="66"/>
        <v>-944895.27821771719</v>
      </c>
      <c r="AF113" s="65">
        <f t="shared" si="66"/>
        <v>-24296.931110279176</v>
      </c>
      <c r="AG113" s="65">
        <f t="shared" si="66"/>
        <v>-275072.07573837839</v>
      </c>
      <c r="AH113" s="65">
        <f t="shared" si="66"/>
        <v>-24296.931110279176</v>
      </c>
      <c r="AI113" s="65">
        <f t="shared" si="66"/>
        <v>9201.1581459191693</v>
      </c>
      <c r="AJ113" s="65">
        <f t="shared" si="66"/>
        <v>564886.01103848114</v>
      </c>
      <c r="AK113" s="65">
        <f t="shared" si="66"/>
        <v>-24296.931110279176</v>
      </c>
      <c r="AL113" s="65">
        <f t="shared" si="66"/>
        <v>136199.16145170431</v>
      </c>
      <c r="AM113" s="65">
        <f t="shared" si="66"/>
        <v>-24296.931110279176</v>
      </c>
      <c r="AN113" s="65">
        <f t="shared" ref="AN113:BS113" si="67">SUMPRODUCT($DG89:$DG98,AN89:AN98,1/($DG89:$DG98+100))</f>
        <v>-66169.542680527113</v>
      </c>
      <c r="AO113" s="65">
        <f t="shared" si="67"/>
        <v>-760775.60879622959</v>
      </c>
      <c r="AP113" s="65">
        <f t="shared" si="67"/>
        <v>-24296.931110279176</v>
      </c>
      <c r="AQ113" s="65">
        <f t="shared" si="67"/>
        <v>-224917.04681275852</v>
      </c>
      <c r="AR113" s="65">
        <f t="shared" si="67"/>
        <v>-27799.772763171739</v>
      </c>
      <c r="AS113" s="65">
        <f t="shared" si="67"/>
        <v>-27799.772763171739</v>
      </c>
      <c r="AT113" s="65">
        <f t="shared" si="67"/>
        <v>-27799.772763171739</v>
      </c>
      <c r="AU113" s="65">
        <f t="shared" si="67"/>
        <v>-27799.772763171739</v>
      </c>
      <c r="AV113" s="65">
        <f t="shared" si="67"/>
        <v>-27799.772763171739</v>
      </c>
      <c r="AW113" s="65">
        <f t="shared" si="67"/>
        <v>-27799.772763171739</v>
      </c>
      <c r="AX113" s="65">
        <f t="shared" si="67"/>
        <v>-27799.772763171739</v>
      </c>
      <c r="AY113" s="65">
        <f t="shared" si="67"/>
        <v>-27799.772763171739</v>
      </c>
      <c r="AZ113" s="65">
        <f t="shared" si="67"/>
        <v>-27799.772763171739</v>
      </c>
      <c r="BA113" s="65">
        <f t="shared" si="67"/>
        <v>-27799.772763171739</v>
      </c>
      <c r="BB113" s="65">
        <f t="shared" si="67"/>
        <v>-27799.772763171739</v>
      </c>
      <c r="BC113" s="65">
        <f t="shared" si="67"/>
        <v>-27799.772763171739</v>
      </c>
      <c r="BD113" s="65">
        <f t="shared" si="67"/>
        <v>-27799.772763171739</v>
      </c>
      <c r="BE113" s="65">
        <f t="shared" si="67"/>
        <v>-27799.772763171739</v>
      </c>
      <c r="BF113" s="65">
        <f t="shared" si="67"/>
        <v>-27799.772763171739</v>
      </c>
      <c r="BG113" s="65">
        <f t="shared" si="67"/>
        <v>-27799.772763171739</v>
      </c>
      <c r="BH113" s="65">
        <f t="shared" si="67"/>
        <v>-27799.772763171739</v>
      </c>
      <c r="BI113" s="65">
        <f t="shared" si="67"/>
        <v>-27799.772763171739</v>
      </c>
      <c r="BJ113" s="65">
        <f t="shared" si="67"/>
        <v>-27799.772763171739</v>
      </c>
      <c r="BK113" s="65">
        <f t="shared" si="67"/>
        <v>-27799.772763171739</v>
      </c>
      <c r="BL113" s="65">
        <f t="shared" si="67"/>
        <v>-27799.772763171739</v>
      </c>
      <c r="BM113" s="65">
        <f t="shared" si="67"/>
        <v>-27799.772763171739</v>
      </c>
      <c r="BN113" s="65">
        <f t="shared" si="67"/>
        <v>-27799.772763171739</v>
      </c>
      <c r="BO113" s="65">
        <f t="shared" si="67"/>
        <v>-27799.772763171739</v>
      </c>
      <c r="BP113" s="65">
        <f t="shared" si="67"/>
        <v>-27799.772763171739</v>
      </c>
      <c r="BQ113" s="65">
        <f t="shared" si="67"/>
        <v>-27799.772763171739</v>
      </c>
      <c r="BR113" s="65">
        <f t="shared" si="67"/>
        <v>-27799.772763171739</v>
      </c>
      <c r="BS113" s="65">
        <f t="shared" si="67"/>
        <v>-27799.772763171739</v>
      </c>
      <c r="BT113" s="65">
        <f t="shared" ref="BT113:DC113" si="68">SUMPRODUCT($DG89:$DG98,BT89:BT98,1/($DG89:$DG98+100))</f>
        <v>-27799.772763171739</v>
      </c>
      <c r="BU113" s="65">
        <f t="shared" si="68"/>
        <v>-27799.772763171739</v>
      </c>
      <c r="BV113" s="65">
        <f t="shared" si="68"/>
        <v>-27799.772763171739</v>
      </c>
      <c r="BW113" s="65">
        <f t="shared" si="68"/>
        <v>-27799.772763171739</v>
      </c>
      <c r="BX113" s="65">
        <f t="shared" si="68"/>
        <v>-27799.772763171739</v>
      </c>
      <c r="BY113" s="65">
        <f t="shared" si="68"/>
        <v>-27799.772763171739</v>
      </c>
      <c r="BZ113" s="65">
        <f t="shared" si="68"/>
        <v>-27799.772763171739</v>
      </c>
      <c r="CA113" s="65">
        <f t="shared" si="68"/>
        <v>-27799.772763171739</v>
      </c>
      <c r="CB113" s="65">
        <f t="shared" si="68"/>
        <v>-27799.772763171739</v>
      </c>
      <c r="CC113" s="65">
        <f t="shared" si="68"/>
        <v>-27799.772763171739</v>
      </c>
      <c r="CD113" s="65">
        <f t="shared" si="68"/>
        <v>-27799.772763171739</v>
      </c>
      <c r="CE113" s="65">
        <f t="shared" si="68"/>
        <v>-27799.772763171739</v>
      </c>
      <c r="CF113" s="65">
        <f t="shared" si="68"/>
        <v>-27799.772763171739</v>
      </c>
      <c r="CG113" s="65">
        <f t="shared" si="68"/>
        <v>-27799.772763171739</v>
      </c>
      <c r="CH113" s="65">
        <f t="shared" si="68"/>
        <v>-27799.772763171739</v>
      </c>
      <c r="CI113" s="65">
        <f t="shared" si="68"/>
        <v>-27799.772763171739</v>
      </c>
      <c r="CJ113" s="65">
        <f t="shared" si="68"/>
        <v>-27799.772763171739</v>
      </c>
      <c r="CK113" s="65">
        <f t="shared" si="68"/>
        <v>-27799.772763171739</v>
      </c>
      <c r="CL113" s="65">
        <f t="shared" si="68"/>
        <v>-27799.772763171739</v>
      </c>
      <c r="CM113" s="65">
        <f t="shared" si="68"/>
        <v>-27799.772763171739</v>
      </c>
      <c r="CN113" s="65">
        <f t="shared" si="68"/>
        <v>-27799.772763171739</v>
      </c>
      <c r="CO113" s="65">
        <f t="shared" si="68"/>
        <v>-27799.772763171739</v>
      </c>
      <c r="CP113" s="65">
        <f t="shared" si="68"/>
        <v>-27799.772763171739</v>
      </c>
      <c r="CQ113" s="65">
        <f t="shared" si="68"/>
        <v>-27799.772763171739</v>
      </c>
      <c r="CR113" s="65">
        <f t="shared" si="68"/>
        <v>-27799.772763171739</v>
      </c>
      <c r="CS113" s="65">
        <f t="shared" si="68"/>
        <v>-27799.772763171739</v>
      </c>
      <c r="CT113" s="65">
        <f t="shared" si="68"/>
        <v>-27799.772763171739</v>
      </c>
      <c r="CU113" s="65">
        <f t="shared" si="68"/>
        <v>-27799.772763171739</v>
      </c>
      <c r="CV113" s="65">
        <f t="shared" si="68"/>
        <v>-27799.772763171739</v>
      </c>
      <c r="CW113" s="65">
        <f t="shared" si="68"/>
        <v>-27799.772763171739</v>
      </c>
      <c r="CX113" s="65">
        <f t="shared" si="68"/>
        <v>-27799.772763171739</v>
      </c>
      <c r="CY113" s="65">
        <f t="shared" si="68"/>
        <v>-27799.772763171739</v>
      </c>
      <c r="CZ113" s="65">
        <f t="shared" si="68"/>
        <v>-27799.772763171739</v>
      </c>
      <c r="DA113" s="65">
        <f t="shared" si="68"/>
        <v>-27799.772763171739</v>
      </c>
      <c r="DB113" s="65">
        <f t="shared" si="68"/>
        <v>-27799.772763171739</v>
      </c>
      <c r="DC113" s="65">
        <f t="shared" si="68"/>
        <v>-27799.772763171739</v>
      </c>
      <c r="DD113" s="64"/>
      <c r="DF113" s="45">
        <f t="shared" si="47"/>
        <v>98</v>
      </c>
    </row>
    <row r="114" spans="1:110" ht="15" customHeight="1">
      <c r="A114" s="123"/>
      <c r="B114" s="5" t="s">
        <v>198</v>
      </c>
      <c r="C114" s="24" t="s">
        <v>11</v>
      </c>
      <c r="D114" s="24"/>
      <c r="E114" s="5"/>
      <c r="F114" s="34">
        <f>H114+NPV(FD,I114:INDEX(I114:DC114,PAL))</f>
        <v>0</v>
      </c>
      <c r="G114" s="34">
        <f>SUMIF($H$5:$DC$5,"&lt;="&amp;PAL,$H114:$DC114)</f>
        <v>0</v>
      </c>
      <c r="H114" s="65">
        <f>SUMPRODUCT($DG100:$DG109,H100:H109,1/($DG100:$DG109+100))</f>
        <v>0</v>
      </c>
      <c r="I114" s="65">
        <f t="shared" ref="I114:BT114" si="69">SUMPRODUCT($DG100:$DG109,I100:I109,1/($DG100:$DG109+100))</f>
        <v>0</v>
      </c>
      <c r="J114" s="65">
        <f t="shared" si="69"/>
        <v>0</v>
      </c>
      <c r="K114" s="65">
        <f t="shared" si="69"/>
        <v>0</v>
      </c>
      <c r="L114" s="65">
        <f t="shared" si="69"/>
        <v>0</v>
      </c>
      <c r="M114" s="65">
        <f t="shared" si="69"/>
        <v>0</v>
      </c>
      <c r="N114" s="65">
        <f t="shared" si="69"/>
        <v>0</v>
      </c>
      <c r="O114" s="65">
        <f t="shared" si="69"/>
        <v>0</v>
      </c>
      <c r="P114" s="65">
        <f t="shared" si="69"/>
        <v>0</v>
      </c>
      <c r="Q114" s="65">
        <f t="shared" si="69"/>
        <v>0</v>
      </c>
      <c r="R114" s="65">
        <f t="shared" si="69"/>
        <v>0</v>
      </c>
      <c r="S114" s="65">
        <f t="shared" si="69"/>
        <v>0</v>
      </c>
      <c r="T114" s="65">
        <f t="shared" si="69"/>
        <v>0</v>
      </c>
      <c r="U114" s="65">
        <f t="shared" si="69"/>
        <v>0</v>
      </c>
      <c r="V114" s="65">
        <f t="shared" si="69"/>
        <v>0</v>
      </c>
      <c r="W114" s="65">
        <f t="shared" si="69"/>
        <v>0</v>
      </c>
      <c r="X114" s="65">
        <f t="shared" si="69"/>
        <v>0</v>
      </c>
      <c r="Y114" s="65">
        <f t="shared" si="69"/>
        <v>0</v>
      </c>
      <c r="Z114" s="65">
        <f t="shared" si="69"/>
        <v>0</v>
      </c>
      <c r="AA114" s="65">
        <f t="shared" si="69"/>
        <v>0</v>
      </c>
      <c r="AB114" s="65">
        <f t="shared" si="69"/>
        <v>0</v>
      </c>
      <c r="AC114" s="65">
        <f t="shared" si="69"/>
        <v>0</v>
      </c>
      <c r="AD114" s="65">
        <f t="shared" si="69"/>
        <v>0</v>
      </c>
      <c r="AE114" s="65">
        <f t="shared" si="69"/>
        <v>0</v>
      </c>
      <c r="AF114" s="65">
        <f t="shared" si="69"/>
        <v>0</v>
      </c>
      <c r="AG114" s="65">
        <f t="shared" si="69"/>
        <v>0</v>
      </c>
      <c r="AH114" s="65">
        <f t="shared" si="69"/>
        <v>0</v>
      </c>
      <c r="AI114" s="65">
        <f t="shared" si="69"/>
        <v>0</v>
      </c>
      <c r="AJ114" s="65">
        <f t="shared" si="69"/>
        <v>0</v>
      </c>
      <c r="AK114" s="65">
        <f t="shared" si="69"/>
        <v>0</v>
      </c>
      <c r="AL114" s="65">
        <f t="shared" si="69"/>
        <v>0</v>
      </c>
      <c r="AM114" s="65">
        <f t="shared" si="69"/>
        <v>0</v>
      </c>
      <c r="AN114" s="65">
        <f t="shared" si="69"/>
        <v>0</v>
      </c>
      <c r="AO114" s="65">
        <f t="shared" si="69"/>
        <v>0</v>
      </c>
      <c r="AP114" s="65">
        <f t="shared" si="69"/>
        <v>0</v>
      </c>
      <c r="AQ114" s="65">
        <f t="shared" si="69"/>
        <v>0</v>
      </c>
      <c r="AR114" s="65">
        <f t="shared" si="69"/>
        <v>0</v>
      </c>
      <c r="AS114" s="65">
        <f t="shared" si="69"/>
        <v>0</v>
      </c>
      <c r="AT114" s="65">
        <f t="shared" si="69"/>
        <v>0</v>
      </c>
      <c r="AU114" s="65">
        <f t="shared" si="69"/>
        <v>0</v>
      </c>
      <c r="AV114" s="65">
        <f t="shared" si="69"/>
        <v>0</v>
      </c>
      <c r="AW114" s="65">
        <f t="shared" si="69"/>
        <v>0</v>
      </c>
      <c r="AX114" s="65">
        <f t="shared" si="69"/>
        <v>0</v>
      </c>
      <c r="AY114" s="65">
        <f t="shared" si="69"/>
        <v>0</v>
      </c>
      <c r="AZ114" s="65">
        <f t="shared" si="69"/>
        <v>0</v>
      </c>
      <c r="BA114" s="65">
        <f t="shared" si="69"/>
        <v>0</v>
      </c>
      <c r="BB114" s="65">
        <f t="shared" si="69"/>
        <v>0</v>
      </c>
      <c r="BC114" s="65">
        <f t="shared" si="69"/>
        <v>0</v>
      </c>
      <c r="BD114" s="65">
        <f t="shared" si="69"/>
        <v>0</v>
      </c>
      <c r="BE114" s="65">
        <f t="shared" si="69"/>
        <v>0</v>
      </c>
      <c r="BF114" s="65">
        <f t="shared" si="69"/>
        <v>0</v>
      </c>
      <c r="BG114" s="65">
        <f t="shared" si="69"/>
        <v>0</v>
      </c>
      <c r="BH114" s="65">
        <f t="shared" si="69"/>
        <v>0</v>
      </c>
      <c r="BI114" s="65">
        <f t="shared" si="69"/>
        <v>0</v>
      </c>
      <c r="BJ114" s="65">
        <f t="shared" si="69"/>
        <v>0</v>
      </c>
      <c r="BK114" s="65">
        <f t="shared" si="69"/>
        <v>0</v>
      </c>
      <c r="BL114" s="65">
        <f t="shared" si="69"/>
        <v>0</v>
      </c>
      <c r="BM114" s="65">
        <f t="shared" si="69"/>
        <v>0</v>
      </c>
      <c r="BN114" s="65">
        <f t="shared" si="69"/>
        <v>0</v>
      </c>
      <c r="BO114" s="65">
        <f t="shared" si="69"/>
        <v>0</v>
      </c>
      <c r="BP114" s="65">
        <f t="shared" si="69"/>
        <v>0</v>
      </c>
      <c r="BQ114" s="65">
        <f t="shared" si="69"/>
        <v>0</v>
      </c>
      <c r="BR114" s="65">
        <f t="shared" si="69"/>
        <v>0</v>
      </c>
      <c r="BS114" s="65">
        <f t="shared" si="69"/>
        <v>0</v>
      </c>
      <c r="BT114" s="65">
        <f t="shared" si="69"/>
        <v>0</v>
      </c>
      <c r="BU114" s="65">
        <f t="shared" ref="BU114:DC114" si="70">SUMPRODUCT($DG100:$DG109,BU100:BU109,1/($DG100:$DG109+100))</f>
        <v>0</v>
      </c>
      <c r="BV114" s="65">
        <f t="shared" si="70"/>
        <v>0</v>
      </c>
      <c r="BW114" s="65">
        <f t="shared" si="70"/>
        <v>0</v>
      </c>
      <c r="BX114" s="65">
        <f t="shared" si="70"/>
        <v>0</v>
      </c>
      <c r="BY114" s="65">
        <f t="shared" si="70"/>
        <v>0</v>
      </c>
      <c r="BZ114" s="65">
        <f t="shared" si="70"/>
        <v>0</v>
      </c>
      <c r="CA114" s="65">
        <f t="shared" si="70"/>
        <v>0</v>
      </c>
      <c r="CB114" s="65">
        <f t="shared" si="70"/>
        <v>0</v>
      </c>
      <c r="CC114" s="65">
        <f t="shared" si="70"/>
        <v>0</v>
      </c>
      <c r="CD114" s="65">
        <f t="shared" si="70"/>
        <v>0</v>
      </c>
      <c r="CE114" s="65">
        <f t="shared" si="70"/>
        <v>0</v>
      </c>
      <c r="CF114" s="65">
        <f t="shared" si="70"/>
        <v>0</v>
      </c>
      <c r="CG114" s="65">
        <f t="shared" si="70"/>
        <v>0</v>
      </c>
      <c r="CH114" s="65">
        <f t="shared" si="70"/>
        <v>0</v>
      </c>
      <c r="CI114" s="65">
        <f t="shared" si="70"/>
        <v>0</v>
      </c>
      <c r="CJ114" s="65">
        <f t="shared" si="70"/>
        <v>0</v>
      </c>
      <c r="CK114" s="65">
        <f t="shared" si="70"/>
        <v>0</v>
      </c>
      <c r="CL114" s="65">
        <f t="shared" si="70"/>
        <v>0</v>
      </c>
      <c r="CM114" s="65">
        <f t="shared" si="70"/>
        <v>0</v>
      </c>
      <c r="CN114" s="65">
        <f t="shared" si="70"/>
        <v>0</v>
      </c>
      <c r="CO114" s="65">
        <f t="shared" si="70"/>
        <v>0</v>
      </c>
      <c r="CP114" s="65">
        <f t="shared" si="70"/>
        <v>0</v>
      </c>
      <c r="CQ114" s="65">
        <f t="shared" si="70"/>
        <v>0</v>
      </c>
      <c r="CR114" s="65">
        <f t="shared" si="70"/>
        <v>0</v>
      </c>
      <c r="CS114" s="65">
        <f t="shared" si="70"/>
        <v>0</v>
      </c>
      <c r="CT114" s="65">
        <f t="shared" si="70"/>
        <v>0</v>
      </c>
      <c r="CU114" s="65">
        <f t="shared" si="70"/>
        <v>0</v>
      </c>
      <c r="CV114" s="65">
        <f t="shared" si="70"/>
        <v>0</v>
      </c>
      <c r="CW114" s="65">
        <f t="shared" si="70"/>
        <v>0</v>
      </c>
      <c r="CX114" s="65">
        <f t="shared" si="70"/>
        <v>0</v>
      </c>
      <c r="CY114" s="65">
        <f t="shared" si="70"/>
        <v>0</v>
      </c>
      <c r="CZ114" s="65">
        <f t="shared" si="70"/>
        <v>0</v>
      </c>
      <c r="DA114" s="65">
        <f t="shared" si="70"/>
        <v>0</v>
      </c>
      <c r="DB114" s="65">
        <f t="shared" si="70"/>
        <v>0</v>
      </c>
      <c r="DC114" s="65">
        <f t="shared" si="70"/>
        <v>0</v>
      </c>
      <c r="DE114" s="45">
        <f>COUNTBLANK(H114:DC114)</f>
        <v>0</v>
      </c>
      <c r="DF114" s="45">
        <f t="shared" si="47"/>
        <v>0</v>
      </c>
    </row>
    <row r="115" spans="1:110" ht="31.5" customHeight="1">
      <c r="A115" s="123"/>
      <c r="B115" s="5" t="s">
        <v>26</v>
      </c>
      <c r="C115" s="182" t="str">
        <f>CONCATENATE("SIEKIAMAS REZULTATAS: ",IF(Result=0,"",Result),", matavimo vienetas: ",IF(Result_mat=0,"",Result_mat))</f>
        <v>SIEKIAMAS REZULTATAS: Žuvusių ir (ar) sunkiai sužeistų pervažų naudotojų skaičius, matavimo vienetas: asmenys</v>
      </c>
      <c r="D115" s="24"/>
      <c r="E115" s="5"/>
      <c r="F115" s="34">
        <f>H115+NPV(FD,I115:INDEX(I115:DC115,PAL))</f>
        <v>56.851163603206039</v>
      </c>
      <c r="G115" s="34">
        <f>SUMIF($H$5:$DC$5,"&lt;="&amp;PAL,$H115:$DC115)</f>
        <v>120</v>
      </c>
      <c r="H115" s="37">
        <v>0</v>
      </c>
      <c r="I115" s="37">
        <v>0</v>
      </c>
      <c r="J115" s="37">
        <v>0</v>
      </c>
      <c r="K115" s="37">
        <v>0</v>
      </c>
      <c r="L115" s="37">
        <v>0</v>
      </c>
      <c r="M115" s="37">
        <v>0</v>
      </c>
      <c r="N115" s="37">
        <v>4</v>
      </c>
      <c r="O115" s="37">
        <v>4</v>
      </c>
      <c r="P115" s="37">
        <v>4</v>
      </c>
      <c r="Q115" s="37">
        <v>4</v>
      </c>
      <c r="R115" s="37">
        <v>4</v>
      </c>
      <c r="S115" s="37">
        <v>4</v>
      </c>
      <c r="T115" s="37">
        <v>4</v>
      </c>
      <c r="U115" s="37">
        <v>4</v>
      </c>
      <c r="V115" s="37">
        <v>4</v>
      </c>
      <c r="W115" s="37">
        <v>4</v>
      </c>
      <c r="X115" s="37">
        <v>4</v>
      </c>
      <c r="Y115" s="37">
        <v>4</v>
      </c>
      <c r="Z115" s="37">
        <v>4</v>
      </c>
      <c r="AA115" s="37">
        <v>4</v>
      </c>
      <c r="AB115" s="37">
        <v>4</v>
      </c>
      <c r="AC115" s="37">
        <v>4</v>
      </c>
      <c r="AD115" s="37">
        <v>4</v>
      </c>
      <c r="AE115" s="37">
        <v>4</v>
      </c>
      <c r="AF115" s="37">
        <v>4</v>
      </c>
      <c r="AG115" s="37">
        <v>4</v>
      </c>
      <c r="AH115" s="37">
        <v>4</v>
      </c>
      <c r="AI115" s="37">
        <v>4</v>
      </c>
      <c r="AJ115" s="37">
        <v>4</v>
      </c>
      <c r="AK115" s="37">
        <v>4</v>
      </c>
      <c r="AL115" s="37">
        <v>4</v>
      </c>
      <c r="AM115" s="37">
        <v>4</v>
      </c>
      <c r="AN115" s="37">
        <v>4</v>
      </c>
      <c r="AO115" s="37">
        <v>4</v>
      </c>
      <c r="AP115" s="37">
        <v>4</v>
      </c>
      <c r="AQ115" s="37">
        <v>4</v>
      </c>
      <c r="AR115" s="37">
        <v>0</v>
      </c>
      <c r="AS115" s="37">
        <v>0</v>
      </c>
      <c r="AT115" s="37">
        <v>0</v>
      </c>
      <c r="AU115" s="37">
        <v>0</v>
      </c>
      <c r="AV115" s="37">
        <v>0</v>
      </c>
      <c r="AW115" s="37">
        <v>0</v>
      </c>
      <c r="AX115" s="37">
        <v>0</v>
      </c>
      <c r="AY115" s="37">
        <v>0</v>
      </c>
      <c r="AZ115" s="37">
        <v>0</v>
      </c>
      <c r="BA115" s="37">
        <v>0</v>
      </c>
      <c r="BB115" s="37">
        <v>0</v>
      </c>
      <c r="BC115" s="37">
        <v>0</v>
      </c>
      <c r="BD115" s="37">
        <v>0</v>
      </c>
      <c r="BE115" s="37">
        <v>0</v>
      </c>
      <c r="BF115" s="37">
        <v>0</v>
      </c>
      <c r="BG115" s="37">
        <v>0</v>
      </c>
      <c r="BH115" s="37">
        <v>0</v>
      </c>
      <c r="BI115" s="37">
        <v>0</v>
      </c>
      <c r="BJ115" s="37">
        <v>0</v>
      </c>
      <c r="BK115" s="37">
        <v>0</v>
      </c>
      <c r="BL115" s="37">
        <v>0</v>
      </c>
      <c r="BM115" s="37">
        <v>0</v>
      </c>
      <c r="BN115" s="37">
        <v>0</v>
      </c>
      <c r="BO115" s="37">
        <v>0</v>
      </c>
      <c r="BP115" s="37">
        <v>0</v>
      </c>
      <c r="BQ115" s="37">
        <v>0</v>
      </c>
      <c r="BR115" s="37">
        <v>0</v>
      </c>
      <c r="BS115" s="37">
        <v>0</v>
      </c>
      <c r="BT115" s="37">
        <v>0</v>
      </c>
      <c r="BU115" s="37">
        <v>0</v>
      </c>
      <c r="BV115" s="37">
        <v>0</v>
      </c>
      <c r="BW115" s="37">
        <v>0</v>
      </c>
      <c r="BX115" s="37">
        <v>0</v>
      </c>
      <c r="BY115" s="37">
        <v>0</v>
      </c>
      <c r="BZ115" s="37">
        <v>0</v>
      </c>
      <c r="CA115" s="37">
        <v>0</v>
      </c>
      <c r="CB115" s="37">
        <v>0</v>
      </c>
      <c r="CC115" s="37">
        <v>0</v>
      </c>
      <c r="CD115" s="37">
        <v>0</v>
      </c>
      <c r="CE115" s="37">
        <v>0</v>
      </c>
      <c r="CF115" s="37">
        <v>0</v>
      </c>
      <c r="CG115" s="37">
        <v>0</v>
      </c>
      <c r="CH115" s="37">
        <v>0</v>
      </c>
      <c r="CI115" s="37">
        <v>0</v>
      </c>
      <c r="CJ115" s="37">
        <v>0</v>
      </c>
      <c r="CK115" s="37">
        <v>0</v>
      </c>
      <c r="CL115" s="37">
        <v>0</v>
      </c>
      <c r="CM115" s="37">
        <v>0</v>
      </c>
      <c r="CN115" s="37">
        <v>0</v>
      </c>
      <c r="CO115" s="37">
        <v>0</v>
      </c>
      <c r="CP115" s="37">
        <v>0</v>
      </c>
      <c r="CQ115" s="37">
        <v>0</v>
      </c>
      <c r="CR115" s="37">
        <v>0</v>
      </c>
      <c r="CS115" s="37">
        <v>0</v>
      </c>
      <c r="CT115" s="37">
        <v>0</v>
      </c>
      <c r="CU115" s="37">
        <v>0</v>
      </c>
      <c r="CV115" s="37">
        <v>0</v>
      </c>
      <c r="CW115" s="37">
        <v>0</v>
      </c>
      <c r="CX115" s="37">
        <v>0</v>
      </c>
      <c r="CY115" s="37">
        <v>0</v>
      </c>
      <c r="CZ115" s="37">
        <v>0</v>
      </c>
      <c r="DA115" s="37">
        <v>0</v>
      </c>
      <c r="DB115" s="37">
        <v>0</v>
      </c>
      <c r="DC115" s="37">
        <v>0</v>
      </c>
      <c r="DE115" s="45">
        <f t="shared" si="54"/>
        <v>0</v>
      </c>
      <c r="DF115" s="45">
        <f t="shared" si="47"/>
        <v>30</v>
      </c>
    </row>
    <row r="116" spans="1:110" ht="14.4">
      <c r="A116" s="123"/>
      <c r="B116" s="5" t="s">
        <v>17</v>
      </c>
      <c r="C116" s="15" t="s">
        <v>270</v>
      </c>
      <c r="D116" s="24"/>
      <c r="E116" s="5"/>
      <c r="F116" s="11">
        <f>SUM(F117-F125)</f>
        <v>59914378.550384142</v>
      </c>
      <c r="G116" s="34">
        <f>SUMIF($H$5:$DC$5,"&lt;="&amp;PAL,$H116:$DC116)</f>
        <v>167284247.93252593</v>
      </c>
      <c r="H116" s="11">
        <f>SUM(H117-H125)</f>
        <v>0</v>
      </c>
      <c r="I116" s="11">
        <f t="shared" ref="I116:BT116" si="71">SUM(I117-I125)</f>
        <v>0</v>
      </c>
      <c r="J116" s="11">
        <f t="shared" si="71"/>
        <v>171695.97324640994</v>
      </c>
      <c r="K116" s="11">
        <f t="shared" si="71"/>
        <v>230778.66158741311</v>
      </c>
      <c r="L116" s="11">
        <f t="shared" si="71"/>
        <v>267322.62717832701</v>
      </c>
      <c r="M116" s="11">
        <f t="shared" si="71"/>
        <v>282777.6670723969</v>
      </c>
      <c r="N116" s="11">
        <f t="shared" si="71"/>
        <v>2107414.0715178205</v>
      </c>
      <c r="O116" s="11">
        <f t="shared" si="71"/>
        <v>2952130.8977670288</v>
      </c>
      <c r="P116" s="11">
        <f t="shared" si="71"/>
        <v>3712907.206732573</v>
      </c>
      <c r="Q116" s="11">
        <f t="shared" si="71"/>
        <v>3827191.9727271558</v>
      </c>
      <c r="R116" s="11">
        <f t="shared" si="71"/>
        <v>3945544.659407231</v>
      </c>
      <c r="S116" s="11">
        <f t="shared" si="71"/>
        <v>4067003.2963343253</v>
      </c>
      <c r="T116" s="11">
        <f t="shared" si="71"/>
        <v>4192648.4807366468</v>
      </c>
      <c r="U116" s="11">
        <f t="shared" si="71"/>
        <v>4321522.1397426389</v>
      </c>
      <c r="V116" s="11">
        <f t="shared" si="71"/>
        <v>4454469.5370321739</v>
      </c>
      <c r="W116" s="11">
        <f t="shared" si="71"/>
        <v>4591014.6606769506</v>
      </c>
      <c r="X116" s="11">
        <f t="shared" si="71"/>
        <v>4731767.8282651566</v>
      </c>
      <c r="Y116" s="11">
        <f t="shared" si="71"/>
        <v>4877756.676379499</v>
      </c>
      <c r="Z116" s="11">
        <f t="shared" si="71"/>
        <v>5027793.9583719475</v>
      </c>
      <c r="AA116" s="11">
        <f t="shared" si="71"/>
        <v>5182257.2775928043</v>
      </c>
      <c r="AB116" s="11">
        <f t="shared" si="71"/>
        <v>5342181.2522451226</v>
      </c>
      <c r="AC116" s="11">
        <f t="shared" si="71"/>
        <v>5506385.2057447489</v>
      </c>
      <c r="AD116" s="11">
        <f t="shared" si="71"/>
        <v>5675254.5015878035</v>
      </c>
      <c r="AE116" s="11">
        <f t="shared" si="71"/>
        <v>5851027.6617823401</v>
      </c>
      <c r="AF116" s="11">
        <f t="shared" si="71"/>
        <v>6031638.2985505331</v>
      </c>
      <c r="AG116" s="11">
        <f t="shared" si="71"/>
        <v>6215916.8787190663</v>
      </c>
      <c r="AH116" s="11">
        <f t="shared" si="71"/>
        <v>6407369.968613035</v>
      </c>
      <c r="AI116" s="11">
        <f t="shared" si="71"/>
        <v>6604179.3227447774</v>
      </c>
      <c r="AJ116" s="11">
        <f t="shared" si="71"/>
        <v>6807401.3494783733</v>
      </c>
      <c r="AK116" s="11">
        <f t="shared" si="71"/>
        <v>7017138.156221617</v>
      </c>
      <c r="AL116" s="11">
        <f t="shared" si="71"/>
        <v>7233495.0780231785</v>
      </c>
      <c r="AM116" s="11">
        <f t="shared" si="71"/>
        <v>7456820.2603901383</v>
      </c>
      <c r="AN116" s="11">
        <f t="shared" si="71"/>
        <v>7685248.0923817344</v>
      </c>
      <c r="AO116" s="11">
        <f t="shared" si="71"/>
        <v>7922371.4276740737</v>
      </c>
      <c r="AP116" s="11">
        <f t="shared" si="71"/>
        <v>8166092.2602573289</v>
      </c>
      <c r="AQ116" s="11">
        <f t="shared" si="71"/>
        <v>8417730.6257435363</v>
      </c>
      <c r="AR116" s="11">
        <f t="shared" si="71"/>
        <v>0</v>
      </c>
      <c r="AS116" s="11">
        <f t="shared" si="71"/>
        <v>0</v>
      </c>
      <c r="AT116" s="11">
        <f t="shared" si="71"/>
        <v>0</v>
      </c>
      <c r="AU116" s="11">
        <f t="shared" si="71"/>
        <v>0</v>
      </c>
      <c r="AV116" s="11">
        <f t="shared" si="71"/>
        <v>0</v>
      </c>
      <c r="AW116" s="11">
        <f t="shared" si="71"/>
        <v>0</v>
      </c>
      <c r="AX116" s="11">
        <f t="shared" si="71"/>
        <v>0</v>
      </c>
      <c r="AY116" s="11">
        <f t="shared" si="71"/>
        <v>0</v>
      </c>
      <c r="AZ116" s="11">
        <f t="shared" si="71"/>
        <v>0</v>
      </c>
      <c r="BA116" s="11">
        <f t="shared" si="71"/>
        <v>0</v>
      </c>
      <c r="BB116" s="11">
        <f t="shared" si="71"/>
        <v>0</v>
      </c>
      <c r="BC116" s="11">
        <f t="shared" si="71"/>
        <v>0</v>
      </c>
      <c r="BD116" s="11">
        <f t="shared" si="71"/>
        <v>0</v>
      </c>
      <c r="BE116" s="11">
        <f t="shared" si="71"/>
        <v>0</v>
      </c>
      <c r="BF116" s="11">
        <f t="shared" si="71"/>
        <v>0</v>
      </c>
      <c r="BG116" s="11">
        <f t="shared" si="71"/>
        <v>0</v>
      </c>
      <c r="BH116" s="11">
        <f t="shared" si="71"/>
        <v>0</v>
      </c>
      <c r="BI116" s="11">
        <f t="shared" si="71"/>
        <v>0</v>
      </c>
      <c r="BJ116" s="11">
        <f t="shared" si="71"/>
        <v>0</v>
      </c>
      <c r="BK116" s="11">
        <f t="shared" si="71"/>
        <v>0</v>
      </c>
      <c r="BL116" s="11">
        <f t="shared" si="71"/>
        <v>0</v>
      </c>
      <c r="BM116" s="11">
        <f t="shared" si="71"/>
        <v>0</v>
      </c>
      <c r="BN116" s="11">
        <f t="shared" si="71"/>
        <v>0</v>
      </c>
      <c r="BO116" s="11">
        <f t="shared" si="71"/>
        <v>0</v>
      </c>
      <c r="BP116" s="11">
        <f t="shared" si="71"/>
        <v>0</v>
      </c>
      <c r="BQ116" s="11">
        <f t="shared" si="71"/>
        <v>0</v>
      </c>
      <c r="BR116" s="11">
        <f t="shared" si="71"/>
        <v>0</v>
      </c>
      <c r="BS116" s="11">
        <f t="shared" si="71"/>
        <v>0</v>
      </c>
      <c r="BT116" s="11">
        <f t="shared" si="71"/>
        <v>0</v>
      </c>
      <c r="BU116" s="11">
        <f t="shared" ref="BU116:DC116" si="72">SUM(BU117-BU125)</f>
        <v>0</v>
      </c>
      <c r="BV116" s="11">
        <f t="shared" si="72"/>
        <v>0</v>
      </c>
      <c r="BW116" s="11">
        <f t="shared" si="72"/>
        <v>0</v>
      </c>
      <c r="BX116" s="11">
        <f t="shared" si="72"/>
        <v>0</v>
      </c>
      <c r="BY116" s="11">
        <f t="shared" si="72"/>
        <v>0</v>
      </c>
      <c r="BZ116" s="11">
        <f t="shared" si="72"/>
        <v>0</v>
      </c>
      <c r="CA116" s="11">
        <f t="shared" si="72"/>
        <v>0</v>
      </c>
      <c r="CB116" s="11">
        <f t="shared" si="72"/>
        <v>0</v>
      </c>
      <c r="CC116" s="11">
        <f t="shared" si="72"/>
        <v>0</v>
      </c>
      <c r="CD116" s="11">
        <f t="shared" si="72"/>
        <v>0</v>
      </c>
      <c r="CE116" s="11">
        <f t="shared" si="72"/>
        <v>0</v>
      </c>
      <c r="CF116" s="11">
        <f t="shared" si="72"/>
        <v>0</v>
      </c>
      <c r="CG116" s="11">
        <f t="shared" si="72"/>
        <v>0</v>
      </c>
      <c r="CH116" s="11">
        <f t="shared" si="72"/>
        <v>0</v>
      </c>
      <c r="CI116" s="11">
        <f t="shared" si="72"/>
        <v>0</v>
      </c>
      <c r="CJ116" s="11">
        <f t="shared" si="72"/>
        <v>0</v>
      </c>
      <c r="CK116" s="11">
        <f t="shared" si="72"/>
        <v>0</v>
      </c>
      <c r="CL116" s="11">
        <f t="shared" si="72"/>
        <v>0</v>
      </c>
      <c r="CM116" s="11">
        <f t="shared" si="72"/>
        <v>0</v>
      </c>
      <c r="CN116" s="11">
        <f t="shared" si="72"/>
        <v>0</v>
      </c>
      <c r="CO116" s="11">
        <f t="shared" si="72"/>
        <v>0</v>
      </c>
      <c r="CP116" s="11">
        <f t="shared" si="72"/>
        <v>0</v>
      </c>
      <c r="CQ116" s="11">
        <f t="shared" si="72"/>
        <v>0</v>
      </c>
      <c r="CR116" s="11">
        <f t="shared" si="72"/>
        <v>0</v>
      </c>
      <c r="CS116" s="11">
        <f t="shared" si="72"/>
        <v>0</v>
      </c>
      <c r="CT116" s="11">
        <f t="shared" si="72"/>
        <v>0</v>
      </c>
      <c r="CU116" s="11">
        <f t="shared" si="72"/>
        <v>0</v>
      </c>
      <c r="CV116" s="11">
        <f t="shared" si="72"/>
        <v>0</v>
      </c>
      <c r="CW116" s="11">
        <f t="shared" si="72"/>
        <v>0</v>
      </c>
      <c r="CX116" s="11">
        <f t="shared" si="72"/>
        <v>0</v>
      </c>
      <c r="CY116" s="11">
        <f t="shared" si="72"/>
        <v>0</v>
      </c>
      <c r="CZ116" s="11">
        <f t="shared" si="72"/>
        <v>0</v>
      </c>
      <c r="DA116" s="11">
        <f t="shared" si="72"/>
        <v>0</v>
      </c>
      <c r="DB116" s="11">
        <f t="shared" si="72"/>
        <v>0</v>
      </c>
      <c r="DC116" s="11">
        <f t="shared" si="72"/>
        <v>0</v>
      </c>
      <c r="DF116" s="45">
        <f t="shared" si="47"/>
        <v>34</v>
      </c>
    </row>
    <row r="117" spans="1:110" ht="14.4">
      <c r="A117" s="123"/>
      <c r="B117" s="5" t="s">
        <v>188</v>
      </c>
      <c r="C117" s="24" t="s">
        <v>271</v>
      </c>
      <c r="D117" s="24"/>
      <c r="E117" s="5"/>
      <c r="F117" s="11">
        <f>SUM(F118:F124)</f>
        <v>59914378.550384142</v>
      </c>
      <c r="G117" s="34">
        <f>SUMIF($H$5:$DC$5,"&lt;="&amp;PAL,$H117:$DC117)</f>
        <v>167284247.93252593</v>
      </c>
      <c r="H117" s="11">
        <f>SUM(H118:H124)</f>
        <v>0</v>
      </c>
      <c r="I117" s="11">
        <f t="shared" ref="I117:BT117" si="73">SUM(I118:I124)</f>
        <v>0</v>
      </c>
      <c r="J117" s="11">
        <f t="shared" si="73"/>
        <v>171695.97324640994</v>
      </c>
      <c r="K117" s="11">
        <f t="shared" si="73"/>
        <v>230778.66158741311</v>
      </c>
      <c r="L117" s="11">
        <f t="shared" si="73"/>
        <v>267322.62717832701</v>
      </c>
      <c r="M117" s="11">
        <f t="shared" si="73"/>
        <v>282777.6670723969</v>
      </c>
      <c r="N117" s="11">
        <f t="shared" si="73"/>
        <v>2107414.0715178205</v>
      </c>
      <c r="O117" s="11">
        <f t="shared" si="73"/>
        <v>2952130.8977670288</v>
      </c>
      <c r="P117" s="11">
        <f t="shared" si="73"/>
        <v>3712907.206732573</v>
      </c>
      <c r="Q117" s="11">
        <f t="shared" si="73"/>
        <v>3827191.9727271558</v>
      </c>
      <c r="R117" s="11">
        <f t="shared" si="73"/>
        <v>3945544.659407231</v>
      </c>
      <c r="S117" s="11">
        <f t="shared" si="73"/>
        <v>4067003.2963343253</v>
      </c>
      <c r="T117" s="11">
        <f t="shared" si="73"/>
        <v>4192648.4807366468</v>
      </c>
      <c r="U117" s="11">
        <f t="shared" si="73"/>
        <v>4321522.1397426389</v>
      </c>
      <c r="V117" s="11">
        <f t="shared" si="73"/>
        <v>4454469.5370321739</v>
      </c>
      <c r="W117" s="11">
        <f t="shared" si="73"/>
        <v>4591014.6606769506</v>
      </c>
      <c r="X117" s="11">
        <f t="shared" si="73"/>
        <v>4731767.8282651566</v>
      </c>
      <c r="Y117" s="11">
        <f t="shared" si="73"/>
        <v>4877756.676379499</v>
      </c>
      <c r="Z117" s="11">
        <f t="shared" si="73"/>
        <v>5027793.9583719475</v>
      </c>
      <c r="AA117" s="11">
        <f t="shared" si="73"/>
        <v>5182257.2775928043</v>
      </c>
      <c r="AB117" s="11">
        <f t="shared" si="73"/>
        <v>5342181.2522451226</v>
      </c>
      <c r="AC117" s="11">
        <f t="shared" si="73"/>
        <v>5506385.2057447489</v>
      </c>
      <c r="AD117" s="11">
        <f t="shared" si="73"/>
        <v>5675254.5015878035</v>
      </c>
      <c r="AE117" s="11">
        <f t="shared" si="73"/>
        <v>5851027.6617823401</v>
      </c>
      <c r="AF117" s="11">
        <f t="shared" si="73"/>
        <v>6031638.2985505331</v>
      </c>
      <c r="AG117" s="11">
        <f t="shared" si="73"/>
        <v>6215916.8787190663</v>
      </c>
      <c r="AH117" s="11">
        <f t="shared" si="73"/>
        <v>6407369.968613035</v>
      </c>
      <c r="AI117" s="11">
        <f t="shared" si="73"/>
        <v>6604179.3227447774</v>
      </c>
      <c r="AJ117" s="11">
        <f t="shared" si="73"/>
        <v>6807401.3494783733</v>
      </c>
      <c r="AK117" s="11">
        <f t="shared" si="73"/>
        <v>7017138.156221617</v>
      </c>
      <c r="AL117" s="11">
        <f t="shared" si="73"/>
        <v>7233495.0780231785</v>
      </c>
      <c r="AM117" s="11">
        <f t="shared" si="73"/>
        <v>7456820.2603901383</v>
      </c>
      <c r="AN117" s="11">
        <f t="shared" si="73"/>
        <v>7685248.0923817344</v>
      </c>
      <c r="AO117" s="11">
        <f t="shared" si="73"/>
        <v>7922371.4276740737</v>
      </c>
      <c r="AP117" s="11">
        <f t="shared" si="73"/>
        <v>8166092.2602573289</v>
      </c>
      <c r="AQ117" s="11">
        <f t="shared" si="73"/>
        <v>8417730.6257435363</v>
      </c>
      <c r="AR117" s="11">
        <f t="shared" si="73"/>
        <v>0</v>
      </c>
      <c r="AS117" s="11">
        <f t="shared" si="73"/>
        <v>0</v>
      </c>
      <c r="AT117" s="11">
        <f t="shared" si="73"/>
        <v>0</v>
      </c>
      <c r="AU117" s="11">
        <f t="shared" si="73"/>
        <v>0</v>
      </c>
      <c r="AV117" s="11">
        <f t="shared" si="73"/>
        <v>0</v>
      </c>
      <c r="AW117" s="11">
        <f t="shared" si="73"/>
        <v>0</v>
      </c>
      <c r="AX117" s="11">
        <f t="shared" si="73"/>
        <v>0</v>
      </c>
      <c r="AY117" s="11">
        <f t="shared" si="73"/>
        <v>0</v>
      </c>
      <c r="AZ117" s="11">
        <f t="shared" si="73"/>
        <v>0</v>
      </c>
      <c r="BA117" s="11">
        <f t="shared" si="73"/>
        <v>0</v>
      </c>
      <c r="BB117" s="11">
        <f t="shared" si="73"/>
        <v>0</v>
      </c>
      <c r="BC117" s="11">
        <f t="shared" si="73"/>
        <v>0</v>
      </c>
      <c r="BD117" s="11">
        <f t="shared" si="73"/>
        <v>0</v>
      </c>
      <c r="BE117" s="11">
        <f t="shared" si="73"/>
        <v>0</v>
      </c>
      <c r="BF117" s="11">
        <f t="shared" si="73"/>
        <v>0</v>
      </c>
      <c r="BG117" s="11">
        <f t="shared" si="73"/>
        <v>0</v>
      </c>
      <c r="BH117" s="11">
        <f t="shared" si="73"/>
        <v>0</v>
      </c>
      <c r="BI117" s="11">
        <f t="shared" si="73"/>
        <v>0</v>
      </c>
      <c r="BJ117" s="11">
        <f t="shared" si="73"/>
        <v>0</v>
      </c>
      <c r="BK117" s="11">
        <f t="shared" si="73"/>
        <v>0</v>
      </c>
      <c r="BL117" s="11">
        <f t="shared" si="73"/>
        <v>0</v>
      </c>
      <c r="BM117" s="11">
        <f t="shared" si="73"/>
        <v>0</v>
      </c>
      <c r="BN117" s="11">
        <f t="shared" si="73"/>
        <v>0</v>
      </c>
      <c r="BO117" s="11">
        <f t="shared" si="73"/>
        <v>0</v>
      </c>
      <c r="BP117" s="11">
        <f t="shared" si="73"/>
        <v>0</v>
      </c>
      <c r="BQ117" s="11">
        <f t="shared" si="73"/>
        <v>0</v>
      </c>
      <c r="BR117" s="11">
        <f t="shared" si="73"/>
        <v>0</v>
      </c>
      <c r="BS117" s="11">
        <f t="shared" si="73"/>
        <v>0</v>
      </c>
      <c r="BT117" s="11">
        <f t="shared" si="73"/>
        <v>0</v>
      </c>
      <c r="BU117" s="11">
        <f t="shared" ref="BU117:DC117" si="74">SUM(BU118:BU124)</f>
        <v>0</v>
      </c>
      <c r="BV117" s="11">
        <f t="shared" si="74"/>
        <v>0</v>
      </c>
      <c r="BW117" s="11">
        <f t="shared" si="74"/>
        <v>0</v>
      </c>
      <c r="BX117" s="11">
        <f t="shared" si="74"/>
        <v>0</v>
      </c>
      <c r="BY117" s="11">
        <f t="shared" si="74"/>
        <v>0</v>
      </c>
      <c r="BZ117" s="11">
        <f t="shared" si="74"/>
        <v>0</v>
      </c>
      <c r="CA117" s="11">
        <f t="shared" si="74"/>
        <v>0</v>
      </c>
      <c r="CB117" s="11">
        <f t="shared" si="74"/>
        <v>0</v>
      </c>
      <c r="CC117" s="11">
        <f t="shared" si="74"/>
        <v>0</v>
      </c>
      <c r="CD117" s="11">
        <f t="shared" si="74"/>
        <v>0</v>
      </c>
      <c r="CE117" s="11">
        <f t="shared" si="74"/>
        <v>0</v>
      </c>
      <c r="CF117" s="11">
        <f t="shared" si="74"/>
        <v>0</v>
      </c>
      <c r="CG117" s="11">
        <f t="shared" si="74"/>
        <v>0</v>
      </c>
      <c r="CH117" s="11">
        <f t="shared" si="74"/>
        <v>0</v>
      </c>
      <c r="CI117" s="11">
        <f t="shared" si="74"/>
        <v>0</v>
      </c>
      <c r="CJ117" s="11">
        <f t="shared" si="74"/>
        <v>0</v>
      </c>
      <c r="CK117" s="11">
        <f t="shared" si="74"/>
        <v>0</v>
      </c>
      <c r="CL117" s="11">
        <f t="shared" si="74"/>
        <v>0</v>
      </c>
      <c r="CM117" s="11">
        <f t="shared" si="74"/>
        <v>0</v>
      </c>
      <c r="CN117" s="11">
        <f t="shared" si="74"/>
        <v>0</v>
      </c>
      <c r="CO117" s="11">
        <f t="shared" si="74"/>
        <v>0</v>
      </c>
      <c r="CP117" s="11">
        <f t="shared" si="74"/>
        <v>0</v>
      </c>
      <c r="CQ117" s="11">
        <f t="shared" si="74"/>
        <v>0</v>
      </c>
      <c r="CR117" s="11">
        <f t="shared" si="74"/>
        <v>0</v>
      </c>
      <c r="CS117" s="11">
        <f t="shared" si="74"/>
        <v>0</v>
      </c>
      <c r="CT117" s="11">
        <f t="shared" si="74"/>
        <v>0</v>
      </c>
      <c r="CU117" s="11">
        <f t="shared" si="74"/>
        <v>0</v>
      </c>
      <c r="CV117" s="11">
        <f t="shared" si="74"/>
        <v>0</v>
      </c>
      <c r="CW117" s="11">
        <f t="shared" si="74"/>
        <v>0</v>
      </c>
      <c r="CX117" s="11">
        <f t="shared" si="74"/>
        <v>0</v>
      </c>
      <c r="CY117" s="11">
        <f t="shared" si="74"/>
        <v>0</v>
      </c>
      <c r="CZ117" s="11">
        <f t="shared" si="74"/>
        <v>0</v>
      </c>
      <c r="DA117" s="11">
        <f t="shared" si="74"/>
        <v>0</v>
      </c>
      <c r="DB117" s="11">
        <f t="shared" si="74"/>
        <v>0</v>
      </c>
      <c r="DC117" s="11">
        <f t="shared" si="74"/>
        <v>0</v>
      </c>
      <c r="DF117" s="45">
        <f t="shared" si="47"/>
        <v>34</v>
      </c>
    </row>
    <row r="118" spans="1:110" ht="14.4">
      <c r="A118" s="123"/>
      <c r="B118" s="5" t="str">
        <f>$B$117&amp;"1."</f>
        <v>L.1.1.</v>
      </c>
      <c r="C118" s="169" t="s">
        <v>84</v>
      </c>
      <c r="D118" s="24"/>
      <c r="E118" s="5"/>
      <c r="F118" s="34">
        <f>H118+NPV(SD,I118:INDEX(I118:DC118,PAL))</f>
        <v>29107595.271974932</v>
      </c>
      <c r="G118" s="34">
        <f>SUMIF($H$5:$DC$5,"&lt;="&amp;PAL,$H118:$DC118)</f>
        <v>82101242.076377302</v>
      </c>
      <c r="H118" s="37">
        <f>'Prielaidos AB „Via Lietuva"'!D422</f>
        <v>0</v>
      </c>
      <c r="I118" s="37">
        <f>'Prielaidos AB „Via Lietuva"'!E422</f>
        <v>0</v>
      </c>
      <c r="J118" s="37">
        <f>'Prielaidos AB „Via Lietuva"'!F422</f>
        <v>171695.97324640994</v>
      </c>
      <c r="K118" s="37">
        <f>'Prielaidos AB „Via Lietuva"'!G422</f>
        <v>193714.19514254617</v>
      </c>
      <c r="L118" s="37">
        <f>'Prielaidos AB „Via Lietuva"'!H422</f>
        <v>229376.03829999999</v>
      </c>
      <c r="M118" s="37">
        <f>'Prielaidos AB „Via Lietuva"'!I422</f>
        <v>243693.89349825241</v>
      </c>
      <c r="N118" s="37">
        <f>'Prielaidos AB „Via Lietuva"'!J422</f>
        <v>318014.24962194805</v>
      </c>
      <c r="O118" s="37">
        <f>'Prielaidos AB „Via Lietuva"'!K422</f>
        <v>1109061.6318681603</v>
      </c>
      <c r="P118" s="37">
        <f>'Prielaidos AB „Via Lietuva"'!L422</f>
        <v>1815653.74715</v>
      </c>
      <c r="Q118" s="37">
        <f>'Prielaidos AB „Via Lietuva"'!M422</f>
        <v>1873021.4317000001</v>
      </c>
      <c r="R118" s="37">
        <f>'Prielaidos AB „Via Lietuva"'!N422</f>
        <v>1932201.6316499999</v>
      </c>
      <c r="S118" s="37">
        <f>'Prielaidos AB „Via Lietuva"'!O422</f>
        <v>1993251.7864000001</v>
      </c>
      <c r="T118" s="37">
        <f>'Prielaidos AB „Via Lietuva"'!P422</f>
        <v>2056230.7504500004</v>
      </c>
      <c r="U118" s="37">
        <f>'Prielaidos AB „Via Lietuva"'!Q422</f>
        <v>2121199.7909000004</v>
      </c>
      <c r="V118" s="37">
        <f>'Prielaidos AB „Via Lietuva"'!R422</f>
        <v>2188221.6543500004</v>
      </c>
      <c r="W118" s="37">
        <f>'Prielaidos AB „Via Lietuva"'!S422</f>
        <v>2257360.9982500002</v>
      </c>
      <c r="X118" s="37">
        <f>'Prielaidos AB „Via Lietuva"'!T422</f>
        <v>2328684.8459999999</v>
      </c>
      <c r="Y118" s="37">
        <f>'Prielaidos AB „Via Lietuva"'!U422</f>
        <v>2402262.2660000003</v>
      </c>
      <c r="Z118" s="37">
        <f>'Prielaidos AB „Via Lietuva"'!V422</f>
        <v>2478164.4574499996</v>
      </c>
      <c r="AA118" s="37">
        <f>'Prielaidos AB „Via Lietuva"'!W422</f>
        <v>2556464.9043999999</v>
      </c>
      <c r="AB118" s="37">
        <f>'Prielaidos AB „Via Lietuva"'!X422</f>
        <v>2637239.5312999994</v>
      </c>
      <c r="AC118" s="37">
        <f>'Prielaidos AB „Via Lietuva"'!Y422</f>
        <v>2720565.9759499999</v>
      </c>
      <c r="AD118" s="37">
        <f>'Prielaidos AB „Via Lietuva"'!Z422</f>
        <v>2806525.3478499996</v>
      </c>
      <c r="AE118" s="37">
        <f>'Prielaidos AB „Via Lietuva"'!AA422</f>
        <v>2895200.8414999996</v>
      </c>
      <c r="AF118" s="37">
        <f>'Prielaidos AB „Via Lietuva"'!AB422</f>
        <v>2986678.07125</v>
      </c>
      <c r="AG118" s="37">
        <f>'Prielaidos AB „Via Lietuva"'!AC422</f>
        <v>3081045.62525</v>
      </c>
      <c r="AH118" s="37">
        <f>'Prielaidos AB „Via Lietuva"'!AD422</f>
        <v>3178394.7314500003</v>
      </c>
      <c r="AI118" s="37">
        <f>'Prielaidos AB „Via Lietuva"'!AE422</f>
        <v>3278819.6927999998</v>
      </c>
      <c r="AJ118" s="37">
        <f>'Prielaidos AB „Via Lietuva"'!AF422</f>
        <v>3382417.8221999998</v>
      </c>
      <c r="AK118" s="37">
        <f>'Prielaidos AB „Via Lietuva"'!AG422</f>
        <v>3489289.2723999997</v>
      </c>
      <c r="AL118" s="37">
        <f>'Prielaidos AB „Via Lietuva"'!AH422</f>
        <v>3599537.3640000001</v>
      </c>
      <c r="AM118" s="37">
        <f>'Prielaidos AB „Via Lietuva"'!AI422</f>
        <v>3713268.8689499996</v>
      </c>
      <c r="AN118" s="37">
        <f>'Prielaidos AB „Via Lietuva"'!AJ422</f>
        <v>3830593.7953000003</v>
      </c>
      <c r="AO118" s="37">
        <f>'Prielaidos AB „Via Lietuva"'!AK422</f>
        <v>3951625.88295</v>
      </c>
      <c r="AP118" s="37">
        <f>'Prielaidos AB „Via Lietuva"'!AL422</f>
        <v>4076481.9134000004</v>
      </c>
      <c r="AQ118" s="37">
        <f>'Prielaidos AB „Via Lietuva"'!AM422</f>
        <v>4205283.0934499996</v>
      </c>
      <c r="AR118" s="37">
        <v>0</v>
      </c>
      <c r="AS118" s="37">
        <v>0</v>
      </c>
      <c r="AT118" s="37">
        <v>0</v>
      </c>
      <c r="AU118" s="37">
        <v>0</v>
      </c>
      <c r="AV118" s="37">
        <v>0</v>
      </c>
      <c r="AW118" s="37">
        <v>0</v>
      </c>
      <c r="AX118" s="37">
        <v>0</v>
      </c>
      <c r="AY118" s="37">
        <v>0</v>
      </c>
      <c r="AZ118" s="37">
        <v>0</v>
      </c>
      <c r="BA118" s="37">
        <v>0</v>
      </c>
      <c r="BB118" s="37">
        <v>0</v>
      </c>
      <c r="BC118" s="37">
        <v>0</v>
      </c>
      <c r="BD118" s="37">
        <v>0</v>
      </c>
      <c r="BE118" s="37">
        <v>0</v>
      </c>
      <c r="BF118" s="37">
        <v>0</v>
      </c>
      <c r="BG118" s="37">
        <v>0</v>
      </c>
      <c r="BH118" s="37">
        <v>0</v>
      </c>
      <c r="BI118" s="37">
        <v>0</v>
      </c>
      <c r="BJ118" s="37">
        <v>0</v>
      </c>
      <c r="BK118" s="37">
        <v>0</v>
      </c>
      <c r="BL118" s="37">
        <v>0</v>
      </c>
      <c r="BM118" s="37">
        <v>0</v>
      </c>
      <c r="BN118" s="37">
        <v>0</v>
      </c>
      <c r="BO118" s="37">
        <v>0</v>
      </c>
      <c r="BP118" s="37">
        <v>0</v>
      </c>
      <c r="BQ118" s="37">
        <v>0</v>
      </c>
      <c r="BR118" s="37">
        <v>0</v>
      </c>
      <c r="BS118" s="37">
        <v>0</v>
      </c>
      <c r="BT118" s="37">
        <v>0</v>
      </c>
      <c r="BU118" s="37">
        <v>0</v>
      </c>
      <c r="BV118" s="37">
        <v>0</v>
      </c>
      <c r="BW118" s="37">
        <v>0</v>
      </c>
      <c r="BX118" s="37">
        <v>0</v>
      </c>
      <c r="BY118" s="37">
        <v>0</v>
      </c>
      <c r="BZ118" s="37">
        <v>0</v>
      </c>
      <c r="CA118" s="37">
        <v>0</v>
      </c>
      <c r="CB118" s="37">
        <v>0</v>
      </c>
      <c r="CC118" s="37">
        <v>0</v>
      </c>
      <c r="CD118" s="37">
        <v>0</v>
      </c>
      <c r="CE118" s="37">
        <v>0</v>
      </c>
      <c r="CF118" s="37">
        <v>0</v>
      </c>
      <c r="CG118" s="37">
        <v>0</v>
      </c>
      <c r="CH118" s="37">
        <v>0</v>
      </c>
      <c r="CI118" s="37">
        <v>0</v>
      </c>
      <c r="CJ118" s="37">
        <v>0</v>
      </c>
      <c r="CK118" s="37">
        <v>0</v>
      </c>
      <c r="CL118" s="37">
        <v>0</v>
      </c>
      <c r="CM118" s="37">
        <v>0</v>
      </c>
      <c r="CN118" s="37">
        <v>0</v>
      </c>
      <c r="CO118" s="37">
        <v>0</v>
      </c>
      <c r="CP118" s="37">
        <v>0</v>
      </c>
      <c r="CQ118" s="37">
        <v>0</v>
      </c>
      <c r="CR118" s="37">
        <v>0</v>
      </c>
      <c r="CS118" s="37">
        <v>0</v>
      </c>
      <c r="CT118" s="37">
        <v>0</v>
      </c>
      <c r="CU118" s="37">
        <v>0</v>
      </c>
      <c r="CV118" s="37">
        <v>0</v>
      </c>
      <c r="CW118" s="37">
        <v>0</v>
      </c>
      <c r="CX118" s="37">
        <v>0</v>
      </c>
      <c r="CY118" s="37">
        <v>0</v>
      </c>
      <c r="CZ118" s="37">
        <v>0</v>
      </c>
      <c r="DA118" s="37">
        <v>0</v>
      </c>
      <c r="DB118" s="37">
        <v>0</v>
      </c>
      <c r="DC118" s="37">
        <v>0</v>
      </c>
      <c r="DE118" s="45">
        <f t="shared" ref="DE118:DE128" si="75">COUNTBLANK(H118:DC118)</f>
        <v>0</v>
      </c>
      <c r="DF118" s="45">
        <f t="shared" si="47"/>
        <v>34</v>
      </c>
    </row>
    <row r="119" spans="1:110" ht="14.4">
      <c r="A119" s="123"/>
      <c r="B119" s="5" t="str">
        <f>$B$117&amp;"2."</f>
        <v>L.1.2.</v>
      </c>
      <c r="C119" s="169" t="s">
        <v>65</v>
      </c>
      <c r="D119" s="24"/>
      <c r="E119" s="5"/>
      <c r="F119" s="34">
        <f>H119+NPV(SD,I119:INDEX(I119:DC119,PAL))</f>
        <v>30021849.768641006</v>
      </c>
      <c r="G119" s="34">
        <f>SUMIF($H$5:$DC$5,"&lt;="&amp;PAL,$H119:$DC119)</f>
        <v>83154752.371642888</v>
      </c>
      <c r="H119" s="37">
        <v>0</v>
      </c>
      <c r="I119" s="37">
        <v>0</v>
      </c>
      <c r="J119" s="37">
        <v>0</v>
      </c>
      <c r="K119" s="37">
        <v>0</v>
      </c>
      <c r="L119" s="37">
        <v>0</v>
      </c>
      <c r="M119" s="37">
        <v>0</v>
      </c>
      <c r="N119" s="37">
        <f>'Prielaidos (LTGI)'!N254*27</f>
        <v>1749144.784728572</v>
      </c>
      <c r="O119" s="37">
        <f>'Prielaidos (LTGI)'!O254*27</f>
        <v>1801607.8642828991</v>
      </c>
      <c r="P119" s="37">
        <f>'Prielaidos (LTGI)'!P254*27</f>
        <v>1854549.5415217367</v>
      </c>
      <c r="Q119" s="37">
        <f>'Prielaidos (LTGI)'!Q254*27</f>
        <v>1910186.8703047223</v>
      </c>
      <c r="R119" s="37">
        <f>'Prielaidos (LTGI)'!R254*27</f>
        <v>1968041.2529473456</v>
      </c>
      <c r="S119" s="37">
        <f>'Prielaidos (LTGI)'!S254*27</f>
        <v>2027092.1298012454</v>
      </c>
      <c r="T119" s="37">
        <f>'Prielaidos (LTGI)'!T254*27</f>
        <v>2088360.060514783</v>
      </c>
      <c r="U119" s="37">
        <f>'Prielaidos (LTGI)'!U254*27</f>
        <v>2150824.4854395967</v>
      </c>
      <c r="V119" s="37">
        <f>'Prielaidos (LTGI)'!V254*27</f>
        <v>2215266.6653817929</v>
      </c>
      <c r="W119" s="37">
        <f>'Prielaidos (LTGI)'!W254*27</f>
        <v>2281144.6383775207</v>
      </c>
      <c r="X119" s="37">
        <f>'Prielaidos (LTGI)'!X254*27</f>
        <v>2349000.3663906311</v>
      </c>
      <c r="Y119" s="37">
        <f>'Prielaidos (LTGI)'!Y254*27</f>
        <v>2419791.044790145</v>
      </c>
      <c r="Z119" s="37">
        <f>'Prielaidos (LTGI)'!Z254*27</f>
        <v>2492256.8150854455</v>
      </c>
      <c r="AA119" s="37">
        <f>'Prielaidos (LTGI)'!AA254*27</f>
        <v>2566700.3403981277</v>
      </c>
      <c r="AB119" s="37">
        <f>'Prielaidos (LTGI)'!AB254*27</f>
        <v>2644078.8160972148</v>
      </c>
      <c r="AC119" s="37">
        <f>'Prielaidos (LTGI)'!AC254*27</f>
        <v>2723132.3836920876</v>
      </c>
      <c r="AD119" s="37">
        <f>'Prielaidos (LTGI)'!AD254*27</f>
        <v>2804163.7063043434</v>
      </c>
      <c r="AE119" s="37">
        <f>'Prielaidos (LTGI)'!AE254*27</f>
        <v>2889326.4735142798</v>
      </c>
      <c r="AF119" s="37">
        <f>'Prielaidos (LTGI)'!AF254*27</f>
        <v>2976466.9957415974</v>
      </c>
      <c r="AG119" s="37">
        <f>'Prielaidos (LTGI)'!AG254*27</f>
        <v>3064325.4144956819</v>
      </c>
      <c r="AH119" s="37">
        <f>'Prielaidos (LTGI)'!AH254*27</f>
        <v>3156315.2778474446</v>
      </c>
      <c r="AI119" s="37">
        <f>'Prielaidos (LTGI)'!AI254*27</f>
        <v>3250522.1950588464</v>
      </c>
      <c r="AJ119" s="37">
        <f>'Prielaidos (LTGI)'!AJ254*27</f>
        <v>3347903.3614989063</v>
      </c>
      <c r="AK119" s="37">
        <f>'Prielaidos (LTGI)'!AK254*27</f>
        <v>3448458.7771676253</v>
      </c>
      <c r="AL119" s="37">
        <f>'Prielaidos (LTGI)'!AL254*27</f>
        <v>3552188.4420650033</v>
      </c>
      <c r="AM119" s="37">
        <f>'Prielaidos (LTGI)'!AM254*27</f>
        <v>3659331.6550332946</v>
      </c>
      <c r="AN119" s="37">
        <f>'Prielaidos (LTGI)'!AN254*27</f>
        <v>3767910.6610551178</v>
      </c>
      <c r="AO119" s="37">
        <f>'Prielaidos (LTGI)'!AO254*27</f>
        <v>3881402.3724807273</v>
      </c>
      <c r="AP119" s="37">
        <f>'Prielaidos (LTGI)'!AP254*27</f>
        <v>3997589.7354504843</v>
      </c>
      <c r="AQ119" s="37">
        <f>'Prielaidos (LTGI)'!AQ254*27</f>
        <v>4117669.2441756665</v>
      </c>
      <c r="AR119" s="37">
        <v>0</v>
      </c>
      <c r="AS119" s="37">
        <v>0</v>
      </c>
      <c r="AT119" s="37">
        <v>0</v>
      </c>
      <c r="AU119" s="37">
        <v>0</v>
      </c>
      <c r="AV119" s="37">
        <v>0</v>
      </c>
      <c r="AW119" s="37">
        <v>0</v>
      </c>
      <c r="AX119" s="37">
        <v>0</v>
      </c>
      <c r="AY119" s="37">
        <v>0</v>
      </c>
      <c r="AZ119" s="37">
        <v>0</v>
      </c>
      <c r="BA119" s="37">
        <v>0</v>
      </c>
      <c r="BB119" s="37">
        <v>0</v>
      </c>
      <c r="BC119" s="37">
        <v>0</v>
      </c>
      <c r="BD119" s="37">
        <v>0</v>
      </c>
      <c r="BE119" s="37">
        <v>0</v>
      </c>
      <c r="BF119" s="37">
        <v>0</v>
      </c>
      <c r="BG119" s="37">
        <v>0</v>
      </c>
      <c r="BH119" s="37">
        <v>0</v>
      </c>
      <c r="BI119" s="37">
        <v>0</v>
      </c>
      <c r="BJ119" s="37">
        <v>0</v>
      </c>
      <c r="BK119" s="37">
        <v>0</v>
      </c>
      <c r="BL119" s="37">
        <v>0</v>
      </c>
      <c r="BM119" s="37">
        <v>0</v>
      </c>
      <c r="BN119" s="37">
        <v>0</v>
      </c>
      <c r="BO119" s="37">
        <v>0</v>
      </c>
      <c r="BP119" s="37">
        <v>0</v>
      </c>
      <c r="BQ119" s="37">
        <v>0</v>
      </c>
      <c r="BR119" s="37">
        <v>0</v>
      </c>
      <c r="BS119" s="37">
        <v>0</v>
      </c>
      <c r="BT119" s="37">
        <v>0</v>
      </c>
      <c r="BU119" s="37">
        <v>0</v>
      </c>
      <c r="BV119" s="37">
        <v>0</v>
      </c>
      <c r="BW119" s="37">
        <v>0</v>
      </c>
      <c r="BX119" s="37">
        <v>0</v>
      </c>
      <c r="BY119" s="37">
        <v>0</v>
      </c>
      <c r="BZ119" s="37">
        <v>0</v>
      </c>
      <c r="CA119" s="37">
        <v>0</v>
      </c>
      <c r="CB119" s="37">
        <v>0</v>
      </c>
      <c r="CC119" s="37">
        <v>0</v>
      </c>
      <c r="CD119" s="37">
        <v>0</v>
      </c>
      <c r="CE119" s="37">
        <v>0</v>
      </c>
      <c r="CF119" s="37">
        <v>0</v>
      </c>
      <c r="CG119" s="37">
        <v>0</v>
      </c>
      <c r="CH119" s="37">
        <v>0</v>
      </c>
      <c r="CI119" s="37">
        <v>0</v>
      </c>
      <c r="CJ119" s="37">
        <v>0</v>
      </c>
      <c r="CK119" s="37">
        <v>0</v>
      </c>
      <c r="CL119" s="37">
        <v>0</v>
      </c>
      <c r="CM119" s="37">
        <v>0</v>
      </c>
      <c r="CN119" s="37">
        <v>0</v>
      </c>
      <c r="CO119" s="37">
        <v>0</v>
      </c>
      <c r="CP119" s="37">
        <v>0</v>
      </c>
      <c r="CQ119" s="37">
        <v>0</v>
      </c>
      <c r="CR119" s="37">
        <v>0</v>
      </c>
      <c r="CS119" s="37">
        <v>0</v>
      </c>
      <c r="CT119" s="37">
        <v>0</v>
      </c>
      <c r="CU119" s="37">
        <v>0</v>
      </c>
      <c r="CV119" s="37">
        <v>0</v>
      </c>
      <c r="CW119" s="37">
        <v>0</v>
      </c>
      <c r="CX119" s="37">
        <v>0</v>
      </c>
      <c r="CY119" s="37">
        <v>0</v>
      </c>
      <c r="CZ119" s="37">
        <v>0</v>
      </c>
      <c r="DA119" s="37">
        <v>0</v>
      </c>
      <c r="DB119" s="37">
        <v>0</v>
      </c>
      <c r="DC119" s="37">
        <v>0</v>
      </c>
      <c r="DE119" s="45">
        <f t="shared" si="75"/>
        <v>0</v>
      </c>
      <c r="DF119" s="45">
        <f t="shared" si="47"/>
        <v>30</v>
      </c>
    </row>
    <row r="120" spans="1:110" ht="14.4">
      <c r="A120" s="123"/>
      <c r="B120" s="5" t="str">
        <f>$B$117&amp;"3."</f>
        <v>L.1.3.</v>
      </c>
      <c r="C120" s="169" t="s">
        <v>84</v>
      </c>
      <c r="D120" s="24"/>
      <c r="E120" s="5"/>
      <c r="F120" s="34">
        <f>H120+NPV(SD,I120:INDEX(I120:DC120,PAL))</f>
        <v>784933.50976820232</v>
      </c>
      <c r="G120" s="34">
        <f>SUMIF($H$5:$DC$5,"&lt;="&amp;PAL,$H120:$DC120)</f>
        <v>2028253.4845057034</v>
      </c>
      <c r="H120" s="37">
        <v>0</v>
      </c>
      <c r="I120" s="37">
        <v>0</v>
      </c>
      <c r="J120" s="37">
        <v>0</v>
      </c>
      <c r="K120" s="37">
        <f>'Prielaidos (LTGI)'!H134</f>
        <v>37064.466444866921</v>
      </c>
      <c r="L120" s="37">
        <f>'Prielaidos (LTGI)'!I134</f>
        <v>37946.588878326998</v>
      </c>
      <c r="M120" s="37">
        <f>'Prielaidos (LTGI)'!J134</f>
        <v>39083.773574144485</v>
      </c>
      <c r="N120" s="37">
        <f>'Prielaidos (LTGI)'!K134</f>
        <v>40255.037167300383</v>
      </c>
      <c r="O120" s="37">
        <f>'Prielaidos (LTGI)'!L134</f>
        <v>41461.401615969582</v>
      </c>
      <c r="P120" s="37">
        <f>'Prielaidos (LTGI)'!M134</f>
        <v>42703.918060836506</v>
      </c>
      <c r="Q120" s="37">
        <f>'Prielaidos (LTGI)'!N134</f>
        <v>43983.67072243346</v>
      </c>
      <c r="R120" s="37">
        <f>'Prielaidos (LTGI)'!O134</f>
        <v>45301.77480988593</v>
      </c>
      <c r="S120" s="37">
        <f>'Prielaidos (LTGI)'!P134</f>
        <v>46659.380133079845</v>
      </c>
      <c r="T120" s="37">
        <f>'Prielaidos (LTGI)'!Q134</f>
        <v>48057.669771863119</v>
      </c>
      <c r="U120" s="37">
        <f>'Prielaidos (LTGI)'!R134</f>
        <v>49497.863403041825</v>
      </c>
      <c r="V120" s="37">
        <f>'Prielaidos (LTGI)'!S134</f>
        <v>50981.217300380231</v>
      </c>
      <c r="W120" s="37">
        <f>'Prielaidos (LTGI)'!T134</f>
        <v>52509.024049429659</v>
      </c>
      <c r="X120" s="37">
        <f>'Prielaidos (LTGI)'!U134</f>
        <v>54082.615874524716</v>
      </c>
      <c r="Y120" s="37">
        <f>'Prielaidos (LTGI)'!V134</f>
        <v>55703.36558935362</v>
      </c>
      <c r="Z120" s="37">
        <f>'Prielaidos (LTGI)'!W134</f>
        <v>57372.6858365019</v>
      </c>
      <c r="AA120" s="37">
        <f>'Prielaidos (LTGI)'!X134</f>
        <v>59092.032794676801</v>
      </c>
      <c r="AB120" s="37">
        <f>'Prielaidos (LTGI)'!Y134</f>
        <v>60862.904847908751</v>
      </c>
      <c r="AC120" s="37">
        <f>'Prielaidos (LTGI)'!Z134</f>
        <v>62686.846102661606</v>
      </c>
      <c r="AD120" s="37">
        <f>'Prielaidos (LTGI)'!AA134</f>
        <v>64565.447433460075</v>
      </c>
      <c r="AE120" s="37">
        <f>'Prielaidos (LTGI)'!AB134</f>
        <v>66500.346768060845</v>
      </c>
      <c r="AF120" s="37">
        <f>'Prielaidos (LTGI)'!AC134</f>
        <v>68493.231558935368</v>
      </c>
      <c r="AG120" s="37">
        <f>'Prielaidos (LTGI)'!AD134</f>
        <v>70545.838973384045</v>
      </c>
      <c r="AH120" s="37">
        <f>'Prielaidos (LTGI)'!AE134</f>
        <v>72659.959315589367</v>
      </c>
      <c r="AI120" s="37">
        <f>'Prielaidos (LTGI)'!AF134</f>
        <v>74837.434885931565</v>
      </c>
      <c r="AJ120" s="37">
        <f>'Prielaidos (LTGI)'!AG134</f>
        <v>77080.165779467687</v>
      </c>
      <c r="AK120" s="37">
        <f>'Prielaidos (LTGI)'!AH134</f>
        <v>79390.106653992392</v>
      </c>
      <c r="AL120" s="37">
        <f>'Prielaidos (LTGI)'!AI134</f>
        <v>81769.271958174912</v>
      </c>
      <c r="AM120" s="37">
        <f>'Prielaidos (LTGI)'!AJ134</f>
        <v>84219.736406844095</v>
      </c>
      <c r="AN120" s="37">
        <f>'Prielaidos (LTGI)'!AK134</f>
        <v>86743.636026615975</v>
      </c>
      <c r="AO120" s="37">
        <f>'Prielaidos (LTGI)'!AL134</f>
        <v>89343.172243346009</v>
      </c>
      <c r="AP120" s="37">
        <f>'Prielaidos (LTGI)'!AM134</f>
        <v>92020.611406844109</v>
      </c>
      <c r="AQ120" s="37">
        <f>'Prielaidos (LTGI)'!AN134</f>
        <v>94778.288117870732</v>
      </c>
      <c r="AR120" s="37">
        <v>0</v>
      </c>
      <c r="AS120" s="37">
        <v>0</v>
      </c>
      <c r="AT120" s="37">
        <v>0</v>
      </c>
      <c r="AU120" s="37">
        <v>0</v>
      </c>
      <c r="AV120" s="37">
        <v>0</v>
      </c>
      <c r="AW120" s="37">
        <v>0</v>
      </c>
      <c r="AX120" s="37">
        <v>0</v>
      </c>
      <c r="AY120" s="37">
        <v>0</v>
      </c>
      <c r="AZ120" s="37">
        <v>0</v>
      </c>
      <c r="BA120" s="37">
        <v>0</v>
      </c>
      <c r="BB120" s="37">
        <v>0</v>
      </c>
      <c r="BC120" s="37">
        <v>0</v>
      </c>
      <c r="BD120" s="37">
        <v>0</v>
      </c>
      <c r="BE120" s="37">
        <v>0</v>
      </c>
      <c r="BF120" s="37">
        <v>0</v>
      </c>
      <c r="BG120" s="37">
        <v>0</v>
      </c>
      <c r="BH120" s="37">
        <v>0</v>
      </c>
      <c r="BI120" s="37">
        <v>0</v>
      </c>
      <c r="BJ120" s="37">
        <v>0</v>
      </c>
      <c r="BK120" s="37">
        <v>0</v>
      </c>
      <c r="BL120" s="37">
        <v>0</v>
      </c>
      <c r="BM120" s="37">
        <v>0</v>
      </c>
      <c r="BN120" s="37">
        <v>0</v>
      </c>
      <c r="BO120" s="37">
        <v>0</v>
      </c>
      <c r="BP120" s="37">
        <v>0</v>
      </c>
      <c r="BQ120" s="37">
        <v>0</v>
      </c>
      <c r="BR120" s="37">
        <v>0</v>
      </c>
      <c r="BS120" s="37">
        <v>0</v>
      </c>
      <c r="BT120" s="37">
        <v>0</v>
      </c>
      <c r="BU120" s="37">
        <v>0</v>
      </c>
      <c r="BV120" s="37">
        <v>0</v>
      </c>
      <c r="BW120" s="37">
        <v>0</v>
      </c>
      <c r="BX120" s="37">
        <v>0</v>
      </c>
      <c r="BY120" s="37">
        <v>0</v>
      </c>
      <c r="BZ120" s="37">
        <v>0</v>
      </c>
      <c r="CA120" s="37">
        <v>0</v>
      </c>
      <c r="CB120" s="37">
        <v>0</v>
      </c>
      <c r="CC120" s="37">
        <v>0</v>
      </c>
      <c r="CD120" s="37">
        <v>0</v>
      </c>
      <c r="CE120" s="37">
        <v>0</v>
      </c>
      <c r="CF120" s="37">
        <v>0</v>
      </c>
      <c r="CG120" s="37">
        <v>0</v>
      </c>
      <c r="CH120" s="37">
        <v>0</v>
      </c>
      <c r="CI120" s="37">
        <v>0</v>
      </c>
      <c r="CJ120" s="37">
        <v>0</v>
      </c>
      <c r="CK120" s="37">
        <v>0</v>
      </c>
      <c r="CL120" s="37">
        <v>0</v>
      </c>
      <c r="CM120" s="37">
        <v>0</v>
      </c>
      <c r="CN120" s="37">
        <v>0</v>
      </c>
      <c r="CO120" s="37">
        <v>0</v>
      </c>
      <c r="CP120" s="37">
        <v>0</v>
      </c>
      <c r="CQ120" s="37">
        <v>0</v>
      </c>
      <c r="CR120" s="37">
        <v>0</v>
      </c>
      <c r="CS120" s="37">
        <v>0</v>
      </c>
      <c r="CT120" s="37">
        <v>0</v>
      </c>
      <c r="CU120" s="37">
        <v>0</v>
      </c>
      <c r="CV120" s="37">
        <v>0</v>
      </c>
      <c r="CW120" s="37">
        <v>0</v>
      </c>
      <c r="CX120" s="37">
        <v>0</v>
      </c>
      <c r="CY120" s="37">
        <v>0</v>
      </c>
      <c r="CZ120" s="37">
        <v>0</v>
      </c>
      <c r="DA120" s="37">
        <v>0</v>
      </c>
      <c r="DB120" s="37">
        <v>0</v>
      </c>
      <c r="DC120" s="37">
        <v>0</v>
      </c>
      <c r="DE120" s="45">
        <f t="shared" si="75"/>
        <v>0</v>
      </c>
      <c r="DF120" s="45">
        <f t="shared" si="47"/>
        <v>33</v>
      </c>
    </row>
    <row r="121" spans="1:110" ht="14.4">
      <c r="A121" s="123"/>
      <c r="B121" s="5" t="str">
        <f>$B$117&amp;"4."</f>
        <v>L.1.4.</v>
      </c>
      <c r="C121" s="169"/>
      <c r="D121" s="24"/>
      <c r="E121" s="5"/>
      <c r="F121" s="34">
        <f>H121+NPV(SD,I121:INDEX(I121:DC121,PAL))</f>
        <v>0</v>
      </c>
      <c r="G121" s="34">
        <f>SUMIF($H$5:$DC$5,"&lt;="&amp;PAL,$H121:$DC121)</f>
        <v>0</v>
      </c>
      <c r="H121" s="37">
        <v>0</v>
      </c>
      <c r="I121" s="37">
        <v>0</v>
      </c>
      <c r="J121" s="37">
        <f>'Prielaidos (LTGI) RAKS'!G131</f>
        <v>0</v>
      </c>
      <c r="K121" s="37">
        <f>'Prielaidos (LTGI) RAKS'!H131</f>
        <v>0</v>
      </c>
      <c r="L121" s="37">
        <f>'Prielaidos (LTGI) RAKS'!I131</f>
        <v>0</v>
      </c>
      <c r="M121" s="37">
        <f>'Prielaidos (LTGI) RAKS'!J131</f>
        <v>0</v>
      </c>
      <c r="N121" s="37">
        <f>'Prielaidos (LTGI) RAKS'!K131</f>
        <v>0</v>
      </c>
      <c r="O121" s="37">
        <f>'Prielaidos (LTGI) RAKS'!L131</f>
        <v>0</v>
      </c>
      <c r="P121" s="37">
        <f>'Prielaidos (LTGI) RAKS'!M131</f>
        <v>0</v>
      </c>
      <c r="Q121" s="37">
        <f>'Prielaidos (LTGI) RAKS'!N131</f>
        <v>0</v>
      </c>
      <c r="R121" s="37">
        <f>'Prielaidos (LTGI) RAKS'!O131</f>
        <v>0</v>
      </c>
      <c r="S121" s="37">
        <f>'Prielaidos (LTGI) RAKS'!P131</f>
        <v>0</v>
      </c>
      <c r="T121" s="37">
        <f>'Prielaidos (LTGI) RAKS'!Q131</f>
        <v>0</v>
      </c>
      <c r="U121" s="37">
        <f>'Prielaidos (LTGI) RAKS'!R131</f>
        <v>0</v>
      </c>
      <c r="V121" s="37">
        <f>'Prielaidos (LTGI) RAKS'!S131</f>
        <v>0</v>
      </c>
      <c r="W121" s="37">
        <f>'Prielaidos (LTGI) RAKS'!T131</f>
        <v>0</v>
      </c>
      <c r="X121" s="37">
        <f>'Prielaidos (LTGI) RAKS'!U131</f>
        <v>0</v>
      </c>
      <c r="Y121" s="37">
        <f>'Prielaidos (LTGI) RAKS'!V131</f>
        <v>0</v>
      </c>
      <c r="Z121" s="37">
        <f>'Prielaidos (LTGI) RAKS'!W131</f>
        <v>0</v>
      </c>
      <c r="AA121" s="37">
        <f>'Prielaidos (LTGI) RAKS'!X131</f>
        <v>0</v>
      </c>
      <c r="AB121" s="37">
        <f>'Prielaidos (LTGI) RAKS'!Y131</f>
        <v>0</v>
      </c>
      <c r="AC121" s="37">
        <f>'Prielaidos (LTGI) RAKS'!Z131</f>
        <v>0</v>
      </c>
      <c r="AD121" s="37">
        <f>'Prielaidos (LTGI) RAKS'!AA131</f>
        <v>0</v>
      </c>
      <c r="AE121" s="37">
        <f>'Prielaidos (LTGI) RAKS'!AB131</f>
        <v>0</v>
      </c>
      <c r="AF121" s="37">
        <f>'Prielaidos (LTGI) RAKS'!AC131</f>
        <v>0</v>
      </c>
      <c r="AG121" s="37">
        <f>'Prielaidos (LTGI) RAKS'!AD131</f>
        <v>0</v>
      </c>
      <c r="AH121" s="37">
        <f>'Prielaidos (LTGI) RAKS'!AE131</f>
        <v>0</v>
      </c>
      <c r="AI121" s="37">
        <f>'Prielaidos (LTGI) RAKS'!AF131</f>
        <v>0</v>
      </c>
      <c r="AJ121" s="37">
        <f>'Prielaidos (LTGI) RAKS'!AG131</f>
        <v>0</v>
      </c>
      <c r="AK121" s="37">
        <f>'Prielaidos (LTGI) RAKS'!AH131</f>
        <v>0</v>
      </c>
      <c r="AL121" s="37">
        <f>'Prielaidos (LTGI) RAKS'!AI131</f>
        <v>0</v>
      </c>
      <c r="AM121" s="37">
        <f>'Prielaidos (LTGI) RAKS'!AJ131</f>
        <v>0</v>
      </c>
      <c r="AN121" s="37">
        <f>'Prielaidos (LTGI) RAKS'!AK131</f>
        <v>0</v>
      </c>
      <c r="AO121" s="37">
        <f>'Prielaidos (LTGI) RAKS'!AL131</f>
        <v>0</v>
      </c>
      <c r="AP121" s="37">
        <f>'Prielaidos (LTGI) RAKS'!AM131</f>
        <v>0</v>
      </c>
      <c r="AQ121" s="37">
        <f>'Prielaidos (LTGI) RAKS'!AN131</f>
        <v>0</v>
      </c>
      <c r="AR121" s="37">
        <f>'Prielaidos (LTGI) RAKS'!AO131</f>
        <v>0</v>
      </c>
      <c r="AS121" s="37">
        <f>'Prielaidos (LTGI) RAKS'!AP131</f>
        <v>0</v>
      </c>
      <c r="AT121" s="37">
        <f>'Prielaidos (LTGI) RAKS'!AQ131</f>
        <v>0</v>
      </c>
      <c r="AU121" s="37">
        <f>'Prielaidos (LTGI) RAKS'!AR131</f>
        <v>0</v>
      </c>
      <c r="AV121" s="37">
        <f>'Prielaidos (LTGI) RAKS'!AS131</f>
        <v>0</v>
      </c>
      <c r="AW121" s="37">
        <f>'Prielaidos (LTGI) RAKS'!AT131</f>
        <v>0</v>
      </c>
      <c r="AX121" s="37">
        <f>'Prielaidos (LTGI) RAKS'!AU131</f>
        <v>0</v>
      </c>
      <c r="AY121" s="37">
        <f>'Prielaidos (LTGI) RAKS'!AV131</f>
        <v>0</v>
      </c>
      <c r="AZ121" s="37">
        <f>'Prielaidos (LTGI) RAKS'!AW131</f>
        <v>0</v>
      </c>
      <c r="BA121" s="37">
        <f>'Prielaidos (LTGI) RAKS'!AX131</f>
        <v>0</v>
      </c>
      <c r="BB121" s="37">
        <f>'Prielaidos (LTGI) RAKS'!AY131</f>
        <v>0</v>
      </c>
      <c r="BC121" s="37">
        <f>'Prielaidos (LTGI) RAKS'!AZ131</f>
        <v>0</v>
      </c>
      <c r="BD121" s="37">
        <f>'Prielaidos (LTGI) RAKS'!BA131</f>
        <v>0</v>
      </c>
      <c r="BE121" s="37">
        <f>'Prielaidos (LTGI) RAKS'!BB131</f>
        <v>0</v>
      </c>
      <c r="BF121" s="37">
        <f>'Prielaidos (LTGI) RAKS'!BC131</f>
        <v>0</v>
      </c>
      <c r="BG121" s="37">
        <f>'Prielaidos (LTGI) RAKS'!BD131</f>
        <v>0</v>
      </c>
      <c r="BH121" s="37">
        <f>'Prielaidos (LTGI) RAKS'!BE131</f>
        <v>0</v>
      </c>
      <c r="BI121" s="37">
        <f>'Prielaidos (LTGI) RAKS'!BF131</f>
        <v>0</v>
      </c>
      <c r="BJ121" s="37">
        <f>'Prielaidos (LTGI) RAKS'!BG131</f>
        <v>0</v>
      </c>
      <c r="BK121" s="37">
        <f>'Prielaidos (LTGI) RAKS'!BH131</f>
        <v>0</v>
      </c>
      <c r="BL121" s="37">
        <f>'Prielaidos (LTGI) RAKS'!BI131</f>
        <v>0</v>
      </c>
      <c r="BM121" s="37">
        <f>'Prielaidos (LTGI) RAKS'!BJ131</f>
        <v>0</v>
      </c>
      <c r="BN121" s="37">
        <f>'Prielaidos (LTGI) RAKS'!BK131</f>
        <v>0</v>
      </c>
      <c r="BO121" s="37">
        <f>'Prielaidos (LTGI) RAKS'!BL131</f>
        <v>0</v>
      </c>
      <c r="BP121" s="37">
        <f>'Prielaidos (LTGI) RAKS'!BM131</f>
        <v>0</v>
      </c>
      <c r="BQ121" s="37">
        <f>'Prielaidos (LTGI) RAKS'!BN131</f>
        <v>0</v>
      </c>
      <c r="BR121" s="37">
        <f>'Prielaidos (LTGI) RAKS'!BO131</f>
        <v>0</v>
      </c>
      <c r="BS121" s="37">
        <f>'Prielaidos (LTGI) RAKS'!BP131</f>
        <v>0</v>
      </c>
      <c r="BT121" s="37">
        <f>'Prielaidos (LTGI) RAKS'!BQ131</f>
        <v>0</v>
      </c>
      <c r="BU121" s="37">
        <f>'Prielaidos (LTGI) RAKS'!BR131</f>
        <v>0</v>
      </c>
      <c r="BV121" s="37">
        <f>'Prielaidos (LTGI) RAKS'!BS131</f>
        <v>0</v>
      </c>
      <c r="BW121" s="37">
        <f>'Prielaidos (LTGI) RAKS'!BT131</f>
        <v>0</v>
      </c>
      <c r="BX121" s="37">
        <f>'Prielaidos (LTGI) RAKS'!BU131</f>
        <v>0</v>
      </c>
      <c r="BY121" s="37">
        <f>'Prielaidos (LTGI) RAKS'!BV131</f>
        <v>0</v>
      </c>
      <c r="BZ121" s="37">
        <f>'Prielaidos (LTGI) RAKS'!BW131</f>
        <v>0</v>
      </c>
      <c r="CA121" s="37">
        <f>'Prielaidos (LTGI) RAKS'!BX131</f>
        <v>0</v>
      </c>
      <c r="CB121" s="37">
        <f>'Prielaidos (LTGI) RAKS'!BY131</f>
        <v>0</v>
      </c>
      <c r="CC121" s="37">
        <f>'Prielaidos (LTGI) RAKS'!BZ131</f>
        <v>0</v>
      </c>
      <c r="CD121" s="37">
        <f>'Prielaidos (LTGI) RAKS'!CA131</f>
        <v>0</v>
      </c>
      <c r="CE121" s="37">
        <f>'Prielaidos (LTGI) RAKS'!CB131</f>
        <v>0</v>
      </c>
      <c r="CF121" s="37">
        <f>'Prielaidos (LTGI) RAKS'!CC131</f>
        <v>0</v>
      </c>
      <c r="CG121" s="37">
        <f>'Prielaidos (LTGI) RAKS'!CD131</f>
        <v>0</v>
      </c>
      <c r="CH121" s="37">
        <f>'Prielaidos (LTGI) RAKS'!CE131</f>
        <v>0</v>
      </c>
      <c r="CI121" s="37">
        <f>'Prielaidos (LTGI) RAKS'!CF131</f>
        <v>0</v>
      </c>
      <c r="CJ121" s="37">
        <f>'Prielaidos (LTGI) RAKS'!CG131</f>
        <v>0</v>
      </c>
      <c r="CK121" s="37">
        <f>'Prielaidos (LTGI) RAKS'!CH131</f>
        <v>0</v>
      </c>
      <c r="CL121" s="37">
        <f>'Prielaidos (LTGI) RAKS'!CI131</f>
        <v>0</v>
      </c>
      <c r="CM121" s="37">
        <f>'Prielaidos (LTGI) RAKS'!CJ131</f>
        <v>0</v>
      </c>
      <c r="CN121" s="37">
        <f>'Prielaidos (LTGI) RAKS'!CK131</f>
        <v>0</v>
      </c>
      <c r="CO121" s="37">
        <f>'Prielaidos (LTGI) RAKS'!CL131</f>
        <v>0</v>
      </c>
      <c r="CP121" s="37">
        <f>'Prielaidos (LTGI) RAKS'!CM131</f>
        <v>0</v>
      </c>
      <c r="CQ121" s="37">
        <f>'Prielaidos (LTGI) RAKS'!CN131</f>
        <v>0</v>
      </c>
      <c r="CR121" s="37">
        <f>'Prielaidos (LTGI) RAKS'!CO131</f>
        <v>0</v>
      </c>
      <c r="CS121" s="37">
        <f>'Prielaidos (LTGI) RAKS'!CP131</f>
        <v>0</v>
      </c>
      <c r="CT121" s="37">
        <f>'Prielaidos (LTGI) RAKS'!CQ131</f>
        <v>0</v>
      </c>
      <c r="CU121" s="37">
        <f>'Prielaidos (LTGI) RAKS'!CR131</f>
        <v>0</v>
      </c>
      <c r="CV121" s="37">
        <f>'Prielaidos (LTGI) RAKS'!CS131</f>
        <v>0</v>
      </c>
      <c r="CW121" s="37">
        <f>'Prielaidos (LTGI) RAKS'!CT131</f>
        <v>0</v>
      </c>
      <c r="CX121" s="37">
        <f>'Prielaidos (LTGI) RAKS'!CU131</f>
        <v>0</v>
      </c>
      <c r="CY121" s="37">
        <f>'Prielaidos (LTGI) RAKS'!CV131</f>
        <v>0</v>
      </c>
      <c r="CZ121" s="37">
        <f>'Prielaidos (LTGI) RAKS'!CW131</f>
        <v>0</v>
      </c>
      <c r="DA121" s="37">
        <f>'Prielaidos (LTGI) RAKS'!CX131</f>
        <v>0</v>
      </c>
      <c r="DB121" s="37">
        <f>'Prielaidos (LTGI) RAKS'!CY131</f>
        <v>0</v>
      </c>
      <c r="DC121" s="37">
        <f>'Prielaidos (LTGI) RAKS'!CZ131</f>
        <v>0</v>
      </c>
      <c r="DE121" s="45">
        <f t="shared" si="75"/>
        <v>0</v>
      </c>
      <c r="DF121" s="45">
        <f t="shared" si="47"/>
        <v>0</v>
      </c>
    </row>
    <row r="122" spans="1:110" ht="14.4">
      <c r="A122" s="123"/>
      <c r="B122" s="5" t="str">
        <f>$B$117&amp;"5."</f>
        <v>L.1.5.</v>
      </c>
      <c r="C122" s="169"/>
      <c r="D122" s="24"/>
      <c r="E122" s="5"/>
      <c r="F122" s="34">
        <f>H122+NPV(SD,I122:INDEX(I122:DC122,PAL))</f>
        <v>0</v>
      </c>
      <c r="G122" s="34">
        <f>SUMIF($H$5:$DC$5,"&lt;="&amp;PAL,$H122:$DC122)</f>
        <v>0</v>
      </c>
      <c r="H122" s="37">
        <v>0</v>
      </c>
      <c r="I122" s="37">
        <v>0</v>
      </c>
      <c r="J122" s="37">
        <v>0</v>
      </c>
      <c r="K122" s="37">
        <v>0</v>
      </c>
      <c r="L122" s="37">
        <v>0</v>
      </c>
      <c r="M122" s="37">
        <v>0</v>
      </c>
      <c r="N122" s="37">
        <v>0</v>
      </c>
      <c r="O122" s="37">
        <v>0</v>
      </c>
      <c r="P122" s="37">
        <v>0</v>
      </c>
      <c r="Q122" s="37">
        <v>0</v>
      </c>
      <c r="R122" s="37">
        <v>0</v>
      </c>
      <c r="S122" s="37">
        <v>0</v>
      </c>
      <c r="T122" s="37">
        <v>0</v>
      </c>
      <c r="U122" s="37">
        <v>0</v>
      </c>
      <c r="V122" s="37">
        <v>0</v>
      </c>
      <c r="W122" s="37">
        <v>0</v>
      </c>
      <c r="X122" s="37">
        <v>0</v>
      </c>
      <c r="Y122" s="37">
        <v>0</v>
      </c>
      <c r="Z122" s="37">
        <v>0</v>
      </c>
      <c r="AA122" s="37">
        <v>0</v>
      </c>
      <c r="AB122" s="37">
        <v>0</v>
      </c>
      <c r="AC122" s="37">
        <v>0</v>
      </c>
      <c r="AD122" s="37">
        <v>0</v>
      </c>
      <c r="AE122" s="37">
        <v>0</v>
      </c>
      <c r="AF122" s="37">
        <v>0</v>
      </c>
      <c r="AG122" s="37">
        <v>0</v>
      </c>
      <c r="AH122" s="37">
        <v>0</v>
      </c>
      <c r="AI122" s="37">
        <v>0</v>
      </c>
      <c r="AJ122" s="37">
        <v>0</v>
      </c>
      <c r="AK122" s="37">
        <v>0</v>
      </c>
      <c r="AL122" s="37">
        <v>0</v>
      </c>
      <c r="AM122" s="37">
        <v>0</v>
      </c>
      <c r="AN122" s="37">
        <v>0</v>
      </c>
      <c r="AO122" s="37">
        <v>0</v>
      </c>
      <c r="AP122" s="37">
        <v>0</v>
      </c>
      <c r="AQ122" s="37">
        <v>0</v>
      </c>
      <c r="AR122" s="37">
        <f>'Prielaidos (LTGI) RAKS'!AO132</f>
        <v>0</v>
      </c>
      <c r="AS122" s="37">
        <f>'Prielaidos (LTGI) RAKS'!AP132</f>
        <v>0</v>
      </c>
      <c r="AT122" s="37">
        <f>'Prielaidos (LTGI) RAKS'!AQ132</f>
        <v>0</v>
      </c>
      <c r="AU122" s="37">
        <f>'Prielaidos (LTGI) RAKS'!AR132</f>
        <v>0</v>
      </c>
      <c r="AV122" s="37">
        <f>'Prielaidos (LTGI) RAKS'!AS132</f>
        <v>0</v>
      </c>
      <c r="AW122" s="37">
        <f>'Prielaidos (LTGI) RAKS'!AT132</f>
        <v>0</v>
      </c>
      <c r="AX122" s="37">
        <f>'Prielaidos (LTGI) RAKS'!AU132</f>
        <v>0</v>
      </c>
      <c r="AY122" s="37">
        <f>'Prielaidos (LTGI) RAKS'!AV132</f>
        <v>0</v>
      </c>
      <c r="AZ122" s="37">
        <f>'Prielaidos (LTGI) RAKS'!AW132</f>
        <v>0</v>
      </c>
      <c r="BA122" s="37">
        <f>'Prielaidos (LTGI) RAKS'!AX132</f>
        <v>0</v>
      </c>
      <c r="BB122" s="37">
        <f>'Prielaidos (LTGI) RAKS'!AY132</f>
        <v>0</v>
      </c>
      <c r="BC122" s="37">
        <f>'Prielaidos (LTGI) RAKS'!AZ132</f>
        <v>0</v>
      </c>
      <c r="BD122" s="37">
        <f>'Prielaidos (LTGI) RAKS'!BA132</f>
        <v>0</v>
      </c>
      <c r="BE122" s="37">
        <f>'Prielaidos (LTGI) RAKS'!BB132</f>
        <v>0</v>
      </c>
      <c r="BF122" s="37">
        <f>'Prielaidos (LTGI) RAKS'!BC132</f>
        <v>0</v>
      </c>
      <c r="BG122" s="37">
        <f>'Prielaidos (LTGI) RAKS'!BD132</f>
        <v>0</v>
      </c>
      <c r="BH122" s="37">
        <f>'Prielaidos (LTGI) RAKS'!BE132</f>
        <v>0</v>
      </c>
      <c r="BI122" s="37">
        <f>'Prielaidos (LTGI) RAKS'!BF132</f>
        <v>0</v>
      </c>
      <c r="BJ122" s="37">
        <f>'Prielaidos (LTGI) RAKS'!BG132</f>
        <v>0</v>
      </c>
      <c r="BK122" s="37">
        <f>'Prielaidos (LTGI) RAKS'!BH132</f>
        <v>0</v>
      </c>
      <c r="BL122" s="37">
        <f>'Prielaidos (LTGI) RAKS'!BI132</f>
        <v>0</v>
      </c>
      <c r="BM122" s="37">
        <f>'Prielaidos (LTGI) RAKS'!BJ132</f>
        <v>0</v>
      </c>
      <c r="BN122" s="37">
        <f>'Prielaidos (LTGI) RAKS'!BK132</f>
        <v>0</v>
      </c>
      <c r="BO122" s="37">
        <f>'Prielaidos (LTGI) RAKS'!BL132</f>
        <v>0</v>
      </c>
      <c r="BP122" s="37">
        <f>'Prielaidos (LTGI) RAKS'!BM132</f>
        <v>0</v>
      </c>
      <c r="BQ122" s="37">
        <f>'Prielaidos (LTGI) RAKS'!BN132</f>
        <v>0</v>
      </c>
      <c r="BR122" s="37">
        <f>'Prielaidos (LTGI) RAKS'!BO132</f>
        <v>0</v>
      </c>
      <c r="BS122" s="37">
        <f>'Prielaidos (LTGI) RAKS'!BP132</f>
        <v>0</v>
      </c>
      <c r="BT122" s="37">
        <f>'Prielaidos (LTGI) RAKS'!BQ132</f>
        <v>0</v>
      </c>
      <c r="BU122" s="37">
        <f>'Prielaidos (LTGI) RAKS'!BR132</f>
        <v>0</v>
      </c>
      <c r="BV122" s="37">
        <f>'Prielaidos (LTGI) RAKS'!BS132</f>
        <v>0</v>
      </c>
      <c r="BW122" s="37">
        <f>'Prielaidos (LTGI) RAKS'!BT132</f>
        <v>0</v>
      </c>
      <c r="BX122" s="37">
        <f>'Prielaidos (LTGI) RAKS'!BU132</f>
        <v>0</v>
      </c>
      <c r="BY122" s="37">
        <f>'Prielaidos (LTGI) RAKS'!BV132</f>
        <v>0</v>
      </c>
      <c r="BZ122" s="37">
        <f>'Prielaidos (LTGI) RAKS'!BW132</f>
        <v>0</v>
      </c>
      <c r="CA122" s="37">
        <f>'Prielaidos (LTGI) RAKS'!BX132</f>
        <v>0</v>
      </c>
      <c r="CB122" s="37">
        <f>'Prielaidos (LTGI) RAKS'!BY132</f>
        <v>0</v>
      </c>
      <c r="CC122" s="37">
        <f>'Prielaidos (LTGI) RAKS'!BZ132</f>
        <v>0</v>
      </c>
      <c r="CD122" s="37">
        <f>'Prielaidos (LTGI) RAKS'!CA132</f>
        <v>0</v>
      </c>
      <c r="CE122" s="37">
        <f>'Prielaidos (LTGI) RAKS'!CB132</f>
        <v>0</v>
      </c>
      <c r="CF122" s="37">
        <f>'Prielaidos (LTGI) RAKS'!CC132</f>
        <v>0</v>
      </c>
      <c r="CG122" s="37">
        <f>'Prielaidos (LTGI) RAKS'!CD132</f>
        <v>0</v>
      </c>
      <c r="CH122" s="37">
        <f>'Prielaidos (LTGI) RAKS'!CE132</f>
        <v>0</v>
      </c>
      <c r="CI122" s="37">
        <f>'Prielaidos (LTGI) RAKS'!CF132</f>
        <v>0</v>
      </c>
      <c r="CJ122" s="37">
        <f>'Prielaidos (LTGI) RAKS'!CG132</f>
        <v>0</v>
      </c>
      <c r="CK122" s="37">
        <f>'Prielaidos (LTGI) RAKS'!CH132</f>
        <v>0</v>
      </c>
      <c r="CL122" s="37">
        <f>'Prielaidos (LTGI) RAKS'!CI132</f>
        <v>0</v>
      </c>
      <c r="CM122" s="37">
        <f>'Prielaidos (LTGI) RAKS'!CJ132</f>
        <v>0</v>
      </c>
      <c r="CN122" s="37">
        <f>'Prielaidos (LTGI) RAKS'!CK132</f>
        <v>0</v>
      </c>
      <c r="CO122" s="37">
        <f>'Prielaidos (LTGI) RAKS'!CL132</f>
        <v>0</v>
      </c>
      <c r="CP122" s="37">
        <f>'Prielaidos (LTGI) RAKS'!CM132</f>
        <v>0</v>
      </c>
      <c r="CQ122" s="37">
        <f>'Prielaidos (LTGI) RAKS'!CN132</f>
        <v>0</v>
      </c>
      <c r="CR122" s="37">
        <f>'Prielaidos (LTGI) RAKS'!CO132</f>
        <v>0</v>
      </c>
      <c r="CS122" s="37">
        <f>'Prielaidos (LTGI) RAKS'!CP132</f>
        <v>0</v>
      </c>
      <c r="CT122" s="37">
        <f>'Prielaidos (LTGI) RAKS'!CQ132</f>
        <v>0</v>
      </c>
      <c r="CU122" s="37">
        <f>'Prielaidos (LTGI) RAKS'!CR132</f>
        <v>0</v>
      </c>
      <c r="CV122" s="37">
        <f>'Prielaidos (LTGI) RAKS'!CS132</f>
        <v>0</v>
      </c>
      <c r="CW122" s="37">
        <f>'Prielaidos (LTGI) RAKS'!CT132</f>
        <v>0</v>
      </c>
      <c r="CX122" s="37">
        <f>'Prielaidos (LTGI) RAKS'!CU132</f>
        <v>0</v>
      </c>
      <c r="CY122" s="37">
        <f>'Prielaidos (LTGI) RAKS'!CV132</f>
        <v>0</v>
      </c>
      <c r="CZ122" s="37">
        <f>'Prielaidos (LTGI) RAKS'!CW132</f>
        <v>0</v>
      </c>
      <c r="DA122" s="37">
        <f>'Prielaidos (LTGI) RAKS'!CX132</f>
        <v>0</v>
      </c>
      <c r="DB122" s="37">
        <f>'Prielaidos (LTGI) RAKS'!CY132</f>
        <v>0</v>
      </c>
      <c r="DC122" s="37">
        <f>'Prielaidos (LTGI) RAKS'!CZ132</f>
        <v>0</v>
      </c>
      <c r="DE122" s="45">
        <f t="shared" si="75"/>
        <v>0</v>
      </c>
      <c r="DF122" s="45">
        <f t="shared" si="47"/>
        <v>0</v>
      </c>
    </row>
    <row r="123" spans="1:110" ht="14.4">
      <c r="A123" s="123"/>
      <c r="B123" s="5" t="str">
        <f>$B$117&amp;"6."</f>
        <v>L.1.6.</v>
      </c>
      <c r="C123" s="169"/>
      <c r="D123" s="24"/>
      <c r="E123" s="5"/>
      <c r="F123" s="34">
        <f>H123+NPV(SD,I123:INDEX(I123:DC123,PAL))</f>
        <v>0</v>
      </c>
      <c r="G123" s="34">
        <f>SUMIF($H$5:$DC$5,"&lt;="&amp;PAL,$H123:$DC123)</f>
        <v>0</v>
      </c>
      <c r="H123" s="37">
        <v>0</v>
      </c>
      <c r="I123" s="37">
        <v>0</v>
      </c>
      <c r="J123" s="37">
        <v>0</v>
      </c>
      <c r="K123" s="37">
        <v>0</v>
      </c>
      <c r="L123" s="37">
        <v>0</v>
      </c>
      <c r="M123" s="37">
        <v>0</v>
      </c>
      <c r="N123" s="37">
        <v>0</v>
      </c>
      <c r="O123" s="37">
        <v>0</v>
      </c>
      <c r="P123" s="37">
        <v>0</v>
      </c>
      <c r="Q123" s="37">
        <v>0</v>
      </c>
      <c r="R123" s="37">
        <v>0</v>
      </c>
      <c r="S123" s="37">
        <v>0</v>
      </c>
      <c r="T123" s="37">
        <v>0</v>
      </c>
      <c r="U123" s="37">
        <v>0</v>
      </c>
      <c r="V123" s="37">
        <v>0</v>
      </c>
      <c r="W123" s="37">
        <v>0</v>
      </c>
      <c r="X123" s="37">
        <v>0</v>
      </c>
      <c r="Y123" s="37">
        <v>0</v>
      </c>
      <c r="Z123" s="37">
        <v>0</v>
      </c>
      <c r="AA123" s="37">
        <v>0</v>
      </c>
      <c r="AB123" s="37">
        <v>0</v>
      </c>
      <c r="AC123" s="37">
        <v>0</v>
      </c>
      <c r="AD123" s="37">
        <v>0</v>
      </c>
      <c r="AE123" s="37">
        <v>0</v>
      </c>
      <c r="AF123" s="37">
        <v>0</v>
      </c>
      <c r="AG123" s="37">
        <v>0</v>
      </c>
      <c r="AH123" s="37">
        <v>0</v>
      </c>
      <c r="AI123" s="37">
        <v>0</v>
      </c>
      <c r="AJ123" s="37">
        <v>0</v>
      </c>
      <c r="AK123" s="37">
        <v>0</v>
      </c>
      <c r="AL123" s="37">
        <v>0</v>
      </c>
      <c r="AM123" s="37">
        <v>0</v>
      </c>
      <c r="AN123" s="37">
        <v>0</v>
      </c>
      <c r="AO123" s="37">
        <v>0</v>
      </c>
      <c r="AP123" s="37">
        <v>0</v>
      </c>
      <c r="AQ123" s="37">
        <v>0</v>
      </c>
      <c r="AR123" s="37">
        <v>0</v>
      </c>
      <c r="AS123" s="37">
        <v>0</v>
      </c>
      <c r="AT123" s="37">
        <v>0</v>
      </c>
      <c r="AU123" s="37">
        <v>0</v>
      </c>
      <c r="AV123" s="37">
        <v>0</v>
      </c>
      <c r="AW123" s="37">
        <v>0</v>
      </c>
      <c r="AX123" s="37">
        <v>0</v>
      </c>
      <c r="AY123" s="37">
        <v>0</v>
      </c>
      <c r="AZ123" s="37">
        <v>0</v>
      </c>
      <c r="BA123" s="37">
        <v>0</v>
      </c>
      <c r="BB123" s="37">
        <v>0</v>
      </c>
      <c r="BC123" s="37">
        <v>0</v>
      </c>
      <c r="BD123" s="37">
        <v>0</v>
      </c>
      <c r="BE123" s="37">
        <v>0</v>
      </c>
      <c r="BF123" s="37">
        <v>0</v>
      </c>
      <c r="BG123" s="37">
        <v>0</v>
      </c>
      <c r="BH123" s="37">
        <v>0</v>
      </c>
      <c r="BI123" s="37">
        <v>0</v>
      </c>
      <c r="BJ123" s="37">
        <v>0</v>
      </c>
      <c r="BK123" s="37">
        <v>0</v>
      </c>
      <c r="BL123" s="37">
        <v>0</v>
      </c>
      <c r="BM123" s="37">
        <v>0</v>
      </c>
      <c r="BN123" s="37">
        <v>0</v>
      </c>
      <c r="BO123" s="37">
        <v>0</v>
      </c>
      <c r="BP123" s="37">
        <v>0</v>
      </c>
      <c r="BQ123" s="37">
        <v>0</v>
      </c>
      <c r="BR123" s="37">
        <v>0</v>
      </c>
      <c r="BS123" s="37">
        <v>0</v>
      </c>
      <c r="BT123" s="37">
        <v>0</v>
      </c>
      <c r="BU123" s="37">
        <v>0</v>
      </c>
      <c r="BV123" s="37">
        <v>0</v>
      </c>
      <c r="BW123" s="37">
        <v>0</v>
      </c>
      <c r="BX123" s="37">
        <v>0</v>
      </c>
      <c r="BY123" s="37">
        <v>0</v>
      </c>
      <c r="BZ123" s="37">
        <v>0</v>
      </c>
      <c r="CA123" s="37">
        <v>0</v>
      </c>
      <c r="CB123" s="37">
        <v>0</v>
      </c>
      <c r="CC123" s="37">
        <v>0</v>
      </c>
      <c r="CD123" s="37">
        <v>0</v>
      </c>
      <c r="CE123" s="37">
        <v>0</v>
      </c>
      <c r="CF123" s="37">
        <v>0</v>
      </c>
      <c r="CG123" s="37">
        <v>0</v>
      </c>
      <c r="CH123" s="37">
        <v>0</v>
      </c>
      <c r="CI123" s="37">
        <v>0</v>
      </c>
      <c r="CJ123" s="37">
        <v>0</v>
      </c>
      <c r="CK123" s="37">
        <v>0</v>
      </c>
      <c r="CL123" s="37">
        <v>0</v>
      </c>
      <c r="CM123" s="37">
        <v>0</v>
      </c>
      <c r="CN123" s="37">
        <v>0</v>
      </c>
      <c r="CO123" s="37">
        <v>0</v>
      </c>
      <c r="CP123" s="37">
        <v>0</v>
      </c>
      <c r="CQ123" s="37">
        <v>0</v>
      </c>
      <c r="CR123" s="37">
        <v>0</v>
      </c>
      <c r="CS123" s="37">
        <v>0</v>
      </c>
      <c r="CT123" s="37">
        <v>0</v>
      </c>
      <c r="CU123" s="37">
        <v>0</v>
      </c>
      <c r="CV123" s="37">
        <v>0</v>
      </c>
      <c r="CW123" s="37">
        <v>0</v>
      </c>
      <c r="CX123" s="37">
        <v>0</v>
      </c>
      <c r="CY123" s="37">
        <v>0</v>
      </c>
      <c r="CZ123" s="37">
        <v>0</v>
      </c>
      <c r="DA123" s="37">
        <v>0</v>
      </c>
      <c r="DB123" s="37">
        <v>0</v>
      </c>
      <c r="DC123" s="37">
        <v>0</v>
      </c>
      <c r="DE123" s="45">
        <f t="shared" si="75"/>
        <v>0</v>
      </c>
      <c r="DF123" s="45">
        <f t="shared" si="47"/>
        <v>0</v>
      </c>
    </row>
    <row r="124" spans="1:110" ht="14.4">
      <c r="A124" s="123"/>
      <c r="B124" s="5" t="str">
        <f>$B$117&amp;"7."</f>
        <v>L.1.7.</v>
      </c>
      <c r="C124" s="169"/>
      <c r="D124" s="24"/>
      <c r="E124" s="5"/>
      <c r="F124" s="34">
        <f>H124+NPV(SD,I124:INDEX(I124:DC124,PAL))</f>
        <v>0</v>
      </c>
      <c r="G124" s="34">
        <f>SUMIF($H$5:$DC$5,"&lt;="&amp;PAL,$H124:$DC124)</f>
        <v>0</v>
      </c>
      <c r="H124" s="37">
        <v>0</v>
      </c>
      <c r="I124" s="37">
        <v>0</v>
      </c>
      <c r="J124" s="37">
        <v>0</v>
      </c>
      <c r="K124" s="37">
        <v>0</v>
      </c>
      <c r="L124" s="37">
        <v>0</v>
      </c>
      <c r="M124" s="37">
        <v>0</v>
      </c>
      <c r="N124" s="37">
        <v>0</v>
      </c>
      <c r="O124" s="37">
        <v>0</v>
      </c>
      <c r="P124" s="37">
        <v>0</v>
      </c>
      <c r="Q124" s="37">
        <v>0</v>
      </c>
      <c r="R124" s="37">
        <v>0</v>
      </c>
      <c r="S124" s="37">
        <v>0</v>
      </c>
      <c r="T124" s="37">
        <v>0</v>
      </c>
      <c r="U124" s="37">
        <v>0</v>
      </c>
      <c r="V124" s="37">
        <v>0</v>
      </c>
      <c r="W124" s="37">
        <v>0</v>
      </c>
      <c r="X124" s="37">
        <v>0</v>
      </c>
      <c r="Y124" s="37">
        <v>0</v>
      </c>
      <c r="Z124" s="37">
        <v>0</v>
      </c>
      <c r="AA124" s="37">
        <v>0</v>
      </c>
      <c r="AB124" s="37">
        <v>0</v>
      </c>
      <c r="AC124" s="37">
        <v>0</v>
      </c>
      <c r="AD124" s="37">
        <v>0</v>
      </c>
      <c r="AE124" s="37">
        <v>0</v>
      </c>
      <c r="AF124" s="37">
        <v>0</v>
      </c>
      <c r="AG124" s="37">
        <v>0</v>
      </c>
      <c r="AH124" s="37">
        <v>0</v>
      </c>
      <c r="AI124" s="37">
        <v>0</v>
      </c>
      <c r="AJ124" s="37">
        <v>0</v>
      </c>
      <c r="AK124" s="37">
        <v>0</v>
      </c>
      <c r="AL124" s="37">
        <v>0</v>
      </c>
      <c r="AM124" s="37">
        <v>0</v>
      </c>
      <c r="AN124" s="37">
        <v>0</v>
      </c>
      <c r="AO124" s="37">
        <v>0</v>
      </c>
      <c r="AP124" s="37">
        <v>0</v>
      </c>
      <c r="AQ124" s="37">
        <v>0</v>
      </c>
      <c r="AR124" s="37">
        <v>0</v>
      </c>
      <c r="AS124" s="37">
        <v>0</v>
      </c>
      <c r="AT124" s="37">
        <v>0</v>
      </c>
      <c r="AU124" s="37">
        <v>0</v>
      </c>
      <c r="AV124" s="37">
        <v>0</v>
      </c>
      <c r="AW124" s="37">
        <v>0</v>
      </c>
      <c r="AX124" s="37">
        <v>0</v>
      </c>
      <c r="AY124" s="37">
        <v>0</v>
      </c>
      <c r="AZ124" s="37">
        <v>0</v>
      </c>
      <c r="BA124" s="37">
        <v>0</v>
      </c>
      <c r="BB124" s="37">
        <v>0</v>
      </c>
      <c r="BC124" s="37">
        <v>0</v>
      </c>
      <c r="BD124" s="37">
        <v>0</v>
      </c>
      <c r="BE124" s="37">
        <v>0</v>
      </c>
      <c r="BF124" s="37">
        <v>0</v>
      </c>
      <c r="BG124" s="37">
        <v>0</v>
      </c>
      <c r="BH124" s="37">
        <v>0</v>
      </c>
      <c r="BI124" s="37">
        <v>0</v>
      </c>
      <c r="BJ124" s="37">
        <v>0</v>
      </c>
      <c r="BK124" s="37">
        <v>0</v>
      </c>
      <c r="BL124" s="37">
        <v>0</v>
      </c>
      <c r="BM124" s="37">
        <v>0</v>
      </c>
      <c r="BN124" s="37">
        <v>0</v>
      </c>
      <c r="BO124" s="37">
        <v>0</v>
      </c>
      <c r="BP124" s="37">
        <v>0</v>
      </c>
      <c r="BQ124" s="37">
        <v>0</v>
      </c>
      <c r="BR124" s="37">
        <v>0</v>
      </c>
      <c r="BS124" s="37">
        <v>0</v>
      </c>
      <c r="BT124" s="37">
        <v>0</v>
      </c>
      <c r="BU124" s="37">
        <v>0</v>
      </c>
      <c r="BV124" s="37">
        <v>0</v>
      </c>
      <c r="BW124" s="37">
        <v>0</v>
      </c>
      <c r="BX124" s="37">
        <v>0</v>
      </c>
      <c r="BY124" s="37">
        <v>0</v>
      </c>
      <c r="BZ124" s="37">
        <v>0</v>
      </c>
      <c r="CA124" s="37">
        <v>0</v>
      </c>
      <c r="CB124" s="37">
        <v>0</v>
      </c>
      <c r="CC124" s="37">
        <v>0</v>
      </c>
      <c r="CD124" s="37">
        <v>0</v>
      </c>
      <c r="CE124" s="37">
        <v>0</v>
      </c>
      <c r="CF124" s="37">
        <v>0</v>
      </c>
      <c r="CG124" s="37">
        <v>0</v>
      </c>
      <c r="CH124" s="37">
        <v>0</v>
      </c>
      <c r="CI124" s="37">
        <v>0</v>
      </c>
      <c r="CJ124" s="37">
        <v>0</v>
      </c>
      <c r="CK124" s="37">
        <v>0</v>
      </c>
      <c r="CL124" s="37">
        <v>0</v>
      </c>
      <c r="CM124" s="37">
        <v>0</v>
      </c>
      <c r="CN124" s="37">
        <v>0</v>
      </c>
      <c r="CO124" s="37">
        <v>0</v>
      </c>
      <c r="CP124" s="37">
        <v>0</v>
      </c>
      <c r="CQ124" s="37">
        <v>0</v>
      </c>
      <c r="CR124" s="37">
        <v>0</v>
      </c>
      <c r="CS124" s="37">
        <v>0</v>
      </c>
      <c r="CT124" s="37">
        <v>0</v>
      </c>
      <c r="CU124" s="37">
        <v>0</v>
      </c>
      <c r="CV124" s="37">
        <v>0</v>
      </c>
      <c r="CW124" s="37">
        <v>0</v>
      </c>
      <c r="CX124" s="37">
        <v>0</v>
      </c>
      <c r="CY124" s="37">
        <v>0</v>
      </c>
      <c r="CZ124" s="37">
        <v>0</v>
      </c>
      <c r="DA124" s="37">
        <v>0</v>
      </c>
      <c r="DB124" s="37">
        <v>0</v>
      </c>
      <c r="DC124" s="37">
        <v>0</v>
      </c>
      <c r="DE124" s="45">
        <f t="shared" si="75"/>
        <v>0</v>
      </c>
      <c r="DF124" s="45">
        <f t="shared" si="47"/>
        <v>0</v>
      </c>
    </row>
    <row r="125" spans="1:110" ht="14.4">
      <c r="A125" s="123"/>
      <c r="B125" s="5" t="s">
        <v>189</v>
      </c>
      <c r="C125" s="24" t="s">
        <v>272</v>
      </c>
      <c r="D125" s="24"/>
      <c r="E125" s="5"/>
      <c r="F125" s="11">
        <f>SUM(F126:F128)</f>
        <v>0</v>
      </c>
      <c r="G125" s="34">
        <f>SUMIF($H$5:$DC$5,"&lt;="&amp;PAL,$H125:$DC125)</f>
        <v>0</v>
      </c>
      <c r="H125" s="11">
        <f>SUM(H126:H128)</f>
        <v>0</v>
      </c>
      <c r="I125" s="11">
        <f t="shared" ref="I125:BT125" si="76">SUM(I126:I128)</f>
        <v>0</v>
      </c>
      <c r="J125" s="11">
        <f t="shared" si="76"/>
        <v>0</v>
      </c>
      <c r="K125" s="11">
        <f t="shared" si="76"/>
        <v>0</v>
      </c>
      <c r="L125" s="11">
        <f t="shared" si="76"/>
        <v>0</v>
      </c>
      <c r="M125" s="11">
        <f t="shared" si="76"/>
        <v>0</v>
      </c>
      <c r="N125" s="11">
        <f t="shared" si="76"/>
        <v>0</v>
      </c>
      <c r="O125" s="11">
        <f t="shared" si="76"/>
        <v>0</v>
      </c>
      <c r="P125" s="11">
        <f t="shared" si="76"/>
        <v>0</v>
      </c>
      <c r="Q125" s="11">
        <f t="shared" si="76"/>
        <v>0</v>
      </c>
      <c r="R125" s="11">
        <f t="shared" si="76"/>
        <v>0</v>
      </c>
      <c r="S125" s="11">
        <f t="shared" si="76"/>
        <v>0</v>
      </c>
      <c r="T125" s="11">
        <f t="shared" si="76"/>
        <v>0</v>
      </c>
      <c r="U125" s="11">
        <f t="shared" si="76"/>
        <v>0</v>
      </c>
      <c r="V125" s="11">
        <f t="shared" si="76"/>
        <v>0</v>
      </c>
      <c r="W125" s="11">
        <f t="shared" si="76"/>
        <v>0</v>
      </c>
      <c r="X125" s="11">
        <f t="shared" si="76"/>
        <v>0</v>
      </c>
      <c r="Y125" s="11">
        <f t="shared" si="76"/>
        <v>0</v>
      </c>
      <c r="Z125" s="11">
        <f t="shared" si="76"/>
        <v>0</v>
      </c>
      <c r="AA125" s="11">
        <f t="shared" si="76"/>
        <v>0</v>
      </c>
      <c r="AB125" s="11">
        <f t="shared" si="76"/>
        <v>0</v>
      </c>
      <c r="AC125" s="11">
        <f t="shared" si="76"/>
        <v>0</v>
      </c>
      <c r="AD125" s="11">
        <f t="shared" si="76"/>
        <v>0</v>
      </c>
      <c r="AE125" s="11">
        <f t="shared" si="76"/>
        <v>0</v>
      </c>
      <c r="AF125" s="11">
        <f t="shared" si="76"/>
        <v>0</v>
      </c>
      <c r="AG125" s="11">
        <f t="shared" si="76"/>
        <v>0</v>
      </c>
      <c r="AH125" s="11">
        <f t="shared" si="76"/>
        <v>0</v>
      </c>
      <c r="AI125" s="11">
        <f t="shared" si="76"/>
        <v>0</v>
      </c>
      <c r="AJ125" s="11">
        <f t="shared" si="76"/>
        <v>0</v>
      </c>
      <c r="AK125" s="11">
        <f t="shared" si="76"/>
        <v>0</v>
      </c>
      <c r="AL125" s="11">
        <f t="shared" si="76"/>
        <v>0</v>
      </c>
      <c r="AM125" s="11">
        <f t="shared" si="76"/>
        <v>0</v>
      </c>
      <c r="AN125" s="11">
        <f t="shared" si="76"/>
        <v>0</v>
      </c>
      <c r="AO125" s="11">
        <f t="shared" si="76"/>
        <v>0</v>
      </c>
      <c r="AP125" s="11">
        <f t="shared" si="76"/>
        <v>0</v>
      </c>
      <c r="AQ125" s="11">
        <f t="shared" si="76"/>
        <v>0</v>
      </c>
      <c r="AR125" s="11">
        <f t="shared" si="76"/>
        <v>0</v>
      </c>
      <c r="AS125" s="11">
        <f t="shared" si="76"/>
        <v>0</v>
      </c>
      <c r="AT125" s="11">
        <f t="shared" si="76"/>
        <v>0</v>
      </c>
      <c r="AU125" s="11">
        <f t="shared" si="76"/>
        <v>0</v>
      </c>
      <c r="AV125" s="11">
        <f t="shared" si="76"/>
        <v>0</v>
      </c>
      <c r="AW125" s="11">
        <f t="shared" si="76"/>
        <v>0</v>
      </c>
      <c r="AX125" s="11">
        <f t="shared" si="76"/>
        <v>0</v>
      </c>
      <c r="AY125" s="11">
        <f t="shared" si="76"/>
        <v>0</v>
      </c>
      <c r="AZ125" s="11">
        <f t="shared" si="76"/>
        <v>0</v>
      </c>
      <c r="BA125" s="11">
        <f t="shared" si="76"/>
        <v>0</v>
      </c>
      <c r="BB125" s="11">
        <f t="shared" si="76"/>
        <v>0</v>
      </c>
      <c r="BC125" s="11">
        <f t="shared" si="76"/>
        <v>0</v>
      </c>
      <c r="BD125" s="11">
        <f t="shared" si="76"/>
        <v>0</v>
      </c>
      <c r="BE125" s="11">
        <f t="shared" si="76"/>
        <v>0</v>
      </c>
      <c r="BF125" s="11">
        <f t="shared" si="76"/>
        <v>0</v>
      </c>
      <c r="BG125" s="11">
        <f t="shared" si="76"/>
        <v>0</v>
      </c>
      <c r="BH125" s="11">
        <f t="shared" si="76"/>
        <v>0</v>
      </c>
      <c r="BI125" s="11">
        <f t="shared" si="76"/>
        <v>0</v>
      </c>
      <c r="BJ125" s="11">
        <f t="shared" si="76"/>
        <v>0</v>
      </c>
      <c r="BK125" s="11">
        <f t="shared" si="76"/>
        <v>0</v>
      </c>
      <c r="BL125" s="11">
        <f t="shared" si="76"/>
        <v>0</v>
      </c>
      <c r="BM125" s="11">
        <f t="shared" si="76"/>
        <v>0</v>
      </c>
      <c r="BN125" s="11">
        <f t="shared" si="76"/>
        <v>0</v>
      </c>
      <c r="BO125" s="11">
        <f t="shared" si="76"/>
        <v>0</v>
      </c>
      <c r="BP125" s="11">
        <f t="shared" si="76"/>
        <v>0</v>
      </c>
      <c r="BQ125" s="11">
        <f t="shared" si="76"/>
        <v>0</v>
      </c>
      <c r="BR125" s="11">
        <f t="shared" si="76"/>
        <v>0</v>
      </c>
      <c r="BS125" s="11">
        <f t="shared" si="76"/>
        <v>0</v>
      </c>
      <c r="BT125" s="11">
        <f t="shared" si="76"/>
        <v>0</v>
      </c>
      <c r="BU125" s="11">
        <f t="shared" ref="BU125:DC125" si="77">SUM(BU126:BU128)</f>
        <v>0</v>
      </c>
      <c r="BV125" s="11">
        <f t="shared" si="77"/>
        <v>0</v>
      </c>
      <c r="BW125" s="11">
        <f t="shared" si="77"/>
        <v>0</v>
      </c>
      <c r="BX125" s="11">
        <f t="shared" si="77"/>
        <v>0</v>
      </c>
      <c r="BY125" s="11">
        <f t="shared" si="77"/>
        <v>0</v>
      </c>
      <c r="BZ125" s="11">
        <f t="shared" si="77"/>
        <v>0</v>
      </c>
      <c r="CA125" s="11">
        <f t="shared" si="77"/>
        <v>0</v>
      </c>
      <c r="CB125" s="11">
        <f t="shared" si="77"/>
        <v>0</v>
      </c>
      <c r="CC125" s="11">
        <f t="shared" si="77"/>
        <v>0</v>
      </c>
      <c r="CD125" s="11">
        <f t="shared" si="77"/>
        <v>0</v>
      </c>
      <c r="CE125" s="11">
        <f t="shared" si="77"/>
        <v>0</v>
      </c>
      <c r="CF125" s="11">
        <f t="shared" si="77"/>
        <v>0</v>
      </c>
      <c r="CG125" s="11">
        <f t="shared" si="77"/>
        <v>0</v>
      </c>
      <c r="CH125" s="11">
        <f t="shared" si="77"/>
        <v>0</v>
      </c>
      <c r="CI125" s="11">
        <f t="shared" si="77"/>
        <v>0</v>
      </c>
      <c r="CJ125" s="11">
        <f t="shared" si="77"/>
        <v>0</v>
      </c>
      <c r="CK125" s="11">
        <f t="shared" si="77"/>
        <v>0</v>
      </c>
      <c r="CL125" s="11">
        <f t="shared" si="77"/>
        <v>0</v>
      </c>
      <c r="CM125" s="11">
        <f t="shared" si="77"/>
        <v>0</v>
      </c>
      <c r="CN125" s="11">
        <f t="shared" si="77"/>
        <v>0</v>
      </c>
      <c r="CO125" s="11">
        <f t="shared" si="77"/>
        <v>0</v>
      </c>
      <c r="CP125" s="11">
        <f t="shared" si="77"/>
        <v>0</v>
      </c>
      <c r="CQ125" s="11">
        <f t="shared" si="77"/>
        <v>0</v>
      </c>
      <c r="CR125" s="11">
        <f t="shared" si="77"/>
        <v>0</v>
      </c>
      <c r="CS125" s="11">
        <f t="shared" si="77"/>
        <v>0</v>
      </c>
      <c r="CT125" s="11">
        <f t="shared" si="77"/>
        <v>0</v>
      </c>
      <c r="CU125" s="11">
        <f t="shared" si="77"/>
        <v>0</v>
      </c>
      <c r="CV125" s="11">
        <f t="shared" si="77"/>
        <v>0</v>
      </c>
      <c r="CW125" s="11">
        <f t="shared" si="77"/>
        <v>0</v>
      </c>
      <c r="CX125" s="11">
        <f t="shared" si="77"/>
        <v>0</v>
      </c>
      <c r="CY125" s="11">
        <f t="shared" si="77"/>
        <v>0</v>
      </c>
      <c r="CZ125" s="11">
        <f t="shared" si="77"/>
        <v>0</v>
      </c>
      <c r="DA125" s="11">
        <f t="shared" si="77"/>
        <v>0</v>
      </c>
      <c r="DB125" s="11">
        <f t="shared" si="77"/>
        <v>0</v>
      </c>
      <c r="DC125" s="11">
        <f t="shared" si="77"/>
        <v>0</v>
      </c>
      <c r="DF125" s="45">
        <f t="shared" si="47"/>
        <v>0</v>
      </c>
    </row>
    <row r="126" spans="1:110" ht="15" customHeight="1">
      <c r="A126" s="123"/>
      <c r="B126" s="5" t="str">
        <f>$B$125&amp;"1."</f>
        <v>L.2.1.</v>
      </c>
      <c r="C126" s="169"/>
      <c r="D126" s="24"/>
      <c r="E126" s="5"/>
      <c r="F126" s="34">
        <f>H126+NPV(SD,I126:INDEX(I126:DC126,PAL))</f>
        <v>0</v>
      </c>
      <c r="G126" s="34">
        <f>SUMIF($H$5:$DC$5,"&lt;="&amp;PAL,$H126:$DC126)</f>
        <v>0</v>
      </c>
      <c r="H126" s="37">
        <v>0</v>
      </c>
      <c r="I126" s="37">
        <v>0</v>
      </c>
      <c r="J126" s="37">
        <v>0</v>
      </c>
      <c r="K126" s="37">
        <v>0</v>
      </c>
      <c r="L126" s="37">
        <v>0</v>
      </c>
      <c r="M126" s="37">
        <v>0</v>
      </c>
      <c r="N126" s="37">
        <v>0</v>
      </c>
      <c r="O126" s="37">
        <v>0</v>
      </c>
      <c r="P126" s="37">
        <v>0</v>
      </c>
      <c r="Q126" s="37">
        <v>0</v>
      </c>
      <c r="R126" s="37">
        <v>0</v>
      </c>
      <c r="S126" s="37">
        <v>0</v>
      </c>
      <c r="T126" s="37">
        <v>0</v>
      </c>
      <c r="U126" s="37">
        <v>0</v>
      </c>
      <c r="V126" s="37">
        <v>0</v>
      </c>
      <c r="W126" s="37">
        <v>0</v>
      </c>
      <c r="X126" s="37">
        <v>0</v>
      </c>
      <c r="Y126" s="37">
        <v>0</v>
      </c>
      <c r="Z126" s="37">
        <v>0</v>
      </c>
      <c r="AA126" s="37">
        <v>0</v>
      </c>
      <c r="AB126" s="37">
        <v>0</v>
      </c>
      <c r="AC126" s="37">
        <v>0</v>
      </c>
      <c r="AD126" s="37">
        <v>0</v>
      </c>
      <c r="AE126" s="37">
        <v>0</v>
      </c>
      <c r="AF126" s="37">
        <v>0</v>
      </c>
      <c r="AG126" s="37">
        <v>0</v>
      </c>
      <c r="AH126" s="37">
        <v>0</v>
      </c>
      <c r="AI126" s="37">
        <v>0</v>
      </c>
      <c r="AJ126" s="37">
        <v>0</v>
      </c>
      <c r="AK126" s="37">
        <v>0</v>
      </c>
      <c r="AL126" s="37">
        <v>0</v>
      </c>
      <c r="AM126" s="37">
        <v>0</v>
      </c>
      <c r="AN126" s="37">
        <v>0</v>
      </c>
      <c r="AO126" s="37">
        <v>0</v>
      </c>
      <c r="AP126" s="37">
        <v>0</v>
      </c>
      <c r="AQ126" s="37">
        <v>0</v>
      </c>
      <c r="AR126" s="37">
        <v>0</v>
      </c>
      <c r="AS126" s="37">
        <v>0</v>
      </c>
      <c r="AT126" s="37">
        <v>0</v>
      </c>
      <c r="AU126" s="37">
        <v>0</v>
      </c>
      <c r="AV126" s="37">
        <v>0</v>
      </c>
      <c r="AW126" s="37">
        <v>0</v>
      </c>
      <c r="AX126" s="37">
        <v>0</v>
      </c>
      <c r="AY126" s="37">
        <v>0</v>
      </c>
      <c r="AZ126" s="37">
        <v>0</v>
      </c>
      <c r="BA126" s="37">
        <v>0</v>
      </c>
      <c r="BB126" s="37">
        <v>0</v>
      </c>
      <c r="BC126" s="37">
        <v>0</v>
      </c>
      <c r="BD126" s="37">
        <v>0</v>
      </c>
      <c r="BE126" s="37">
        <v>0</v>
      </c>
      <c r="BF126" s="37">
        <v>0</v>
      </c>
      <c r="BG126" s="37">
        <v>0</v>
      </c>
      <c r="BH126" s="37">
        <v>0</v>
      </c>
      <c r="BI126" s="37">
        <v>0</v>
      </c>
      <c r="BJ126" s="37">
        <v>0</v>
      </c>
      <c r="BK126" s="37">
        <v>0</v>
      </c>
      <c r="BL126" s="37">
        <v>0</v>
      </c>
      <c r="BM126" s="37">
        <v>0</v>
      </c>
      <c r="BN126" s="37">
        <v>0</v>
      </c>
      <c r="BO126" s="37">
        <v>0</v>
      </c>
      <c r="BP126" s="37">
        <v>0</v>
      </c>
      <c r="BQ126" s="37">
        <v>0</v>
      </c>
      <c r="BR126" s="37">
        <v>0</v>
      </c>
      <c r="BS126" s="37">
        <v>0</v>
      </c>
      <c r="BT126" s="37">
        <v>0</v>
      </c>
      <c r="BU126" s="37">
        <v>0</v>
      </c>
      <c r="BV126" s="37">
        <v>0</v>
      </c>
      <c r="BW126" s="37">
        <v>0</v>
      </c>
      <c r="BX126" s="37">
        <v>0</v>
      </c>
      <c r="BY126" s="37">
        <v>0</v>
      </c>
      <c r="BZ126" s="37">
        <v>0</v>
      </c>
      <c r="CA126" s="37">
        <v>0</v>
      </c>
      <c r="CB126" s="37">
        <v>0</v>
      </c>
      <c r="CC126" s="37">
        <v>0</v>
      </c>
      <c r="CD126" s="37">
        <v>0</v>
      </c>
      <c r="CE126" s="37">
        <v>0</v>
      </c>
      <c r="CF126" s="37">
        <v>0</v>
      </c>
      <c r="CG126" s="37">
        <v>0</v>
      </c>
      <c r="CH126" s="37">
        <v>0</v>
      </c>
      <c r="CI126" s="37">
        <v>0</v>
      </c>
      <c r="CJ126" s="37">
        <v>0</v>
      </c>
      <c r="CK126" s="37">
        <v>0</v>
      </c>
      <c r="CL126" s="37">
        <v>0</v>
      </c>
      <c r="CM126" s="37">
        <v>0</v>
      </c>
      <c r="CN126" s="37">
        <v>0</v>
      </c>
      <c r="CO126" s="37">
        <v>0</v>
      </c>
      <c r="CP126" s="37">
        <v>0</v>
      </c>
      <c r="CQ126" s="37">
        <v>0</v>
      </c>
      <c r="CR126" s="37">
        <v>0</v>
      </c>
      <c r="CS126" s="37">
        <v>0</v>
      </c>
      <c r="CT126" s="37">
        <v>0</v>
      </c>
      <c r="CU126" s="37">
        <v>0</v>
      </c>
      <c r="CV126" s="37">
        <v>0</v>
      </c>
      <c r="CW126" s="37">
        <v>0</v>
      </c>
      <c r="CX126" s="37">
        <v>0</v>
      </c>
      <c r="CY126" s="37">
        <v>0</v>
      </c>
      <c r="CZ126" s="37">
        <v>0</v>
      </c>
      <c r="DA126" s="37">
        <v>0</v>
      </c>
      <c r="DB126" s="37">
        <v>0</v>
      </c>
      <c r="DC126" s="37">
        <v>0</v>
      </c>
      <c r="DE126" s="45">
        <f t="shared" si="75"/>
        <v>0</v>
      </c>
      <c r="DF126" s="45">
        <f t="shared" si="47"/>
        <v>0</v>
      </c>
    </row>
    <row r="127" spans="1:110" ht="15" customHeight="1">
      <c r="A127" s="123"/>
      <c r="B127" s="5" t="str">
        <f>$B$125&amp;"2."</f>
        <v>L.2.2.</v>
      </c>
      <c r="C127" s="169"/>
      <c r="D127" s="24"/>
      <c r="E127" s="5"/>
      <c r="F127" s="34">
        <f>H127+NPV(SD,I127:INDEX(I127:DC127,PAL))</f>
        <v>0</v>
      </c>
      <c r="G127" s="34">
        <f>SUMIF($H$5:$DC$5,"&lt;="&amp;PAL,$H127:$DC127)</f>
        <v>0</v>
      </c>
      <c r="H127" s="37">
        <v>0</v>
      </c>
      <c r="I127" s="37">
        <v>0</v>
      </c>
      <c r="J127" s="37">
        <v>0</v>
      </c>
      <c r="K127" s="37">
        <v>0</v>
      </c>
      <c r="L127" s="37">
        <v>0</v>
      </c>
      <c r="M127" s="37">
        <v>0</v>
      </c>
      <c r="N127" s="37">
        <v>0</v>
      </c>
      <c r="O127" s="37">
        <v>0</v>
      </c>
      <c r="P127" s="37">
        <v>0</v>
      </c>
      <c r="Q127" s="37">
        <v>0</v>
      </c>
      <c r="R127" s="37">
        <v>0</v>
      </c>
      <c r="S127" s="37">
        <v>0</v>
      </c>
      <c r="T127" s="37">
        <v>0</v>
      </c>
      <c r="U127" s="37">
        <v>0</v>
      </c>
      <c r="V127" s="37">
        <v>0</v>
      </c>
      <c r="W127" s="37">
        <v>0</v>
      </c>
      <c r="X127" s="37">
        <v>0</v>
      </c>
      <c r="Y127" s="37">
        <v>0</v>
      </c>
      <c r="Z127" s="37">
        <v>0</v>
      </c>
      <c r="AA127" s="37">
        <v>0</v>
      </c>
      <c r="AB127" s="37">
        <v>0</v>
      </c>
      <c r="AC127" s="37">
        <v>0</v>
      </c>
      <c r="AD127" s="37">
        <v>0</v>
      </c>
      <c r="AE127" s="37">
        <v>0</v>
      </c>
      <c r="AF127" s="37">
        <v>0</v>
      </c>
      <c r="AG127" s="37">
        <v>0</v>
      </c>
      <c r="AH127" s="37">
        <v>0</v>
      </c>
      <c r="AI127" s="37">
        <v>0</v>
      </c>
      <c r="AJ127" s="37">
        <v>0</v>
      </c>
      <c r="AK127" s="37">
        <v>0</v>
      </c>
      <c r="AL127" s="37">
        <v>0</v>
      </c>
      <c r="AM127" s="37">
        <v>0</v>
      </c>
      <c r="AN127" s="37">
        <v>0</v>
      </c>
      <c r="AO127" s="37">
        <v>0</v>
      </c>
      <c r="AP127" s="37">
        <v>0</v>
      </c>
      <c r="AQ127" s="37">
        <v>0</v>
      </c>
      <c r="AR127" s="37">
        <v>0</v>
      </c>
      <c r="AS127" s="37">
        <v>0</v>
      </c>
      <c r="AT127" s="37">
        <v>0</v>
      </c>
      <c r="AU127" s="37">
        <v>0</v>
      </c>
      <c r="AV127" s="37">
        <v>0</v>
      </c>
      <c r="AW127" s="37">
        <v>0</v>
      </c>
      <c r="AX127" s="37">
        <v>0</v>
      </c>
      <c r="AY127" s="37">
        <v>0</v>
      </c>
      <c r="AZ127" s="37">
        <v>0</v>
      </c>
      <c r="BA127" s="37">
        <v>0</v>
      </c>
      <c r="BB127" s="37">
        <v>0</v>
      </c>
      <c r="BC127" s="37">
        <v>0</v>
      </c>
      <c r="BD127" s="37">
        <v>0</v>
      </c>
      <c r="BE127" s="37">
        <v>0</v>
      </c>
      <c r="BF127" s="37">
        <v>0</v>
      </c>
      <c r="BG127" s="37">
        <v>0</v>
      </c>
      <c r="BH127" s="37">
        <v>0</v>
      </c>
      <c r="BI127" s="37">
        <v>0</v>
      </c>
      <c r="BJ127" s="37">
        <v>0</v>
      </c>
      <c r="BK127" s="37">
        <v>0</v>
      </c>
      <c r="BL127" s="37">
        <v>0</v>
      </c>
      <c r="BM127" s="37">
        <v>0</v>
      </c>
      <c r="BN127" s="37">
        <v>0</v>
      </c>
      <c r="BO127" s="37">
        <v>0</v>
      </c>
      <c r="BP127" s="37">
        <v>0</v>
      </c>
      <c r="BQ127" s="37">
        <v>0</v>
      </c>
      <c r="BR127" s="37">
        <v>0</v>
      </c>
      <c r="BS127" s="37">
        <v>0</v>
      </c>
      <c r="BT127" s="37">
        <v>0</v>
      </c>
      <c r="BU127" s="37">
        <v>0</v>
      </c>
      <c r="BV127" s="37">
        <v>0</v>
      </c>
      <c r="BW127" s="37">
        <v>0</v>
      </c>
      <c r="BX127" s="37">
        <v>0</v>
      </c>
      <c r="BY127" s="37">
        <v>0</v>
      </c>
      <c r="BZ127" s="37">
        <v>0</v>
      </c>
      <c r="CA127" s="37">
        <v>0</v>
      </c>
      <c r="CB127" s="37">
        <v>0</v>
      </c>
      <c r="CC127" s="37">
        <v>0</v>
      </c>
      <c r="CD127" s="37">
        <v>0</v>
      </c>
      <c r="CE127" s="37">
        <v>0</v>
      </c>
      <c r="CF127" s="37">
        <v>0</v>
      </c>
      <c r="CG127" s="37">
        <v>0</v>
      </c>
      <c r="CH127" s="37">
        <v>0</v>
      </c>
      <c r="CI127" s="37">
        <v>0</v>
      </c>
      <c r="CJ127" s="37">
        <v>0</v>
      </c>
      <c r="CK127" s="37">
        <v>0</v>
      </c>
      <c r="CL127" s="37">
        <v>0</v>
      </c>
      <c r="CM127" s="37">
        <v>0</v>
      </c>
      <c r="CN127" s="37">
        <v>0</v>
      </c>
      <c r="CO127" s="37">
        <v>0</v>
      </c>
      <c r="CP127" s="37">
        <v>0</v>
      </c>
      <c r="CQ127" s="37">
        <v>0</v>
      </c>
      <c r="CR127" s="37">
        <v>0</v>
      </c>
      <c r="CS127" s="37">
        <v>0</v>
      </c>
      <c r="CT127" s="37">
        <v>0</v>
      </c>
      <c r="CU127" s="37">
        <v>0</v>
      </c>
      <c r="CV127" s="37">
        <v>0</v>
      </c>
      <c r="CW127" s="37">
        <v>0</v>
      </c>
      <c r="CX127" s="37">
        <v>0</v>
      </c>
      <c r="CY127" s="37">
        <v>0</v>
      </c>
      <c r="CZ127" s="37">
        <v>0</v>
      </c>
      <c r="DA127" s="37">
        <v>0</v>
      </c>
      <c r="DB127" s="37">
        <v>0</v>
      </c>
      <c r="DC127" s="37">
        <v>0</v>
      </c>
      <c r="DE127" s="45">
        <f t="shared" si="75"/>
        <v>0</v>
      </c>
      <c r="DF127" s="45">
        <f t="shared" si="47"/>
        <v>0</v>
      </c>
    </row>
    <row r="128" spans="1:110" ht="15" customHeight="1">
      <c r="A128" s="123"/>
      <c r="B128" s="5" t="str">
        <f>$B$125&amp;"3."</f>
        <v>L.2.3.</v>
      </c>
      <c r="C128" s="169"/>
      <c r="D128" s="24"/>
      <c r="E128" s="5"/>
      <c r="F128" s="34">
        <f>H128+NPV(SD,I128:INDEX(I128:DC128,PAL))</f>
        <v>0</v>
      </c>
      <c r="G128" s="34">
        <f>SUMIF($H$5:$DC$5,"&lt;="&amp;PAL,$H128:$DC128)</f>
        <v>0</v>
      </c>
      <c r="H128" s="37">
        <v>0</v>
      </c>
      <c r="I128" s="37">
        <v>0</v>
      </c>
      <c r="J128" s="37">
        <v>0</v>
      </c>
      <c r="K128" s="37">
        <v>0</v>
      </c>
      <c r="L128" s="37">
        <v>0</v>
      </c>
      <c r="M128" s="37">
        <v>0</v>
      </c>
      <c r="N128" s="37">
        <v>0</v>
      </c>
      <c r="O128" s="37">
        <v>0</v>
      </c>
      <c r="P128" s="37">
        <v>0</v>
      </c>
      <c r="Q128" s="37">
        <v>0</v>
      </c>
      <c r="R128" s="37">
        <v>0</v>
      </c>
      <c r="S128" s="37">
        <v>0</v>
      </c>
      <c r="T128" s="37">
        <v>0</v>
      </c>
      <c r="U128" s="37">
        <v>0</v>
      </c>
      <c r="V128" s="37">
        <v>0</v>
      </c>
      <c r="W128" s="37">
        <v>0</v>
      </c>
      <c r="X128" s="37">
        <v>0</v>
      </c>
      <c r="Y128" s="37">
        <v>0</v>
      </c>
      <c r="Z128" s="37">
        <v>0</v>
      </c>
      <c r="AA128" s="37">
        <v>0</v>
      </c>
      <c r="AB128" s="37">
        <v>0</v>
      </c>
      <c r="AC128" s="37">
        <v>0</v>
      </c>
      <c r="AD128" s="37">
        <v>0</v>
      </c>
      <c r="AE128" s="37">
        <v>0</v>
      </c>
      <c r="AF128" s="37">
        <v>0</v>
      </c>
      <c r="AG128" s="37">
        <v>0</v>
      </c>
      <c r="AH128" s="37">
        <v>0</v>
      </c>
      <c r="AI128" s="37">
        <v>0</v>
      </c>
      <c r="AJ128" s="37">
        <v>0</v>
      </c>
      <c r="AK128" s="37">
        <v>0</v>
      </c>
      <c r="AL128" s="37">
        <v>0</v>
      </c>
      <c r="AM128" s="37">
        <v>0</v>
      </c>
      <c r="AN128" s="37">
        <v>0</v>
      </c>
      <c r="AO128" s="37">
        <v>0</v>
      </c>
      <c r="AP128" s="37">
        <v>0</v>
      </c>
      <c r="AQ128" s="37">
        <v>0</v>
      </c>
      <c r="AR128" s="37">
        <v>0</v>
      </c>
      <c r="AS128" s="37">
        <v>0</v>
      </c>
      <c r="AT128" s="37">
        <v>0</v>
      </c>
      <c r="AU128" s="37">
        <v>0</v>
      </c>
      <c r="AV128" s="37">
        <v>0</v>
      </c>
      <c r="AW128" s="37">
        <v>0</v>
      </c>
      <c r="AX128" s="37">
        <v>0</v>
      </c>
      <c r="AY128" s="37">
        <v>0</v>
      </c>
      <c r="AZ128" s="37">
        <v>0</v>
      </c>
      <c r="BA128" s="37">
        <v>0</v>
      </c>
      <c r="BB128" s="37">
        <v>0</v>
      </c>
      <c r="BC128" s="37">
        <v>0</v>
      </c>
      <c r="BD128" s="37">
        <v>0</v>
      </c>
      <c r="BE128" s="37">
        <v>0</v>
      </c>
      <c r="BF128" s="37">
        <v>0</v>
      </c>
      <c r="BG128" s="37">
        <v>0</v>
      </c>
      <c r="BH128" s="37">
        <v>0</v>
      </c>
      <c r="BI128" s="37">
        <v>0</v>
      </c>
      <c r="BJ128" s="37">
        <v>0</v>
      </c>
      <c r="BK128" s="37">
        <v>0</v>
      </c>
      <c r="BL128" s="37">
        <v>0</v>
      </c>
      <c r="BM128" s="37">
        <v>0</v>
      </c>
      <c r="BN128" s="37">
        <v>0</v>
      </c>
      <c r="BO128" s="37">
        <v>0</v>
      </c>
      <c r="BP128" s="37">
        <v>0</v>
      </c>
      <c r="BQ128" s="37">
        <v>0</v>
      </c>
      <c r="BR128" s="37">
        <v>0</v>
      </c>
      <c r="BS128" s="37">
        <v>0</v>
      </c>
      <c r="BT128" s="37">
        <v>0</v>
      </c>
      <c r="BU128" s="37">
        <v>0</v>
      </c>
      <c r="BV128" s="37">
        <v>0</v>
      </c>
      <c r="BW128" s="37">
        <v>0</v>
      </c>
      <c r="BX128" s="37">
        <v>0</v>
      </c>
      <c r="BY128" s="37">
        <v>0</v>
      </c>
      <c r="BZ128" s="37">
        <v>0</v>
      </c>
      <c r="CA128" s="37">
        <v>0</v>
      </c>
      <c r="CB128" s="37">
        <v>0</v>
      </c>
      <c r="CC128" s="37">
        <v>0</v>
      </c>
      <c r="CD128" s="37">
        <v>0</v>
      </c>
      <c r="CE128" s="37">
        <v>0</v>
      </c>
      <c r="CF128" s="37">
        <v>0</v>
      </c>
      <c r="CG128" s="37">
        <v>0</v>
      </c>
      <c r="CH128" s="37">
        <v>0</v>
      </c>
      <c r="CI128" s="37">
        <v>0</v>
      </c>
      <c r="CJ128" s="37">
        <v>0</v>
      </c>
      <c r="CK128" s="37">
        <v>0</v>
      </c>
      <c r="CL128" s="37">
        <v>0</v>
      </c>
      <c r="CM128" s="37">
        <v>0</v>
      </c>
      <c r="CN128" s="37">
        <v>0</v>
      </c>
      <c r="CO128" s="37">
        <v>0</v>
      </c>
      <c r="CP128" s="37">
        <v>0</v>
      </c>
      <c r="CQ128" s="37">
        <v>0</v>
      </c>
      <c r="CR128" s="37">
        <v>0</v>
      </c>
      <c r="CS128" s="37">
        <v>0</v>
      </c>
      <c r="CT128" s="37">
        <v>0</v>
      </c>
      <c r="CU128" s="37">
        <v>0</v>
      </c>
      <c r="CV128" s="37">
        <v>0</v>
      </c>
      <c r="CW128" s="37">
        <v>0</v>
      </c>
      <c r="CX128" s="37">
        <v>0</v>
      </c>
      <c r="CY128" s="37">
        <v>0</v>
      </c>
      <c r="CZ128" s="37">
        <v>0</v>
      </c>
      <c r="DA128" s="37">
        <v>0</v>
      </c>
      <c r="DB128" s="37">
        <v>0</v>
      </c>
      <c r="DC128" s="37">
        <v>0</v>
      </c>
      <c r="DE128" s="45">
        <f t="shared" si="75"/>
        <v>0</v>
      </c>
      <c r="DF128" s="45">
        <f t="shared" si="47"/>
        <v>0</v>
      </c>
    </row>
    <row r="129" spans="4:48" ht="20.25" customHeight="1">
      <c r="D129" s="2"/>
      <c r="F129" s="39"/>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c r="AJ129" s="10"/>
      <c r="AK129" s="10"/>
      <c r="AL129" s="10"/>
      <c r="AM129" s="10"/>
      <c r="AN129" s="10"/>
      <c r="AO129" s="10"/>
      <c r="AP129" s="10"/>
      <c r="AQ129" s="10"/>
      <c r="AR129" s="10"/>
      <c r="AS129" s="10"/>
      <c r="AT129" s="10"/>
      <c r="AU129" s="10"/>
      <c r="AV129" s="10"/>
    </row>
    <row r="130" spans="4:48" ht="20.25" hidden="1" customHeight="1">
      <c r="D130" s="2"/>
      <c r="F130" s="39"/>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0"/>
      <c r="AL130" s="10"/>
      <c r="AM130" s="10"/>
      <c r="AN130" s="10"/>
      <c r="AO130" s="10"/>
      <c r="AP130" s="10"/>
      <c r="AQ130" s="10"/>
      <c r="AR130" s="10"/>
      <c r="AS130" s="10"/>
      <c r="AT130" s="10"/>
      <c r="AU130" s="10"/>
      <c r="AV130" s="10"/>
    </row>
  </sheetData>
  <sheetProtection algorithmName="SHA-512" hashValue="iBqyJVaVCsggdlllyl+ZPCSRlrcuOt5CV+Bi20wCYXvOn2Vt0MDdZGG1Kdr4ysGuVXSgH9MJp3Yz6coluNybWg==" saltValue="GcRmjT4Qbd/CXsD4bPPSHA==" spinCount="100000" sheet="1" objects="1" scenarios="1"/>
  <customSheetViews>
    <customSheetView guid="{B7831A28-C714-4DC9-BB36-A1304866CBB0}" scale="90" showPageBreaks="1" fitToPage="1" hiddenColumns="1">
      <pane xSplit="6" ySplit="8" topLeftCell="G68" activePane="bottomRight" state="frozenSplit"/>
      <selection pane="bottomRight" activeCell="D109" sqref="D109"/>
      <pageMargins left="0.7" right="0.7" top="0.75" bottom="0.75" header="0.3" footer="0.3"/>
      <pageSetup paperSize="9" scale="14" fitToWidth="2" orientation="landscape" horizontalDpi="300" verticalDpi="300" r:id="rId1"/>
    </customSheetView>
  </customSheetViews>
  <mergeCells count="1">
    <mergeCell ref="F5:G5"/>
  </mergeCells>
  <conditionalFormatting sqref="D105:E109">
    <cfRule type="expression" dxfId="46" priority="18">
      <formula>AND($F105&lt;&gt;0,$E105="")</formula>
    </cfRule>
  </conditionalFormatting>
  <conditionalFormatting sqref="F7:F8">
    <cfRule type="containsBlanks" dxfId="45" priority="20">
      <formula>LEN(TRIM(F7))=0</formula>
    </cfRule>
  </conditionalFormatting>
  <conditionalFormatting sqref="H94:AQ98">
    <cfRule type="containsBlanks" dxfId="44" priority="14">
      <formula>LEN(TRIM(H94))=0</formula>
    </cfRule>
  </conditionalFormatting>
  <conditionalFormatting sqref="H7:DC128">
    <cfRule type="containsBlanks" dxfId="43" priority="1">
      <formula>LEN(TRIM(H7))=0</formula>
    </cfRule>
  </conditionalFormatting>
  <conditionalFormatting sqref="I114:DC114">
    <cfRule type="containsBlanks" dxfId="42" priority="16">
      <formula>LEN(TRIM(I114))=0</formula>
    </cfRule>
  </conditionalFormatting>
  <conditionalFormatting sqref="K78">
    <cfRule type="containsBlanks" dxfId="41" priority="24">
      <formula>LEN(TRIM(K78))=0</formula>
    </cfRule>
  </conditionalFormatting>
  <conditionalFormatting sqref="K115">
    <cfRule type="containsBlanks" dxfId="40" priority="11">
      <formula>LEN(TRIM(K115))=0</formula>
    </cfRule>
  </conditionalFormatting>
  <conditionalFormatting sqref="U115">
    <cfRule type="containsBlanks" dxfId="39" priority="10">
      <formula>LEN(TRIM(U115))=0</formula>
    </cfRule>
  </conditionalFormatting>
  <conditionalFormatting sqref="X90:DC98">
    <cfRule type="containsBlanks" dxfId="38" priority="27">
      <formula>LEN(TRIM(X90))=0</formula>
    </cfRule>
  </conditionalFormatting>
  <conditionalFormatting sqref="X100:DC101">
    <cfRule type="containsBlanks" dxfId="37" priority="26">
      <formula>LEN(TRIM(X100))=0</formula>
    </cfRule>
  </conditionalFormatting>
  <conditionalFormatting sqref="AB34:DC36 R51:DC52 M96:DC96">
    <cfRule type="containsBlanks" dxfId="36" priority="29">
      <formula>LEN(TRIM(M34))=0</formula>
    </cfRule>
  </conditionalFormatting>
  <dataValidations count="6">
    <dataValidation allowBlank="1" showErrorMessage="1" promptTitle="Finansiniai transferai" prompt="&quot;Finansiniai transferai, pvz, pašalpos, nedarbo draudimo išmokos ir pan. nėra veiklos sąnados. Mokesčių pajamos nėra veiklos pajamos. Finansiniai transferai ir mokesčių pajamos nurodomos I dalyje&quot; patikrinti pagal galutinį kodavimą" sqref="C88" xr:uid="{00000000-0002-0000-0400-000000000000}"/>
    <dataValidation allowBlank="1" promptTitle="Finansiniai veiklos srautai" prompt="Nurodomi finansiniai srautai realia verte, t.y. laikant, kad nėra infliacijos. Nominalus alternatyvos biudžetas, t.y. su infliacija, automatiškai apskaičiuojamas sekančioje lentelėje." sqref="C7" xr:uid="{00000000-0002-0000-0400-000001000000}"/>
    <dataValidation type="list" allowBlank="1" showInputMessage="1" showErrorMessage="1" sqref="C118:C124" xr:uid="{00000000-0002-0000-0400-000002000000}">
      <formula1>Naudos</formula1>
    </dataValidation>
    <dataValidation type="list" allowBlank="1" showInputMessage="1" showErrorMessage="1" sqref="C126:C128" xr:uid="{00000000-0002-0000-0400-000003000000}">
      <formula1>Zalos</formula1>
    </dataValidation>
    <dataValidation allowBlank="1" promptTitle="Finansiniai srautai" prompt="Nurodomi finansiniai srautai realia verte, t.y. laikant, kad nėra infliacijos. Nominalus alternatyvos biudžetas, t.y. su infliacija, automatiškai apskaičiuojamas sekančioje lentelėje." sqref="D7:E7" xr:uid="{00000000-0002-0000-0400-000004000000}"/>
    <dataValidation allowBlank="1" sqref="C12:C19" xr:uid="{00000000-0002-0000-0400-000005000000}"/>
  </dataValidations>
  <pageMargins left="0.7" right="0.7" top="0.75" bottom="0.75" header="0.3" footer="0.3"/>
  <pageSetup paperSize="9" scale="13" fitToWidth="2" orientation="landscape" horizontalDpi="300" verticalDpi="300" r:id="rId2"/>
  <drawing r:id="rId3"/>
  <legacyDrawing r:id="rId4"/>
  <mc:AlternateContent xmlns:mc="http://schemas.openxmlformats.org/markup-compatibility/2006">
    <mc:Choice Requires="x14">
      <controls>
        <mc:AlternateContent xmlns:mc="http://schemas.openxmlformats.org/markup-compatibility/2006">
          <mc:Choice Requires="x14">
            <control shapeId="37890" r:id="rId5" name="Button 2">
              <controlPr defaultSize="0" print="0" autoFill="0" autoPict="0" macro="[0]!Button12_Click">
                <anchor moveWithCells="1" sizeWithCells="1">
                  <from>
                    <xdr:col>3</xdr:col>
                    <xdr:colOff>22860</xdr:colOff>
                    <xdr:row>10</xdr:row>
                    <xdr:rowOff>0</xdr:rowOff>
                  </from>
                  <to>
                    <xdr:col>3</xdr:col>
                    <xdr:colOff>304800</xdr:colOff>
                    <xdr:row>10</xdr:row>
                    <xdr:rowOff>182880</xdr:rowOff>
                  </to>
                </anchor>
              </controlPr>
            </control>
          </mc:Choice>
        </mc:AlternateContent>
        <mc:AlternateContent xmlns:mc="http://schemas.openxmlformats.org/markup-compatibility/2006">
          <mc:Choice Requires="x14">
            <control shapeId="37891" r:id="rId6" name="Button 3">
              <controlPr defaultSize="0" print="0" autoFill="0" autoPict="0" macro="[0]!Button11_Click">
                <anchor moveWithCells="1" sizeWithCells="1">
                  <from>
                    <xdr:col>3</xdr:col>
                    <xdr:colOff>22860</xdr:colOff>
                    <xdr:row>6</xdr:row>
                    <xdr:rowOff>22860</xdr:rowOff>
                  </from>
                  <to>
                    <xdr:col>3</xdr:col>
                    <xdr:colOff>297180</xdr:colOff>
                    <xdr:row>6</xdr:row>
                    <xdr:rowOff>190500</xdr:rowOff>
                  </to>
                </anchor>
              </controlPr>
            </control>
          </mc:Choice>
        </mc:AlternateContent>
        <mc:AlternateContent xmlns:mc="http://schemas.openxmlformats.org/markup-compatibility/2006">
          <mc:Choice Requires="x14">
            <control shapeId="37892" r:id="rId7" name="Button 12">
              <controlPr defaultSize="0" print="0" autoFill="0" autoPict="0" macro="[0]!Button13_Click">
                <anchor moveWithCells="1" sizeWithCells="1">
                  <from>
                    <xdr:col>3</xdr:col>
                    <xdr:colOff>22860</xdr:colOff>
                    <xdr:row>87</xdr:row>
                    <xdr:rowOff>0</xdr:rowOff>
                  </from>
                  <to>
                    <xdr:col>3</xdr:col>
                    <xdr:colOff>297180</xdr:colOff>
                    <xdr:row>88</xdr:row>
                    <xdr:rowOff>22860</xdr:rowOff>
                  </to>
                </anchor>
              </controlPr>
            </control>
          </mc:Choice>
        </mc:AlternateContent>
        <mc:AlternateContent xmlns:mc="http://schemas.openxmlformats.org/markup-compatibility/2006">
          <mc:Choice Requires="x14">
            <control shapeId="37893" r:id="rId8" name="Button 13">
              <controlPr defaultSize="0" print="0" autoFill="0" autoPict="0" macro="[0]!Button16_Click">
                <anchor moveWithCells="1" sizeWithCells="1">
                  <from>
                    <xdr:col>3</xdr:col>
                    <xdr:colOff>22860</xdr:colOff>
                    <xdr:row>98</xdr:row>
                    <xdr:rowOff>30480</xdr:rowOff>
                  </from>
                  <to>
                    <xdr:col>3</xdr:col>
                    <xdr:colOff>297180</xdr:colOff>
                    <xdr:row>98</xdr:row>
                    <xdr:rowOff>213360</xdr:rowOff>
                  </to>
                </anchor>
              </controlPr>
            </control>
          </mc:Choice>
        </mc:AlternateContent>
        <mc:AlternateContent xmlns:mc="http://schemas.openxmlformats.org/markup-compatibility/2006">
          <mc:Choice Requires="x14">
            <control shapeId="37894" r:id="rId9" name="Button 15">
              <controlPr defaultSize="0" print="0" autoFill="0" autoPict="0" macro="[0]!Button18_Click">
                <anchor moveWithCells="1" sizeWithCells="1">
                  <from>
                    <xdr:col>3</xdr:col>
                    <xdr:colOff>22860</xdr:colOff>
                    <xdr:row>115</xdr:row>
                    <xdr:rowOff>22860</xdr:rowOff>
                  </from>
                  <to>
                    <xdr:col>3</xdr:col>
                    <xdr:colOff>297180</xdr:colOff>
                    <xdr:row>116</xdr:row>
                    <xdr:rowOff>0</xdr:rowOff>
                  </to>
                </anchor>
              </controlPr>
            </control>
          </mc:Choice>
        </mc:AlternateContent>
        <mc:AlternateContent xmlns:mc="http://schemas.openxmlformats.org/markup-compatibility/2006">
          <mc:Choice Requires="x14">
            <control shapeId="37895" r:id="rId10" name="Button 10">
              <controlPr defaultSize="0" print="0" autoFill="0" autoPict="0" macro="[0]!Button10_Click">
                <anchor moveWithCells="1" sizeWithCells="1">
                  <from>
                    <xdr:col>4</xdr:col>
                    <xdr:colOff>106680</xdr:colOff>
                    <xdr:row>4</xdr:row>
                    <xdr:rowOff>22860</xdr:rowOff>
                  </from>
                  <to>
                    <xdr:col>4</xdr:col>
                    <xdr:colOff>373380</xdr:colOff>
                    <xdr:row>5</xdr:row>
                    <xdr:rowOff>0</xdr:rowOff>
                  </to>
                </anchor>
              </controlPr>
            </control>
          </mc:Choice>
        </mc:AlternateContent>
        <mc:AlternateContent xmlns:mc="http://schemas.openxmlformats.org/markup-compatibility/2006">
          <mc:Choice Requires="x14">
            <control shapeId="37896" r:id="rId11" name="Button 11">
              <controlPr defaultSize="0" print="0" autoFill="0" autoPict="0" macro="[0]!tuscios_veiklos">
                <anchor moveWithCells="1" sizeWithCells="1">
                  <from>
                    <xdr:col>5</xdr:col>
                    <xdr:colOff>38100</xdr:colOff>
                    <xdr:row>1</xdr:row>
                    <xdr:rowOff>137160</xdr:rowOff>
                  </from>
                  <to>
                    <xdr:col>6</xdr:col>
                    <xdr:colOff>723900</xdr:colOff>
                    <xdr:row>2</xdr:row>
                    <xdr:rowOff>182880</xdr:rowOff>
                  </to>
                </anchor>
              </controlPr>
            </control>
          </mc:Choice>
        </mc:AlternateContent>
        <mc:AlternateContent xmlns:mc="http://schemas.openxmlformats.org/markup-compatibility/2006">
          <mc:Choice Requires="x14">
            <control shapeId="37897" r:id="rId12" name="Button 9">
              <controlPr defaultSize="0" print="0" autoFill="0" autoPict="0" macro="[0]!Button97_Click">
                <anchor moveWithCells="1">
                  <from>
                    <xdr:col>0</xdr:col>
                    <xdr:colOff>99060</xdr:colOff>
                    <xdr:row>10</xdr:row>
                    <xdr:rowOff>30480</xdr:rowOff>
                  </from>
                  <to>
                    <xdr:col>0</xdr:col>
                    <xdr:colOff>220980</xdr:colOff>
                    <xdr:row>10</xdr:row>
                    <xdr:rowOff>175260</xdr:rowOff>
                  </to>
                </anchor>
              </controlPr>
            </control>
          </mc:Choice>
        </mc:AlternateContent>
        <mc:AlternateContent xmlns:mc="http://schemas.openxmlformats.org/markup-compatibility/2006">
          <mc:Choice Requires="x14">
            <control shapeId="37900" r:id="rId13" name="Button 106">
              <controlPr defaultSize="0" print="0" autoFill="0" autoPict="0" macro="[0]!Button97_Click">
                <anchor moveWithCells="1" sizeWithCells="1">
                  <from>
                    <xdr:col>0</xdr:col>
                    <xdr:colOff>76200</xdr:colOff>
                    <xdr:row>44</xdr:row>
                    <xdr:rowOff>30480</xdr:rowOff>
                  </from>
                  <to>
                    <xdr:col>0</xdr:col>
                    <xdr:colOff>213360</xdr:colOff>
                    <xdr:row>44</xdr:row>
                    <xdr:rowOff>175260</xdr:rowOff>
                  </to>
                </anchor>
              </controlPr>
            </control>
          </mc:Choice>
        </mc:AlternateContent>
        <mc:AlternateContent xmlns:mc="http://schemas.openxmlformats.org/markup-compatibility/2006">
          <mc:Choice Requires="x14">
            <control shapeId="37901" r:id="rId14" name="Button 107">
              <controlPr defaultSize="0" print="0" autoFill="0" autoPict="0" macro="[0]!Button97_Click">
                <anchor moveWithCells="1" sizeWithCells="1">
                  <from>
                    <xdr:col>0</xdr:col>
                    <xdr:colOff>76200</xdr:colOff>
                    <xdr:row>54</xdr:row>
                    <xdr:rowOff>30480</xdr:rowOff>
                  </from>
                  <to>
                    <xdr:col>0</xdr:col>
                    <xdr:colOff>213360</xdr:colOff>
                    <xdr:row>54</xdr:row>
                    <xdr:rowOff>175260</xdr:rowOff>
                  </to>
                </anchor>
              </controlPr>
            </control>
          </mc:Choice>
        </mc:AlternateContent>
        <mc:AlternateContent xmlns:mc="http://schemas.openxmlformats.org/markup-compatibility/2006">
          <mc:Choice Requires="x14">
            <control shapeId="37902" r:id="rId15" name="Button 108">
              <controlPr defaultSize="0" print="0" autoFill="0" autoPict="0" macro="[0]!Button97_Click">
                <anchor moveWithCells="1" sizeWithCells="1">
                  <from>
                    <xdr:col>0</xdr:col>
                    <xdr:colOff>76200</xdr:colOff>
                    <xdr:row>65</xdr:row>
                    <xdr:rowOff>22860</xdr:rowOff>
                  </from>
                  <to>
                    <xdr:col>0</xdr:col>
                    <xdr:colOff>213360</xdr:colOff>
                    <xdr:row>65</xdr:row>
                    <xdr:rowOff>152400</xdr:rowOff>
                  </to>
                </anchor>
              </controlPr>
            </control>
          </mc:Choice>
        </mc:AlternateContent>
        <mc:AlternateContent xmlns:mc="http://schemas.openxmlformats.org/markup-compatibility/2006">
          <mc:Choice Requires="x14">
            <control shapeId="37903" r:id="rId16" name="Button 109">
              <controlPr defaultSize="0" print="0" autoFill="0" autoPict="0" macro="[0]!Button97_Click">
                <anchor moveWithCells="1" sizeWithCells="1">
                  <from>
                    <xdr:col>0</xdr:col>
                    <xdr:colOff>76200</xdr:colOff>
                    <xdr:row>76</xdr:row>
                    <xdr:rowOff>30480</xdr:rowOff>
                  </from>
                  <to>
                    <xdr:col>0</xdr:col>
                    <xdr:colOff>213360</xdr:colOff>
                    <xdr:row>76</xdr:row>
                    <xdr:rowOff>175260</xdr:rowOff>
                  </to>
                </anchor>
              </controlPr>
            </control>
          </mc:Choice>
        </mc:AlternateContent>
        <mc:AlternateContent xmlns:mc="http://schemas.openxmlformats.org/markup-compatibility/2006">
          <mc:Choice Requires="x14">
            <control shapeId="37904" r:id="rId17" name="Button 16">
              <controlPr defaultSize="0" print="0" autoFill="0" autoPict="0" macro="[0]!Button98_Click">
                <anchor moveWithCells="1">
                  <from>
                    <xdr:col>0</xdr:col>
                    <xdr:colOff>22860</xdr:colOff>
                    <xdr:row>9</xdr:row>
                    <xdr:rowOff>22860</xdr:rowOff>
                  </from>
                  <to>
                    <xdr:col>1</xdr:col>
                    <xdr:colOff>0</xdr:colOff>
                    <xdr:row>9</xdr:row>
                    <xdr:rowOff>152400</xdr:rowOff>
                  </to>
                </anchor>
              </controlPr>
            </control>
          </mc:Choice>
        </mc:AlternateContent>
        <mc:AlternateContent xmlns:mc="http://schemas.openxmlformats.org/markup-compatibility/2006">
          <mc:Choice Requires="x14">
            <control shapeId="37906" r:id="rId18" name="Button 110">
              <controlPr defaultSize="0" print="0" autoFill="0" autoPict="0" macro="[0]!Button97_Click">
                <anchor moveWithCells="1" sizeWithCells="1">
                  <from>
                    <xdr:col>0</xdr:col>
                    <xdr:colOff>76200</xdr:colOff>
                    <xdr:row>87</xdr:row>
                    <xdr:rowOff>22860</xdr:rowOff>
                  </from>
                  <to>
                    <xdr:col>0</xdr:col>
                    <xdr:colOff>213360</xdr:colOff>
                    <xdr:row>87</xdr:row>
                    <xdr:rowOff>175260</xdr:rowOff>
                  </to>
                </anchor>
              </controlPr>
            </control>
          </mc:Choice>
        </mc:AlternateContent>
        <mc:AlternateContent xmlns:mc="http://schemas.openxmlformats.org/markup-compatibility/2006">
          <mc:Choice Requires="x14">
            <control shapeId="37907" r:id="rId19" name="Button 111">
              <controlPr defaultSize="0" print="0" autoFill="0" autoPict="0" macro="[0]!Button97_Click">
                <anchor moveWithCells="1" sizeWithCells="1">
                  <from>
                    <xdr:col>0</xdr:col>
                    <xdr:colOff>68580</xdr:colOff>
                    <xdr:row>98</xdr:row>
                    <xdr:rowOff>38100</xdr:rowOff>
                  </from>
                  <to>
                    <xdr:col>0</xdr:col>
                    <xdr:colOff>190500</xdr:colOff>
                    <xdr:row>98</xdr:row>
                    <xdr:rowOff>175260</xdr:rowOff>
                  </to>
                </anchor>
              </controlPr>
            </control>
          </mc:Choice>
        </mc:AlternateContent>
        <mc:AlternateContent xmlns:mc="http://schemas.openxmlformats.org/markup-compatibility/2006">
          <mc:Choice Requires="x14">
            <control shapeId="37908" r:id="rId20" name="Button 14">
              <controlPr defaultSize="0" print="0" autoFill="0" autoPict="0" macro="[0]!Button14_Click">
                <anchor moveWithCells="1" sizeWithCells="1">
                  <from>
                    <xdr:col>3</xdr:col>
                    <xdr:colOff>22860</xdr:colOff>
                    <xdr:row>109</xdr:row>
                    <xdr:rowOff>22860</xdr:rowOff>
                  </from>
                  <to>
                    <xdr:col>3</xdr:col>
                    <xdr:colOff>297180</xdr:colOff>
                    <xdr:row>110</xdr:row>
                    <xdr:rowOff>0</xdr:rowOff>
                  </to>
                </anchor>
              </controlPr>
            </control>
          </mc:Choice>
        </mc:AlternateContent>
        <mc:AlternateContent xmlns:mc="http://schemas.openxmlformats.org/markup-compatibility/2006">
          <mc:Choice Requires="x14">
            <control shapeId="37911" r:id="rId21" name="Button 23">
              <controlPr defaultSize="0" print="0" autoFill="0" autoPict="0" macro="[0]!Button97_Click">
                <anchor moveWithCells="1">
                  <from>
                    <xdr:col>0</xdr:col>
                    <xdr:colOff>99060</xdr:colOff>
                    <xdr:row>21</xdr:row>
                    <xdr:rowOff>30480</xdr:rowOff>
                  </from>
                  <to>
                    <xdr:col>0</xdr:col>
                    <xdr:colOff>220980</xdr:colOff>
                    <xdr:row>21</xdr:row>
                    <xdr:rowOff>175260</xdr:rowOff>
                  </to>
                </anchor>
              </controlPr>
            </control>
          </mc:Choice>
        </mc:AlternateContent>
        <mc:AlternateContent xmlns:mc="http://schemas.openxmlformats.org/markup-compatibility/2006">
          <mc:Choice Requires="x14">
            <control shapeId="37914" r:id="rId22" name="Button 26">
              <controlPr defaultSize="0" print="0" autoFill="0" autoPict="0" macro="[0]!Button97_Click">
                <anchor moveWithCells="1">
                  <from>
                    <xdr:col>0</xdr:col>
                    <xdr:colOff>76200</xdr:colOff>
                    <xdr:row>32</xdr:row>
                    <xdr:rowOff>38100</xdr:rowOff>
                  </from>
                  <to>
                    <xdr:col>0</xdr:col>
                    <xdr:colOff>213360</xdr:colOff>
                    <xdr:row>32</xdr:row>
                    <xdr:rowOff>175260</xdr:rowOff>
                  </to>
                </anchor>
              </controlPr>
            </control>
          </mc:Choice>
        </mc:AlternateContent>
        <mc:AlternateContent xmlns:mc="http://schemas.openxmlformats.org/markup-compatibility/2006">
          <mc:Choice Requires="x14">
            <control shapeId="37915" r:id="rId23" name="Button 27">
              <controlPr defaultSize="0" print="0" autoFill="0" autoPict="0" macro="[0]!Button98_Click">
                <anchor moveWithCells="1">
                  <from>
                    <xdr:col>0</xdr:col>
                    <xdr:colOff>0</xdr:colOff>
                    <xdr:row>43</xdr:row>
                    <xdr:rowOff>38100</xdr:rowOff>
                  </from>
                  <to>
                    <xdr:col>1</xdr:col>
                    <xdr:colOff>0</xdr:colOff>
                    <xdr:row>43</xdr:row>
                    <xdr:rowOff>175260</xdr:rowOff>
                  </to>
                </anchor>
              </controlPr>
            </control>
          </mc:Choice>
        </mc:AlternateContent>
        <mc:AlternateContent xmlns:mc="http://schemas.openxmlformats.org/markup-compatibility/2006">
          <mc:Choice Requires="x14">
            <control shapeId="37916" r:id="rId24" name="Button 28">
              <controlPr defaultSize="0" print="0" autoFill="0" autoPict="0" macro="[0]!Button148_Click">
                <anchor moveWithCells="1" sizeWithCells="1">
                  <from>
                    <xdr:col>3</xdr:col>
                    <xdr:colOff>22860</xdr:colOff>
                    <xdr:row>8</xdr:row>
                    <xdr:rowOff>22860</xdr:rowOff>
                  </from>
                  <to>
                    <xdr:col>3</xdr:col>
                    <xdr:colOff>297180</xdr:colOff>
                    <xdr:row>9</xdr:row>
                    <xdr:rowOff>0</xdr:rowOff>
                  </to>
                </anchor>
              </controlPr>
            </control>
          </mc:Choice>
        </mc:AlternateContent>
        <mc:AlternateContent xmlns:mc="http://schemas.openxmlformats.org/markup-compatibility/2006">
          <mc:Choice Requires="x14">
            <control shapeId="37917" r:id="rId25" name="Button 29">
              <controlPr defaultSize="0" print="0" autoFill="0" autoPict="0" macro="[0]!Button27_Click">
                <anchor moveWithCells="1" sizeWithCells="1">
                  <from>
                    <xdr:col>3</xdr:col>
                    <xdr:colOff>22860</xdr:colOff>
                    <xdr:row>21</xdr:row>
                    <xdr:rowOff>0</xdr:rowOff>
                  </from>
                  <to>
                    <xdr:col>4</xdr:col>
                    <xdr:colOff>0</xdr:colOff>
                    <xdr:row>21</xdr:row>
                    <xdr:rowOff>182880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6000000}">
          <x14:formula1>
            <xm:f>Data1!$K$2:$K$6</xm:f>
          </x14:formula1>
          <xm:sqref>E78:E87 E89:E98 E23:E32 E34:E43 E56:E65 E67:E76 E12:E21 E46:E54</xm:sqref>
        </x14:dataValidation>
        <x14:dataValidation type="list" allowBlank="1" showInputMessage="1" showErrorMessage="1" xr:uid="{00000000-0002-0000-0400-000007000000}">
          <x14:formula1>
            <xm:f>Data1!$L$2:$L$6</xm:f>
          </x14:formula1>
          <xm:sqref>E100:E109</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02">
    <pageSetUpPr fitToPage="1"/>
  </sheetPr>
  <dimension ref="A1:DH131"/>
  <sheetViews>
    <sheetView workbookViewId="0"/>
  </sheetViews>
  <sheetFormatPr defaultColWidth="0" defaultRowHeight="0" customHeight="1" zeroHeight="1"/>
  <cols>
    <col min="1" max="1" width="3.6640625" style="91" customWidth="1"/>
    <col min="2" max="2" width="6.5546875" customWidth="1"/>
    <col min="3" max="3" width="65.6640625" style="2" customWidth="1"/>
    <col min="4" max="4" width="4.5546875" customWidth="1"/>
    <col min="5" max="5" width="16" customWidth="1"/>
    <col min="6" max="7" width="16.33203125" customWidth="1"/>
    <col min="8" max="43" width="13.6640625" customWidth="1"/>
    <col min="44" max="107" width="13.6640625" hidden="1" customWidth="1"/>
    <col min="108" max="108" width="9.33203125" customWidth="1"/>
    <col min="109" max="109" width="9.33203125" style="45" hidden="1" customWidth="1"/>
    <col min="110" max="111" width="9.33203125" hidden="1" customWidth="1"/>
    <col min="112" max="112" width="13.6640625" hidden="1" customWidth="1"/>
  </cols>
  <sheetData>
    <row r="1" spans="1:112" ht="9" customHeight="1"/>
    <row r="2" spans="1:112" ht="14.4">
      <c r="B2" s="18" t="s">
        <v>163</v>
      </c>
      <c r="C2"/>
    </row>
    <row r="3" spans="1:112" ht="14.4">
      <c r="B3" s="179" t="str">
        <f>IF(INDEX(A3_pav,1,1)=0,"",INDEX(A3_pav,1,1))</f>
        <v/>
      </c>
      <c r="C3" s="180"/>
      <c r="D3" s="180"/>
      <c r="E3" s="181"/>
      <c r="F3" s="178"/>
      <c r="G3" s="2"/>
    </row>
    <row r="4" spans="1:112" ht="15" customHeight="1">
      <c r="B4" s="127"/>
      <c r="C4" s="127"/>
      <c r="D4" s="9"/>
      <c r="E4" s="190"/>
      <c r="F4" s="9"/>
    </row>
    <row r="5" spans="1:112" ht="14.4">
      <c r="B5" s="18" t="s">
        <v>202</v>
      </c>
      <c r="C5" s="127"/>
      <c r="F5" s="726" t="s">
        <v>31</v>
      </c>
      <c r="G5" s="727"/>
      <c r="H5" s="33">
        <v>0</v>
      </c>
      <c r="I5" s="33">
        <v>1</v>
      </c>
      <c r="J5" s="33">
        <v>2</v>
      </c>
      <c r="K5" s="33">
        <v>3</v>
      </c>
      <c r="L5" s="33">
        <v>4</v>
      </c>
      <c r="M5" s="33">
        <v>5</v>
      </c>
      <c r="N5" s="33">
        <v>6</v>
      </c>
      <c r="O5" s="33">
        <v>7</v>
      </c>
      <c r="P5" s="33">
        <v>8</v>
      </c>
      <c r="Q5" s="33">
        <v>9</v>
      </c>
      <c r="R5" s="33">
        <v>10</v>
      </c>
      <c r="S5" s="33">
        <v>11</v>
      </c>
      <c r="T5" s="33">
        <v>12</v>
      </c>
      <c r="U5" s="33">
        <v>13</v>
      </c>
      <c r="V5" s="33">
        <v>14</v>
      </c>
      <c r="W5" s="33">
        <v>15</v>
      </c>
      <c r="X5" s="33">
        <v>16</v>
      </c>
      <c r="Y5" s="33">
        <v>17</v>
      </c>
      <c r="Z5" s="33">
        <v>18</v>
      </c>
      <c r="AA5" s="33">
        <v>19</v>
      </c>
      <c r="AB5" s="33">
        <v>20</v>
      </c>
      <c r="AC5" s="33">
        <v>21</v>
      </c>
      <c r="AD5" s="33">
        <v>22</v>
      </c>
      <c r="AE5" s="33">
        <v>23</v>
      </c>
      <c r="AF5" s="33">
        <v>24</v>
      </c>
      <c r="AG5" s="33">
        <v>25</v>
      </c>
      <c r="AH5" s="33">
        <v>26</v>
      </c>
      <c r="AI5" s="33">
        <v>27</v>
      </c>
      <c r="AJ5" s="33">
        <v>28</v>
      </c>
      <c r="AK5" s="33">
        <v>29</v>
      </c>
      <c r="AL5" s="33">
        <v>30</v>
      </c>
      <c r="AM5" s="33">
        <v>31</v>
      </c>
      <c r="AN5" s="33">
        <v>32</v>
      </c>
      <c r="AO5" s="33">
        <v>33</v>
      </c>
      <c r="AP5" s="33">
        <v>34</v>
      </c>
      <c r="AQ5" s="33">
        <v>35</v>
      </c>
      <c r="AR5" s="33">
        <v>36</v>
      </c>
      <c r="AS5" s="33">
        <v>37</v>
      </c>
      <c r="AT5" s="33">
        <v>38</v>
      </c>
      <c r="AU5" s="33">
        <v>39</v>
      </c>
      <c r="AV5" s="33">
        <v>40</v>
      </c>
      <c r="AW5" s="33">
        <v>41</v>
      </c>
      <c r="AX5" s="33">
        <v>42</v>
      </c>
      <c r="AY5" s="33">
        <v>43</v>
      </c>
      <c r="AZ5" s="33">
        <v>44</v>
      </c>
      <c r="BA5" s="33">
        <v>45</v>
      </c>
      <c r="BB5" s="33">
        <v>46</v>
      </c>
      <c r="BC5" s="33">
        <v>47</v>
      </c>
      <c r="BD5" s="33">
        <v>48</v>
      </c>
      <c r="BE5" s="33">
        <v>49</v>
      </c>
      <c r="BF5" s="33">
        <v>50</v>
      </c>
      <c r="BG5" s="33">
        <v>51</v>
      </c>
      <c r="BH5" s="33">
        <v>52</v>
      </c>
      <c r="BI5" s="33">
        <v>53</v>
      </c>
      <c r="BJ5" s="33">
        <v>54</v>
      </c>
      <c r="BK5" s="33">
        <v>55</v>
      </c>
      <c r="BL5" s="33">
        <v>56</v>
      </c>
      <c r="BM5" s="33">
        <v>57</v>
      </c>
      <c r="BN5" s="33">
        <v>58</v>
      </c>
      <c r="BO5" s="33">
        <v>59</v>
      </c>
      <c r="BP5" s="33">
        <v>60</v>
      </c>
      <c r="BQ5" s="33">
        <v>61</v>
      </c>
      <c r="BR5" s="33">
        <v>62</v>
      </c>
      <c r="BS5" s="33">
        <v>63</v>
      </c>
      <c r="BT5" s="33">
        <v>64</v>
      </c>
      <c r="BU5" s="33">
        <v>65</v>
      </c>
      <c r="BV5" s="33">
        <v>66</v>
      </c>
      <c r="BW5" s="33">
        <v>67</v>
      </c>
      <c r="BX5" s="33">
        <v>68</v>
      </c>
      <c r="BY5" s="33">
        <v>69</v>
      </c>
      <c r="BZ5" s="33">
        <v>70</v>
      </c>
      <c r="CA5" s="33">
        <v>71</v>
      </c>
      <c r="CB5" s="33">
        <v>72</v>
      </c>
      <c r="CC5" s="33">
        <v>73</v>
      </c>
      <c r="CD5" s="33">
        <v>74</v>
      </c>
      <c r="CE5" s="33">
        <v>75</v>
      </c>
      <c r="CF5" s="33">
        <v>76</v>
      </c>
      <c r="CG5" s="33">
        <v>77</v>
      </c>
      <c r="CH5" s="33">
        <v>78</v>
      </c>
      <c r="CI5" s="33">
        <v>79</v>
      </c>
      <c r="CJ5" s="33">
        <v>80</v>
      </c>
      <c r="CK5" s="33">
        <v>81</v>
      </c>
      <c r="CL5" s="33">
        <v>82</v>
      </c>
      <c r="CM5" s="33">
        <v>83</v>
      </c>
      <c r="CN5" s="33">
        <v>84</v>
      </c>
      <c r="CO5" s="33">
        <v>85</v>
      </c>
      <c r="CP5" s="33">
        <v>86</v>
      </c>
      <c r="CQ5" s="33">
        <v>87</v>
      </c>
      <c r="CR5" s="33">
        <v>88</v>
      </c>
      <c r="CS5" s="33">
        <v>89</v>
      </c>
      <c r="CT5" s="33">
        <v>90</v>
      </c>
      <c r="CU5" s="33">
        <v>91</v>
      </c>
      <c r="CV5" s="33">
        <v>92</v>
      </c>
      <c r="CW5" s="33">
        <v>93</v>
      </c>
      <c r="CX5" s="33">
        <v>94</v>
      </c>
      <c r="CY5" s="33">
        <v>95</v>
      </c>
      <c r="CZ5" s="33">
        <v>96</v>
      </c>
      <c r="DA5" s="33">
        <v>97</v>
      </c>
      <c r="DB5" s="33">
        <v>98</v>
      </c>
      <c r="DC5" s="33">
        <v>99</v>
      </c>
    </row>
    <row r="6" spans="1:112" s="25" customFormat="1" ht="32.25" customHeight="1">
      <c r="A6" s="175"/>
      <c r="B6" s="12" t="s">
        <v>3</v>
      </c>
      <c r="C6" s="13" t="s">
        <v>159</v>
      </c>
      <c r="D6" s="13"/>
      <c r="E6" s="12" t="s">
        <v>206</v>
      </c>
      <c r="F6" s="13" t="s">
        <v>33</v>
      </c>
      <c r="G6" s="12" t="s">
        <v>32</v>
      </c>
      <c r="H6" s="12" t="str">
        <f ca="1">IF(PVP="",TEXT(TODAY(),"yyyy"),TEXT(PVP,"yyyy"))</f>
        <v>2022</v>
      </c>
      <c r="I6" s="12">
        <f ca="1">$H$6+I5</f>
        <v>2023</v>
      </c>
      <c r="J6" s="12">
        <f t="shared" ref="J6:BU6" ca="1" si="0">$H$6+J5</f>
        <v>2024</v>
      </c>
      <c r="K6" s="12">
        <f t="shared" ca="1" si="0"/>
        <v>2025</v>
      </c>
      <c r="L6" s="12">
        <f t="shared" ca="1" si="0"/>
        <v>2026</v>
      </c>
      <c r="M6" s="12">
        <f t="shared" ca="1" si="0"/>
        <v>2027</v>
      </c>
      <c r="N6" s="12">
        <f t="shared" ca="1" si="0"/>
        <v>2028</v>
      </c>
      <c r="O6" s="12">
        <f t="shared" ca="1" si="0"/>
        <v>2029</v>
      </c>
      <c r="P6" s="12">
        <f t="shared" ca="1" si="0"/>
        <v>2030</v>
      </c>
      <c r="Q6" s="12">
        <f t="shared" ca="1" si="0"/>
        <v>2031</v>
      </c>
      <c r="R6" s="12">
        <f t="shared" ca="1" si="0"/>
        <v>2032</v>
      </c>
      <c r="S6" s="12">
        <f t="shared" ca="1" si="0"/>
        <v>2033</v>
      </c>
      <c r="T6" s="12">
        <f t="shared" ca="1" si="0"/>
        <v>2034</v>
      </c>
      <c r="U6" s="12">
        <f t="shared" ca="1" si="0"/>
        <v>2035</v>
      </c>
      <c r="V6" s="12">
        <f t="shared" ca="1" si="0"/>
        <v>2036</v>
      </c>
      <c r="W6" s="12">
        <f t="shared" ca="1" si="0"/>
        <v>2037</v>
      </c>
      <c r="X6" s="12">
        <f t="shared" ca="1" si="0"/>
        <v>2038</v>
      </c>
      <c r="Y6" s="12">
        <f t="shared" ca="1" si="0"/>
        <v>2039</v>
      </c>
      <c r="Z6" s="12">
        <f t="shared" ca="1" si="0"/>
        <v>2040</v>
      </c>
      <c r="AA6" s="12">
        <f t="shared" ca="1" si="0"/>
        <v>2041</v>
      </c>
      <c r="AB6" s="12">
        <f t="shared" ca="1" si="0"/>
        <v>2042</v>
      </c>
      <c r="AC6" s="12">
        <f t="shared" ca="1" si="0"/>
        <v>2043</v>
      </c>
      <c r="AD6" s="12">
        <f t="shared" ca="1" si="0"/>
        <v>2044</v>
      </c>
      <c r="AE6" s="12">
        <f t="shared" ca="1" si="0"/>
        <v>2045</v>
      </c>
      <c r="AF6" s="12">
        <f t="shared" ca="1" si="0"/>
        <v>2046</v>
      </c>
      <c r="AG6" s="12">
        <f t="shared" ca="1" si="0"/>
        <v>2047</v>
      </c>
      <c r="AH6" s="12">
        <f t="shared" ca="1" si="0"/>
        <v>2048</v>
      </c>
      <c r="AI6" s="12">
        <f t="shared" ca="1" si="0"/>
        <v>2049</v>
      </c>
      <c r="AJ6" s="12">
        <f t="shared" ca="1" si="0"/>
        <v>2050</v>
      </c>
      <c r="AK6" s="12">
        <f t="shared" ca="1" si="0"/>
        <v>2051</v>
      </c>
      <c r="AL6" s="12">
        <f t="shared" ca="1" si="0"/>
        <v>2052</v>
      </c>
      <c r="AM6" s="12">
        <f t="shared" ca="1" si="0"/>
        <v>2053</v>
      </c>
      <c r="AN6" s="12">
        <f t="shared" ca="1" si="0"/>
        <v>2054</v>
      </c>
      <c r="AO6" s="12">
        <f t="shared" ca="1" si="0"/>
        <v>2055</v>
      </c>
      <c r="AP6" s="12">
        <f t="shared" ca="1" si="0"/>
        <v>2056</v>
      </c>
      <c r="AQ6" s="12">
        <f t="shared" ca="1" si="0"/>
        <v>2057</v>
      </c>
      <c r="AR6" s="12">
        <f t="shared" ca="1" si="0"/>
        <v>2058</v>
      </c>
      <c r="AS6" s="12">
        <f t="shared" ca="1" si="0"/>
        <v>2059</v>
      </c>
      <c r="AT6" s="12">
        <f t="shared" ca="1" si="0"/>
        <v>2060</v>
      </c>
      <c r="AU6" s="12">
        <f t="shared" ca="1" si="0"/>
        <v>2061</v>
      </c>
      <c r="AV6" s="12">
        <f t="shared" ca="1" si="0"/>
        <v>2062</v>
      </c>
      <c r="AW6" s="12">
        <f t="shared" ca="1" si="0"/>
        <v>2063</v>
      </c>
      <c r="AX6" s="12">
        <f t="shared" ca="1" si="0"/>
        <v>2064</v>
      </c>
      <c r="AY6" s="12">
        <f t="shared" ca="1" si="0"/>
        <v>2065</v>
      </c>
      <c r="AZ6" s="12">
        <f t="shared" ca="1" si="0"/>
        <v>2066</v>
      </c>
      <c r="BA6" s="12">
        <f t="shared" ca="1" si="0"/>
        <v>2067</v>
      </c>
      <c r="BB6" s="12">
        <f t="shared" ca="1" si="0"/>
        <v>2068</v>
      </c>
      <c r="BC6" s="12">
        <f t="shared" ca="1" si="0"/>
        <v>2069</v>
      </c>
      <c r="BD6" s="12">
        <f t="shared" ca="1" si="0"/>
        <v>2070</v>
      </c>
      <c r="BE6" s="12">
        <f t="shared" ca="1" si="0"/>
        <v>2071</v>
      </c>
      <c r="BF6" s="12">
        <f t="shared" ca="1" si="0"/>
        <v>2072</v>
      </c>
      <c r="BG6" s="12">
        <f t="shared" ca="1" si="0"/>
        <v>2073</v>
      </c>
      <c r="BH6" s="12">
        <f t="shared" ca="1" si="0"/>
        <v>2074</v>
      </c>
      <c r="BI6" s="12">
        <f t="shared" ca="1" si="0"/>
        <v>2075</v>
      </c>
      <c r="BJ6" s="12">
        <f t="shared" ca="1" si="0"/>
        <v>2076</v>
      </c>
      <c r="BK6" s="12">
        <f t="shared" ca="1" si="0"/>
        <v>2077</v>
      </c>
      <c r="BL6" s="12">
        <f t="shared" ca="1" si="0"/>
        <v>2078</v>
      </c>
      <c r="BM6" s="12">
        <f t="shared" ca="1" si="0"/>
        <v>2079</v>
      </c>
      <c r="BN6" s="12">
        <f t="shared" ca="1" si="0"/>
        <v>2080</v>
      </c>
      <c r="BO6" s="12">
        <f t="shared" ca="1" si="0"/>
        <v>2081</v>
      </c>
      <c r="BP6" s="12">
        <f t="shared" ca="1" si="0"/>
        <v>2082</v>
      </c>
      <c r="BQ6" s="12">
        <f t="shared" ca="1" si="0"/>
        <v>2083</v>
      </c>
      <c r="BR6" s="12">
        <f t="shared" ca="1" si="0"/>
        <v>2084</v>
      </c>
      <c r="BS6" s="12">
        <f t="shared" ca="1" si="0"/>
        <v>2085</v>
      </c>
      <c r="BT6" s="12">
        <f t="shared" ca="1" si="0"/>
        <v>2086</v>
      </c>
      <c r="BU6" s="12">
        <f t="shared" ca="1" si="0"/>
        <v>2087</v>
      </c>
      <c r="BV6" s="12">
        <f t="shared" ref="BV6:DC6" ca="1" si="1">$H$6+BV5</f>
        <v>2088</v>
      </c>
      <c r="BW6" s="12">
        <f t="shared" ca="1" si="1"/>
        <v>2089</v>
      </c>
      <c r="BX6" s="12">
        <f t="shared" ca="1" si="1"/>
        <v>2090</v>
      </c>
      <c r="BY6" s="12">
        <f t="shared" ca="1" si="1"/>
        <v>2091</v>
      </c>
      <c r="BZ6" s="12">
        <f t="shared" ca="1" si="1"/>
        <v>2092</v>
      </c>
      <c r="CA6" s="12">
        <f t="shared" ca="1" si="1"/>
        <v>2093</v>
      </c>
      <c r="CB6" s="12">
        <f t="shared" ca="1" si="1"/>
        <v>2094</v>
      </c>
      <c r="CC6" s="12">
        <f t="shared" ca="1" si="1"/>
        <v>2095</v>
      </c>
      <c r="CD6" s="12">
        <f t="shared" ca="1" si="1"/>
        <v>2096</v>
      </c>
      <c r="CE6" s="12">
        <f t="shared" ca="1" si="1"/>
        <v>2097</v>
      </c>
      <c r="CF6" s="12">
        <f t="shared" ca="1" si="1"/>
        <v>2098</v>
      </c>
      <c r="CG6" s="12">
        <f t="shared" ca="1" si="1"/>
        <v>2099</v>
      </c>
      <c r="CH6" s="12">
        <f t="shared" ca="1" si="1"/>
        <v>2100</v>
      </c>
      <c r="CI6" s="12">
        <f t="shared" ca="1" si="1"/>
        <v>2101</v>
      </c>
      <c r="CJ6" s="12">
        <f t="shared" ca="1" si="1"/>
        <v>2102</v>
      </c>
      <c r="CK6" s="12">
        <f t="shared" ca="1" si="1"/>
        <v>2103</v>
      </c>
      <c r="CL6" s="12">
        <f t="shared" ca="1" si="1"/>
        <v>2104</v>
      </c>
      <c r="CM6" s="12">
        <f t="shared" ca="1" si="1"/>
        <v>2105</v>
      </c>
      <c r="CN6" s="12">
        <f t="shared" ca="1" si="1"/>
        <v>2106</v>
      </c>
      <c r="CO6" s="12">
        <f t="shared" ca="1" si="1"/>
        <v>2107</v>
      </c>
      <c r="CP6" s="12">
        <f t="shared" ca="1" si="1"/>
        <v>2108</v>
      </c>
      <c r="CQ6" s="12">
        <f t="shared" ca="1" si="1"/>
        <v>2109</v>
      </c>
      <c r="CR6" s="12">
        <f t="shared" ca="1" si="1"/>
        <v>2110</v>
      </c>
      <c r="CS6" s="12">
        <f t="shared" ca="1" si="1"/>
        <v>2111</v>
      </c>
      <c r="CT6" s="12">
        <f t="shared" ca="1" si="1"/>
        <v>2112</v>
      </c>
      <c r="CU6" s="12">
        <f t="shared" ca="1" si="1"/>
        <v>2113</v>
      </c>
      <c r="CV6" s="12">
        <f t="shared" ca="1" si="1"/>
        <v>2114</v>
      </c>
      <c r="CW6" s="12">
        <f t="shared" ca="1" si="1"/>
        <v>2115</v>
      </c>
      <c r="CX6" s="12">
        <f t="shared" ca="1" si="1"/>
        <v>2116</v>
      </c>
      <c r="CY6" s="12">
        <f t="shared" ca="1" si="1"/>
        <v>2117</v>
      </c>
      <c r="CZ6" s="12">
        <f t="shared" ca="1" si="1"/>
        <v>2118</v>
      </c>
      <c r="DA6" s="12">
        <f t="shared" ca="1" si="1"/>
        <v>2119</v>
      </c>
      <c r="DB6" s="12">
        <f t="shared" ca="1" si="1"/>
        <v>2120</v>
      </c>
      <c r="DC6" s="12">
        <f t="shared" ca="1" si="1"/>
        <v>2121</v>
      </c>
      <c r="DE6" s="46">
        <f>SUM(DE7:DE117)</f>
        <v>0</v>
      </c>
      <c r="DF6" s="46">
        <f>SUM(DF7:DF117)</f>
        <v>0</v>
      </c>
      <c r="DG6" s="25" t="s">
        <v>227</v>
      </c>
      <c r="DH6" s="25" t="s">
        <v>249</v>
      </c>
    </row>
    <row r="7" spans="1:112" ht="14.4">
      <c r="B7" s="5" t="s">
        <v>16</v>
      </c>
      <c r="C7" s="15" t="s">
        <v>38</v>
      </c>
      <c r="D7" s="5"/>
      <c r="E7" s="5"/>
      <c r="F7" s="34">
        <f>F8+F9+F89-F100+F111</f>
        <v>0</v>
      </c>
      <c r="G7" s="34">
        <f>SUMIF($H$5:$DC$5,"&lt;="&amp;PAL,$H7:$DC7)</f>
        <v>0</v>
      </c>
      <c r="H7" s="34">
        <f>H8+H9+H89-H100-H111</f>
        <v>0</v>
      </c>
      <c r="I7" s="34">
        <f t="shared" ref="I7:BT7" si="2">I8+I9+I89-I100-I111</f>
        <v>0</v>
      </c>
      <c r="J7" s="34">
        <f t="shared" si="2"/>
        <v>0</v>
      </c>
      <c r="K7" s="34">
        <f t="shared" si="2"/>
        <v>0</v>
      </c>
      <c r="L7" s="34">
        <f t="shared" si="2"/>
        <v>0</v>
      </c>
      <c r="M7" s="34">
        <f t="shared" si="2"/>
        <v>0</v>
      </c>
      <c r="N7" s="34">
        <f t="shared" si="2"/>
        <v>0</v>
      </c>
      <c r="O7" s="34">
        <f t="shared" si="2"/>
        <v>0</v>
      </c>
      <c r="P7" s="34">
        <f t="shared" si="2"/>
        <v>0</v>
      </c>
      <c r="Q7" s="34">
        <f t="shared" si="2"/>
        <v>0</v>
      </c>
      <c r="R7" s="34">
        <f t="shared" si="2"/>
        <v>0</v>
      </c>
      <c r="S7" s="34">
        <f t="shared" si="2"/>
        <v>0</v>
      </c>
      <c r="T7" s="34">
        <f t="shared" si="2"/>
        <v>0</v>
      </c>
      <c r="U7" s="34">
        <f t="shared" si="2"/>
        <v>0</v>
      </c>
      <c r="V7" s="34">
        <f t="shared" si="2"/>
        <v>0</v>
      </c>
      <c r="W7" s="34">
        <f t="shared" si="2"/>
        <v>0</v>
      </c>
      <c r="X7" s="34">
        <f t="shared" si="2"/>
        <v>0</v>
      </c>
      <c r="Y7" s="34">
        <f t="shared" si="2"/>
        <v>0</v>
      </c>
      <c r="Z7" s="34">
        <f t="shared" si="2"/>
        <v>0</v>
      </c>
      <c r="AA7" s="34">
        <f t="shared" si="2"/>
        <v>0</v>
      </c>
      <c r="AB7" s="34">
        <f t="shared" si="2"/>
        <v>0</v>
      </c>
      <c r="AC7" s="34">
        <f t="shared" si="2"/>
        <v>0</v>
      </c>
      <c r="AD7" s="34">
        <f t="shared" si="2"/>
        <v>0</v>
      </c>
      <c r="AE7" s="34">
        <f t="shared" si="2"/>
        <v>0</v>
      </c>
      <c r="AF7" s="34">
        <f t="shared" si="2"/>
        <v>0</v>
      </c>
      <c r="AG7" s="34">
        <f t="shared" si="2"/>
        <v>0</v>
      </c>
      <c r="AH7" s="34">
        <f t="shared" si="2"/>
        <v>0</v>
      </c>
      <c r="AI7" s="34">
        <f t="shared" si="2"/>
        <v>0</v>
      </c>
      <c r="AJ7" s="34">
        <f t="shared" si="2"/>
        <v>0</v>
      </c>
      <c r="AK7" s="34">
        <f t="shared" si="2"/>
        <v>0</v>
      </c>
      <c r="AL7" s="34">
        <f t="shared" si="2"/>
        <v>0</v>
      </c>
      <c r="AM7" s="34">
        <f t="shared" si="2"/>
        <v>0</v>
      </c>
      <c r="AN7" s="34">
        <f t="shared" si="2"/>
        <v>0</v>
      </c>
      <c r="AO7" s="34">
        <f t="shared" si="2"/>
        <v>0</v>
      </c>
      <c r="AP7" s="34">
        <f t="shared" si="2"/>
        <v>0</v>
      </c>
      <c r="AQ7" s="34">
        <f t="shared" si="2"/>
        <v>0</v>
      </c>
      <c r="AR7" s="34">
        <f t="shared" si="2"/>
        <v>0</v>
      </c>
      <c r="AS7" s="34">
        <f t="shared" si="2"/>
        <v>0</v>
      </c>
      <c r="AT7" s="34">
        <f t="shared" si="2"/>
        <v>0</v>
      </c>
      <c r="AU7" s="34">
        <f t="shared" si="2"/>
        <v>0</v>
      </c>
      <c r="AV7" s="34">
        <f t="shared" si="2"/>
        <v>0</v>
      </c>
      <c r="AW7" s="34">
        <f t="shared" si="2"/>
        <v>0</v>
      </c>
      <c r="AX7" s="34">
        <f t="shared" si="2"/>
        <v>0</v>
      </c>
      <c r="AY7" s="34">
        <f t="shared" si="2"/>
        <v>0</v>
      </c>
      <c r="AZ7" s="34">
        <f t="shared" si="2"/>
        <v>0</v>
      </c>
      <c r="BA7" s="34">
        <f t="shared" si="2"/>
        <v>0</v>
      </c>
      <c r="BB7" s="34">
        <f t="shared" si="2"/>
        <v>0</v>
      </c>
      <c r="BC7" s="34">
        <f t="shared" si="2"/>
        <v>0</v>
      </c>
      <c r="BD7" s="34">
        <f t="shared" si="2"/>
        <v>0</v>
      </c>
      <c r="BE7" s="34">
        <f t="shared" si="2"/>
        <v>0</v>
      </c>
      <c r="BF7" s="34">
        <f t="shared" si="2"/>
        <v>0</v>
      </c>
      <c r="BG7" s="34">
        <f t="shared" si="2"/>
        <v>0</v>
      </c>
      <c r="BH7" s="34">
        <f t="shared" si="2"/>
        <v>0</v>
      </c>
      <c r="BI7" s="34">
        <f t="shared" si="2"/>
        <v>0</v>
      </c>
      <c r="BJ7" s="34">
        <f t="shared" si="2"/>
        <v>0</v>
      </c>
      <c r="BK7" s="34">
        <f t="shared" si="2"/>
        <v>0</v>
      </c>
      <c r="BL7" s="34">
        <f t="shared" si="2"/>
        <v>0</v>
      </c>
      <c r="BM7" s="34">
        <f t="shared" si="2"/>
        <v>0</v>
      </c>
      <c r="BN7" s="34">
        <f t="shared" si="2"/>
        <v>0</v>
      </c>
      <c r="BO7" s="34">
        <f t="shared" si="2"/>
        <v>0</v>
      </c>
      <c r="BP7" s="34">
        <f t="shared" si="2"/>
        <v>0</v>
      </c>
      <c r="BQ7" s="34">
        <f t="shared" si="2"/>
        <v>0</v>
      </c>
      <c r="BR7" s="34">
        <f t="shared" si="2"/>
        <v>0</v>
      </c>
      <c r="BS7" s="34">
        <f t="shared" si="2"/>
        <v>0</v>
      </c>
      <c r="BT7" s="34">
        <f t="shared" si="2"/>
        <v>0</v>
      </c>
      <c r="BU7" s="34">
        <f t="shared" ref="BU7:DC7" si="3">BU8+BU9+BU89-BU100-BU111</f>
        <v>0</v>
      </c>
      <c r="BV7" s="34">
        <f t="shared" si="3"/>
        <v>0</v>
      </c>
      <c r="BW7" s="34">
        <f t="shared" si="3"/>
        <v>0</v>
      </c>
      <c r="BX7" s="34">
        <f t="shared" si="3"/>
        <v>0</v>
      </c>
      <c r="BY7" s="34">
        <f t="shared" si="3"/>
        <v>0</v>
      </c>
      <c r="BZ7" s="34">
        <f t="shared" si="3"/>
        <v>0</v>
      </c>
      <c r="CA7" s="34">
        <f t="shared" si="3"/>
        <v>0</v>
      </c>
      <c r="CB7" s="34">
        <f t="shared" si="3"/>
        <v>0</v>
      </c>
      <c r="CC7" s="34">
        <f t="shared" si="3"/>
        <v>0</v>
      </c>
      <c r="CD7" s="34">
        <f t="shared" si="3"/>
        <v>0</v>
      </c>
      <c r="CE7" s="34">
        <f t="shared" si="3"/>
        <v>0</v>
      </c>
      <c r="CF7" s="34">
        <f t="shared" si="3"/>
        <v>0</v>
      </c>
      <c r="CG7" s="34">
        <f t="shared" si="3"/>
        <v>0</v>
      </c>
      <c r="CH7" s="34">
        <f t="shared" si="3"/>
        <v>0</v>
      </c>
      <c r="CI7" s="34">
        <f t="shared" si="3"/>
        <v>0</v>
      </c>
      <c r="CJ7" s="34">
        <f t="shared" si="3"/>
        <v>0</v>
      </c>
      <c r="CK7" s="34">
        <f t="shared" si="3"/>
        <v>0</v>
      </c>
      <c r="CL7" s="34">
        <f t="shared" si="3"/>
        <v>0</v>
      </c>
      <c r="CM7" s="34">
        <f t="shared" si="3"/>
        <v>0</v>
      </c>
      <c r="CN7" s="34">
        <f t="shared" si="3"/>
        <v>0</v>
      </c>
      <c r="CO7" s="34">
        <f t="shared" si="3"/>
        <v>0</v>
      </c>
      <c r="CP7" s="34">
        <f t="shared" si="3"/>
        <v>0</v>
      </c>
      <c r="CQ7" s="34">
        <f t="shared" si="3"/>
        <v>0</v>
      </c>
      <c r="CR7" s="34">
        <f t="shared" si="3"/>
        <v>0</v>
      </c>
      <c r="CS7" s="34">
        <f t="shared" si="3"/>
        <v>0</v>
      </c>
      <c r="CT7" s="34">
        <f t="shared" si="3"/>
        <v>0</v>
      </c>
      <c r="CU7" s="34">
        <f t="shared" si="3"/>
        <v>0</v>
      </c>
      <c r="CV7" s="34">
        <f t="shared" si="3"/>
        <v>0</v>
      </c>
      <c r="CW7" s="34">
        <f t="shared" si="3"/>
        <v>0</v>
      </c>
      <c r="CX7" s="34">
        <f t="shared" si="3"/>
        <v>0</v>
      </c>
      <c r="CY7" s="34">
        <f t="shared" si="3"/>
        <v>0</v>
      </c>
      <c r="CZ7" s="34">
        <f t="shared" si="3"/>
        <v>0</v>
      </c>
      <c r="DA7" s="34">
        <f t="shared" si="3"/>
        <v>0</v>
      </c>
      <c r="DB7" s="34">
        <f t="shared" si="3"/>
        <v>0</v>
      </c>
      <c r="DC7" s="34">
        <f t="shared" si="3"/>
        <v>0</v>
      </c>
      <c r="DF7" s="45">
        <f t="shared" ref="DF7:DF11" si="4">COUNTIF($H7:$DC7,"&lt;&gt;0")</f>
        <v>0</v>
      </c>
    </row>
    <row r="8" spans="1:112" ht="14.4">
      <c r="B8" s="5" t="s">
        <v>18</v>
      </c>
      <c r="C8" s="15" t="s">
        <v>157</v>
      </c>
      <c r="D8" s="15"/>
      <c r="E8" s="3"/>
      <c r="F8" s="11">
        <f>SUM(F20,F31,F42,F54,F65,F76,F87)</f>
        <v>0</v>
      </c>
      <c r="G8" s="34">
        <f>SUMIF($H$5:$DC$5,"&lt;="&amp;PAL,$H8:$DC8)</f>
        <v>0</v>
      </c>
      <c r="H8" s="11">
        <f>SUM(H20,H31,H42,H54,H65,H76,H87)</f>
        <v>0</v>
      </c>
      <c r="I8" s="11">
        <f t="shared" ref="I8:BT8" si="5">SUM(I20,I31,I42,I54,I65,I76,I87)</f>
        <v>0</v>
      </c>
      <c r="J8" s="11">
        <f t="shared" si="5"/>
        <v>0</v>
      </c>
      <c r="K8" s="11">
        <f t="shared" si="5"/>
        <v>0</v>
      </c>
      <c r="L8" s="11">
        <f t="shared" si="5"/>
        <v>0</v>
      </c>
      <c r="M8" s="11">
        <f t="shared" si="5"/>
        <v>0</v>
      </c>
      <c r="N8" s="11">
        <f t="shared" si="5"/>
        <v>0</v>
      </c>
      <c r="O8" s="11">
        <f t="shared" si="5"/>
        <v>0</v>
      </c>
      <c r="P8" s="11">
        <f t="shared" si="5"/>
        <v>0</v>
      </c>
      <c r="Q8" s="11">
        <f t="shared" si="5"/>
        <v>0</v>
      </c>
      <c r="R8" s="11">
        <f t="shared" si="5"/>
        <v>0</v>
      </c>
      <c r="S8" s="11">
        <f t="shared" si="5"/>
        <v>0</v>
      </c>
      <c r="T8" s="11">
        <f t="shared" si="5"/>
        <v>0</v>
      </c>
      <c r="U8" s="11">
        <f t="shared" si="5"/>
        <v>0</v>
      </c>
      <c r="V8" s="11">
        <f t="shared" si="5"/>
        <v>0</v>
      </c>
      <c r="W8" s="11">
        <f t="shared" si="5"/>
        <v>0</v>
      </c>
      <c r="X8" s="11">
        <f t="shared" si="5"/>
        <v>0</v>
      </c>
      <c r="Y8" s="11">
        <f t="shared" si="5"/>
        <v>0</v>
      </c>
      <c r="Z8" s="11">
        <f t="shared" si="5"/>
        <v>0</v>
      </c>
      <c r="AA8" s="11">
        <f t="shared" si="5"/>
        <v>0</v>
      </c>
      <c r="AB8" s="11">
        <f t="shared" si="5"/>
        <v>0</v>
      </c>
      <c r="AC8" s="11">
        <f t="shared" si="5"/>
        <v>0</v>
      </c>
      <c r="AD8" s="11">
        <f t="shared" si="5"/>
        <v>0</v>
      </c>
      <c r="AE8" s="11">
        <f t="shared" si="5"/>
        <v>0</v>
      </c>
      <c r="AF8" s="11">
        <f t="shared" si="5"/>
        <v>0</v>
      </c>
      <c r="AG8" s="11">
        <f t="shared" si="5"/>
        <v>0</v>
      </c>
      <c r="AH8" s="11">
        <f t="shared" si="5"/>
        <v>0</v>
      </c>
      <c r="AI8" s="11">
        <f t="shared" si="5"/>
        <v>0</v>
      </c>
      <c r="AJ8" s="11">
        <f t="shared" si="5"/>
        <v>0</v>
      </c>
      <c r="AK8" s="11">
        <f t="shared" si="5"/>
        <v>0</v>
      </c>
      <c r="AL8" s="11">
        <f t="shared" si="5"/>
        <v>0</v>
      </c>
      <c r="AM8" s="11">
        <f t="shared" si="5"/>
        <v>0</v>
      </c>
      <c r="AN8" s="11">
        <f t="shared" si="5"/>
        <v>0</v>
      </c>
      <c r="AO8" s="11">
        <f t="shared" si="5"/>
        <v>0</v>
      </c>
      <c r="AP8" s="11">
        <f t="shared" si="5"/>
        <v>0</v>
      </c>
      <c r="AQ8" s="11">
        <f t="shared" si="5"/>
        <v>0</v>
      </c>
      <c r="AR8" s="11">
        <f t="shared" si="5"/>
        <v>0</v>
      </c>
      <c r="AS8" s="11">
        <f t="shared" si="5"/>
        <v>0</v>
      </c>
      <c r="AT8" s="11">
        <f t="shared" si="5"/>
        <v>0</v>
      </c>
      <c r="AU8" s="11">
        <f t="shared" si="5"/>
        <v>0</v>
      </c>
      <c r="AV8" s="11">
        <f t="shared" si="5"/>
        <v>0</v>
      </c>
      <c r="AW8" s="11">
        <f t="shared" si="5"/>
        <v>0</v>
      </c>
      <c r="AX8" s="11">
        <f t="shared" si="5"/>
        <v>0</v>
      </c>
      <c r="AY8" s="11">
        <f t="shared" si="5"/>
        <v>0</v>
      </c>
      <c r="AZ8" s="11">
        <f t="shared" si="5"/>
        <v>0</v>
      </c>
      <c r="BA8" s="11">
        <f t="shared" si="5"/>
        <v>0</v>
      </c>
      <c r="BB8" s="11">
        <f t="shared" si="5"/>
        <v>0</v>
      </c>
      <c r="BC8" s="11">
        <f t="shared" si="5"/>
        <v>0</v>
      </c>
      <c r="BD8" s="11">
        <f t="shared" si="5"/>
        <v>0</v>
      </c>
      <c r="BE8" s="11">
        <f t="shared" si="5"/>
        <v>0</v>
      </c>
      <c r="BF8" s="11">
        <f t="shared" si="5"/>
        <v>0</v>
      </c>
      <c r="BG8" s="11">
        <f t="shared" si="5"/>
        <v>0</v>
      </c>
      <c r="BH8" s="11">
        <f t="shared" si="5"/>
        <v>0</v>
      </c>
      <c r="BI8" s="11">
        <f t="shared" si="5"/>
        <v>0</v>
      </c>
      <c r="BJ8" s="11">
        <f t="shared" si="5"/>
        <v>0</v>
      </c>
      <c r="BK8" s="11">
        <f t="shared" si="5"/>
        <v>0</v>
      </c>
      <c r="BL8" s="11">
        <f t="shared" si="5"/>
        <v>0</v>
      </c>
      <c r="BM8" s="11">
        <f t="shared" si="5"/>
        <v>0</v>
      </c>
      <c r="BN8" s="11">
        <f t="shared" si="5"/>
        <v>0</v>
      </c>
      <c r="BO8" s="11">
        <f t="shared" si="5"/>
        <v>0</v>
      </c>
      <c r="BP8" s="11">
        <f t="shared" si="5"/>
        <v>0</v>
      </c>
      <c r="BQ8" s="11">
        <f t="shared" si="5"/>
        <v>0</v>
      </c>
      <c r="BR8" s="11">
        <f t="shared" si="5"/>
        <v>0</v>
      </c>
      <c r="BS8" s="11">
        <f t="shared" si="5"/>
        <v>0</v>
      </c>
      <c r="BT8" s="11">
        <f t="shared" si="5"/>
        <v>0</v>
      </c>
      <c r="BU8" s="11">
        <f t="shared" ref="BU8:DC8" si="6">SUM(BU20,BU31,BU42,BU54,BU65,BU76,BU87)</f>
        <v>0</v>
      </c>
      <c r="BV8" s="11">
        <f t="shared" si="6"/>
        <v>0</v>
      </c>
      <c r="BW8" s="11">
        <f t="shared" si="6"/>
        <v>0</v>
      </c>
      <c r="BX8" s="11">
        <f t="shared" si="6"/>
        <v>0</v>
      </c>
      <c r="BY8" s="11">
        <f t="shared" si="6"/>
        <v>0</v>
      </c>
      <c r="BZ8" s="11">
        <f t="shared" si="6"/>
        <v>0</v>
      </c>
      <c r="CA8" s="11">
        <f t="shared" si="6"/>
        <v>0</v>
      </c>
      <c r="CB8" s="11">
        <f t="shared" si="6"/>
        <v>0</v>
      </c>
      <c r="CC8" s="11">
        <f t="shared" si="6"/>
        <v>0</v>
      </c>
      <c r="CD8" s="11">
        <f t="shared" si="6"/>
        <v>0</v>
      </c>
      <c r="CE8" s="11">
        <f t="shared" si="6"/>
        <v>0</v>
      </c>
      <c r="CF8" s="11">
        <f t="shared" si="6"/>
        <v>0</v>
      </c>
      <c r="CG8" s="11">
        <f t="shared" si="6"/>
        <v>0</v>
      </c>
      <c r="CH8" s="11">
        <f t="shared" si="6"/>
        <v>0</v>
      </c>
      <c r="CI8" s="11">
        <f t="shared" si="6"/>
        <v>0</v>
      </c>
      <c r="CJ8" s="11">
        <f t="shared" si="6"/>
        <v>0</v>
      </c>
      <c r="CK8" s="11">
        <f t="shared" si="6"/>
        <v>0</v>
      </c>
      <c r="CL8" s="11">
        <f t="shared" si="6"/>
        <v>0</v>
      </c>
      <c r="CM8" s="11">
        <f t="shared" si="6"/>
        <v>0</v>
      </c>
      <c r="CN8" s="11">
        <f t="shared" si="6"/>
        <v>0</v>
      </c>
      <c r="CO8" s="11">
        <f t="shared" si="6"/>
        <v>0</v>
      </c>
      <c r="CP8" s="11">
        <f t="shared" si="6"/>
        <v>0</v>
      </c>
      <c r="CQ8" s="11">
        <f t="shared" si="6"/>
        <v>0</v>
      </c>
      <c r="CR8" s="11">
        <f t="shared" si="6"/>
        <v>0</v>
      </c>
      <c r="CS8" s="11">
        <f t="shared" si="6"/>
        <v>0</v>
      </c>
      <c r="CT8" s="11">
        <f t="shared" si="6"/>
        <v>0</v>
      </c>
      <c r="CU8" s="11">
        <f t="shared" si="6"/>
        <v>0</v>
      </c>
      <c r="CV8" s="11">
        <f t="shared" si="6"/>
        <v>0</v>
      </c>
      <c r="CW8" s="11">
        <f t="shared" si="6"/>
        <v>0</v>
      </c>
      <c r="CX8" s="11">
        <f t="shared" si="6"/>
        <v>0</v>
      </c>
      <c r="CY8" s="11">
        <f t="shared" si="6"/>
        <v>0</v>
      </c>
      <c r="CZ8" s="11">
        <f t="shared" si="6"/>
        <v>0</v>
      </c>
      <c r="DA8" s="11">
        <f t="shared" si="6"/>
        <v>0</v>
      </c>
      <c r="DB8" s="11">
        <f t="shared" si="6"/>
        <v>0</v>
      </c>
      <c r="DC8" s="11">
        <f t="shared" si="6"/>
        <v>0</v>
      </c>
      <c r="DF8" s="45">
        <f t="shared" si="4"/>
        <v>0</v>
      </c>
    </row>
    <row r="9" spans="1:112" ht="14.4">
      <c r="B9" s="35" t="s">
        <v>19</v>
      </c>
      <c r="C9" s="159" t="s">
        <v>4</v>
      </c>
      <c r="D9" s="7"/>
      <c r="E9" s="7"/>
      <c r="F9" s="8">
        <f>F10+F44+F78-F8</f>
        <v>0</v>
      </c>
      <c r="G9" s="34">
        <f>SUMIF($H$5:$DC$5,"&lt;="&amp;PAL,$H9:$DC9)</f>
        <v>0</v>
      </c>
      <c r="H9" s="8">
        <f t="shared" ref="H9:AM9" si="7">H10+H44+H78-H8</f>
        <v>0</v>
      </c>
      <c r="I9" s="8">
        <f t="shared" si="7"/>
        <v>0</v>
      </c>
      <c r="J9" s="8">
        <f t="shared" si="7"/>
        <v>0</v>
      </c>
      <c r="K9" s="8">
        <f t="shared" si="7"/>
        <v>0</v>
      </c>
      <c r="L9" s="8">
        <f t="shared" si="7"/>
        <v>0</v>
      </c>
      <c r="M9" s="8">
        <f t="shared" si="7"/>
        <v>0</v>
      </c>
      <c r="N9" s="8">
        <f t="shared" si="7"/>
        <v>0</v>
      </c>
      <c r="O9" s="8">
        <f t="shared" si="7"/>
        <v>0</v>
      </c>
      <c r="P9" s="8">
        <f t="shared" si="7"/>
        <v>0</v>
      </c>
      <c r="Q9" s="8">
        <f t="shared" si="7"/>
        <v>0</v>
      </c>
      <c r="R9" s="8">
        <f t="shared" si="7"/>
        <v>0</v>
      </c>
      <c r="S9" s="8">
        <f t="shared" si="7"/>
        <v>0</v>
      </c>
      <c r="T9" s="8">
        <f t="shared" si="7"/>
        <v>0</v>
      </c>
      <c r="U9" s="8">
        <f t="shared" si="7"/>
        <v>0</v>
      </c>
      <c r="V9" s="8">
        <f t="shared" si="7"/>
        <v>0</v>
      </c>
      <c r="W9" s="8">
        <f t="shared" si="7"/>
        <v>0</v>
      </c>
      <c r="X9" s="8">
        <f t="shared" si="7"/>
        <v>0</v>
      </c>
      <c r="Y9" s="8">
        <f t="shared" si="7"/>
        <v>0</v>
      </c>
      <c r="Z9" s="8">
        <f t="shared" si="7"/>
        <v>0</v>
      </c>
      <c r="AA9" s="8">
        <f t="shared" si="7"/>
        <v>0</v>
      </c>
      <c r="AB9" s="8">
        <f t="shared" si="7"/>
        <v>0</v>
      </c>
      <c r="AC9" s="8">
        <f t="shared" si="7"/>
        <v>0</v>
      </c>
      <c r="AD9" s="8">
        <f t="shared" si="7"/>
        <v>0</v>
      </c>
      <c r="AE9" s="8">
        <f t="shared" si="7"/>
        <v>0</v>
      </c>
      <c r="AF9" s="8">
        <f t="shared" si="7"/>
        <v>0</v>
      </c>
      <c r="AG9" s="8">
        <f t="shared" si="7"/>
        <v>0</v>
      </c>
      <c r="AH9" s="8">
        <f t="shared" si="7"/>
        <v>0</v>
      </c>
      <c r="AI9" s="8">
        <f t="shared" si="7"/>
        <v>0</v>
      </c>
      <c r="AJ9" s="8">
        <f t="shared" si="7"/>
        <v>0</v>
      </c>
      <c r="AK9" s="8">
        <f t="shared" si="7"/>
        <v>0</v>
      </c>
      <c r="AL9" s="8">
        <f t="shared" si="7"/>
        <v>0</v>
      </c>
      <c r="AM9" s="8">
        <f t="shared" si="7"/>
        <v>0</v>
      </c>
      <c r="AN9" s="8">
        <f t="shared" ref="AN9:BS9" si="8">AN10+AN44+AN78-AN8</f>
        <v>0</v>
      </c>
      <c r="AO9" s="8">
        <f t="shared" si="8"/>
        <v>0</v>
      </c>
      <c r="AP9" s="8">
        <f t="shared" si="8"/>
        <v>0</v>
      </c>
      <c r="AQ9" s="8">
        <f t="shared" si="8"/>
        <v>0</v>
      </c>
      <c r="AR9" s="8">
        <f t="shared" si="8"/>
        <v>0</v>
      </c>
      <c r="AS9" s="8">
        <f t="shared" si="8"/>
        <v>0</v>
      </c>
      <c r="AT9" s="8">
        <f t="shared" si="8"/>
        <v>0</v>
      </c>
      <c r="AU9" s="8">
        <f t="shared" si="8"/>
        <v>0</v>
      </c>
      <c r="AV9" s="8">
        <f t="shared" si="8"/>
        <v>0</v>
      </c>
      <c r="AW9" s="8">
        <f t="shared" si="8"/>
        <v>0</v>
      </c>
      <c r="AX9" s="8">
        <f t="shared" si="8"/>
        <v>0</v>
      </c>
      <c r="AY9" s="8">
        <f t="shared" si="8"/>
        <v>0</v>
      </c>
      <c r="AZ9" s="8">
        <f t="shared" si="8"/>
        <v>0</v>
      </c>
      <c r="BA9" s="8">
        <f t="shared" si="8"/>
        <v>0</v>
      </c>
      <c r="BB9" s="8">
        <f t="shared" si="8"/>
        <v>0</v>
      </c>
      <c r="BC9" s="8">
        <f t="shared" si="8"/>
        <v>0</v>
      </c>
      <c r="BD9" s="8">
        <f t="shared" si="8"/>
        <v>0</v>
      </c>
      <c r="BE9" s="8">
        <f t="shared" si="8"/>
        <v>0</v>
      </c>
      <c r="BF9" s="8">
        <f t="shared" si="8"/>
        <v>0</v>
      </c>
      <c r="BG9" s="8">
        <f t="shared" si="8"/>
        <v>0</v>
      </c>
      <c r="BH9" s="8">
        <f t="shared" si="8"/>
        <v>0</v>
      </c>
      <c r="BI9" s="8">
        <f t="shared" si="8"/>
        <v>0</v>
      </c>
      <c r="BJ9" s="8">
        <f t="shared" si="8"/>
        <v>0</v>
      </c>
      <c r="BK9" s="8">
        <f t="shared" si="8"/>
        <v>0</v>
      </c>
      <c r="BL9" s="8">
        <f t="shared" si="8"/>
        <v>0</v>
      </c>
      <c r="BM9" s="8">
        <f t="shared" si="8"/>
        <v>0</v>
      </c>
      <c r="BN9" s="8">
        <f t="shared" si="8"/>
        <v>0</v>
      </c>
      <c r="BO9" s="8">
        <f t="shared" si="8"/>
        <v>0</v>
      </c>
      <c r="BP9" s="8">
        <f t="shared" si="8"/>
        <v>0</v>
      </c>
      <c r="BQ9" s="8">
        <f t="shared" si="8"/>
        <v>0</v>
      </c>
      <c r="BR9" s="8">
        <f t="shared" si="8"/>
        <v>0</v>
      </c>
      <c r="BS9" s="8">
        <f t="shared" si="8"/>
        <v>0</v>
      </c>
      <c r="BT9" s="8">
        <f t="shared" ref="BT9:CY9" si="9">BT10+BT44+BT78-BT8</f>
        <v>0</v>
      </c>
      <c r="BU9" s="8">
        <f t="shared" si="9"/>
        <v>0</v>
      </c>
      <c r="BV9" s="8">
        <f t="shared" si="9"/>
        <v>0</v>
      </c>
      <c r="BW9" s="8">
        <f t="shared" si="9"/>
        <v>0</v>
      </c>
      <c r="BX9" s="8">
        <f t="shared" si="9"/>
        <v>0</v>
      </c>
      <c r="BY9" s="8">
        <f t="shared" si="9"/>
        <v>0</v>
      </c>
      <c r="BZ9" s="8">
        <f t="shared" si="9"/>
        <v>0</v>
      </c>
      <c r="CA9" s="8">
        <f t="shared" si="9"/>
        <v>0</v>
      </c>
      <c r="CB9" s="8">
        <f t="shared" si="9"/>
        <v>0</v>
      </c>
      <c r="CC9" s="8">
        <f t="shared" si="9"/>
        <v>0</v>
      </c>
      <c r="CD9" s="8">
        <f t="shared" si="9"/>
        <v>0</v>
      </c>
      <c r="CE9" s="8">
        <f t="shared" si="9"/>
        <v>0</v>
      </c>
      <c r="CF9" s="8">
        <f t="shared" si="9"/>
        <v>0</v>
      </c>
      <c r="CG9" s="8">
        <f t="shared" si="9"/>
        <v>0</v>
      </c>
      <c r="CH9" s="8">
        <f t="shared" si="9"/>
        <v>0</v>
      </c>
      <c r="CI9" s="8">
        <f t="shared" si="9"/>
        <v>0</v>
      </c>
      <c r="CJ9" s="8">
        <f t="shared" si="9"/>
        <v>0</v>
      </c>
      <c r="CK9" s="8">
        <f t="shared" si="9"/>
        <v>0</v>
      </c>
      <c r="CL9" s="8">
        <f t="shared" si="9"/>
        <v>0</v>
      </c>
      <c r="CM9" s="8">
        <f t="shared" si="9"/>
        <v>0</v>
      </c>
      <c r="CN9" s="8">
        <f t="shared" si="9"/>
        <v>0</v>
      </c>
      <c r="CO9" s="8">
        <f t="shared" si="9"/>
        <v>0</v>
      </c>
      <c r="CP9" s="8">
        <f t="shared" si="9"/>
        <v>0</v>
      </c>
      <c r="CQ9" s="8">
        <f t="shared" si="9"/>
        <v>0</v>
      </c>
      <c r="CR9" s="8">
        <f t="shared" si="9"/>
        <v>0</v>
      </c>
      <c r="CS9" s="8">
        <f t="shared" si="9"/>
        <v>0</v>
      </c>
      <c r="CT9" s="8">
        <f t="shared" si="9"/>
        <v>0</v>
      </c>
      <c r="CU9" s="8">
        <f t="shared" si="9"/>
        <v>0</v>
      </c>
      <c r="CV9" s="8">
        <f t="shared" si="9"/>
        <v>0</v>
      </c>
      <c r="CW9" s="8">
        <f t="shared" si="9"/>
        <v>0</v>
      </c>
      <c r="CX9" s="8">
        <f t="shared" si="9"/>
        <v>0</v>
      </c>
      <c r="CY9" s="8">
        <f t="shared" si="9"/>
        <v>0</v>
      </c>
      <c r="CZ9" s="8">
        <f t="shared" ref="CZ9:DC9" si="10">CZ10+CZ44+CZ78-CZ8</f>
        <v>0</v>
      </c>
      <c r="DA9" s="8">
        <f t="shared" si="10"/>
        <v>0</v>
      </c>
      <c r="DB9" s="8">
        <f t="shared" si="10"/>
        <v>0</v>
      </c>
      <c r="DC9" s="8">
        <f t="shared" si="10"/>
        <v>0</v>
      </c>
      <c r="DF9" s="45">
        <f t="shared" si="4"/>
        <v>0</v>
      </c>
    </row>
    <row r="10" spans="1:112" ht="14.4">
      <c r="B10" s="36" t="s">
        <v>20</v>
      </c>
      <c r="C10" s="160" t="s">
        <v>427</v>
      </c>
      <c r="D10" s="3"/>
      <c r="E10" s="3"/>
      <c r="F10" s="11">
        <f>F11+F22+F33</f>
        <v>0</v>
      </c>
      <c r="G10" s="34">
        <f>SUMIF($H$5:$DC$5,"&lt;="&amp;PAL,$H10:$DC10)</f>
        <v>0</v>
      </c>
      <c r="H10" s="11">
        <f>H11+H22+H33</f>
        <v>0</v>
      </c>
      <c r="I10" s="11">
        <f t="shared" ref="I10:BT10" si="11">I11+I22+I33</f>
        <v>0</v>
      </c>
      <c r="J10" s="11">
        <f t="shared" si="11"/>
        <v>0</v>
      </c>
      <c r="K10" s="11">
        <f t="shared" si="11"/>
        <v>0</v>
      </c>
      <c r="L10" s="11">
        <f t="shared" si="11"/>
        <v>0</v>
      </c>
      <c r="M10" s="11">
        <f t="shared" si="11"/>
        <v>0</v>
      </c>
      <c r="N10" s="11">
        <f t="shared" si="11"/>
        <v>0</v>
      </c>
      <c r="O10" s="11">
        <f t="shared" si="11"/>
        <v>0</v>
      </c>
      <c r="P10" s="11">
        <f t="shared" si="11"/>
        <v>0</v>
      </c>
      <c r="Q10" s="11">
        <f t="shared" si="11"/>
        <v>0</v>
      </c>
      <c r="R10" s="11">
        <f t="shared" si="11"/>
        <v>0</v>
      </c>
      <c r="S10" s="11">
        <f t="shared" si="11"/>
        <v>0</v>
      </c>
      <c r="T10" s="11">
        <f t="shared" si="11"/>
        <v>0</v>
      </c>
      <c r="U10" s="11">
        <f t="shared" si="11"/>
        <v>0</v>
      </c>
      <c r="V10" s="11">
        <f t="shared" si="11"/>
        <v>0</v>
      </c>
      <c r="W10" s="11">
        <f t="shared" si="11"/>
        <v>0</v>
      </c>
      <c r="X10" s="11">
        <f t="shared" si="11"/>
        <v>0</v>
      </c>
      <c r="Y10" s="11">
        <f t="shared" si="11"/>
        <v>0</v>
      </c>
      <c r="Z10" s="11">
        <f t="shared" si="11"/>
        <v>0</v>
      </c>
      <c r="AA10" s="11">
        <f t="shared" si="11"/>
        <v>0</v>
      </c>
      <c r="AB10" s="11">
        <f t="shared" si="11"/>
        <v>0</v>
      </c>
      <c r="AC10" s="11">
        <f t="shared" si="11"/>
        <v>0</v>
      </c>
      <c r="AD10" s="11">
        <f t="shared" si="11"/>
        <v>0</v>
      </c>
      <c r="AE10" s="11">
        <f t="shared" si="11"/>
        <v>0</v>
      </c>
      <c r="AF10" s="11">
        <f t="shared" si="11"/>
        <v>0</v>
      </c>
      <c r="AG10" s="11">
        <f t="shared" si="11"/>
        <v>0</v>
      </c>
      <c r="AH10" s="11">
        <f t="shared" si="11"/>
        <v>0</v>
      </c>
      <c r="AI10" s="11">
        <f t="shared" si="11"/>
        <v>0</v>
      </c>
      <c r="AJ10" s="11">
        <f t="shared" si="11"/>
        <v>0</v>
      </c>
      <c r="AK10" s="11">
        <f t="shared" si="11"/>
        <v>0</v>
      </c>
      <c r="AL10" s="11">
        <f t="shared" si="11"/>
        <v>0</v>
      </c>
      <c r="AM10" s="11">
        <f t="shared" si="11"/>
        <v>0</v>
      </c>
      <c r="AN10" s="11">
        <f t="shared" si="11"/>
        <v>0</v>
      </c>
      <c r="AO10" s="11">
        <f t="shared" si="11"/>
        <v>0</v>
      </c>
      <c r="AP10" s="11">
        <f t="shared" si="11"/>
        <v>0</v>
      </c>
      <c r="AQ10" s="11">
        <f t="shared" si="11"/>
        <v>0</v>
      </c>
      <c r="AR10" s="11">
        <f t="shared" si="11"/>
        <v>0</v>
      </c>
      <c r="AS10" s="11">
        <f t="shared" si="11"/>
        <v>0</v>
      </c>
      <c r="AT10" s="11">
        <f t="shared" si="11"/>
        <v>0</v>
      </c>
      <c r="AU10" s="11">
        <f t="shared" si="11"/>
        <v>0</v>
      </c>
      <c r="AV10" s="11">
        <f t="shared" si="11"/>
        <v>0</v>
      </c>
      <c r="AW10" s="11">
        <f t="shared" si="11"/>
        <v>0</v>
      </c>
      <c r="AX10" s="11">
        <f t="shared" si="11"/>
        <v>0</v>
      </c>
      <c r="AY10" s="11">
        <f t="shared" si="11"/>
        <v>0</v>
      </c>
      <c r="AZ10" s="11">
        <f t="shared" si="11"/>
        <v>0</v>
      </c>
      <c r="BA10" s="11">
        <f t="shared" si="11"/>
        <v>0</v>
      </c>
      <c r="BB10" s="11">
        <f t="shared" si="11"/>
        <v>0</v>
      </c>
      <c r="BC10" s="11">
        <f t="shared" si="11"/>
        <v>0</v>
      </c>
      <c r="BD10" s="11">
        <f t="shared" si="11"/>
        <v>0</v>
      </c>
      <c r="BE10" s="11">
        <f t="shared" si="11"/>
        <v>0</v>
      </c>
      <c r="BF10" s="11">
        <f t="shared" si="11"/>
        <v>0</v>
      </c>
      <c r="BG10" s="11">
        <f t="shared" si="11"/>
        <v>0</v>
      </c>
      <c r="BH10" s="11">
        <f t="shared" si="11"/>
        <v>0</v>
      </c>
      <c r="BI10" s="11">
        <f t="shared" si="11"/>
        <v>0</v>
      </c>
      <c r="BJ10" s="11">
        <f t="shared" si="11"/>
        <v>0</v>
      </c>
      <c r="BK10" s="11">
        <f t="shared" si="11"/>
        <v>0</v>
      </c>
      <c r="BL10" s="11">
        <f t="shared" si="11"/>
        <v>0</v>
      </c>
      <c r="BM10" s="11">
        <f t="shared" si="11"/>
        <v>0</v>
      </c>
      <c r="BN10" s="11">
        <f t="shared" si="11"/>
        <v>0</v>
      </c>
      <c r="BO10" s="11">
        <f t="shared" si="11"/>
        <v>0</v>
      </c>
      <c r="BP10" s="11">
        <f t="shared" si="11"/>
        <v>0</v>
      </c>
      <c r="BQ10" s="11">
        <f t="shared" si="11"/>
        <v>0</v>
      </c>
      <c r="BR10" s="11">
        <f t="shared" si="11"/>
        <v>0</v>
      </c>
      <c r="BS10" s="11">
        <f t="shared" si="11"/>
        <v>0</v>
      </c>
      <c r="BT10" s="11">
        <f t="shared" si="11"/>
        <v>0</v>
      </c>
      <c r="BU10" s="11">
        <f t="shared" ref="BU10:DC10" si="12">BU11+BU22+BU33</f>
        <v>0</v>
      </c>
      <c r="BV10" s="11">
        <f t="shared" si="12"/>
        <v>0</v>
      </c>
      <c r="BW10" s="11">
        <f t="shared" si="12"/>
        <v>0</v>
      </c>
      <c r="BX10" s="11">
        <f t="shared" si="12"/>
        <v>0</v>
      </c>
      <c r="BY10" s="11">
        <f t="shared" si="12"/>
        <v>0</v>
      </c>
      <c r="BZ10" s="11">
        <f t="shared" si="12"/>
        <v>0</v>
      </c>
      <c r="CA10" s="11">
        <f t="shared" si="12"/>
        <v>0</v>
      </c>
      <c r="CB10" s="11">
        <f t="shared" si="12"/>
        <v>0</v>
      </c>
      <c r="CC10" s="11">
        <f t="shared" si="12"/>
        <v>0</v>
      </c>
      <c r="CD10" s="11">
        <f t="shared" si="12"/>
        <v>0</v>
      </c>
      <c r="CE10" s="11">
        <f t="shared" si="12"/>
        <v>0</v>
      </c>
      <c r="CF10" s="11">
        <f t="shared" si="12"/>
        <v>0</v>
      </c>
      <c r="CG10" s="11">
        <f t="shared" si="12"/>
        <v>0</v>
      </c>
      <c r="CH10" s="11">
        <f t="shared" si="12"/>
        <v>0</v>
      </c>
      <c r="CI10" s="11">
        <f t="shared" si="12"/>
        <v>0</v>
      </c>
      <c r="CJ10" s="11">
        <f t="shared" si="12"/>
        <v>0</v>
      </c>
      <c r="CK10" s="11">
        <f t="shared" si="12"/>
        <v>0</v>
      </c>
      <c r="CL10" s="11">
        <f t="shared" si="12"/>
        <v>0</v>
      </c>
      <c r="CM10" s="11">
        <f t="shared" si="12"/>
        <v>0</v>
      </c>
      <c r="CN10" s="11">
        <f t="shared" si="12"/>
        <v>0</v>
      </c>
      <c r="CO10" s="11">
        <f t="shared" si="12"/>
        <v>0</v>
      </c>
      <c r="CP10" s="11">
        <f t="shared" si="12"/>
        <v>0</v>
      </c>
      <c r="CQ10" s="11">
        <f t="shared" si="12"/>
        <v>0</v>
      </c>
      <c r="CR10" s="11">
        <f t="shared" si="12"/>
        <v>0</v>
      </c>
      <c r="CS10" s="11">
        <f t="shared" si="12"/>
        <v>0</v>
      </c>
      <c r="CT10" s="11">
        <f t="shared" si="12"/>
        <v>0</v>
      </c>
      <c r="CU10" s="11">
        <f t="shared" si="12"/>
        <v>0</v>
      </c>
      <c r="CV10" s="11">
        <f t="shared" si="12"/>
        <v>0</v>
      </c>
      <c r="CW10" s="11">
        <f t="shared" si="12"/>
        <v>0</v>
      </c>
      <c r="CX10" s="11">
        <f t="shared" si="12"/>
        <v>0</v>
      </c>
      <c r="CY10" s="11">
        <f t="shared" si="12"/>
        <v>0</v>
      </c>
      <c r="CZ10" s="11">
        <f t="shared" si="12"/>
        <v>0</v>
      </c>
      <c r="DA10" s="11">
        <f t="shared" si="12"/>
        <v>0</v>
      </c>
      <c r="DB10" s="11">
        <f t="shared" si="12"/>
        <v>0</v>
      </c>
      <c r="DC10" s="11">
        <f t="shared" si="12"/>
        <v>0</v>
      </c>
      <c r="DF10" s="45">
        <f t="shared" si="4"/>
        <v>0</v>
      </c>
    </row>
    <row r="11" spans="1:112" ht="14.4">
      <c r="B11" s="5" t="s">
        <v>152</v>
      </c>
      <c r="C11" s="15" t="s">
        <v>428</v>
      </c>
      <c r="D11" s="3"/>
      <c r="E11" s="3"/>
      <c r="F11" s="11">
        <f>SUM(F12:F19)+F20</f>
        <v>0</v>
      </c>
      <c r="G11" s="34">
        <f>SUMIF($H$5:$DC$5,"&lt;="&amp;PAL,$H11:$DC11)</f>
        <v>0</v>
      </c>
      <c r="H11" s="11">
        <f>SUM(H12:H19)+H20</f>
        <v>0</v>
      </c>
      <c r="I11" s="11">
        <f t="shared" ref="I11:BT11" si="13">SUM(I12:I19)+I20</f>
        <v>0</v>
      </c>
      <c r="J11" s="11">
        <f t="shared" si="13"/>
        <v>0</v>
      </c>
      <c r="K11" s="11">
        <f t="shared" si="13"/>
        <v>0</v>
      </c>
      <c r="L11" s="11">
        <f t="shared" si="13"/>
        <v>0</v>
      </c>
      <c r="M11" s="11">
        <f t="shared" si="13"/>
        <v>0</v>
      </c>
      <c r="N11" s="11">
        <f t="shared" si="13"/>
        <v>0</v>
      </c>
      <c r="O11" s="11">
        <f t="shared" si="13"/>
        <v>0</v>
      </c>
      <c r="P11" s="11">
        <f t="shared" si="13"/>
        <v>0</v>
      </c>
      <c r="Q11" s="11">
        <f t="shared" si="13"/>
        <v>0</v>
      </c>
      <c r="R11" s="11">
        <f t="shared" si="13"/>
        <v>0</v>
      </c>
      <c r="S11" s="11">
        <f t="shared" si="13"/>
        <v>0</v>
      </c>
      <c r="T11" s="11">
        <f t="shared" si="13"/>
        <v>0</v>
      </c>
      <c r="U11" s="11">
        <f t="shared" si="13"/>
        <v>0</v>
      </c>
      <c r="V11" s="11">
        <f t="shared" si="13"/>
        <v>0</v>
      </c>
      <c r="W11" s="11">
        <f t="shared" si="13"/>
        <v>0</v>
      </c>
      <c r="X11" s="11">
        <f t="shared" si="13"/>
        <v>0</v>
      </c>
      <c r="Y11" s="11">
        <f t="shared" si="13"/>
        <v>0</v>
      </c>
      <c r="Z11" s="11">
        <f t="shared" si="13"/>
        <v>0</v>
      </c>
      <c r="AA11" s="11">
        <f t="shared" si="13"/>
        <v>0</v>
      </c>
      <c r="AB11" s="11">
        <f t="shared" si="13"/>
        <v>0</v>
      </c>
      <c r="AC11" s="11">
        <f t="shared" si="13"/>
        <v>0</v>
      </c>
      <c r="AD11" s="11">
        <f t="shared" si="13"/>
        <v>0</v>
      </c>
      <c r="AE11" s="11">
        <f t="shared" si="13"/>
        <v>0</v>
      </c>
      <c r="AF11" s="11">
        <f t="shared" si="13"/>
        <v>0</v>
      </c>
      <c r="AG11" s="11">
        <f t="shared" si="13"/>
        <v>0</v>
      </c>
      <c r="AH11" s="11">
        <f t="shared" si="13"/>
        <v>0</v>
      </c>
      <c r="AI11" s="11">
        <f t="shared" si="13"/>
        <v>0</v>
      </c>
      <c r="AJ11" s="11">
        <f t="shared" si="13"/>
        <v>0</v>
      </c>
      <c r="AK11" s="11">
        <f t="shared" si="13"/>
        <v>0</v>
      </c>
      <c r="AL11" s="11">
        <f t="shared" si="13"/>
        <v>0</v>
      </c>
      <c r="AM11" s="11">
        <f t="shared" si="13"/>
        <v>0</v>
      </c>
      <c r="AN11" s="11">
        <f t="shared" si="13"/>
        <v>0</v>
      </c>
      <c r="AO11" s="11">
        <f t="shared" si="13"/>
        <v>0</v>
      </c>
      <c r="AP11" s="11">
        <f t="shared" si="13"/>
        <v>0</v>
      </c>
      <c r="AQ11" s="11">
        <f t="shared" si="13"/>
        <v>0</v>
      </c>
      <c r="AR11" s="11">
        <f t="shared" si="13"/>
        <v>0</v>
      </c>
      <c r="AS11" s="11">
        <f t="shared" si="13"/>
        <v>0</v>
      </c>
      <c r="AT11" s="11">
        <f t="shared" si="13"/>
        <v>0</v>
      </c>
      <c r="AU11" s="11">
        <f t="shared" si="13"/>
        <v>0</v>
      </c>
      <c r="AV11" s="11">
        <f t="shared" si="13"/>
        <v>0</v>
      </c>
      <c r="AW11" s="11">
        <f t="shared" si="13"/>
        <v>0</v>
      </c>
      <c r="AX11" s="11">
        <f t="shared" si="13"/>
        <v>0</v>
      </c>
      <c r="AY11" s="11">
        <f t="shared" si="13"/>
        <v>0</v>
      </c>
      <c r="AZ11" s="11">
        <f t="shared" si="13"/>
        <v>0</v>
      </c>
      <c r="BA11" s="11">
        <f t="shared" si="13"/>
        <v>0</v>
      </c>
      <c r="BB11" s="11">
        <f t="shared" si="13"/>
        <v>0</v>
      </c>
      <c r="BC11" s="11">
        <f t="shared" si="13"/>
        <v>0</v>
      </c>
      <c r="BD11" s="11">
        <f t="shared" si="13"/>
        <v>0</v>
      </c>
      <c r="BE11" s="11">
        <f t="shared" si="13"/>
        <v>0</v>
      </c>
      <c r="BF11" s="11">
        <f t="shared" si="13"/>
        <v>0</v>
      </c>
      <c r="BG11" s="11">
        <f t="shared" si="13"/>
        <v>0</v>
      </c>
      <c r="BH11" s="11">
        <f t="shared" si="13"/>
        <v>0</v>
      </c>
      <c r="BI11" s="11">
        <f t="shared" si="13"/>
        <v>0</v>
      </c>
      <c r="BJ11" s="11">
        <f t="shared" si="13"/>
        <v>0</v>
      </c>
      <c r="BK11" s="11">
        <f t="shared" si="13"/>
        <v>0</v>
      </c>
      <c r="BL11" s="11">
        <f t="shared" si="13"/>
        <v>0</v>
      </c>
      <c r="BM11" s="11">
        <f t="shared" si="13"/>
        <v>0</v>
      </c>
      <c r="BN11" s="11">
        <f t="shared" si="13"/>
        <v>0</v>
      </c>
      <c r="BO11" s="11">
        <f t="shared" si="13"/>
        <v>0</v>
      </c>
      <c r="BP11" s="11">
        <f t="shared" si="13"/>
        <v>0</v>
      </c>
      <c r="BQ11" s="11">
        <f t="shared" si="13"/>
        <v>0</v>
      </c>
      <c r="BR11" s="11">
        <f t="shared" si="13"/>
        <v>0</v>
      </c>
      <c r="BS11" s="11">
        <f t="shared" si="13"/>
        <v>0</v>
      </c>
      <c r="BT11" s="11">
        <f t="shared" si="13"/>
        <v>0</v>
      </c>
      <c r="BU11" s="11">
        <f t="shared" ref="BU11:DC11" si="14">SUM(BU12:BU19)+BU20</f>
        <v>0</v>
      </c>
      <c r="BV11" s="11">
        <f t="shared" si="14"/>
        <v>0</v>
      </c>
      <c r="BW11" s="11">
        <f t="shared" si="14"/>
        <v>0</v>
      </c>
      <c r="BX11" s="11">
        <f t="shared" si="14"/>
        <v>0</v>
      </c>
      <c r="BY11" s="11">
        <f t="shared" si="14"/>
        <v>0</v>
      </c>
      <c r="BZ11" s="11">
        <f t="shared" si="14"/>
        <v>0</v>
      </c>
      <c r="CA11" s="11">
        <f t="shared" si="14"/>
        <v>0</v>
      </c>
      <c r="CB11" s="11">
        <f t="shared" si="14"/>
        <v>0</v>
      </c>
      <c r="CC11" s="11">
        <f t="shared" si="14"/>
        <v>0</v>
      </c>
      <c r="CD11" s="11">
        <f t="shared" si="14"/>
        <v>0</v>
      </c>
      <c r="CE11" s="11">
        <f t="shared" si="14"/>
        <v>0</v>
      </c>
      <c r="CF11" s="11">
        <f t="shared" si="14"/>
        <v>0</v>
      </c>
      <c r="CG11" s="11">
        <f t="shared" si="14"/>
        <v>0</v>
      </c>
      <c r="CH11" s="11">
        <f t="shared" si="14"/>
        <v>0</v>
      </c>
      <c r="CI11" s="11">
        <f t="shared" si="14"/>
        <v>0</v>
      </c>
      <c r="CJ11" s="11">
        <f t="shared" si="14"/>
        <v>0</v>
      </c>
      <c r="CK11" s="11">
        <f t="shared" si="14"/>
        <v>0</v>
      </c>
      <c r="CL11" s="11">
        <f t="shared" si="14"/>
        <v>0</v>
      </c>
      <c r="CM11" s="11">
        <f t="shared" si="14"/>
        <v>0</v>
      </c>
      <c r="CN11" s="11">
        <f t="shared" si="14"/>
        <v>0</v>
      </c>
      <c r="CO11" s="11">
        <f t="shared" si="14"/>
        <v>0</v>
      </c>
      <c r="CP11" s="11">
        <f t="shared" si="14"/>
        <v>0</v>
      </c>
      <c r="CQ11" s="11">
        <f t="shared" si="14"/>
        <v>0</v>
      </c>
      <c r="CR11" s="11">
        <f t="shared" si="14"/>
        <v>0</v>
      </c>
      <c r="CS11" s="11">
        <f t="shared" si="14"/>
        <v>0</v>
      </c>
      <c r="CT11" s="11">
        <f t="shared" si="14"/>
        <v>0</v>
      </c>
      <c r="CU11" s="11">
        <f t="shared" si="14"/>
        <v>0</v>
      </c>
      <c r="CV11" s="11">
        <f t="shared" si="14"/>
        <v>0</v>
      </c>
      <c r="CW11" s="11">
        <f t="shared" si="14"/>
        <v>0</v>
      </c>
      <c r="CX11" s="11">
        <f t="shared" si="14"/>
        <v>0</v>
      </c>
      <c r="CY11" s="11">
        <f t="shared" si="14"/>
        <v>0</v>
      </c>
      <c r="CZ11" s="11">
        <f t="shared" si="14"/>
        <v>0</v>
      </c>
      <c r="DA11" s="11">
        <f t="shared" si="14"/>
        <v>0</v>
      </c>
      <c r="DB11" s="11">
        <f t="shared" si="14"/>
        <v>0</v>
      </c>
      <c r="DC11" s="11">
        <f t="shared" si="14"/>
        <v>0</v>
      </c>
      <c r="DF11" s="45">
        <f t="shared" si="4"/>
        <v>0</v>
      </c>
    </row>
    <row r="12" spans="1:112" ht="28.8">
      <c r="A12" s="123">
        <v>0</v>
      </c>
      <c r="B12" s="5" t="str">
        <f>$B$11&amp;"1."</f>
        <v>D.1.1.</v>
      </c>
      <c r="C12" s="163" t="s">
        <v>274</v>
      </c>
      <c r="D12" s="24"/>
      <c r="E12" s="191">
        <v>0.21</v>
      </c>
      <c r="F12" s="34">
        <f>H12+NPV(FD,I12:INDEX(I12:DC12,PAL))</f>
        <v>0</v>
      </c>
      <c r="G12" s="34">
        <f>SUMIF($H$5:$DC$5,"&lt;="&amp;PAL,$H12:$DC12)</f>
        <v>0</v>
      </c>
      <c r="H12" s="37">
        <v>0</v>
      </c>
      <c r="I12" s="37">
        <v>0</v>
      </c>
      <c r="J12" s="37">
        <v>0</v>
      </c>
      <c r="K12" s="37">
        <v>0</v>
      </c>
      <c r="L12" s="37">
        <v>0</v>
      </c>
      <c r="M12" s="37">
        <v>0</v>
      </c>
      <c r="N12" s="37">
        <v>0</v>
      </c>
      <c r="O12" s="37">
        <v>0</v>
      </c>
      <c r="P12" s="37">
        <v>0</v>
      </c>
      <c r="Q12" s="37">
        <v>0</v>
      </c>
      <c r="R12" s="37">
        <v>0</v>
      </c>
      <c r="S12" s="37">
        <v>0</v>
      </c>
      <c r="T12" s="37">
        <v>0</v>
      </c>
      <c r="U12" s="37">
        <v>0</v>
      </c>
      <c r="V12" s="37">
        <v>0</v>
      </c>
      <c r="W12" s="37">
        <v>0</v>
      </c>
      <c r="X12" s="37">
        <v>0</v>
      </c>
      <c r="Y12" s="37">
        <v>0</v>
      </c>
      <c r="Z12" s="37">
        <v>0</v>
      </c>
      <c r="AA12" s="37">
        <v>0</v>
      </c>
      <c r="AB12" s="37">
        <v>0</v>
      </c>
      <c r="AC12" s="37">
        <v>0</v>
      </c>
      <c r="AD12" s="37">
        <v>0</v>
      </c>
      <c r="AE12" s="37">
        <v>0</v>
      </c>
      <c r="AF12" s="37">
        <v>0</v>
      </c>
      <c r="AG12" s="37">
        <v>0</v>
      </c>
      <c r="AH12" s="37">
        <v>0</v>
      </c>
      <c r="AI12" s="37">
        <v>0</v>
      </c>
      <c r="AJ12" s="37">
        <v>0</v>
      </c>
      <c r="AK12" s="37">
        <v>0</v>
      </c>
      <c r="AL12" s="37">
        <v>0</v>
      </c>
      <c r="AM12" s="37">
        <v>0</v>
      </c>
      <c r="AN12" s="37">
        <v>0</v>
      </c>
      <c r="AO12" s="37">
        <v>0</v>
      </c>
      <c r="AP12" s="37">
        <v>0</v>
      </c>
      <c r="AQ12" s="37">
        <v>0</v>
      </c>
      <c r="AR12" s="37">
        <v>0</v>
      </c>
      <c r="AS12" s="37">
        <v>0</v>
      </c>
      <c r="AT12" s="37">
        <v>0</v>
      </c>
      <c r="AU12" s="37">
        <v>0</v>
      </c>
      <c r="AV12" s="37">
        <v>0</v>
      </c>
      <c r="AW12" s="37">
        <v>0</v>
      </c>
      <c r="AX12" s="37">
        <v>0</v>
      </c>
      <c r="AY12" s="37">
        <v>0</v>
      </c>
      <c r="AZ12" s="37">
        <v>0</v>
      </c>
      <c r="BA12" s="37">
        <v>0</v>
      </c>
      <c r="BB12" s="37">
        <v>0</v>
      </c>
      <c r="BC12" s="37">
        <v>0</v>
      </c>
      <c r="BD12" s="37">
        <v>0</v>
      </c>
      <c r="BE12" s="37">
        <v>0</v>
      </c>
      <c r="BF12" s="37">
        <v>0</v>
      </c>
      <c r="BG12" s="37">
        <v>0</v>
      </c>
      <c r="BH12" s="37">
        <v>0</v>
      </c>
      <c r="BI12" s="37">
        <v>0</v>
      </c>
      <c r="BJ12" s="37">
        <v>0</v>
      </c>
      <c r="BK12" s="37">
        <v>0</v>
      </c>
      <c r="BL12" s="37">
        <v>0</v>
      </c>
      <c r="BM12" s="37">
        <v>0</v>
      </c>
      <c r="BN12" s="37">
        <v>0</v>
      </c>
      <c r="BO12" s="37">
        <v>0</v>
      </c>
      <c r="BP12" s="37">
        <v>0</v>
      </c>
      <c r="BQ12" s="37">
        <v>0</v>
      </c>
      <c r="BR12" s="37">
        <v>0</v>
      </c>
      <c r="BS12" s="37">
        <v>0</v>
      </c>
      <c r="BT12" s="37">
        <v>0</v>
      </c>
      <c r="BU12" s="37">
        <v>0</v>
      </c>
      <c r="BV12" s="37">
        <v>0</v>
      </c>
      <c r="BW12" s="37">
        <v>0</v>
      </c>
      <c r="BX12" s="37">
        <v>0</v>
      </c>
      <c r="BY12" s="37">
        <v>0</v>
      </c>
      <c r="BZ12" s="37">
        <v>0</v>
      </c>
      <c r="CA12" s="37">
        <v>0</v>
      </c>
      <c r="CB12" s="37">
        <v>0</v>
      </c>
      <c r="CC12" s="37">
        <v>0</v>
      </c>
      <c r="CD12" s="37">
        <v>0</v>
      </c>
      <c r="CE12" s="37">
        <v>0</v>
      </c>
      <c r="CF12" s="37">
        <v>0</v>
      </c>
      <c r="CG12" s="37">
        <v>0</v>
      </c>
      <c r="CH12" s="37">
        <v>0</v>
      </c>
      <c r="CI12" s="37">
        <v>0</v>
      </c>
      <c r="CJ12" s="37">
        <v>0</v>
      </c>
      <c r="CK12" s="37">
        <v>0</v>
      </c>
      <c r="CL12" s="37">
        <v>0</v>
      </c>
      <c r="CM12" s="37">
        <v>0</v>
      </c>
      <c r="CN12" s="37">
        <v>0</v>
      </c>
      <c r="CO12" s="37">
        <v>0</v>
      </c>
      <c r="CP12" s="37">
        <v>0</v>
      </c>
      <c r="CQ12" s="37">
        <v>0</v>
      </c>
      <c r="CR12" s="37">
        <v>0</v>
      </c>
      <c r="CS12" s="37">
        <v>0</v>
      </c>
      <c r="CT12" s="37">
        <v>0</v>
      </c>
      <c r="CU12" s="37">
        <v>0</v>
      </c>
      <c r="CV12" s="37">
        <v>0</v>
      </c>
      <c r="CW12" s="37">
        <v>0</v>
      </c>
      <c r="CX12" s="37">
        <v>0</v>
      </c>
      <c r="CY12" s="37">
        <v>0</v>
      </c>
      <c r="CZ12" s="37">
        <v>0</v>
      </c>
      <c r="DA12" s="37">
        <v>0</v>
      </c>
      <c r="DB12" s="37">
        <v>0</v>
      </c>
      <c r="DC12" s="37">
        <v>0</v>
      </c>
      <c r="DE12" s="45">
        <f>COUNTBLANK($H12:$DC12)</f>
        <v>0</v>
      </c>
      <c r="DF12" s="45">
        <f>COUNTIF($H12:$DC12,"&lt;&gt;0")</f>
        <v>0</v>
      </c>
      <c r="DG12">
        <f t="shared" ref="DG12:DG21" si="15">IF(ISNUMBER(E12),E12*100,0)</f>
        <v>21</v>
      </c>
      <c r="DH12">
        <v>0</v>
      </c>
    </row>
    <row r="13" spans="1:112" ht="14.4">
      <c r="A13" s="123">
        <v>1</v>
      </c>
      <c r="B13" s="5" t="str">
        <f>$B$11&amp;"2."</f>
        <v>D.1.2.</v>
      </c>
      <c r="C13" s="163" t="s">
        <v>41</v>
      </c>
      <c r="D13" s="24"/>
      <c r="E13" s="191">
        <v>0.21</v>
      </c>
      <c r="F13" s="34">
        <f>H13+NPV(FD,I13:INDEX(I13:DC13,PAL))</f>
        <v>0</v>
      </c>
      <c r="G13" s="34">
        <f>SUMIF($H$5:$DC$5,"&lt;="&amp;PAL,$H13:$DC13)</f>
        <v>0</v>
      </c>
      <c r="H13" s="37">
        <v>0</v>
      </c>
      <c r="I13" s="37">
        <v>0</v>
      </c>
      <c r="J13" s="37">
        <v>0</v>
      </c>
      <c r="K13" s="37">
        <v>0</v>
      </c>
      <c r="L13" s="37">
        <v>0</v>
      </c>
      <c r="M13" s="37">
        <v>0</v>
      </c>
      <c r="N13" s="37">
        <v>0</v>
      </c>
      <c r="O13" s="37">
        <v>0</v>
      </c>
      <c r="P13" s="37">
        <v>0</v>
      </c>
      <c r="Q13" s="37">
        <v>0</v>
      </c>
      <c r="R13" s="37">
        <v>0</v>
      </c>
      <c r="S13" s="37">
        <v>0</v>
      </c>
      <c r="T13" s="37">
        <v>0</v>
      </c>
      <c r="U13" s="37">
        <v>0</v>
      </c>
      <c r="V13" s="37">
        <v>0</v>
      </c>
      <c r="W13" s="37">
        <v>0</v>
      </c>
      <c r="X13" s="37">
        <v>0</v>
      </c>
      <c r="Y13" s="37">
        <v>0</v>
      </c>
      <c r="Z13" s="37">
        <v>0</v>
      </c>
      <c r="AA13" s="37">
        <v>0</v>
      </c>
      <c r="AB13" s="37">
        <v>0</v>
      </c>
      <c r="AC13" s="37">
        <v>0</v>
      </c>
      <c r="AD13" s="37">
        <v>0</v>
      </c>
      <c r="AE13" s="37">
        <v>0</v>
      </c>
      <c r="AF13" s="37">
        <v>0</v>
      </c>
      <c r="AG13" s="37">
        <v>0</v>
      </c>
      <c r="AH13" s="37">
        <v>0</v>
      </c>
      <c r="AI13" s="37">
        <v>0</v>
      </c>
      <c r="AJ13" s="37">
        <v>0</v>
      </c>
      <c r="AK13" s="37">
        <v>0</v>
      </c>
      <c r="AL13" s="37">
        <v>0</v>
      </c>
      <c r="AM13" s="37">
        <v>0</v>
      </c>
      <c r="AN13" s="37">
        <v>0</v>
      </c>
      <c r="AO13" s="37">
        <v>0</v>
      </c>
      <c r="AP13" s="37">
        <v>0</v>
      </c>
      <c r="AQ13" s="37">
        <v>0</v>
      </c>
      <c r="AR13" s="37">
        <v>0</v>
      </c>
      <c r="AS13" s="37">
        <v>0</v>
      </c>
      <c r="AT13" s="37">
        <v>0</v>
      </c>
      <c r="AU13" s="37">
        <v>0</v>
      </c>
      <c r="AV13" s="37">
        <v>0</v>
      </c>
      <c r="AW13" s="37">
        <v>0</v>
      </c>
      <c r="AX13" s="37">
        <v>0</v>
      </c>
      <c r="AY13" s="37">
        <v>0</v>
      </c>
      <c r="AZ13" s="37">
        <v>0</v>
      </c>
      <c r="BA13" s="37">
        <v>0</v>
      </c>
      <c r="BB13" s="37">
        <v>0</v>
      </c>
      <c r="BC13" s="37">
        <v>0</v>
      </c>
      <c r="BD13" s="37">
        <v>0</v>
      </c>
      <c r="BE13" s="37">
        <v>0</v>
      </c>
      <c r="BF13" s="37">
        <v>0</v>
      </c>
      <c r="BG13" s="37">
        <v>0</v>
      </c>
      <c r="BH13" s="37">
        <v>0</v>
      </c>
      <c r="BI13" s="37">
        <v>0</v>
      </c>
      <c r="BJ13" s="37">
        <v>0</v>
      </c>
      <c r="BK13" s="37">
        <v>0</v>
      </c>
      <c r="BL13" s="37">
        <v>0</v>
      </c>
      <c r="BM13" s="37">
        <v>0</v>
      </c>
      <c r="BN13" s="37">
        <v>0</v>
      </c>
      <c r="BO13" s="37">
        <v>0</v>
      </c>
      <c r="BP13" s="37">
        <v>0</v>
      </c>
      <c r="BQ13" s="37">
        <v>0</v>
      </c>
      <c r="BR13" s="37">
        <v>0</v>
      </c>
      <c r="BS13" s="37">
        <v>0</v>
      </c>
      <c r="BT13" s="37">
        <v>0</v>
      </c>
      <c r="BU13" s="37">
        <v>0</v>
      </c>
      <c r="BV13" s="37">
        <v>0</v>
      </c>
      <c r="BW13" s="37">
        <v>0</v>
      </c>
      <c r="BX13" s="37">
        <v>0</v>
      </c>
      <c r="BY13" s="37">
        <v>0</v>
      </c>
      <c r="BZ13" s="37">
        <v>0</v>
      </c>
      <c r="CA13" s="37">
        <v>0</v>
      </c>
      <c r="CB13" s="37">
        <v>0</v>
      </c>
      <c r="CC13" s="37">
        <v>0</v>
      </c>
      <c r="CD13" s="37">
        <v>0</v>
      </c>
      <c r="CE13" s="37">
        <v>0</v>
      </c>
      <c r="CF13" s="37">
        <v>0</v>
      </c>
      <c r="CG13" s="37">
        <v>0</v>
      </c>
      <c r="CH13" s="37">
        <v>0</v>
      </c>
      <c r="CI13" s="37">
        <v>0</v>
      </c>
      <c r="CJ13" s="37">
        <v>0</v>
      </c>
      <c r="CK13" s="37">
        <v>0</v>
      </c>
      <c r="CL13" s="37">
        <v>0</v>
      </c>
      <c r="CM13" s="37">
        <v>0</v>
      </c>
      <c r="CN13" s="37">
        <v>0</v>
      </c>
      <c r="CO13" s="37">
        <v>0</v>
      </c>
      <c r="CP13" s="37">
        <v>0</v>
      </c>
      <c r="CQ13" s="37">
        <v>0</v>
      </c>
      <c r="CR13" s="37">
        <v>0</v>
      </c>
      <c r="CS13" s="37">
        <v>0</v>
      </c>
      <c r="CT13" s="37">
        <v>0</v>
      </c>
      <c r="CU13" s="37">
        <v>0</v>
      </c>
      <c r="CV13" s="37">
        <v>0</v>
      </c>
      <c r="CW13" s="37">
        <v>0</v>
      </c>
      <c r="CX13" s="37">
        <v>0</v>
      </c>
      <c r="CY13" s="37">
        <v>0</v>
      </c>
      <c r="CZ13" s="37">
        <v>0</v>
      </c>
      <c r="DA13" s="37">
        <v>0</v>
      </c>
      <c r="DB13" s="37">
        <v>0</v>
      </c>
      <c r="DC13" s="37">
        <v>0</v>
      </c>
      <c r="DE13" s="45">
        <f t="shared" ref="DE13:DE21" si="16">COUNTBLANK(H13:DC13)</f>
        <v>0</v>
      </c>
      <c r="DF13" s="45">
        <f t="shared" ref="DF13:DF76" si="17">COUNTIF($H13:$DC13,"&lt;&gt;0")</f>
        <v>0</v>
      </c>
      <c r="DG13">
        <f t="shared" si="15"/>
        <v>21</v>
      </c>
      <c r="DH13">
        <v>0</v>
      </c>
    </row>
    <row r="14" spans="1:112" ht="14.4">
      <c r="A14" s="123">
        <v>2</v>
      </c>
      <c r="B14" s="5" t="str">
        <f>$B$11&amp;"3."</f>
        <v>D.1.3.</v>
      </c>
      <c r="C14" s="163" t="s">
        <v>41</v>
      </c>
      <c r="D14" s="24"/>
      <c r="E14" s="191">
        <v>0.21</v>
      </c>
      <c r="F14" s="34">
        <f>H14+NPV(FD,I14:INDEX(I14:DC14,PAL))</f>
        <v>0</v>
      </c>
      <c r="G14" s="34">
        <f>SUMIF($H$5:$DC$5,"&lt;="&amp;PAL,$H14:$DC14)</f>
        <v>0</v>
      </c>
      <c r="H14" s="37">
        <v>0</v>
      </c>
      <c r="I14" s="37">
        <v>0</v>
      </c>
      <c r="J14" s="37">
        <v>0</v>
      </c>
      <c r="K14" s="37">
        <v>0</v>
      </c>
      <c r="L14" s="37">
        <v>0</v>
      </c>
      <c r="M14" s="37">
        <v>0</v>
      </c>
      <c r="N14" s="37">
        <v>0</v>
      </c>
      <c r="O14" s="37">
        <v>0</v>
      </c>
      <c r="P14" s="37">
        <v>0</v>
      </c>
      <c r="Q14" s="37">
        <v>0</v>
      </c>
      <c r="R14" s="37">
        <v>0</v>
      </c>
      <c r="S14" s="37">
        <v>0</v>
      </c>
      <c r="T14" s="37">
        <v>0</v>
      </c>
      <c r="U14" s="37">
        <v>0</v>
      </c>
      <c r="V14" s="37">
        <v>0</v>
      </c>
      <c r="W14" s="37">
        <v>0</v>
      </c>
      <c r="X14" s="37">
        <v>0</v>
      </c>
      <c r="Y14" s="37">
        <v>0</v>
      </c>
      <c r="Z14" s="37">
        <v>0</v>
      </c>
      <c r="AA14" s="37">
        <v>0</v>
      </c>
      <c r="AB14" s="37">
        <v>0</v>
      </c>
      <c r="AC14" s="37">
        <v>0</v>
      </c>
      <c r="AD14" s="37">
        <v>0</v>
      </c>
      <c r="AE14" s="37">
        <v>0</v>
      </c>
      <c r="AF14" s="37">
        <v>0</v>
      </c>
      <c r="AG14" s="37">
        <v>0</v>
      </c>
      <c r="AH14" s="37">
        <v>0</v>
      </c>
      <c r="AI14" s="37">
        <v>0</v>
      </c>
      <c r="AJ14" s="37">
        <v>0</v>
      </c>
      <c r="AK14" s="37">
        <v>0</v>
      </c>
      <c r="AL14" s="37">
        <v>0</v>
      </c>
      <c r="AM14" s="37">
        <v>0</v>
      </c>
      <c r="AN14" s="37">
        <v>0</v>
      </c>
      <c r="AO14" s="37">
        <v>0</v>
      </c>
      <c r="AP14" s="37">
        <v>0</v>
      </c>
      <c r="AQ14" s="37">
        <v>0</v>
      </c>
      <c r="AR14" s="37">
        <v>0</v>
      </c>
      <c r="AS14" s="37">
        <v>0</v>
      </c>
      <c r="AT14" s="37">
        <v>0</v>
      </c>
      <c r="AU14" s="37">
        <v>0</v>
      </c>
      <c r="AV14" s="37">
        <v>0</v>
      </c>
      <c r="AW14" s="37">
        <v>0</v>
      </c>
      <c r="AX14" s="37">
        <v>0</v>
      </c>
      <c r="AY14" s="37">
        <v>0</v>
      </c>
      <c r="AZ14" s="37">
        <v>0</v>
      </c>
      <c r="BA14" s="37">
        <v>0</v>
      </c>
      <c r="BB14" s="37">
        <v>0</v>
      </c>
      <c r="BC14" s="37">
        <v>0</v>
      </c>
      <c r="BD14" s="37">
        <v>0</v>
      </c>
      <c r="BE14" s="37">
        <v>0</v>
      </c>
      <c r="BF14" s="37">
        <v>0</v>
      </c>
      <c r="BG14" s="37">
        <v>0</v>
      </c>
      <c r="BH14" s="37">
        <v>0</v>
      </c>
      <c r="BI14" s="37">
        <v>0</v>
      </c>
      <c r="BJ14" s="37">
        <v>0</v>
      </c>
      <c r="BK14" s="37">
        <v>0</v>
      </c>
      <c r="BL14" s="37">
        <v>0</v>
      </c>
      <c r="BM14" s="37">
        <v>0</v>
      </c>
      <c r="BN14" s="37">
        <v>0</v>
      </c>
      <c r="BO14" s="37">
        <v>0</v>
      </c>
      <c r="BP14" s="37">
        <v>0</v>
      </c>
      <c r="BQ14" s="37">
        <v>0</v>
      </c>
      <c r="BR14" s="37">
        <v>0</v>
      </c>
      <c r="BS14" s="37">
        <v>0</v>
      </c>
      <c r="BT14" s="37">
        <v>0</v>
      </c>
      <c r="BU14" s="37">
        <v>0</v>
      </c>
      <c r="BV14" s="37">
        <v>0</v>
      </c>
      <c r="BW14" s="37">
        <v>0</v>
      </c>
      <c r="BX14" s="37">
        <v>0</v>
      </c>
      <c r="BY14" s="37">
        <v>0</v>
      </c>
      <c r="BZ14" s="37">
        <v>0</v>
      </c>
      <c r="CA14" s="37">
        <v>0</v>
      </c>
      <c r="CB14" s="37">
        <v>0</v>
      </c>
      <c r="CC14" s="37">
        <v>0</v>
      </c>
      <c r="CD14" s="37">
        <v>0</v>
      </c>
      <c r="CE14" s="37">
        <v>0</v>
      </c>
      <c r="CF14" s="37">
        <v>0</v>
      </c>
      <c r="CG14" s="37">
        <v>0</v>
      </c>
      <c r="CH14" s="37">
        <v>0</v>
      </c>
      <c r="CI14" s="37">
        <v>0</v>
      </c>
      <c r="CJ14" s="37">
        <v>0</v>
      </c>
      <c r="CK14" s="37">
        <v>0</v>
      </c>
      <c r="CL14" s="37">
        <v>0</v>
      </c>
      <c r="CM14" s="37">
        <v>0</v>
      </c>
      <c r="CN14" s="37">
        <v>0</v>
      </c>
      <c r="CO14" s="37">
        <v>0</v>
      </c>
      <c r="CP14" s="37">
        <v>0</v>
      </c>
      <c r="CQ14" s="37">
        <v>0</v>
      </c>
      <c r="CR14" s="37">
        <v>0</v>
      </c>
      <c r="CS14" s="37">
        <v>0</v>
      </c>
      <c r="CT14" s="37">
        <v>0</v>
      </c>
      <c r="CU14" s="37">
        <v>0</v>
      </c>
      <c r="CV14" s="37">
        <v>0</v>
      </c>
      <c r="CW14" s="37">
        <v>0</v>
      </c>
      <c r="CX14" s="37">
        <v>0</v>
      </c>
      <c r="CY14" s="37">
        <v>0</v>
      </c>
      <c r="CZ14" s="37">
        <v>0</v>
      </c>
      <c r="DA14" s="37">
        <v>0</v>
      </c>
      <c r="DB14" s="37">
        <v>0</v>
      </c>
      <c r="DC14" s="37">
        <v>0</v>
      </c>
      <c r="DE14" s="45">
        <f t="shared" si="16"/>
        <v>0</v>
      </c>
      <c r="DF14" s="45">
        <f t="shared" si="17"/>
        <v>0</v>
      </c>
      <c r="DG14">
        <f t="shared" si="15"/>
        <v>21</v>
      </c>
      <c r="DH14">
        <v>0</v>
      </c>
    </row>
    <row r="15" spans="1:112" ht="14.4">
      <c r="A15" s="123">
        <v>3</v>
      </c>
      <c r="B15" s="5" t="str">
        <f>$B$11&amp;"4."</f>
        <v>D.1.4.</v>
      </c>
      <c r="C15" s="163" t="s">
        <v>41</v>
      </c>
      <c r="D15" s="24"/>
      <c r="E15" s="191">
        <v>0.21</v>
      </c>
      <c r="F15" s="34">
        <f>H15+NPV(FD,I15:INDEX(I15:DC15,PAL))</f>
        <v>0</v>
      </c>
      <c r="G15" s="34">
        <f>SUMIF($H$5:$DC$5,"&lt;="&amp;PAL,$H15:$DC15)</f>
        <v>0</v>
      </c>
      <c r="H15" s="37">
        <v>0</v>
      </c>
      <c r="I15" s="37">
        <v>0</v>
      </c>
      <c r="J15" s="37">
        <v>0</v>
      </c>
      <c r="K15" s="37">
        <v>0</v>
      </c>
      <c r="L15" s="37">
        <v>0</v>
      </c>
      <c r="M15" s="37">
        <v>0</v>
      </c>
      <c r="N15" s="37">
        <v>0</v>
      </c>
      <c r="O15" s="37">
        <v>0</v>
      </c>
      <c r="P15" s="37">
        <v>0</v>
      </c>
      <c r="Q15" s="37">
        <v>0</v>
      </c>
      <c r="R15" s="37">
        <v>0</v>
      </c>
      <c r="S15" s="37">
        <v>0</v>
      </c>
      <c r="T15" s="37">
        <v>0</v>
      </c>
      <c r="U15" s="37">
        <v>0</v>
      </c>
      <c r="V15" s="37">
        <v>0</v>
      </c>
      <c r="W15" s="37">
        <v>0</v>
      </c>
      <c r="X15" s="37">
        <v>0</v>
      </c>
      <c r="Y15" s="37">
        <v>0</v>
      </c>
      <c r="Z15" s="37">
        <v>0</v>
      </c>
      <c r="AA15" s="37">
        <v>0</v>
      </c>
      <c r="AB15" s="37">
        <v>0</v>
      </c>
      <c r="AC15" s="37">
        <v>0</v>
      </c>
      <c r="AD15" s="37">
        <v>0</v>
      </c>
      <c r="AE15" s="37">
        <v>0</v>
      </c>
      <c r="AF15" s="37">
        <v>0</v>
      </c>
      <c r="AG15" s="37">
        <v>0</v>
      </c>
      <c r="AH15" s="37">
        <v>0</v>
      </c>
      <c r="AI15" s="37">
        <v>0</v>
      </c>
      <c r="AJ15" s="37">
        <v>0</v>
      </c>
      <c r="AK15" s="37">
        <v>0</v>
      </c>
      <c r="AL15" s="37">
        <v>0</v>
      </c>
      <c r="AM15" s="37">
        <v>0</v>
      </c>
      <c r="AN15" s="37">
        <v>0</v>
      </c>
      <c r="AO15" s="37">
        <v>0</v>
      </c>
      <c r="AP15" s="37">
        <v>0</v>
      </c>
      <c r="AQ15" s="37">
        <v>0</v>
      </c>
      <c r="AR15" s="37">
        <v>0</v>
      </c>
      <c r="AS15" s="37">
        <v>0</v>
      </c>
      <c r="AT15" s="37">
        <v>0</v>
      </c>
      <c r="AU15" s="37">
        <v>0</v>
      </c>
      <c r="AV15" s="37">
        <v>0</v>
      </c>
      <c r="AW15" s="37">
        <v>0</v>
      </c>
      <c r="AX15" s="37">
        <v>0</v>
      </c>
      <c r="AY15" s="37">
        <v>0</v>
      </c>
      <c r="AZ15" s="37">
        <v>0</v>
      </c>
      <c r="BA15" s="37">
        <v>0</v>
      </c>
      <c r="BB15" s="37">
        <v>0</v>
      </c>
      <c r="BC15" s="37">
        <v>0</v>
      </c>
      <c r="BD15" s="37">
        <v>0</v>
      </c>
      <c r="BE15" s="37">
        <v>0</v>
      </c>
      <c r="BF15" s="37">
        <v>0</v>
      </c>
      <c r="BG15" s="37">
        <v>0</v>
      </c>
      <c r="BH15" s="37">
        <v>0</v>
      </c>
      <c r="BI15" s="37">
        <v>0</v>
      </c>
      <c r="BJ15" s="37">
        <v>0</v>
      </c>
      <c r="BK15" s="37">
        <v>0</v>
      </c>
      <c r="BL15" s="37">
        <v>0</v>
      </c>
      <c r="BM15" s="37">
        <v>0</v>
      </c>
      <c r="BN15" s="37">
        <v>0</v>
      </c>
      <c r="BO15" s="37">
        <v>0</v>
      </c>
      <c r="BP15" s="37">
        <v>0</v>
      </c>
      <c r="BQ15" s="37">
        <v>0</v>
      </c>
      <c r="BR15" s="37">
        <v>0</v>
      </c>
      <c r="BS15" s="37">
        <v>0</v>
      </c>
      <c r="BT15" s="37">
        <v>0</v>
      </c>
      <c r="BU15" s="37">
        <v>0</v>
      </c>
      <c r="BV15" s="37">
        <v>0</v>
      </c>
      <c r="BW15" s="37">
        <v>0</v>
      </c>
      <c r="BX15" s="37">
        <v>0</v>
      </c>
      <c r="BY15" s="37">
        <v>0</v>
      </c>
      <c r="BZ15" s="37">
        <v>0</v>
      </c>
      <c r="CA15" s="37">
        <v>0</v>
      </c>
      <c r="CB15" s="37">
        <v>0</v>
      </c>
      <c r="CC15" s="37">
        <v>0</v>
      </c>
      <c r="CD15" s="37">
        <v>0</v>
      </c>
      <c r="CE15" s="37">
        <v>0</v>
      </c>
      <c r="CF15" s="37">
        <v>0</v>
      </c>
      <c r="CG15" s="37">
        <v>0</v>
      </c>
      <c r="CH15" s="37">
        <v>0</v>
      </c>
      <c r="CI15" s="37">
        <v>0</v>
      </c>
      <c r="CJ15" s="37">
        <v>0</v>
      </c>
      <c r="CK15" s="37">
        <v>0</v>
      </c>
      <c r="CL15" s="37">
        <v>0</v>
      </c>
      <c r="CM15" s="37">
        <v>0</v>
      </c>
      <c r="CN15" s="37">
        <v>0</v>
      </c>
      <c r="CO15" s="37">
        <v>0</v>
      </c>
      <c r="CP15" s="37">
        <v>0</v>
      </c>
      <c r="CQ15" s="37">
        <v>0</v>
      </c>
      <c r="CR15" s="37">
        <v>0</v>
      </c>
      <c r="CS15" s="37">
        <v>0</v>
      </c>
      <c r="CT15" s="37">
        <v>0</v>
      </c>
      <c r="CU15" s="37">
        <v>0</v>
      </c>
      <c r="CV15" s="37">
        <v>0</v>
      </c>
      <c r="CW15" s="37">
        <v>0</v>
      </c>
      <c r="CX15" s="37">
        <v>0</v>
      </c>
      <c r="CY15" s="37">
        <v>0</v>
      </c>
      <c r="CZ15" s="37">
        <v>0</v>
      </c>
      <c r="DA15" s="37">
        <v>0</v>
      </c>
      <c r="DB15" s="37">
        <v>0</v>
      </c>
      <c r="DC15" s="37">
        <v>0</v>
      </c>
      <c r="DE15" s="45">
        <f t="shared" si="16"/>
        <v>0</v>
      </c>
      <c r="DF15" s="45">
        <f t="shared" si="17"/>
        <v>0</v>
      </c>
      <c r="DG15">
        <f t="shared" si="15"/>
        <v>21</v>
      </c>
      <c r="DH15">
        <v>0</v>
      </c>
    </row>
    <row r="16" spans="1:112" ht="14.4">
      <c r="A16" s="123">
        <v>4</v>
      </c>
      <c r="B16" s="5" t="str">
        <f>$B$11&amp;"5."</f>
        <v>D.1.5.</v>
      </c>
      <c r="C16" s="163" t="s">
        <v>41</v>
      </c>
      <c r="D16" s="24"/>
      <c r="E16" s="191">
        <v>0.21</v>
      </c>
      <c r="F16" s="34">
        <f>H16+NPV(FD,I16:INDEX(I16:DC16,PAL))</f>
        <v>0</v>
      </c>
      <c r="G16" s="34">
        <f>SUMIF($H$5:$DC$5,"&lt;="&amp;PAL,$H16:$DC16)</f>
        <v>0</v>
      </c>
      <c r="H16" s="37">
        <v>0</v>
      </c>
      <c r="I16" s="37">
        <v>0</v>
      </c>
      <c r="J16" s="37">
        <v>0</v>
      </c>
      <c r="K16" s="37">
        <v>0</v>
      </c>
      <c r="L16" s="37">
        <v>0</v>
      </c>
      <c r="M16" s="37">
        <v>0</v>
      </c>
      <c r="N16" s="37">
        <v>0</v>
      </c>
      <c r="O16" s="37">
        <v>0</v>
      </c>
      <c r="P16" s="37">
        <v>0</v>
      </c>
      <c r="Q16" s="37">
        <v>0</v>
      </c>
      <c r="R16" s="37">
        <v>0</v>
      </c>
      <c r="S16" s="37">
        <v>0</v>
      </c>
      <c r="T16" s="37">
        <v>0</v>
      </c>
      <c r="U16" s="37">
        <v>0</v>
      </c>
      <c r="V16" s="37">
        <v>0</v>
      </c>
      <c r="W16" s="37">
        <v>0</v>
      </c>
      <c r="X16" s="37">
        <v>0</v>
      </c>
      <c r="Y16" s="37">
        <v>0</v>
      </c>
      <c r="Z16" s="37">
        <v>0</v>
      </c>
      <c r="AA16" s="37">
        <v>0</v>
      </c>
      <c r="AB16" s="37">
        <v>0</v>
      </c>
      <c r="AC16" s="37">
        <v>0</v>
      </c>
      <c r="AD16" s="37">
        <v>0</v>
      </c>
      <c r="AE16" s="37">
        <v>0</v>
      </c>
      <c r="AF16" s="37">
        <v>0</v>
      </c>
      <c r="AG16" s="37">
        <v>0</v>
      </c>
      <c r="AH16" s="37">
        <v>0</v>
      </c>
      <c r="AI16" s="37">
        <v>0</v>
      </c>
      <c r="AJ16" s="37">
        <v>0</v>
      </c>
      <c r="AK16" s="37">
        <v>0</v>
      </c>
      <c r="AL16" s="37">
        <v>0</v>
      </c>
      <c r="AM16" s="37">
        <v>0</v>
      </c>
      <c r="AN16" s="37">
        <v>0</v>
      </c>
      <c r="AO16" s="37">
        <v>0</v>
      </c>
      <c r="AP16" s="37">
        <v>0</v>
      </c>
      <c r="AQ16" s="37">
        <v>0</v>
      </c>
      <c r="AR16" s="37">
        <v>0</v>
      </c>
      <c r="AS16" s="37">
        <v>0</v>
      </c>
      <c r="AT16" s="37">
        <v>0</v>
      </c>
      <c r="AU16" s="37">
        <v>0</v>
      </c>
      <c r="AV16" s="37">
        <v>0</v>
      </c>
      <c r="AW16" s="37">
        <v>0</v>
      </c>
      <c r="AX16" s="37">
        <v>0</v>
      </c>
      <c r="AY16" s="37">
        <v>0</v>
      </c>
      <c r="AZ16" s="37">
        <v>0</v>
      </c>
      <c r="BA16" s="37">
        <v>0</v>
      </c>
      <c r="BB16" s="37">
        <v>0</v>
      </c>
      <c r="BC16" s="37">
        <v>0</v>
      </c>
      <c r="BD16" s="37">
        <v>0</v>
      </c>
      <c r="BE16" s="37">
        <v>0</v>
      </c>
      <c r="BF16" s="37">
        <v>0</v>
      </c>
      <c r="BG16" s="37">
        <v>0</v>
      </c>
      <c r="BH16" s="37">
        <v>0</v>
      </c>
      <c r="BI16" s="37">
        <v>0</v>
      </c>
      <c r="BJ16" s="37">
        <v>0</v>
      </c>
      <c r="BK16" s="37">
        <v>0</v>
      </c>
      <c r="BL16" s="37">
        <v>0</v>
      </c>
      <c r="BM16" s="37">
        <v>0</v>
      </c>
      <c r="BN16" s="37">
        <v>0</v>
      </c>
      <c r="BO16" s="37">
        <v>0</v>
      </c>
      <c r="BP16" s="37">
        <v>0</v>
      </c>
      <c r="BQ16" s="37">
        <v>0</v>
      </c>
      <c r="BR16" s="37">
        <v>0</v>
      </c>
      <c r="BS16" s="37">
        <v>0</v>
      </c>
      <c r="BT16" s="37">
        <v>0</v>
      </c>
      <c r="BU16" s="37">
        <v>0</v>
      </c>
      <c r="BV16" s="37">
        <v>0</v>
      </c>
      <c r="BW16" s="37">
        <v>0</v>
      </c>
      <c r="BX16" s="37">
        <v>0</v>
      </c>
      <c r="BY16" s="37">
        <v>0</v>
      </c>
      <c r="BZ16" s="37">
        <v>0</v>
      </c>
      <c r="CA16" s="37">
        <v>0</v>
      </c>
      <c r="CB16" s="37">
        <v>0</v>
      </c>
      <c r="CC16" s="37">
        <v>0</v>
      </c>
      <c r="CD16" s="37">
        <v>0</v>
      </c>
      <c r="CE16" s="37">
        <v>0</v>
      </c>
      <c r="CF16" s="37">
        <v>0</v>
      </c>
      <c r="CG16" s="37">
        <v>0</v>
      </c>
      <c r="CH16" s="37">
        <v>0</v>
      </c>
      <c r="CI16" s="37">
        <v>0</v>
      </c>
      <c r="CJ16" s="37">
        <v>0</v>
      </c>
      <c r="CK16" s="37">
        <v>0</v>
      </c>
      <c r="CL16" s="37">
        <v>0</v>
      </c>
      <c r="CM16" s="37">
        <v>0</v>
      </c>
      <c r="CN16" s="37">
        <v>0</v>
      </c>
      <c r="CO16" s="37">
        <v>0</v>
      </c>
      <c r="CP16" s="37">
        <v>0</v>
      </c>
      <c r="CQ16" s="37">
        <v>0</v>
      </c>
      <c r="CR16" s="37">
        <v>0</v>
      </c>
      <c r="CS16" s="37">
        <v>0</v>
      </c>
      <c r="CT16" s="37">
        <v>0</v>
      </c>
      <c r="CU16" s="37">
        <v>0</v>
      </c>
      <c r="CV16" s="37">
        <v>0</v>
      </c>
      <c r="CW16" s="37">
        <v>0</v>
      </c>
      <c r="CX16" s="37">
        <v>0</v>
      </c>
      <c r="CY16" s="37">
        <v>0</v>
      </c>
      <c r="CZ16" s="37">
        <v>0</v>
      </c>
      <c r="DA16" s="37">
        <v>0</v>
      </c>
      <c r="DB16" s="37">
        <v>0</v>
      </c>
      <c r="DC16" s="37">
        <v>0</v>
      </c>
      <c r="DE16" s="45">
        <f t="shared" si="16"/>
        <v>0</v>
      </c>
      <c r="DF16" s="45">
        <f t="shared" si="17"/>
        <v>0</v>
      </c>
      <c r="DG16">
        <f t="shared" si="15"/>
        <v>21</v>
      </c>
      <c r="DH16">
        <v>0</v>
      </c>
    </row>
    <row r="17" spans="1:112" ht="14.4">
      <c r="A17" s="123">
        <v>5</v>
      </c>
      <c r="B17" s="5" t="str">
        <f>$B$11&amp;"6."</f>
        <v>D.1.6.</v>
      </c>
      <c r="C17" s="163" t="s">
        <v>41</v>
      </c>
      <c r="D17" s="24"/>
      <c r="E17" s="191">
        <v>0.21</v>
      </c>
      <c r="F17" s="34">
        <f>H17+NPV(FD,I17:INDEX(I17:DC17,PAL))</f>
        <v>0</v>
      </c>
      <c r="G17" s="34">
        <f>SUMIF($H$5:$DC$5,"&lt;="&amp;PAL,$H17:$DC17)</f>
        <v>0</v>
      </c>
      <c r="H17" s="37">
        <v>0</v>
      </c>
      <c r="I17" s="37">
        <v>0</v>
      </c>
      <c r="J17" s="37">
        <v>0</v>
      </c>
      <c r="K17" s="37">
        <v>0</v>
      </c>
      <c r="L17" s="37">
        <v>0</v>
      </c>
      <c r="M17" s="37">
        <v>0</v>
      </c>
      <c r="N17" s="37">
        <v>0</v>
      </c>
      <c r="O17" s="37">
        <v>0</v>
      </c>
      <c r="P17" s="37">
        <v>0</v>
      </c>
      <c r="Q17" s="37">
        <v>0</v>
      </c>
      <c r="R17" s="37">
        <v>0</v>
      </c>
      <c r="S17" s="37">
        <v>0</v>
      </c>
      <c r="T17" s="37">
        <v>0</v>
      </c>
      <c r="U17" s="37">
        <v>0</v>
      </c>
      <c r="V17" s="37">
        <v>0</v>
      </c>
      <c r="W17" s="37">
        <v>0</v>
      </c>
      <c r="X17" s="37">
        <v>0</v>
      </c>
      <c r="Y17" s="37">
        <v>0</v>
      </c>
      <c r="Z17" s="37">
        <v>0</v>
      </c>
      <c r="AA17" s="37">
        <v>0</v>
      </c>
      <c r="AB17" s="37">
        <v>0</v>
      </c>
      <c r="AC17" s="37">
        <v>0</v>
      </c>
      <c r="AD17" s="37">
        <v>0</v>
      </c>
      <c r="AE17" s="37">
        <v>0</v>
      </c>
      <c r="AF17" s="37">
        <v>0</v>
      </c>
      <c r="AG17" s="37">
        <v>0</v>
      </c>
      <c r="AH17" s="37">
        <v>0</v>
      </c>
      <c r="AI17" s="37">
        <v>0</v>
      </c>
      <c r="AJ17" s="37">
        <v>0</v>
      </c>
      <c r="AK17" s="37">
        <v>0</v>
      </c>
      <c r="AL17" s="37">
        <v>0</v>
      </c>
      <c r="AM17" s="37">
        <v>0</v>
      </c>
      <c r="AN17" s="37">
        <v>0</v>
      </c>
      <c r="AO17" s="37">
        <v>0</v>
      </c>
      <c r="AP17" s="37">
        <v>0</v>
      </c>
      <c r="AQ17" s="37">
        <v>0</v>
      </c>
      <c r="AR17" s="37">
        <v>0</v>
      </c>
      <c r="AS17" s="37">
        <v>0</v>
      </c>
      <c r="AT17" s="37">
        <v>0</v>
      </c>
      <c r="AU17" s="37">
        <v>0</v>
      </c>
      <c r="AV17" s="37">
        <v>0</v>
      </c>
      <c r="AW17" s="37">
        <v>0</v>
      </c>
      <c r="AX17" s="37">
        <v>0</v>
      </c>
      <c r="AY17" s="37">
        <v>0</v>
      </c>
      <c r="AZ17" s="37">
        <v>0</v>
      </c>
      <c r="BA17" s="37">
        <v>0</v>
      </c>
      <c r="BB17" s="37">
        <v>0</v>
      </c>
      <c r="BC17" s="37">
        <v>0</v>
      </c>
      <c r="BD17" s="37">
        <v>0</v>
      </c>
      <c r="BE17" s="37">
        <v>0</v>
      </c>
      <c r="BF17" s="37">
        <v>0</v>
      </c>
      <c r="BG17" s="37">
        <v>0</v>
      </c>
      <c r="BH17" s="37">
        <v>0</v>
      </c>
      <c r="BI17" s="37">
        <v>0</v>
      </c>
      <c r="BJ17" s="37">
        <v>0</v>
      </c>
      <c r="BK17" s="37">
        <v>0</v>
      </c>
      <c r="BL17" s="37">
        <v>0</v>
      </c>
      <c r="BM17" s="37">
        <v>0</v>
      </c>
      <c r="BN17" s="37">
        <v>0</v>
      </c>
      <c r="BO17" s="37">
        <v>0</v>
      </c>
      <c r="BP17" s="37">
        <v>0</v>
      </c>
      <c r="BQ17" s="37">
        <v>0</v>
      </c>
      <c r="BR17" s="37">
        <v>0</v>
      </c>
      <c r="BS17" s="37">
        <v>0</v>
      </c>
      <c r="BT17" s="37">
        <v>0</v>
      </c>
      <c r="BU17" s="37">
        <v>0</v>
      </c>
      <c r="BV17" s="37">
        <v>0</v>
      </c>
      <c r="BW17" s="37">
        <v>0</v>
      </c>
      <c r="BX17" s="37">
        <v>0</v>
      </c>
      <c r="BY17" s="37">
        <v>0</v>
      </c>
      <c r="BZ17" s="37">
        <v>0</v>
      </c>
      <c r="CA17" s="37">
        <v>0</v>
      </c>
      <c r="CB17" s="37">
        <v>0</v>
      </c>
      <c r="CC17" s="37">
        <v>0</v>
      </c>
      <c r="CD17" s="37">
        <v>0</v>
      </c>
      <c r="CE17" s="37">
        <v>0</v>
      </c>
      <c r="CF17" s="37">
        <v>0</v>
      </c>
      <c r="CG17" s="37">
        <v>0</v>
      </c>
      <c r="CH17" s="37">
        <v>0</v>
      </c>
      <c r="CI17" s="37">
        <v>0</v>
      </c>
      <c r="CJ17" s="37">
        <v>0</v>
      </c>
      <c r="CK17" s="37">
        <v>0</v>
      </c>
      <c r="CL17" s="37">
        <v>0</v>
      </c>
      <c r="CM17" s="37">
        <v>0</v>
      </c>
      <c r="CN17" s="37">
        <v>0</v>
      </c>
      <c r="CO17" s="37">
        <v>0</v>
      </c>
      <c r="CP17" s="37">
        <v>0</v>
      </c>
      <c r="CQ17" s="37">
        <v>0</v>
      </c>
      <c r="CR17" s="37">
        <v>0</v>
      </c>
      <c r="CS17" s="37">
        <v>0</v>
      </c>
      <c r="CT17" s="37">
        <v>0</v>
      </c>
      <c r="CU17" s="37">
        <v>0</v>
      </c>
      <c r="CV17" s="37">
        <v>0</v>
      </c>
      <c r="CW17" s="37">
        <v>0</v>
      </c>
      <c r="CX17" s="37">
        <v>0</v>
      </c>
      <c r="CY17" s="37">
        <v>0</v>
      </c>
      <c r="CZ17" s="37">
        <v>0</v>
      </c>
      <c r="DA17" s="37">
        <v>0</v>
      </c>
      <c r="DB17" s="37">
        <v>0</v>
      </c>
      <c r="DC17" s="37">
        <v>0</v>
      </c>
      <c r="DE17" s="45">
        <f t="shared" si="16"/>
        <v>0</v>
      </c>
      <c r="DF17" s="45">
        <f t="shared" si="17"/>
        <v>0</v>
      </c>
      <c r="DG17">
        <f t="shared" si="15"/>
        <v>21</v>
      </c>
      <c r="DH17">
        <v>0</v>
      </c>
    </row>
    <row r="18" spans="1:112" ht="14.4">
      <c r="A18" s="123">
        <v>6</v>
      </c>
      <c r="B18" s="5" t="str">
        <f>$B$11&amp;"7."</f>
        <v>D.1.7.</v>
      </c>
      <c r="C18" s="163" t="s">
        <v>41</v>
      </c>
      <c r="D18" s="24"/>
      <c r="E18" s="191">
        <v>0.21</v>
      </c>
      <c r="F18" s="34">
        <f>H18+NPV(FD,I18:INDEX(I18:DC18,PAL))</f>
        <v>0</v>
      </c>
      <c r="G18" s="34">
        <f>SUMIF($H$5:$DC$5,"&lt;="&amp;PAL,$H18:$DC18)</f>
        <v>0</v>
      </c>
      <c r="H18" s="37">
        <v>0</v>
      </c>
      <c r="I18" s="37">
        <v>0</v>
      </c>
      <c r="J18" s="37">
        <v>0</v>
      </c>
      <c r="K18" s="37">
        <v>0</v>
      </c>
      <c r="L18" s="37">
        <v>0</v>
      </c>
      <c r="M18" s="37">
        <v>0</v>
      </c>
      <c r="N18" s="37">
        <v>0</v>
      </c>
      <c r="O18" s="37">
        <v>0</v>
      </c>
      <c r="P18" s="37">
        <v>0</v>
      </c>
      <c r="Q18" s="37">
        <v>0</v>
      </c>
      <c r="R18" s="37">
        <v>0</v>
      </c>
      <c r="S18" s="37">
        <v>0</v>
      </c>
      <c r="T18" s="37">
        <v>0</v>
      </c>
      <c r="U18" s="37">
        <v>0</v>
      </c>
      <c r="V18" s="37">
        <v>0</v>
      </c>
      <c r="W18" s="37">
        <v>0</v>
      </c>
      <c r="X18" s="37">
        <v>0</v>
      </c>
      <c r="Y18" s="37">
        <v>0</v>
      </c>
      <c r="Z18" s="37">
        <v>0</v>
      </c>
      <c r="AA18" s="37">
        <v>0</v>
      </c>
      <c r="AB18" s="37">
        <v>0</v>
      </c>
      <c r="AC18" s="37">
        <v>0</v>
      </c>
      <c r="AD18" s="37">
        <v>0</v>
      </c>
      <c r="AE18" s="37">
        <v>0</v>
      </c>
      <c r="AF18" s="37">
        <v>0</v>
      </c>
      <c r="AG18" s="37">
        <v>0</v>
      </c>
      <c r="AH18" s="37">
        <v>0</v>
      </c>
      <c r="AI18" s="37">
        <v>0</v>
      </c>
      <c r="AJ18" s="37">
        <v>0</v>
      </c>
      <c r="AK18" s="37">
        <v>0</v>
      </c>
      <c r="AL18" s="37">
        <v>0</v>
      </c>
      <c r="AM18" s="37">
        <v>0</v>
      </c>
      <c r="AN18" s="37">
        <v>0</v>
      </c>
      <c r="AO18" s="37">
        <v>0</v>
      </c>
      <c r="AP18" s="37">
        <v>0</v>
      </c>
      <c r="AQ18" s="37">
        <v>0</v>
      </c>
      <c r="AR18" s="37">
        <v>0</v>
      </c>
      <c r="AS18" s="37">
        <v>0</v>
      </c>
      <c r="AT18" s="37">
        <v>0</v>
      </c>
      <c r="AU18" s="37">
        <v>0</v>
      </c>
      <c r="AV18" s="37">
        <v>0</v>
      </c>
      <c r="AW18" s="37">
        <v>0</v>
      </c>
      <c r="AX18" s="37">
        <v>0</v>
      </c>
      <c r="AY18" s="37">
        <v>0</v>
      </c>
      <c r="AZ18" s="37">
        <v>0</v>
      </c>
      <c r="BA18" s="37">
        <v>0</v>
      </c>
      <c r="BB18" s="37">
        <v>0</v>
      </c>
      <c r="BC18" s="37">
        <v>0</v>
      </c>
      <c r="BD18" s="37">
        <v>0</v>
      </c>
      <c r="BE18" s="37">
        <v>0</v>
      </c>
      <c r="BF18" s="37">
        <v>0</v>
      </c>
      <c r="BG18" s="37">
        <v>0</v>
      </c>
      <c r="BH18" s="37">
        <v>0</v>
      </c>
      <c r="BI18" s="37">
        <v>0</v>
      </c>
      <c r="BJ18" s="37">
        <v>0</v>
      </c>
      <c r="BK18" s="37">
        <v>0</v>
      </c>
      <c r="BL18" s="37">
        <v>0</v>
      </c>
      <c r="BM18" s="37">
        <v>0</v>
      </c>
      <c r="BN18" s="37">
        <v>0</v>
      </c>
      <c r="BO18" s="37">
        <v>0</v>
      </c>
      <c r="BP18" s="37">
        <v>0</v>
      </c>
      <c r="BQ18" s="37">
        <v>0</v>
      </c>
      <c r="BR18" s="37">
        <v>0</v>
      </c>
      <c r="BS18" s="37">
        <v>0</v>
      </c>
      <c r="BT18" s="37">
        <v>0</v>
      </c>
      <c r="BU18" s="37">
        <v>0</v>
      </c>
      <c r="BV18" s="37">
        <v>0</v>
      </c>
      <c r="BW18" s="37">
        <v>0</v>
      </c>
      <c r="BX18" s="37">
        <v>0</v>
      </c>
      <c r="BY18" s="37">
        <v>0</v>
      </c>
      <c r="BZ18" s="37">
        <v>0</v>
      </c>
      <c r="CA18" s="37">
        <v>0</v>
      </c>
      <c r="CB18" s="37">
        <v>0</v>
      </c>
      <c r="CC18" s="37">
        <v>0</v>
      </c>
      <c r="CD18" s="37">
        <v>0</v>
      </c>
      <c r="CE18" s="37">
        <v>0</v>
      </c>
      <c r="CF18" s="37">
        <v>0</v>
      </c>
      <c r="CG18" s="37">
        <v>0</v>
      </c>
      <c r="CH18" s="37">
        <v>0</v>
      </c>
      <c r="CI18" s="37">
        <v>0</v>
      </c>
      <c r="CJ18" s="37">
        <v>0</v>
      </c>
      <c r="CK18" s="37">
        <v>0</v>
      </c>
      <c r="CL18" s="37">
        <v>0</v>
      </c>
      <c r="CM18" s="37">
        <v>0</v>
      </c>
      <c r="CN18" s="37">
        <v>0</v>
      </c>
      <c r="CO18" s="37">
        <v>0</v>
      </c>
      <c r="CP18" s="37">
        <v>0</v>
      </c>
      <c r="CQ18" s="37">
        <v>0</v>
      </c>
      <c r="CR18" s="37">
        <v>0</v>
      </c>
      <c r="CS18" s="37">
        <v>0</v>
      </c>
      <c r="CT18" s="37">
        <v>0</v>
      </c>
      <c r="CU18" s="37">
        <v>0</v>
      </c>
      <c r="CV18" s="37">
        <v>0</v>
      </c>
      <c r="CW18" s="37">
        <v>0</v>
      </c>
      <c r="CX18" s="37">
        <v>0</v>
      </c>
      <c r="CY18" s="37">
        <v>0</v>
      </c>
      <c r="CZ18" s="37">
        <v>0</v>
      </c>
      <c r="DA18" s="37">
        <v>0</v>
      </c>
      <c r="DB18" s="37">
        <v>0</v>
      </c>
      <c r="DC18" s="37">
        <v>0</v>
      </c>
      <c r="DE18" s="45">
        <f t="shared" si="16"/>
        <v>0</v>
      </c>
      <c r="DF18" s="45">
        <f t="shared" si="17"/>
        <v>0</v>
      </c>
      <c r="DG18">
        <f t="shared" si="15"/>
        <v>21</v>
      </c>
      <c r="DH18">
        <v>0</v>
      </c>
    </row>
    <row r="19" spans="1:112" ht="14.4">
      <c r="A19" s="123">
        <v>7</v>
      </c>
      <c r="B19" s="5" t="str">
        <f>$B$11&amp;"8."</f>
        <v>D.1.8.</v>
      </c>
      <c r="C19" s="163" t="s">
        <v>41</v>
      </c>
      <c r="D19" s="24"/>
      <c r="E19" s="191">
        <v>0.21</v>
      </c>
      <c r="F19" s="34">
        <f>H19+NPV(FD,I19:INDEX(I19:DC19,PAL))</f>
        <v>0</v>
      </c>
      <c r="G19" s="34">
        <f>SUMIF($H$5:$DC$5,"&lt;="&amp;PAL,$H19:$DC19)</f>
        <v>0</v>
      </c>
      <c r="H19" s="37">
        <v>0</v>
      </c>
      <c r="I19" s="37">
        <v>0</v>
      </c>
      <c r="J19" s="37">
        <v>0</v>
      </c>
      <c r="K19" s="37">
        <v>0</v>
      </c>
      <c r="L19" s="37">
        <v>0</v>
      </c>
      <c r="M19" s="37">
        <v>0</v>
      </c>
      <c r="N19" s="37">
        <v>0</v>
      </c>
      <c r="O19" s="37">
        <v>0</v>
      </c>
      <c r="P19" s="37">
        <v>0</v>
      </c>
      <c r="Q19" s="37">
        <v>0</v>
      </c>
      <c r="R19" s="37">
        <v>0</v>
      </c>
      <c r="S19" s="37">
        <v>0</v>
      </c>
      <c r="T19" s="37">
        <v>0</v>
      </c>
      <c r="U19" s="37">
        <v>0</v>
      </c>
      <c r="V19" s="37">
        <v>0</v>
      </c>
      <c r="W19" s="37">
        <v>0</v>
      </c>
      <c r="X19" s="37">
        <v>0</v>
      </c>
      <c r="Y19" s="37">
        <v>0</v>
      </c>
      <c r="Z19" s="37">
        <v>0</v>
      </c>
      <c r="AA19" s="37">
        <v>0</v>
      </c>
      <c r="AB19" s="37">
        <v>0</v>
      </c>
      <c r="AC19" s="37">
        <v>0</v>
      </c>
      <c r="AD19" s="37">
        <v>0</v>
      </c>
      <c r="AE19" s="37">
        <v>0</v>
      </c>
      <c r="AF19" s="37">
        <v>0</v>
      </c>
      <c r="AG19" s="37">
        <v>0</v>
      </c>
      <c r="AH19" s="37">
        <v>0</v>
      </c>
      <c r="AI19" s="37">
        <v>0</v>
      </c>
      <c r="AJ19" s="37">
        <v>0</v>
      </c>
      <c r="AK19" s="37">
        <v>0</v>
      </c>
      <c r="AL19" s="37">
        <v>0</v>
      </c>
      <c r="AM19" s="37">
        <v>0</v>
      </c>
      <c r="AN19" s="37">
        <v>0</v>
      </c>
      <c r="AO19" s="37">
        <v>0</v>
      </c>
      <c r="AP19" s="37">
        <v>0</v>
      </c>
      <c r="AQ19" s="37">
        <v>0</v>
      </c>
      <c r="AR19" s="37">
        <v>0</v>
      </c>
      <c r="AS19" s="37">
        <v>0</v>
      </c>
      <c r="AT19" s="37">
        <v>0</v>
      </c>
      <c r="AU19" s="37">
        <v>0</v>
      </c>
      <c r="AV19" s="37">
        <v>0</v>
      </c>
      <c r="AW19" s="37">
        <v>0</v>
      </c>
      <c r="AX19" s="37">
        <v>0</v>
      </c>
      <c r="AY19" s="37">
        <v>0</v>
      </c>
      <c r="AZ19" s="37">
        <v>0</v>
      </c>
      <c r="BA19" s="37">
        <v>0</v>
      </c>
      <c r="BB19" s="37">
        <v>0</v>
      </c>
      <c r="BC19" s="37">
        <v>0</v>
      </c>
      <c r="BD19" s="37">
        <v>0</v>
      </c>
      <c r="BE19" s="37">
        <v>0</v>
      </c>
      <c r="BF19" s="37">
        <v>0</v>
      </c>
      <c r="BG19" s="37">
        <v>0</v>
      </c>
      <c r="BH19" s="37">
        <v>0</v>
      </c>
      <c r="BI19" s="37">
        <v>0</v>
      </c>
      <c r="BJ19" s="37">
        <v>0</v>
      </c>
      <c r="BK19" s="37">
        <v>0</v>
      </c>
      <c r="BL19" s="37">
        <v>0</v>
      </c>
      <c r="BM19" s="37">
        <v>0</v>
      </c>
      <c r="BN19" s="37">
        <v>0</v>
      </c>
      <c r="BO19" s="37">
        <v>0</v>
      </c>
      <c r="BP19" s="37">
        <v>0</v>
      </c>
      <c r="BQ19" s="37">
        <v>0</v>
      </c>
      <c r="BR19" s="37">
        <v>0</v>
      </c>
      <c r="BS19" s="37">
        <v>0</v>
      </c>
      <c r="BT19" s="37">
        <v>0</v>
      </c>
      <c r="BU19" s="37">
        <v>0</v>
      </c>
      <c r="BV19" s="37">
        <v>0</v>
      </c>
      <c r="BW19" s="37">
        <v>0</v>
      </c>
      <c r="BX19" s="37">
        <v>0</v>
      </c>
      <c r="BY19" s="37">
        <v>0</v>
      </c>
      <c r="BZ19" s="37">
        <v>0</v>
      </c>
      <c r="CA19" s="37">
        <v>0</v>
      </c>
      <c r="CB19" s="37">
        <v>0</v>
      </c>
      <c r="CC19" s="37">
        <v>0</v>
      </c>
      <c r="CD19" s="37">
        <v>0</v>
      </c>
      <c r="CE19" s="37">
        <v>0</v>
      </c>
      <c r="CF19" s="37">
        <v>0</v>
      </c>
      <c r="CG19" s="37">
        <v>0</v>
      </c>
      <c r="CH19" s="37">
        <v>0</v>
      </c>
      <c r="CI19" s="37">
        <v>0</v>
      </c>
      <c r="CJ19" s="37">
        <v>0</v>
      </c>
      <c r="CK19" s="37">
        <v>0</v>
      </c>
      <c r="CL19" s="37">
        <v>0</v>
      </c>
      <c r="CM19" s="37">
        <v>0</v>
      </c>
      <c r="CN19" s="37">
        <v>0</v>
      </c>
      <c r="CO19" s="37">
        <v>0</v>
      </c>
      <c r="CP19" s="37">
        <v>0</v>
      </c>
      <c r="CQ19" s="37">
        <v>0</v>
      </c>
      <c r="CR19" s="37">
        <v>0</v>
      </c>
      <c r="CS19" s="37">
        <v>0</v>
      </c>
      <c r="CT19" s="37">
        <v>0</v>
      </c>
      <c r="CU19" s="37">
        <v>0</v>
      </c>
      <c r="CV19" s="37">
        <v>0</v>
      </c>
      <c r="CW19" s="37">
        <v>0</v>
      </c>
      <c r="CX19" s="37">
        <v>0</v>
      </c>
      <c r="CY19" s="37">
        <v>0</v>
      </c>
      <c r="CZ19" s="37">
        <v>0</v>
      </c>
      <c r="DA19" s="37">
        <v>0</v>
      </c>
      <c r="DB19" s="37">
        <v>0</v>
      </c>
      <c r="DC19" s="37">
        <v>0</v>
      </c>
      <c r="DE19" s="45">
        <f t="shared" si="16"/>
        <v>0</v>
      </c>
      <c r="DF19" s="45">
        <f t="shared" si="17"/>
        <v>0</v>
      </c>
      <c r="DG19">
        <f t="shared" si="15"/>
        <v>21</v>
      </c>
      <c r="DH19">
        <v>0</v>
      </c>
    </row>
    <row r="20" spans="1:112" ht="14.4">
      <c r="A20" s="123">
        <v>8</v>
      </c>
      <c r="B20" s="5" t="str">
        <f>$B$11&amp;"9."</f>
        <v>D.1.9.</v>
      </c>
      <c r="C20" s="17" t="s">
        <v>154</v>
      </c>
      <c r="D20" s="24"/>
      <c r="E20" s="191">
        <v>0.21</v>
      </c>
      <c r="F20" s="34">
        <f>H20+NPV(FD,I20:INDEX(I20:DC20,PAL))</f>
        <v>0</v>
      </c>
      <c r="G20" s="34">
        <f>SUMIF($H$5:$DC$5,"&lt;="&amp;PAL,$H20:$DC20)</f>
        <v>0</v>
      </c>
      <c r="H20" s="164">
        <v>0</v>
      </c>
      <c r="I20" s="164">
        <v>0</v>
      </c>
      <c r="J20" s="164">
        <v>0</v>
      </c>
      <c r="K20" s="164">
        <v>0</v>
      </c>
      <c r="L20" s="164">
        <v>0</v>
      </c>
      <c r="M20" s="164">
        <v>0</v>
      </c>
      <c r="N20" s="164">
        <v>0</v>
      </c>
      <c r="O20" s="164">
        <v>0</v>
      </c>
      <c r="P20" s="164">
        <v>0</v>
      </c>
      <c r="Q20" s="164">
        <v>0</v>
      </c>
      <c r="R20" s="164">
        <v>0</v>
      </c>
      <c r="S20" s="165">
        <v>0</v>
      </c>
      <c r="T20" s="165">
        <v>0</v>
      </c>
      <c r="U20" s="165">
        <v>0</v>
      </c>
      <c r="V20" s="165">
        <v>0</v>
      </c>
      <c r="W20" s="165">
        <v>0</v>
      </c>
      <c r="X20" s="165">
        <v>0</v>
      </c>
      <c r="Y20" s="165">
        <v>0</v>
      </c>
      <c r="Z20" s="165">
        <v>0</v>
      </c>
      <c r="AA20" s="165">
        <v>0</v>
      </c>
      <c r="AB20" s="165">
        <v>0</v>
      </c>
      <c r="AC20" s="165">
        <v>0</v>
      </c>
      <c r="AD20" s="165">
        <v>0</v>
      </c>
      <c r="AE20" s="165">
        <v>0</v>
      </c>
      <c r="AF20" s="165">
        <v>0</v>
      </c>
      <c r="AG20" s="165">
        <v>0</v>
      </c>
      <c r="AH20" s="165">
        <v>0</v>
      </c>
      <c r="AI20" s="165">
        <v>0</v>
      </c>
      <c r="AJ20" s="165">
        <v>0</v>
      </c>
      <c r="AK20" s="165">
        <v>0</v>
      </c>
      <c r="AL20" s="165">
        <v>0</v>
      </c>
      <c r="AM20" s="165">
        <v>0</v>
      </c>
      <c r="AN20" s="165">
        <v>0</v>
      </c>
      <c r="AO20" s="165">
        <v>0</v>
      </c>
      <c r="AP20" s="165">
        <v>0</v>
      </c>
      <c r="AQ20" s="165">
        <v>0</v>
      </c>
      <c r="AR20" s="165">
        <v>0</v>
      </c>
      <c r="AS20" s="165">
        <v>0</v>
      </c>
      <c r="AT20" s="165">
        <v>0</v>
      </c>
      <c r="AU20" s="165">
        <v>0</v>
      </c>
      <c r="AV20" s="165">
        <v>0</v>
      </c>
      <c r="AW20" s="165">
        <v>0</v>
      </c>
      <c r="AX20" s="165">
        <v>0</v>
      </c>
      <c r="AY20" s="165">
        <v>0</v>
      </c>
      <c r="AZ20" s="165">
        <v>0</v>
      </c>
      <c r="BA20" s="165">
        <v>0</v>
      </c>
      <c r="BB20" s="165">
        <v>0</v>
      </c>
      <c r="BC20" s="165">
        <v>0</v>
      </c>
      <c r="BD20" s="165">
        <v>0</v>
      </c>
      <c r="BE20" s="165">
        <v>0</v>
      </c>
      <c r="BF20" s="165">
        <v>0</v>
      </c>
      <c r="BG20" s="165">
        <v>0</v>
      </c>
      <c r="BH20" s="165">
        <v>0</v>
      </c>
      <c r="BI20" s="165">
        <v>0</v>
      </c>
      <c r="BJ20" s="165">
        <v>0</v>
      </c>
      <c r="BK20" s="165">
        <v>0</v>
      </c>
      <c r="BL20" s="165">
        <v>0</v>
      </c>
      <c r="BM20" s="165">
        <v>0</v>
      </c>
      <c r="BN20" s="165">
        <v>0</v>
      </c>
      <c r="BO20" s="165">
        <v>0</v>
      </c>
      <c r="BP20" s="165">
        <v>0</v>
      </c>
      <c r="BQ20" s="165">
        <v>0</v>
      </c>
      <c r="BR20" s="165">
        <v>0</v>
      </c>
      <c r="BS20" s="165">
        <v>0</v>
      </c>
      <c r="BT20" s="165">
        <v>0</v>
      </c>
      <c r="BU20" s="165">
        <v>0</v>
      </c>
      <c r="BV20" s="165">
        <v>0</v>
      </c>
      <c r="BW20" s="165">
        <v>0</v>
      </c>
      <c r="BX20" s="165">
        <v>0</v>
      </c>
      <c r="BY20" s="165">
        <v>0</v>
      </c>
      <c r="BZ20" s="165">
        <v>0</v>
      </c>
      <c r="CA20" s="165">
        <v>0</v>
      </c>
      <c r="CB20" s="165">
        <v>0</v>
      </c>
      <c r="CC20" s="165">
        <v>0</v>
      </c>
      <c r="CD20" s="165">
        <v>0</v>
      </c>
      <c r="CE20" s="165">
        <v>0</v>
      </c>
      <c r="CF20" s="165">
        <v>0</v>
      </c>
      <c r="CG20" s="165">
        <v>0</v>
      </c>
      <c r="CH20" s="165">
        <v>0</v>
      </c>
      <c r="CI20" s="165">
        <v>0</v>
      </c>
      <c r="CJ20" s="165">
        <v>0</v>
      </c>
      <c r="CK20" s="165">
        <v>0</v>
      </c>
      <c r="CL20" s="165">
        <v>0</v>
      </c>
      <c r="CM20" s="165">
        <v>0</v>
      </c>
      <c r="CN20" s="165">
        <v>0</v>
      </c>
      <c r="CO20" s="165">
        <v>0</v>
      </c>
      <c r="CP20" s="165">
        <v>0</v>
      </c>
      <c r="CQ20" s="165">
        <v>0</v>
      </c>
      <c r="CR20" s="165">
        <v>0</v>
      </c>
      <c r="CS20" s="165">
        <v>0</v>
      </c>
      <c r="CT20" s="165">
        <v>0</v>
      </c>
      <c r="CU20" s="165">
        <v>0</v>
      </c>
      <c r="CV20" s="165">
        <v>0</v>
      </c>
      <c r="CW20" s="165">
        <v>0</v>
      </c>
      <c r="CX20" s="165">
        <v>0</v>
      </c>
      <c r="CY20" s="165">
        <v>0</v>
      </c>
      <c r="CZ20" s="165">
        <v>0</v>
      </c>
      <c r="DA20" s="165">
        <v>0</v>
      </c>
      <c r="DB20" s="165">
        <v>0</v>
      </c>
      <c r="DC20" s="165">
        <v>0</v>
      </c>
      <c r="DE20" s="45">
        <f t="shared" si="16"/>
        <v>0</v>
      </c>
      <c r="DF20" s="45">
        <f t="shared" si="17"/>
        <v>0</v>
      </c>
      <c r="DG20">
        <f t="shared" si="15"/>
        <v>21</v>
      </c>
      <c r="DH20">
        <v>0</v>
      </c>
    </row>
    <row r="21" spans="1:112" ht="14.4">
      <c r="A21" s="123">
        <v>9</v>
      </c>
      <c r="B21" s="5" t="str">
        <f>$B$11&amp;"L."</f>
        <v>D.1.L.</v>
      </c>
      <c r="C21" s="17" t="s">
        <v>15</v>
      </c>
      <c r="D21" s="24"/>
      <c r="E21" s="191">
        <v>0.21</v>
      </c>
      <c r="F21" s="34">
        <f>H21+NPV(FD,I21:INDEX(I21:DC21,PAL))</f>
        <v>0</v>
      </c>
      <c r="G21" s="34">
        <f>SUMIF($H$5:$DC$5,"&lt;="&amp;PAL,$H21:$DC21)</f>
        <v>0</v>
      </c>
      <c r="H21" s="164">
        <v>0</v>
      </c>
      <c r="I21" s="164">
        <v>0</v>
      </c>
      <c r="J21" s="164">
        <v>0</v>
      </c>
      <c r="K21" s="164">
        <v>0</v>
      </c>
      <c r="L21" s="164">
        <v>0</v>
      </c>
      <c r="M21" s="164">
        <v>0</v>
      </c>
      <c r="N21" s="164">
        <v>0</v>
      </c>
      <c r="O21" s="164">
        <v>0</v>
      </c>
      <c r="P21" s="164">
        <v>0</v>
      </c>
      <c r="Q21" s="164">
        <v>0</v>
      </c>
      <c r="R21" s="164">
        <v>0</v>
      </c>
      <c r="S21" s="164">
        <v>0</v>
      </c>
      <c r="T21" s="164">
        <v>0</v>
      </c>
      <c r="U21" s="164">
        <v>0</v>
      </c>
      <c r="V21" s="164">
        <v>0</v>
      </c>
      <c r="W21" s="164">
        <v>0</v>
      </c>
      <c r="X21" s="164">
        <v>0</v>
      </c>
      <c r="Y21" s="164">
        <v>0</v>
      </c>
      <c r="Z21" s="164">
        <v>0</v>
      </c>
      <c r="AA21" s="164">
        <v>0</v>
      </c>
      <c r="AB21" s="164">
        <v>0</v>
      </c>
      <c r="AC21" s="164">
        <v>0</v>
      </c>
      <c r="AD21" s="164">
        <v>0</v>
      </c>
      <c r="AE21" s="164">
        <v>0</v>
      </c>
      <c r="AF21" s="164">
        <v>0</v>
      </c>
      <c r="AG21" s="164">
        <v>0</v>
      </c>
      <c r="AH21" s="164">
        <v>0</v>
      </c>
      <c r="AI21" s="164">
        <v>0</v>
      </c>
      <c r="AJ21" s="164">
        <v>0</v>
      </c>
      <c r="AK21" s="164">
        <v>0</v>
      </c>
      <c r="AL21" s="164">
        <v>0</v>
      </c>
      <c r="AM21" s="164">
        <v>0</v>
      </c>
      <c r="AN21" s="164">
        <v>0</v>
      </c>
      <c r="AO21" s="164">
        <v>0</v>
      </c>
      <c r="AP21" s="164">
        <v>0</v>
      </c>
      <c r="AQ21" s="165">
        <v>0</v>
      </c>
      <c r="AR21" s="164">
        <v>0</v>
      </c>
      <c r="AS21" s="164">
        <v>0</v>
      </c>
      <c r="AT21" s="164">
        <v>0</v>
      </c>
      <c r="AU21" s="164">
        <v>0</v>
      </c>
      <c r="AV21" s="164">
        <v>0</v>
      </c>
      <c r="AW21" s="164">
        <v>0</v>
      </c>
      <c r="AX21" s="164">
        <v>0</v>
      </c>
      <c r="AY21" s="164">
        <v>0</v>
      </c>
      <c r="AZ21" s="164">
        <v>0</v>
      </c>
      <c r="BA21" s="164">
        <v>0</v>
      </c>
      <c r="BB21" s="164">
        <v>0</v>
      </c>
      <c r="BC21" s="164">
        <v>0</v>
      </c>
      <c r="BD21" s="164">
        <v>0</v>
      </c>
      <c r="BE21" s="164">
        <v>0</v>
      </c>
      <c r="BF21" s="164">
        <v>0</v>
      </c>
      <c r="BG21" s="164">
        <v>0</v>
      </c>
      <c r="BH21" s="164">
        <v>0</v>
      </c>
      <c r="BI21" s="164">
        <v>0</v>
      </c>
      <c r="BJ21" s="164">
        <v>0</v>
      </c>
      <c r="BK21" s="164">
        <v>0</v>
      </c>
      <c r="BL21" s="164">
        <v>0</v>
      </c>
      <c r="BM21" s="164">
        <v>0</v>
      </c>
      <c r="BN21" s="164">
        <v>0</v>
      </c>
      <c r="BO21" s="164">
        <v>0</v>
      </c>
      <c r="BP21" s="164">
        <v>0</v>
      </c>
      <c r="BQ21" s="164">
        <v>0</v>
      </c>
      <c r="BR21" s="164">
        <v>0</v>
      </c>
      <c r="BS21" s="164">
        <v>0</v>
      </c>
      <c r="BT21" s="164">
        <v>0</v>
      </c>
      <c r="BU21" s="164">
        <v>0</v>
      </c>
      <c r="BV21" s="164">
        <v>0</v>
      </c>
      <c r="BW21" s="164">
        <v>0</v>
      </c>
      <c r="BX21" s="164">
        <v>0</v>
      </c>
      <c r="BY21" s="164">
        <v>0</v>
      </c>
      <c r="BZ21" s="164">
        <v>0</v>
      </c>
      <c r="CA21" s="164">
        <v>0</v>
      </c>
      <c r="CB21" s="164">
        <v>0</v>
      </c>
      <c r="CC21" s="164">
        <v>0</v>
      </c>
      <c r="CD21" s="164">
        <v>0</v>
      </c>
      <c r="CE21" s="164">
        <v>0</v>
      </c>
      <c r="CF21" s="164">
        <v>0</v>
      </c>
      <c r="CG21" s="164">
        <v>0</v>
      </c>
      <c r="CH21" s="164">
        <v>0</v>
      </c>
      <c r="CI21" s="164">
        <v>0</v>
      </c>
      <c r="CJ21" s="164">
        <v>0</v>
      </c>
      <c r="CK21" s="164">
        <v>0</v>
      </c>
      <c r="CL21" s="164">
        <v>0</v>
      </c>
      <c r="CM21" s="164">
        <v>0</v>
      </c>
      <c r="CN21" s="164">
        <v>0</v>
      </c>
      <c r="CO21" s="164">
        <v>0</v>
      </c>
      <c r="CP21" s="164">
        <v>0</v>
      </c>
      <c r="CQ21" s="164">
        <v>0</v>
      </c>
      <c r="CR21" s="164">
        <v>0</v>
      </c>
      <c r="CS21" s="164">
        <v>0</v>
      </c>
      <c r="CT21" s="164">
        <v>0</v>
      </c>
      <c r="CU21" s="164">
        <v>0</v>
      </c>
      <c r="CV21" s="164">
        <v>0</v>
      </c>
      <c r="CW21" s="164">
        <v>0</v>
      </c>
      <c r="CX21" s="164">
        <v>0</v>
      </c>
      <c r="CY21" s="164">
        <v>0</v>
      </c>
      <c r="CZ21" s="164">
        <v>0</v>
      </c>
      <c r="DA21" s="164">
        <v>0</v>
      </c>
      <c r="DB21" s="164">
        <v>0</v>
      </c>
      <c r="DC21" s="165">
        <v>0</v>
      </c>
      <c r="DE21" s="45">
        <f t="shared" si="16"/>
        <v>0</v>
      </c>
      <c r="DF21" s="45">
        <f t="shared" si="17"/>
        <v>0</v>
      </c>
      <c r="DG21">
        <f t="shared" si="15"/>
        <v>21</v>
      </c>
      <c r="DH21">
        <f>DG21/(100+DG21)</f>
        <v>0.17355371900826447</v>
      </c>
    </row>
    <row r="22" spans="1:112" ht="14.4">
      <c r="A22" s="123">
        <v>10</v>
      </c>
      <c r="B22" s="5" t="s">
        <v>21</v>
      </c>
      <c r="C22" s="15" t="s">
        <v>429</v>
      </c>
      <c r="D22" s="3"/>
      <c r="E22" s="3"/>
      <c r="F22" s="11">
        <f>SUM(F23:F30)+F31</f>
        <v>0</v>
      </c>
      <c r="G22" s="34">
        <f>SUMIF($H$5:$DC$5,"&lt;="&amp;PAL,$H22:$DC22)</f>
        <v>0</v>
      </c>
      <c r="H22" s="11">
        <f>SUM(H23:H30)+H31</f>
        <v>0</v>
      </c>
      <c r="I22" s="11">
        <f t="shared" ref="I22:BT22" si="18">SUM(I23:I30)+I31</f>
        <v>0</v>
      </c>
      <c r="J22" s="11">
        <f t="shared" si="18"/>
        <v>0</v>
      </c>
      <c r="K22" s="11">
        <f t="shared" si="18"/>
        <v>0</v>
      </c>
      <c r="L22" s="11">
        <f t="shared" si="18"/>
        <v>0</v>
      </c>
      <c r="M22" s="11">
        <f t="shared" si="18"/>
        <v>0</v>
      </c>
      <c r="N22" s="11">
        <f t="shared" si="18"/>
        <v>0</v>
      </c>
      <c r="O22" s="11">
        <f t="shared" si="18"/>
        <v>0</v>
      </c>
      <c r="P22" s="11">
        <f t="shared" si="18"/>
        <v>0</v>
      </c>
      <c r="Q22" s="11">
        <f t="shared" si="18"/>
        <v>0</v>
      </c>
      <c r="R22" s="11">
        <f t="shared" si="18"/>
        <v>0</v>
      </c>
      <c r="S22" s="11">
        <f t="shared" si="18"/>
        <v>0</v>
      </c>
      <c r="T22" s="11">
        <f t="shared" si="18"/>
        <v>0</v>
      </c>
      <c r="U22" s="11">
        <f t="shared" si="18"/>
        <v>0</v>
      </c>
      <c r="V22" s="11">
        <f t="shared" si="18"/>
        <v>0</v>
      </c>
      <c r="W22" s="11">
        <f t="shared" si="18"/>
        <v>0</v>
      </c>
      <c r="X22" s="11">
        <f t="shared" si="18"/>
        <v>0</v>
      </c>
      <c r="Y22" s="11">
        <f t="shared" si="18"/>
        <v>0</v>
      </c>
      <c r="Z22" s="11">
        <f t="shared" si="18"/>
        <v>0</v>
      </c>
      <c r="AA22" s="11">
        <f t="shared" si="18"/>
        <v>0</v>
      </c>
      <c r="AB22" s="11">
        <f t="shared" si="18"/>
        <v>0</v>
      </c>
      <c r="AC22" s="11">
        <f t="shared" si="18"/>
        <v>0</v>
      </c>
      <c r="AD22" s="11">
        <f t="shared" si="18"/>
        <v>0</v>
      </c>
      <c r="AE22" s="11">
        <f t="shared" si="18"/>
        <v>0</v>
      </c>
      <c r="AF22" s="11">
        <f t="shared" si="18"/>
        <v>0</v>
      </c>
      <c r="AG22" s="11">
        <f t="shared" si="18"/>
        <v>0</v>
      </c>
      <c r="AH22" s="11">
        <f t="shared" si="18"/>
        <v>0</v>
      </c>
      <c r="AI22" s="11">
        <f t="shared" si="18"/>
        <v>0</v>
      </c>
      <c r="AJ22" s="11">
        <f t="shared" si="18"/>
        <v>0</v>
      </c>
      <c r="AK22" s="11">
        <f t="shared" si="18"/>
        <v>0</v>
      </c>
      <c r="AL22" s="11">
        <f t="shared" si="18"/>
        <v>0</v>
      </c>
      <c r="AM22" s="11">
        <f t="shared" si="18"/>
        <v>0</v>
      </c>
      <c r="AN22" s="11">
        <f t="shared" si="18"/>
        <v>0</v>
      </c>
      <c r="AO22" s="11">
        <f t="shared" si="18"/>
        <v>0</v>
      </c>
      <c r="AP22" s="11">
        <f t="shared" si="18"/>
        <v>0</v>
      </c>
      <c r="AQ22" s="11">
        <f t="shared" si="18"/>
        <v>0</v>
      </c>
      <c r="AR22" s="11">
        <f t="shared" si="18"/>
        <v>0</v>
      </c>
      <c r="AS22" s="11">
        <f t="shared" si="18"/>
        <v>0</v>
      </c>
      <c r="AT22" s="11">
        <f t="shared" si="18"/>
        <v>0</v>
      </c>
      <c r="AU22" s="11">
        <f t="shared" si="18"/>
        <v>0</v>
      </c>
      <c r="AV22" s="11">
        <f t="shared" si="18"/>
        <v>0</v>
      </c>
      <c r="AW22" s="11">
        <f t="shared" si="18"/>
        <v>0</v>
      </c>
      <c r="AX22" s="11">
        <f t="shared" si="18"/>
        <v>0</v>
      </c>
      <c r="AY22" s="11">
        <f t="shared" si="18"/>
        <v>0</v>
      </c>
      <c r="AZ22" s="11">
        <f t="shared" si="18"/>
        <v>0</v>
      </c>
      <c r="BA22" s="11">
        <f t="shared" si="18"/>
        <v>0</v>
      </c>
      <c r="BB22" s="11">
        <f t="shared" si="18"/>
        <v>0</v>
      </c>
      <c r="BC22" s="11">
        <f t="shared" si="18"/>
        <v>0</v>
      </c>
      <c r="BD22" s="11">
        <f t="shared" si="18"/>
        <v>0</v>
      </c>
      <c r="BE22" s="11">
        <f t="shared" si="18"/>
        <v>0</v>
      </c>
      <c r="BF22" s="11">
        <f t="shared" si="18"/>
        <v>0</v>
      </c>
      <c r="BG22" s="11">
        <f t="shared" si="18"/>
        <v>0</v>
      </c>
      <c r="BH22" s="11">
        <f t="shared" si="18"/>
        <v>0</v>
      </c>
      <c r="BI22" s="11">
        <f t="shared" si="18"/>
        <v>0</v>
      </c>
      <c r="BJ22" s="11">
        <f t="shared" si="18"/>
        <v>0</v>
      </c>
      <c r="BK22" s="11">
        <f t="shared" si="18"/>
        <v>0</v>
      </c>
      <c r="BL22" s="11">
        <f t="shared" si="18"/>
        <v>0</v>
      </c>
      <c r="BM22" s="11">
        <f t="shared" si="18"/>
        <v>0</v>
      </c>
      <c r="BN22" s="11">
        <f t="shared" si="18"/>
        <v>0</v>
      </c>
      <c r="BO22" s="11">
        <f t="shared" si="18"/>
        <v>0</v>
      </c>
      <c r="BP22" s="11">
        <f t="shared" si="18"/>
        <v>0</v>
      </c>
      <c r="BQ22" s="11">
        <f t="shared" si="18"/>
        <v>0</v>
      </c>
      <c r="BR22" s="11">
        <f t="shared" si="18"/>
        <v>0</v>
      </c>
      <c r="BS22" s="11">
        <f t="shared" si="18"/>
        <v>0</v>
      </c>
      <c r="BT22" s="11">
        <f t="shared" si="18"/>
        <v>0</v>
      </c>
      <c r="BU22" s="11">
        <f t="shared" ref="BU22:DC22" si="19">SUM(BU23:BU30)+BU31</f>
        <v>0</v>
      </c>
      <c r="BV22" s="11">
        <f t="shared" si="19"/>
        <v>0</v>
      </c>
      <c r="BW22" s="11">
        <f t="shared" si="19"/>
        <v>0</v>
      </c>
      <c r="BX22" s="11">
        <f t="shared" si="19"/>
        <v>0</v>
      </c>
      <c r="BY22" s="11">
        <f t="shared" si="19"/>
        <v>0</v>
      </c>
      <c r="BZ22" s="11">
        <f t="shared" si="19"/>
        <v>0</v>
      </c>
      <c r="CA22" s="11">
        <f t="shared" si="19"/>
        <v>0</v>
      </c>
      <c r="CB22" s="11">
        <f t="shared" si="19"/>
        <v>0</v>
      </c>
      <c r="CC22" s="11">
        <f t="shared" si="19"/>
        <v>0</v>
      </c>
      <c r="CD22" s="11">
        <f t="shared" si="19"/>
        <v>0</v>
      </c>
      <c r="CE22" s="11">
        <f t="shared" si="19"/>
        <v>0</v>
      </c>
      <c r="CF22" s="11">
        <f t="shared" si="19"/>
        <v>0</v>
      </c>
      <c r="CG22" s="11">
        <f t="shared" si="19"/>
        <v>0</v>
      </c>
      <c r="CH22" s="11">
        <f t="shared" si="19"/>
        <v>0</v>
      </c>
      <c r="CI22" s="11">
        <f t="shared" si="19"/>
        <v>0</v>
      </c>
      <c r="CJ22" s="11">
        <f t="shared" si="19"/>
        <v>0</v>
      </c>
      <c r="CK22" s="11">
        <f t="shared" si="19"/>
        <v>0</v>
      </c>
      <c r="CL22" s="11">
        <f t="shared" si="19"/>
        <v>0</v>
      </c>
      <c r="CM22" s="11">
        <f t="shared" si="19"/>
        <v>0</v>
      </c>
      <c r="CN22" s="11">
        <f t="shared" si="19"/>
        <v>0</v>
      </c>
      <c r="CO22" s="11">
        <f t="shared" si="19"/>
        <v>0</v>
      </c>
      <c r="CP22" s="11">
        <f t="shared" si="19"/>
        <v>0</v>
      </c>
      <c r="CQ22" s="11">
        <f t="shared" si="19"/>
        <v>0</v>
      </c>
      <c r="CR22" s="11">
        <f t="shared" si="19"/>
        <v>0</v>
      </c>
      <c r="CS22" s="11">
        <f t="shared" si="19"/>
        <v>0</v>
      </c>
      <c r="CT22" s="11">
        <f t="shared" si="19"/>
        <v>0</v>
      </c>
      <c r="CU22" s="11">
        <f t="shared" si="19"/>
        <v>0</v>
      </c>
      <c r="CV22" s="11">
        <f t="shared" si="19"/>
        <v>0</v>
      </c>
      <c r="CW22" s="11">
        <f t="shared" si="19"/>
        <v>0</v>
      </c>
      <c r="CX22" s="11">
        <f t="shared" si="19"/>
        <v>0</v>
      </c>
      <c r="CY22" s="11">
        <f t="shared" si="19"/>
        <v>0</v>
      </c>
      <c r="CZ22" s="11">
        <f t="shared" si="19"/>
        <v>0</v>
      </c>
      <c r="DA22" s="11">
        <f t="shared" si="19"/>
        <v>0</v>
      </c>
      <c r="DB22" s="11">
        <f t="shared" si="19"/>
        <v>0</v>
      </c>
      <c r="DC22" s="11">
        <f t="shared" si="19"/>
        <v>0</v>
      </c>
      <c r="DF22" s="45">
        <f t="shared" si="17"/>
        <v>0</v>
      </c>
    </row>
    <row r="23" spans="1:112" ht="14.4">
      <c r="A23" s="123">
        <v>11</v>
      </c>
      <c r="B23" s="5" t="str">
        <f>$B$22&amp;"1."</f>
        <v>D.2.1.</v>
      </c>
      <c r="C23" s="163" t="s">
        <v>41</v>
      </c>
      <c r="D23" s="6"/>
      <c r="E23" s="191">
        <v>0.21</v>
      </c>
      <c r="F23" s="34">
        <f>H23+NPV(FD,I23:INDEX(I23:DC23,PAL))</f>
        <v>0</v>
      </c>
      <c r="G23" s="34">
        <f>SUMIF($H$5:$DC$5,"&lt;="&amp;PAL,$H23:$DC23)</f>
        <v>0</v>
      </c>
      <c r="H23" s="37">
        <v>0</v>
      </c>
      <c r="I23" s="37">
        <v>0</v>
      </c>
      <c r="J23" s="37">
        <v>0</v>
      </c>
      <c r="K23" s="37">
        <v>0</v>
      </c>
      <c r="L23" s="37">
        <v>0</v>
      </c>
      <c r="M23" s="37">
        <v>0</v>
      </c>
      <c r="N23" s="37">
        <v>0</v>
      </c>
      <c r="O23" s="37">
        <v>0</v>
      </c>
      <c r="P23" s="37">
        <v>0</v>
      </c>
      <c r="Q23" s="37">
        <v>0</v>
      </c>
      <c r="R23" s="37">
        <v>0</v>
      </c>
      <c r="S23" s="37">
        <v>0</v>
      </c>
      <c r="T23" s="37">
        <v>0</v>
      </c>
      <c r="U23" s="37">
        <v>0</v>
      </c>
      <c r="V23" s="37">
        <v>0</v>
      </c>
      <c r="W23" s="37">
        <v>0</v>
      </c>
      <c r="X23" s="37">
        <v>0</v>
      </c>
      <c r="Y23" s="37">
        <v>0</v>
      </c>
      <c r="Z23" s="37">
        <v>0</v>
      </c>
      <c r="AA23" s="37">
        <v>0</v>
      </c>
      <c r="AB23" s="37">
        <v>0</v>
      </c>
      <c r="AC23" s="37">
        <v>0</v>
      </c>
      <c r="AD23" s="37">
        <v>0</v>
      </c>
      <c r="AE23" s="37">
        <v>0</v>
      </c>
      <c r="AF23" s="37">
        <v>0</v>
      </c>
      <c r="AG23" s="37">
        <v>0</v>
      </c>
      <c r="AH23" s="37">
        <v>0</v>
      </c>
      <c r="AI23" s="37">
        <v>0</v>
      </c>
      <c r="AJ23" s="37">
        <v>0</v>
      </c>
      <c r="AK23" s="37">
        <v>0</v>
      </c>
      <c r="AL23" s="37">
        <v>0</v>
      </c>
      <c r="AM23" s="37">
        <v>0</v>
      </c>
      <c r="AN23" s="37">
        <v>0</v>
      </c>
      <c r="AO23" s="37">
        <v>0</v>
      </c>
      <c r="AP23" s="37">
        <v>0</v>
      </c>
      <c r="AQ23" s="37">
        <v>0</v>
      </c>
      <c r="AR23" s="37">
        <v>0</v>
      </c>
      <c r="AS23" s="37">
        <v>0</v>
      </c>
      <c r="AT23" s="37">
        <v>0</v>
      </c>
      <c r="AU23" s="37">
        <v>0</v>
      </c>
      <c r="AV23" s="37">
        <v>0</v>
      </c>
      <c r="AW23" s="37">
        <v>0</v>
      </c>
      <c r="AX23" s="37">
        <v>0</v>
      </c>
      <c r="AY23" s="37">
        <v>0</v>
      </c>
      <c r="AZ23" s="37">
        <v>0</v>
      </c>
      <c r="BA23" s="37">
        <v>0</v>
      </c>
      <c r="BB23" s="37">
        <v>0</v>
      </c>
      <c r="BC23" s="37">
        <v>0</v>
      </c>
      <c r="BD23" s="37">
        <v>0</v>
      </c>
      <c r="BE23" s="37">
        <v>0</v>
      </c>
      <c r="BF23" s="37">
        <v>0</v>
      </c>
      <c r="BG23" s="37">
        <v>0</v>
      </c>
      <c r="BH23" s="37">
        <v>0</v>
      </c>
      <c r="BI23" s="37">
        <v>0</v>
      </c>
      <c r="BJ23" s="37">
        <v>0</v>
      </c>
      <c r="BK23" s="37">
        <v>0</v>
      </c>
      <c r="BL23" s="37">
        <v>0</v>
      </c>
      <c r="BM23" s="37">
        <v>0</v>
      </c>
      <c r="BN23" s="37">
        <v>0</v>
      </c>
      <c r="BO23" s="37">
        <v>0</v>
      </c>
      <c r="BP23" s="37">
        <v>0</v>
      </c>
      <c r="BQ23" s="37">
        <v>0</v>
      </c>
      <c r="BR23" s="37">
        <v>0</v>
      </c>
      <c r="BS23" s="37">
        <v>0</v>
      </c>
      <c r="BT23" s="37">
        <v>0</v>
      </c>
      <c r="BU23" s="37">
        <v>0</v>
      </c>
      <c r="BV23" s="37">
        <v>0</v>
      </c>
      <c r="BW23" s="37">
        <v>0</v>
      </c>
      <c r="BX23" s="37">
        <v>0</v>
      </c>
      <c r="BY23" s="37">
        <v>0</v>
      </c>
      <c r="BZ23" s="37">
        <v>0</v>
      </c>
      <c r="CA23" s="37">
        <v>0</v>
      </c>
      <c r="CB23" s="37">
        <v>0</v>
      </c>
      <c r="CC23" s="37">
        <v>0</v>
      </c>
      <c r="CD23" s="37">
        <v>0</v>
      </c>
      <c r="CE23" s="37">
        <v>0</v>
      </c>
      <c r="CF23" s="37">
        <v>0</v>
      </c>
      <c r="CG23" s="37">
        <v>0</v>
      </c>
      <c r="CH23" s="37">
        <v>0</v>
      </c>
      <c r="CI23" s="37">
        <v>0</v>
      </c>
      <c r="CJ23" s="37">
        <v>0</v>
      </c>
      <c r="CK23" s="37">
        <v>0</v>
      </c>
      <c r="CL23" s="37">
        <v>0</v>
      </c>
      <c r="CM23" s="37">
        <v>0</v>
      </c>
      <c r="CN23" s="37">
        <v>0</v>
      </c>
      <c r="CO23" s="37">
        <v>0</v>
      </c>
      <c r="CP23" s="37">
        <v>0</v>
      </c>
      <c r="CQ23" s="37">
        <v>0</v>
      </c>
      <c r="CR23" s="37">
        <v>0</v>
      </c>
      <c r="CS23" s="37">
        <v>0</v>
      </c>
      <c r="CT23" s="37">
        <v>0</v>
      </c>
      <c r="CU23" s="37">
        <v>0</v>
      </c>
      <c r="CV23" s="37">
        <v>0</v>
      </c>
      <c r="CW23" s="37">
        <v>0</v>
      </c>
      <c r="CX23" s="37">
        <v>0</v>
      </c>
      <c r="CY23" s="37">
        <v>0</v>
      </c>
      <c r="CZ23" s="37">
        <v>0</v>
      </c>
      <c r="DA23" s="37">
        <v>0</v>
      </c>
      <c r="DB23" s="37">
        <v>0</v>
      </c>
      <c r="DC23" s="37">
        <v>0</v>
      </c>
      <c r="DE23" s="45">
        <f>COUNTBLANK(H23:DC23)</f>
        <v>0</v>
      </c>
      <c r="DF23" s="45">
        <f t="shared" si="17"/>
        <v>0</v>
      </c>
      <c r="DG23">
        <f t="shared" ref="DG23:DG32" si="20">IF(ISNUMBER(E23),E23*100,0)</f>
        <v>21</v>
      </c>
      <c r="DH23">
        <v>0</v>
      </c>
    </row>
    <row r="24" spans="1:112" ht="14.4">
      <c r="A24" s="123">
        <v>12</v>
      </c>
      <c r="B24" s="5" t="str">
        <f>$B$22&amp;"2."</f>
        <v>D.2.2.</v>
      </c>
      <c r="C24" s="163" t="s">
        <v>41</v>
      </c>
      <c r="D24" s="6"/>
      <c r="E24" s="191">
        <v>0.21</v>
      </c>
      <c r="F24" s="34">
        <f>H24+NPV(FD,I24:INDEX(I24:DC24,PAL))</f>
        <v>0</v>
      </c>
      <c r="G24" s="34">
        <f>SUMIF($H$5:$DC$5,"&lt;="&amp;PAL,$H24:$DC24)</f>
        <v>0</v>
      </c>
      <c r="H24" s="37">
        <v>0</v>
      </c>
      <c r="I24" s="37">
        <v>0</v>
      </c>
      <c r="J24" s="37">
        <v>0</v>
      </c>
      <c r="K24" s="37">
        <v>0</v>
      </c>
      <c r="L24" s="37">
        <v>0</v>
      </c>
      <c r="M24" s="37">
        <v>0</v>
      </c>
      <c r="N24" s="37">
        <v>0</v>
      </c>
      <c r="O24" s="37">
        <v>0</v>
      </c>
      <c r="P24" s="37">
        <v>0</v>
      </c>
      <c r="Q24" s="37">
        <v>0</v>
      </c>
      <c r="R24" s="37">
        <v>0</v>
      </c>
      <c r="S24" s="37">
        <v>0</v>
      </c>
      <c r="T24" s="37">
        <v>0</v>
      </c>
      <c r="U24" s="37">
        <v>0</v>
      </c>
      <c r="V24" s="37">
        <v>0</v>
      </c>
      <c r="W24" s="37">
        <v>0</v>
      </c>
      <c r="X24" s="37">
        <v>0</v>
      </c>
      <c r="Y24" s="37">
        <v>0</v>
      </c>
      <c r="Z24" s="37">
        <v>0</v>
      </c>
      <c r="AA24" s="37">
        <v>0</v>
      </c>
      <c r="AB24" s="37">
        <v>0</v>
      </c>
      <c r="AC24" s="37">
        <v>0</v>
      </c>
      <c r="AD24" s="37">
        <v>0</v>
      </c>
      <c r="AE24" s="37">
        <v>0</v>
      </c>
      <c r="AF24" s="37">
        <v>0</v>
      </c>
      <c r="AG24" s="37">
        <v>0</v>
      </c>
      <c r="AH24" s="37">
        <v>0</v>
      </c>
      <c r="AI24" s="37">
        <v>0</v>
      </c>
      <c r="AJ24" s="37">
        <v>0</v>
      </c>
      <c r="AK24" s="37">
        <v>0</v>
      </c>
      <c r="AL24" s="37">
        <v>0</v>
      </c>
      <c r="AM24" s="37">
        <v>0</v>
      </c>
      <c r="AN24" s="37">
        <v>0</v>
      </c>
      <c r="AO24" s="37">
        <v>0</v>
      </c>
      <c r="AP24" s="37">
        <v>0</v>
      </c>
      <c r="AQ24" s="37">
        <v>0</v>
      </c>
      <c r="AR24" s="37">
        <v>0</v>
      </c>
      <c r="AS24" s="37">
        <v>0</v>
      </c>
      <c r="AT24" s="37">
        <v>0</v>
      </c>
      <c r="AU24" s="37">
        <v>0</v>
      </c>
      <c r="AV24" s="37">
        <v>0</v>
      </c>
      <c r="AW24" s="37">
        <v>0</v>
      </c>
      <c r="AX24" s="37">
        <v>0</v>
      </c>
      <c r="AY24" s="37">
        <v>0</v>
      </c>
      <c r="AZ24" s="37">
        <v>0</v>
      </c>
      <c r="BA24" s="37">
        <v>0</v>
      </c>
      <c r="BB24" s="37">
        <v>0</v>
      </c>
      <c r="BC24" s="37">
        <v>0</v>
      </c>
      <c r="BD24" s="37">
        <v>0</v>
      </c>
      <c r="BE24" s="37">
        <v>0</v>
      </c>
      <c r="BF24" s="37">
        <v>0</v>
      </c>
      <c r="BG24" s="37">
        <v>0</v>
      </c>
      <c r="BH24" s="37">
        <v>0</v>
      </c>
      <c r="BI24" s="37">
        <v>0</v>
      </c>
      <c r="BJ24" s="37">
        <v>0</v>
      </c>
      <c r="BK24" s="37">
        <v>0</v>
      </c>
      <c r="BL24" s="37">
        <v>0</v>
      </c>
      <c r="BM24" s="37">
        <v>0</v>
      </c>
      <c r="BN24" s="37">
        <v>0</v>
      </c>
      <c r="BO24" s="37">
        <v>0</v>
      </c>
      <c r="BP24" s="37">
        <v>0</v>
      </c>
      <c r="BQ24" s="37">
        <v>0</v>
      </c>
      <c r="BR24" s="37">
        <v>0</v>
      </c>
      <c r="BS24" s="37">
        <v>0</v>
      </c>
      <c r="BT24" s="37">
        <v>0</v>
      </c>
      <c r="BU24" s="37">
        <v>0</v>
      </c>
      <c r="BV24" s="37">
        <v>0</v>
      </c>
      <c r="BW24" s="37">
        <v>0</v>
      </c>
      <c r="BX24" s="37">
        <v>0</v>
      </c>
      <c r="BY24" s="37">
        <v>0</v>
      </c>
      <c r="BZ24" s="37">
        <v>0</v>
      </c>
      <c r="CA24" s="37">
        <v>0</v>
      </c>
      <c r="CB24" s="37">
        <v>0</v>
      </c>
      <c r="CC24" s="37">
        <v>0</v>
      </c>
      <c r="CD24" s="37">
        <v>0</v>
      </c>
      <c r="CE24" s="37">
        <v>0</v>
      </c>
      <c r="CF24" s="37">
        <v>0</v>
      </c>
      <c r="CG24" s="37">
        <v>0</v>
      </c>
      <c r="CH24" s="37">
        <v>0</v>
      </c>
      <c r="CI24" s="37">
        <v>0</v>
      </c>
      <c r="CJ24" s="37">
        <v>0</v>
      </c>
      <c r="CK24" s="37">
        <v>0</v>
      </c>
      <c r="CL24" s="37">
        <v>0</v>
      </c>
      <c r="CM24" s="37">
        <v>0</v>
      </c>
      <c r="CN24" s="37">
        <v>0</v>
      </c>
      <c r="CO24" s="37">
        <v>0</v>
      </c>
      <c r="CP24" s="37">
        <v>0</v>
      </c>
      <c r="CQ24" s="37">
        <v>0</v>
      </c>
      <c r="CR24" s="37">
        <v>0</v>
      </c>
      <c r="CS24" s="37">
        <v>0</v>
      </c>
      <c r="CT24" s="37">
        <v>0</v>
      </c>
      <c r="CU24" s="37">
        <v>0</v>
      </c>
      <c r="CV24" s="37">
        <v>0</v>
      </c>
      <c r="CW24" s="37">
        <v>0</v>
      </c>
      <c r="CX24" s="37">
        <v>0</v>
      </c>
      <c r="CY24" s="37">
        <v>0</v>
      </c>
      <c r="CZ24" s="37">
        <v>0</v>
      </c>
      <c r="DA24" s="37">
        <v>0</v>
      </c>
      <c r="DB24" s="37">
        <v>0</v>
      </c>
      <c r="DC24" s="37">
        <v>0</v>
      </c>
      <c r="DE24" s="45">
        <f t="shared" ref="DE24:DE32" si="21">COUNTBLANK(H24:DC24)</f>
        <v>0</v>
      </c>
      <c r="DF24" s="45">
        <f t="shared" si="17"/>
        <v>0</v>
      </c>
      <c r="DG24">
        <f t="shared" si="20"/>
        <v>21</v>
      </c>
      <c r="DH24">
        <v>0</v>
      </c>
    </row>
    <row r="25" spans="1:112" ht="14.4">
      <c r="A25" s="123">
        <v>13</v>
      </c>
      <c r="B25" s="5" t="str">
        <f>$B$22&amp;"3."</f>
        <v>D.2.3.</v>
      </c>
      <c r="C25" s="163" t="s">
        <v>41</v>
      </c>
      <c r="D25" s="6"/>
      <c r="E25" s="191">
        <v>0.21</v>
      </c>
      <c r="F25" s="34">
        <f>H25+NPV(FD,I25:INDEX(I25:DC25,PAL))</f>
        <v>0</v>
      </c>
      <c r="G25" s="34">
        <f>SUMIF($H$5:$DC$5,"&lt;="&amp;PAL,$H25:$DC25)</f>
        <v>0</v>
      </c>
      <c r="H25" s="37">
        <v>0</v>
      </c>
      <c r="I25" s="37">
        <v>0</v>
      </c>
      <c r="J25" s="37">
        <v>0</v>
      </c>
      <c r="K25" s="37">
        <v>0</v>
      </c>
      <c r="L25" s="37">
        <v>0</v>
      </c>
      <c r="M25" s="37">
        <v>0</v>
      </c>
      <c r="N25" s="37">
        <v>0</v>
      </c>
      <c r="O25" s="37">
        <v>0</v>
      </c>
      <c r="P25" s="37">
        <v>0</v>
      </c>
      <c r="Q25" s="37">
        <v>0</v>
      </c>
      <c r="R25" s="37">
        <v>0</v>
      </c>
      <c r="S25" s="37">
        <v>0</v>
      </c>
      <c r="T25" s="37">
        <v>0</v>
      </c>
      <c r="U25" s="37">
        <v>0</v>
      </c>
      <c r="V25" s="37">
        <v>0</v>
      </c>
      <c r="W25" s="37">
        <v>0</v>
      </c>
      <c r="X25" s="37">
        <v>0</v>
      </c>
      <c r="Y25" s="37">
        <v>0</v>
      </c>
      <c r="Z25" s="37">
        <v>0</v>
      </c>
      <c r="AA25" s="37">
        <v>0</v>
      </c>
      <c r="AB25" s="37">
        <v>0</v>
      </c>
      <c r="AC25" s="37">
        <v>0</v>
      </c>
      <c r="AD25" s="37">
        <v>0</v>
      </c>
      <c r="AE25" s="37">
        <v>0</v>
      </c>
      <c r="AF25" s="37">
        <v>0</v>
      </c>
      <c r="AG25" s="37">
        <v>0</v>
      </c>
      <c r="AH25" s="37">
        <v>0</v>
      </c>
      <c r="AI25" s="37">
        <v>0</v>
      </c>
      <c r="AJ25" s="37">
        <v>0</v>
      </c>
      <c r="AK25" s="37">
        <v>0</v>
      </c>
      <c r="AL25" s="37">
        <v>0</v>
      </c>
      <c r="AM25" s="37">
        <v>0</v>
      </c>
      <c r="AN25" s="37">
        <v>0</v>
      </c>
      <c r="AO25" s="37">
        <v>0</v>
      </c>
      <c r="AP25" s="37">
        <v>0</v>
      </c>
      <c r="AQ25" s="37">
        <v>0</v>
      </c>
      <c r="AR25" s="37">
        <v>0</v>
      </c>
      <c r="AS25" s="37">
        <v>0</v>
      </c>
      <c r="AT25" s="37">
        <v>0</v>
      </c>
      <c r="AU25" s="37">
        <v>0</v>
      </c>
      <c r="AV25" s="37">
        <v>0</v>
      </c>
      <c r="AW25" s="37">
        <v>0</v>
      </c>
      <c r="AX25" s="37">
        <v>0</v>
      </c>
      <c r="AY25" s="37">
        <v>0</v>
      </c>
      <c r="AZ25" s="37">
        <v>0</v>
      </c>
      <c r="BA25" s="37">
        <v>0</v>
      </c>
      <c r="BB25" s="37">
        <v>0</v>
      </c>
      <c r="BC25" s="37">
        <v>0</v>
      </c>
      <c r="BD25" s="37">
        <v>0</v>
      </c>
      <c r="BE25" s="37">
        <v>0</v>
      </c>
      <c r="BF25" s="37">
        <v>0</v>
      </c>
      <c r="BG25" s="37">
        <v>0</v>
      </c>
      <c r="BH25" s="37">
        <v>0</v>
      </c>
      <c r="BI25" s="37">
        <v>0</v>
      </c>
      <c r="BJ25" s="37">
        <v>0</v>
      </c>
      <c r="BK25" s="37">
        <v>0</v>
      </c>
      <c r="BL25" s="37">
        <v>0</v>
      </c>
      <c r="BM25" s="37">
        <v>0</v>
      </c>
      <c r="BN25" s="37">
        <v>0</v>
      </c>
      <c r="BO25" s="37">
        <v>0</v>
      </c>
      <c r="BP25" s="37">
        <v>0</v>
      </c>
      <c r="BQ25" s="37">
        <v>0</v>
      </c>
      <c r="BR25" s="37">
        <v>0</v>
      </c>
      <c r="BS25" s="37">
        <v>0</v>
      </c>
      <c r="BT25" s="37">
        <v>0</v>
      </c>
      <c r="BU25" s="37">
        <v>0</v>
      </c>
      <c r="BV25" s="37">
        <v>0</v>
      </c>
      <c r="BW25" s="37">
        <v>0</v>
      </c>
      <c r="BX25" s="37">
        <v>0</v>
      </c>
      <c r="BY25" s="37">
        <v>0</v>
      </c>
      <c r="BZ25" s="37">
        <v>0</v>
      </c>
      <c r="CA25" s="37">
        <v>0</v>
      </c>
      <c r="CB25" s="37">
        <v>0</v>
      </c>
      <c r="CC25" s="37">
        <v>0</v>
      </c>
      <c r="CD25" s="37">
        <v>0</v>
      </c>
      <c r="CE25" s="37">
        <v>0</v>
      </c>
      <c r="CF25" s="37">
        <v>0</v>
      </c>
      <c r="CG25" s="37">
        <v>0</v>
      </c>
      <c r="CH25" s="37">
        <v>0</v>
      </c>
      <c r="CI25" s="37">
        <v>0</v>
      </c>
      <c r="CJ25" s="37">
        <v>0</v>
      </c>
      <c r="CK25" s="37">
        <v>0</v>
      </c>
      <c r="CL25" s="37">
        <v>0</v>
      </c>
      <c r="CM25" s="37">
        <v>0</v>
      </c>
      <c r="CN25" s="37">
        <v>0</v>
      </c>
      <c r="CO25" s="37">
        <v>0</v>
      </c>
      <c r="CP25" s="37">
        <v>0</v>
      </c>
      <c r="CQ25" s="37">
        <v>0</v>
      </c>
      <c r="CR25" s="37">
        <v>0</v>
      </c>
      <c r="CS25" s="37">
        <v>0</v>
      </c>
      <c r="CT25" s="37">
        <v>0</v>
      </c>
      <c r="CU25" s="37">
        <v>0</v>
      </c>
      <c r="CV25" s="37">
        <v>0</v>
      </c>
      <c r="CW25" s="37">
        <v>0</v>
      </c>
      <c r="CX25" s="37">
        <v>0</v>
      </c>
      <c r="CY25" s="37">
        <v>0</v>
      </c>
      <c r="CZ25" s="37">
        <v>0</v>
      </c>
      <c r="DA25" s="37">
        <v>0</v>
      </c>
      <c r="DB25" s="37">
        <v>0</v>
      </c>
      <c r="DC25" s="37">
        <v>0</v>
      </c>
      <c r="DE25" s="45">
        <f t="shared" si="21"/>
        <v>0</v>
      </c>
      <c r="DF25" s="45">
        <f t="shared" si="17"/>
        <v>0</v>
      </c>
      <c r="DG25">
        <f t="shared" si="20"/>
        <v>21</v>
      </c>
      <c r="DH25">
        <v>0</v>
      </c>
    </row>
    <row r="26" spans="1:112" ht="14.4">
      <c r="A26" s="123">
        <v>14</v>
      </c>
      <c r="B26" s="5" t="str">
        <f>$B$22&amp;"4."</f>
        <v>D.2.4.</v>
      </c>
      <c r="C26" s="163" t="s">
        <v>41</v>
      </c>
      <c r="D26" s="6"/>
      <c r="E26" s="191">
        <v>0.21</v>
      </c>
      <c r="F26" s="34">
        <f>H26+NPV(FD,I26:INDEX(I26:DC26,PAL))</f>
        <v>0</v>
      </c>
      <c r="G26" s="34">
        <f>SUMIF($H$5:$DC$5,"&lt;="&amp;PAL,$H26:$DC26)</f>
        <v>0</v>
      </c>
      <c r="H26" s="37">
        <v>0</v>
      </c>
      <c r="I26" s="37">
        <v>0</v>
      </c>
      <c r="J26" s="37">
        <v>0</v>
      </c>
      <c r="K26" s="37">
        <v>0</v>
      </c>
      <c r="L26" s="37">
        <v>0</v>
      </c>
      <c r="M26" s="37">
        <v>0</v>
      </c>
      <c r="N26" s="37">
        <v>0</v>
      </c>
      <c r="O26" s="37">
        <v>0</v>
      </c>
      <c r="P26" s="37">
        <v>0</v>
      </c>
      <c r="Q26" s="37">
        <v>0</v>
      </c>
      <c r="R26" s="37">
        <v>0</v>
      </c>
      <c r="S26" s="37">
        <v>0</v>
      </c>
      <c r="T26" s="37">
        <v>0</v>
      </c>
      <c r="U26" s="37">
        <v>0</v>
      </c>
      <c r="V26" s="37">
        <v>0</v>
      </c>
      <c r="W26" s="37">
        <v>0</v>
      </c>
      <c r="X26" s="37">
        <v>0</v>
      </c>
      <c r="Y26" s="37">
        <v>0</v>
      </c>
      <c r="Z26" s="37">
        <v>0</v>
      </c>
      <c r="AA26" s="37">
        <v>0</v>
      </c>
      <c r="AB26" s="37">
        <v>0</v>
      </c>
      <c r="AC26" s="37">
        <v>0</v>
      </c>
      <c r="AD26" s="37">
        <v>0</v>
      </c>
      <c r="AE26" s="37">
        <v>0</v>
      </c>
      <c r="AF26" s="37">
        <v>0</v>
      </c>
      <c r="AG26" s="37">
        <v>0</v>
      </c>
      <c r="AH26" s="37">
        <v>0</v>
      </c>
      <c r="AI26" s="37">
        <v>0</v>
      </c>
      <c r="AJ26" s="37">
        <v>0</v>
      </c>
      <c r="AK26" s="37">
        <v>0</v>
      </c>
      <c r="AL26" s="37">
        <v>0</v>
      </c>
      <c r="AM26" s="37">
        <v>0</v>
      </c>
      <c r="AN26" s="37">
        <v>0</v>
      </c>
      <c r="AO26" s="37">
        <v>0</v>
      </c>
      <c r="AP26" s="37">
        <v>0</v>
      </c>
      <c r="AQ26" s="37">
        <v>0</v>
      </c>
      <c r="AR26" s="37">
        <v>0</v>
      </c>
      <c r="AS26" s="37">
        <v>0</v>
      </c>
      <c r="AT26" s="37">
        <v>0</v>
      </c>
      <c r="AU26" s="37">
        <v>0</v>
      </c>
      <c r="AV26" s="37">
        <v>0</v>
      </c>
      <c r="AW26" s="37">
        <v>0</v>
      </c>
      <c r="AX26" s="37">
        <v>0</v>
      </c>
      <c r="AY26" s="37">
        <v>0</v>
      </c>
      <c r="AZ26" s="37">
        <v>0</v>
      </c>
      <c r="BA26" s="37">
        <v>0</v>
      </c>
      <c r="BB26" s="37">
        <v>0</v>
      </c>
      <c r="BC26" s="37">
        <v>0</v>
      </c>
      <c r="BD26" s="37">
        <v>0</v>
      </c>
      <c r="BE26" s="37">
        <v>0</v>
      </c>
      <c r="BF26" s="37">
        <v>0</v>
      </c>
      <c r="BG26" s="37">
        <v>0</v>
      </c>
      <c r="BH26" s="37">
        <v>0</v>
      </c>
      <c r="BI26" s="37">
        <v>0</v>
      </c>
      <c r="BJ26" s="37">
        <v>0</v>
      </c>
      <c r="BK26" s="37">
        <v>0</v>
      </c>
      <c r="BL26" s="37">
        <v>0</v>
      </c>
      <c r="BM26" s="37">
        <v>0</v>
      </c>
      <c r="BN26" s="37">
        <v>0</v>
      </c>
      <c r="BO26" s="37">
        <v>0</v>
      </c>
      <c r="BP26" s="37">
        <v>0</v>
      </c>
      <c r="BQ26" s="37">
        <v>0</v>
      </c>
      <c r="BR26" s="37">
        <v>0</v>
      </c>
      <c r="BS26" s="37">
        <v>0</v>
      </c>
      <c r="BT26" s="37">
        <v>0</v>
      </c>
      <c r="BU26" s="37">
        <v>0</v>
      </c>
      <c r="BV26" s="37">
        <v>0</v>
      </c>
      <c r="BW26" s="37">
        <v>0</v>
      </c>
      <c r="BX26" s="37">
        <v>0</v>
      </c>
      <c r="BY26" s="37">
        <v>0</v>
      </c>
      <c r="BZ26" s="37">
        <v>0</v>
      </c>
      <c r="CA26" s="37">
        <v>0</v>
      </c>
      <c r="CB26" s="37">
        <v>0</v>
      </c>
      <c r="CC26" s="37">
        <v>0</v>
      </c>
      <c r="CD26" s="37">
        <v>0</v>
      </c>
      <c r="CE26" s="37">
        <v>0</v>
      </c>
      <c r="CF26" s="37">
        <v>0</v>
      </c>
      <c r="CG26" s="37">
        <v>0</v>
      </c>
      <c r="CH26" s="37">
        <v>0</v>
      </c>
      <c r="CI26" s="37">
        <v>0</v>
      </c>
      <c r="CJ26" s="37">
        <v>0</v>
      </c>
      <c r="CK26" s="37">
        <v>0</v>
      </c>
      <c r="CL26" s="37">
        <v>0</v>
      </c>
      <c r="CM26" s="37">
        <v>0</v>
      </c>
      <c r="CN26" s="37">
        <v>0</v>
      </c>
      <c r="CO26" s="37">
        <v>0</v>
      </c>
      <c r="CP26" s="37">
        <v>0</v>
      </c>
      <c r="CQ26" s="37">
        <v>0</v>
      </c>
      <c r="CR26" s="37">
        <v>0</v>
      </c>
      <c r="CS26" s="37">
        <v>0</v>
      </c>
      <c r="CT26" s="37">
        <v>0</v>
      </c>
      <c r="CU26" s="37">
        <v>0</v>
      </c>
      <c r="CV26" s="37">
        <v>0</v>
      </c>
      <c r="CW26" s="37">
        <v>0</v>
      </c>
      <c r="CX26" s="37">
        <v>0</v>
      </c>
      <c r="CY26" s="37">
        <v>0</v>
      </c>
      <c r="CZ26" s="37">
        <v>0</v>
      </c>
      <c r="DA26" s="37">
        <v>0</v>
      </c>
      <c r="DB26" s="37">
        <v>0</v>
      </c>
      <c r="DC26" s="37">
        <v>0</v>
      </c>
      <c r="DE26" s="45">
        <f t="shared" si="21"/>
        <v>0</v>
      </c>
      <c r="DF26" s="45">
        <f t="shared" si="17"/>
        <v>0</v>
      </c>
      <c r="DG26">
        <f t="shared" si="20"/>
        <v>21</v>
      </c>
      <c r="DH26">
        <v>0</v>
      </c>
    </row>
    <row r="27" spans="1:112" ht="14.4">
      <c r="A27" s="123">
        <v>15</v>
      </c>
      <c r="B27" s="5" t="str">
        <f>$B$22&amp;"5."</f>
        <v>D.2.5.</v>
      </c>
      <c r="C27" s="163" t="s">
        <v>41</v>
      </c>
      <c r="D27" s="6"/>
      <c r="E27" s="191">
        <v>0.21</v>
      </c>
      <c r="F27" s="34">
        <f>H27+NPV(FD,I27:INDEX(I27:DC27,PAL))</f>
        <v>0</v>
      </c>
      <c r="G27" s="34">
        <f>SUMIF($H$5:$DC$5,"&lt;="&amp;PAL,$H27:$DC27)</f>
        <v>0</v>
      </c>
      <c r="H27" s="37">
        <v>0</v>
      </c>
      <c r="I27" s="37">
        <v>0</v>
      </c>
      <c r="J27" s="37">
        <v>0</v>
      </c>
      <c r="K27" s="37">
        <v>0</v>
      </c>
      <c r="L27" s="37">
        <v>0</v>
      </c>
      <c r="M27" s="37">
        <v>0</v>
      </c>
      <c r="N27" s="37">
        <v>0</v>
      </c>
      <c r="O27" s="37">
        <v>0</v>
      </c>
      <c r="P27" s="37">
        <v>0</v>
      </c>
      <c r="Q27" s="37">
        <v>0</v>
      </c>
      <c r="R27" s="37">
        <v>0</v>
      </c>
      <c r="S27" s="37">
        <v>0</v>
      </c>
      <c r="T27" s="37">
        <v>0</v>
      </c>
      <c r="U27" s="37">
        <v>0</v>
      </c>
      <c r="V27" s="37">
        <v>0</v>
      </c>
      <c r="W27" s="37">
        <v>0</v>
      </c>
      <c r="X27" s="37">
        <v>0</v>
      </c>
      <c r="Y27" s="37">
        <v>0</v>
      </c>
      <c r="Z27" s="37">
        <v>0</v>
      </c>
      <c r="AA27" s="37">
        <v>0</v>
      </c>
      <c r="AB27" s="37">
        <v>0</v>
      </c>
      <c r="AC27" s="37">
        <v>0</v>
      </c>
      <c r="AD27" s="37">
        <v>0</v>
      </c>
      <c r="AE27" s="37">
        <v>0</v>
      </c>
      <c r="AF27" s="37">
        <v>0</v>
      </c>
      <c r="AG27" s="37">
        <v>0</v>
      </c>
      <c r="AH27" s="37">
        <v>0</v>
      </c>
      <c r="AI27" s="37">
        <v>0</v>
      </c>
      <c r="AJ27" s="37">
        <v>0</v>
      </c>
      <c r="AK27" s="37">
        <v>0</v>
      </c>
      <c r="AL27" s="37">
        <v>0</v>
      </c>
      <c r="AM27" s="37">
        <v>0</v>
      </c>
      <c r="AN27" s="37">
        <v>0</v>
      </c>
      <c r="AO27" s="37">
        <v>0</v>
      </c>
      <c r="AP27" s="37">
        <v>0</v>
      </c>
      <c r="AQ27" s="37">
        <v>0</v>
      </c>
      <c r="AR27" s="37">
        <v>0</v>
      </c>
      <c r="AS27" s="37">
        <v>0</v>
      </c>
      <c r="AT27" s="37">
        <v>0</v>
      </c>
      <c r="AU27" s="37">
        <v>0</v>
      </c>
      <c r="AV27" s="37">
        <v>0</v>
      </c>
      <c r="AW27" s="37">
        <v>0</v>
      </c>
      <c r="AX27" s="37">
        <v>0</v>
      </c>
      <c r="AY27" s="37">
        <v>0</v>
      </c>
      <c r="AZ27" s="37">
        <v>0</v>
      </c>
      <c r="BA27" s="37">
        <v>0</v>
      </c>
      <c r="BB27" s="37">
        <v>0</v>
      </c>
      <c r="BC27" s="37">
        <v>0</v>
      </c>
      <c r="BD27" s="37">
        <v>0</v>
      </c>
      <c r="BE27" s="37">
        <v>0</v>
      </c>
      <c r="BF27" s="37">
        <v>0</v>
      </c>
      <c r="BG27" s="37">
        <v>0</v>
      </c>
      <c r="BH27" s="37">
        <v>0</v>
      </c>
      <c r="BI27" s="37">
        <v>0</v>
      </c>
      <c r="BJ27" s="37">
        <v>0</v>
      </c>
      <c r="BK27" s="37">
        <v>0</v>
      </c>
      <c r="BL27" s="37">
        <v>0</v>
      </c>
      <c r="BM27" s="37">
        <v>0</v>
      </c>
      <c r="BN27" s="37">
        <v>0</v>
      </c>
      <c r="BO27" s="37">
        <v>0</v>
      </c>
      <c r="BP27" s="37">
        <v>0</v>
      </c>
      <c r="BQ27" s="37">
        <v>0</v>
      </c>
      <c r="BR27" s="37">
        <v>0</v>
      </c>
      <c r="BS27" s="37">
        <v>0</v>
      </c>
      <c r="BT27" s="37">
        <v>0</v>
      </c>
      <c r="BU27" s="37">
        <v>0</v>
      </c>
      <c r="BV27" s="37">
        <v>0</v>
      </c>
      <c r="BW27" s="37">
        <v>0</v>
      </c>
      <c r="BX27" s="37">
        <v>0</v>
      </c>
      <c r="BY27" s="37">
        <v>0</v>
      </c>
      <c r="BZ27" s="37">
        <v>0</v>
      </c>
      <c r="CA27" s="37">
        <v>0</v>
      </c>
      <c r="CB27" s="37">
        <v>0</v>
      </c>
      <c r="CC27" s="37">
        <v>0</v>
      </c>
      <c r="CD27" s="37">
        <v>0</v>
      </c>
      <c r="CE27" s="37">
        <v>0</v>
      </c>
      <c r="CF27" s="37">
        <v>0</v>
      </c>
      <c r="CG27" s="37">
        <v>0</v>
      </c>
      <c r="CH27" s="37">
        <v>0</v>
      </c>
      <c r="CI27" s="37">
        <v>0</v>
      </c>
      <c r="CJ27" s="37">
        <v>0</v>
      </c>
      <c r="CK27" s="37">
        <v>0</v>
      </c>
      <c r="CL27" s="37">
        <v>0</v>
      </c>
      <c r="CM27" s="37">
        <v>0</v>
      </c>
      <c r="CN27" s="37">
        <v>0</v>
      </c>
      <c r="CO27" s="37">
        <v>0</v>
      </c>
      <c r="CP27" s="37">
        <v>0</v>
      </c>
      <c r="CQ27" s="37">
        <v>0</v>
      </c>
      <c r="CR27" s="37">
        <v>0</v>
      </c>
      <c r="CS27" s="37">
        <v>0</v>
      </c>
      <c r="CT27" s="37">
        <v>0</v>
      </c>
      <c r="CU27" s="37">
        <v>0</v>
      </c>
      <c r="CV27" s="37">
        <v>0</v>
      </c>
      <c r="CW27" s="37">
        <v>0</v>
      </c>
      <c r="CX27" s="37">
        <v>0</v>
      </c>
      <c r="CY27" s="37">
        <v>0</v>
      </c>
      <c r="CZ27" s="37">
        <v>0</v>
      </c>
      <c r="DA27" s="37">
        <v>0</v>
      </c>
      <c r="DB27" s="37">
        <v>0</v>
      </c>
      <c r="DC27" s="37">
        <v>0</v>
      </c>
      <c r="DE27" s="45">
        <f t="shared" si="21"/>
        <v>0</v>
      </c>
      <c r="DF27" s="45">
        <f t="shared" si="17"/>
        <v>0</v>
      </c>
      <c r="DG27">
        <f t="shared" si="20"/>
        <v>21</v>
      </c>
      <c r="DH27">
        <v>0</v>
      </c>
    </row>
    <row r="28" spans="1:112" ht="14.4">
      <c r="A28" s="123">
        <v>16</v>
      </c>
      <c r="B28" s="5" t="str">
        <f>$B$22&amp;"6."</f>
        <v>D.2.6.</v>
      </c>
      <c r="C28" s="163" t="s">
        <v>41</v>
      </c>
      <c r="D28" s="6"/>
      <c r="E28" s="191">
        <v>0.21</v>
      </c>
      <c r="F28" s="34">
        <f>H28+NPV(FD,I28:INDEX(I28:DC28,PAL))</f>
        <v>0</v>
      </c>
      <c r="G28" s="34">
        <f>SUMIF($H$5:$DC$5,"&lt;="&amp;PAL,$H28:$DC28)</f>
        <v>0</v>
      </c>
      <c r="H28" s="37">
        <v>0</v>
      </c>
      <c r="I28" s="37">
        <v>0</v>
      </c>
      <c r="J28" s="37">
        <v>0</v>
      </c>
      <c r="K28" s="37">
        <v>0</v>
      </c>
      <c r="L28" s="37">
        <v>0</v>
      </c>
      <c r="M28" s="37">
        <v>0</v>
      </c>
      <c r="N28" s="37">
        <v>0</v>
      </c>
      <c r="O28" s="37">
        <v>0</v>
      </c>
      <c r="P28" s="37">
        <v>0</v>
      </c>
      <c r="Q28" s="37">
        <v>0</v>
      </c>
      <c r="R28" s="37">
        <v>0</v>
      </c>
      <c r="S28" s="37">
        <v>0</v>
      </c>
      <c r="T28" s="37">
        <v>0</v>
      </c>
      <c r="U28" s="37">
        <v>0</v>
      </c>
      <c r="V28" s="37">
        <v>0</v>
      </c>
      <c r="W28" s="37">
        <v>0</v>
      </c>
      <c r="X28" s="37">
        <v>0</v>
      </c>
      <c r="Y28" s="37">
        <v>0</v>
      </c>
      <c r="Z28" s="37">
        <v>0</v>
      </c>
      <c r="AA28" s="37">
        <v>0</v>
      </c>
      <c r="AB28" s="37">
        <v>0</v>
      </c>
      <c r="AC28" s="37">
        <v>0</v>
      </c>
      <c r="AD28" s="37">
        <v>0</v>
      </c>
      <c r="AE28" s="37">
        <v>0</v>
      </c>
      <c r="AF28" s="37">
        <v>0</v>
      </c>
      <c r="AG28" s="37">
        <v>0</v>
      </c>
      <c r="AH28" s="37">
        <v>0</v>
      </c>
      <c r="AI28" s="37">
        <v>0</v>
      </c>
      <c r="AJ28" s="37">
        <v>0</v>
      </c>
      <c r="AK28" s="37">
        <v>0</v>
      </c>
      <c r="AL28" s="37">
        <v>0</v>
      </c>
      <c r="AM28" s="37">
        <v>0</v>
      </c>
      <c r="AN28" s="37">
        <v>0</v>
      </c>
      <c r="AO28" s="37">
        <v>0</v>
      </c>
      <c r="AP28" s="37">
        <v>0</v>
      </c>
      <c r="AQ28" s="37">
        <v>0</v>
      </c>
      <c r="AR28" s="37">
        <v>0</v>
      </c>
      <c r="AS28" s="37">
        <v>0</v>
      </c>
      <c r="AT28" s="37">
        <v>0</v>
      </c>
      <c r="AU28" s="37">
        <v>0</v>
      </c>
      <c r="AV28" s="37">
        <v>0</v>
      </c>
      <c r="AW28" s="37">
        <v>0</v>
      </c>
      <c r="AX28" s="37">
        <v>0</v>
      </c>
      <c r="AY28" s="37">
        <v>0</v>
      </c>
      <c r="AZ28" s="37">
        <v>0</v>
      </c>
      <c r="BA28" s="37">
        <v>0</v>
      </c>
      <c r="BB28" s="37">
        <v>0</v>
      </c>
      <c r="BC28" s="37">
        <v>0</v>
      </c>
      <c r="BD28" s="37">
        <v>0</v>
      </c>
      <c r="BE28" s="37">
        <v>0</v>
      </c>
      <c r="BF28" s="37">
        <v>0</v>
      </c>
      <c r="BG28" s="37">
        <v>0</v>
      </c>
      <c r="BH28" s="37">
        <v>0</v>
      </c>
      <c r="BI28" s="37">
        <v>0</v>
      </c>
      <c r="BJ28" s="37">
        <v>0</v>
      </c>
      <c r="BK28" s="37">
        <v>0</v>
      </c>
      <c r="BL28" s="37">
        <v>0</v>
      </c>
      <c r="BM28" s="37">
        <v>0</v>
      </c>
      <c r="BN28" s="37">
        <v>0</v>
      </c>
      <c r="BO28" s="37">
        <v>0</v>
      </c>
      <c r="BP28" s="37">
        <v>0</v>
      </c>
      <c r="BQ28" s="37">
        <v>0</v>
      </c>
      <c r="BR28" s="37">
        <v>0</v>
      </c>
      <c r="BS28" s="37">
        <v>0</v>
      </c>
      <c r="BT28" s="37">
        <v>0</v>
      </c>
      <c r="BU28" s="37">
        <v>0</v>
      </c>
      <c r="BV28" s="37">
        <v>0</v>
      </c>
      <c r="BW28" s="37">
        <v>0</v>
      </c>
      <c r="BX28" s="37">
        <v>0</v>
      </c>
      <c r="BY28" s="37">
        <v>0</v>
      </c>
      <c r="BZ28" s="37">
        <v>0</v>
      </c>
      <c r="CA28" s="37">
        <v>0</v>
      </c>
      <c r="CB28" s="37">
        <v>0</v>
      </c>
      <c r="CC28" s="37">
        <v>0</v>
      </c>
      <c r="CD28" s="37">
        <v>0</v>
      </c>
      <c r="CE28" s="37">
        <v>0</v>
      </c>
      <c r="CF28" s="37">
        <v>0</v>
      </c>
      <c r="CG28" s="37">
        <v>0</v>
      </c>
      <c r="CH28" s="37">
        <v>0</v>
      </c>
      <c r="CI28" s="37">
        <v>0</v>
      </c>
      <c r="CJ28" s="37">
        <v>0</v>
      </c>
      <c r="CK28" s="37">
        <v>0</v>
      </c>
      <c r="CL28" s="37">
        <v>0</v>
      </c>
      <c r="CM28" s="37">
        <v>0</v>
      </c>
      <c r="CN28" s="37">
        <v>0</v>
      </c>
      <c r="CO28" s="37">
        <v>0</v>
      </c>
      <c r="CP28" s="37">
        <v>0</v>
      </c>
      <c r="CQ28" s="37">
        <v>0</v>
      </c>
      <c r="CR28" s="37">
        <v>0</v>
      </c>
      <c r="CS28" s="37">
        <v>0</v>
      </c>
      <c r="CT28" s="37">
        <v>0</v>
      </c>
      <c r="CU28" s="37">
        <v>0</v>
      </c>
      <c r="CV28" s="37">
        <v>0</v>
      </c>
      <c r="CW28" s="37">
        <v>0</v>
      </c>
      <c r="CX28" s="37">
        <v>0</v>
      </c>
      <c r="CY28" s="37">
        <v>0</v>
      </c>
      <c r="CZ28" s="37">
        <v>0</v>
      </c>
      <c r="DA28" s="37">
        <v>0</v>
      </c>
      <c r="DB28" s="37">
        <v>0</v>
      </c>
      <c r="DC28" s="37">
        <v>0</v>
      </c>
      <c r="DE28" s="45">
        <f t="shared" si="21"/>
        <v>0</v>
      </c>
      <c r="DF28" s="45">
        <f t="shared" si="17"/>
        <v>0</v>
      </c>
      <c r="DG28">
        <f t="shared" si="20"/>
        <v>21</v>
      </c>
      <c r="DH28">
        <v>0</v>
      </c>
    </row>
    <row r="29" spans="1:112" ht="14.4">
      <c r="A29" s="123">
        <v>17</v>
      </c>
      <c r="B29" s="5" t="str">
        <f>$B$22&amp;"7."</f>
        <v>D.2.7.</v>
      </c>
      <c r="C29" s="163" t="s">
        <v>41</v>
      </c>
      <c r="D29" s="6"/>
      <c r="E29" s="191">
        <v>0.21</v>
      </c>
      <c r="F29" s="34">
        <f>H29+NPV(FD,I29:INDEX(I29:DC29,PAL))</f>
        <v>0</v>
      </c>
      <c r="G29" s="34">
        <f>SUMIF($H$5:$DC$5,"&lt;="&amp;PAL,$H29:$DC29)</f>
        <v>0</v>
      </c>
      <c r="H29" s="37">
        <v>0</v>
      </c>
      <c r="I29" s="37">
        <v>0</v>
      </c>
      <c r="J29" s="37">
        <v>0</v>
      </c>
      <c r="K29" s="37">
        <v>0</v>
      </c>
      <c r="L29" s="37">
        <v>0</v>
      </c>
      <c r="M29" s="37">
        <v>0</v>
      </c>
      <c r="N29" s="37">
        <v>0</v>
      </c>
      <c r="O29" s="37">
        <v>0</v>
      </c>
      <c r="P29" s="37">
        <v>0</v>
      </c>
      <c r="Q29" s="37">
        <v>0</v>
      </c>
      <c r="R29" s="37">
        <v>0</v>
      </c>
      <c r="S29" s="37">
        <v>0</v>
      </c>
      <c r="T29" s="37">
        <v>0</v>
      </c>
      <c r="U29" s="37">
        <v>0</v>
      </c>
      <c r="V29" s="37">
        <v>0</v>
      </c>
      <c r="W29" s="37">
        <v>0</v>
      </c>
      <c r="X29" s="37">
        <v>0</v>
      </c>
      <c r="Y29" s="37">
        <v>0</v>
      </c>
      <c r="Z29" s="37">
        <v>0</v>
      </c>
      <c r="AA29" s="37">
        <v>0</v>
      </c>
      <c r="AB29" s="37">
        <v>0</v>
      </c>
      <c r="AC29" s="37">
        <v>0</v>
      </c>
      <c r="AD29" s="37">
        <v>0</v>
      </c>
      <c r="AE29" s="37">
        <v>0</v>
      </c>
      <c r="AF29" s="37">
        <v>0</v>
      </c>
      <c r="AG29" s="37">
        <v>0</v>
      </c>
      <c r="AH29" s="37">
        <v>0</v>
      </c>
      <c r="AI29" s="37">
        <v>0</v>
      </c>
      <c r="AJ29" s="37">
        <v>0</v>
      </c>
      <c r="AK29" s="37">
        <v>0</v>
      </c>
      <c r="AL29" s="37">
        <v>0</v>
      </c>
      <c r="AM29" s="37">
        <v>0</v>
      </c>
      <c r="AN29" s="37">
        <v>0</v>
      </c>
      <c r="AO29" s="37">
        <v>0</v>
      </c>
      <c r="AP29" s="37">
        <v>0</v>
      </c>
      <c r="AQ29" s="37">
        <v>0</v>
      </c>
      <c r="AR29" s="37">
        <v>0</v>
      </c>
      <c r="AS29" s="37">
        <v>0</v>
      </c>
      <c r="AT29" s="37">
        <v>0</v>
      </c>
      <c r="AU29" s="37">
        <v>0</v>
      </c>
      <c r="AV29" s="37">
        <v>0</v>
      </c>
      <c r="AW29" s="37">
        <v>0</v>
      </c>
      <c r="AX29" s="37">
        <v>0</v>
      </c>
      <c r="AY29" s="37">
        <v>0</v>
      </c>
      <c r="AZ29" s="37">
        <v>0</v>
      </c>
      <c r="BA29" s="37">
        <v>0</v>
      </c>
      <c r="BB29" s="37">
        <v>0</v>
      </c>
      <c r="BC29" s="37">
        <v>0</v>
      </c>
      <c r="BD29" s="37">
        <v>0</v>
      </c>
      <c r="BE29" s="37">
        <v>0</v>
      </c>
      <c r="BF29" s="37">
        <v>0</v>
      </c>
      <c r="BG29" s="37">
        <v>0</v>
      </c>
      <c r="BH29" s="37">
        <v>0</v>
      </c>
      <c r="BI29" s="37">
        <v>0</v>
      </c>
      <c r="BJ29" s="37">
        <v>0</v>
      </c>
      <c r="BK29" s="37">
        <v>0</v>
      </c>
      <c r="BL29" s="37">
        <v>0</v>
      </c>
      <c r="BM29" s="37">
        <v>0</v>
      </c>
      <c r="BN29" s="37">
        <v>0</v>
      </c>
      <c r="BO29" s="37">
        <v>0</v>
      </c>
      <c r="BP29" s="37">
        <v>0</v>
      </c>
      <c r="BQ29" s="37">
        <v>0</v>
      </c>
      <c r="BR29" s="37">
        <v>0</v>
      </c>
      <c r="BS29" s="37">
        <v>0</v>
      </c>
      <c r="BT29" s="37">
        <v>0</v>
      </c>
      <c r="BU29" s="37">
        <v>0</v>
      </c>
      <c r="BV29" s="37">
        <v>0</v>
      </c>
      <c r="BW29" s="37">
        <v>0</v>
      </c>
      <c r="BX29" s="37">
        <v>0</v>
      </c>
      <c r="BY29" s="37">
        <v>0</v>
      </c>
      <c r="BZ29" s="37">
        <v>0</v>
      </c>
      <c r="CA29" s="37">
        <v>0</v>
      </c>
      <c r="CB29" s="37">
        <v>0</v>
      </c>
      <c r="CC29" s="37">
        <v>0</v>
      </c>
      <c r="CD29" s="37">
        <v>0</v>
      </c>
      <c r="CE29" s="37">
        <v>0</v>
      </c>
      <c r="CF29" s="37">
        <v>0</v>
      </c>
      <c r="CG29" s="37">
        <v>0</v>
      </c>
      <c r="CH29" s="37">
        <v>0</v>
      </c>
      <c r="CI29" s="37">
        <v>0</v>
      </c>
      <c r="CJ29" s="37">
        <v>0</v>
      </c>
      <c r="CK29" s="37">
        <v>0</v>
      </c>
      <c r="CL29" s="37">
        <v>0</v>
      </c>
      <c r="CM29" s="37">
        <v>0</v>
      </c>
      <c r="CN29" s="37">
        <v>0</v>
      </c>
      <c r="CO29" s="37">
        <v>0</v>
      </c>
      <c r="CP29" s="37">
        <v>0</v>
      </c>
      <c r="CQ29" s="37">
        <v>0</v>
      </c>
      <c r="CR29" s="37">
        <v>0</v>
      </c>
      <c r="CS29" s="37">
        <v>0</v>
      </c>
      <c r="CT29" s="37">
        <v>0</v>
      </c>
      <c r="CU29" s="37">
        <v>0</v>
      </c>
      <c r="CV29" s="37">
        <v>0</v>
      </c>
      <c r="CW29" s="37">
        <v>0</v>
      </c>
      <c r="CX29" s="37">
        <v>0</v>
      </c>
      <c r="CY29" s="37">
        <v>0</v>
      </c>
      <c r="CZ29" s="37">
        <v>0</v>
      </c>
      <c r="DA29" s="37">
        <v>0</v>
      </c>
      <c r="DB29" s="37">
        <v>0</v>
      </c>
      <c r="DC29" s="37">
        <v>0</v>
      </c>
      <c r="DE29" s="45">
        <f t="shared" si="21"/>
        <v>0</v>
      </c>
      <c r="DF29" s="45">
        <f t="shared" si="17"/>
        <v>0</v>
      </c>
      <c r="DG29">
        <f t="shared" si="20"/>
        <v>21</v>
      </c>
      <c r="DH29">
        <v>0</v>
      </c>
    </row>
    <row r="30" spans="1:112" ht="14.4">
      <c r="A30" s="123">
        <v>18</v>
      </c>
      <c r="B30" s="5" t="str">
        <f>$B$22&amp;"8."</f>
        <v>D.2.8.</v>
      </c>
      <c r="C30" s="163" t="s">
        <v>41</v>
      </c>
      <c r="D30" s="17"/>
      <c r="E30" s="191">
        <v>0.21</v>
      </c>
      <c r="F30" s="34">
        <f>H30+NPV(FD,I30:INDEX(I30:DC30,PAL))</f>
        <v>0</v>
      </c>
      <c r="G30" s="34">
        <f>SUMIF($H$5:$DC$5,"&lt;="&amp;PAL,$H30:$DC30)</f>
        <v>0</v>
      </c>
      <c r="H30" s="37">
        <v>0</v>
      </c>
      <c r="I30" s="37">
        <v>0</v>
      </c>
      <c r="J30" s="37">
        <v>0</v>
      </c>
      <c r="K30" s="37">
        <v>0</v>
      </c>
      <c r="L30" s="37">
        <v>0</v>
      </c>
      <c r="M30" s="37">
        <v>0</v>
      </c>
      <c r="N30" s="37">
        <v>0</v>
      </c>
      <c r="O30" s="37">
        <v>0</v>
      </c>
      <c r="P30" s="37">
        <v>0</v>
      </c>
      <c r="Q30" s="37">
        <v>0</v>
      </c>
      <c r="R30" s="37">
        <v>0</v>
      </c>
      <c r="S30" s="37">
        <v>0</v>
      </c>
      <c r="T30" s="37">
        <v>0</v>
      </c>
      <c r="U30" s="37">
        <v>0</v>
      </c>
      <c r="V30" s="37">
        <v>0</v>
      </c>
      <c r="W30" s="37">
        <v>0</v>
      </c>
      <c r="X30" s="37">
        <v>0</v>
      </c>
      <c r="Y30" s="37">
        <v>0</v>
      </c>
      <c r="Z30" s="37">
        <v>0</v>
      </c>
      <c r="AA30" s="37">
        <v>0</v>
      </c>
      <c r="AB30" s="37">
        <v>0</v>
      </c>
      <c r="AC30" s="37">
        <v>0</v>
      </c>
      <c r="AD30" s="37">
        <v>0</v>
      </c>
      <c r="AE30" s="37">
        <v>0</v>
      </c>
      <c r="AF30" s="37">
        <v>0</v>
      </c>
      <c r="AG30" s="37">
        <v>0</v>
      </c>
      <c r="AH30" s="37">
        <v>0</v>
      </c>
      <c r="AI30" s="37">
        <v>0</v>
      </c>
      <c r="AJ30" s="37">
        <v>0</v>
      </c>
      <c r="AK30" s="37">
        <v>0</v>
      </c>
      <c r="AL30" s="37">
        <v>0</v>
      </c>
      <c r="AM30" s="37">
        <v>0</v>
      </c>
      <c r="AN30" s="37">
        <v>0</v>
      </c>
      <c r="AO30" s="37">
        <v>0</v>
      </c>
      <c r="AP30" s="37">
        <v>0</v>
      </c>
      <c r="AQ30" s="37">
        <v>0</v>
      </c>
      <c r="AR30" s="37">
        <v>0</v>
      </c>
      <c r="AS30" s="37">
        <v>0</v>
      </c>
      <c r="AT30" s="37">
        <v>0</v>
      </c>
      <c r="AU30" s="37">
        <v>0</v>
      </c>
      <c r="AV30" s="37">
        <v>0</v>
      </c>
      <c r="AW30" s="37">
        <v>0</v>
      </c>
      <c r="AX30" s="37">
        <v>0</v>
      </c>
      <c r="AY30" s="37">
        <v>0</v>
      </c>
      <c r="AZ30" s="37">
        <v>0</v>
      </c>
      <c r="BA30" s="37">
        <v>0</v>
      </c>
      <c r="BB30" s="37">
        <v>0</v>
      </c>
      <c r="BC30" s="37">
        <v>0</v>
      </c>
      <c r="BD30" s="37">
        <v>0</v>
      </c>
      <c r="BE30" s="37">
        <v>0</v>
      </c>
      <c r="BF30" s="37">
        <v>0</v>
      </c>
      <c r="BG30" s="37">
        <v>0</v>
      </c>
      <c r="BH30" s="37">
        <v>0</v>
      </c>
      <c r="BI30" s="37">
        <v>0</v>
      </c>
      <c r="BJ30" s="37">
        <v>0</v>
      </c>
      <c r="BK30" s="37">
        <v>0</v>
      </c>
      <c r="BL30" s="37">
        <v>0</v>
      </c>
      <c r="BM30" s="37">
        <v>0</v>
      </c>
      <c r="BN30" s="37">
        <v>0</v>
      </c>
      <c r="BO30" s="37">
        <v>0</v>
      </c>
      <c r="BP30" s="37">
        <v>0</v>
      </c>
      <c r="BQ30" s="37">
        <v>0</v>
      </c>
      <c r="BR30" s="37">
        <v>0</v>
      </c>
      <c r="BS30" s="37">
        <v>0</v>
      </c>
      <c r="BT30" s="37">
        <v>0</v>
      </c>
      <c r="BU30" s="37">
        <v>0</v>
      </c>
      <c r="BV30" s="37">
        <v>0</v>
      </c>
      <c r="BW30" s="37">
        <v>0</v>
      </c>
      <c r="BX30" s="37">
        <v>0</v>
      </c>
      <c r="BY30" s="37">
        <v>0</v>
      </c>
      <c r="BZ30" s="37">
        <v>0</v>
      </c>
      <c r="CA30" s="37">
        <v>0</v>
      </c>
      <c r="CB30" s="37">
        <v>0</v>
      </c>
      <c r="CC30" s="37">
        <v>0</v>
      </c>
      <c r="CD30" s="37">
        <v>0</v>
      </c>
      <c r="CE30" s="37">
        <v>0</v>
      </c>
      <c r="CF30" s="37">
        <v>0</v>
      </c>
      <c r="CG30" s="37">
        <v>0</v>
      </c>
      <c r="CH30" s="37">
        <v>0</v>
      </c>
      <c r="CI30" s="37">
        <v>0</v>
      </c>
      <c r="CJ30" s="37">
        <v>0</v>
      </c>
      <c r="CK30" s="37">
        <v>0</v>
      </c>
      <c r="CL30" s="37">
        <v>0</v>
      </c>
      <c r="CM30" s="37">
        <v>0</v>
      </c>
      <c r="CN30" s="37">
        <v>0</v>
      </c>
      <c r="CO30" s="37">
        <v>0</v>
      </c>
      <c r="CP30" s="37">
        <v>0</v>
      </c>
      <c r="CQ30" s="37">
        <v>0</v>
      </c>
      <c r="CR30" s="37">
        <v>0</v>
      </c>
      <c r="CS30" s="37">
        <v>0</v>
      </c>
      <c r="CT30" s="37">
        <v>0</v>
      </c>
      <c r="CU30" s="37">
        <v>0</v>
      </c>
      <c r="CV30" s="37">
        <v>0</v>
      </c>
      <c r="CW30" s="37">
        <v>0</v>
      </c>
      <c r="CX30" s="37">
        <v>0</v>
      </c>
      <c r="CY30" s="37">
        <v>0</v>
      </c>
      <c r="CZ30" s="37">
        <v>0</v>
      </c>
      <c r="DA30" s="37">
        <v>0</v>
      </c>
      <c r="DB30" s="37">
        <v>0</v>
      </c>
      <c r="DC30" s="37">
        <v>0</v>
      </c>
      <c r="DE30" s="45">
        <f t="shared" si="21"/>
        <v>0</v>
      </c>
      <c r="DF30" s="45">
        <f t="shared" si="17"/>
        <v>0</v>
      </c>
      <c r="DG30">
        <f t="shared" si="20"/>
        <v>21</v>
      </c>
      <c r="DH30">
        <v>0</v>
      </c>
    </row>
    <row r="31" spans="1:112" ht="14.4">
      <c r="A31" s="123">
        <v>19</v>
      </c>
      <c r="B31" s="5" t="str">
        <f>$B$22&amp;"9."</f>
        <v>D.2.9.</v>
      </c>
      <c r="C31" s="17" t="s">
        <v>154</v>
      </c>
      <c r="D31" s="17"/>
      <c r="E31" s="191">
        <v>0.21</v>
      </c>
      <c r="F31" s="34">
        <f>H31+NPV(FD,I31:INDEX(I31:DC31,PAL))</f>
        <v>0</v>
      </c>
      <c r="G31" s="34">
        <f>SUMIF($H$5:$DC$5,"&lt;="&amp;PAL,$H31:$DC31)</f>
        <v>0</v>
      </c>
      <c r="H31" s="164">
        <v>0</v>
      </c>
      <c r="I31" s="164">
        <v>0</v>
      </c>
      <c r="J31" s="164">
        <v>0</v>
      </c>
      <c r="K31" s="164">
        <v>0</v>
      </c>
      <c r="L31" s="164">
        <v>0</v>
      </c>
      <c r="M31" s="164">
        <v>0</v>
      </c>
      <c r="N31" s="164">
        <v>0</v>
      </c>
      <c r="O31" s="164">
        <v>0</v>
      </c>
      <c r="P31" s="164">
        <v>0</v>
      </c>
      <c r="Q31" s="164">
        <v>0</v>
      </c>
      <c r="R31" s="164">
        <v>0</v>
      </c>
      <c r="S31" s="165">
        <v>0</v>
      </c>
      <c r="T31" s="165">
        <v>0</v>
      </c>
      <c r="U31" s="165">
        <v>0</v>
      </c>
      <c r="V31" s="165">
        <v>0</v>
      </c>
      <c r="W31" s="165">
        <v>0</v>
      </c>
      <c r="X31" s="165">
        <v>0</v>
      </c>
      <c r="Y31" s="165">
        <v>0</v>
      </c>
      <c r="Z31" s="165">
        <v>0</v>
      </c>
      <c r="AA31" s="165">
        <v>0</v>
      </c>
      <c r="AB31" s="165">
        <v>0</v>
      </c>
      <c r="AC31" s="165">
        <v>0</v>
      </c>
      <c r="AD31" s="165">
        <v>0</v>
      </c>
      <c r="AE31" s="165">
        <v>0</v>
      </c>
      <c r="AF31" s="165">
        <v>0</v>
      </c>
      <c r="AG31" s="165">
        <v>0</v>
      </c>
      <c r="AH31" s="165">
        <v>0</v>
      </c>
      <c r="AI31" s="165">
        <v>0</v>
      </c>
      <c r="AJ31" s="165">
        <v>0</v>
      </c>
      <c r="AK31" s="165">
        <v>0</v>
      </c>
      <c r="AL31" s="165">
        <v>0</v>
      </c>
      <c r="AM31" s="165">
        <v>0</v>
      </c>
      <c r="AN31" s="165">
        <v>0</v>
      </c>
      <c r="AO31" s="165">
        <v>0</v>
      </c>
      <c r="AP31" s="165">
        <v>0</v>
      </c>
      <c r="AQ31" s="165">
        <v>0</v>
      </c>
      <c r="AR31" s="165">
        <v>0</v>
      </c>
      <c r="AS31" s="165">
        <v>0</v>
      </c>
      <c r="AT31" s="165">
        <v>0</v>
      </c>
      <c r="AU31" s="165">
        <v>0</v>
      </c>
      <c r="AV31" s="165">
        <v>0</v>
      </c>
      <c r="AW31" s="165">
        <v>0</v>
      </c>
      <c r="AX31" s="165">
        <v>0</v>
      </c>
      <c r="AY31" s="165">
        <v>0</v>
      </c>
      <c r="AZ31" s="165">
        <v>0</v>
      </c>
      <c r="BA31" s="165">
        <v>0</v>
      </c>
      <c r="BB31" s="165">
        <v>0</v>
      </c>
      <c r="BC31" s="165">
        <v>0</v>
      </c>
      <c r="BD31" s="165">
        <v>0</v>
      </c>
      <c r="BE31" s="165">
        <v>0</v>
      </c>
      <c r="BF31" s="165">
        <v>0</v>
      </c>
      <c r="BG31" s="165">
        <v>0</v>
      </c>
      <c r="BH31" s="165">
        <v>0</v>
      </c>
      <c r="BI31" s="165">
        <v>0</v>
      </c>
      <c r="BJ31" s="165">
        <v>0</v>
      </c>
      <c r="BK31" s="165">
        <v>0</v>
      </c>
      <c r="BL31" s="165">
        <v>0</v>
      </c>
      <c r="BM31" s="165">
        <v>0</v>
      </c>
      <c r="BN31" s="165">
        <v>0</v>
      </c>
      <c r="BO31" s="165">
        <v>0</v>
      </c>
      <c r="BP31" s="165">
        <v>0</v>
      </c>
      <c r="BQ31" s="165">
        <v>0</v>
      </c>
      <c r="BR31" s="165">
        <v>0</v>
      </c>
      <c r="BS31" s="165">
        <v>0</v>
      </c>
      <c r="BT31" s="165">
        <v>0</v>
      </c>
      <c r="BU31" s="165">
        <v>0</v>
      </c>
      <c r="BV31" s="165">
        <v>0</v>
      </c>
      <c r="BW31" s="165">
        <v>0</v>
      </c>
      <c r="BX31" s="165">
        <v>0</v>
      </c>
      <c r="BY31" s="165">
        <v>0</v>
      </c>
      <c r="BZ31" s="165">
        <v>0</v>
      </c>
      <c r="CA31" s="165">
        <v>0</v>
      </c>
      <c r="CB31" s="165">
        <v>0</v>
      </c>
      <c r="CC31" s="165">
        <v>0</v>
      </c>
      <c r="CD31" s="165">
        <v>0</v>
      </c>
      <c r="CE31" s="165">
        <v>0</v>
      </c>
      <c r="CF31" s="165">
        <v>0</v>
      </c>
      <c r="CG31" s="165">
        <v>0</v>
      </c>
      <c r="CH31" s="165">
        <v>0</v>
      </c>
      <c r="CI31" s="165">
        <v>0</v>
      </c>
      <c r="CJ31" s="165">
        <v>0</v>
      </c>
      <c r="CK31" s="165">
        <v>0</v>
      </c>
      <c r="CL31" s="165">
        <v>0</v>
      </c>
      <c r="CM31" s="165">
        <v>0</v>
      </c>
      <c r="CN31" s="165">
        <v>0</v>
      </c>
      <c r="CO31" s="165">
        <v>0</v>
      </c>
      <c r="CP31" s="165">
        <v>0</v>
      </c>
      <c r="CQ31" s="165">
        <v>0</v>
      </c>
      <c r="CR31" s="165">
        <v>0</v>
      </c>
      <c r="CS31" s="165">
        <v>0</v>
      </c>
      <c r="CT31" s="165">
        <v>0</v>
      </c>
      <c r="CU31" s="165">
        <v>0</v>
      </c>
      <c r="CV31" s="165">
        <v>0</v>
      </c>
      <c r="CW31" s="165">
        <v>0</v>
      </c>
      <c r="CX31" s="165">
        <v>0</v>
      </c>
      <c r="CY31" s="165">
        <v>0</v>
      </c>
      <c r="CZ31" s="165">
        <v>0</v>
      </c>
      <c r="DA31" s="165">
        <v>0</v>
      </c>
      <c r="DB31" s="165">
        <v>0</v>
      </c>
      <c r="DC31" s="165">
        <v>0</v>
      </c>
      <c r="DE31" s="45">
        <f t="shared" si="21"/>
        <v>0</v>
      </c>
      <c r="DF31" s="45">
        <f t="shared" si="17"/>
        <v>0</v>
      </c>
      <c r="DG31">
        <f t="shared" si="20"/>
        <v>21</v>
      </c>
      <c r="DH31">
        <v>0</v>
      </c>
    </row>
    <row r="32" spans="1:112" ht="14.4">
      <c r="A32" s="123">
        <v>20</v>
      </c>
      <c r="B32" s="5" t="str">
        <f>$B$22&amp;"L."</f>
        <v>D.2.L.</v>
      </c>
      <c r="C32" s="17" t="s">
        <v>15</v>
      </c>
      <c r="D32" s="17"/>
      <c r="E32" s="191">
        <v>0.21</v>
      </c>
      <c r="F32" s="34">
        <f>H32+NPV(FD,I32:INDEX(I32:DC32,PAL))</f>
        <v>0</v>
      </c>
      <c r="G32" s="34">
        <f>SUMIF($H$5:$DC$5,"&lt;="&amp;PAL,$H32:$DC32)</f>
        <v>0</v>
      </c>
      <c r="H32" s="164">
        <v>0</v>
      </c>
      <c r="I32" s="164">
        <v>0</v>
      </c>
      <c r="J32" s="164">
        <v>0</v>
      </c>
      <c r="K32" s="164">
        <v>0</v>
      </c>
      <c r="L32" s="164">
        <v>0</v>
      </c>
      <c r="M32" s="164">
        <v>0</v>
      </c>
      <c r="N32" s="164">
        <v>0</v>
      </c>
      <c r="O32" s="164">
        <v>0</v>
      </c>
      <c r="P32" s="164">
        <v>0</v>
      </c>
      <c r="Q32" s="164">
        <v>0</v>
      </c>
      <c r="R32" s="164">
        <v>0</v>
      </c>
      <c r="S32" s="164">
        <v>0</v>
      </c>
      <c r="T32" s="164">
        <v>0</v>
      </c>
      <c r="U32" s="164">
        <v>0</v>
      </c>
      <c r="V32" s="164">
        <v>0</v>
      </c>
      <c r="W32" s="164">
        <v>0</v>
      </c>
      <c r="X32" s="164">
        <v>0</v>
      </c>
      <c r="Y32" s="164">
        <v>0</v>
      </c>
      <c r="Z32" s="164">
        <v>0</v>
      </c>
      <c r="AA32" s="164">
        <v>0</v>
      </c>
      <c r="AB32" s="164">
        <v>0</v>
      </c>
      <c r="AC32" s="164">
        <v>0</v>
      </c>
      <c r="AD32" s="164">
        <v>0</v>
      </c>
      <c r="AE32" s="164">
        <v>0</v>
      </c>
      <c r="AF32" s="164">
        <v>0</v>
      </c>
      <c r="AG32" s="164">
        <v>0</v>
      </c>
      <c r="AH32" s="164">
        <v>0</v>
      </c>
      <c r="AI32" s="164">
        <v>0</v>
      </c>
      <c r="AJ32" s="164">
        <v>0</v>
      </c>
      <c r="AK32" s="164">
        <v>0</v>
      </c>
      <c r="AL32" s="164">
        <v>0</v>
      </c>
      <c r="AM32" s="164">
        <v>0</v>
      </c>
      <c r="AN32" s="164">
        <v>0</v>
      </c>
      <c r="AO32" s="164">
        <v>0</v>
      </c>
      <c r="AP32" s="164">
        <v>0</v>
      </c>
      <c r="AQ32" s="165">
        <v>0</v>
      </c>
      <c r="AR32" s="164">
        <v>0</v>
      </c>
      <c r="AS32" s="164">
        <v>0</v>
      </c>
      <c r="AT32" s="164">
        <v>0</v>
      </c>
      <c r="AU32" s="164">
        <v>0</v>
      </c>
      <c r="AV32" s="164">
        <v>0</v>
      </c>
      <c r="AW32" s="164">
        <v>0</v>
      </c>
      <c r="AX32" s="164">
        <v>0</v>
      </c>
      <c r="AY32" s="164">
        <v>0</v>
      </c>
      <c r="AZ32" s="164">
        <v>0</v>
      </c>
      <c r="BA32" s="164">
        <v>0</v>
      </c>
      <c r="BB32" s="164">
        <v>0</v>
      </c>
      <c r="BC32" s="164">
        <v>0</v>
      </c>
      <c r="BD32" s="164">
        <v>0</v>
      </c>
      <c r="BE32" s="164">
        <v>0</v>
      </c>
      <c r="BF32" s="164">
        <v>0</v>
      </c>
      <c r="BG32" s="164">
        <v>0</v>
      </c>
      <c r="BH32" s="164">
        <v>0</v>
      </c>
      <c r="BI32" s="164">
        <v>0</v>
      </c>
      <c r="BJ32" s="164">
        <v>0</v>
      </c>
      <c r="BK32" s="164">
        <v>0</v>
      </c>
      <c r="BL32" s="164">
        <v>0</v>
      </c>
      <c r="BM32" s="164">
        <v>0</v>
      </c>
      <c r="BN32" s="164">
        <v>0</v>
      </c>
      <c r="BO32" s="164">
        <v>0</v>
      </c>
      <c r="BP32" s="164">
        <v>0</v>
      </c>
      <c r="BQ32" s="164">
        <v>0</v>
      </c>
      <c r="BR32" s="164">
        <v>0</v>
      </c>
      <c r="BS32" s="164">
        <v>0</v>
      </c>
      <c r="BT32" s="164">
        <v>0</v>
      </c>
      <c r="BU32" s="164">
        <v>0</v>
      </c>
      <c r="BV32" s="164">
        <v>0</v>
      </c>
      <c r="BW32" s="164">
        <v>0</v>
      </c>
      <c r="BX32" s="164">
        <v>0</v>
      </c>
      <c r="BY32" s="164">
        <v>0</v>
      </c>
      <c r="BZ32" s="164">
        <v>0</v>
      </c>
      <c r="CA32" s="164">
        <v>0</v>
      </c>
      <c r="CB32" s="164">
        <v>0</v>
      </c>
      <c r="CC32" s="164">
        <v>0</v>
      </c>
      <c r="CD32" s="164">
        <v>0</v>
      </c>
      <c r="CE32" s="164">
        <v>0</v>
      </c>
      <c r="CF32" s="164">
        <v>0</v>
      </c>
      <c r="CG32" s="164">
        <v>0</v>
      </c>
      <c r="CH32" s="164">
        <v>0</v>
      </c>
      <c r="CI32" s="164">
        <v>0</v>
      </c>
      <c r="CJ32" s="164">
        <v>0</v>
      </c>
      <c r="CK32" s="164">
        <v>0</v>
      </c>
      <c r="CL32" s="164">
        <v>0</v>
      </c>
      <c r="CM32" s="164">
        <v>0</v>
      </c>
      <c r="CN32" s="164">
        <v>0</v>
      </c>
      <c r="CO32" s="164">
        <v>0</v>
      </c>
      <c r="CP32" s="164">
        <v>0</v>
      </c>
      <c r="CQ32" s="164">
        <v>0</v>
      </c>
      <c r="CR32" s="164">
        <v>0</v>
      </c>
      <c r="CS32" s="164">
        <v>0</v>
      </c>
      <c r="CT32" s="164">
        <v>0</v>
      </c>
      <c r="CU32" s="164">
        <v>0</v>
      </c>
      <c r="CV32" s="164">
        <v>0</v>
      </c>
      <c r="CW32" s="164">
        <v>0</v>
      </c>
      <c r="CX32" s="164">
        <v>0</v>
      </c>
      <c r="CY32" s="164">
        <v>0</v>
      </c>
      <c r="CZ32" s="164">
        <v>0</v>
      </c>
      <c r="DA32" s="164">
        <v>0</v>
      </c>
      <c r="DB32" s="164">
        <v>0</v>
      </c>
      <c r="DC32" s="165">
        <v>0</v>
      </c>
      <c r="DE32" s="45">
        <f t="shared" si="21"/>
        <v>0</v>
      </c>
      <c r="DF32" s="45">
        <f t="shared" si="17"/>
        <v>0</v>
      </c>
      <c r="DG32">
        <f t="shared" si="20"/>
        <v>21</v>
      </c>
      <c r="DH32">
        <f>DG32/(100+DG32)</f>
        <v>0.17355371900826447</v>
      </c>
    </row>
    <row r="33" spans="1:112" ht="14.4">
      <c r="A33" s="123">
        <v>21</v>
      </c>
      <c r="B33" s="36" t="s">
        <v>22</v>
      </c>
      <c r="C33" s="15" t="s">
        <v>1</v>
      </c>
      <c r="D33" s="3"/>
      <c r="E33" s="3"/>
      <c r="F33" s="11">
        <f>SUM(F34:F41)+F42</f>
        <v>0</v>
      </c>
      <c r="G33" s="34">
        <f>SUMIF($H$5:$DC$5,"&lt;="&amp;PAL,$H33:$DC33)</f>
        <v>0</v>
      </c>
      <c r="H33" s="11">
        <f>SUM(H34:H41)+H42</f>
        <v>0</v>
      </c>
      <c r="I33" s="11">
        <f t="shared" ref="I33:BT33" si="22">SUM(I34:I41)+I42</f>
        <v>0</v>
      </c>
      <c r="J33" s="11">
        <f t="shared" si="22"/>
        <v>0</v>
      </c>
      <c r="K33" s="11">
        <f t="shared" si="22"/>
        <v>0</v>
      </c>
      <c r="L33" s="11">
        <f t="shared" si="22"/>
        <v>0</v>
      </c>
      <c r="M33" s="11">
        <f t="shared" si="22"/>
        <v>0</v>
      </c>
      <c r="N33" s="11">
        <f t="shared" si="22"/>
        <v>0</v>
      </c>
      <c r="O33" s="11">
        <f t="shared" si="22"/>
        <v>0</v>
      </c>
      <c r="P33" s="11">
        <f t="shared" si="22"/>
        <v>0</v>
      </c>
      <c r="Q33" s="11">
        <f t="shared" si="22"/>
        <v>0</v>
      </c>
      <c r="R33" s="11">
        <f t="shared" si="22"/>
        <v>0</v>
      </c>
      <c r="S33" s="11">
        <f t="shared" si="22"/>
        <v>0</v>
      </c>
      <c r="T33" s="11">
        <f t="shared" si="22"/>
        <v>0</v>
      </c>
      <c r="U33" s="11">
        <f t="shared" si="22"/>
        <v>0</v>
      </c>
      <c r="V33" s="11">
        <f t="shared" si="22"/>
        <v>0</v>
      </c>
      <c r="W33" s="11">
        <f t="shared" si="22"/>
        <v>0</v>
      </c>
      <c r="X33" s="11">
        <f t="shared" si="22"/>
        <v>0</v>
      </c>
      <c r="Y33" s="11">
        <f t="shared" si="22"/>
        <v>0</v>
      </c>
      <c r="Z33" s="11">
        <f t="shared" si="22"/>
        <v>0</v>
      </c>
      <c r="AA33" s="11">
        <f t="shared" si="22"/>
        <v>0</v>
      </c>
      <c r="AB33" s="11">
        <f t="shared" si="22"/>
        <v>0</v>
      </c>
      <c r="AC33" s="11">
        <f t="shared" si="22"/>
        <v>0</v>
      </c>
      <c r="AD33" s="11">
        <f t="shared" si="22"/>
        <v>0</v>
      </c>
      <c r="AE33" s="11">
        <f t="shared" si="22"/>
        <v>0</v>
      </c>
      <c r="AF33" s="11">
        <f t="shared" si="22"/>
        <v>0</v>
      </c>
      <c r="AG33" s="11">
        <f t="shared" si="22"/>
        <v>0</v>
      </c>
      <c r="AH33" s="11">
        <f t="shared" si="22"/>
        <v>0</v>
      </c>
      <c r="AI33" s="11">
        <f t="shared" si="22"/>
        <v>0</v>
      </c>
      <c r="AJ33" s="11">
        <f t="shared" si="22"/>
        <v>0</v>
      </c>
      <c r="AK33" s="11">
        <f t="shared" si="22"/>
        <v>0</v>
      </c>
      <c r="AL33" s="11">
        <f t="shared" si="22"/>
        <v>0</v>
      </c>
      <c r="AM33" s="11">
        <f t="shared" si="22"/>
        <v>0</v>
      </c>
      <c r="AN33" s="11">
        <f t="shared" si="22"/>
        <v>0</v>
      </c>
      <c r="AO33" s="11">
        <f t="shared" si="22"/>
        <v>0</v>
      </c>
      <c r="AP33" s="11">
        <f t="shared" si="22"/>
        <v>0</v>
      </c>
      <c r="AQ33" s="11">
        <f t="shared" si="22"/>
        <v>0</v>
      </c>
      <c r="AR33" s="11">
        <f t="shared" si="22"/>
        <v>0</v>
      </c>
      <c r="AS33" s="11">
        <f t="shared" si="22"/>
        <v>0</v>
      </c>
      <c r="AT33" s="11">
        <f t="shared" si="22"/>
        <v>0</v>
      </c>
      <c r="AU33" s="11">
        <f t="shared" si="22"/>
        <v>0</v>
      </c>
      <c r="AV33" s="11">
        <f t="shared" si="22"/>
        <v>0</v>
      </c>
      <c r="AW33" s="11">
        <f t="shared" si="22"/>
        <v>0</v>
      </c>
      <c r="AX33" s="11">
        <f t="shared" si="22"/>
        <v>0</v>
      </c>
      <c r="AY33" s="11">
        <f t="shared" si="22"/>
        <v>0</v>
      </c>
      <c r="AZ33" s="11">
        <f t="shared" si="22"/>
        <v>0</v>
      </c>
      <c r="BA33" s="11">
        <f t="shared" si="22"/>
        <v>0</v>
      </c>
      <c r="BB33" s="11">
        <f t="shared" si="22"/>
        <v>0</v>
      </c>
      <c r="BC33" s="11">
        <f t="shared" si="22"/>
        <v>0</v>
      </c>
      <c r="BD33" s="11">
        <f t="shared" si="22"/>
        <v>0</v>
      </c>
      <c r="BE33" s="11">
        <f t="shared" si="22"/>
        <v>0</v>
      </c>
      <c r="BF33" s="11">
        <f t="shared" si="22"/>
        <v>0</v>
      </c>
      <c r="BG33" s="11">
        <f t="shared" si="22"/>
        <v>0</v>
      </c>
      <c r="BH33" s="11">
        <f t="shared" si="22"/>
        <v>0</v>
      </c>
      <c r="BI33" s="11">
        <f t="shared" si="22"/>
        <v>0</v>
      </c>
      <c r="BJ33" s="11">
        <f t="shared" si="22"/>
        <v>0</v>
      </c>
      <c r="BK33" s="11">
        <f t="shared" si="22"/>
        <v>0</v>
      </c>
      <c r="BL33" s="11">
        <f t="shared" si="22"/>
        <v>0</v>
      </c>
      <c r="BM33" s="11">
        <f t="shared" si="22"/>
        <v>0</v>
      </c>
      <c r="BN33" s="11">
        <f t="shared" si="22"/>
        <v>0</v>
      </c>
      <c r="BO33" s="11">
        <f t="shared" si="22"/>
        <v>0</v>
      </c>
      <c r="BP33" s="11">
        <f t="shared" si="22"/>
        <v>0</v>
      </c>
      <c r="BQ33" s="11">
        <f t="shared" si="22"/>
        <v>0</v>
      </c>
      <c r="BR33" s="11">
        <f t="shared" si="22"/>
        <v>0</v>
      </c>
      <c r="BS33" s="11">
        <f t="shared" si="22"/>
        <v>0</v>
      </c>
      <c r="BT33" s="11">
        <f t="shared" si="22"/>
        <v>0</v>
      </c>
      <c r="BU33" s="11">
        <f t="shared" ref="BU33:DC33" si="23">SUM(BU34:BU41)+BU42</f>
        <v>0</v>
      </c>
      <c r="BV33" s="11">
        <f t="shared" si="23"/>
        <v>0</v>
      </c>
      <c r="BW33" s="11">
        <f t="shared" si="23"/>
        <v>0</v>
      </c>
      <c r="BX33" s="11">
        <f t="shared" si="23"/>
        <v>0</v>
      </c>
      <c r="BY33" s="11">
        <f t="shared" si="23"/>
        <v>0</v>
      </c>
      <c r="BZ33" s="11">
        <f t="shared" si="23"/>
        <v>0</v>
      </c>
      <c r="CA33" s="11">
        <f t="shared" si="23"/>
        <v>0</v>
      </c>
      <c r="CB33" s="11">
        <f t="shared" si="23"/>
        <v>0</v>
      </c>
      <c r="CC33" s="11">
        <f t="shared" si="23"/>
        <v>0</v>
      </c>
      <c r="CD33" s="11">
        <f t="shared" si="23"/>
        <v>0</v>
      </c>
      <c r="CE33" s="11">
        <f t="shared" si="23"/>
        <v>0</v>
      </c>
      <c r="CF33" s="11">
        <f t="shared" si="23"/>
        <v>0</v>
      </c>
      <c r="CG33" s="11">
        <f t="shared" si="23"/>
        <v>0</v>
      </c>
      <c r="CH33" s="11">
        <f t="shared" si="23"/>
        <v>0</v>
      </c>
      <c r="CI33" s="11">
        <f t="shared" si="23"/>
        <v>0</v>
      </c>
      <c r="CJ33" s="11">
        <f t="shared" si="23"/>
        <v>0</v>
      </c>
      <c r="CK33" s="11">
        <f t="shared" si="23"/>
        <v>0</v>
      </c>
      <c r="CL33" s="11">
        <f t="shared" si="23"/>
        <v>0</v>
      </c>
      <c r="CM33" s="11">
        <f t="shared" si="23"/>
        <v>0</v>
      </c>
      <c r="CN33" s="11">
        <f t="shared" si="23"/>
        <v>0</v>
      </c>
      <c r="CO33" s="11">
        <f t="shared" si="23"/>
        <v>0</v>
      </c>
      <c r="CP33" s="11">
        <f t="shared" si="23"/>
        <v>0</v>
      </c>
      <c r="CQ33" s="11">
        <f t="shared" si="23"/>
        <v>0</v>
      </c>
      <c r="CR33" s="11">
        <f t="shared" si="23"/>
        <v>0</v>
      </c>
      <c r="CS33" s="11">
        <f t="shared" si="23"/>
        <v>0</v>
      </c>
      <c r="CT33" s="11">
        <f t="shared" si="23"/>
        <v>0</v>
      </c>
      <c r="CU33" s="11">
        <f t="shared" si="23"/>
        <v>0</v>
      </c>
      <c r="CV33" s="11">
        <f t="shared" si="23"/>
        <v>0</v>
      </c>
      <c r="CW33" s="11">
        <f t="shared" si="23"/>
        <v>0</v>
      </c>
      <c r="CX33" s="11">
        <f t="shared" si="23"/>
        <v>0</v>
      </c>
      <c r="CY33" s="11">
        <f t="shared" si="23"/>
        <v>0</v>
      </c>
      <c r="CZ33" s="11">
        <f t="shared" si="23"/>
        <v>0</v>
      </c>
      <c r="DA33" s="11">
        <f t="shared" si="23"/>
        <v>0</v>
      </c>
      <c r="DB33" s="11">
        <f t="shared" si="23"/>
        <v>0</v>
      </c>
      <c r="DC33" s="11">
        <f t="shared" si="23"/>
        <v>0</v>
      </c>
      <c r="DF33" s="45">
        <f t="shared" si="17"/>
        <v>0</v>
      </c>
    </row>
    <row r="34" spans="1:112" ht="14.4">
      <c r="A34" s="123">
        <v>22</v>
      </c>
      <c r="B34" s="5" t="str">
        <f>$B$33&amp;"1."</f>
        <v>D.3.1.</v>
      </c>
      <c r="C34" s="163" t="s">
        <v>41</v>
      </c>
      <c r="D34" s="6"/>
      <c r="E34" s="191">
        <v>0.21</v>
      </c>
      <c r="F34" s="34">
        <f>H34+NPV(FD,I34:INDEX(I34:DC34,PAL))</f>
        <v>0</v>
      </c>
      <c r="G34" s="34">
        <f>SUMIF($H$5:$DC$5,"&lt;="&amp;PAL,$H34:$DC34)</f>
        <v>0</v>
      </c>
      <c r="H34" s="37">
        <v>0</v>
      </c>
      <c r="I34" s="37">
        <v>0</v>
      </c>
      <c r="J34" s="37">
        <v>0</v>
      </c>
      <c r="K34" s="37">
        <v>0</v>
      </c>
      <c r="L34" s="37">
        <v>0</v>
      </c>
      <c r="M34" s="37">
        <v>0</v>
      </c>
      <c r="N34" s="37">
        <v>0</v>
      </c>
      <c r="O34" s="37">
        <v>0</v>
      </c>
      <c r="P34" s="37">
        <v>0</v>
      </c>
      <c r="Q34" s="37">
        <v>0</v>
      </c>
      <c r="R34" s="37">
        <v>0</v>
      </c>
      <c r="S34" s="37">
        <v>0</v>
      </c>
      <c r="T34" s="37">
        <v>0</v>
      </c>
      <c r="U34" s="37">
        <v>0</v>
      </c>
      <c r="V34" s="37">
        <v>0</v>
      </c>
      <c r="W34" s="37">
        <v>0</v>
      </c>
      <c r="X34" s="37">
        <v>0</v>
      </c>
      <c r="Y34" s="37">
        <v>0</v>
      </c>
      <c r="Z34" s="37">
        <v>0</v>
      </c>
      <c r="AA34" s="37">
        <v>0</v>
      </c>
      <c r="AB34" s="37">
        <v>0</v>
      </c>
      <c r="AC34" s="37">
        <v>0</v>
      </c>
      <c r="AD34" s="37">
        <v>0</v>
      </c>
      <c r="AE34" s="37">
        <v>0</v>
      </c>
      <c r="AF34" s="37">
        <v>0</v>
      </c>
      <c r="AG34" s="37">
        <v>0</v>
      </c>
      <c r="AH34" s="37">
        <v>0</v>
      </c>
      <c r="AI34" s="37">
        <v>0</v>
      </c>
      <c r="AJ34" s="37">
        <v>0</v>
      </c>
      <c r="AK34" s="37">
        <v>0</v>
      </c>
      <c r="AL34" s="37">
        <v>0</v>
      </c>
      <c r="AM34" s="37">
        <v>0</v>
      </c>
      <c r="AN34" s="37">
        <v>0</v>
      </c>
      <c r="AO34" s="37">
        <v>0</v>
      </c>
      <c r="AP34" s="37">
        <v>0</v>
      </c>
      <c r="AQ34" s="37">
        <v>0</v>
      </c>
      <c r="AR34" s="37">
        <v>0</v>
      </c>
      <c r="AS34" s="37">
        <v>0</v>
      </c>
      <c r="AT34" s="37">
        <v>0</v>
      </c>
      <c r="AU34" s="37">
        <v>0</v>
      </c>
      <c r="AV34" s="37">
        <v>0</v>
      </c>
      <c r="AW34" s="37">
        <v>0</v>
      </c>
      <c r="AX34" s="37">
        <v>0</v>
      </c>
      <c r="AY34" s="37">
        <v>0</v>
      </c>
      <c r="AZ34" s="37">
        <v>0</v>
      </c>
      <c r="BA34" s="37">
        <v>0</v>
      </c>
      <c r="BB34" s="37">
        <v>0</v>
      </c>
      <c r="BC34" s="37">
        <v>0</v>
      </c>
      <c r="BD34" s="37">
        <v>0</v>
      </c>
      <c r="BE34" s="37">
        <v>0</v>
      </c>
      <c r="BF34" s="37">
        <v>0</v>
      </c>
      <c r="BG34" s="37">
        <v>0</v>
      </c>
      <c r="BH34" s="37">
        <v>0</v>
      </c>
      <c r="BI34" s="37">
        <v>0</v>
      </c>
      <c r="BJ34" s="37">
        <v>0</v>
      </c>
      <c r="BK34" s="37">
        <v>0</v>
      </c>
      <c r="BL34" s="37">
        <v>0</v>
      </c>
      <c r="BM34" s="37">
        <v>0</v>
      </c>
      <c r="BN34" s="37">
        <v>0</v>
      </c>
      <c r="BO34" s="37">
        <v>0</v>
      </c>
      <c r="BP34" s="37">
        <v>0</v>
      </c>
      <c r="BQ34" s="37">
        <v>0</v>
      </c>
      <c r="BR34" s="37">
        <v>0</v>
      </c>
      <c r="BS34" s="37">
        <v>0</v>
      </c>
      <c r="BT34" s="37">
        <v>0</v>
      </c>
      <c r="BU34" s="37">
        <v>0</v>
      </c>
      <c r="BV34" s="37">
        <v>0</v>
      </c>
      <c r="BW34" s="37">
        <v>0</v>
      </c>
      <c r="BX34" s="37">
        <v>0</v>
      </c>
      <c r="BY34" s="37">
        <v>0</v>
      </c>
      <c r="BZ34" s="37">
        <v>0</v>
      </c>
      <c r="CA34" s="37">
        <v>0</v>
      </c>
      <c r="CB34" s="37">
        <v>0</v>
      </c>
      <c r="CC34" s="37">
        <v>0</v>
      </c>
      <c r="CD34" s="37">
        <v>0</v>
      </c>
      <c r="CE34" s="37">
        <v>0</v>
      </c>
      <c r="CF34" s="37">
        <v>0</v>
      </c>
      <c r="CG34" s="37">
        <v>0</v>
      </c>
      <c r="CH34" s="37">
        <v>0</v>
      </c>
      <c r="CI34" s="37">
        <v>0</v>
      </c>
      <c r="CJ34" s="37">
        <v>0</v>
      </c>
      <c r="CK34" s="37">
        <v>0</v>
      </c>
      <c r="CL34" s="37">
        <v>0</v>
      </c>
      <c r="CM34" s="37">
        <v>0</v>
      </c>
      <c r="CN34" s="37">
        <v>0</v>
      </c>
      <c r="CO34" s="37">
        <v>0</v>
      </c>
      <c r="CP34" s="37">
        <v>0</v>
      </c>
      <c r="CQ34" s="37">
        <v>0</v>
      </c>
      <c r="CR34" s="37">
        <v>0</v>
      </c>
      <c r="CS34" s="37">
        <v>0</v>
      </c>
      <c r="CT34" s="37">
        <v>0</v>
      </c>
      <c r="CU34" s="37">
        <v>0</v>
      </c>
      <c r="CV34" s="37">
        <v>0</v>
      </c>
      <c r="CW34" s="37">
        <v>0</v>
      </c>
      <c r="CX34" s="37">
        <v>0</v>
      </c>
      <c r="CY34" s="37">
        <v>0</v>
      </c>
      <c r="CZ34" s="37">
        <v>0</v>
      </c>
      <c r="DA34" s="37">
        <v>0</v>
      </c>
      <c r="DB34" s="37">
        <v>0</v>
      </c>
      <c r="DC34" s="37">
        <v>0</v>
      </c>
      <c r="DE34" s="45">
        <f>COUNTBLANK(H34:DC34)</f>
        <v>0</v>
      </c>
      <c r="DF34" s="45">
        <f t="shared" si="17"/>
        <v>0</v>
      </c>
      <c r="DG34">
        <f t="shared" ref="DG34:DG43" si="24">IF(ISNUMBER(E34),E34*100,0)</f>
        <v>21</v>
      </c>
      <c r="DH34">
        <v>0</v>
      </c>
    </row>
    <row r="35" spans="1:112" ht="14.4">
      <c r="A35" s="123">
        <v>23</v>
      </c>
      <c r="B35" s="5" t="str">
        <f>$B$33&amp;"2."</f>
        <v>D.3.2.</v>
      </c>
      <c r="C35" s="163" t="s">
        <v>41</v>
      </c>
      <c r="D35" s="6"/>
      <c r="E35" s="191">
        <v>0.21</v>
      </c>
      <c r="F35" s="34">
        <f>H35+NPV(FD,I35:INDEX(I35:DC35,PAL))</f>
        <v>0</v>
      </c>
      <c r="G35" s="34">
        <f>SUMIF($H$5:$DC$5,"&lt;="&amp;PAL,$H35:$DC35)</f>
        <v>0</v>
      </c>
      <c r="H35" s="37">
        <v>0</v>
      </c>
      <c r="I35" s="37">
        <v>0</v>
      </c>
      <c r="J35" s="37">
        <v>0</v>
      </c>
      <c r="K35" s="37">
        <v>0</v>
      </c>
      <c r="L35" s="37">
        <v>0</v>
      </c>
      <c r="M35" s="37">
        <v>0</v>
      </c>
      <c r="N35" s="37">
        <v>0</v>
      </c>
      <c r="O35" s="37">
        <v>0</v>
      </c>
      <c r="P35" s="37">
        <v>0</v>
      </c>
      <c r="Q35" s="37">
        <v>0</v>
      </c>
      <c r="R35" s="37">
        <v>0</v>
      </c>
      <c r="S35" s="37">
        <v>0</v>
      </c>
      <c r="T35" s="37">
        <v>0</v>
      </c>
      <c r="U35" s="37">
        <v>0</v>
      </c>
      <c r="V35" s="37">
        <v>0</v>
      </c>
      <c r="W35" s="37">
        <v>0</v>
      </c>
      <c r="X35" s="37">
        <v>0</v>
      </c>
      <c r="Y35" s="37">
        <v>0</v>
      </c>
      <c r="Z35" s="37">
        <v>0</v>
      </c>
      <c r="AA35" s="37">
        <v>0</v>
      </c>
      <c r="AB35" s="37">
        <v>0</v>
      </c>
      <c r="AC35" s="37">
        <v>0</v>
      </c>
      <c r="AD35" s="37">
        <v>0</v>
      </c>
      <c r="AE35" s="37">
        <v>0</v>
      </c>
      <c r="AF35" s="37">
        <v>0</v>
      </c>
      <c r="AG35" s="37">
        <v>0</v>
      </c>
      <c r="AH35" s="37">
        <v>0</v>
      </c>
      <c r="AI35" s="37">
        <v>0</v>
      </c>
      <c r="AJ35" s="37">
        <v>0</v>
      </c>
      <c r="AK35" s="37">
        <v>0</v>
      </c>
      <c r="AL35" s="37">
        <v>0</v>
      </c>
      <c r="AM35" s="37">
        <v>0</v>
      </c>
      <c r="AN35" s="37">
        <v>0</v>
      </c>
      <c r="AO35" s="37">
        <v>0</v>
      </c>
      <c r="AP35" s="37">
        <v>0</v>
      </c>
      <c r="AQ35" s="37">
        <v>0</v>
      </c>
      <c r="AR35" s="37">
        <v>0</v>
      </c>
      <c r="AS35" s="37">
        <v>0</v>
      </c>
      <c r="AT35" s="37">
        <v>0</v>
      </c>
      <c r="AU35" s="37">
        <v>0</v>
      </c>
      <c r="AV35" s="37">
        <v>0</v>
      </c>
      <c r="AW35" s="37">
        <v>0</v>
      </c>
      <c r="AX35" s="37">
        <v>0</v>
      </c>
      <c r="AY35" s="37">
        <v>0</v>
      </c>
      <c r="AZ35" s="37">
        <v>0</v>
      </c>
      <c r="BA35" s="37">
        <v>0</v>
      </c>
      <c r="BB35" s="37">
        <v>0</v>
      </c>
      <c r="BC35" s="37">
        <v>0</v>
      </c>
      <c r="BD35" s="37">
        <v>0</v>
      </c>
      <c r="BE35" s="37">
        <v>0</v>
      </c>
      <c r="BF35" s="37">
        <v>0</v>
      </c>
      <c r="BG35" s="37">
        <v>0</v>
      </c>
      <c r="BH35" s="37">
        <v>0</v>
      </c>
      <c r="BI35" s="37">
        <v>0</v>
      </c>
      <c r="BJ35" s="37">
        <v>0</v>
      </c>
      <c r="BK35" s="37">
        <v>0</v>
      </c>
      <c r="BL35" s="37">
        <v>0</v>
      </c>
      <c r="BM35" s="37">
        <v>0</v>
      </c>
      <c r="BN35" s="37">
        <v>0</v>
      </c>
      <c r="BO35" s="37">
        <v>0</v>
      </c>
      <c r="BP35" s="37">
        <v>0</v>
      </c>
      <c r="BQ35" s="37">
        <v>0</v>
      </c>
      <c r="BR35" s="37">
        <v>0</v>
      </c>
      <c r="BS35" s="37">
        <v>0</v>
      </c>
      <c r="BT35" s="37">
        <v>0</v>
      </c>
      <c r="BU35" s="37">
        <v>0</v>
      </c>
      <c r="BV35" s="37">
        <v>0</v>
      </c>
      <c r="BW35" s="37">
        <v>0</v>
      </c>
      <c r="BX35" s="37">
        <v>0</v>
      </c>
      <c r="BY35" s="37">
        <v>0</v>
      </c>
      <c r="BZ35" s="37">
        <v>0</v>
      </c>
      <c r="CA35" s="37">
        <v>0</v>
      </c>
      <c r="CB35" s="37">
        <v>0</v>
      </c>
      <c r="CC35" s="37">
        <v>0</v>
      </c>
      <c r="CD35" s="37">
        <v>0</v>
      </c>
      <c r="CE35" s="37">
        <v>0</v>
      </c>
      <c r="CF35" s="37">
        <v>0</v>
      </c>
      <c r="CG35" s="37">
        <v>0</v>
      </c>
      <c r="CH35" s="37">
        <v>0</v>
      </c>
      <c r="CI35" s="37">
        <v>0</v>
      </c>
      <c r="CJ35" s="37">
        <v>0</v>
      </c>
      <c r="CK35" s="37">
        <v>0</v>
      </c>
      <c r="CL35" s="37">
        <v>0</v>
      </c>
      <c r="CM35" s="37">
        <v>0</v>
      </c>
      <c r="CN35" s="37">
        <v>0</v>
      </c>
      <c r="CO35" s="37">
        <v>0</v>
      </c>
      <c r="CP35" s="37">
        <v>0</v>
      </c>
      <c r="CQ35" s="37">
        <v>0</v>
      </c>
      <c r="CR35" s="37">
        <v>0</v>
      </c>
      <c r="CS35" s="37">
        <v>0</v>
      </c>
      <c r="CT35" s="37">
        <v>0</v>
      </c>
      <c r="CU35" s="37">
        <v>0</v>
      </c>
      <c r="CV35" s="37">
        <v>0</v>
      </c>
      <c r="CW35" s="37">
        <v>0</v>
      </c>
      <c r="CX35" s="37">
        <v>0</v>
      </c>
      <c r="CY35" s="37">
        <v>0</v>
      </c>
      <c r="CZ35" s="37">
        <v>0</v>
      </c>
      <c r="DA35" s="37">
        <v>0</v>
      </c>
      <c r="DB35" s="37">
        <v>0</v>
      </c>
      <c r="DC35" s="37">
        <v>0</v>
      </c>
      <c r="DE35" s="45">
        <f t="shared" ref="DE35:DE43" si="25">COUNTBLANK(H35:DC35)</f>
        <v>0</v>
      </c>
      <c r="DF35" s="45">
        <f t="shared" si="17"/>
        <v>0</v>
      </c>
      <c r="DG35">
        <f t="shared" si="24"/>
        <v>21</v>
      </c>
      <c r="DH35">
        <v>0</v>
      </c>
    </row>
    <row r="36" spans="1:112" ht="14.4">
      <c r="A36" s="123">
        <v>24</v>
      </c>
      <c r="B36" s="5" t="str">
        <f>$B$33&amp;"3."</f>
        <v>D.3.3.</v>
      </c>
      <c r="C36" s="163" t="s">
        <v>41</v>
      </c>
      <c r="D36" s="6"/>
      <c r="E36" s="191">
        <v>0.21</v>
      </c>
      <c r="F36" s="34">
        <f>H36+NPV(FD,I36:INDEX(I36:DC36,PAL))</f>
        <v>0</v>
      </c>
      <c r="G36" s="34">
        <f>SUMIF($H$5:$DC$5,"&lt;="&amp;PAL,$H36:$DC36)</f>
        <v>0</v>
      </c>
      <c r="H36" s="37">
        <v>0</v>
      </c>
      <c r="I36" s="37">
        <v>0</v>
      </c>
      <c r="J36" s="37">
        <v>0</v>
      </c>
      <c r="K36" s="37">
        <v>0</v>
      </c>
      <c r="L36" s="37">
        <v>0</v>
      </c>
      <c r="M36" s="37">
        <v>0</v>
      </c>
      <c r="N36" s="37">
        <v>0</v>
      </c>
      <c r="O36" s="37">
        <v>0</v>
      </c>
      <c r="P36" s="37">
        <v>0</v>
      </c>
      <c r="Q36" s="37">
        <v>0</v>
      </c>
      <c r="R36" s="37">
        <v>0</v>
      </c>
      <c r="S36" s="37">
        <v>0</v>
      </c>
      <c r="T36" s="37">
        <v>0</v>
      </c>
      <c r="U36" s="37">
        <v>0</v>
      </c>
      <c r="V36" s="37">
        <v>0</v>
      </c>
      <c r="W36" s="37">
        <v>0</v>
      </c>
      <c r="X36" s="37">
        <v>0</v>
      </c>
      <c r="Y36" s="37">
        <v>0</v>
      </c>
      <c r="Z36" s="37">
        <v>0</v>
      </c>
      <c r="AA36" s="37">
        <v>0</v>
      </c>
      <c r="AB36" s="37">
        <v>0</v>
      </c>
      <c r="AC36" s="37">
        <v>0</v>
      </c>
      <c r="AD36" s="37">
        <v>0</v>
      </c>
      <c r="AE36" s="37">
        <v>0</v>
      </c>
      <c r="AF36" s="37">
        <v>0</v>
      </c>
      <c r="AG36" s="37">
        <v>0</v>
      </c>
      <c r="AH36" s="37">
        <v>0</v>
      </c>
      <c r="AI36" s="37">
        <v>0</v>
      </c>
      <c r="AJ36" s="37">
        <v>0</v>
      </c>
      <c r="AK36" s="37">
        <v>0</v>
      </c>
      <c r="AL36" s="37">
        <v>0</v>
      </c>
      <c r="AM36" s="37">
        <v>0</v>
      </c>
      <c r="AN36" s="37">
        <v>0</v>
      </c>
      <c r="AO36" s="37">
        <v>0</v>
      </c>
      <c r="AP36" s="37">
        <v>0</v>
      </c>
      <c r="AQ36" s="37">
        <v>0</v>
      </c>
      <c r="AR36" s="37">
        <v>0</v>
      </c>
      <c r="AS36" s="37">
        <v>0</v>
      </c>
      <c r="AT36" s="37">
        <v>0</v>
      </c>
      <c r="AU36" s="37">
        <v>0</v>
      </c>
      <c r="AV36" s="37">
        <v>0</v>
      </c>
      <c r="AW36" s="37">
        <v>0</v>
      </c>
      <c r="AX36" s="37">
        <v>0</v>
      </c>
      <c r="AY36" s="37">
        <v>0</v>
      </c>
      <c r="AZ36" s="37">
        <v>0</v>
      </c>
      <c r="BA36" s="37">
        <v>0</v>
      </c>
      <c r="BB36" s="37">
        <v>0</v>
      </c>
      <c r="BC36" s="37">
        <v>0</v>
      </c>
      <c r="BD36" s="37">
        <v>0</v>
      </c>
      <c r="BE36" s="37">
        <v>0</v>
      </c>
      <c r="BF36" s="37">
        <v>0</v>
      </c>
      <c r="BG36" s="37">
        <v>0</v>
      </c>
      <c r="BH36" s="37">
        <v>0</v>
      </c>
      <c r="BI36" s="37">
        <v>0</v>
      </c>
      <c r="BJ36" s="37">
        <v>0</v>
      </c>
      <c r="BK36" s="37">
        <v>0</v>
      </c>
      <c r="BL36" s="37">
        <v>0</v>
      </c>
      <c r="BM36" s="37">
        <v>0</v>
      </c>
      <c r="BN36" s="37">
        <v>0</v>
      </c>
      <c r="BO36" s="37">
        <v>0</v>
      </c>
      <c r="BP36" s="37">
        <v>0</v>
      </c>
      <c r="BQ36" s="37">
        <v>0</v>
      </c>
      <c r="BR36" s="37">
        <v>0</v>
      </c>
      <c r="BS36" s="37">
        <v>0</v>
      </c>
      <c r="BT36" s="37">
        <v>0</v>
      </c>
      <c r="BU36" s="37">
        <v>0</v>
      </c>
      <c r="BV36" s="37">
        <v>0</v>
      </c>
      <c r="BW36" s="37">
        <v>0</v>
      </c>
      <c r="BX36" s="37">
        <v>0</v>
      </c>
      <c r="BY36" s="37">
        <v>0</v>
      </c>
      <c r="BZ36" s="37">
        <v>0</v>
      </c>
      <c r="CA36" s="37">
        <v>0</v>
      </c>
      <c r="CB36" s="37">
        <v>0</v>
      </c>
      <c r="CC36" s="37">
        <v>0</v>
      </c>
      <c r="CD36" s="37">
        <v>0</v>
      </c>
      <c r="CE36" s="37">
        <v>0</v>
      </c>
      <c r="CF36" s="37">
        <v>0</v>
      </c>
      <c r="CG36" s="37">
        <v>0</v>
      </c>
      <c r="CH36" s="37">
        <v>0</v>
      </c>
      <c r="CI36" s="37">
        <v>0</v>
      </c>
      <c r="CJ36" s="37">
        <v>0</v>
      </c>
      <c r="CK36" s="37">
        <v>0</v>
      </c>
      <c r="CL36" s="37">
        <v>0</v>
      </c>
      <c r="CM36" s="37">
        <v>0</v>
      </c>
      <c r="CN36" s="37">
        <v>0</v>
      </c>
      <c r="CO36" s="37">
        <v>0</v>
      </c>
      <c r="CP36" s="37">
        <v>0</v>
      </c>
      <c r="CQ36" s="37">
        <v>0</v>
      </c>
      <c r="CR36" s="37">
        <v>0</v>
      </c>
      <c r="CS36" s="37">
        <v>0</v>
      </c>
      <c r="CT36" s="37">
        <v>0</v>
      </c>
      <c r="CU36" s="37">
        <v>0</v>
      </c>
      <c r="CV36" s="37">
        <v>0</v>
      </c>
      <c r="CW36" s="37">
        <v>0</v>
      </c>
      <c r="CX36" s="37">
        <v>0</v>
      </c>
      <c r="CY36" s="37">
        <v>0</v>
      </c>
      <c r="CZ36" s="37">
        <v>0</v>
      </c>
      <c r="DA36" s="37">
        <v>0</v>
      </c>
      <c r="DB36" s="37">
        <v>0</v>
      </c>
      <c r="DC36" s="37">
        <v>0</v>
      </c>
      <c r="DE36" s="45">
        <f t="shared" si="25"/>
        <v>0</v>
      </c>
      <c r="DF36" s="45">
        <f t="shared" si="17"/>
        <v>0</v>
      </c>
      <c r="DG36">
        <f t="shared" si="24"/>
        <v>21</v>
      </c>
      <c r="DH36">
        <v>0</v>
      </c>
    </row>
    <row r="37" spans="1:112" ht="14.4">
      <c r="A37" s="123">
        <v>25</v>
      </c>
      <c r="B37" s="5" t="str">
        <f>$B$33&amp;"4."</f>
        <v>D.3.4.</v>
      </c>
      <c r="C37" s="163" t="s">
        <v>41</v>
      </c>
      <c r="D37" s="6"/>
      <c r="E37" s="191">
        <v>0.21</v>
      </c>
      <c r="F37" s="34">
        <f>H37+NPV(FD,I37:INDEX(I37:DC37,PAL))</f>
        <v>0</v>
      </c>
      <c r="G37" s="34">
        <f>SUMIF($H$5:$DC$5,"&lt;="&amp;PAL,$H37:$DC37)</f>
        <v>0</v>
      </c>
      <c r="H37" s="37">
        <v>0</v>
      </c>
      <c r="I37" s="37">
        <v>0</v>
      </c>
      <c r="J37" s="37">
        <v>0</v>
      </c>
      <c r="K37" s="37">
        <v>0</v>
      </c>
      <c r="L37" s="37">
        <v>0</v>
      </c>
      <c r="M37" s="37">
        <v>0</v>
      </c>
      <c r="N37" s="37">
        <v>0</v>
      </c>
      <c r="O37" s="37">
        <v>0</v>
      </c>
      <c r="P37" s="37">
        <v>0</v>
      </c>
      <c r="Q37" s="37">
        <v>0</v>
      </c>
      <c r="R37" s="37">
        <v>0</v>
      </c>
      <c r="S37" s="37">
        <v>0</v>
      </c>
      <c r="T37" s="37">
        <v>0</v>
      </c>
      <c r="U37" s="37">
        <v>0</v>
      </c>
      <c r="V37" s="37">
        <v>0</v>
      </c>
      <c r="W37" s="37">
        <v>0</v>
      </c>
      <c r="X37" s="37">
        <v>0</v>
      </c>
      <c r="Y37" s="37">
        <v>0</v>
      </c>
      <c r="Z37" s="37">
        <v>0</v>
      </c>
      <c r="AA37" s="37">
        <v>0</v>
      </c>
      <c r="AB37" s="37">
        <v>0</v>
      </c>
      <c r="AC37" s="37">
        <v>0</v>
      </c>
      <c r="AD37" s="37">
        <v>0</v>
      </c>
      <c r="AE37" s="37">
        <v>0</v>
      </c>
      <c r="AF37" s="37">
        <v>0</v>
      </c>
      <c r="AG37" s="37">
        <v>0</v>
      </c>
      <c r="AH37" s="37">
        <v>0</v>
      </c>
      <c r="AI37" s="37">
        <v>0</v>
      </c>
      <c r="AJ37" s="37">
        <v>0</v>
      </c>
      <c r="AK37" s="37">
        <v>0</v>
      </c>
      <c r="AL37" s="37">
        <v>0</v>
      </c>
      <c r="AM37" s="37">
        <v>0</v>
      </c>
      <c r="AN37" s="37">
        <v>0</v>
      </c>
      <c r="AO37" s="37">
        <v>0</v>
      </c>
      <c r="AP37" s="37">
        <v>0</v>
      </c>
      <c r="AQ37" s="37">
        <v>0</v>
      </c>
      <c r="AR37" s="37">
        <v>0</v>
      </c>
      <c r="AS37" s="37">
        <v>0</v>
      </c>
      <c r="AT37" s="37">
        <v>0</v>
      </c>
      <c r="AU37" s="37">
        <v>0</v>
      </c>
      <c r="AV37" s="37">
        <v>0</v>
      </c>
      <c r="AW37" s="37">
        <v>0</v>
      </c>
      <c r="AX37" s="37">
        <v>0</v>
      </c>
      <c r="AY37" s="37">
        <v>0</v>
      </c>
      <c r="AZ37" s="37">
        <v>0</v>
      </c>
      <c r="BA37" s="37">
        <v>0</v>
      </c>
      <c r="BB37" s="37">
        <v>0</v>
      </c>
      <c r="BC37" s="37">
        <v>0</v>
      </c>
      <c r="BD37" s="37">
        <v>0</v>
      </c>
      <c r="BE37" s="37">
        <v>0</v>
      </c>
      <c r="BF37" s="37">
        <v>0</v>
      </c>
      <c r="BG37" s="37">
        <v>0</v>
      </c>
      <c r="BH37" s="37">
        <v>0</v>
      </c>
      <c r="BI37" s="37">
        <v>0</v>
      </c>
      <c r="BJ37" s="37">
        <v>0</v>
      </c>
      <c r="BK37" s="37">
        <v>0</v>
      </c>
      <c r="BL37" s="37">
        <v>0</v>
      </c>
      <c r="BM37" s="37">
        <v>0</v>
      </c>
      <c r="BN37" s="37">
        <v>0</v>
      </c>
      <c r="BO37" s="37">
        <v>0</v>
      </c>
      <c r="BP37" s="37">
        <v>0</v>
      </c>
      <c r="BQ37" s="37">
        <v>0</v>
      </c>
      <c r="BR37" s="37">
        <v>0</v>
      </c>
      <c r="BS37" s="37">
        <v>0</v>
      </c>
      <c r="BT37" s="37">
        <v>0</v>
      </c>
      <c r="BU37" s="37">
        <v>0</v>
      </c>
      <c r="BV37" s="37">
        <v>0</v>
      </c>
      <c r="BW37" s="37">
        <v>0</v>
      </c>
      <c r="BX37" s="37">
        <v>0</v>
      </c>
      <c r="BY37" s="37">
        <v>0</v>
      </c>
      <c r="BZ37" s="37">
        <v>0</v>
      </c>
      <c r="CA37" s="37">
        <v>0</v>
      </c>
      <c r="CB37" s="37">
        <v>0</v>
      </c>
      <c r="CC37" s="37">
        <v>0</v>
      </c>
      <c r="CD37" s="37">
        <v>0</v>
      </c>
      <c r="CE37" s="37">
        <v>0</v>
      </c>
      <c r="CF37" s="37">
        <v>0</v>
      </c>
      <c r="CG37" s="37">
        <v>0</v>
      </c>
      <c r="CH37" s="37">
        <v>0</v>
      </c>
      <c r="CI37" s="37">
        <v>0</v>
      </c>
      <c r="CJ37" s="37">
        <v>0</v>
      </c>
      <c r="CK37" s="37">
        <v>0</v>
      </c>
      <c r="CL37" s="37">
        <v>0</v>
      </c>
      <c r="CM37" s="37">
        <v>0</v>
      </c>
      <c r="CN37" s="37">
        <v>0</v>
      </c>
      <c r="CO37" s="37">
        <v>0</v>
      </c>
      <c r="CP37" s="37">
        <v>0</v>
      </c>
      <c r="CQ37" s="37">
        <v>0</v>
      </c>
      <c r="CR37" s="37">
        <v>0</v>
      </c>
      <c r="CS37" s="37">
        <v>0</v>
      </c>
      <c r="CT37" s="37">
        <v>0</v>
      </c>
      <c r="CU37" s="37">
        <v>0</v>
      </c>
      <c r="CV37" s="37">
        <v>0</v>
      </c>
      <c r="CW37" s="37">
        <v>0</v>
      </c>
      <c r="CX37" s="37">
        <v>0</v>
      </c>
      <c r="CY37" s="37">
        <v>0</v>
      </c>
      <c r="CZ37" s="37">
        <v>0</v>
      </c>
      <c r="DA37" s="37">
        <v>0</v>
      </c>
      <c r="DB37" s="37">
        <v>0</v>
      </c>
      <c r="DC37" s="37">
        <v>0</v>
      </c>
      <c r="DE37" s="45">
        <f t="shared" si="25"/>
        <v>0</v>
      </c>
      <c r="DF37" s="45">
        <f t="shared" si="17"/>
        <v>0</v>
      </c>
      <c r="DG37">
        <f t="shared" si="24"/>
        <v>21</v>
      </c>
      <c r="DH37">
        <v>0</v>
      </c>
    </row>
    <row r="38" spans="1:112" ht="14.4">
      <c r="A38" s="123">
        <v>26</v>
      </c>
      <c r="B38" s="5" t="str">
        <f>$B$33&amp;"5."</f>
        <v>D.3.5.</v>
      </c>
      <c r="C38" s="163" t="s">
        <v>41</v>
      </c>
      <c r="D38" s="6"/>
      <c r="E38" s="191">
        <v>0.21</v>
      </c>
      <c r="F38" s="34">
        <f>H38+NPV(FD,I38:INDEX(I38:DC38,PAL))</f>
        <v>0</v>
      </c>
      <c r="G38" s="34">
        <f>SUMIF($H$5:$DC$5,"&lt;="&amp;PAL,$H38:$DC38)</f>
        <v>0</v>
      </c>
      <c r="H38" s="37">
        <v>0</v>
      </c>
      <c r="I38" s="37">
        <v>0</v>
      </c>
      <c r="J38" s="37">
        <v>0</v>
      </c>
      <c r="K38" s="37">
        <v>0</v>
      </c>
      <c r="L38" s="37">
        <v>0</v>
      </c>
      <c r="M38" s="37">
        <v>0</v>
      </c>
      <c r="N38" s="37">
        <v>0</v>
      </c>
      <c r="O38" s="37">
        <v>0</v>
      </c>
      <c r="P38" s="37">
        <v>0</v>
      </c>
      <c r="Q38" s="37">
        <v>0</v>
      </c>
      <c r="R38" s="37">
        <v>0</v>
      </c>
      <c r="S38" s="37">
        <v>0</v>
      </c>
      <c r="T38" s="37">
        <v>0</v>
      </c>
      <c r="U38" s="37">
        <v>0</v>
      </c>
      <c r="V38" s="37">
        <v>0</v>
      </c>
      <c r="W38" s="37">
        <v>0</v>
      </c>
      <c r="X38" s="37">
        <v>0</v>
      </c>
      <c r="Y38" s="37">
        <v>0</v>
      </c>
      <c r="Z38" s="37">
        <v>0</v>
      </c>
      <c r="AA38" s="37">
        <v>0</v>
      </c>
      <c r="AB38" s="37">
        <v>0</v>
      </c>
      <c r="AC38" s="37">
        <v>0</v>
      </c>
      <c r="AD38" s="37">
        <v>0</v>
      </c>
      <c r="AE38" s="37">
        <v>0</v>
      </c>
      <c r="AF38" s="37">
        <v>0</v>
      </c>
      <c r="AG38" s="37">
        <v>0</v>
      </c>
      <c r="AH38" s="37">
        <v>0</v>
      </c>
      <c r="AI38" s="37">
        <v>0</v>
      </c>
      <c r="AJ38" s="37">
        <v>0</v>
      </c>
      <c r="AK38" s="37">
        <v>0</v>
      </c>
      <c r="AL38" s="37">
        <v>0</v>
      </c>
      <c r="AM38" s="37">
        <v>0</v>
      </c>
      <c r="AN38" s="37">
        <v>0</v>
      </c>
      <c r="AO38" s="37">
        <v>0</v>
      </c>
      <c r="AP38" s="37">
        <v>0</v>
      </c>
      <c r="AQ38" s="37">
        <v>0</v>
      </c>
      <c r="AR38" s="37">
        <v>0</v>
      </c>
      <c r="AS38" s="37">
        <v>0</v>
      </c>
      <c r="AT38" s="37">
        <v>0</v>
      </c>
      <c r="AU38" s="37">
        <v>0</v>
      </c>
      <c r="AV38" s="37">
        <v>0</v>
      </c>
      <c r="AW38" s="37">
        <v>0</v>
      </c>
      <c r="AX38" s="37">
        <v>0</v>
      </c>
      <c r="AY38" s="37">
        <v>0</v>
      </c>
      <c r="AZ38" s="37">
        <v>0</v>
      </c>
      <c r="BA38" s="37">
        <v>0</v>
      </c>
      <c r="BB38" s="37">
        <v>0</v>
      </c>
      <c r="BC38" s="37">
        <v>0</v>
      </c>
      <c r="BD38" s="37">
        <v>0</v>
      </c>
      <c r="BE38" s="37">
        <v>0</v>
      </c>
      <c r="BF38" s="37">
        <v>0</v>
      </c>
      <c r="BG38" s="37">
        <v>0</v>
      </c>
      <c r="BH38" s="37">
        <v>0</v>
      </c>
      <c r="BI38" s="37">
        <v>0</v>
      </c>
      <c r="BJ38" s="37">
        <v>0</v>
      </c>
      <c r="BK38" s="37">
        <v>0</v>
      </c>
      <c r="BL38" s="37">
        <v>0</v>
      </c>
      <c r="BM38" s="37">
        <v>0</v>
      </c>
      <c r="BN38" s="37">
        <v>0</v>
      </c>
      <c r="BO38" s="37">
        <v>0</v>
      </c>
      <c r="BP38" s="37">
        <v>0</v>
      </c>
      <c r="BQ38" s="37">
        <v>0</v>
      </c>
      <c r="BR38" s="37">
        <v>0</v>
      </c>
      <c r="BS38" s="37">
        <v>0</v>
      </c>
      <c r="BT38" s="37">
        <v>0</v>
      </c>
      <c r="BU38" s="37">
        <v>0</v>
      </c>
      <c r="BV38" s="37">
        <v>0</v>
      </c>
      <c r="BW38" s="37">
        <v>0</v>
      </c>
      <c r="BX38" s="37">
        <v>0</v>
      </c>
      <c r="BY38" s="37">
        <v>0</v>
      </c>
      <c r="BZ38" s="37">
        <v>0</v>
      </c>
      <c r="CA38" s="37">
        <v>0</v>
      </c>
      <c r="CB38" s="37">
        <v>0</v>
      </c>
      <c r="CC38" s="37">
        <v>0</v>
      </c>
      <c r="CD38" s="37">
        <v>0</v>
      </c>
      <c r="CE38" s="37">
        <v>0</v>
      </c>
      <c r="CF38" s="37">
        <v>0</v>
      </c>
      <c r="CG38" s="37">
        <v>0</v>
      </c>
      <c r="CH38" s="37">
        <v>0</v>
      </c>
      <c r="CI38" s="37">
        <v>0</v>
      </c>
      <c r="CJ38" s="37">
        <v>0</v>
      </c>
      <c r="CK38" s="37">
        <v>0</v>
      </c>
      <c r="CL38" s="37">
        <v>0</v>
      </c>
      <c r="CM38" s="37">
        <v>0</v>
      </c>
      <c r="CN38" s="37">
        <v>0</v>
      </c>
      <c r="CO38" s="37">
        <v>0</v>
      </c>
      <c r="CP38" s="37">
        <v>0</v>
      </c>
      <c r="CQ38" s="37">
        <v>0</v>
      </c>
      <c r="CR38" s="37">
        <v>0</v>
      </c>
      <c r="CS38" s="37">
        <v>0</v>
      </c>
      <c r="CT38" s="37">
        <v>0</v>
      </c>
      <c r="CU38" s="37">
        <v>0</v>
      </c>
      <c r="CV38" s="37">
        <v>0</v>
      </c>
      <c r="CW38" s="37">
        <v>0</v>
      </c>
      <c r="CX38" s="37">
        <v>0</v>
      </c>
      <c r="CY38" s="37">
        <v>0</v>
      </c>
      <c r="CZ38" s="37">
        <v>0</v>
      </c>
      <c r="DA38" s="37">
        <v>0</v>
      </c>
      <c r="DB38" s="37">
        <v>0</v>
      </c>
      <c r="DC38" s="37">
        <v>0</v>
      </c>
      <c r="DE38" s="45">
        <f t="shared" si="25"/>
        <v>0</v>
      </c>
      <c r="DF38" s="45">
        <f t="shared" si="17"/>
        <v>0</v>
      </c>
      <c r="DG38">
        <f t="shared" si="24"/>
        <v>21</v>
      </c>
      <c r="DH38">
        <v>0</v>
      </c>
    </row>
    <row r="39" spans="1:112" ht="14.4">
      <c r="A39" s="123">
        <v>27</v>
      </c>
      <c r="B39" s="5" t="str">
        <f>$B$33&amp;"6."</f>
        <v>D.3.6.</v>
      </c>
      <c r="C39" s="163" t="s">
        <v>41</v>
      </c>
      <c r="D39" s="6"/>
      <c r="E39" s="191">
        <v>0.21</v>
      </c>
      <c r="F39" s="34">
        <f>H39+NPV(FD,I39:INDEX(I39:DC39,PAL))</f>
        <v>0</v>
      </c>
      <c r="G39" s="34">
        <f>SUMIF($H$5:$DC$5,"&lt;="&amp;PAL,$H39:$DC39)</f>
        <v>0</v>
      </c>
      <c r="H39" s="37">
        <v>0</v>
      </c>
      <c r="I39" s="37">
        <v>0</v>
      </c>
      <c r="J39" s="37">
        <v>0</v>
      </c>
      <c r="K39" s="37">
        <v>0</v>
      </c>
      <c r="L39" s="37">
        <v>0</v>
      </c>
      <c r="M39" s="37">
        <v>0</v>
      </c>
      <c r="N39" s="37">
        <v>0</v>
      </c>
      <c r="O39" s="37">
        <v>0</v>
      </c>
      <c r="P39" s="37">
        <v>0</v>
      </c>
      <c r="Q39" s="37">
        <v>0</v>
      </c>
      <c r="R39" s="37">
        <v>0</v>
      </c>
      <c r="S39" s="37">
        <v>0</v>
      </c>
      <c r="T39" s="37">
        <v>0</v>
      </c>
      <c r="U39" s="37">
        <v>0</v>
      </c>
      <c r="V39" s="37">
        <v>0</v>
      </c>
      <c r="W39" s="37">
        <v>0</v>
      </c>
      <c r="X39" s="37">
        <v>0</v>
      </c>
      <c r="Y39" s="37">
        <v>0</v>
      </c>
      <c r="Z39" s="37">
        <v>0</v>
      </c>
      <c r="AA39" s="37">
        <v>0</v>
      </c>
      <c r="AB39" s="37">
        <v>0</v>
      </c>
      <c r="AC39" s="37">
        <v>0</v>
      </c>
      <c r="AD39" s="37">
        <v>0</v>
      </c>
      <c r="AE39" s="37">
        <v>0</v>
      </c>
      <c r="AF39" s="37">
        <v>0</v>
      </c>
      <c r="AG39" s="37">
        <v>0</v>
      </c>
      <c r="AH39" s="37">
        <v>0</v>
      </c>
      <c r="AI39" s="37">
        <v>0</v>
      </c>
      <c r="AJ39" s="37">
        <v>0</v>
      </c>
      <c r="AK39" s="37">
        <v>0</v>
      </c>
      <c r="AL39" s="37">
        <v>0</v>
      </c>
      <c r="AM39" s="37">
        <v>0</v>
      </c>
      <c r="AN39" s="37">
        <v>0</v>
      </c>
      <c r="AO39" s="37">
        <v>0</v>
      </c>
      <c r="AP39" s="37">
        <v>0</v>
      </c>
      <c r="AQ39" s="37">
        <v>0</v>
      </c>
      <c r="AR39" s="37">
        <v>0</v>
      </c>
      <c r="AS39" s="37">
        <v>0</v>
      </c>
      <c r="AT39" s="37">
        <v>0</v>
      </c>
      <c r="AU39" s="37">
        <v>0</v>
      </c>
      <c r="AV39" s="37">
        <v>0</v>
      </c>
      <c r="AW39" s="37">
        <v>0</v>
      </c>
      <c r="AX39" s="37">
        <v>0</v>
      </c>
      <c r="AY39" s="37">
        <v>0</v>
      </c>
      <c r="AZ39" s="37">
        <v>0</v>
      </c>
      <c r="BA39" s="37">
        <v>0</v>
      </c>
      <c r="BB39" s="37">
        <v>0</v>
      </c>
      <c r="BC39" s="37">
        <v>0</v>
      </c>
      <c r="BD39" s="37">
        <v>0</v>
      </c>
      <c r="BE39" s="37">
        <v>0</v>
      </c>
      <c r="BF39" s="37">
        <v>0</v>
      </c>
      <c r="BG39" s="37">
        <v>0</v>
      </c>
      <c r="BH39" s="37">
        <v>0</v>
      </c>
      <c r="BI39" s="37">
        <v>0</v>
      </c>
      <c r="BJ39" s="37">
        <v>0</v>
      </c>
      <c r="BK39" s="37">
        <v>0</v>
      </c>
      <c r="BL39" s="37">
        <v>0</v>
      </c>
      <c r="BM39" s="37">
        <v>0</v>
      </c>
      <c r="BN39" s="37">
        <v>0</v>
      </c>
      <c r="BO39" s="37">
        <v>0</v>
      </c>
      <c r="BP39" s="37">
        <v>0</v>
      </c>
      <c r="BQ39" s="37">
        <v>0</v>
      </c>
      <c r="BR39" s="37">
        <v>0</v>
      </c>
      <c r="BS39" s="37">
        <v>0</v>
      </c>
      <c r="BT39" s="37">
        <v>0</v>
      </c>
      <c r="BU39" s="37">
        <v>0</v>
      </c>
      <c r="BV39" s="37">
        <v>0</v>
      </c>
      <c r="BW39" s="37">
        <v>0</v>
      </c>
      <c r="BX39" s="37">
        <v>0</v>
      </c>
      <c r="BY39" s="37">
        <v>0</v>
      </c>
      <c r="BZ39" s="37">
        <v>0</v>
      </c>
      <c r="CA39" s="37">
        <v>0</v>
      </c>
      <c r="CB39" s="37">
        <v>0</v>
      </c>
      <c r="CC39" s="37">
        <v>0</v>
      </c>
      <c r="CD39" s="37">
        <v>0</v>
      </c>
      <c r="CE39" s="37">
        <v>0</v>
      </c>
      <c r="CF39" s="37">
        <v>0</v>
      </c>
      <c r="CG39" s="37">
        <v>0</v>
      </c>
      <c r="CH39" s="37">
        <v>0</v>
      </c>
      <c r="CI39" s="37">
        <v>0</v>
      </c>
      <c r="CJ39" s="37">
        <v>0</v>
      </c>
      <c r="CK39" s="37">
        <v>0</v>
      </c>
      <c r="CL39" s="37">
        <v>0</v>
      </c>
      <c r="CM39" s="37">
        <v>0</v>
      </c>
      <c r="CN39" s="37">
        <v>0</v>
      </c>
      <c r="CO39" s="37">
        <v>0</v>
      </c>
      <c r="CP39" s="37">
        <v>0</v>
      </c>
      <c r="CQ39" s="37">
        <v>0</v>
      </c>
      <c r="CR39" s="37">
        <v>0</v>
      </c>
      <c r="CS39" s="37">
        <v>0</v>
      </c>
      <c r="CT39" s="37">
        <v>0</v>
      </c>
      <c r="CU39" s="37">
        <v>0</v>
      </c>
      <c r="CV39" s="37">
        <v>0</v>
      </c>
      <c r="CW39" s="37">
        <v>0</v>
      </c>
      <c r="CX39" s="37">
        <v>0</v>
      </c>
      <c r="CY39" s="37">
        <v>0</v>
      </c>
      <c r="CZ39" s="37">
        <v>0</v>
      </c>
      <c r="DA39" s="37">
        <v>0</v>
      </c>
      <c r="DB39" s="37">
        <v>0</v>
      </c>
      <c r="DC39" s="37">
        <v>0</v>
      </c>
      <c r="DE39" s="45">
        <f t="shared" si="25"/>
        <v>0</v>
      </c>
      <c r="DF39" s="45">
        <f t="shared" si="17"/>
        <v>0</v>
      </c>
      <c r="DG39">
        <f t="shared" si="24"/>
        <v>21</v>
      </c>
      <c r="DH39">
        <v>0</v>
      </c>
    </row>
    <row r="40" spans="1:112" ht="14.4">
      <c r="A40" s="123">
        <v>28</v>
      </c>
      <c r="B40" s="5" t="str">
        <f>$B$33&amp;"7."</f>
        <v>D.3.7.</v>
      </c>
      <c r="C40" s="163" t="s">
        <v>41</v>
      </c>
      <c r="D40" s="6"/>
      <c r="E40" s="191">
        <v>0.21</v>
      </c>
      <c r="F40" s="34">
        <f>H40+NPV(FD,I40:INDEX(I40:DC40,PAL))</f>
        <v>0</v>
      </c>
      <c r="G40" s="34">
        <f>SUMIF($H$5:$DC$5,"&lt;="&amp;PAL,$H40:$DC40)</f>
        <v>0</v>
      </c>
      <c r="H40" s="37">
        <v>0</v>
      </c>
      <c r="I40" s="37">
        <v>0</v>
      </c>
      <c r="J40" s="37">
        <v>0</v>
      </c>
      <c r="K40" s="37">
        <v>0</v>
      </c>
      <c r="L40" s="37">
        <v>0</v>
      </c>
      <c r="M40" s="37">
        <v>0</v>
      </c>
      <c r="N40" s="37">
        <v>0</v>
      </c>
      <c r="O40" s="37">
        <v>0</v>
      </c>
      <c r="P40" s="37">
        <v>0</v>
      </c>
      <c r="Q40" s="37">
        <v>0</v>
      </c>
      <c r="R40" s="37">
        <v>0</v>
      </c>
      <c r="S40" s="37">
        <v>0</v>
      </c>
      <c r="T40" s="37">
        <v>0</v>
      </c>
      <c r="U40" s="37">
        <v>0</v>
      </c>
      <c r="V40" s="37">
        <v>0</v>
      </c>
      <c r="W40" s="37">
        <v>0</v>
      </c>
      <c r="X40" s="37">
        <v>0</v>
      </c>
      <c r="Y40" s="37">
        <v>0</v>
      </c>
      <c r="Z40" s="37">
        <v>0</v>
      </c>
      <c r="AA40" s="37">
        <v>0</v>
      </c>
      <c r="AB40" s="37">
        <v>0</v>
      </c>
      <c r="AC40" s="37">
        <v>0</v>
      </c>
      <c r="AD40" s="37">
        <v>0</v>
      </c>
      <c r="AE40" s="37">
        <v>0</v>
      </c>
      <c r="AF40" s="37">
        <v>0</v>
      </c>
      <c r="AG40" s="37">
        <v>0</v>
      </c>
      <c r="AH40" s="37">
        <v>0</v>
      </c>
      <c r="AI40" s="37">
        <v>0</v>
      </c>
      <c r="AJ40" s="37">
        <v>0</v>
      </c>
      <c r="AK40" s="37">
        <v>0</v>
      </c>
      <c r="AL40" s="37">
        <v>0</v>
      </c>
      <c r="AM40" s="37">
        <v>0</v>
      </c>
      <c r="AN40" s="37">
        <v>0</v>
      </c>
      <c r="AO40" s="37">
        <v>0</v>
      </c>
      <c r="AP40" s="37">
        <v>0</v>
      </c>
      <c r="AQ40" s="37">
        <v>0</v>
      </c>
      <c r="AR40" s="37">
        <v>0</v>
      </c>
      <c r="AS40" s="37">
        <v>0</v>
      </c>
      <c r="AT40" s="37">
        <v>0</v>
      </c>
      <c r="AU40" s="37">
        <v>0</v>
      </c>
      <c r="AV40" s="37">
        <v>0</v>
      </c>
      <c r="AW40" s="37">
        <v>0</v>
      </c>
      <c r="AX40" s="37">
        <v>0</v>
      </c>
      <c r="AY40" s="37">
        <v>0</v>
      </c>
      <c r="AZ40" s="37">
        <v>0</v>
      </c>
      <c r="BA40" s="37">
        <v>0</v>
      </c>
      <c r="BB40" s="37">
        <v>0</v>
      </c>
      <c r="BC40" s="37">
        <v>0</v>
      </c>
      <c r="BD40" s="37">
        <v>0</v>
      </c>
      <c r="BE40" s="37">
        <v>0</v>
      </c>
      <c r="BF40" s="37">
        <v>0</v>
      </c>
      <c r="BG40" s="37">
        <v>0</v>
      </c>
      <c r="BH40" s="37">
        <v>0</v>
      </c>
      <c r="BI40" s="37">
        <v>0</v>
      </c>
      <c r="BJ40" s="37">
        <v>0</v>
      </c>
      <c r="BK40" s="37">
        <v>0</v>
      </c>
      <c r="BL40" s="37">
        <v>0</v>
      </c>
      <c r="BM40" s="37">
        <v>0</v>
      </c>
      <c r="BN40" s="37">
        <v>0</v>
      </c>
      <c r="BO40" s="37">
        <v>0</v>
      </c>
      <c r="BP40" s="37">
        <v>0</v>
      </c>
      <c r="BQ40" s="37">
        <v>0</v>
      </c>
      <c r="BR40" s="37">
        <v>0</v>
      </c>
      <c r="BS40" s="37">
        <v>0</v>
      </c>
      <c r="BT40" s="37">
        <v>0</v>
      </c>
      <c r="BU40" s="37">
        <v>0</v>
      </c>
      <c r="BV40" s="37">
        <v>0</v>
      </c>
      <c r="BW40" s="37">
        <v>0</v>
      </c>
      <c r="BX40" s="37">
        <v>0</v>
      </c>
      <c r="BY40" s="37">
        <v>0</v>
      </c>
      <c r="BZ40" s="37">
        <v>0</v>
      </c>
      <c r="CA40" s="37">
        <v>0</v>
      </c>
      <c r="CB40" s="37">
        <v>0</v>
      </c>
      <c r="CC40" s="37">
        <v>0</v>
      </c>
      <c r="CD40" s="37">
        <v>0</v>
      </c>
      <c r="CE40" s="37">
        <v>0</v>
      </c>
      <c r="CF40" s="37">
        <v>0</v>
      </c>
      <c r="CG40" s="37">
        <v>0</v>
      </c>
      <c r="CH40" s="37">
        <v>0</v>
      </c>
      <c r="CI40" s="37">
        <v>0</v>
      </c>
      <c r="CJ40" s="37">
        <v>0</v>
      </c>
      <c r="CK40" s="37">
        <v>0</v>
      </c>
      <c r="CL40" s="37">
        <v>0</v>
      </c>
      <c r="CM40" s="37">
        <v>0</v>
      </c>
      <c r="CN40" s="37">
        <v>0</v>
      </c>
      <c r="CO40" s="37">
        <v>0</v>
      </c>
      <c r="CP40" s="37">
        <v>0</v>
      </c>
      <c r="CQ40" s="37">
        <v>0</v>
      </c>
      <c r="CR40" s="37">
        <v>0</v>
      </c>
      <c r="CS40" s="37">
        <v>0</v>
      </c>
      <c r="CT40" s="37">
        <v>0</v>
      </c>
      <c r="CU40" s="37">
        <v>0</v>
      </c>
      <c r="CV40" s="37">
        <v>0</v>
      </c>
      <c r="CW40" s="37">
        <v>0</v>
      </c>
      <c r="CX40" s="37">
        <v>0</v>
      </c>
      <c r="CY40" s="37">
        <v>0</v>
      </c>
      <c r="CZ40" s="37">
        <v>0</v>
      </c>
      <c r="DA40" s="37">
        <v>0</v>
      </c>
      <c r="DB40" s="37">
        <v>0</v>
      </c>
      <c r="DC40" s="37">
        <v>0</v>
      </c>
      <c r="DE40" s="45">
        <f t="shared" si="25"/>
        <v>0</v>
      </c>
      <c r="DF40" s="45">
        <f t="shared" si="17"/>
        <v>0</v>
      </c>
      <c r="DG40">
        <f t="shared" si="24"/>
        <v>21</v>
      </c>
      <c r="DH40">
        <v>0</v>
      </c>
    </row>
    <row r="41" spans="1:112" ht="14.4">
      <c r="A41" s="123">
        <v>29</v>
      </c>
      <c r="B41" s="5" t="str">
        <f>$B$33&amp;"8."</f>
        <v>D.3.8.</v>
      </c>
      <c r="C41" s="163" t="s">
        <v>41</v>
      </c>
      <c r="D41" s="17"/>
      <c r="E41" s="191">
        <v>0.21</v>
      </c>
      <c r="F41" s="34">
        <f>H41+NPV(FD,I41:INDEX(I41:DC41,PAL))</f>
        <v>0</v>
      </c>
      <c r="G41" s="34">
        <f>SUMIF($H$5:$DC$5,"&lt;="&amp;PAL,$H41:$DC41)</f>
        <v>0</v>
      </c>
      <c r="H41" s="37">
        <v>0</v>
      </c>
      <c r="I41" s="37">
        <v>0</v>
      </c>
      <c r="J41" s="37">
        <v>0</v>
      </c>
      <c r="K41" s="37">
        <v>0</v>
      </c>
      <c r="L41" s="37">
        <v>0</v>
      </c>
      <c r="M41" s="37">
        <v>0</v>
      </c>
      <c r="N41" s="37">
        <v>0</v>
      </c>
      <c r="O41" s="37">
        <v>0</v>
      </c>
      <c r="P41" s="37">
        <v>0</v>
      </c>
      <c r="Q41" s="37">
        <v>0</v>
      </c>
      <c r="R41" s="37">
        <v>0</v>
      </c>
      <c r="S41" s="37">
        <v>0</v>
      </c>
      <c r="T41" s="37">
        <v>0</v>
      </c>
      <c r="U41" s="37">
        <v>0</v>
      </c>
      <c r="V41" s="37">
        <v>0</v>
      </c>
      <c r="W41" s="37">
        <v>0</v>
      </c>
      <c r="X41" s="37">
        <v>0</v>
      </c>
      <c r="Y41" s="37">
        <v>0</v>
      </c>
      <c r="Z41" s="37">
        <v>0</v>
      </c>
      <c r="AA41" s="37">
        <v>0</v>
      </c>
      <c r="AB41" s="37">
        <v>0</v>
      </c>
      <c r="AC41" s="37">
        <v>0</v>
      </c>
      <c r="AD41" s="37">
        <v>0</v>
      </c>
      <c r="AE41" s="37">
        <v>0</v>
      </c>
      <c r="AF41" s="37">
        <v>0</v>
      </c>
      <c r="AG41" s="37">
        <v>0</v>
      </c>
      <c r="AH41" s="37">
        <v>0</v>
      </c>
      <c r="AI41" s="37">
        <v>0</v>
      </c>
      <c r="AJ41" s="37">
        <v>0</v>
      </c>
      <c r="AK41" s="37">
        <v>0</v>
      </c>
      <c r="AL41" s="37">
        <v>0</v>
      </c>
      <c r="AM41" s="37">
        <v>0</v>
      </c>
      <c r="AN41" s="37">
        <v>0</v>
      </c>
      <c r="AO41" s="37">
        <v>0</v>
      </c>
      <c r="AP41" s="37">
        <v>0</v>
      </c>
      <c r="AQ41" s="37">
        <v>0</v>
      </c>
      <c r="AR41" s="37">
        <v>0</v>
      </c>
      <c r="AS41" s="37">
        <v>0</v>
      </c>
      <c r="AT41" s="37">
        <v>0</v>
      </c>
      <c r="AU41" s="37">
        <v>0</v>
      </c>
      <c r="AV41" s="37">
        <v>0</v>
      </c>
      <c r="AW41" s="37">
        <v>0</v>
      </c>
      <c r="AX41" s="37">
        <v>0</v>
      </c>
      <c r="AY41" s="37">
        <v>0</v>
      </c>
      <c r="AZ41" s="37">
        <v>0</v>
      </c>
      <c r="BA41" s="37">
        <v>0</v>
      </c>
      <c r="BB41" s="37">
        <v>0</v>
      </c>
      <c r="BC41" s="37">
        <v>0</v>
      </c>
      <c r="BD41" s="37">
        <v>0</v>
      </c>
      <c r="BE41" s="37">
        <v>0</v>
      </c>
      <c r="BF41" s="37">
        <v>0</v>
      </c>
      <c r="BG41" s="37">
        <v>0</v>
      </c>
      <c r="BH41" s="37">
        <v>0</v>
      </c>
      <c r="BI41" s="37">
        <v>0</v>
      </c>
      <c r="BJ41" s="37">
        <v>0</v>
      </c>
      <c r="BK41" s="37">
        <v>0</v>
      </c>
      <c r="BL41" s="37">
        <v>0</v>
      </c>
      <c r="BM41" s="37">
        <v>0</v>
      </c>
      <c r="BN41" s="37">
        <v>0</v>
      </c>
      <c r="BO41" s="37">
        <v>0</v>
      </c>
      <c r="BP41" s="37">
        <v>0</v>
      </c>
      <c r="BQ41" s="37">
        <v>0</v>
      </c>
      <c r="BR41" s="37">
        <v>0</v>
      </c>
      <c r="BS41" s="37">
        <v>0</v>
      </c>
      <c r="BT41" s="37">
        <v>0</v>
      </c>
      <c r="BU41" s="37">
        <v>0</v>
      </c>
      <c r="BV41" s="37">
        <v>0</v>
      </c>
      <c r="BW41" s="37">
        <v>0</v>
      </c>
      <c r="BX41" s="37">
        <v>0</v>
      </c>
      <c r="BY41" s="37">
        <v>0</v>
      </c>
      <c r="BZ41" s="37">
        <v>0</v>
      </c>
      <c r="CA41" s="37">
        <v>0</v>
      </c>
      <c r="CB41" s="37">
        <v>0</v>
      </c>
      <c r="CC41" s="37">
        <v>0</v>
      </c>
      <c r="CD41" s="37">
        <v>0</v>
      </c>
      <c r="CE41" s="37">
        <v>0</v>
      </c>
      <c r="CF41" s="37">
        <v>0</v>
      </c>
      <c r="CG41" s="37">
        <v>0</v>
      </c>
      <c r="CH41" s="37">
        <v>0</v>
      </c>
      <c r="CI41" s="37">
        <v>0</v>
      </c>
      <c r="CJ41" s="37">
        <v>0</v>
      </c>
      <c r="CK41" s="37">
        <v>0</v>
      </c>
      <c r="CL41" s="37">
        <v>0</v>
      </c>
      <c r="CM41" s="37">
        <v>0</v>
      </c>
      <c r="CN41" s="37">
        <v>0</v>
      </c>
      <c r="CO41" s="37">
        <v>0</v>
      </c>
      <c r="CP41" s="37">
        <v>0</v>
      </c>
      <c r="CQ41" s="37">
        <v>0</v>
      </c>
      <c r="CR41" s="37">
        <v>0</v>
      </c>
      <c r="CS41" s="37">
        <v>0</v>
      </c>
      <c r="CT41" s="37">
        <v>0</v>
      </c>
      <c r="CU41" s="37">
        <v>0</v>
      </c>
      <c r="CV41" s="37">
        <v>0</v>
      </c>
      <c r="CW41" s="37">
        <v>0</v>
      </c>
      <c r="CX41" s="37">
        <v>0</v>
      </c>
      <c r="CY41" s="37">
        <v>0</v>
      </c>
      <c r="CZ41" s="37">
        <v>0</v>
      </c>
      <c r="DA41" s="37">
        <v>0</v>
      </c>
      <c r="DB41" s="37">
        <v>0</v>
      </c>
      <c r="DC41" s="37">
        <v>0</v>
      </c>
      <c r="DE41" s="45">
        <f t="shared" si="25"/>
        <v>0</v>
      </c>
      <c r="DF41" s="45">
        <f t="shared" si="17"/>
        <v>0</v>
      </c>
      <c r="DG41">
        <f t="shared" si="24"/>
        <v>21</v>
      </c>
      <c r="DH41">
        <v>0</v>
      </c>
    </row>
    <row r="42" spans="1:112" ht="14.4">
      <c r="A42" s="123">
        <v>30</v>
      </c>
      <c r="B42" s="5" t="str">
        <f>$B$33&amp;"9."</f>
        <v>D.3.9.</v>
      </c>
      <c r="C42" s="17" t="s">
        <v>154</v>
      </c>
      <c r="D42" s="17"/>
      <c r="E42" s="191">
        <v>0.21</v>
      </c>
      <c r="F42" s="34">
        <f>H42+NPV(FD,I42:INDEX(I42:DC42,PAL))</f>
        <v>0</v>
      </c>
      <c r="G42" s="34">
        <f>SUMIF($H$5:$DC$5,"&lt;="&amp;PAL,$H42:$DC42)</f>
        <v>0</v>
      </c>
      <c r="H42" s="164">
        <v>0</v>
      </c>
      <c r="I42" s="164">
        <v>0</v>
      </c>
      <c r="J42" s="164">
        <v>0</v>
      </c>
      <c r="K42" s="164">
        <v>0</v>
      </c>
      <c r="L42" s="164">
        <v>0</v>
      </c>
      <c r="M42" s="164">
        <v>0</v>
      </c>
      <c r="N42" s="164">
        <v>0</v>
      </c>
      <c r="O42" s="164">
        <v>0</v>
      </c>
      <c r="P42" s="164">
        <v>0</v>
      </c>
      <c r="Q42" s="164">
        <v>0</v>
      </c>
      <c r="R42" s="164">
        <v>0</v>
      </c>
      <c r="S42" s="165">
        <v>0</v>
      </c>
      <c r="T42" s="165">
        <v>0</v>
      </c>
      <c r="U42" s="165">
        <v>0</v>
      </c>
      <c r="V42" s="165">
        <v>0</v>
      </c>
      <c r="W42" s="165">
        <v>0</v>
      </c>
      <c r="X42" s="165">
        <v>0</v>
      </c>
      <c r="Y42" s="165">
        <v>0</v>
      </c>
      <c r="Z42" s="165">
        <v>0</v>
      </c>
      <c r="AA42" s="165">
        <v>0</v>
      </c>
      <c r="AB42" s="165">
        <v>0</v>
      </c>
      <c r="AC42" s="165">
        <v>0</v>
      </c>
      <c r="AD42" s="165">
        <v>0</v>
      </c>
      <c r="AE42" s="165">
        <v>0</v>
      </c>
      <c r="AF42" s="165">
        <v>0</v>
      </c>
      <c r="AG42" s="165">
        <v>0</v>
      </c>
      <c r="AH42" s="165">
        <v>0</v>
      </c>
      <c r="AI42" s="165">
        <v>0</v>
      </c>
      <c r="AJ42" s="165">
        <v>0</v>
      </c>
      <c r="AK42" s="165">
        <v>0</v>
      </c>
      <c r="AL42" s="165">
        <v>0</v>
      </c>
      <c r="AM42" s="165">
        <v>0</v>
      </c>
      <c r="AN42" s="165">
        <v>0</v>
      </c>
      <c r="AO42" s="165">
        <v>0</v>
      </c>
      <c r="AP42" s="165">
        <v>0</v>
      </c>
      <c r="AQ42" s="165">
        <v>0</v>
      </c>
      <c r="AR42" s="165">
        <v>0</v>
      </c>
      <c r="AS42" s="165">
        <v>0</v>
      </c>
      <c r="AT42" s="165">
        <v>0</v>
      </c>
      <c r="AU42" s="165">
        <v>0</v>
      </c>
      <c r="AV42" s="165">
        <v>0</v>
      </c>
      <c r="AW42" s="165">
        <v>0</v>
      </c>
      <c r="AX42" s="165">
        <v>0</v>
      </c>
      <c r="AY42" s="165">
        <v>0</v>
      </c>
      <c r="AZ42" s="165">
        <v>0</v>
      </c>
      <c r="BA42" s="165">
        <v>0</v>
      </c>
      <c r="BB42" s="165">
        <v>0</v>
      </c>
      <c r="BC42" s="165">
        <v>0</v>
      </c>
      <c r="BD42" s="165">
        <v>0</v>
      </c>
      <c r="BE42" s="165">
        <v>0</v>
      </c>
      <c r="BF42" s="165">
        <v>0</v>
      </c>
      <c r="BG42" s="165">
        <v>0</v>
      </c>
      <c r="BH42" s="165">
        <v>0</v>
      </c>
      <c r="BI42" s="165">
        <v>0</v>
      </c>
      <c r="BJ42" s="165">
        <v>0</v>
      </c>
      <c r="BK42" s="165">
        <v>0</v>
      </c>
      <c r="BL42" s="165">
        <v>0</v>
      </c>
      <c r="BM42" s="165">
        <v>0</v>
      </c>
      <c r="BN42" s="165">
        <v>0</v>
      </c>
      <c r="BO42" s="165">
        <v>0</v>
      </c>
      <c r="BP42" s="165">
        <v>0</v>
      </c>
      <c r="BQ42" s="165">
        <v>0</v>
      </c>
      <c r="BR42" s="165">
        <v>0</v>
      </c>
      <c r="BS42" s="165">
        <v>0</v>
      </c>
      <c r="BT42" s="165">
        <v>0</v>
      </c>
      <c r="BU42" s="165">
        <v>0</v>
      </c>
      <c r="BV42" s="165">
        <v>0</v>
      </c>
      <c r="BW42" s="165">
        <v>0</v>
      </c>
      <c r="BX42" s="165">
        <v>0</v>
      </c>
      <c r="BY42" s="165">
        <v>0</v>
      </c>
      <c r="BZ42" s="165">
        <v>0</v>
      </c>
      <c r="CA42" s="165">
        <v>0</v>
      </c>
      <c r="CB42" s="165">
        <v>0</v>
      </c>
      <c r="CC42" s="165">
        <v>0</v>
      </c>
      <c r="CD42" s="165">
        <v>0</v>
      </c>
      <c r="CE42" s="165">
        <v>0</v>
      </c>
      <c r="CF42" s="165">
        <v>0</v>
      </c>
      <c r="CG42" s="165">
        <v>0</v>
      </c>
      <c r="CH42" s="165">
        <v>0</v>
      </c>
      <c r="CI42" s="165">
        <v>0</v>
      </c>
      <c r="CJ42" s="165">
        <v>0</v>
      </c>
      <c r="CK42" s="165">
        <v>0</v>
      </c>
      <c r="CL42" s="165">
        <v>0</v>
      </c>
      <c r="CM42" s="165">
        <v>0</v>
      </c>
      <c r="CN42" s="165">
        <v>0</v>
      </c>
      <c r="CO42" s="165">
        <v>0</v>
      </c>
      <c r="CP42" s="165">
        <v>0</v>
      </c>
      <c r="CQ42" s="165">
        <v>0</v>
      </c>
      <c r="CR42" s="165">
        <v>0</v>
      </c>
      <c r="CS42" s="165">
        <v>0</v>
      </c>
      <c r="CT42" s="165">
        <v>0</v>
      </c>
      <c r="CU42" s="165">
        <v>0</v>
      </c>
      <c r="CV42" s="165">
        <v>0</v>
      </c>
      <c r="CW42" s="165">
        <v>0</v>
      </c>
      <c r="CX42" s="165">
        <v>0</v>
      </c>
      <c r="CY42" s="165">
        <v>0</v>
      </c>
      <c r="CZ42" s="165">
        <v>0</v>
      </c>
      <c r="DA42" s="165">
        <v>0</v>
      </c>
      <c r="DB42" s="165">
        <v>0</v>
      </c>
      <c r="DC42" s="165">
        <v>0</v>
      </c>
      <c r="DE42" s="45">
        <f t="shared" si="25"/>
        <v>0</v>
      </c>
      <c r="DF42" s="45">
        <f t="shared" si="17"/>
        <v>0</v>
      </c>
      <c r="DG42">
        <f t="shared" si="24"/>
        <v>21</v>
      </c>
      <c r="DH42">
        <v>0</v>
      </c>
    </row>
    <row r="43" spans="1:112" ht="14.4">
      <c r="A43" s="123">
        <v>31</v>
      </c>
      <c r="B43" s="5" t="str">
        <f>$B$33&amp;"L."</f>
        <v>D.3.L.</v>
      </c>
      <c r="C43" s="17" t="s">
        <v>15</v>
      </c>
      <c r="D43" s="17"/>
      <c r="E43" s="191">
        <v>0.21</v>
      </c>
      <c r="F43" s="34">
        <f>H43+NPV(FD,I43:INDEX(I43:DC43,PAL))</f>
        <v>0</v>
      </c>
      <c r="G43" s="34">
        <f>SUMIF($H$5:$DC$5,"&lt;="&amp;PAL,$H43:$DC43)</f>
        <v>0</v>
      </c>
      <c r="H43" s="164">
        <v>0</v>
      </c>
      <c r="I43" s="164">
        <v>0</v>
      </c>
      <c r="J43" s="164">
        <v>0</v>
      </c>
      <c r="K43" s="164">
        <v>0</v>
      </c>
      <c r="L43" s="164">
        <v>0</v>
      </c>
      <c r="M43" s="164">
        <v>0</v>
      </c>
      <c r="N43" s="164">
        <v>0</v>
      </c>
      <c r="O43" s="164">
        <v>0</v>
      </c>
      <c r="P43" s="164">
        <v>0</v>
      </c>
      <c r="Q43" s="164">
        <v>0</v>
      </c>
      <c r="R43" s="164">
        <v>0</v>
      </c>
      <c r="S43" s="164">
        <v>0</v>
      </c>
      <c r="T43" s="164">
        <v>0</v>
      </c>
      <c r="U43" s="164">
        <v>0</v>
      </c>
      <c r="V43" s="164">
        <v>0</v>
      </c>
      <c r="W43" s="164">
        <v>0</v>
      </c>
      <c r="X43" s="164">
        <v>0</v>
      </c>
      <c r="Y43" s="164">
        <v>0</v>
      </c>
      <c r="Z43" s="164">
        <v>0</v>
      </c>
      <c r="AA43" s="164">
        <v>0</v>
      </c>
      <c r="AB43" s="164">
        <v>0</v>
      </c>
      <c r="AC43" s="164">
        <v>0</v>
      </c>
      <c r="AD43" s="164">
        <v>0</v>
      </c>
      <c r="AE43" s="164">
        <v>0</v>
      </c>
      <c r="AF43" s="164">
        <v>0</v>
      </c>
      <c r="AG43" s="164">
        <v>0</v>
      </c>
      <c r="AH43" s="164">
        <v>0</v>
      </c>
      <c r="AI43" s="164">
        <v>0</v>
      </c>
      <c r="AJ43" s="164">
        <v>0</v>
      </c>
      <c r="AK43" s="164">
        <v>0</v>
      </c>
      <c r="AL43" s="164">
        <v>0</v>
      </c>
      <c r="AM43" s="164">
        <v>0</v>
      </c>
      <c r="AN43" s="164">
        <v>0</v>
      </c>
      <c r="AO43" s="164">
        <v>0</v>
      </c>
      <c r="AP43" s="164">
        <v>0</v>
      </c>
      <c r="AQ43" s="165">
        <v>0</v>
      </c>
      <c r="AR43" s="164">
        <v>0</v>
      </c>
      <c r="AS43" s="164">
        <v>0</v>
      </c>
      <c r="AT43" s="164">
        <v>0</v>
      </c>
      <c r="AU43" s="164">
        <v>0</v>
      </c>
      <c r="AV43" s="164">
        <v>0</v>
      </c>
      <c r="AW43" s="164">
        <v>0</v>
      </c>
      <c r="AX43" s="164">
        <v>0</v>
      </c>
      <c r="AY43" s="164">
        <v>0</v>
      </c>
      <c r="AZ43" s="164">
        <v>0</v>
      </c>
      <c r="BA43" s="164">
        <v>0</v>
      </c>
      <c r="BB43" s="164">
        <v>0</v>
      </c>
      <c r="BC43" s="164">
        <v>0</v>
      </c>
      <c r="BD43" s="164">
        <v>0</v>
      </c>
      <c r="BE43" s="164">
        <v>0</v>
      </c>
      <c r="BF43" s="164">
        <v>0</v>
      </c>
      <c r="BG43" s="164">
        <v>0</v>
      </c>
      <c r="BH43" s="164">
        <v>0</v>
      </c>
      <c r="BI43" s="164">
        <v>0</v>
      </c>
      <c r="BJ43" s="164">
        <v>0</v>
      </c>
      <c r="BK43" s="164">
        <v>0</v>
      </c>
      <c r="BL43" s="164">
        <v>0</v>
      </c>
      <c r="BM43" s="164">
        <v>0</v>
      </c>
      <c r="BN43" s="164">
        <v>0</v>
      </c>
      <c r="BO43" s="164">
        <v>0</v>
      </c>
      <c r="BP43" s="164">
        <v>0</v>
      </c>
      <c r="BQ43" s="164">
        <v>0</v>
      </c>
      <c r="BR43" s="164">
        <v>0</v>
      </c>
      <c r="BS43" s="164">
        <v>0</v>
      </c>
      <c r="BT43" s="164">
        <v>0</v>
      </c>
      <c r="BU43" s="164">
        <v>0</v>
      </c>
      <c r="BV43" s="164">
        <v>0</v>
      </c>
      <c r="BW43" s="164">
        <v>0</v>
      </c>
      <c r="BX43" s="164">
        <v>0</v>
      </c>
      <c r="BY43" s="164">
        <v>0</v>
      </c>
      <c r="BZ43" s="164">
        <v>0</v>
      </c>
      <c r="CA43" s="164">
        <v>0</v>
      </c>
      <c r="CB43" s="164">
        <v>0</v>
      </c>
      <c r="CC43" s="164">
        <v>0</v>
      </c>
      <c r="CD43" s="164">
        <v>0</v>
      </c>
      <c r="CE43" s="164">
        <v>0</v>
      </c>
      <c r="CF43" s="164">
        <v>0</v>
      </c>
      <c r="CG43" s="164">
        <v>0</v>
      </c>
      <c r="CH43" s="164">
        <v>0</v>
      </c>
      <c r="CI43" s="164">
        <v>0</v>
      </c>
      <c r="CJ43" s="164">
        <v>0</v>
      </c>
      <c r="CK43" s="164">
        <v>0</v>
      </c>
      <c r="CL43" s="164">
        <v>0</v>
      </c>
      <c r="CM43" s="164">
        <v>0</v>
      </c>
      <c r="CN43" s="164">
        <v>0</v>
      </c>
      <c r="CO43" s="164">
        <v>0</v>
      </c>
      <c r="CP43" s="164">
        <v>0</v>
      </c>
      <c r="CQ43" s="164">
        <v>0</v>
      </c>
      <c r="CR43" s="164">
        <v>0</v>
      </c>
      <c r="CS43" s="164">
        <v>0</v>
      </c>
      <c r="CT43" s="164">
        <v>0</v>
      </c>
      <c r="CU43" s="164">
        <v>0</v>
      </c>
      <c r="CV43" s="164">
        <v>0</v>
      </c>
      <c r="CW43" s="164">
        <v>0</v>
      </c>
      <c r="CX43" s="164">
        <v>0</v>
      </c>
      <c r="CY43" s="164">
        <v>0</v>
      </c>
      <c r="CZ43" s="164">
        <v>0</v>
      </c>
      <c r="DA43" s="164">
        <v>0</v>
      </c>
      <c r="DB43" s="164">
        <v>0</v>
      </c>
      <c r="DC43" s="165">
        <v>0</v>
      </c>
      <c r="DE43" s="45">
        <f t="shared" si="25"/>
        <v>0</v>
      </c>
      <c r="DF43" s="45">
        <f t="shared" si="17"/>
        <v>0</v>
      </c>
      <c r="DG43">
        <f t="shared" si="24"/>
        <v>21</v>
      </c>
      <c r="DH43">
        <f>DG43/(100+DG43)</f>
        <v>0.17355371900826447</v>
      </c>
    </row>
    <row r="44" spans="1:112" ht="14.4">
      <c r="A44" s="123">
        <v>32</v>
      </c>
      <c r="B44" s="36" t="s">
        <v>23</v>
      </c>
      <c r="C44" s="160" t="s">
        <v>430</v>
      </c>
      <c r="D44" s="3"/>
      <c r="E44" s="3"/>
      <c r="F44" s="11">
        <f>F45+F56+F67</f>
        <v>0</v>
      </c>
      <c r="G44" s="34">
        <f>SUMIF($H$5:$DC$5,"&lt;="&amp;PAL,$H44:$DC44)</f>
        <v>0</v>
      </c>
      <c r="H44" s="11">
        <f>H45+H56+H67</f>
        <v>0</v>
      </c>
      <c r="I44" s="11">
        <f t="shared" ref="I44:BT44" si="26">I45+I56+I67</f>
        <v>0</v>
      </c>
      <c r="J44" s="11">
        <f t="shared" si="26"/>
        <v>0</v>
      </c>
      <c r="K44" s="11">
        <f t="shared" si="26"/>
        <v>0</v>
      </c>
      <c r="L44" s="11">
        <f t="shared" si="26"/>
        <v>0</v>
      </c>
      <c r="M44" s="11">
        <f t="shared" si="26"/>
        <v>0</v>
      </c>
      <c r="N44" s="11">
        <f t="shared" si="26"/>
        <v>0</v>
      </c>
      <c r="O44" s="11">
        <f t="shared" si="26"/>
        <v>0</v>
      </c>
      <c r="P44" s="11">
        <f t="shared" si="26"/>
        <v>0</v>
      </c>
      <c r="Q44" s="11">
        <f t="shared" si="26"/>
        <v>0</v>
      </c>
      <c r="R44" s="11">
        <f t="shared" si="26"/>
        <v>0</v>
      </c>
      <c r="S44" s="11">
        <f t="shared" si="26"/>
        <v>0</v>
      </c>
      <c r="T44" s="11">
        <f t="shared" si="26"/>
        <v>0</v>
      </c>
      <c r="U44" s="11">
        <f t="shared" si="26"/>
        <v>0</v>
      </c>
      <c r="V44" s="11">
        <f t="shared" si="26"/>
        <v>0</v>
      </c>
      <c r="W44" s="11">
        <f t="shared" si="26"/>
        <v>0</v>
      </c>
      <c r="X44" s="11">
        <f t="shared" si="26"/>
        <v>0</v>
      </c>
      <c r="Y44" s="11">
        <f t="shared" si="26"/>
        <v>0</v>
      </c>
      <c r="Z44" s="11">
        <f t="shared" si="26"/>
        <v>0</v>
      </c>
      <c r="AA44" s="11">
        <f t="shared" si="26"/>
        <v>0</v>
      </c>
      <c r="AB44" s="11">
        <f t="shared" si="26"/>
        <v>0</v>
      </c>
      <c r="AC44" s="11">
        <f t="shared" si="26"/>
        <v>0</v>
      </c>
      <c r="AD44" s="11">
        <f t="shared" si="26"/>
        <v>0</v>
      </c>
      <c r="AE44" s="11">
        <f t="shared" si="26"/>
        <v>0</v>
      </c>
      <c r="AF44" s="11">
        <f t="shared" si="26"/>
        <v>0</v>
      </c>
      <c r="AG44" s="11">
        <f t="shared" si="26"/>
        <v>0</v>
      </c>
      <c r="AH44" s="11">
        <f t="shared" si="26"/>
        <v>0</v>
      </c>
      <c r="AI44" s="11">
        <f t="shared" si="26"/>
        <v>0</v>
      </c>
      <c r="AJ44" s="11">
        <f t="shared" si="26"/>
        <v>0</v>
      </c>
      <c r="AK44" s="11">
        <f t="shared" si="26"/>
        <v>0</v>
      </c>
      <c r="AL44" s="11">
        <f t="shared" si="26"/>
        <v>0</v>
      </c>
      <c r="AM44" s="11">
        <f t="shared" si="26"/>
        <v>0</v>
      </c>
      <c r="AN44" s="11">
        <f t="shared" si="26"/>
        <v>0</v>
      </c>
      <c r="AO44" s="11">
        <f t="shared" si="26"/>
        <v>0</v>
      </c>
      <c r="AP44" s="11">
        <f t="shared" si="26"/>
        <v>0</v>
      </c>
      <c r="AQ44" s="11">
        <f t="shared" si="26"/>
        <v>0</v>
      </c>
      <c r="AR44" s="11">
        <f t="shared" si="26"/>
        <v>0</v>
      </c>
      <c r="AS44" s="11">
        <f t="shared" si="26"/>
        <v>0</v>
      </c>
      <c r="AT44" s="11">
        <f t="shared" si="26"/>
        <v>0</v>
      </c>
      <c r="AU44" s="11">
        <f t="shared" si="26"/>
        <v>0</v>
      </c>
      <c r="AV44" s="11">
        <f t="shared" si="26"/>
        <v>0</v>
      </c>
      <c r="AW44" s="11">
        <f t="shared" si="26"/>
        <v>0</v>
      </c>
      <c r="AX44" s="11">
        <f t="shared" si="26"/>
        <v>0</v>
      </c>
      <c r="AY44" s="11">
        <f t="shared" si="26"/>
        <v>0</v>
      </c>
      <c r="AZ44" s="11">
        <f t="shared" si="26"/>
        <v>0</v>
      </c>
      <c r="BA44" s="11">
        <f t="shared" si="26"/>
        <v>0</v>
      </c>
      <c r="BB44" s="11">
        <f t="shared" si="26"/>
        <v>0</v>
      </c>
      <c r="BC44" s="11">
        <f t="shared" si="26"/>
        <v>0</v>
      </c>
      <c r="BD44" s="11">
        <f t="shared" si="26"/>
        <v>0</v>
      </c>
      <c r="BE44" s="11">
        <f t="shared" si="26"/>
        <v>0</v>
      </c>
      <c r="BF44" s="11">
        <f t="shared" si="26"/>
        <v>0</v>
      </c>
      <c r="BG44" s="11">
        <f t="shared" si="26"/>
        <v>0</v>
      </c>
      <c r="BH44" s="11">
        <f t="shared" si="26"/>
        <v>0</v>
      </c>
      <c r="BI44" s="11">
        <f t="shared" si="26"/>
        <v>0</v>
      </c>
      <c r="BJ44" s="11">
        <f t="shared" si="26"/>
        <v>0</v>
      </c>
      <c r="BK44" s="11">
        <f t="shared" si="26"/>
        <v>0</v>
      </c>
      <c r="BL44" s="11">
        <f t="shared" si="26"/>
        <v>0</v>
      </c>
      <c r="BM44" s="11">
        <f t="shared" si="26"/>
        <v>0</v>
      </c>
      <c r="BN44" s="11">
        <f t="shared" si="26"/>
        <v>0</v>
      </c>
      <c r="BO44" s="11">
        <f t="shared" si="26"/>
        <v>0</v>
      </c>
      <c r="BP44" s="11">
        <f t="shared" si="26"/>
        <v>0</v>
      </c>
      <c r="BQ44" s="11">
        <f t="shared" si="26"/>
        <v>0</v>
      </c>
      <c r="BR44" s="11">
        <f t="shared" si="26"/>
        <v>0</v>
      </c>
      <c r="BS44" s="11">
        <f t="shared" si="26"/>
        <v>0</v>
      </c>
      <c r="BT44" s="11">
        <f t="shared" si="26"/>
        <v>0</v>
      </c>
      <c r="BU44" s="11">
        <f t="shared" ref="BU44:DC44" si="27">BU45+BU56+BU67</f>
        <v>0</v>
      </c>
      <c r="BV44" s="11">
        <f t="shared" si="27"/>
        <v>0</v>
      </c>
      <c r="BW44" s="11">
        <f t="shared" si="27"/>
        <v>0</v>
      </c>
      <c r="BX44" s="11">
        <f t="shared" si="27"/>
        <v>0</v>
      </c>
      <c r="BY44" s="11">
        <f t="shared" si="27"/>
        <v>0</v>
      </c>
      <c r="BZ44" s="11">
        <f t="shared" si="27"/>
        <v>0</v>
      </c>
      <c r="CA44" s="11">
        <f t="shared" si="27"/>
        <v>0</v>
      </c>
      <c r="CB44" s="11">
        <f t="shared" si="27"/>
        <v>0</v>
      </c>
      <c r="CC44" s="11">
        <f t="shared" si="27"/>
        <v>0</v>
      </c>
      <c r="CD44" s="11">
        <f t="shared" si="27"/>
        <v>0</v>
      </c>
      <c r="CE44" s="11">
        <f t="shared" si="27"/>
        <v>0</v>
      </c>
      <c r="CF44" s="11">
        <f t="shared" si="27"/>
        <v>0</v>
      </c>
      <c r="CG44" s="11">
        <f t="shared" si="27"/>
        <v>0</v>
      </c>
      <c r="CH44" s="11">
        <f t="shared" si="27"/>
        <v>0</v>
      </c>
      <c r="CI44" s="11">
        <f t="shared" si="27"/>
        <v>0</v>
      </c>
      <c r="CJ44" s="11">
        <f t="shared" si="27"/>
        <v>0</v>
      </c>
      <c r="CK44" s="11">
        <f t="shared" si="27"/>
        <v>0</v>
      </c>
      <c r="CL44" s="11">
        <f t="shared" si="27"/>
        <v>0</v>
      </c>
      <c r="CM44" s="11">
        <f t="shared" si="27"/>
        <v>0</v>
      </c>
      <c r="CN44" s="11">
        <f t="shared" si="27"/>
        <v>0</v>
      </c>
      <c r="CO44" s="11">
        <f t="shared" si="27"/>
        <v>0</v>
      </c>
      <c r="CP44" s="11">
        <f t="shared" si="27"/>
        <v>0</v>
      </c>
      <c r="CQ44" s="11">
        <f t="shared" si="27"/>
        <v>0</v>
      </c>
      <c r="CR44" s="11">
        <f t="shared" si="27"/>
        <v>0</v>
      </c>
      <c r="CS44" s="11">
        <f t="shared" si="27"/>
        <v>0</v>
      </c>
      <c r="CT44" s="11">
        <f t="shared" si="27"/>
        <v>0</v>
      </c>
      <c r="CU44" s="11">
        <f t="shared" si="27"/>
        <v>0</v>
      </c>
      <c r="CV44" s="11">
        <f t="shared" si="27"/>
        <v>0</v>
      </c>
      <c r="CW44" s="11">
        <f t="shared" si="27"/>
        <v>0</v>
      </c>
      <c r="CX44" s="11">
        <f t="shared" si="27"/>
        <v>0</v>
      </c>
      <c r="CY44" s="11">
        <f t="shared" si="27"/>
        <v>0</v>
      </c>
      <c r="CZ44" s="11">
        <f t="shared" si="27"/>
        <v>0</v>
      </c>
      <c r="DA44" s="11">
        <f t="shared" si="27"/>
        <v>0</v>
      </c>
      <c r="DB44" s="11">
        <f t="shared" si="27"/>
        <v>0</v>
      </c>
      <c r="DC44" s="11">
        <f t="shared" si="27"/>
        <v>0</v>
      </c>
      <c r="DF44" s="45">
        <f t="shared" si="17"/>
        <v>0</v>
      </c>
    </row>
    <row r="45" spans="1:112" ht="14.4">
      <c r="A45" s="123">
        <v>33</v>
      </c>
      <c r="B45" s="36" t="s">
        <v>34</v>
      </c>
      <c r="C45" s="15" t="s">
        <v>2</v>
      </c>
      <c r="D45" s="3"/>
      <c r="E45" s="3"/>
      <c r="F45" s="11">
        <f>SUM(F46:F53)+F54</f>
        <v>0</v>
      </c>
      <c r="G45" s="34">
        <f>SUMIF($H$5:$DC$5,"&lt;="&amp;PAL,$H45:$DC45)</f>
        <v>0</v>
      </c>
      <c r="H45" s="11">
        <f>SUM(H46:H53)+H54</f>
        <v>0</v>
      </c>
      <c r="I45" s="11">
        <f t="shared" ref="I45:BT45" si="28">SUM(I46:I53)+I54</f>
        <v>0</v>
      </c>
      <c r="J45" s="11">
        <f t="shared" si="28"/>
        <v>0</v>
      </c>
      <c r="K45" s="11">
        <f t="shared" si="28"/>
        <v>0</v>
      </c>
      <c r="L45" s="11">
        <f t="shared" si="28"/>
        <v>0</v>
      </c>
      <c r="M45" s="11">
        <f t="shared" si="28"/>
        <v>0</v>
      </c>
      <c r="N45" s="11">
        <f t="shared" si="28"/>
        <v>0</v>
      </c>
      <c r="O45" s="11">
        <f t="shared" si="28"/>
        <v>0</v>
      </c>
      <c r="P45" s="11">
        <f t="shared" si="28"/>
        <v>0</v>
      </c>
      <c r="Q45" s="11">
        <f t="shared" si="28"/>
        <v>0</v>
      </c>
      <c r="R45" s="11">
        <f t="shared" si="28"/>
        <v>0</v>
      </c>
      <c r="S45" s="11">
        <f t="shared" si="28"/>
        <v>0</v>
      </c>
      <c r="T45" s="11">
        <f t="shared" si="28"/>
        <v>0</v>
      </c>
      <c r="U45" s="11">
        <f t="shared" si="28"/>
        <v>0</v>
      </c>
      <c r="V45" s="11">
        <f t="shared" si="28"/>
        <v>0</v>
      </c>
      <c r="W45" s="11">
        <f t="shared" si="28"/>
        <v>0</v>
      </c>
      <c r="X45" s="11">
        <f t="shared" si="28"/>
        <v>0</v>
      </c>
      <c r="Y45" s="11">
        <f t="shared" si="28"/>
        <v>0</v>
      </c>
      <c r="Z45" s="11">
        <f t="shared" si="28"/>
        <v>0</v>
      </c>
      <c r="AA45" s="11">
        <f t="shared" si="28"/>
        <v>0</v>
      </c>
      <c r="AB45" s="11">
        <f t="shared" si="28"/>
        <v>0</v>
      </c>
      <c r="AC45" s="11">
        <f t="shared" si="28"/>
        <v>0</v>
      </c>
      <c r="AD45" s="11">
        <f t="shared" si="28"/>
        <v>0</v>
      </c>
      <c r="AE45" s="11">
        <f t="shared" si="28"/>
        <v>0</v>
      </c>
      <c r="AF45" s="11">
        <f t="shared" si="28"/>
        <v>0</v>
      </c>
      <c r="AG45" s="11">
        <f t="shared" si="28"/>
        <v>0</v>
      </c>
      <c r="AH45" s="11">
        <f t="shared" si="28"/>
        <v>0</v>
      </c>
      <c r="AI45" s="11">
        <f t="shared" si="28"/>
        <v>0</v>
      </c>
      <c r="AJ45" s="11">
        <f t="shared" si="28"/>
        <v>0</v>
      </c>
      <c r="AK45" s="11">
        <f t="shared" si="28"/>
        <v>0</v>
      </c>
      <c r="AL45" s="11">
        <f t="shared" si="28"/>
        <v>0</v>
      </c>
      <c r="AM45" s="11">
        <f t="shared" si="28"/>
        <v>0</v>
      </c>
      <c r="AN45" s="11">
        <f t="shared" si="28"/>
        <v>0</v>
      </c>
      <c r="AO45" s="11">
        <f t="shared" si="28"/>
        <v>0</v>
      </c>
      <c r="AP45" s="11">
        <f t="shared" si="28"/>
        <v>0</v>
      </c>
      <c r="AQ45" s="11">
        <f t="shared" si="28"/>
        <v>0</v>
      </c>
      <c r="AR45" s="11">
        <f t="shared" si="28"/>
        <v>0</v>
      </c>
      <c r="AS45" s="11">
        <f t="shared" si="28"/>
        <v>0</v>
      </c>
      <c r="AT45" s="11">
        <f t="shared" si="28"/>
        <v>0</v>
      </c>
      <c r="AU45" s="11">
        <f t="shared" si="28"/>
        <v>0</v>
      </c>
      <c r="AV45" s="11">
        <f t="shared" si="28"/>
        <v>0</v>
      </c>
      <c r="AW45" s="11">
        <f t="shared" si="28"/>
        <v>0</v>
      </c>
      <c r="AX45" s="11">
        <f t="shared" si="28"/>
        <v>0</v>
      </c>
      <c r="AY45" s="11">
        <f t="shared" si="28"/>
        <v>0</v>
      </c>
      <c r="AZ45" s="11">
        <f t="shared" si="28"/>
        <v>0</v>
      </c>
      <c r="BA45" s="11">
        <f t="shared" si="28"/>
        <v>0</v>
      </c>
      <c r="BB45" s="11">
        <f t="shared" si="28"/>
        <v>0</v>
      </c>
      <c r="BC45" s="11">
        <f t="shared" si="28"/>
        <v>0</v>
      </c>
      <c r="BD45" s="11">
        <f t="shared" si="28"/>
        <v>0</v>
      </c>
      <c r="BE45" s="11">
        <f t="shared" si="28"/>
        <v>0</v>
      </c>
      <c r="BF45" s="11">
        <f t="shared" si="28"/>
        <v>0</v>
      </c>
      <c r="BG45" s="11">
        <f t="shared" si="28"/>
        <v>0</v>
      </c>
      <c r="BH45" s="11">
        <f t="shared" si="28"/>
        <v>0</v>
      </c>
      <c r="BI45" s="11">
        <f t="shared" si="28"/>
        <v>0</v>
      </c>
      <c r="BJ45" s="11">
        <f t="shared" si="28"/>
        <v>0</v>
      </c>
      <c r="BK45" s="11">
        <f t="shared" si="28"/>
        <v>0</v>
      </c>
      <c r="BL45" s="11">
        <f t="shared" si="28"/>
        <v>0</v>
      </c>
      <c r="BM45" s="11">
        <f t="shared" si="28"/>
        <v>0</v>
      </c>
      <c r="BN45" s="11">
        <f t="shared" si="28"/>
        <v>0</v>
      </c>
      <c r="BO45" s="11">
        <f t="shared" si="28"/>
        <v>0</v>
      </c>
      <c r="BP45" s="11">
        <f t="shared" si="28"/>
        <v>0</v>
      </c>
      <c r="BQ45" s="11">
        <f t="shared" si="28"/>
        <v>0</v>
      </c>
      <c r="BR45" s="11">
        <f t="shared" si="28"/>
        <v>0</v>
      </c>
      <c r="BS45" s="11">
        <f t="shared" si="28"/>
        <v>0</v>
      </c>
      <c r="BT45" s="11">
        <f t="shared" si="28"/>
        <v>0</v>
      </c>
      <c r="BU45" s="11">
        <f t="shared" ref="BU45:DC45" si="29">SUM(BU46:BU53)+BU54</f>
        <v>0</v>
      </c>
      <c r="BV45" s="11">
        <f t="shared" si="29"/>
        <v>0</v>
      </c>
      <c r="BW45" s="11">
        <f t="shared" si="29"/>
        <v>0</v>
      </c>
      <c r="BX45" s="11">
        <f t="shared" si="29"/>
        <v>0</v>
      </c>
      <c r="BY45" s="11">
        <f t="shared" si="29"/>
        <v>0</v>
      </c>
      <c r="BZ45" s="11">
        <f t="shared" si="29"/>
        <v>0</v>
      </c>
      <c r="CA45" s="11">
        <f t="shared" si="29"/>
        <v>0</v>
      </c>
      <c r="CB45" s="11">
        <f t="shared" si="29"/>
        <v>0</v>
      </c>
      <c r="CC45" s="11">
        <f t="shared" si="29"/>
        <v>0</v>
      </c>
      <c r="CD45" s="11">
        <f t="shared" si="29"/>
        <v>0</v>
      </c>
      <c r="CE45" s="11">
        <f t="shared" si="29"/>
        <v>0</v>
      </c>
      <c r="CF45" s="11">
        <f t="shared" si="29"/>
        <v>0</v>
      </c>
      <c r="CG45" s="11">
        <f t="shared" si="29"/>
        <v>0</v>
      </c>
      <c r="CH45" s="11">
        <f t="shared" si="29"/>
        <v>0</v>
      </c>
      <c r="CI45" s="11">
        <f t="shared" si="29"/>
        <v>0</v>
      </c>
      <c r="CJ45" s="11">
        <f t="shared" si="29"/>
        <v>0</v>
      </c>
      <c r="CK45" s="11">
        <f t="shared" si="29"/>
        <v>0</v>
      </c>
      <c r="CL45" s="11">
        <f t="shared" si="29"/>
        <v>0</v>
      </c>
      <c r="CM45" s="11">
        <f t="shared" si="29"/>
        <v>0</v>
      </c>
      <c r="CN45" s="11">
        <f t="shared" si="29"/>
        <v>0</v>
      </c>
      <c r="CO45" s="11">
        <f t="shared" si="29"/>
        <v>0</v>
      </c>
      <c r="CP45" s="11">
        <f t="shared" si="29"/>
        <v>0</v>
      </c>
      <c r="CQ45" s="11">
        <f t="shared" si="29"/>
        <v>0</v>
      </c>
      <c r="CR45" s="11">
        <f t="shared" si="29"/>
        <v>0</v>
      </c>
      <c r="CS45" s="11">
        <f t="shared" si="29"/>
        <v>0</v>
      </c>
      <c r="CT45" s="11">
        <f t="shared" si="29"/>
        <v>0</v>
      </c>
      <c r="CU45" s="11">
        <f t="shared" si="29"/>
        <v>0</v>
      </c>
      <c r="CV45" s="11">
        <f t="shared" si="29"/>
        <v>0</v>
      </c>
      <c r="CW45" s="11">
        <f t="shared" si="29"/>
        <v>0</v>
      </c>
      <c r="CX45" s="11">
        <f t="shared" si="29"/>
        <v>0</v>
      </c>
      <c r="CY45" s="11">
        <f t="shared" si="29"/>
        <v>0</v>
      </c>
      <c r="CZ45" s="11">
        <f t="shared" si="29"/>
        <v>0</v>
      </c>
      <c r="DA45" s="11">
        <f t="shared" si="29"/>
        <v>0</v>
      </c>
      <c r="DB45" s="11">
        <f t="shared" si="29"/>
        <v>0</v>
      </c>
      <c r="DC45" s="11">
        <f t="shared" si="29"/>
        <v>0</v>
      </c>
      <c r="DF45" s="45">
        <f t="shared" si="17"/>
        <v>0</v>
      </c>
    </row>
    <row r="46" spans="1:112" ht="14.4">
      <c r="A46" s="123">
        <v>34</v>
      </c>
      <c r="B46" s="5" t="str">
        <f>$B$45&amp;"1."</f>
        <v>E.1.1.</v>
      </c>
      <c r="C46" s="163" t="s">
        <v>41</v>
      </c>
      <c r="D46" s="6"/>
      <c r="E46" s="191">
        <v>0.21</v>
      </c>
      <c r="F46" s="34">
        <f>H46+NPV(FD,I46:INDEX(I46:DC46,PAL))</f>
        <v>0</v>
      </c>
      <c r="G46" s="34">
        <f>SUMIF($H$5:$DC$5,"&lt;="&amp;PAL,$H46:$DC46)</f>
        <v>0</v>
      </c>
      <c r="H46" s="37">
        <v>0</v>
      </c>
      <c r="I46" s="37">
        <v>0</v>
      </c>
      <c r="J46" s="37">
        <v>0</v>
      </c>
      <c r="K46" s="37">
        <v>0</v>
      </c>
      <c r="L46" s="37">
        <v>0</v>
      </c>
      <c r="M46" s="37">
        <v>0</v>
      </c>
      <c r="N46" s="37">
        <v>0</v>
      </c>
      <c r="O46" s="37">
        <v>0</v>
      </c>
      <c r="P46" s="37">
        <v>0</v>
      </c>
      <c r="Q46" s="37">
        <v>0</v>
      </c>
      <c r="R46" s="37">
        <v>0</v>
      </c>
      <c r="S46" s="37">
        <v>0</v>
      </c>
      <c r="T46" s="37">
        <v>0</v>
      </c>
      <c r="U46" s="37">
        <v>0</v>
      </c>
      <c r="V46" s="37">
        <v>0</v>
      </c>
      <c r="W46" s="37">
        <v>0</v>
      </c>
      <c r="X46" s="37">
        <v>0</v>
      </c>
      <c r="Y46" s="37">
        <v>0</v>
      </c>
      <c r="Z46" s="37">
        <v>0</v>
      </c>
      <c r="AA46" s="37">
        <v>0</v>
      </c>
      <c r="AB46" s="37">
        <v>0</v>
      </c>
      <c r="AC46" s="37">
        <v>0</v>
      </c>
      <c r="AD46" s="37">
        <v>0</v>
      </c>
      <c r="AE46" s="37">
        <v>0</v>
      </c>
      <c r="AF46" s="37">
        <v>0</v>
      </c>
      <c r="AG46" s="37">
        <v>0</v>
      </c>
      <c r="AH46" s="37">
        <v>0</v>
      </c>
      <c r="AI46" s="37">
        <v>0</v>
      </c>
      <c r="AJ46" s="37">
        <v>0</v>
      </c>
      <c r="AK46" s="37">
        <v>0</v>
      </c>
      <c r="AL46" s="37">
        <v>0</v>
      </c>
      <c r="AM46" s="37">
        <v>0</v>
      </c>
      <c r="AN46" s="37">
        <v>0</v>
      </c>
      <c r="AO46" s="37">
        <v>0</v>
      </c>
      <c r="AP46" s="37">
        <v>0</v>
      </c>
      <c r="AQ46" s="37">
        <v>0</v>
      </c>
      <c r="AR46" s="37">
        <v>0</v>
      </c>
      <c r="AS46" s="37">
        <v>0</v>
      </c>
      <c r="AT46" s="37">
        <v>0</v>
      </c>
      <c r="AU46" s="37">
        <v>0</v>
      </c>
      <c r="AV46" s="37">
        <v>0</v>
      </c>
      <c r="AW46" s="37">
        <v>0</v>
      </c>
      <c r="AX46" s="37">
        <v>0</v>
      </c>
      <c r="AY46" s="37">
        <v>0</v>
      </c>
      <c r="AZ46" s="37">
        <v>0</v>
      </c>
      <c r="BA46" s="37">
        <v>0</v>
      </c>
      <c r="BB46" s="37">
        <v>0</v>
      </c>
      <c r="BC46" s="37">
        <v>0</v>
      </c>
      <c r="BD46" s="37">
        <v>0</v>
      </c>
      <c r="BE46" s="37">
        <v>0</v>
      </c>
      <c r="BF46" s="37">
        <v>0</v>
      </c>
      <c r="BG46" s="37">
        <v>0</v>
      </c>
      <c r="BH46" s="37">
        <v>0</v>
      </c>
      <c r="BI46" s="37">
        <v>0</v>
      </c>
      <c r="BJ46" s="37">
        <v>0</v>
      </c>
      <c r="BK46" s="37">
        <v>0</v>
      </c>
      <c r="BL46" s="37">
        <v>0</v>
      </c>
      <c r="BM46" s="37">
        <v>0</v>
      </c>
      <c r="BN46" s="37">
        <v>0</v>
      </c>
      <c r="BO46" s="37">
        <v>0</v>
      </c>
      <c r="BP46" s="37">
        <v>0</v>
      </c>
      <c r="BQ46" s="37">
        <v>0</v>
      </c>
      <c r="BR46" s="37">
        <v>0</v>
      </c>
      <c r="BS46" s="37">
        <v>0</v>
      </c>
      <c r="BT46" s="37">
        <v>0</v>
      </c>
      <c r="BU46" s="37">
        <v>0</v>
      </c>
      <c r="BV46" s="37">
        <v>0</v>
      </c>
      <c r="BW46" s="37">
        <v>0</v>
      </c>
      <c r="BX46" s="37">
        <v>0</v>
      </c>
      <c r="BY46" s="37">
        <v>0</v>
      </c>
      <c r="BZ46" s="37">
        <v>0</v>
      </c>
      <c r="CA46" s="37">
        <v>0</v>
      </c>
      <c r="CB46" s="37">
        <v>0</v>
      </c>
      <c r="CC46" s="37">
        <v>0</v>
      </c>
      <c r="CD46" s="37">
        <v>0</v>
      </c>
      <c r="CE46" s="37">
        <v>0</v>
      </c>
      <c r="CF46" s="37">
        <v>0</v>
      </c>
      <c r="CG46" s="37">
        <v>0</v>
      </c>
      <c r="CH46" s="37">
        <v>0</v>
      </c>
      <c r="CI46" s="37">
        <v>0</v>
      </c>
      <c r="CJ46" s="37">
        <v>0</v>
      </c>
      <c r="CK46" s="37">
        <v>0</v>
      </c>
      <c r="CL46" s="37">
        <v>0</v>
      </c>
      <c r="CM46" s="37">
        <v>0</v>
      </c>
      <c r="CN46" s="37">
        <v>0</v>
      </c>
      <c r="CO46" s="37">
        <v>0</v>
      </c>
      <c r="CP46" s="37">
        <v>0</v>
      </c>
      <c r="CQ46" s="37">
        <v>0</v>
      </c>
      <c r="CR46" s="37">
        <v>0</v>
      </c>
      <c r="CS46" s="37">
        <v>0</v>
      </c>
      <c r="CT46" s="37">
        <v>0</v>
      </c>
      <c r="CU46" s="37">
        <v>0</v>
      </c>
      <c r="CV46" s="37">
        <v>0</v>
      </c>
      <c r="CW46" s="37">
        <v>0</v>
      </c>
      <c r="CX46" s="37">
        <v>0</v>
      </c>
      <c r="CY46" s="37">
        <v>0</v>
      </c>
      <c r="CZ46" s="37">
        <v>0</v>
      </c>
      <c r="DA46" s="37">
        <v>0</v>
      </c>
      <c r="DB46" s="37">
        <v>0</v>
      </c>
      <c r="DC46" s="37">
        <v>0</v>
      </c>
      <c r="DE46" s="45">
        <f>COUNTBLANK(H46:DC46)</f>
        <v>0</v>
      </c>
      <c r="DF46" s="45">
        <f t="shared" si="17"/>
        <v>0</v>
      </c>
      <c r="DG46">
        <f t="shared" ref="DG46:DG55" si="30">IF(ISNUMBER(E46),E46*100,0)</f>
        <v>21</v>
      </c>
      <c r="DH46">
        <v>0</v>
      </c>
    </row>
    <row r="47" spans="1:112" ht="14.4">
      <c r="A47" s="123">
        <v>35</v>
      </c>
      <c r="B47" s="5" t="str">
        <f>$B$45&amp;"2."</f>
        <v>E.1.2.</v>
      </c>
      <c r="C47" s="163" t="s">
        <v>41</v>
      </c>
      <c r="D47" s="6"/>
      <c r="E47" s="191">
        <v>0.21</v>
      </c>
      <c r="F47" s="34">
        <f>H47+NPV(FD,I47:INDEX(I47:DC47,PAL))</f>
        <v>0</v>
      </c>
      <c r="G47" s="34">
        <f>SUMIF($H$5:$DC$5,"&lt;="&amp;PAL,$H47:$DC47)</f>
        <v>0</v>
      </c>
      <c r="H47" s="37">
        <v>0</v>
      </c>
      <c r="I47" s="37">
        <v>0</v>
      </c>
      <c r="J47" s="37">
        <v>0</v>
      </c>
      <c r="K47" s="37">
        <v>0</v>
      </c>
      <c r="L47" s="37">
        <v>0</v>
      </c>
      <c r="M47" s="37">
        <v>0</v>
      </c>
      <c r="N47" s="37">
        <v>0</v>
      </c>
      <c r="O47" s="37">
        <v>0</v>
      </c>
      <c r="P47" s="37">
        <v>0</v>
      </c>
      <c r="Q47" s="37">
        <v>0</v>
      </c>
      <c r="R47" s="37">
        <v>0</v>
      </c>
      <c r="S47" s="37">
        <v>0</v>
      </c>
      <c r="T47" s="37">
        <v>0</v>
      </c>
      <c r="U47" s="37">
        <v>0</v>
      </c>
      <c r="V47" s="37">
        <v>0</v>
      </c>
      <c r="W47" s="37">
        <v>0</v>
      </c>
      <c r="X47" s="37">
        <v>0</v>
      </c>
      <c r="Y47" s="37">
        <v>0</v>
      </c>
      <c r="Z47" s="37">
        <v>0</v>
      </c>
      <c r="AA47" s="37">
        <v>0</v>
      </c>
      <c r="AB47" s="37">
        <v>0</v>
      </c>
      <c r="AC47" s="37">
        <v>0</v>
      </c>
      <c r="AD47" s="37">
        <v>0</v>
      </c>
      <c r="AE47" s="37">
        <v>0</v>
      </c>
      <c r="AF47" s="37">
        <v>0</v>
      </c>
      <c r="AG47" s="37">
        <v>0</v>
      </c>
      <c r="AH47" s="37">
        <v>0</v>
      </c>
      <c r="AI47" s="37">
        <v>0</v>
      </c>
      <c r="AJ47" s="37">
        <v>0</v>
      </c>
      <c r="AK47" s="37">
        <v>0</v>
      </c>
      <c r="AL47" s="37">
        <v>0</v>
      </c>
      <c r="AM47" s="37">
        <v>0</v>
      </c>
      <c r="AN47" s="37">
        <v>0</v>
      </c>
      <c r="AO47" s="37">
        <v>0</v>
      </c>
      <c r="AP47" s="37">
        <v>0</v>
      </c>
      <c r="AQ47" s="37">
        <v>0</v>
      </c>
      <c r="AR47" s="37">
        <v>0</v>
      </c>
      <c r="AS47" s="37">
        <v>0</v>
      </c>
      <c r="AT47" s="37">
        <v>0</v>
      </c>
      <c r="AU47" s="37">
        <v>0</v>
      </c>
      <c r="AV47" s="37">
        <v>0</v>
      </c>
      <c r="AW47" s="37">
        <v>0</v>
      </c>
      <c r="AX47" s="37">
        <v>0</v>
      </c>
      <c r="AY47" s="37">
        <v>0</v>
      </c>
      <c r="AZ47" s="37">
        <v>0</v>
      </c>
      <c r="BA47" s="37">
        <v>0</v>
      </c>
      <c r="BB47" s="37">
        <v>0</v>
      </c>
      <c r="BC47" s="37">
        <v>0</v>
      </c>
      <c r="BD47" s="37">
        <v>0</v>
      </c>
      <c r="BE47" s="37">
        <v>0</v>
      </c>
      <c r="BF47" s="37">
        <v>0</v>
      </c>
      <c r="BG47" s="37">
        <v>0</v>
      </c>
      <c r="BH47" s="37">
        <v>0</v>
      </c>
      <c r="BI47" s="37">
        <v>0</v>
      </c>
      <c r="BJ47" s="37">
        <v>0</v>
      </c>
      <c r="BK47" s="37">
        <v>0</v>
      </c>
      <c r="BL47" s="37">
        <v>0</v>
      </c>
      <c r="BM47" s="37">
        <v>0</v>
      </c>
      <c r="BN47" s="37">
        <v>0</v>
      </c>
      <c r="BO47" s="37">
        <v>0</v>
      </c>
      <c r="BP47" s="37">
        <v>0</v>
      </c>
      <c r="BQ47" s="37">
        <v>0</v>
      </c>
      <c r="BR47" s="37">
        <v>0</v>
      </c>
      <c r="BS47" s="37">
        <v>0</v>
      </c>
      <c r="BT47" s="37">
        <v>0</v>
      </c>
      <c r="BU47" s="37">
        <v>0</v>
      </c>
      <c r="BV47" s="37">
        <v>0</v>
      </c>
      <c r="BW47" s="37">
        <v>0</v>
      </c>
      <c r="BX47" s="37">
        <v>0</v>
      </c>
      <c r="BY47" s="37">
        <v>0</v>
      </c>
      <c r="BZ47" s="37">
        <v>0</v>
      </c>
      <c r="CA47" s="37">
        <v>0</v>
      </c>
      <c r="CB47" s="37">
        <v>0</v>
      </c>
      <c r="CC47" s="37">
        <v>0</v>
      </c>
      <c r="CD47" s="37">
        <v>0</v>
      </c>
      <c r="CE47" s="37">
        <v>0</v>
      </c>
      <c r="CF47" s="37">
        <v>0</v>
      </c>
      <c r="CG47" s="37">
        <v>0</v>
      </c>
      <c r="CH47" s="37">
        <v>0</v>
      </c>
      <c r="CI47" s="37">
        <v>0</v>
      </c>
      <c r="CJ47" s="37">
        <v>0</v>
      </c>
      <c r="CK47" s="37">
        <v>0</v>
      </c>
      <c r="CL47" s="37">
        <v>0</v>
      </c>
      <c r="CM47" s="37">
        <v>0</v>
      </c>
      <c r="CN47" s="37">
        <v>0</v>
      </c>
      <c r="CO47" s="37">
        <v>0</v>
      </c>
      <c r="CP47" s="37">
        <v>0</v>
      </c>
      <c r="CQ47" s="37">
        <v>0</v>
      </c>
      <c r="CR47" s="37">
        <v>0</v>
      </c>
      <c r="CS47" s="37">
        <v>0</v>
      </c>
      <c r="CT47" s="37">
        <v>0</v>
      </c>
      <c r="CU47" s="37">
        <v>0</v>
      </c>
      <c r="CV47" s="37">
        <v>0</v>
      </c>
      <c r="CW47" s="37">
        <v>0</v>
      </c>
      <c r="CX47" s="37">
        <v>0</v>
      </c>
      <c r="CY47" s="37">
        <v>0</v>
      </c>
      <c r="CZ47" s="37">
        <v>0</v>
      </c>
      <c r="DA47" s="37">
        <v>0</v>
      </c>
      <c r="DB47" s="37">
        <v>0</v>
      </c>
      <c r="DC47" s="37">
        <v>0</v>
      </c>
      <c r="DE47" s="45">
        <f t="shared" ref="DE47:DE55" si="31">COUNTBLANK(H47:DC47)</f>
        <v>0</v>
      </c>
      <c r="DF47" s="45">
        <f t="shared" si="17"/>
        <v>0</v>
      </c>
      <c r="DG47">
        <f t="shared" si="30"/>
        <v>21</v>
      </c>
      <c r="DH47">
        <v>0</v>
      </c>
    </row>
    <row r="48" spans="1:112" ht="14.4">
      <c r="A48" s="123">
        <v>36</v>
      </c>
      <c r="B48" s="5" t="str">
        <f>$B$45&amp;"3."</f>
        <v>E.1.3.</v>
      </c>
      <c r="C48" s="163" t="s">
        <v>41</v>
      </c>
      <c r="D48" s="6"/>
      <c r="E48" s="191">
        <v>0.21</v>
      </c>
      <c r="F48" s="34">
        <f>H48+NPV(FD,I48:INDEX(I48:DC48,PAL))</f>
        <v>0</v>
      </c>
      <c r="G48" s="34">
        <f>SUMIF($H$5:$DC$5,"&lt;="&amp;PAL,$H48:$DC48)</f>
        <v>0</v>
      </c>
      <c r="H48" s="37">
        <v>0</v>
      </c>
      <c r="I48" s="37">
        <v>0</v>
      </c>
      <c r="J48" s="37">
        <v>0</v>
      </c>
      <c r="K48" s="37">
        <v>0</v>
      </c>
      <c r="L48" s="37">
        <v>0</v>
      </c>
      <c r="M48" s="37">
        <v>0</v>
      </c>
      <c r="N48" s="37">
        <v>0</v>
      </c>
      <c r="O48" s="37">
        <v>0</v>
      </c>
      <c r="P48" s="37">
        <v>0</v>
      </c>
      <c r="Q48" s="37">
        <v>0</v>
      </c>
      <c r="R48" s="37">
        <v>0</v>
      </c>
      <c r="S48" s="37">
        <v>0</v>
      </c>
      <c r="T48" s="37">
        <v>0</v>
      </c>
      <c r="U48" s="37">
        <v>0</v>
      </c>
      <c r="V48" s="37">
        <v>0</v>
      </c>
      <c r="W48" s="37">
        <v>0</v>
      </c>
      <c r="X48" s="37">
        <v>0</v>
      </c>
      <c r="Y48" s="37">
        <v>0</v>
      </c>
      <c r="Z48" s="37">
        <v>0</v>
      </c>
      <c r="AA48" s="37">
        <v>0</v>
      </c>
      <c r="AB48" s="37">
        <v>0</v>
      </c>
      <c r="AC48" s="37">
        <v>0</v>
      </c>
      <c r="AD48" s="37">
        <v>0</v>
      </c>
      <c r="AE48" s="37">
        <v>0</v>
      </c>
      <c r="AF48" s="37">
        <v>0</v>
      </c>
      <c r="AG48" s="37">
        <v>0</v>
      </c>
      <c r="AH48" s="37">
        <v>0</v>
      </c>
      <c r="AI48" s="37">
        <v>0</v>
      </c>
      <c r="AJ48" s="37">
        <v>0</v>
      </c>
      <c r="AK48" s="37">
        <v>0</v>
      </c>
      <c r="AL48" s="37">
        <v>0</v>
      </c>
      <c r="AM48" s="37">
        <v>0</v>
      </c>
      <c r="AN48" s="37">
        <v>0</v>
      </c>
      <c r="AO48" s="37">
        <v>0</v>
      </c>
      <c r="AP48" s="37">
        <v>0</v>
      </c>
      <c r="AQ48" s="37">
        <v>0</v>
      </c>
      <c r="AR48" s="37">
        <v>0</v>
      </c>
      <c r="AS48" s="37">
        <v>0</v>
      </c>
      <c r="AT48" s="37">
        <v>0</v>
      </c>
      <c r="AU48" s="37">
        <v>0</v>
      </c>
      <c r="AV48" s="37">
        <v>0</v>
      </c>
      <c r="AW48" s="37">
        <v>0</v>
      </c>
      <c r="AX48" s="37">
        <v>0</v>
      </c>
      <c r="AY48" s="37">
        <v>0</v>
      </c>
      <c r="AZ48" s="37">
        <v>0</v>
      </c>
      <c r="BA48" s="37">
        <v>0</v>
      </c>
      <c r="BB48" s="37">
        <v>0</v>
      </c>
      <c r="BC48" s="37">
        <v>0</v>
      </c>
      <c r="BD48" s="37">
        <v>0</v>
      </c>
      <c r="BE48" s="37">
        <v>0</v>
      </c>
      <c r="BF48" s="37">
        <v>0</v>
      </c>
      <c r="BG48" s="37">
        <v>0</v>
      </c>
      <c r="BH48" s="37">
        <v>0</v>
      </c>
      <c r="BI48" s="37">
        <v>0</v>
      </c>
      <c r="BJ48" s="37">
        <v>0</v>
      </c>
      <c r="BK48" s="37">
        <v>0</v>
      </c>
      <c r="BL48" s="37">
        <v>0</v>
      </c>
      <c r="BM48" s="37">
        <v>0</v>
      </c>
      <c r="BN48" s="37">
        <v>0</v>
      </c>
      <c r="BO48" s="37">
        <v>0</v>
      </c>
      <c r="BP48" s="37">
        <v>0</v>
      </c>
      <c r="BQ48" s="37">
        <v>0</v>
      </c>
      <c r="BR48" s="37">
        <v>0</v>
      </c>
      <c r="BS48" s="37">
        <v>0</v>
      </c>
      <c r="BT48" s="37">
        <v>0</v>
      </c>
      <c r="BU48" s="37">
        <v>0</v>
      </c>
      <c r="BV48" s="37">
        <v>0</v>
      </c>
      <c r="BW48" s="37">
        <v>0</v>
      </c>
      <c r="BX48" s="37">
        <v>0</v>
      </c>
      <c r="BY48" s="37">
        <v>0</v>
      </c>
      <c r="BZ48" s="37">
        <v>0</v>
      </c>
      <c r="CA48" s="37">
        <v>0</v>
      </c>
      <c r="CB48" s="37">
        <v>0</v>
      </c>
      <c r="CC48" s="37">
        <v>0</v>
      </c>
      <c r="CD48" s="37">
        <v>0</v>
      </c>
      <c r="CE48" s="37">
        <v>0</v>
      </c>
      <c r="CF48" s="37">
        <v>0</v>
      </c>
      <c r="CG48" s="37">
        <v>0</v>
      </c>
      <c r="CH48" s="37">
        <v>0</v>
      </c>
      <c r="CI48" s="37">
        <v>0</v>
      </c>
      <c r="CJ48" s="37">
        <v>0</v>
      </c>
      <c r="CK48" s="37">
        <v>0</v>
      </c>
      <c r="CL48" s="37">
        <v>0</v>
      </c>
      <c r="CM48" s="37">
        <v>0</v>
      </c>
      <c r="CN48" s="37">
        <v>0</v>
      </c>
      <c r="CO48" s="37">
        <v>0</v>
      </c>
      <c r="CP48" s="37">
        <v>0</v>
      </c>
      <c r="CQ48" s="37">
        <v>0</v>
      </c>
      <c r="CR48" s="37">
        <v>0</v>
      </c>
      <c r="CS48" s="37">
        <v>0</v>
      </c>
      <c r="CT48" s="37">
        <v>0</v>
      </c>
      <c r="CU48" s="37">
        <v>0</v>
      </c>
      <c r="CV48" s="37">
        <v>0</v>
      </c>
      <c r="CW48" s="37">
        <v>0</v>
      </c>
      <c r="CX48" s="37">
        <v>0</v>
      </c>
      <c r="CY48" s="37">
        <v>0</v>
      </c>
      <c r="CZ48" s="37">
        <v>0</v>
      </c>
      <c r="DA48" s="37">
        <v>0</v>
      </c>
      <c r="DB48" s="37">
        <v>0</v>
      </c>
      <c r="DC48" s="37">
        <v>0</v>
      </c>
      <c r="DE48" s="45">
        <f t="shared" si="31"/>
        <v>0</v>
      </c>
      <c r="DF48" s="45">
        <f t="shared" si="17"/>
        <v>0</v>
      </c>
      <c r="DG48">
        <f t="shared" si="30"/>
        <v>21</v>
      </c>
      <c r="DH48">
        <v>0</v>
      </c>
    </row>
    <row r="49" spans="1:112" ht="14.4">
      <c r="A49" s="123">
        <v>37</v>
      </c>
      <c r="B49" s="5" t="str">
        <f>$B$45&amp;"4."</f>
        <v>E.1.4.</v>
      </c>
      <c r="C49" s="163" t="s">
        <v>41</v>
      </c>
      <c r="D49" s="6"/>
      <c r="E49" s="191">
        <v>0.21</v>
      </c>
      <c r="F49" s="34">
        <f>H49+NPV(FD,I49:INDEX(I49:DC49,PAL))</f>
        <v>0</v>
      </c>
      <c r="G49" s="34">
        <f>SUMIF($H$5:$DC$5,"&lt;="&amp;PAL,$H49:$DC49)</f>
        <v>0</v>
      </c>
      <c r="H49" s="37">
        <v>0</v>
      </c>
      <c r="I49" s="37">
        <v>0</v>
      </c>
      <c r="J49" s="37">
        <v>0</v>
      </c>
      <c r="K49" s="37">
        <v>0</v>
      </c>
      <c r="L49" s="37">
        <v>0</v>
      </c>
      <c r="M49" s="37">
        <v>0</v>
      </c>
      <c r="N49" s="37">
        <v>0</v>
      </c>
      <c r="O49" s="37">
        <v>0</v>
      </c>
      <c r="P49" s="37">
        <v>0</v>
      </c>
      <c r="Q49" s="37">
        <v>0</v>
      </c>
      <c r="R49" s="37">
        <v>0</v>
      </c>
      <c r="S49" s="37">
        <v>0</v>
      </c>
      <c r="T49" s="37">
        <v>0</v>
      </c>
      <c r="U49" s="37">
        <v>0</v>
      </c>
      <c r="V49" s="37">
        <v>0</v>
      </c>
      <c r="W49" s="37">
        <v>0</v>
      </c>
      <c r="X49" s="37">
        <v>0</v>
      </c>
      <c r="Y49" s="37">
        <v>0</v>
      </c>
      <c r="Z49" s="37">
        <v>0</v>
      </c>
      <c r="AA49" s="37">
        <v>0</v>
      </c>
      <c r="AB49" s="37">
        <v>0</v>
      </c>
      <c r="AC49" s="37">
        <v>0</v>
      </c>
      <c r="AD49" s="37">
        <v>0</v>
      </c>
      <c r="AE49" s="37">
        <v>0</v>
      </c>
      <c r="AF49" s="37">
        <v>0</v>
      </c>
      <c r="AG49" s="37">
        <v>0</v>
      </c>
      <c r="AH49" s="37">
        <v>0</v>
      </c>
      <c r="AI49" s="37">
        <v>0</v>
      </c>
      <c r="AJ49" s="37">
        <v>0</v>
      </c>
      <c r="AK49" s="37">
        <v>0</v>
      </c>
      <c r="AL49" s="37">
        <v>0</v>
      </c>
      <c r="AM49" s="37">
        <v>0</v>
      </c>
      <c r="AN49" s="37">
        <v>0</v>
      </c>
      <c r="AO49" s="37">
        <v>0</v>
      </c>
      <c r="AP49" s="37">
        <v>0</v>
      </c>
      <c r="AQ49" s="37">
        <v>0</v>
      </c>
      <c r="AR49" s="37">
        <v>0</v>
      </c>
      <c r="AS49" s="37">
        <v>0</v>
      </c>
      <c r="AT49" s="37">
        <v>0</v>
      </c>
      <c r="AU49" s="37">
        <v>0</v>
      </c>
      <c r="AV49" s="37">
        <v>0</v>
      </c>
      <c r="AW49" s="37">
        <v>0</v>
      </c>
      <c r="AX49" s="37">
        <v>0</v>
      </c>
      <c r="AY49" s="37">
        <v>0</v>
      </c>
      <c r="AZ49" s="37">
        <v>0</v>
      </c>
      <c r="BA49" s="37">
        <v>0</v>
      </c>
      <c r="BB49" s="37">
        <v>0</v>
      </c>
      <c r="BC49" s="37">
        <v>0</v>
      </c>
      <c r="BD49" s="37">
        <v>0</v>
      </c>
      <c r="BE49" s="37">
        <v>0</v>
      </c>
      <c r="BF49" s="37">
        <v>0</v>
      </c>
      <c r="BG49" s="37">
        <v>0</v>
      </c>
      <c r="BH49" s="37">
        <v>0</v>
      </c>
      <c r="BI49" s="37">
        <v>0</v>
      </c>
      <c r="BJ49" s="37">
        <v>0</v>
      </c>
      <c r="BK49" s="37">
        <v>0</v>
      </c>
      <c r="BL49" s="37">
        <v>0</v>
      </c>
      <c r="BM49" s="37">
        <v>0</v>
      </c>
      <c r="BN49" s="37">
        <v>0</v>
      </c>
      <c r="BO49" s="37">
        <v>0</v>
      </c>
      <c r="BP49" s="37">
        <v>0</v>
      </c>
      <c r="BQ49" s="37">
        <v>0</v>
      </c>
      <c r="BR49" s="37">
        <v>0</v>
      </c>
      <c r="BS49" s="37">
        <v>0</v>
      </c>
      <c r="BT49" s="37">
        <v>0</v>
      </c>
      <c r="BU49" s="37">
        <v>0</v>
      </c>
      <c r="BV49" s="37">
        <v>0</v>
      </c>
      <c r="BW49" s="37">
        <v>0</v>
      </c>
      <c r="BX49" s="37">
        <v>0</v>
      </c>
      <c r="BY49" s="37">
        <v>0</v>
      </c>
      <c r="BZ49" s="37">
        <v>0</v>
      </c>
      <c r="CA49" s="37">
        <v>0</v>
      </c>
      <c r="CB49" s="37">
        <v>0</v>
      </c>
      <c r="CC49" s="37">
        <v>0</v>
      </c>
      <c r="CD49" s="37">
        <v>0</v>
      </c>
      <c r="CE49" s="37">
        <v>0</v>
      </c>
      <c r="CF49" s="37">
        <v>0</v>
      </c>
      <c r="CG49" s="37">
        <v>0</v>
      </c>
      <c r="CH49" s="37">
        <v>0</v>
      </c>
      <c r="CI49" s="37">
        <v>0</v>
      </c>
      <c r="CJ49" s="37">
        <v>0</v>
      </c>
      <c r="CK49" s="37">
        <v>0</v>
      </c>
      <c r="CL49" s="37">
        <v>0</v>
      </c>
      <c r="CM49" s="37">
        <v>0</v>
      </c>
      <c r="CN49" s="37">
        <v>0</v>
      </c>
      <c r="CO49" s="37">
        <v>0</v>
      </c>
      <c r="CP49" s="37">
        <v>0</v>
      </c>
      <c r="CQ49" s="37">
        <v>0</v>
      </c>
      <c r="CR49" s="37">
        <v>0</v>
      </c>
      <c r="CS49" s="37">
        <v>0</v>
      </c>
      <c r="CT49" s="37">
        <v>0</v>
      </c>
      <c r="CU49" s="37">
        <v>0</v>
      </c>
      <c r="CV49" s="37">
        <v>0</v>
      </c>
      <c r="CW49" s="37">
        <v>0</v>
      </c>
      <c r="CX49" s="37">
        <v>0</v>
      </c>
      <c r="CY49" s="37">
        <v>0</v>
      </c>
      <c r="CZ49" s="37">
        <v>0</v>
      </c>
      <c r="DA49" s="37">
        <v>0</v>
      </c>
      <c r="DB49" s="37">
        <v>0</v>
      </c>
      <c r="DC49" s="37">
        <v>0</v>
      </c>
      <c r="DE49" s="45">
        <f t="shared" si="31"/>
        <v>0</v>
      </c>
      <c r="DF49" s="45">
        <f t="shared" si="17"/>
        <v>0</v>
      </c>
      <c r="DG49">
        <f t="shared" si="30"/>
        <v>21</v>
      </c>
      <c r="DH49">
        <v>0</v>
      </c>
    </row>
    <row r="50" spans="1:112" ht="14.4">
      <c r="A50" s="123">
        <v>38</v>
      </c>
      <c r="B50" s="5" t="str">
        <f>$B$45&amp;"5."</f>
        <v>E.1.5.</v>
      </c>
      <c r="C50" s="163" t="s">
        <v>41</v>
      </c>
      <c r="D50" s="6"/>
      <c r="E50" s="191">
        <v>0.21</v>
      </c>
      <c r="F50" s="34">
        <f>H50+NPV(FD,I50:INDEX(I50:DC50,PAL))</f>
        <v>0</v>
      </c>
      <c r="G50" s="34">
        <f>SUMIF($H$5:$DC$5,"&lt;="&amp;PAL,$H50:$DC50)</f>
        <v>0</v>
      </c>
      <c r="H50" s="37">
        <v>0</v>
      </c>
      <c r="I50" s="37">
        <v>0</v>
      </c>
      <c r="J50" s="37">
        <v>0</v>
      </c>
      <c r="K50" s="37">
        <v>0</v>
      </c>
      <c r="L50" s="37">
        <v>0</v>
      </c>
      <c r="M50" s="37">
        <v>0</v>
      </c>
      <c r="N50" s="37">
        <v>0</v>
      </c>
      <c r="O50" s="37">
        <v>0</v>
      </c>
      <c r="P50" s="37">
        <v>0</v>
      </c>
      <c r="Q50" s="37">
        <v>0</v>
      </c>
      <c r="R50" s="37">
        <v>0</v>
      </c>
      <c r="S50" s="37">
        <v>0</v>
      </c>
      <c r="T50" s="37">
        <v>0</v>
      </c>
      <c r="U50" s="37">
        <v>0</v>
      </c>
      <c r="V50" s="37">
        <v>0</v>
      </c>
      <c r="W50" s="37">
        <v>0</v>
      </c>
      <c r="X50" s="37">
        <v>0</v>
      </c>
      <c r="Y50" s="37">
        <v>0</v>
      </c>
      <c r="Z50" s="37">
        <v>0</v>
      </c>
      <c r="AA50" s="37">
        <v>0</v>
      </c>
      <c r="AB50" s="37">
        <v>0</v>
      </c>
      <c r="AC50" s="37">
        <v>0</v>
      </c>
      <c r="AD50" s="37">
        <v>0</v>
      </c>
      <c r="AE50" s="37">
        <v>0</v>
      </c>
      <c r="AF50" s="37">
        <v>0</v>
      </c>
      <c r="AG50" s="37">
        <v>0</v>
      </c>
      <c r="AH50" s="37">
        <v>0</v>
      </c>
      <c r="AI50" s="37">
        <v>0</v>
      </c>
      <c r="AJ50" s="37">
        <v>0</v>
      </c>
      <c r="AK50" s="37">
        <v>0</v>
      </c>
      <c r="AL50" s="37">
        <v>0</v>
      </c>
      <c r="AM50" s="37">
        <v>0</v>
      </c>
      <c r="AN50" s="37">
        <v>0</v>
      </c>
      <c r="AO50" s="37">
        <v>0</v>
      </c>
      <c r="AP50" s="37">
        <v>0</v>
      </c>
      <c r="AQ50" s="37">
        <v>0</v>
      </c>
      <c r="AR50" s="37">
        <v>0</v>
      </c>
      <c r="AS50" s="37">
        <v>0</v>
      </c>
      <c r="AT50" s="37">
        <v>0</v>
      </c>
      <c r="AU50" s="37">
        <v>0</v>
      </c>
      <c r="AV50" s="37">
        <v>0</v>
      </c>
      <c r="AW50" s="37">
        <v>0</v>
      </c>
      <c r="AX50" s="37">
        <v>0</v>
      </c>
      <c r="AY50" s="37">
        <v>0</v>
      </c>
      <c r="AZ50" s="37">
        <v>0</v>
      </c>
      <c r="BA50" s="37">
        <v>0</v>
      </c>
      <c r="BB50" s="37">
        <v>0</v>
      </c>
      <c r="BC50" s="37">
        <v>0</v>
      </c>
      <c r="BD50" s="37">
        <v>0</v>
      </c>
      <c r="BE50" s="37">
        <v>0</v>
      </c>
      <c r="BF50" s="37">
        <v>0</v>
      </c>
      <c r="BG50" s="37">
        <v>0</v>
      </c>
      <c r="BH50" s="37">
        <v>0</v>
      </c>
      <c r="BI50" s="37">
        <v>0</v>
      </c>
      <c r="BJ50" s="37">
        <v>0</v>
      </c>
      <c r="BK50" s="37">
        <v>0</v>
      </c>
      <c r="BL50" s="37">
        <v>0</v>
      </c>
      <c r="BM50" s="37">
        <v>0</v>
      </c>
      <c r="BN50" s="37">
        <v>0</v>
      </c>
      <c r="BO50" s="37">
        <v>0</v>
      </c>
      <c r="BP50" s="37">
        <v>0</v>
      </c>
      <c r="BQ50" s="37">
        <v>0</v>
      </c>
      <c r="BR50" s="37">
        <v>0</v>
      </c>
      <c r="BS50" s="37">
        <v>0</v>
      </c>
      <c r="BT50" s="37">
        <v>0</v>
      </c>
      <c r="BU50" s="37">
        <v>0</v>
      </c>
      <c r="BV50" s="37">
        <v>0</v>
      </c>
      <c r="BW50" s="37">
        <v>0</v>
      </c>
      <c r="BX50" s="37">
        <v>0</v>
      </c>
      <c r="BY50" s="37">
        <v>0</v>
      </c>
      <c r="BZ50" s="37">
        <v>0</v>
      </c>
      <c r="CA50" s="37">
        <v>0</v>
      </c>
      <c r="CB50" s="37">
        <v>0</v>
      </c>
      <c r="CC50" s="37">
        <v>0</v>
      </c>
      <c r="CD50" s="37">
        <v>0</v>
      </c>
      <c r="CE50" s="37">
        <v>0</v>
      </c>
      <c r="CF50" s="37">
        <v>0</v>
      </c>
      <c r="CG50" s="37">
        <v>0</v>
      </c>
      <c r="CH50" s="37">
        <v>0</v>
      </c>
      <c r="CI50" s="37">
        <v>0</v>
      </c>
      <c r="CJ50" s="37">
        <v>0</v>
      </c>
      <c r="CK50" s="37">
        <v>0</v>
      </c>
      <c r="CL50" s="37">
        <v>0</v>
      </c>
      <c r="CM50" s="37">
        <v>0</v>
      </c>
      <c r="CN50" s="37">
        <v>0</v>
      </c>
      <c r="CO50" s="37">
        <v>0</v>
      </c>
      <c r="CP50" s="37">
        <v>0</v>
      </c>
      <c r="CQ50" s="37">
        <v>0</v>
      </c>
      <c r="CR50" s="37">
        <v>0</v>
      </c>
      <c r="CS50" s="37">
        <v>0</v>
      </c>
      <c r="CT50" s="37">
        <v>0</v>
      </c>
      <c r="CU50" s="37">
        <v>0</v>
      </c>
      <c r="CV50" s="37">
        <v>0</v>
      </c>
      <c r="CW50" s="37">
        <v>0</v>
      </c>
      <c r="CX50" s="37">
        <v>0</v>
      </c>
      <c r="CY50" s="37">
        <v>0</v>
      </c>
      <c r="CZ50" s="37">
        <v>0</v>
      </c>
      <c r="DA50" s="37">
        <v>0</v>
      </c>
      <c r="DB50" s="37">
        <v>0</v>
      </c>
      <c r="DC50" s="37">
        <v>0</v>
      </c>
      <c r="DE50" s="45">
        <f t="shared" si="31"/>
        <v>0</v>
      </c>
      <c r="DF50" s="45">
        <f t="shared" si="17"/>
        <v>0</v>
      </c>
      <c r="DG50">
        <f t="shared" si="30"/>
        <v>21</v>
      </c>
      <c r="DH50">
        <v>0</v>
      </c>
    </row>
    <row r="51" spans="1:112" ht="14.4">
      <c r="A51" s="123">
        <v>39</v>
      </c>
      <c r="B51" s="5" t="str">
        <f>$B$45&amp;"6."</f>
        <v>E.1.6.</v>
      </c>
      <c r="C51" s="163" t="s">
        <v>41</v>
      </c>
      <c r="D51" s="6"/>
      <c r="E51" s="191">
        <v>0.21</v>
      </c>
      <c r="F51" s="34">
        <f>H51+NPV(FD,I51:INDEX(I51:DC51,PAL))</f>
        <v>0</v>
      </c>
      <c r="G51" s="34">
        <f>SUMIF($H$5:$DC$5,"&lt;="&amp;PAL,$H51:$DC51)</f>
        <v>0</v>
      </c>
      <c r="H51" s="37">
        <v>0</v>
      </c>
      <c r="I51" s="37">
        <v>0</v>
      </c>
      <c r="J51" s="37">
        <v>0</v>
      </c>
      <c r="K51" s="37">
        <v>0</v>
      </c>
      <c r="L51" s="37">
        <v>0</v>
      </c>
      <c r="M51" s="37">
        <v>0</v>
      </c>
      <c r="N51" s="37">
        <v>0</v>
      </c>
      <c r="O51" s="37">
        <v>0</v>
      </c>
      <c r="P51" s="37">
        <v>0</v>
      </c>
      <c r="Q51" s="37">
        <v>0</v>
      </c>
      <c r="R51" s="37">
        <v>0</v>
      </c>
      <c r="S51" s="37">
        <v>0</v>
      </c>
      <c r="T51" s="37">
        <v>0</v>
      </c>
      <c r="U51" s="37">
        <v>0</v>
      </c>
      <c r="V51" s="37">
        <v>0</v>
      </c>
      <c r="W51" s="37">
        <v>0</v>
      </c>
      <c r="X51" s="37">
        <v>0</v>
      </c>
      <c r="Y51" s="37">
        <v>0</v>
      </c>
      <c r="Z51" s="37">
        <v>0</v>
      </c>
      <c r="AA51" s="37">
        <v>0</v>
      </c>
      <c r="AB51" s="37">
        <v>0</v>
      </c>
      <c r="AC51" s="37">
        <v>0</v>
      </c>
      <c r="AD51" s="37">
        <v>0</v>
      </c>
      <c r="AE51" s="37">
        <v>0</v>
      </c>
      <c r="AF51" s="37">
        <v>0</v>
      </c>
      <c r="AG51" s="37">
        <v>0</v>
      </c>
      <c r="AH51" s="37">
        <v>0</v>
      </c>
      <c r="AI51" s="37">
        <v>0</v>
      </c>
      <c r="AJ51" s="37">
        <v>0</v>
      </c>
      <c r="AK51" s="37">
        <v>0</v>
      </c>
      <c r="AL51" s="37">
        <v>0</v>
      </c>
      <c r="AM51" s="37">
        <v>0</v>
      </c>
      <c r="AN51" s="37">
        <v>0</v>
      </c>
      <c r="AO51" s="37">
        <v>0</v>
      </c>
      <c r="AP51" s="37">
        <v>0</v>
      </c>
      <c r="AQ51" s="37">
        <v>0</v>
      </c>
      <c r="AR51" s="37">
        <v>0</v>
      </c>
      <c r="AS51" s="37">
        <v>0</v>
      </c>
      <c r="AT51" s="37">
        <v>0</v>
      </c>
      <c r="AU51" s="37">
        <v>0</v>
      </c>
      <c r="AV51" s="37">
        <v>0</v>
      </c>
      <c r="AW51" s="37">
        <v>0</v>
      </c>
      <c r="AX51" s="37">
        <v>0</v>
      </c>
      <c r="AY51" s="37">
        <v>0</v>
      </c>
      <c r="AZ51" s="37">
        <v>0</v>
      </c>
      <c r="BA51" s="37">
        <v>0</v>
      </c>
      <c r="BB51" s="37">
        <v>0</v>
      </c>
      <c r="BC51" s="37">
        <v>0</v>
      </c>
      <c r="BD51" s="37">
        <v>0</v>
      </c>
      <c r="BE51" s="37">
        <v>0</v>
      </c>
      <c r="BF51" s="37">
        <v>0</v>
      </c>
      <c r="BG51" s="37">
        <v>0</v>
      </c>
      <c r="BH51" s="37">
        <v>0</v>
      </c>
      <c r="BI51" s="37">
        <v>0</v>
      </c>
      <c r="BJ51" s="37">
        <v>0</v>
      </c>
      <c r="BK51" s="37">
        <v>0</v>
      </c>
      <c r="BL51" s="37">
        <v>0</v>
      </c>
      <c r="BM51" s="37">
        <v>0</v>
      </c>
      <c r="BN51" s="37">
        <v>0</v>
      </c>
      <c r="BO51" s="37">
        <v>0</v>
      </c>
      <c r="BP51" s="37">
        <v>0</v>
      </c>
      <c r="BQ51" s="37">
        <v>0</v>
      </c>
      <c r="BR51" s="37">
        <v>0</v>
      </c>
      <c r="BS51" s="37">
        <v>0</v>
      </c>
      <c r="BT51" s="37">
        <v>0</v>
      </c>
      <c r="BU51" s="37">
        <v>0</v>
      </c>
      <c r="BV51" s="37">
        <v>0</v>
      </c>
      <c r="BW51" s="37">
        <v>0</v>
      </c>
      <c r="BX51" s="37">
        <v>0</v>
      </c>
      <c r="BY51" s="37">
        <v>0</v>
      </c>
      <c r="BZ51" s="37">
        <v>0</v>
      </c>
      <c r="CA51" s="37">
        <v>0</v>
      </c>
      <c r="CB51" s="37">
        <v>0</v>
      </c>
      <c r="CC51" s="37">
        <v>0</v>
      </c>
      <c r="CD51" s="37">
        <v>0</v>
      </c>
      <c r="CE51" s="37">
        <v>0</v>
      </c>
      <c r="CF51" s="37">
        <v>0</v>
      </c>
      <c r="CG51" s="37">
        <v>0</v>
      </c>
      <c r="CH51" s="37">
        <v>0</v>
      </c>
      <c r="CI51" s="37">
        <v>0</v>
      </c>
      <c r="CJ51" s="37">
        <v>0</v>
      </c>
      <c r="CK51" s="37">
        <v>0</v>
      </c>
      <c r="CL51" s="37">
        <v>0</v>
      </c>
      <c r="CM51" s="37">
        <v>0</v>
      </c>
      <c r="CN51" s="37">
        <v>0</v>
      </c>
      <c r="CO51" s="37">
        <v>0</v>
      </c>
      <c r="CP51" s="37">
        <v>0</v>
      </c>
      <c r="CQ51" s="37">
        <v>0</v>
      </c>
      <c r="CR51" s="37">
        <v>0</v>
      </c>
      <c r="CS51" s="37">
        <v>0</v>
      </c>
      <c r="CT51" s="37">
        <v>0</v>
      </c>
      <c r="CU51" s="37">
        <v>0</v>
      </c>
      <c r="CV51" s="37">
        <v>0</v>
      </c>
      <c r="CW51" s="37">
        <v>0</v>
      </c>
      <c r="CX51" s="37">
        <v>0</v>
      </c>
      <c r="CY51" s="37">
        <v>0</v>
      </c>
      <c r="CZ51" s="37">
        <v>0</v>
      </c>
      <c r="DA51" s="37">
        <v>0</v>
      </c>
      <c r="DB51" s="37">
        <v>0</v>
      </c>
      <c r="DC51" s="37">
        <v>0</v>
      </c>
      <c r="DE51" s="45">
        <f t="shared" si="31"/>
        <v>0</v>
      </c>
      <c r="DF51" s="45">
        <f t="shared" si="17"/>
        <v>0</v>
      </c>
      <c r="DG51">
        <f t="shared" si="30"/>
        <v>21</v>
      </c>
      <c r="DH51">
        <v>0</v>
      </c>
    </row>
    <row r="52" spans="1:112" ht="14.4">
      <c r="A52" s="123">
        <v>40</v>
      </c>
      <c r="B52" s="5" t="str">
        <f>$B$45&amp;"7."</f>
        <v>E.1.7.</v>
      </c>
      <c r="C52" s="163" t="s">
        <v>41</v>
      </c>
      <c r="D52" s="6"/>
      <c r="E52" s="191">
        <v>0.21</v>
      </c>
      <c r="F52" s="34">
        <f>H52+NPV(FD,I52:INDEX(I52:DC52,PAL))</f>
        <v>0</v>
      </c>
      <c r="G52" s="34">
        <f>SUMIF($H$5:$DC$5,"&lt;="&amp;PAL,$H52:$DC52)</f>
        <v>0</v>
      </c>
      <c r="H52" s="37">
        <v>0</v>
      </c>
      <c r="I52" s="37">
        <v>0</v>
      </c>
      <c r="J52" s="37">
        <v>0</v>
      </c>
      <c r="K52" s="37">
        <v>0</v>
      </c>
      <c r="L52" s="37">
        <v>0</v>
      </c>
      <c r="M52" s="37">
        <v>0</v>
      </c>
      <c r="N52" s="37">
        <v>0</v>
      </c>
      <c r="O52" s="37">
        <v>0</v>
      </c>
      <c r="P52" s="37">
        <v>0</v>
      </c>
      <c r="Q52" s="37">
        <v>0</v>
      </c>
      <c r="R52" s="37">
        <v>0</v>
      </c>
      <c r="S52" s="37">
        <v>0</v>
      </c>
      <c r="T52" s="37">
        <v>0</v>
      </c>
      <c r="U52" s="37">
        <v>0</v>
      </c>
      <c r="V52" s="37">
        <v>0</v>
      </c>
      <c r="W52" s="37">
        <v>0</v>
      </c>
      <c r="X52" s="37">
        <v>0</v>
      </c>
      <c r="Y52" s="37">
        <v>0</v>
      </c>
      <c r="Z52" s="37">
        <v>0</v>
      </c>
      <c r="AA52" s="37">
        <v>0</v>
      </c>
      <c r="AB52" s="37">
        <v>0</v>
      </c>
      <c r="AC52" s="37">
        <v>0</v>
      </c>
      <c r="AD52" s="37">
        <v>0</v>
      </c>
      <c r="AE52" s="37">
        <v>0</v>
      </c>
      <c r="AF52" s="37">
        <v>0</v>
      </c>
      <c r="AG52" s="37">
        <v>0</v>
      </c>
      <c r="AH52" s="37">
        <v>0</v>
      </c>
      <c r="AI52" s="37">
        <v>0</v>
      </c>
      <c r="AJ52" s="37">
        <v>0</v>
      </c>
      <c r="AK52" s="37">
        <v>0</v>
      </c>
      <c r="AL52" s="37">
        <v>0</v>
      </c>
      <c r="AM52" s="37">
        <v>0</v>
      </c>
      <c r="AN52" s="37">
        <v>0</v>
      </c>
      <c r="AO52" s="37">
        <v>0</v>
      </c>
      <c r="AP52" s="37">
        <v>0</v>
      </c>
      <c r="AQ52" s="37">
        <v>0</v>
      </c>
      <c r="AR52" s="37">
        <v>0</v>
      </c>
      <c r="AS52" s="37">
        <v>0</v>
      </c>
      <c r="AT52" s="37">
        <v>0</v>
      </c>
      <c r="AU52" s="37">
        <v>0</v>
      </c>
      <c r="AV52" s="37">
        <v>0</v>
      </c>
      <c r="AW52" s="37">
        <v>0</v>
      </c>
      <c r="AX52" s="37">
        <v>0</v>
      </c>
      <c r="AY52" s="37">
        <v>0</v>
      </c>
      <c r="AZ52" s="37">
        <v>0</v>
      </c>
      <c r="BA52" s="37">
        <v>0</v>
      </c>
      <c r="BB52" s="37">
        <v>0</v>
      </c>
      <c r="BC52" s="37">
        <v>0</v>
      </c>
      <c r="BD52" s="37">
        <v>0</v>
      </c>
      <c r="BE52" s="37">
        <v>0</v>
      </c>
      <c r="BF52" s="37">
        <v>0</v>
      </c>
      <c r="BG52" s="37">
        <v>0</v>
      </c>
      <c r="BH52" s="37">
        <v>0</v>
      </c>
      <c r="BI52" s="37">
        <v>0</v>
      </c>
      <c r="BJ52" s="37">
        <v>0</v>
      </c>
      <c r="BK52" s="37">
        <v>0</v>
      </c>
      <c r="BL52" s="37">
        <v>0</v>
      </c>
      <c r="BM52" s="37">
        <v>0</v>
      </c>
      <c r="BN52" s="37">
        <v>0</v>
      </c>
      <c r="BO52" s="37">
        <v>0</v>
      </c>
      <c r="BP52" s="37">
        <v>0</v>
      </c>
      <c r="BQ52" s="37">
        <v>0</v>
      </c>
      <c r="BR52" s="37">
        <v>0</v>
      </c>
      <c r="BS52" s="37">
        <v>0</v>
      </c>
      <c r="BT52" s="37">
        <v>0</v>
      </c>
      <c r="BU52" s="37">
        <v>0</v>
      </c>
      <c r="BV52" s="37">
        <v>0</v>
      </c>
      <c r="BW52" s="37">
        <v>0</v>
      </c>
      <c r="BX52" s="37">
        <v>0</v>
      </c>
      <c r="BY52" s="37">
        <v>0</v>
      </c>
      <c r="BZ52" s="37">
        <v>0</v>
      </c>
      <c r="CA52" s="37">
        <v>0</v>
      </c>
      <c r="CB52" s="37">
        <v>0</v>
      </c>
      <c r="CC52" s="37">
        <v>0</v>
      </c>
      <c r="CD52" s="37">
        <v>0</v>
      </c>
      <c r="CE52" s="37">
        <v>0</v>
      </c>
      <c r="CF52" s="37">
        <v>0</v>
      </c>
      <c r="CG52" s="37">
        <v>0</v>
      </c>
      <c r="CH52" s="37">
        <v>0</v>
      </c>
      <c r="CI52" s="37">
        <v>0</v>
      </c>
      <c r="CJ52" s="37">
        <v>0</v>
      </c>
      <c r="CK52" s="37">
        <v>0</v>
      </c>
      <c r="CL52" s="37">
        <v>0</v>
      </c>
      <c r="CM52" s="37">
        <v>0</v>
      </c>
      <c r="CN52" s="37">
        <v>0</v>
      </c>
      <c r="CO52" s="37">
        <v>0</v>
      </c>
      <c r="CP52" s="37">
        <v>0</v>
      </c>
      <c r="CQ52" s="37">
        <v>0</v>
      </c>
      <c r="CR52" s="37">
        <v>0</v>
      </c>
      <c r="CS52" s="37">
        <v>0</v>
      </c>
      <c r="CT52" s="37">
        <v>0</v>
      </c>
      <c r="CU52" s="37">
        <v>0</v>
      </c>
      <c r="CV52" s="37">
        <v>0</v>
      </c>
      <c r="CW52" s="37">
        <v>0</v>
      </c>
      <c r="CX52" s="37">
        <v>0</v>
      </c>
      <c r="CY52" s="37">
        <v>0</v>
      </c>
      <c r="CZ52" s="37">
        <v>0</v>
      </c>
      <c r="DA52" s="37">
        <v>0</v>
      </c>
      <c r="DB52" s="37">
        <v>0</v>
      </c>
      <c r="DC52" s="37">
        <v>0</v>
      </c>
      <c r="DE52" s="45">
        <f t="shared" si="31"/>
        <v>0</v>
      </c>
      <c r="DF52" s="45">
        <f t="shared" si="17"/>
        <v>0</v>
      </c>
      <c r="DG52">
        <f t="shared" si="30"/>
        <v>21</v>
      </c>
      <c r="DH52">
        <v>0</v>
      </c>
    </row>
    <row r="53" spans="1:112" ht="14.4">
      <c r="A53" s="123">
        <v>41</v>
      </c>
      <c r="B53" s="5" t="str">
        <f>$B$45&amp;"8."</f>
        <v>E.1.8.</v>
      </c>
      <c r="C53" s="163" t="s">
        <v>41</v>
      </c>
      <c r="D53" s="6"/>
      <c r="E53" s="191">
        <v>0.21</v>
      </c>
      <c r="F53" s="34">
        <f>H53+NPV(FD,I53:INDEX(I53:DC53,PAL))</f>
        <v>0</v>
      </c>
      <c r="G53" s="34">
        <f>SUMIF($H$5:$DC$5,"&lt;="&amp;PAL,$H53:$DC53)</f>
        <v>0</v>
      </c>
      <c r="H53" s="37">
        <v>0</v>
      </c>
      <c r="I53" s="37">
        <v>0</v>
      </c>
      <c r="J53" s="37">
        <v>0</v>
      </c>
      <c r="K53" s="37">
        <v>0</v>
      </c>
      <c r="L53" s="37">
        <v>0</v>
      </c>
      <c r="M53" s="37">
        <v>0</v>
      </c>
      <c r="N53" s="37">
        <v>0</v>
      </c>
      <c r="O53" s="37">
        <v>0</v>
      </c>
      <c r="P53" s="37">
        <v>0</v>
      </c>
      <c r="Q53" s="37">
        <v>0</v>
      </c>
      <c r="R53" s="37">
        <v>0</v>
      </c>
      <c r="S53" s="37">
        <v>0</v>
      </c>
      <c r="T53" s="37">
        <v>0</v>
      </c>
      <c r="U53" s="37">
        <v>0</v>
      </c>
      <c r="V53" s="37">
        <v>0</v>
      </c>
      <c r="W53" s="37">
        <v>0</v>
      </c>
      <c r="X53" s="37">
        <v>0</v>
      </c>
      <c r="Y53" s="37">
        <v>0</v>
      </c>
      <c r="Z53" s="37">
        <v>0</v>
      </c>
      <c r="AA53" s="37">
        <v>0</v>
      </c>
      <c r="AB53" s="37">
        <v>0</v>
      </c>
      <c r="AC53" s="37">
        <v>0</v>
      </c>
      <c r="AD53" s="37">
        <v>0</v>
      </c>
      <c r="AE53" s="37">
        <v>0</v>
      </c>
      <c r="AF53" s="37">
        <v>0</v>
      </c>
      <c r="AG53" s="37">
        <v>0</v>
      </c>
      <c r="AH53" s="37">
        <v>0</v>
      </c>
      <c r="AI53" s="37">
        <v>0</v>
      </c>
      <c r="AJ53" s="37">
        <v>0</v>
      </c>
      <c r="AK53" s="37">
        <v>0</v>
      </c>
      <c r="AL53" s="37">
        <v>0</v>
      </c>
      <c r="AM53" s="37">
        <v>0</v>
      </c>
      <c r="AN53" s="37">
        <v>0</v>
      </c>
      <c r="AO53" s="37">
        <v>0</v>
      </c>
      <c r="AP53" s="37">
        <v>0</v>
      </c>
      <c r="AQ53" s="37">
        <v>0</v>
      </c>
      <c r="AR53" s="37">
        <v>0</v>
      </c>
      <c r="AS53" s="37">
        <v>0</v>
      </c>
      <c r="AT53" s="37">
        <v>0</v>
      </c>
      <c r="AU53" s="37">
        <v>0</v>
      </c>
      <c r="AV53" s="37">
        <v>0</v>
      </c>
      <c r="AW53" s="37">
        <v>0</v>
      </c>
      <c r="AX53" s="37">
        <v>0</v>
      </c>
      <c r="AY53" s="37">
        <v>0</v>
      </c>
      <c r="AZ53" s="37">
        <v>0</v>
      </c>
      <c r="BA53" s="37">
        <v>0</v>
      </c>
      <c r="BB53" s="37">
        <v>0</v>
      </c>
      <c r="BC53" s="37">
        <v>0</v>
      </c>
      <c r="BD53" s="37">
        <v>0</v>
      </c>
      <c r="BE53" s="37">
        <v>0</v>
      </c>
      <c r="BF53" s="37">
        <v>0</v>
      </c>
      <c r="BG53" s="37">
        <v>0</v>
      </c>
      <c r="BH53" s="37">
        <v>0</v>
      </c>
      <c r="BI53" s="37">
        <v>0</v>
      </c>
      <c r="BJ53" s="37">
        <v>0</v>
      </c>
      <c r="BK53" s="37">
        <v>0</v>
      </c>
      <c r="BL53" s="37">
        <v>0</v>
      </c>
      <c r="BM53" s="37">
        <v>0</v>
      </c>
      <c r="BN53" s="37">
        <v>0</v>
      </c>
      <c r="BO53" s="37">
        <v>0</v>
      </c>
      <c r="BP53" s="37">
        <v>0</v>
      </c>
      <c r="BQ53" s="37">
        <v>0</v>
      </c>
      <c r="BR53" s="37">
        <v>0</v>
      </c>
      <c r="BS53" s="37">
        <v>0</v>
      </c>
      <c r="BT53" s="37">
        <v>0</v>
      </c>
      <c r="BU53" s="37">
        <v>0</v>
      </c>
      <c r="BV53" s="37">
        <v>0</v>
      </c>
      <c r="BW53" s="37">
        <v>0</v>
      </c>
      <c r="BX53" s="37">
        <v>0</v>
      </c>
      <c r="BY53" s="37">
        <v>0</v>
      </c>
      <c r="BZ53" s="37">
        <v>0</v>
      </c>
      <c r="CA53" s="37">
        <v>0</v>
      </c>
      <c r="CB53" s="37">
        <v>0</v>
      </c>
      <c r="CC53" s="37">
        <v>0</v>
      </c>
      <c r="CD53" s="37">
        <v>0</v>
      </c>
      <c r="CE53" s="37">
        <v>0</v>
      </c>
      <c r="CF53" s="37">
        <v>0</v>
      </c>
      <c r="CG53" s="37">
        <v>0</v>
      </c>
      <c r="CH53" s="37">
        <v>0</v>
      </c>
      <c r="CI53" s="37">
        <v>0</v>
      </c>
      <c r="CJ53" s="37">
        <v>0</v>
      </c>
      <c r="CK53" s="37">
        <v>0</v>
      </c>
      <c r="CL53" s="37">
        <v>0</v>
      </c>
      <c r="CM53" s="37">
        <v>0</v>
      </c>
      <c r="CN53" s="37">
        <v>0</v>
      </c>
      <c r="CO53" s="37">
        <v>0</v>
      </c>
      <c r="CP53" s="37">
        <v>0</v>
      </c>
      <c r="CQ53" s="37">
        <v>0</v>
      </c>
      <c r="CR53" s="37">
        <v>0</v>
      </c>
      <c r="CS53" s="37">
        <v>0</v>
      </c>
      <c r="CT53" s="37">
        <v>0</v>
      </c>
      <c r="CU53" s="37">
        <v>0</v>
      </c>
      <c r="CV53" s="37">
        <v>0</v>
      </c>
      <c r="CW53" s="37">
        <v>0</v>
      </c>
      <c r="CX53" s="37">
        <v>0</v>
      </c>
      <c r="CY53" s="37">
        <v>0</v>
      </c>
      <c r="CZ53" s="37">
        <v>0</v>
      </c>
      <c r="DA53" s="37">
        <v>0</v>
      </c>
      <c r="DB53" s="37">
        <v>0</v>
      </c>
      <c r="DC53" s="37">
        <v>0</v>
      </c>
      <c r="DE53" s="45">
        <f t="shared" si="31"/>
        <v>0</v>
      </c>
      <c r="DF53" s="45">
        <f t="shared" si="17"/>
        <v>0</v>
      </c>
      <c r="DG53">
        <f t="shared" si="30"/>
        <v>21</v>
      </c>
      <c r="DH53">
        <v>0</v>
      </c>
    </row>
    <row r="54" spans="1:112" ht="14.4">
      <c r="A54" s="123">
        <v>42</v>
      </c>
      <c r="B54" s="5" t="str">
        <f>$B$45&amp;"9."</f>
        <v>E.1.9.</v>
      </c>
      <c r="C54" s="17" t="s">
        <v>154</v>
      </c>
      <c r="D54" s="5"/>
      <c r="E54" s="191">
        <v>0.21</v>
      </c>
      <c r="F54" s="34">
        <f>H54+NPV(FD,I54:INDEX(I54:DC54,PAL))</f>
        <v>0</v>
      </c>
      <c r="G54" s="34">
        <f>SUMIF($H$5:$DC$5,"&lt;="&amp;PAL,$H54:$DC54)</f>
        <v>0</v>
      </c>
      <c r="H54" s="164">
        <v>0</v>
      </c>
      <c r="I54" s="164">
        <v>0</v>
      </c>
      <c r="J54" s="164">
        <v>0</v>
      </c>
      <c r="K54" s="164">
        <v>0</v>
      </c>
      <c r="L54" s="164">
        <v>0</v>
      </c>
      <c r="M54" s="164">
        <v>0</v>
      </c>
      <c r="N54" s="164">
        <v>0</v>
      </c>
      <c r="O54" s="164">
        <v>0</v>
      </c>
      <c r="P54" s="164">
        <v>0</v>
      </c>
      <c r="Q54" s="164">
        <v>0</v>
      </c>
      <c r="R54" s="164">
        <v>0</v>
      </c>
      <c r="S54" s="165">
        <v>0</v>
      </c>
      <c r="T54" s="165">
        <v>0</v>
      </c>
      <c r="U54" s="165">
        <v>0</v>
      </c>
      <c r="V54" s="165">
        <v>0</v>
      </c>
      <c r="W54" s="165">
        <v>0</v>
      </c>
      <c r="X54" s="165">
        <v>0</v>
      </c>
      <c r="Y54" s="165">
        <v>0</v>
      </c>
      <c r="Z54" s="165">
        <v>0</v>
      </c>
      <c r="AA54" s="165">
        <v>0</v>
      </c>
      <c r="AB54" s="165">
        <v>0</v>
      </c>
      <c r="AC54" s="165">
        <v>0</v>
      </c>
      <c r="AD54" s="165">
        <v>0</v>
      </c>
      <c r="AE54" s="165">
        <v>0</v>
      </c>
      <c r="AF54" s="165">
        <v>0</v>
      </c>
      <c r="AG54" s="165">
        <v>0</v>
      </c>
      <c r="AH54" s="165">
        <v>0</v>
      </c>
      <c r="AI54" s="165">
        <v>0</v>
      </c>
      <c r="AJ54" s="165">
        <v>0</v>
      </c>
      <c r="AK54" s="165">
        <v>0</v>
      </c>
      <c r="AL54" s="165">
        <v>0</v>
      </c>
      <c r="AM54" s="165">
        <v>0</v>
      </c>
      <c r="AN54" s="165">
        <v>0</v>
      </c>
      <c r="AO54" s="165">
        <v>0</v>
      </c>
      <c r="AP54" s="165">
        <v>0</v>
      </c>
      <c r="AQ54" s="165">
        <v>0</v>
      </c>
      <c r="AR54" s="165">
        <v>0</v>
      </c>
      <c r="AS54" s="165">
        <v>0</v>
      </c>
      <c r="AT54" s="165">
        <v>0</v>
      </c>
      <c r="AU54" s="165">
        <v>0</v>
      </c>
      <c r="AV54" s="165">
        <v>0</v>
      </c>
      <c r="AW54" s="165">
        <v>0</v>
      </c>
      <c r="AX54" s="165">
        <v>0</v>
      </c>
      <c r="AY54" s="165">
        <v>0</v>
      </c>
      <c r="AZ54" s="165">
        <v>0</v>
      </c>
      <c r="BA54" s="165">
        <v>0</v>
      </c>
      <c r="BB54" s="165">
        <v>0</v>
      </c>
      <c r="BC54" s="165">
        <v>0</v>
      </c>
      <c r="BD54" s="165">
        <v>0</v>
      </c>
      <c r="BE54" s="165">
        <v>0</v>
      </c>
      <c r="BF54" s="165">
        <v>0</v>
      </c>
      <c r="BG54" s="165">
        <v>0</v>
      </c>
      <c r="BH54" s="165">
        <v>0</v>
      </c>
      <c r="BI54" s="165">
        <v>0</v>
      </c>
      <c r="BJ54" s="165">
        <v>0</v>
      </c>
      <c r="BK54" s="165">
        <v>0</v>
      </c>
      <c r="BL54" s="165">
        <v>0</v>
      </c>
      <c r="BM54" s="165">
        <v>0</v>
      </c>
      <c r="BN54" s="165">
        <v>0</v>
      </c>
      <c r="BO54" s="165">
        <v>0</v>
      </c>
      <c r="BP54" s="165">
        <v>0</v>
      </c>
      <c r="BQ54" s="165">
        <v>0</v>
      </c>
      <c r="BR54" s="165">
        <v>0</v>
      </c>
      <c r="BS54" s="165">
        <v>0</v>
      </c>
      <c r="BT54" s="165">
        <v>0</v>
      </c>
      <c r="BU54" s="165">
        <v>0</v>
      </c>
      <c r="BV54" s="165">
        <v>0</v>
      </c>
      <c r="BW54" s="165">
        <v>0</v>
      </c>
      <c r="BX54" s="165">
        <v>0</v>
      </c>
      <c r="BY54" s="165">
        <v>0</v>
      </c>
      <c r="BZ54" s="165">
        <v>0</v>
      </c>
      <c r="CA54" s="165">
        <v>0</v>
      </c>
      <c r="CB54" s="165">
        <v>0</v>
      </c>
      <c r="CC54" s="165">
        <v>0</v>
      </c>
      <c r="CD54" s="165">
        <v>0</v>
      </c>
      <c r="CE54" s="165">
        <v>0</v>
      </c>
      <c r="CF54" s="165">
        <v>0</v>
      </c>
      <c r="CG54" s="165">
        <v>0</v>
      </c>
      <c r="CH54" s="165">
        <v>0</v>
      </c>
      <c r="CI54" s="165">
        <v>0</v>
      </c>
      <c r="CJ54" s="165">
        <v>0</v>
      </c>
      <c r="CK54" s="165">
        <v>0</v>
      </c>
      <c r="CL54" s="165">
        <v>0</v>
      </c>
      <c r="CM54" s="165">
        <v>0</v>
      </c>
      <c r="CN54" s="165">
        <v>0</v>
      </c>
      <c r="CO54" s="165">
        <v>0</v>
      </c>
      <c r="CP54" s="165">
        <v>0</v>
      </c>
      <c r="CQ54" s="165">
        <v>0</v>
      </c>
      <c r="CR54" s="165">
        <v>0</v>
      </c>
      <c r="CS54" s="165">
        <v>0</v>
      </c>
      <c r="CT54" s="165">
        <v>0</v>
      </c>
      <c r="CU54" s="165">
        <v>0</v>
      </c>
      <c r="CV54" s="165">
        <v>0</v>
      </c>
      <c r="CW54" s="165">
        <v>0</v>
      </c>
      <c r="CX54" s="165">
        <v>0</v>
      </c>
      <c r="CY54" s="165">
        <v>0</v>
      </c>
      <c r="CZ54" s="165">
        <v>0</v>
      </c>
      <c r="DA54" s="165">
        <v>0</v>
      </c>
      <c r="DB54" s="165">
        <v>0</v>
      </c>
      <c r="DC54" s="165">
        <v>0</v>
      </c>
      <c r="DE54" s="45">
        <f t="shared" si="31"/>
        <v>0</v>
      </c>
      <c r="DF54" s="45">
        <f t="shared" si="17"/>
        <v>0</v>
      </c>
      <c r="DG54">
        <f t="shared" si="30"/>
        <v>21</v>
      </c>
      <c r="DH54">
        <v>0</v>
      </c>
    </row>
    <row r="55" spans="1:112" ht="14.4">
      <c r="A55" s="123">
        <v>43</v>
      </c>
      <c r="B55" s="5" t="str">
        <f>$B$45&amp;"L."</f>
        <v>E.1.L.</v>
      </c>
      <c r="C55" s="17" t="s">
        <v>15</v>
      </c>
      <c r="D55" s="5"/>
      <c r="E55" s="191">
        <v>0.21</v>
      </c>
      <c r="F55" s="34">
        <f>H55+NPV(FD,I55:INDEX(I55:DC55,PAL))</f>
        <v>0</v>
      </c>
      <c r="G55" s="34">
        <f>SUMIF($H$5:$DC$5,"&lt;="&amp;PAL,$H55:$DC55)</f>
        <v>0</v>
      </c>
      <c r="H55" s="164">
        <v>0</v>
      </c>
      <c r="I55" s="164">
        <v>0</v>
      </c>
      <c r="J55" s="164">
        <v>0</v>
      </c>
      <c r="K55" s="164">
        <v>0</v>
      </c>
      <c r="L55" s="164">
        <v>0</v>
      </c>
      <c r="M55" s="164">
        <v>0</v>
      </c>
      <c r="N55" s="164">
        <v>0</v>
      </c>
      <c r="O55" s="164">
        <v>0</v>
      </c>
      <c r="P55" s="164">
        <v>0</v>
      </c>
      <c r="Q55" s="164">
        <v>0</v>
      </c>
      <c r="R55" s="164">
        <v>0</v>
      </c>
      <c r="S55" s="164">
        <v>0</v>
      </c>
      <c r="T55" s="164">
        <v>0</v>
      </c>
      <c r="U55" s="164">
        <v>0</v>
      </c>
      <c r="V55" s="164">
        <v>0</v>
      </c>
      <c r="W55" s="164">
        <v>0</v>
      </c>
      <c r="X55" s="164">
        <v>0</v>
      </c>
      <c r="Y55" s="164">
        <v>0</v>
      </c>
      <c r="Z55" s="164">
        <v>0</v>
      </c>
      <c r="AA55" s="164">
        <v>0</v>
      </c>
      <c r="AB55" s="164">
        <v>0</v>
      </c>
      <c r="AC55" s="164">
        <v>0</v>
      </c>
      <c r="AD55" s="164">
        <v>0</v>
      </c>
      <c r="AE55" s="164">
        <v>0</v>
      </c>
      <c r="AF55" s="164">
        <v>0</v>
      </c>
      <c r="AG55" s="164">
        <v>0</v>
      </c>
      <c r="AH55" s="164">
        <v>0</v>
      </c>
      <c r="AI55" s="164">
        <v>0</v>
      </c>
      <c r="AJ55" s="164">
        <v>0</v>
      </c>
      <c r="AK55" s="164">
        <v>0</v>
      </c>
      <c r="AL55" s="164">
        <v>0</v>
      </c>
      <c r="AM55" s="164">
        <v>0</v>
      </c>
      <c r="AN55" s="164">
        <v>0</v>
      </c>
      <c r="AO55" s="164">
        <v>0</v>
      </c>
      <c r="AP55" s="164">
        <v>0</v>
      </c>
      <c r="AQ55" s="165">
        <v>0</v>
      </c>
      <c r="AR55" s="164">
        <v>0</v>
      </c>
      <c r="AS55" s="164">
        <v>0</v>
      </c>
      <c r="AT55" s="164">
        <v>0</v>
      </c>
      <c r="AU55" s="164">
        <v>0</v>
      </c>
      <c r="AV55" s="164">
        <v>0</v>
      </c>
      <c r="AW55" s="164">
        <v>0</v>
      </c>
      <c r="AX55" s="164">
        <v>0</v>
      </c>
      <c r="AY55" s="164">
        <v>0</v>
      </c>
      <c r="AZ55" s="164">
        <v>0</v>
      </c>
      <c r="BA55" s="164">
        <v>0</v>
      </c>
      <c r="BB55" s="164">
        <v>0</v>
      </c>
      <c r="BC55" s="164">
        <v>0</v>
      </c>
      <c r="BD55" s="164">
        <v>0</v>
      </c>
      <c r="BE55" s="164">
        <v>0</v>
      </c>
      <c r="BF55" s="164">
        <v>0</v>
      </c>
      <c r="BG55" s="164">
        <v>0</v>
      </c>
      <c r="BH55" s="164">
        <v>0</v>
      </c>
      <c r="BI55" s="164">
        <v>0</v>
      </c>
      <c r="BJ55" s="164">
        <v>0</v>
      </c>
      <c r="BK55" s="164">
        <v>0</v>
      </c>
      <c r="BL55" s="164">
        <v>0</v>
      </c>
      <c r="BM55" s="164">
        <v>0</v>
      </c>
      <c r="BN55" s="164">
        <v>0</v>
      </c>
      <c r="BO55" s="164">
        <v>0</v>
      </c>
      <c r="BP55" s="164">
        <v>0</v>
      </c>
      <c r="BQ55" s="164">
        <v>0</v>
      </c>
      <c r="BR55" s="164">
        <v>0</v>
      </c>
      <c r="BS55" s="164">
        <v>0</v>
      </c>
      <c r="BT55" s="164">
        <v>0</v>
      </c>
      <c r="BU55" s="164">
        <v>0</v>
      </c>
      <c r="BV55" s="164">
        <v>0</v>
      </c>
      <c r="BW55" s="164">
        <v>0</v>
      </c>
      <c r="BX55" s="164">
        <v>0</v>
      </c>
      <c r="BY55" s="164">
        <v>0</v>
      </c>
      <c r="BZ55" s="164">
        <v>0</v>
      </c>
      <c r="CA55" s="164">
        <v>0</v>
      </c>
      <c r="CB55" s="164">
        <v>0</v>
      </c>
      <c r="CC55" s="164">
        <v>0</v>
      </c>
      <c r="CD55" s="164">
        <v>0</v>
      </c>
      <c r="CE55" s="164">
        <v>0</v>
      </c>
      <c r="CF55" s="164">
        <v>0</v>
      </c>
      <c r="CG55" s="164">
        <v>0</v>
      </c>
      <c r="CH55" s="164">
        <v>0</v>
      </c>
      <c r="CI55" s="164">
        <v>0</v>
      </c>
      <c r="CJ55" s="164">
        <v>0</v>
      </c>
      <c r="CK55" s="164">
        <v>0</v>
      </c>
      <c r="CL55" s="164">
        <v>0</v>
      </c>
      <c r="CM55" s="164">
        <v>0</v>
      </c>
      <c r="CN55" s="164">
        <v>0</v>
      </c>
      <c r="CO55" s="164">
        <v>0</v>
      </c>
      <c r="CP55" s="164">
        <v>0</v>
      </c>
      <c r="CQ55" s="164">
        <v>0</v>
      </c>
      <c r="CR55" s="164">
        <v>0</v>
      </c>
      <c r="CS55" s="164">
        <v>0</v>
      </c>
      <c r="CT55" s="164">
        <v>0</v>
      </c>
      <c r="CU55" s="164">
        <v>0</v>
      </c>
      <c r="CV55" s="164">
        <v>0</v>
      </c>
      <c r="CW55" s="164">
        <v>0</v>
      </c>
      <c r="CX55" s="164">
        <v>0</v>
      </c>
      <c r="CY55" s="164">
        <v>0</v>
      </c>
      <c r="CZ55" s="164">
        <v>0</v>
      </c>
      <c r="DA55" s="164">
        <v>0</v>
      </c>
      <c r="DB55" s="164">
        <v>0</v>
      </c>
      <c r="DC55" s="165">
        <v>0</v>
      </c>
      <c r="DE55" s="45">
        <f t="shared" si="31"/>
        <v>0</v>
      </c>
      <c r="DF55" s="45">
        <f t="shared" si="17"/>
        <v>0</v>
      </c>
      <c r="DG55">
        <f t="shared" si="30"/>
        <v>21</v>
      </c>
      <c r="DH55">
        <f>DG55/(100+DG55)</f>
        <v>0.17355371900826447</v>
      </c>
    </row>
    <row r="56" spans="1:112" ht="14.4">
      <c r="A56" s="123">
        <v>44</v>
      </c>
      <c r="B56" s="36" t="s">
        <v>35</v>
      </c>
      <c r="C56" s="15" t="s">
        <v>0</v>
      </c>
      <c r="D56" s="3"/>
      <c r="E56" s="3"/>
      <c r="F56" s="11">
        <f>SUM(F57:F64)+F65</f>
        <v>0</v>
      </c>
      <c r="G56" s="34">
        <f>SUMIF($H$5:$DC$5,"&lt;="&amp;PAL,$H56:$DC56)</f>
        <v>0</v>
      </c>
      <c r="H56" s="11">
        <f>SUM(H57:H64)+H65</f>
        <v>0</v>
      </c>
      <c r="I56" s="11">
        <f t="shared" ref="I56:BT56" si="32">SUM(I57:I64)+I65</f>
        <v>0</v>
      </c>
      <c r="J56" s="11">
        <f t="shared" si="32"/>
        <v>0</v>
      </c>
      <c r="K56" s="11">
        <f t="shared" si="32"/>
        <v>0</v>
      </c>
      <c r="L56" s="11">
        <f t="shared" si="32"/>
        <v>0</v>
      </c>
      <c r="M56" s="11">
        <f t="shared" si="32"/>
        <v>0</v>
      </c>
      <c r="N56" s="11">
        <f t="shared" si="32"/>
        <v>0</v>
      </c>
      <c r="O56" s="11">
        <f t="shared" si="32"/>
        <v>0</v>
      </c>
      <c r="P56" s="11">
        <f t="shared" si="32"/>
        <v>0</v>
      </c>
      <c r="Q56" s="11">
        <f t="shared" si="32"/>
        <v>0</v>
      </c>
      <c r="R56" s="11">
        <f t="shared" si="32"/>
        <v>0</v>
      </c>
      <c r="S56" s="11">
        <f t="shared" si="32"/>
        <v>0</v>
      </c>
      <c r="T56" s="11">
        <f t="shared" si="32"/>
        <v>0</v>
      </c>
      <c r="U56" s="11">
        <f t="shared" si="32"/>
        <v>0</v>
      </c>
      <c r="V56" s="11">
        <f t="shared" si="32"/>
        <v>0</v>
      </c>
      <c r="W56" s="11">
        <f t="shared" si="32"/>
        <v>0</v>
      </c>
      <c r="X56" s="11">
        <f t="shared" si="32"/>
        <v>0</v>
      </c>
      <c r="Y56" s="11">
        <f t="shared" si="32"/>
        <v>0</v>
      </c>
      <c r="Z56" s="11">
        <f t="shared" si="32"/>
        <v>0</v>
      </c>
      <c r="AA56" s="11">
        <f t="shared" si="32"/>
        <v>0</v>
      </c>
      <c r="AB56" s="11">
        <f t="shared" si="32"/>
        <v>0</v>
      </c>
      <c r="AC56" s="11">
        <f t="shared" si="32"/>
        <v>0</v>
      </c>
      <c r="AD56" s="11">
        <f t="shared" si="32"/>
        <v>0</v>
      </c>
      <c r="AE56" s="11">
        <f t="shared" si="32"/>
        <v>0</v>
      </c>
      <c r="AF56" s="11">
        <f t="shared" si="32"/>
        <v>0</v>
      </c>
      <c r="AG56" s="11">
        <f t="shared" si="32"/>
        <v>0</v>
      </c>
      <c r="AH56" s="11">
        <f t="shared" si="32"/>
        <v>0</v>
      </c>
      <c r="AI56" s="11">
        <f t="shared" si="32"/>
        <v>0</v>
      </c>
      <c r="AJ56" s="11">
        <f t="shared" si="32"/>
        <v>0</v>
      </c>
      <c r="AK56" s="11">
        <f t="shared" si="32"/>
        <v>0</v>
      </c>
      <c r="AL56" s="11">
        <f t="shared" si="32"/>
        <v>0</v>
      </c>
      <c r="AM56" s="11">
        <f t="shared" si="32"/>
        <v>0</v>
      </c>
      <c r="AN56" s="11">
        <f t="shared" si="32"/>
        <v>0</v>
      </c>
      <c r="AO56" s="11">
        <f t="shared" si="32"/>
        <v>0</v>
      </c>
      <c r="AP56" s="11">
        <f t="shared" si="32"/>
        <v>0</v>
      </c>
      <c r="AQ56" s="11">
        <f t="shared" si="32"/>
        <v>0</v>
      </c>
      <c r="AR56" s="11">
        <f t="shared" si="32"/>
        <v>0</v>
      </c>
      <c r="AS56" s="11">
        <f t="shared" si="32"/>
        <v>0</v>
      </c>
      <c r="AT56" s="11">
        <f t="shared" si="32"/>
        <v>0</v>
      </c>
      <c r="AU56" s="11">
        <f t="shared" si="32"/>
        <v>0</v>
      </c>
      <c r="AV56" s="11">
        <f t="shared" si="32"/>
        <v>0</v>
      </c>
      <c r="AW56" s="11">
        <f t="shared" si="32"/>
        <v>0</v>
      </c>
      <c r="AX56" s="11">
        <f t="shared" si="32"/>
        <v>0</v>
      </c>
      <c r="AY56" s="11">
        <f t="shared" si="32"/>
        <v>0</v>
      </c>
      <c r="AZ56" s="11">
        <f t="shared" si="32"/>
        <v>0</v>
      </c>
      <c r="BA56" s="11">
        <f t="shared" si="32"/>
        <v>0</v>
      </c>
      <c r="BB56" s="11">
        <f t="shared" si="32"/>
        <v>0</v>
      </c>
      <c r="BC56" s="11">
        <f t="shared" si="32"/>
        <v>0</v>
      </c>
      <c r="BD56" s="11">
        <f t="shared" si="32"/>
        <v>0</v>
      </c>
      <c r="BE56" s="11">
        <f t="shared" si="32"/>
        <v>0</v>
      </c>
      <c r="BF56" s="11">
        <f t="shared" si="32"/>
        <v>0</v>
      </c>
      <c r="BG56" s="11">
        <f t="shared" si="32"/>
        <v>0</v>
      </c>
      <c r="BH56" s="11">
        <f t="shared" si="32"/>
        <v>0</v>
      </c>
      <c r="BI56" s="11">
        <f t="shared" si="32"/>
        <v>0</v>
      </c>
      <c r="BJ56" s="11">
        <f t="shared" si="32"/>
        <v>0</v>
      </c>
      <c r="BK56" s="11">
        <f t="shared" si="32"/>
        <v>0</v>
      </c>
      <c r="BL56" s="11">
        <f t="shared" si="32"/>
        <v>0</v>
      </c>
      <c r="BM56" s="11">
        <f t="shared" si="32"/>
        <v>0</v>
      </c>
      <c r="BN56" s="11">
        <f t="shared" si="32"/>
        <v>0</v>
      </c>
      <c r="BO56" s="11">
        <f t="shared" si="32"/>
        <v>0</v>
      </c>
      <c r="BP56" s="11">
        <f t="shared" si="32"/>
        <v>0</v>
      </c>
      <c r="BQ56" s="11">
        <f t="shared" si="32"/>
        <v>0</v>
      </c>
      <c r="BR56" s="11">
        <f t="shared" si="32"/>
        <v>0</v>
      </c>
      <c r="BS56" s="11">
        <f t="shared" si="32"/>
        <v>0</v>
      </c>
      <c r="BT56" s="11">
        <f t="shared" si="32"/>
        <v>0</v>
      </c>
      <c r="BU56" s="11">
        <f t="shared" ref="BU56:DC56" si="33">SUM(BU57:BU64)+BU65</f>
        <v>0</v>
      </c>
      <c r="BV56" s="11">
        <f t="shared" si="33"/>
        <v>0</v>
      </c>
      <c r="BW56" s="11">
        <f t="shared" si="33"/>
        <v>0</v>
      </c>
      <c r="BX56" s="11">
        <f t="shared" si="33"/>
        <v>0</v>
      </c>
      <c r="BY56" s="11">
        <f t="shared" si="33"/>
        <v>0</v>
      </c>
      <c r="BZ56" s="11">
        <f t="shared" si="33"/>
        <v>0</v>
      </c>
      <c r="CA56" s="11">
        <f t="shared" si="33"/>
        <v>0</v>
      </c>
      <c r="CB56" s="11">
        <f t="shared" si="33"/>
        <v>0</v>
      </c>
      <c r="CC56" s="11">
        <f t="shared" si="33"/>
        <v>0</v>
      </c>
      <c r="CD56" s="11">
        <f t="shared" si="33"/>
        <v>0</v>
      </c>
      <c r="CE56" s="11">
        <f t="shared" si="33"/>
        <v>0</v>
      </c>
      <c r="CF56" s="11">
        <f t="shared" si="33"/>
        <v>0</v>
      </c>
      <c r="CG56" s="11">
        <f t="shared" si="33"/>
        <v>0</v>
      </c>
      <c r="CH56" s="11">
        <f t="shared" si="33"/>
        <v>0</v>
      </c>
      <c r="CI56" s="11">
        <f t="shared" si="33"/>
        <v>0</v>
      </c>
      <c r="CJ56" s="11">
        <f t="shared" si="33"/>
        <v>0</v>
      </c>
      <c r="CK56" s="11">
        <f t="shared" si="33"/>
        <v>0</v>
      </c>
      <c r="CL56" s="11">
        <f t="shared" si="33"/>
        <v>0</v>
      </c>
      <c r="CM56" s="11">
        <f t="shared" si="33"/>
        <v>0</v>
      </c>
      <c r="CN56" s="11">
        <f t="shared" si="33"/>
        <v>0</v>
      </c>
      <c r="CO56" s="11">
        <f t="shared" si="33"/>
        <v>0</v>
      </c>
      <c r="CP56" s="11">
        <f t="shared" si="33"/>
        <v>0</v>
      </c>
      <c r="CQ56" s="11">
        <f t="shared" si="33"/>
        <v>0</v>
      </c>
      <c r="CR56" s="11">
        <f t="shared" si="33"/>
        <v>0</v>
      </c>
      <c r="CS56" s="11">
        <f t="shared" si="33"/>
        <v>0</v>
      </c>
      <c r="CT56" s="11">
        <f t="shared" si="33"/>
        <v>0</v>
      </c>
      <c r="CU56" s="11">
        <f t="shared" si="33"/>
        <v>0</v>
      </c>
      <c r="CV56" s="11">
        <f t="shared" si="33"/>
        <v>0</v>
      </c>
      <c r="CW56" s="11">
        <f t="shared" si="33"/>
        <v>0</v>
      </c>
      <c r="CX56" s="11">
        <f t="shared" si="33"/>
        <v>0</v>
      </c>
      <c r="CY56" s="11">
        <f t="shared" si="33"/>
        <v>0</v>
      </c>
      <c r="CZ56" s="11">
        <f t="shared" si="33"/>
        <v>0</v>
      </c>
      <c r="DA56" s="11">
        <f t="shared" si="33"/>
        <v>0</v>
      </c>
      <c r="DB56" s="11">
        <f t="shared" si="33"/>
        <v>0</v>
      </c>
      <c r="DC56" s="11">
        <f t="shared" si="33"/>
        <v>0</v>
      </c>
      <c r="DF56" s="45">
        <f t="shared" si="17"/>
        <v>0</v>
      </c>
    </row>
    <row r="57" spans="1:112" ht="14.4">
      <c r="A57" s="123">
        <v>45</v>
      </c>
      <c r="B57" s="5" t="str">
        <f>$B$56&amp;"1."</f>
        <v>E.2.1.</v>
      </c>
      <c r="C57" s="163" t="s">
        <v>41</v>
      </c>
      <c r="D57" s="6"/>
      <c r="E57" s="191">
        <v>0.21</v>
      </c>
      <c r="F57" s="34">
        <f>H57+NPV(FD,I57:INDEX(I57:DC57,PAL))</f>
        <v>0</v>
      </c>
      <c r="G57" s="34">
        <f>SUMIF($H$5:$DC$5,"&lt;="&amp;PAL,$H57:$DC57)</f>
        <v>0</v>
      </c>
      <c r="H57" s="37">
        <v>0</v>
      </c>
      <c r="I57" s="37">
        <v>0</v>
      </c>
      <c r="J57" s="37">
        <v>0</v>
      </c>
      <c r="K57" s="37">
        <v>0</v>
      </c>
      <c r="L57" s="37">
        <v>0</v>
      </c>
      <c r="M57" s="37">
        <v>0</v>
      </c>
      <c r="N57" s="37">
        <v>0</v>
      </c>
      <c r="O57" s="37">
        <v>0</v>
      </c>
      <c r="P57" s="37">
        <v>0</v>
      </c>
      <c r="Q57" s="37">
        <v>0</v>
      </c>
      <c r="R57" s="37">
        <v>0</v>
      </c>
      <c r="S57" s="37">
        <v>0</v>
      </c>
      <c r="T57" s="37">
        <v>0</v>
      </c>
      <c r="U57" s="37">
        <v>0</v>
      </c>
      <c r="V57" s="37">
        <v>0</v>
      </c>
      <c r="W57" s="37">
        <v>0</v>
      </c>
      <c r="X57" s="37">
        <v>0</v>
      </c>
      <c r="Y57" s="37">
        <v>0</v>
      </c>
      <c r="Z57" s="37">
        <v>0</v>
      </c>
      <c r="AA57" s="37">
        <v>0</v>
      </c>
      <c r="AB57" s="37">
        <v>0</v>
      </c>
      <c r="AC57" s="37">
        <v>0</v>
      </c>
      <c r="AD57" s="37">
        <v>0</v>
      </c>
      <c r="AE57" s="37">
        <v>0</v>
      </c>
      <c r="AF57" s="37">
        <v>0</v>
      </c>
      <c r="AG57" s="37">
        <v>0</v>
      </c>
      <c r="AH57" s="37">
        <v>0</v>
      </c>
      <c r="AI57" s="37">
        <v>0</v>
      </c>
      <c r="AJ57" s="37">
        <v>0</v>
      </c>
      <c r="AK57" s="37">
        <v>0</v>
      </c>
      <c r="AL57" s="37">
        <v>0</v>
      </c>
      <c r="AM57" s="37">
        <v>0</v>
      </c>
      <c r="AN57" s="37">
        <v>0</v>
      </c>
      <c r="AO57" s="37">
        <v>0</v>
      </c>
      <c r="AP57" s="37">
        <v>0</v>
      </c>
      <c r="AQ57" s="37">
        <v>0</v>
      </c>
      <c r="AR57" s="37">
        <v>0</v>
      </c>
      <c r="AS57" s="37">
        <v>0</v>
      </c>
      <c r="AT57" s="37">
        <v>0</v>
      </c>
      <c r="AU57" s="37">
        <v>0</v>
      </c>
      <c r="AV57" s="37">
        <v>0</v>
      </c>
      <c r="AW57" s="37">
        <v>0</v>
      </c>
      <c r="AX57" s="37">
        <v>0</v>
      </c>
      <c r="AY57" s="37">
        <v>0</v>
      </c>
      <c r="AZ57" s="37">
        <v>0</v>
      </c>
      <c r="BA57" s="37">
        <v>0</v>
      </c>
      <c r="BB57" s="37">
        <v>0</v>
      </c>
      <c r="BC57" s="37">
        <v>0</v>
      </c>
      <c r="BD57" s="37">
        <v>0</v>
      </c>
      <c r="BE57" s="37">
        <v>0</v>
      </c>
      <c r="BF57" s="37">
        <v>0</v>
      </c>
      <c r="BG57" s="37">
        <v>0</v>
      </c>
      <c r="BH57" s="37">
        <v>0</v>
      </c>
      <c r="BI57" s="37">
        <v>0</v>
      </c>
      <c r="BJ57" s="37">
        <v>0</v>
      </c>
      <c r="BK57" s="37">
        <v>0</v>
      </c>
      <c r="BL57" s="37">
        <v>0</v>
      </c>
      <c r="BM57" s="37">
        <v>0</v>
      </c>
      <c r="BN57" s="37">
        <v>0</v>
      </c>
      <c r="BO57" s="37">
        <v>0</v>
      </c>
      <c r="BP57" s="37">
        <v>0</v>
      </c>
      <c r="BQ57" s="37">
        <v>0</v>
      </c>
      <c r="BR57" s="37">
        <v>0</v>
      </c>
      <c r="BS57" s="37">
        <v>0</v>
      </c>
      <c r="BT57" s="37">
        <v>0</v>
      </c>
      <c r="BU57" s="37">
        <v>0</v>
      </c>
      <c r="BV57" s="37">
        <v>0</v>
      </c>
      <c r="BW57" s="37">
        <v>0</v>
      </c>
      <c r="BX57" s="37">
        <v>0</v>
      </c>
      <c r="BY57" s="37">
        <v>0</v>
      </c>
      <c r="BZ57" s="37">
        <v>0</v>
      </c>
      <c r="CA57" s="37">
        <v>0</v>
      </c>
      <c r="CB57" s="37">
        <v>0</v>
      </c>
      <c r="CC57" s="37">
        <v>0</v>
      </c>
      <c r="CD57" s="37">
        <v>0</v>
      </c>
      <c r="CE57" s="37">
        <v>0</v>
      </c>
      <c r="CF57" s="37">
        <v>0</v>
      </c>
      <c r="CG57" s="37">
        <v>0</v>
      </c>
      <c r="CH57" s="37">
        <v>0</v>
      </c>
      <c r="CI57" s="37">
        <v>0</v>
      </c>
      <c r="CJ57" s="37">
        <v>0</v>
      </c>
      <c r="CK57" s="37">
        <v>0</v>
      </c>
      <c r="CL57" s="37">
        <v>0</v>
      </c>
      <c r="CM57" s="37">
        <v>0</v>
      </c>
      <c r="CN57" s="37">
        <v>0</v>
      </c>
      <c r="CO57" s="37">
        <v>0</v>
      </c>
      <c r="CP57" s="37">
        <v>0</v>
      </c>
      <c r="CQ57" s="37">
        <v>0</v>
      </c>
      <c r="CR57" s="37">
        <v>0</v>
      </c>
      <c r="CS57" s="37">
        <v>0</v>
      </c>
      <c r="CT57" s="37">
        <v>0</v>
      </c>
      <c r="CU57" s="37">
        <v>0</v>
      </c>
      <c r="CV57" s="37">
        <v>0</v>
      </c>
      <c r="CW57" s="37">
        <v>0</v>
      </c>
      <c r="CX57" s="37">
        <v>0</v>
      </c>
      <c r="CY57" s="37">
        <v>0</v>
      </c>
      <c r="CZ57" s="37">
        <v>0</v>
      </c>
      <c r="DA57" s="37">
        <v>0</v>
      </c>
      <c r="DB57" s="37">
        <v>0</v>
      </c>
      <c r="DC57" s="37">
        <v>0</v>
      </c>
      <c r="DE57" s="45">
        <f>COUNTBLANK(H57:DC57)</f>
        <v>0</v>
      </c>
      <c r="DF57" s="45">
        <f t="shared" si="17"/>
        <v>0</v>
      </c>
      <c r="DG57">
        <f t="shared" ref="DG57:DG66" si="34">IF(ISNUMBER(E57),E57*100,0)</f>
        <v>21</v>
      </c>
      <c r="DH57">
        <v>0</v>
      </c>
    </row>
    <row r="58" spans="1:112" ht="14.4">
      <c r="A58" s="123">
        <v>46</v>
      </c>
      <c r="B58" s="5" t="str">
        <f>$B$56&amp;"2."</f>
        <v>E.2.2.</v>
      </c>
      <c r="C58" s="163" t="s">
        <v>41</v>
      </c>
      <c r="D58" s="6"/>
      <c r="E58" s="191">
        <v>0.21</v>
      </c>
      <c r="F58" s="34">
        <f>H58+NPV(FD,I58:INDEX(I58:DC58,PAL))</f>
        <v>0</v>
      </c>
      <c r="G58" s="34">
        <f>SUMIF($H$5:$DC$5,"&lt;="&amp;PAL,$H58:$DC58)</f>
        <v>0</v>
      </c>
      <c r="H58" s="37">
        <v>0</v>
      </c>
      <c r="I58" s="37">
        <v>0</v>
      </c>
      <c r="J58" s="37">
        <v>0</v>
      </c>
      <c r="K58" s="37">
        <v>0</v>
      </c>
      <c r="L58" s="37">
        <v>0</v>
      </c>
      <c r="M58" s="37">
        <v>0</v>
      </c>
      <c r="N58" s="37">
        <v>0</v>
      </c>
      <c r="O58" s="37">
        <v>0</v>
      </c>
      <c r="P58" s="37">
        <v>0</v>
      </c>
      <c r="Q58" s="37">
        <v>0</v>
      </c>
      <c r="R58" s="37">
        <v>0</v>
      </c>
      <c r="S58" s="37">
        <v>0</v>
      </c>
      <c r="T58" s="37">
        <v>0</v>
      </c>
      <c r="U58" s="37">
        <v>0</v>
      </c>
      <c r="V58" s="37">
        <v>0</v>
      </c>
      <c r="W58" s="37">
        <v>0</v>
      </c>
      <c r="X58" s="37">
        <v>0</v>
      </c>
      <c r="Y58" s="37">
        <v>0</v>
      </c>
      <c r="Z58" s="37">
        <v>0</v>
      </c>
      <c r="AA58" s="37">
        <v>0</v>
      </c>
      <c r="AB58" s="37">
        <v>0</v>
      </c>
      <c r="AC58" s="37">
        <v>0</v>
      </c>
      <c r="AD58" s="37">
        <v>0</v>
      </c>
      <c r="AE58" s="37">
        <v>0</v>
      </c>
      <c r="AF58" s="37">
        <v>0</v>
      </c>
      <c r="AG58" s="37">
        <v>0</v>
      </c>
      <c r="AH58" s="37">
        <v>0</v>
      </c>
      <c r="AI58" s="37">
        <v>0</v>
      </c>
      <c r="AJ58" s="37">
        <v>0</v>
      </c>
      <c r="AK58" s="37">
        <v>0</v>
      </c>
      <c r="AL58" s="37">
        <v>0</v>
      </c>
      <c r="AM58" s="37">
        <v>0</v>
      </c>
      <c r="AN58" s="37">
        <v>0</v>
      </c>
      <c r="AO58" s="37">
        <v>0</v>
      </c>
      <c r="AP58" s="37">
        <v>0</v>
      </c>
      <c r="AQ58" s="37">
        <v>0</v>
      </c>
      <c r="AR58" s="37">
        <v>0</v>
      </c>
      <c r="AS58" s="37">
        <v>0</v>
      </c>
      <c r="AT58" s="37">
        <v>0</v>
      </c>
      <c r="AU58" s="37">
        <v>0</v>
      </c>
      <c r="AV58" s="37">
        <v>0</v>
      </c>
      <c r="AW58" s="37">
        <v>0</v>
      </c>
      <c r="AX58" s="37">
        <v>0</v>
      </c>
      <c r="AY58" s="37">
        <v>0</v>
      </c>
      <c r="AZ58" s="37">
        <v>0</v>
      </c>
      <c r="BA58" s="37">
        <v>0</v>
      </c>
      <c r="BB58" s="37">
        <v>0</v>
      </c>
      <c r="BC58" s="37">
        <v>0</v>
      </c>
      <c r="BD58" s="37">
        <v>0</v>
      </c>
      <c r="BE58" s="37">
        <v>0</v>
      </c>
      <c r="BF58" s="37">
        <v>0</v>
      </c>
      <c r="BG58" s="37">
        <v>0</v>
      </c>
      <c r="BH58" s="37">
        <v>0</v>
      </c>
      <c r="BI58" s="37">
        <v>0</v>
      </c>
      <c r="BJ58" s="37">
        <v>0</v>
      </c>
      <c r="BK58" s="37">
        <v>0</v>
      </c>
      <c r="BL58" s="37">
        <v>0</v>
      </c>
      <c r="BM58" s="37">
        <v>0</v>
      </c>
      <c r="BN58" s="37">
        <v>0</v>
      </c>
      <c r="BO58" s="37">
        <v>0</v>
      </c>
      <c r="BP58" s="37">
        <v>0</v>
      </c>
      <c r="BQ58" s="37">
        <v>0</v>
      </c>
      <c r="BR58" s="37">
        <v>0</v>
      </c>
      <c r="BS58" s="37">
        <v>0</v>
      </c>
      <c r="BT58" s="37">
        <v>0</v>
      </c>
      <c r="BU58" s="37">
        <v>0</v>
      </c>
      <c r="BV58" s="37">
        <v>0</v>
      </c>
      <c r="BW58" s="37">
        <v>0</v>
      </c>
      <c r="BX58" s="37">
        <v>0</v>
      </c>
      <c r="BY58" s="37">
        <v>0</v>
      </c>
      <c r="BZ58" s="37">
        <v>0</v>
      </c>
      <c r="CA58" s="37">
        <v>0</v>
      </c>
      <c r="CB58" s="37">
        <v>0</v>
      </c>
      <c r="CC58" s="37">
        <v>0</v>
      </c>
      <c r="CD58" s="37">
        <v>0</v>
      </c>
      <c r="CE58" s="37">
        <v>0</v>
      </c>
      <c r="CF58" s="37">
        <v>0</v>
      </c>
      <c r="CG58" s="37">
        <v>0</v>
      </c>
      <c r="CH58" s="37">
        <v>0</v>
      </c>
      <c r="CI58" s="37">
        <v>0</v>
      </c>
      <c r="CJ58" s="37">
        <v>0</v>
      </c>
      <c r="CK58" s="37">
        <v>0</v>
      </c>
      <c r="CL58" s="37">
        <v>0</v>
      </c>
      <c r="CM58" s="37">
        <v>0</v>
      </c>
      <c r="CN58" s="37">
        <v>0</v>
      </c>
      <c r="CO58" s="37">
        <v>0</v>
      </c>
      <c r="CP58" s="37">
        <v>0</v>
      </c>
      <c r="CQ58" s="37">
        <v>0</v>
      </c>
      <c r="CR58" s="37">
        <v>0</v>
      </c>
      <c r="CS58" s="37">
        <v>0</v>
      </c>
      <c r="CT58" s="37">
        <v>0</v>
      </c>
      <c r="CU58" s="37">
        <v>0</v>
      </c>
      <c r="CV58" s="37">
        <v>0</v>
      </c>
      <c r="CW58" s="37">
        <v>0</v>
      </c>
      <c r="CX58" s="37">
        <v>0</v>
      </c>
      <c r="CY58" s="37">
        <v>0</v>
      </c>
      <c r="CZ58" s="37">
        <v>0</v>
      </c>
      <c r="DA58" s="37">
        <v>0</v>
      </c>
      <c r="DB58" s="37">
        <v>0</v>
      </c>
      <c r="DC58" s="37">
        <v>0</v>
      </c>
      <c r="DE58" s="45">
        <f t="shared" ref="DE58:DE66" si="35">COUNTBLANK(H58:DC58)</f>
        <v>0</v>
      </c>
      <c r="DF58" s="45">
        <f t="shared" si="17"/>
        <v>0</v>
      </c>
      <c r="DG58">
        <f t="shared" si="34"/>
        <v>21</v>
      </c>
      <c r="DH58">
        <v>0</v>
      </c>
    </row>
    <row r="59" spans="1:112" ht="14.4">
      <c r="A59" s="123">
        <v>47</v>
      </c>
      <c r="B59" s="5" t="str">
        <f>$B$56&amp;"3."</f>
        <v>E.2.3.</v>
      </c>
      <c r="C59" s="163" t="s">
        <v>41</v>
      </c>
      <c r="D59" s="6"/>
      <c r="E59" s="191">
        <v>0.21</v>
      </c>
      <c r="F59" s="34">
        <f>H59+NPV(FD,I59:INDEX(I59:DC59,PAL))</f>
        <v>0</v>
      </c>
      <c r="G59" s="34">
        <f>SUMIF($H$5:$DC$5,"&lt;="&amp;PAL,$H59:$DC59)</f>
        <v>0</v>
      </c>
      <c r="H59" s="37">
        <v>0</v>
      </c>
      <c r="I59" s="37">
        <v>0</v>
      </c>
      <c r="J59" s="37">
        <v>0</v>
      </c>
      <c r="K59" s="37">
        <v>0</v>
      </c>
      <c r="L59" s="37">
        <v>0</v>
      </c>
      <c r="M59" s="37">
        <v>0</v>
      </c>
      <c r="N59" s="37">
        <v>0</v>
      </c>
      <c r="O59" s="37">
        <v>0</v>
      </c>
      <c r="P59" s="37">
        <v>0</v>
      </c>
      <c r="Q59" s="37">
        <v>0</v>
      </c>
      <c r="R59" s="37">
        <v>0</v>
      </c>
      <c r="S59" s="37">
        <v>0</v>
      </c>
      <c r="T59" s="37">
        <v>0</v>
      </c>
      <c r="U59" s="37">
        <v>0</v>
      </c>
      <c r="V59" s="37">
        <v>0</v>
      </c>
      <c r="W59" s="37">
        <v>0</v>
      </c>
      <c r="X59" s="37">
        <v>0</v>
      </c>
      <c r="Y59" s="37">
        <v>0</v>
      </c>
      <c r="Z59" s="37">
        <v>0</v>
      </c>
      <c r="AA59" s="37">
        <v>0</v>
      </c>
      <c r="AB59" s="37">
        <v>0</v>
      </c>
      <c r="AC59" s="37">
        <v>0</v>
      </c>
      <c r="AD59" s="37">
        <v>0</v>
      </c>
      <c r="AE59" s="37">
        <v>0</v>
      </c>
      <c r="AF59" s="37">
        <v>0</v>
      </c>
      <c r="AG59" s="37">
        <v>0</v>
      </c>
      <c r="AH59" s="37">
        <v>0</v>
      </c>
      <c r="AI59" s="37">
        <v>0</v>
      </c>
      <c r="AJ59" s="37">
        <v>0</v>
      </c>
      <c r="AK59" s="37">
        <v>0</v>
      </c>
      <c r="AL59" s="37">
        <v>0</v>
      </c>
      <c r="AM59" s="37">
        <v>0</v>
      </c>
      <c r="AN59" s="37">
        <v>0</v>
      </c>
      <c r="AO59" s="37">
        <v>0</v>
      </c>
      <c r="AP59" s="37">
        <v>0</v>
      </c>
      <c r="AQ59" s="37">
        <v>0</v>
      </c>
      <c r="AR59" s="37">
        <v>0</v>
      </c>
      <c r="AS59" s="37">
        <v>0</v>
      </c>
      <c r="AT59" s="37">
        <v>0</v>
      </c>
      <c r="AU59" s="37">
        <v>0</v>
      </c>
      <c r="AV59" s="37">
        <v>0</v>
      </c>
      <c r="AW59" s="37">
        <v>0</v>
      </c>
      <c r="AX59" s="37">
        <v>0</v>
      </c>
      <c r="AY59" s="37">
        <v>0</v>
      </c>
      <c r="AZ59" s="37">
        <v>0</v>
      </c>
      <c r="BA59" s="37">
        <v>0</v>
      </c>
      <c r="BB59" s="37">
        <v>0</v>
      </c>
      <c r="BC59" s="37">
        <v>0</v>
      </c>
      <c r="BD59" s="37">
        <v>0</v>
      </c>
      <c r="BE59" s="37">
        <v>0</v>
      </c>
      <c r="BF59" s="37">
        <v>0</v>
      </c>
      <c r="BG59" s="37">
        <v>0</v>
      </c>
      <c r="BH59" s="37">
        <v>0</v>
      </c>
      <c r="BI59" s="37">
        <v>0</v>
      </c>
      <c r="BJ59" s="37">
        <v>0</v>
      </c>
      <c r="BK59" s="37">
        <v>0</v>
      </c>
      <c r="BL59" s="37">
        <v>0</v>
      </c>
      <c r="BM59" s="37">
        <v>0</v>
      </c>
      <c r="BN59" s="37">
        <v>0</v>
      </c>
      <c r="BO59" s="37">
        <v>0</v>
      </c>
      <c r="BP59" s="37">
        <v>0</v>
      </c>
      <c r="BQ59" s="37">
        <v>0</v>
      </c>
      <c r="BR59" s="37">
        <v>0</v>
      </c>
      <c r="BS59" s="37">
        <v>0</v>
      </c>
      <c r="BT59" s="37">
        <v>0</v>
      </c>
      <c r="BU59" s="37">
        <v>0</v>
      </c>
      <c r="BV59" s="37">
        <v>0</v>
      </c>
      <c r="BW59" s="37">
        <v>0</v>
      </c>
      <c r="BX59" s="37">
        <v>0</v>
      </c>
      <c r="BY59" s="37">
        <v>0</v>
      </c>
      <c r="BZ59" s="37">
        <v>0</v>
      </c>
      <c r="CA59" s="37">
        <v>0</v>
      </c>
      <c r="CB59" s="37">
        <v>0</v>
      </c>
      <c r="CC59" s="37">
        <v>0</v>
      </c>
      <c r="CD59" s="37">
        <v>0</v>
      </c>
      <c r="CE59" s="37">
        <v>0</v>
      </c>
      <c r="CF59" s="37">
        <v>0</v>
      </c>
      <c r="CG59" s="37">
        <v>0</v>
      </c>
      <c r="CH59" s="37">
        <v>0</v>
      </c>
      <c r="CI59" s="37">
        <v>0</v>
      </c>
      <c r="CJ59" s="37">
        <v>0</v>
      </c>
      <c r="CK59" s="37">
        <v>0</v>
      </c>
      <c r="CL59" s="37">
        <v>0</v>
      </c>
      <c r="CM59" s="37">
        <v>0</v>
      </c>
      <c r="CN59" s="37">
        <v>0</v>
      </c>
      <c r="CO59" s="37">
        <v>0</v>
      </c>
      <c r="CP59" s="37">
        <v>0</v>
      </c>
      <c r="CQ59" s="37">
        <v>0</v>
      </c>
      <c r="CR59" s="37">
        <v>0</v>
      </c>
      <c r="CS59" s="37">
        <v>0</v>
      </c>
      <c r="CT59" s="37">
        <v>0</v>
      </c>
      <c r="CU59" s="37">
        <v>0</v>
      </c>
      <c r="CV59" s="37">
        <v>0</v>
      </c>
      <c r="CW59" s="37">
        <v>0</v>
      </c>
      <c r="CX59" s="37">
        <v>0</v>
      </c>
      <c r="CY59" s="37">
        <v>0</v>
      </c>
      <c r="CZ59" s="37">
        <v>0</v>
      </c>
      <c r="DA59" s="37">
        <v>0</v>
      </c>
      <c r="DB59" s="37">
        <v>0</v>
      </c>
      <c r="DC59" s="37">
        <v>0</v>
      </c>
      <c r="DE59" s="45">
        <f t="shared" si="35"/>
        <v>0</v>
      </c>
      <c r="DF59" s="45">
        <f t="shared" si="17"/>
        <v>0</v>
      </c>
      <c r="DG59">
        <f t="shared" si="34"/>
        <v>21</v>
      </c>
      <c r="DH59">
        <v>0</v>
      </c>
    </row>
    <row r="60" spans="1:112" ht="14.4">
      <c r="A60" s="123">
        <v>48</v>
      </c>
      <c r="B60" s="5" t="str">
        <f>$B$56&amp;"4."</f>
        <v>E.2.4.</v>
      </c>
      <c r="C60" s="163" t="s">
        <v>41</v>
      </c>
      <c r="D60" s="6"/>
      <c r="E60" s="191">
        <v>0.21</v>
      </c>
      <c r="F60" s="34">
        <f>H60+NPV(FD,I60:INDEX(I60:DC60,PAL))</f>
        <v>0</v>
      </c>
      <c r="G60" s="34">
        <f>SUMIF($H$5:$DC$5,"&lt;="&amp;PAL,$H60:$DC60)</f>
        <v>0</v>
      </c>
      <c r="H60" s="37">
        <v>0</v>
      </c>
      <c r="I60" s="37">
        <v>0</v>
      </c>
      <c r="J60" s="37">
        <v>0</v>
      </c>
      <c r="K60" s="37">
        <v>0</v>
      </c>
      <c r="L60" s="37">
        <v>0</v>
      </c>
      <c r="M60" s="37">
        <v>0</v>
      </c>
      <c r="N60" s="37">
        <v>0</v>
      </c>
      <c r="O60" s="37">
        <v>0</v>
      </c>
      <c r="P60" s="37">
        <v>0</v>
      </c>
      <c r="Q60" s="37">
        <v>0</v>
      </c>
      <c r="R60" s="37">
        <v>0</v>
      </c>
      <c r="S60" s="37">
        <v>0</v>
      </c>
      <c r="T60" s="37">
        <v>0</v>
      </c>
      <c r="U60" s="37">
        <v>0</v>
      </c>
      <c r="V60" s="37">
        <v>0</v>
      </c>
      <c r="W60" s="37">
        <v>0</v>
      </c>
      <c r="X60" s="37">
        <v>0</v>
      </c>
      <c r="Y60" s="37">
        <v>0</v>
      </c>
      <c r="Z60" s="37">
        <v>0</v>
      </c>
      <c r="AA60" s="37">
        <v>0</v>
      </c>
      <c r="AB60" s="37">
        <v>0</v>
      </c>
      <c r="AC60" s="37">
        <v>0</v>
      </c>
      <c r="AD60" s="37">
        <v>0</v>
      </c>
      <c r="AE60" s="37">
        <v>0</v>
      </c>
      <c r="AF60" s="37">
        <v>0</v>
      </c>
      <c r="AG60" s="37">
        <v>0</v>
      </c>
      <c r="AH60" s="37">
        <v>0</v>
      </c>
      <c r="AI60" s="37">
        <v>0</v>
      </c>
      <c r="AJ60" s="37">
        <v>0</v>
      </c>
      <c r="AK60" s="37">
        <v>0</v>
      </c>
      <c r="AL60" s="37">
        <v>0</v>
      </c>
      <c r="AM60" s="37">
        <v>0</v>
      </c>
      <c r="AN60" s="37">
        <v>0</v>
      </c>
      <c r="AO60" s="37">
        <v>0</v>
      </c>
      <c r="AP60" s="37">
        <v>0</v>
      </c>
      <c r="AQ60" s="37">
        <v>0</v>
      </c>
      <c r="AR60" s="37">
        <v>0</v>
      </c>
      <c r="AS60" s="37">
        <v>0</v>
      </c>
      <c r="AT60" s="37">
        <v>0</v>
      </c>
      <c r="AU60" s="37">
        <v>0</v>
      </c>
      <c r="AV60" s="37">
        <v>0</v>
      </c>
      <c r="AW60" s="37">
        <v>0</v>
      </c>
      <c r="AX60" s="37">
        <v>0</v>
      </c>
      <c r="AY60" s="37">
        <v>0</v>
      </c>
      <c r="AZ60" s="37">
        <v>0</v>
      </c>
      <c r="BA60" s="37">
        <v>0</v>
      </c>
      <c r="BB60" s="37">
        <v>0</v>
      </c>
      <c r="BC60" s="37">
        <v>0</v>
      </c>
      <c r="BD60" s="37">
        <v>0</v>
      </c>
      <c r="BE60" s="37">
        <v>0</v>
      </c>
      <c r="BF60" s="37">
        <v>0</v>
      </c>
      <c r="BG60" s="37">
        <v>0</v>
      </c>
      <c r="BH60" s="37">
        <v>0</v>
      </c>
      <c r="BI60" s="37">
        <v>0</v>
      </c>
      <c r="BJ60" s="37">
        <v>0</v>
      </c>
      <c r="BK60" s="37">
        <v>0</v>
      </c>
      <c r="BL60" s="37">
        <v>0</v>
      </c>
      <c r="BM60" s="37">
        <v>0</v>
      </c>
      <c r="BN60" s="37">
        <v>0</v>
      </c>
      <c r="BO60" s="37">
        <v>0</v>
      </c>
      <c r="BP60" s="37">
        <v>0</v>
      </c>
      <c r="BQ60" s="37">
        <v>0</v>
      </c>
      <c r="BR60" s="37">
        <v>0</v>
      </c>
      <c r="BS60" s="37">
        <v>0</v>
      </c>
      <c r="BT60" s="37">
        <v>0</v>
      </c>
      <c r="BU60" s="37">
        <v>0</v>
      </c>
      <c r="BV60" s="37">
        <v>0</v>
      </c>
      <c r="BW60" s="37">
        <v>0</v>
      </c>
      <c r="BX60" s="37">
        <v>0</v>
      </c>
      <c r="BY60" s="37">
        <v>0</v>
      </c>
      <c r="BZ60" s="37">
        <v>0</v>
      </c>
      <c r="CA60" s="37">
        <v>0</v>
      </c>
      <c r="CB60" s="37">
        <v>0</v>
      </c>
      <c r="CC60" s="37">
        <v>0</v>
      </c>
      <c r="CD60" s="37">
        <v>0</v>
      </c>
      <c r="CE60" s="37">
        <v>0</v>
      </c>
      <c r="CF60" s="37">
        <v>0</v>
      </c>
      <c r="CG60" s="37">
        <v>0</v>
      </c>
      <c r="CH60" s="37">
        <v>0</v>
      </c>
      <c r="CI60" s="37">
        <v>0</v>
      </c>
      <c r="CJ60" s="37">
        <v>0</v>
      </c>
      <c r="CK60" s="37">
        <v>0</v>
      </c>
      <c r="CL60" s="37">
        <v>0</v>
      </c>
      <c r="CM60" s="37">
        <v>0</v>
      </c>
      <c r="CN60" s="37">
        <v>0</v>
      </c>
      <c r="CO60" s="37">
        <v>0</v>
      </c>
      <c r="CP60" s="37">
        <v>0</v>
      </c>
      <c r="CQ60" s="37">
        <v>0</v>
      </c>
      <c r="CR60" s="37">
        <v>0</v>
      </c>
      <c r="CS60" s="37">
        <v>0</v>
      </c>
      <c r="CT60" s="37">
        <v>0</v>
      </c>
      <c r="CU60" s="37">
        <v>0</v>
      </c>
      <c r="CV60" s="37">
        <v>0</v>
      </c>
      <c r="CW60" s="37">
        <v>0</v>
      </c>
      <c r="CX60" s="37">
        <v>0</v>
      </c>
      <c r="CY60" s="37">
        <v>0</v>
      </c>
      <c r="CZ60" s="37">
        <v>0</v>
      </c>
      <c r="DA60" s="37">
        <v>0</v>
      </c>
      <c r="DB60" s="37">
        <v>0</v>
      </c>
      <c r="DC60" s="37">
        <v>0</v>
      </c>
      <c r="DE60" s="45">
        <f t="shared" si="35"/>
        <v>0</v>
      </c>
      <c r="DF60" s="45">
        <f t="shared" si="17"/>
        <v>0</v>
      </c>
      <c r="DG60">
        <f t="shared" si="34"/>
        <v>21</v>
      </c>
      <c r="DH60">
        <v>0</v>
      </c>
    </row>
    <row r="61" spans="1:112" ht="14.4">
      <c r="A61" s="123">
        <v>49</v>
      </c>
      <c r="B61" s="5" t="str">
        <f>$B$56&amp;"5."</f>
        <v>E.2.5.</v>
      </c>
      <c r="C61" s="163" t="s">
        <v>41</v>
      </c>
      <c r="D61" s="6"/>
      <c r="E61" s="191">
        <v>0.21</v>
      </c>
      <c r="F61" s="34">
        <f>H61+NPV(FD,I61:INDEX(I61:DC61,PAL))</f>
        <v>0</v>
      </c>
      <c r="G61" s="34">
        <f>SUMIF($H$5:$DC$5,"&lt;="&amp;PAL,$H61:$DC61)</f>
        <v>0</v>
      </c>
      <c r="H61" s="37">
        <v>0</v>
      </c>
      <c r="I61" s="37">
        <v>0</v>
      </c>
      <c r="J61" s="37">
        <v>0</v>
      </c>
      <c r="K61" s="37">
        <v>0</v>
      </c>
      <c r="L61" s="37">
        <v>0</v>
      </c>
      <c r="M61" s="37">
        <v>0</v>
      </c>
      <c r="N61" s="37">
        <v>0</v>
      </c>
      <c r="O61" s="37">
        <v>0</v>
      </c>
      <c r="P61" s="37">
        <v>0</v>
      </c>
      <c r="Q61" s="37">
        <v>0</v>
      </c>
      <c r="R61" s="37">
        <v>0</v>
      </c>
      <c r="S61" s="37">
        <v>0</v>
      </c>
      <c r="T61" s="37">
        <v>0</v>
      </c>
      <c r="U61" s="37">
        <v>0</v>
      </c>
      <c r="V61" s="37">
        <v>0</v>
      </c>
      <c r="W61" s="37">
        <v>0</v>
      </c>
      <c r="X61" s="37">
        <v>0</v>
      </c>
      <c r="Y61" s="37">
        <v>0</v>
      </c>
      <c r="Z61" s="37">
        <v>0</v>
      </c>
      <c r="AA61" s="37">
        <v>0</v>
      </c>
      <c r="AB61" s="37">
        <v>0</v>
      </c>
      <c r="AC61" s="37">
        <v>0</v>
      </c>
      <c r="AD61" s="37">
        <v>0</v>
      </c>
      <c r="AE61" s="37">
        <v>0</v>
      </c>
      <c r="AF61" s="37">
        <v>0</v>
      </c>
      <c r="AG61" s="37">
        <v>0</v>
      </c>
      <c r="AH61" s="37">
        <v>0</v>
      </c>
      <c r="AI61" s="37">
        <v>0</v>
      </c>
      <c r="AJ61" s="37">
        <v>0</v>
      </c>
      <c r="AK61" s="37">
        <v>0</v>
      </c>
      <c r="AL61" s="37">
        <v>0</v>
      </c>
      <c r="AM61" s="37">
        <v>0</v>
      </c>
      <c r="AN61" s="37">
        <v>0</v>
      </c>
      <c r="AO61" s="37">
        <v>0</v>
      </c>
      <c r="AP61" s="37">
        <v>0</v>
      </c>
      <c r="AQ61" s="37">
        <v>0</v>
      </c>
      <c r="AR61" s="37">
        <v>0</v>
      </c>
      <c r="AS61" s="37">
        <v>0</v>
      </c>
      <c r="AT61" s="37">
        <v>0</v>
      </c>
      <c r="AU61" s="37">
        <v>0</v>
      </c>
      <c r="AV61" s="37">
        <v>0</v>
      </c>
      <c r="AW61" s="37">
        <v>0</v>
      </c>
      <c r="AX61" s="37">
        <v>0</v>
      </c>
      <c r="AY61" s="37">
        <v>0</v>
      </c>
      <c r="AZ61" s="37">
        <v>0</v>
      </c>
      <c r="BA61" s="37">
        <v>0</v>
      </c>
      <c r="BB61" s="37">
        <v>0</v>
      </c>
      <c r="BC61" s="37">
        <v>0</v>
      </c>
      <c r="BD61" s="37">
        <v>0</v>
      </c>
      <c r="BE61" s="37">
        <v>0</v>
      </c>
      <c r="BF61" s="37">
        <v>0</v>
      </c>
      <c r="BG61" s="37">
        <v>0</v>
      </c>
      <c r="BH61" s="37">
        <v>0</v>
      </c>
      <c r="BI61" s="37">
        <v>0</v>
      </c>
      <c r="BJ61" s="37">
        <v>0</v>
      </c>
      <c r="BK61" s="37">
        <v>0</v>
      </c>
      <c r="BL61" s="37">
        <v>0</v>
      </c>
      <c r="BM61" s="37">
        <v>0</v>
      </c>
      <c r="BN61" s="37">
        <v>0</v>
      </c>
      <c r="BO61" s="37">
        <v>0</v>
      </c>
      <c r="BP61" s="37">
        <v>0</v>
      </c>
      <c r="BQ61" s="37">
        <v>0</v>
      </c>
      <c r="BR61" s="37">
        <v>0</v>
      </c>
      <c r="BS61" s="37">
        <v>0</v>
      </c>
      <c r="BT61" s="37">
        <v>0</v>
      </c>
      <c r="BU61" s="37">
        <v>0</v>
      </c>
      <c r="BV61" s="37">
        <v>0</v>
      </c>
      <c r="BW61" s="37">
        <v>0</v>
      </c>
      <c r="BX61" s="37">
        <v>0</v>
      </c>
      <c r="BY61" s="37">
        <v>0</v>
      </c>
      <c r="BZ61" s="37">
        <v>0</v>
      </c>
      <c r="CA61" s="37">
        <v>0</v>
      </c>
      <c r="CB61" s="37">
        <v>0</v>
      </c>
      <c r="CC61" s="37">
        <v>0</v>
      </c>
      <c r="CD61" s="37">
        <v>0</v>
      </c>
      <c r="CE61" s="37">
        <v>0</v>
      </c>
      <c r="CF61" s="37">
        <v>0</v>
      </c>
      <c r="CG61" s="37">
        <v>0</v>
      </c>
      <c r="CH61" s="37">
        <v>0</v>
      </c>
      <c r="CI61" s="37">
        <v>0</v>
      </c>
      <c r="CJ61" s="37">
        <v>0</v>
      </c>
      <c r="CK61" s="37">
        <v>0</v>
      </c>
      <c r="CL61" s="37">
        <v>0</v>
      </c>
      <c r="CM61" s="37">
        <v>0</v>
      </c>
      <c r="CN61" s="37">
        <v>0</v>
      </c>
      <c r="CO61" s="37">
        <v>0</v>
      </c>
      <c r="CP61" s="37">
        <v>0</v>
      </c>
      <c r="CQ61" s="37">
        <v>0</v>
      </c>
      <c r="CR61" s="37">
        <v>0</v>
      </c>
      <c r="CS61" s="37">
        <v>0</v>
      </c>
      <c r="CT61" s="37">
        <v>0</v>
      </c>
      <c r="CU61" s="37">
        <v>0</v>
      </c>
      <c r="CV61" s="37">
        <v>0</v>
      </c>
      <c r="CW61" s="37">
        <v>0</v>
      </c>
      <c r="CX61" s="37">
        <v>0</v>
      </c>
      <c r="CY61" s="37">
        <v>0</v>
      </c>
      <c r="CZ61" s="37">
        <v>0</v>
      </c>
      <c r="DA61" s="37">
        <v>0</v>
      </c>
      <c r="DB61" s="37">
        <v>0</v>
      </c>
      <c r="DC61" s="37">
        <v>0</v>
      </c>
      <c r="DE61" s="45">
        <f t="shared" si="35"/>
        <v>0</v>
      </c>
      <c r="DF61" s="45">
        <f t="shared" si="17"/>
        <v>0</v>
      </c>
      <c r="DG61">
        <f t="shared" si="34"/>
        <v>21</v>
      </c>
      <c r="DH61">
        <v>0</v>
      </c>
    </row>
    <row r="62" spans="1:112" ht="14.4">
      <c r="A62" s="123">
        <v>50</v>
      </c>
      <c r="B62" s="5" t="str">
        <f>$B$56&amp;"6."</f>
        <v>E.2.6.</v>
      </c>
      <c r="C62" s="163" t="s">
        <v>41</v>
      </c>
      <c r="D62" s="6"/>
      <c r="E62" s="191">
        <v>0.21</v>
      </c>
      <c r="F62" s="34">
        <f>H62+NPV(FD,I62:INDEX(I62:DC62,PAL))</f>
        <v>0</v>
      </c>
      <c r="G62" s="34">
        <f>SUMIF($H$5:$DC$5,"&lt;="&amp;PAL,$H62:$DC62)</f>
        <v>0</v>
      </c>
      <c r="H62" s="37">
        <v>0</v>
      </c>
      <c r="I62" s="37">
        <v>0</v>
      </c>
      <c r="J62" s="37">
        <v>0</v>
      </c>
      <c r="K62" s="37">
        <v>0</v>
      </c>
      <c r="L62" s="37">
        <v>0</v>
      </c>
      <c r="M62" s="37">
        <v>0</v>
      </c>
      <c r="N62" s="37">
        <v>0</v>
      </c>
      <c r="O62" s="37">
        <v>0</v>
      </c>
      <c r="P62" s="37">
        <v>0</v>
      </c>
      <c r="Q62" s="37">
        <v>0</v>
      </c>
      <c r="R62" s="37">
        <v>0</v>
      </c>
      <c r="S62" s="37">
        <v>0</v>
      </c>
      <c r="T62" s="37">
        <v>0</v>
      </c>
      <c r="U62" s="37">
        <v>0</v>
      </c>
      <c r="V62" s="37">
        <v>0</v>
      </c>
      <c r="W62" s="37">
        <v>0</v>
      </c>
      <c r="X62" s="37">
        <v>0</v>
      </c>
      <c r="Y62" s="37">
        <v>0</v>
      </c>
      <c r="Z62" s="37">
        <v>0</v>
      </c>
      <c r="AA62" s="37">
        <v>0</v>
      </c>
      <c r="AB62" s="37">
        <v>0</v>
      </c>
      <c r="AC62" s="37">
        <v>0</v>
      </c>
      <c r="AD62" s="37">
        <v>0</v>
      </c>
      <c r="AE62" s="37">
        <v>0</v>
      </c>
      <c r="AF62" s="37">
        <v>0</v>
      </c>
      <c r="AG62" s="37">
        <v>0</v>
      </c>
      <c r="AH62" s="37">
        <v>0</v>
      </c>
      <c r="AI62" s="37">
        <v>0</v>
      </c>
      <c r="AJ62" s="37">
        <v>0</v>
      </c>
      <c r="AK62" s="37">
        <v>0</v>
      </c>
      <c r="AL62" s="37">
        <v>0</v>
      </c>
      <c r="AM62" s="37">
        <v>0</v>
      </c>
      <c r="AN62" s="37">
        <v>0</v>
      </c>
      <c r="AO62" s="37">
        <v>0</v>
      </c>
      <c r="AP62" s="37">
        <v>0</v>
      </c>
      <c r="AQ62" s="37">
        <v>0</v>
      </c>
      <c r="AR62" s="37">
        <v>0</v>
      </c>
      <c r="AS62" s="37">
        <v>0</v>
      </c>
      <c r="AT62" s="37">
        <v>0</v>
      </c>
      <c r="AU62" s="37">
        <v>0</v>
      </c>
      <c r="AV62" s="37">
        <v>0</v>
      </c>
      <c r="AW62" s="37">
        <v>0</v>
      </c>
      <c r="AX62" s="37">
        <v>0</v>
      </c>
      <c r="AY62" s="37">
        <v>0</v>
      </c>
      <c r="AZ62" s="37">
        <v>0</v>
      </c>
      <c r="BA62" s="37">
        <v>0</v>
      </c>
      <c r="BB62" s="37">
        <v>0</v>
      </c>
      <c r="BC62" s="37">
        <v>0</v>
      </c>
      <c r="BD62" s="37">
        <v>0</v>
      </c>
      <c r="BE62" s="37">
        <v>0</v>
      </c>
      <c r="BF62" s="37">
        <v>0</v>
      </c>
      <c r="BG62" s="37">
        <v>0</v>
      </c>
      <c r="BH62" s="37">
        <v>0</v>
      </c>
      <c r="BI62" s="37">
        <v>0</v>
      </c>
      <c r="BJ62" s="37">
        <v>0</v>
      </c>
      <c r="BK62" s="37">
        <v>0</v>
      </c>
      <c r="BL62" s="37">
        <v>0</v>
      </c>
      <c r="BM62" s="37">
        <v>0</v>
      </c>
      <c r="BN62" s="37">
        <v>0</v>
      </c>
      <c r="BO62" s="37">
        <v>0</v>
      </c>
      <c r="BP62" s="37">
        <v>0</v>
      </c>
      <c r="BQ62" s="37">
        <v>0</v>
      </c>
      <c r="BR62" s="37">
        <v>0</v>
      </c>
      <c r="BS62" s="37">
        <v>0</v>
      </c>
      <c r="BT62" s="37">
        <v>0</v>
      </c>
      <c r="BU62" s="37">
        <v>0</v>
      </c>
      <c r="BV62" s="37">
        <v>0</v>
      </c>
      <c r="BW62" s="37">
        <v>0</v>
      </c>
      <c r="BX62" s="37">
        <v>0</v>
      </c>
      <c r="BY62" s="37">
        <v>0</v>
      </c>
      <c r="BZ62" s="37">
        <v>0</v>
      </c>
      <c r="CA62" s="37">
        <v>0</v>
      </c>
      <c r="CB62" s="37">
        <v>0</v>
      </c>
      <c r="CC62" s="37">
        <v>0</v>
      </c>
      <c r="CD62" s="37">
        <v>0</v>
      </c>
      <c r="CE62" s="37">
        <v>0</v>
      </c>
      <c r="CF62" s="37">
        <v>0</v>
      </c>
      <c r="CG62" s="37">
        <v>0</v>
      </c>
      <c r="CH62" s="37">
        <v>0</v>
      </c>
      <c r="CI62" s="37">
        <v>0</v>
      </c>
      <c r="CJ62" s="37">
        <v>0</v>
      </c>
      <c r="CK62" s="37">
        <v>0</v>
      </c>
      <c r="CL62" s="37">
        <v>0</v>
      </c>
      <c r="CM62" s="37">
        <v>0</v>
      </c>
      <c r="CN62" s="37">
        <v>0</v>
      </c>
      <c r="CO62" s="37">
        <v>0</v>
      </c>
      <c r="CP62" s="37">
        <v>0</v>
      </c>
      <c r="CQ62" s="37">
        <v>0</v>
      </c>
      <c r="CR62" s="37">
        <v>0</v>
      </c>
      <c r="CS62" s="37">
        <v>0</v>
      </c>
      <c r="CT62" s="37">
        <v>0</v>
      </c>
      <c r="CU62" s="37">
        <v>0</v>
      </c>
      <c r="CV62" s="37">
        <v>0</v>
      </c>
      <c r="CW62" s="37">
        <v>0</v>
      </c>
      <c r="CX62" s="37">
        <v>0</v>
      </c>
      <c r="CY62" s="37">
        <v>0</v>
      </c>
      <c r="CZ62" s="37">
        <v>0</v>
      </c>
      <c r="DA62" s="37">
        <v>0</v>
      </c>
      <c r="DB62" s="37">
        <v>0</v>
      </c>
      <c r="DC62" s="37">
        <v>0</v>
      </c>
      <c r="DE62" s="45">
        <f t="shared" si="35"/>
        <v>0</v>
      </c>
      <c r="DF62" s="45">
        <f t="shared" si="17"/>
        <v>0</v>
      </c>
      <c r="DG62">
        <f t="shared" si="34"/>
        <v>21</v>
      </c>
      <c r="DH62">
        <v>0</v>
      </c>
    </row>
    <row r="63" spans="1:112" ht="14.4">
      <c r="A63" s="123">
        <v>51</v>
      </c>
      <c r="B63" s="5" t="str">
        <f>$B$56&amp;"7."</f>
        <v>E.2.7.</v>
      </c>
      <c r="C63" s="163" t="s">
        <v>41</v>
      </c>
      <c r="D63" s="6"/>
      <c r="E63" s="191">
        <v>0.21</v>
      </c>
      <c r="F63" s="34">
        <f>H63+NPV(FD,I63:INDEX(I63:DC63,PAL))</f>
        <v>0</v>
      </c>
      <c r="G63" s="34">
        <f>SUMIF($H$5:$DC$5,"&lt;="&amp;PAL,$H63:$DC63)</f>
        <v>0</v>
      </c>
      <c r="H63" s="37">
        <v>0</v>
      </c>
      <c r="I63" s="37">
        <v>0</v>
      </c>
      <c r="J63" s="37">
        <v>0</v>
      </c>
      <c r="K63" s="37">
        <v>0</v>
      </c>
      <c r="L63" s="37">
        <v>0</v>
      </c>
      <c r="M63" s="37">
        <v>0</v>
      </c>
      <c r="N63" s="37">
        <v>0</v>
      </c>
      <c r="O63" s="37">
        <v>0</v>
      </c>
      <c r="P63" s="37">
        <v>0</v>
      </c>
      <c r="Q63" s="37">
        <v>0</v>
      </c>
      <c r="R63" s="37">
        <v>0</v>
      </c>
      <c r="S63" s="37">
        <v>0</v>
      </c>
      <c r="T63" s="37">
        <v>0</v>
      </c>
      <c r="U63" s="37">
        <v>0</v>
      </c>
      <c r="V63" s="37">
        <v>0</v>
      </c>
      <c r="W63" s="37">
        <v>0</v>
      </c>
      <c r="X63" s="37">
        <v>0</v>
      </c>
      <c r="Y63" s="37">
        <v>0</v>
      </c>
      <c r="Z63" s="37">
        <v>0</v>
      </c>
      <c r="AA63" s="37">
        <v>0</v>
      </c>
      <c r="AB63" s="37">
        <v>0</v>
      </c>
      <c r="AC63" s="37">
        <v>0</v>
      </c>
      <c r="AD63" s="37">
        <v>0</v>
      </c>
      <c r="AE63" s="37">
        <v>0</v>
      </c>
      <c r="AF63" s="37">
        <v>0</v>
      </c>
      <c r="AG63" s="37">
        <v>0</v>
      </c>
      <c r="AH63" s="37">
        <v>0</v>
      </c>
      <c r="AI63" s="37">
        <v>0</v>
      </c>
      <c r="AJ63" s="37">
        <v>0</v>
      </c>
      <c r="AK63" s="37">
        <v>0</v>
      </c>
      <c r="AL63" s="37">
        <v>0</v>
      </c>
      <c r="AM63" s="37">
        <v>0</v>
      </c>
      <c r="AN63" s="37">
        <v>0</v>
      </c>
      <c r="AO63" s="37">
        <v>0</v>
      </c>
      <c r="AP63" s="37">
        <v>0</v>
      </c>
      <c r="AQ63" s="37">
        <v>0</v>
      </c>
      <c r="AR63" s="37">
        <v>0</v>
      </c>
      <c r="AS63" s="37">
        <v>0</v>
      </c>
      <c r="AT63" s="37">
        <v>0</v>
      </c>
      <c r="AU63" s="37">
        <v>0</v>
      </c>
      <c r="AV63" s="37">
        <v>0</v>
      </c>
      <c r="AW63" s="37">
        <v>0</v>
      </c>
      <c r="AX63" s="37">
        <v>0</v>
      </c>
      <c r="AY63" s="37">
        <v>0</v>
      </c>
      <c r="AZ63" s="37">
        <v>0</v>
      </c>
      <c r="BA63" s="37">
        <v>0</v>
      </c>
      <c r="BB63" s="37">
        <v>0</v>
      </c>
      <c r="BC63" s="37">
        <v>0</v>
      </c>
      <c r="BD63" s="37">
        <v>0</v>
      </c>
      <c r="BE63" s="37">
        <v>0</v>
      </c>
      <c r="BF63" s="37">
        <v>0</v>
      </c>
      <c r="BG63" s="37">
        <v>0</v>
      </c>
      <c r="BH63" s="37">
        <v>0</v>
      </c>
      <c r="BI63" s="37">
        <v>0</v>
      </c>
      <c r="BJ63" s="37">
        <v>0</v>
      </c>
      <c r="BK63" s="37">
        <v>0</v>
      </c>
      <c r="BL63" s="37">
        <v>0</v>
      </c>
      <c r="BM63" s="37">
        <v>0</v>
      </c>
      <c r="BN63" s="37">
        <v>0</v>
      </c>
      <c r="BO63" s="37">
        <v>0</v>
      </c>
      <c r="BP63" s="37">
        <v>0</v>
      </c>
      <c r="BQ63" s="37">
        <v>0</v>
      </c>
      <c r="BR63" s="37">
        <v>0</v>
      </c>
      <c r="BS63" s="37">
        <v>0</v>
      </c>
      <c r="BT63" s="37">
        <v>0</v>
      </c>
      <c r="BU63" s="37">
        <v>0</v>
      </c>
      <c r="BV63" s="37">
        <v>0</v>
      </c>
      <c r="BW63" s="37">
        <v>0</v>
      </c>
      <c r="BX63" s="37">
        <v>0</v>
      </c>
      <c r="BY63" s="37">
        <v>0</v>
      </c>
      <c r="BZ63" s="37">
        <v>0</v>
      </c>
      <c r="CA63" s="37">
        <v>0</v>
      </c>
      <c r="CB63" s="37">
        <v>0</v>
      </c>
      <c r="CC63" s="37">
        <v>0</v>
      </c>
      <c r="CD63" s="37">
        <v>0</v>
      </c>
      <c r="CE63" s="37">
        <v>0</v>
      </c>
      <c r="CF63" s="37">
        <v>0</v>
      </c>
      <c r="CG63" s="37">
        <v>0</v>
      </c>
      <c r="CH63" s="37">
        <v>0</v>
      </c>
      <c r="CI63" s="37">
        <v>0</v>
      </c>
      <c r="CJ63" s="37">
        <v>0</v>
      </c>
      <c r="CK63" s="37">
        <v>0</v>
      </c>
      <c r="CL63" s="37">
        <v>0</v>
      </c>
      <c r="CM63" s="37">
        <v>0</v>
      </c>
      <c r="CN63" s="37">
        <v>0</v>
      </c>
      <c r="CO63" s="37">
        <v>0</v>
      </c>
      <c r="CP63" s="37">
        <v>0</v>
      </c>
      <c r="CQ63" s="37">
        <v>0</v>
      </c>
      <c r="CR63" s="37">
        <v>0</v>
      </c>
      <c r="CS63" s="37">
        <v>0</v>
      </c>
      <c r="CT63" s="37">
        <v>0</v>
      </c>
      <c r="CU63" s="37">
        <v>0</v>
      </c>
      <c r="CV63" s="37">
        <v>0</v>
      </c>
      <c r="CW63" s="37">
        <v>0</v>
      </c>
      <c r="CX63" s="37">
        <v>0</v>
      </c>
      <c r="CY63" s="37">
        <v>0</v>
      </c>
      <c r="CZ63" s="37">
        <v>0</v>
      </c>
      <c r="DA63" s="37">
        <v>0</v>
      </c>
      <c r="DB63" s="37">
        <v>0</v>
      </c>
      <c r="DC63" s="37">
        <v>0</v>
      </c>
      <c r="DE63" s="45">
        <f t="shared" si="35"/>
        <v>0</v>
      </c>
      <c r="DF63" s="45">
        <f t="shared" si="17"/>
        <v>0</v>
      </c>
      <c r="DG63">
        <f t="shared" si="34"/>
        <v>21</v>
      </c>
      <c r="DH63">
        <v>0</v>
      </c>
    </row>
    <row r="64" spans="1:112" ht="14.4">
      <c r="A64" s="123">
        <v>52</v>
      </c>
      <c r="B64" s="5" t="str">
        <f>$B$56&amp;"8."</f>
        <v>E.2.8.</v>
      </c>
      <c r="C64" s="163" t="s">
        <v>41</v>
      </c>
      <c r="D64" s="6"/>
      <c r="E64" s="191">
        <v>0.21</v>
      </c>
      <c r="F64" s="34">
        <f>H64+NPV(FD,I64:INDEX(I64:DC64,PAL))</f>
        <v>0</v>
      </c>
      <c r="G64" s="34">
        <f>SUMIF($H$5:$DC$5,"&lt;="&amp;PAL,$H64:$DC64)</f>
        <v>0</v>
      </c>
      <c r="H64" s="37">
        <v>0</v>
      </c>
      <c r="I64" s="37">
        <v>0</v>
      </c>
      <c r="J64" s="37">
        <v>0</v>
      </c>
      <c r="K64" s="37">
        <v>0</v>
      </c>
      <c r="L64" s="37">
        <v>0</v>
      </c>
      <c r="M64" s="37">
        <v>0</v>
      </c>
      <c r="N64" s="37">
        <v>0</v>
      </c>
      <c r="O64" s="37">
        <v>0</v>
      </c>
      <c r="P64" s="37">
        <v>0</v>
      </c>
      <c r="Q64" s="37">
        <v>0</v>
      </c>
      <c r="R64" s="37">
        <v>0</v>
      </c>
      <c r="S64" s="37">
        <v>0</v>
      </c>
      <c r="T64" s="37">
        <v>0</v>
      </c>
      <c r="U64" s="37">
        <v>0</v>
      </c>
      <c r="V64" s="37">
        <v>0</v>
      </c>
      <c r="W64" s="37">
        <v>0</v>
      </c>
      <c r="X64" s="37">
        <v>0</v>
      </c>
      <c r="Y64" s="37">
        <v>0</v>
      </c>
      <c r="Z64" s="37">
        <v>0</v>
      </c>
      <c r="AA64" s="37">
        <v>0</v>
      </c>
      <c r="AB64" s="37">
        <v>0</v>
      </c>
      <c r="AC64" s="37">
        <v>0</v>
      </c>
      <c r="AD64" s="37">
        <v>0</v>
      </c>
      <c r="AE64" s="37">
        <v>0</v>
      </c>
      <c r="AF64" s="37">
        <v>0</v>
      </c>
      <c r="AG64" s="37">
        <v>0</v>
      </c>
      <c r="AH64" s="37">
        <v>0</v>
      </c>
      <c r="AI64" s="37">
        <v>0</v>
      </c>
      <c r="AJ64" s="37">
        <v>0</v>
      </c>
      <c r="AK64" s="37">
        <v>0</v>
      </c>
      <c r="AL64" s="37">
        <v>0</v>
      </c>
      <c r="AM64" s="37">
        <v>0</v>
      </c>
      <c r="AN64" s="37">
        <v>0</v>
      </c>
      <c r="AO64" s="37">
        <v>0</v>
      </c>
      <c r="AP64" s="37">
        <v>0</v>
      </c>
      <c r="AQ64" s="37">
        <v>0</v>
      </c>
      <c r="AR64" s="37">
        <v>0</v>
      </c>
      <c r="AS64" s="37">
        <v>0</v>
      </c>
      <c r="AT64" s="37">
        <v>0</v>
      </c>
      <c r="AU64" s="37">
        <v>0</v>
      </c>
      <c r="AV64" s="37">
        <v>0</v>
      </c>
      <c r="AW64" s="37">
        <v>0</v>
      </c>
      <c r="AX64" s="37">
        <v>0</v>
      </c>
      <c r="AY64" s="37">
        <v>0</v>
      </c>
      <c r="AZ64" s="37">
        <v>0</v>
      </c>
      <c r="BA64" s="37">
        <v>0</v>
      </c>
      <c r="BB64" s="37">
        <v>0</v>
      </c>
      <c r="BC64" s="37">
        <v>0</v>
      </c>
      <c r="BD64" s="37">
        <v>0</v>
      </c>
      <c r="BE64" s="37">
        <v>0</v>
      </c>
      <c r="BF64" s="37">
        <v>0</v>
      </c>
      <c r="BG64" s="37">
        <v>0</v>
      </c>
      <c r="BH64" s="37">
        <v>0</v>
      </c>
      <c r="BI64" s="37">
        <v>0</v>
      </c>
      <c r="BJ64" s="37">
        <v>0</v>
      </c>
      <c r="BK64" s="37">
        <v>0</v>
      </c>
      <c r="BL64" s="37">
        <v>0</v>
      </c>
      <c r="BM64" s="37">
        <v>0</v>
      </c>
      <c r="BN64" s="37">
        <v>0</v>
      </c>
      <c r="BO64" s="37">
        <v>0</v>
      </c>
      <c r="BP64" s="37">
        <v>0</v>
      </c>
      <c r="BQ64" s="37">
        <v>0</v>
      </c>
      <c r="BR64" s="37">
        <v>0</v>
      </c>
      <c r="BS64" s="37">
        <v>0</v>
      </c>
      <c r="BT64" s="37">
        <v>0</v>
      </c>
      <c r="BU64" s="37">
        <v>0</v>
      </c>
      <c r="BV64" s="37">
        <v>0</v>
      </c>
      <c r="BW64" s="37">
        <v>0</v>
      </c>
      <c r="BX64" s="37">
        <v>0</v>
      </c>
      <c r="BY64" s="37">
        <v>0</v>
      </c>
      <c r="BZ64" s="37">
        <v>0</v>
      </c>
      <c r="CA64" s="37">
        <v>0</v>
      </c>
      <c r="CB64" s="37">
        <v>0</v>
      </c>
      <c r="CC64" s="37">
        <v>0</v>
      </c>
      <c r="CD64" s="37">
        <v>0</v>
      </c>
      <c r="CE64" s="37">
        <v>0</v>
      </c>
      <c r="CF64" s="37">
        <v>0</v>
      </c>
      <c r="CG64" s="37">
        <v>0</v>
      </c>
      <c r="CH64" s="37">
        <v>0</v>
      </c>
      <c r="CI64" s="37">
        <v>0</v>
      </c>
      <c r="CJ64" s="37">
        <v>0</v>
      </c>
      <c r="CK64" s="37">
        <v>0</v>
      </c>
      <c r="CL64" s="37">
        <v>0</v>
      </c>
      <c r="CM64" s="37">
        <v>0</v>
      </c>
      <c r="CN64" s="37">
        <v>0</v>
      </c>
      <c r="CO64" s="37">
        <v>0</v>
      </c>
      <c r="CP64" s="37">
        <v>0</v>
      </c>
      <c r="CQ64" s="37">
        <v>0</v>
      </c>
      <c r="CR64" s="37">
        <v>0</v>
      </c>
      <c r="CS64" s="37">
        <v>0</v>
      </c>
      <c r="CT64" s="37">
        <v>0</v>
      </c>
      <c r="CU64" s="37">
        <v>0</v>
      </c>
      <c r="CV64" s="37">
        <v>0</v>
      </c>
      <c r="CW64" s="37">
        <v>0</v>
      </c>
      <c r="CX64" s="37">
        <v>0</v>
      </c>
      <c r="CY64" s="37">
        <v>0</v>
      </c>
      <c r="CZ64" s="37">
        <v>0</v>
      </c>
      <c r="DA64" s="37">
        <v>0</v>
      </c>
      <c r="DB64" s="37">
        <v>0</v>
      </c>
      <c r="DC64" s="37">
        <v>0</v>
      </c>
      <c r="DE64" s="45">
        <f t="shared" si="35"/>
        <v>0</v>
      </c>
      <c r="DF64" s="45">
        <f t="shared" si="17"/>
        <v>0</v>
      </c>
      <c r="DG64">
        <f t="shared" si="34"/>
        <v>21</v>
      </c>
      <c r="DH64">
        <v>0</v>
      </c>
    </row>
    <row r="65" spans="1:112" ht="14.4">
      <c r="A65" s="123">
        <v>53</v>
      </c>
      <c r="B65" s="5" t="str">
        <f>$B$56&amp;"9."</f>
        <v>E.2.9.</v>
      </c>
      <c r="C65" s="17" t="s">
        <v>154</v>
      </c>
      <c r="D65" s="5"/>
      <c r="E65" s="191">
        <v>0.21</v>
      </c>
      <c r="F65" s="34">
        <f>H65+NPV(FD,I65:INDEX(I65:DC65,PAL))</f>
        <v>0</v>
      </c>
      <c r="G65" s="34">
        <f>SUMIF($H$5:$DC$5,"&lt;="&amp;PAL,$H65:$DC65)</f>
        <v>0</v>
      </c>
      <c r="H65" s="164">
        <v>0</v>
      </c>
      <c r="I65" s="164">
        <v>0</v>
      </c>
      <c r="J65" s="164">
        <v>0</v>
      </c>
      <c r="K65" s="164">
        <v>0</v>
      </c>
      <c r="L65" s="164">
        <v>0</v>
      </c>
      <c r="M65" s="164">
        <v>0</v>
      </c>
      <c r="N65" s="164">
        <v>0</v>
      </c>
      <c r="O65" s="164">
        <v>0</v>
      </c>
      <c r="P65" s="164">
        <v>0</v>
      </c>
      <c r="Q65" s="164">
        <v>0</v>
      </c>
      <c r="R65" s="164">
        <v>0</v>
      </c>
      <c r="S65" s="165">
        <v>0</v>
      </c>
      <c r="T65" s="165">
        <v>0</v>
      </c>
      <c r="U65" s="165">
        <v>0</v>
      </c>
      <c r="V65" s="165">
        <v>0</v>
      </c>
      <c r="W65" s="165">
        <v>0</v>
      </c>
      <c r="X65" s="165">
        <v>0</v>
      </c>
      <c r="Y65" s="165">
        <v>0</v>
      </c>
      <c r="Z65" s="165">
        <v>0</v>
      </c>
      <c r="AA65" s="165">
        <v>0</v>
      </c>
      <c r="AB65" s="165">
        <v>0</v>
      </c>
      <c r="AC65" s="165">
        <v>0</v>
      </c>
      <c r="AD65" s="165">
        <v>0</v>
      </c>
      <c r="AE65" s="165">
        <v>0</v>
      </c>
      <c r="AF65" s="165">
        <v>0</v>
      </c>
      <c r="AG65" s="165">
        <v>0</v>
      </c>
      <c r="AH65" s="165">
        <v>0</v>
      </c>
      <c r="AI65" s="165">
        <v>0</v>
      </c>
      <c r="AJ65" s="165">
        <v>0</v>
      </c>
      <c r="AK65" s="165">
        <v>0</v>
      </c>
      <c r="AL65" s="165">
        <v>0</v>
      </c>
      <c r="AM65" s="165">
        <v>0</v>
      </c>
      <c r="AN65" s="165">
        <v>0</v>
      </c>
      <c r="AO65" s="165">
        <v>0</v>
      </c>
      <c r="AP65" s="165">
        <v>0</v>
      </c>
      <c r="AQ65" s="165">
        <v>0</v>
      </c>
      <c r="AR65" s="165">
        <v>0</v>
      </c>
      <c r="AS65" s="165">
        <v>0</v>
      </c>
      <c r="AT65" s="165">
        <v>0</v>
      </c>
      <c r="AU65" s="165">
        <v>0</v>
      </c>
      <c r="AV65" s="165">
        <v>0</v>
      </c>
      <c r="AW65" s="165">
        <v>0</v>
      </c>
      <c r="AX65" s="165">
        <v>0</v>
      </c>
      <c r="AY65" s="165">
        <v>0</v>
      </c>
      <c r="AZ65" s="165">
        <v>0</v>
      </c>
      <c r="BA65" s="165">
        <v>0</v>
      </c>
      <c r="BB65" s="165">
        <v>0</v>
      </c>
      <c r="BC65" s="165">
        <v>0</v>
      </c>
      <c r="BD65" s="165">
        <v>0</v>
      </c>
      <c r="BE65" s="165">
        <v>0</v>
      </c>
      <c r="BF65" s="165">
        <v>0</v>
      </c>
      <c r="BG65" s="165">
        <v>0</v>
      </c>
      <c r="BH65" s="165">
        <v>0</v>
      </c>
      <c r="BI65" s="165">
        <v>0</v>
      </c>
      <c r="BJ65" s="165">
        <v>0</v>
      </c>
      <c r="BK65" s="165">
        <v>0</v>
      </c>
      <c r="BL65" s="165">
        <v>0</v>
      </c>
      <c r="BM65" s="165">
        <v>0</v>
      </c>
      <c r="BN65" s="165">
        <v>0</v>
      </c>
      <c r="BO65" s="165">
        <v>0</v>
      </c>
      <c r="BP65" s="165">
        <v>0</v>
      </c>
      <c r="BQ65" s="165">
        <v>0</v>
      </c>
      <c r="BR65" s="165">
        <v>0</v>
      </c>
      <c r="BS65" s="165">
        <v>0</v>
      </c>
      <c r="BT65" s="165">
        <v>0</v>
      </c>
      <c r="BU65" s="165">
        <v>0</v>
      </c>
      <c r="BV65" s="165">
        <v>0</v>
      </c>
      <c r="BW65" s="165">
        <v>0</v>
      </c>
      <c r="BX65" s="165">
        <v>0</v>
      </c>
      <c r="BY65" s="165">
        <v>0</v>
      </c>
      <c r="BZ65" s="165">
        <v>0</v>
      </c>
      <c r="CA65" s="165">
        <v>0</v>
      </c>
      <c r="CB65" s="165">
        <v>0</v>
      </c>
      <c r="CC65" s="165">
        <v>0</v>
      </c>
      <c r="CD65" s="165">
        <v>0</v>
      </c>
      <c r="CE65" s="165">
        <v>0</v>
      </c>
      <c r="CF65" s="165">
        <v>0</v>
      </c>
      <c r="CG65" s="165">
        <v>0</v>
      </c>
      <c r="CH65" s="165">
        <v>0</v>
      </c>
      <c r="CI65" s="165">
        <v>0</v>
      </c>
      <c r="CJ65" s="165">
        <v>0</v>
      </c>
      <c r="CK65" s="165">
        <v>0</v>
      </c>
      <c r="CL65" s="165">
        <v>0</v>
      </c>
      <c r="CM65" s="165">
        <v>0</v>
      </c>
      <c r="CN65" s="165">
        <v>0</v>
      </c>
      <c r="CO65" s="165">
        <v>0</v>
      </c>
      <c r="CP65" s="165">
        <v>0</v>
      </c>
      <c r="CQ65" s="165">
        <v>0</v>
      </c>
      <c r="CR65" s="165">
        <v>0</v>
      </c>
      <c r="CS65" s="165">
        <v>0</v>
      </c>
      <c r="CT65" s="165">
        <v>0</v>
      </c>
      <c r="CU65" s="165">
        <v>0</v>
      </c>
      <c r="CV65" s="165">
        <v>0</v>
      </c>
      <c r="CW65" s="165">
        <v>0</v>
      </c>
      <c r="CX65" s="165">
        <v>0</v>
      </c>
      <c r="CY65" s="165">
        <v>0</v>
      </c>
      <c r="CZ65" s="165">
        <v>0</v>
      </c>
      <c r="DA65" s="165">
        <v>0</v>
      </c>
      <c r="DB65" s="165">
        <v>0</v>
      </c>
      <c r="DC65" s="165">
        <v>0</v>
      </c>
      <c r="DE65" s="45">
        <f t="shared" si="35"/>
        <v>0</v>
      </c>
      <c r="DF65" s="45">
        <f t="shared" si="17"/>
        <v>0</v>
      </c>
      <c r="DG65">
        <f t="shared" si="34"/>
        <v>21</v>
      </c>
      <c r="DH65">
        <v>0</v>
      </c>
    </row>
    <row r="66" spans="1:112" ht="14.4">
      <c r="A66" s="123">
        <v>54</v>
      </c>
      <c r="B66" s="5" t="str">
        <f>$B$56&amp;"L."</f>
        <v>E.2.L.</v>
      </c>
      <c r="C66" s="17" t="s">
        <v>15</v>
      </c>
      <c r="D66" s="5"/>
      <c r="E66" s="191">
        <v>0.21</v>
      </c>
      <c r="F66" s="34">
        <f>H66+NPV(FD,I66:INDEX(I66:DC66,PAL))</f>
        <v>0</v>
      </c>
      <c r="G66" s="34">
        <f>SUMIF($H$5:$DC$5,"&lt;="&amp;PAL,$H66:$DC66)</f>
        <v>0</v>
      </c>
      <c r="H66" s="164">
        <v>0</v>
      </c>
      <c r="I66" s="164">
        <v>0</v>
      </c>
      <c r="J66" s="164">
        <v>0</v>
      </c>
      <c r="K66" s="164">
        <v>0</v>
      </c>
      <c r="L66" s="164">
        <v>0</v>
      </c>
      <c r="M66" s="164">
        <v>0</v>
      </c>
      <c r="N66" s="164">
        <v>0</v>
      </c>
      <c r="O66" s="164">
        <v>0</v>
      </c>
      <c r="P66" s="164">
        <v>0</v>
      </c>
      <c r="Q66" s="164">
        <v>0</v>
      </c>
      <c r="R66" s="164">
        <v>0</v>
      </c>
      <c r="S66" s="164">
        <v>0</v>
      </c>
      <c r="T66" s="164">
        <v>0</v>
      </c>
      <c r="U66" s="164">
        <v>0</v>
      </c>
      <c r="V66" s="164">
        <v>0</v>
      </c>
      <c r="W66" s="164">
        <v>0</v>
      </c>
      <c r="X66" s="164">
        <v>0</v>
      </c>
      <c r="Y66" s="164">
        <v>0</v>
      </c>
      <c r="Z66" s="164">
        <v>0</v>
      </c>
      <c r="AA66" s="164">
        <v>0</v>
      </c>
      <c r="AB66" s="164">
        <v>0</v>
      </c>
      <c r="AC66" s="164">
        <v>0</v>
      </c>
      <c r="AD66" s="164">
        <v>0</v>
      </c>
      <c r="AE66" s="164">
        <v>0</v>
      </c>
      <c r="AF66" s="164">
        <v>0</v>
      </c>
      <c r="AG66" s="164">
        <v>0</v>
      </c>
      <c r="AH66" s="164">
        <v>0</v>
      </c>
      <c r="AI66" s="164">
        <v>0</v>
      </c>
      <c r="AJ66" s="164">
        <v>0</v>
      </c>
      <c r="AK66" s="164">
        <v>0</v>
      </c>
      <c r="AL66" s="164">
        <v>0</v>
      </c>
      <c r="AM66" s="164">
        <v>0</v>
      </c>
      <c r="AN66" s="164">
        <v>0</v>
      </c>
      <c r="AO66" s="164">
        <v>0</v>
      </c>
      <c r="AP66" s="164">
        <v>0</v>
      </c>
      <c r="AQ66" s="165">
        <v>0</v>
      </c>
      <c r="AR66" s="164">
        <v>0</v>
      </c>
      <c r="AS66" s="164">
        <v>0</v>
      </c>
      <c r="AT66" s="164">
        <v>0</v>
      </c>
      <c r="AU66" s="164">
        <v>0</v>
      </c>
      <c r="AV66" s="164">
        <v>0</v>
      </c>
      <c r="AW66" s="164">
        <v>0</v>
      </c>
      <c r="AX66" s="164">
        <v>0</v>
      </c>
      <c r="AY66" s="164">
        <v>0</v>
      </c>
      <c r="AZ66" s="164">
        <v>0</v>
      </c>
      <c r="BA66" s="164">
        <v>0</v>
      </c>
      <c r="BB66" s="164">
        <v>0</v>
      </c>
      <c r="BC66" s="164">
        <v>0</v>
      </c>
      <c r="BD66" s="164">
        <v>0</v>
      </c>
      <c r="BE66" s="164">
        <v>0</v>
      </c>
      <c r="BF66" s="164">
        <v>0</v>
      </c>
      <c r="BG66" s="164">
        <v>0</v>
      </c>
      <c r="BH66" s="164">
        <v>0</v>
      </c>
      <c r="BI66" s="164">
        <v>0</v>
      </c>
      <c r="BJ66" s="164">
        <v>0</v>
      </c>
      <c r="BK66" s="164">
        <v>0</v>
      </c>
      <c r="BL66" s="164">
        <v>0</v>
      </c>
      <c r="BM66" s="164">
        <v>0</v>
      </c>
      <c r="BN66" s="164">
        <v>0</v>
      </c>
      <c r="BO66" s="164">
        <v>0</v>
      </c>
      <c r="BP66" s="164">
        <v>0</v>
      </c>
      <c r="BQ66" s="164">
        <v>0</v>
      </c>
      <c r="BR66" s="164">
        <v>0</v>
      </c>
      <c r="BS66" s="164">
        <v>0</v>
      </c>
      <c r="BT66" s="164">
        <v>0</v>
      </c>
      <c r="BU66" s="164">
        <v>0</v>
      </c>
      <c r="BV66" s="164">
        <v>0</v>
      </c>
      <c r="BW66" s="164">
        <v>0</v>
      </c>
      <c r="BX66" s="164">
        <v>0</v>
      </c>
      <c r="BY66" s="164">
        <v>0</v>
      </c>
      <c r="BZ66" s="164">
        <v>0</v>
      </c>
      <c r="CA66" s="164">
        <v>0</v>
      </c>
      <c r="CB66" s="164">
        <v>0</v>
      </c>
      <c r="CC66" s="164">
        <v>0</v>
      </c>
      <c r="CD66" s="164">
        <v>0</v>
      </c>
      <c r="CE66" s="164">
        <v>0</v>
      </c>
      <c r="CF66" s="164">
        <v>0</v>
      </c>
      <c r="CG66" s="164">
        <v>0</v>
      </c>
      <c r="CH66" s="164">
        <v>0</v>
      </c>
      <c r="CI66" s="164">
        <v>0</v>
      </c>
      <c r="CJ66" s="164">
        <v>0</v>
      </c>
      <c r="CK66" s="164">
        <v>0</v>
      </c>
      <c r="CL66" s="164">
        <v>0</v>
      </c>
      <c r="CM66" s="164">
        <v>0</v>
      </c>
      <c r="CN66" s="164">
        <v>0</v>
      </c>
      <c r="CO66" s="164">
        <v>0</v>
      </c>
      <c r="CP66" s="164">
        <v>0</v>
      </c>
      <c r="CQ66" s="164">
        <v>0</v>
      </c>
      <c r="CR66" s="164">
        <v>0</v>
      </c>
      <c r="CS66" s="164">
        <v>0</v>
      </c>
      <c r="CT66" s="164">
        <v>0</v>
      </c>
      <c r="CU66" s="164">
        <v>0</v>
      </c>
      <c r="CV66" s="164">
        <v>0</v>
      </c>
      <c r="CW66" s="164">
        <v>0</v>
      </c>
      <c r="CX66" s="164">
        <v>0</v>
      </c>
      <c r="CY66" s="164">
        <v>0</v>
      </c>
      <c r="CZ66" s="164">
        <v>0</v>
      </c>
      <c r="DA66" s="164">
        <v>0</v>
      </c>
      <c r="DB66" s="164">
        <v>0</v>
      </c>
      <c r="DC66" s="165">
        <v>0</v>
      </c>
      <c r="DE66" s="45">
        <f t="shared" si="35"/>
        <v>0</v>
      </c>
      <c r="DF66" s="45">
        <f t="shared" si="17"/>
        <v>0</v>
      </c>
      <c r="DG66">
        <f t="shared" si="34"/>
        <v>21</v>
      </c>
      <c r="DH66">
        <f>DG66/(100+DG66)</f>
        <v>0.17355371900826447</v>
      </c>
    </row>
    <row r="67" spans="1:112" ht="14.4">
      <c r="A67" s="123">
        <v>55</v>
      </c>
      <c r="B67" s="5" t="s">
        <v>36</v>
      </c>
      <c r="C67" s="15" t="s">
        <v>204</v>
      </c>
      <c r="D67" s="3"/>
      <c r="E67" s="3"/>
      <c r="F67" s="11">
        <f>SUM(F68:F75)+F76</f>
        <v>0</v>
      </c>
      <c r="G67" s="34">
        <f>SUMIF($H$5:$DC$5,"&lt;="&amp;PAL,$H67:$DC67)</f>
        <v>0</v>
      </c>
      <c r="H67" s="11">
        <f>SUM(H68:H75)+H76</f>
        <v>0</v>
      </c>
      <c r="I67" s="11">
        <f t="shared" ref="I67:BT67" si="36">SUM(I68:I75)+I76</f>
        <v>0</v>
      </c>
      <c r="J67" s="11">
        <f t="shared" si="36"/>
        <v>0</v>
      </c>
      <c r="K67" s="11">
        <f t="shared" si="36"/>
        <v>0</v>
      </c>
      <c r="L67" s="11">
        <f t="shared" si="36"/>
        <v>0</v>
      </c>
      <c r="M67" s="11">
        <f t="shared" si="36"/>
        <v>0</v>
      </c>
      <c r="N67" s="11">
        <f t="shared" si="36"/>
        <v>0</v>
      </c>
      <c r="O67" s="11">
        <f t="shared" si="36"/>
        <v>0</v>
      </c>
      <c r="P67" s="11">
        <f t="shared" si="36"/>
        <v>0</v>
      </c>
      <c r="Q67" s="11">
        <f t="shared" si="36"/>
        <v>0</v>
      </c>
      <c r="R67" s="11">
        <f t="shared" si="36"/>
        <v>0</v>
      </c>
      <c r="S67" s="11">
        <f t="shared" si="36"/>
        <v>0</v>
      </c>
      <c r="T67" s="11">
        <f t="shared" si="36"/>
        <v>0</v>
      </c>
      <c r="U67" s="11">
        <f t="shared" si="36"/>
        <v>0</v>
      </c>
      <c r="V67" s="11">
        <f t="shared" si="36"/>
        <v>0</v>
      </c>
      <c r="W67" s="11">
        <f t="shared" si="36"/>
        <v>0</v>
      </c>
      <c r="X67" s="11">
        <f t="shared" si="36"/>
        <v>0</v>
      </c>
      <c r="Y67" s="11">
        <f t="shared" si="36"/>
        <v>0</v>
      </c>
      <c r="Z67" s="11">
        <f t="shared" si="36"/>
        <v>0</v>
      </c>
      <c r="AA67" s="11">
        <f t="shared" si="36"/>
        <v>0</v>
      </c>
      <c r="AB67" s="11">
        <f t="shared" si="36"/>
        <v>0</v>
      </c>
      <c r="AC67" s="11">
        <f t="shared" si="36"/>
        <v>0</v>
      </c>
      <c r="AD67" s="11">
        <f t="shared" si="36"/>
        <v>0</v>
      </c>
      <c r="AE67" s="11">
        <f t="shared" si="36"/>
        <v>0</v>
      </c>
      <c r="AF67" s="11">
        <f t="shared" si="36"/>
        <v>0</v>
      </c>
      <c r="AG67" s="11">
        <f t="shared" si="36"/>
        <v>0</v>
      </c>
      <c r="AH67" s="11">
        <f t="shared" si="36"/>
        <v>0</v>
      </c>
      <c r="AI67" s="11">
        <f t="shared" si="36"/>
        <v>0</v>
      </c>
      <c r="AJ67" s="11">
        <f t="shared" si="36"/>
        <v>0</v>
      </c>
      <c r="AK67" s="11">
        <f t="shared" si="36"/>
        <v>0</v>
      </c>
      <c r="AL67" s="11">
        <f t="shared" si="36"/>
        <v>0</v>
      </c>
      <c r="AM67" s="11">
        <f t="shared" si="36"/>
        <v>0</v>
      </c>
      <c r="AN67" s="11">
        <f t="shared" si="36"/>
        <v>0</v>
      </c>
      <c r="AO67" s="11">
        <f t="shared" si="36"/>
        <v>0</v>
      </c>
      <c r="AP67" s="11">
        <f t="shared" si="36"/>
        <v>0</v>
      </c>
      <c r="AQ67" s="11">
        <f t="shared" si="36"/>
        <v>0</v>
      </c>
      <c r="AR67" s="11">
        <f t="shared" si="36"/>
        <v>0</v>
      </c>
      <c r="AS67" s="11">
        <f t="shared" si="36"/>
        <v>0</v>
      </c>
      <c r="AT67" s="11">
        <f t="shared" si="36"/>
        <v>0</v>
      </c>
      <c r="AU67" s="11">
        <f t="shared" si="36"/>
        <v>0</v>
      </c>
      <c r="AV67" s="11">
        <f t="shared" si="36"/>
        <v>0</v>
      </c>
      <c r="AW67" s="11">
        <f t="shared" si="36"/>
        <v>0</v>
      </c>
      <c r="AX67" s="11">
        <f t="shared" si="36"/>
        <v>0</v>
      </c>
      <c r="AY67" s="11">
        <f t="shared" si="36"/>
        <v>0</v>
      </c>
      <c r="AZ67" s="11">
        <f t="shared" si="36"/>
        <v>0</v>
      </c>
      <c r="BA67" s="11">
        <f t="shared" si="36"/>
        <v>0</v>
      </c>
      <c r="BB67" s="11">
        <f t="shared" si="36"/>
        <v>0</v>
      </c>
      <c r="BC67" s="11">
        <f t="shared" si="36"/>
        <v>0</v>
      </c>
      <c r="BD67" s="11">
        <f t="shared" si="36"/>
        <v>0</v>
      </c>
      <c r="BE67" s="11">
        <f t="shared" si="36"/>
        <v>0</v>
      </c>
      <c r="BF67" s="11">
        <f t="shared" si="36"/>
        <v>0</v>
      </c>
      <c r="BG67" s="11">
        <f t="shared" si="36"/>
        <v>0</v>
      </c>
      <c r="BH67" s="11">
        <f t="shared" si="36"/>
        <v>0</v>
      </c>
      <c r="BI67" s="11">
        <f t="shared" si="36"/>
        <v>0</v>
      </c>
      <c r="BJ67" s="11">
        <f t="shared" si="36"/>
        <v>0</v>
      </c>
      <c r="BK67" s="11">
        <f t="shared" si="36"/>
        <v>0</v>
      </c>
      <c r="BL67" s="11">
        <f t="shared" si="36"/>
        <v>0</v>
      </c>
      <c r="BM67" s="11">
        <f t="shared" si="36"/>
        <v>0</v>
      </c>
      <c r="BN67" s="11">
        <f t="shared" si="36"/>
        <v>0</v>
      </c>
      <c r="BO67" s="11">
        <f t="shared" si="36"/>
        <v>0</v>
      </c>
      <c r="BP67" s="11">
        <f t="shared" si="36"/>
        <v>0</v>
      </c>
      <c r="BQ67" s="11">
        <f t="shared" si="36"/>
        <v>0</v>
      </c>
      <c r="BR67" s="11">
        <f t="shared" si="36"/>
        <v>0</v>
      </c>
      <c r="BS67" s="11">
        <f t="shared" si="36"/>
        <v>0</v>
      </c>
      <c r="BT67" s="11">
        <f t="shared" si="36"/>
        <v>0</v>
      </c>
      <c r="BU67" s="11">
        <f t="shared" ref="BU67:DC67" si="37">SUM(BU68:BU75)+BU76</f>
        <v>0</v>
      </c>
      <c r="BV67" s="11">
        <f t="shared" si="37"/>
        <v>0</v>
      </c>
      <c r="BW67" s="11">
        <f t="shared" si="37"/>
        <v>0</v>
      </c>
      <c r="BX67" s="11">
        <f t="shared" si="37"/>
        <v>0</v>
      </c>
      <c r="BY67" s="11">
        <f t="shared" si="37"/>
        <v>0</v>
      </c>
      <c r="BZ67" s="11">
        <f t="shared" si="37"/>
        <v>0</v>
      </c>
      <c r="CA67" s="11">
        <f t="shared" si="37"/>
        <v>0</v>
      </c>
      <c r="CB67" s="11">
        <f t="shared" si="37"/>
        <v>0</v>
      </c>
      <c r="CC67" s="11">
        <f t="shared" si="37"/>
        <v>0</v>
      </c>
      <c r="CD67" s="11">
        <f t="shared" si="37"/>
        <v>0</v>
      </c>
      <c r="CE67" s="11">
        <f t="shared" si="37"/>
        <v>0</v>
      </c>
      <c r="CF67" s="11">
        <f t="shared" si="37"/>
        <v>0</v>
      </c>
      <c r="CG67" s="11">
        <f t="shared" si="37"/>
        <v>0</v>
      </c>
      <c r="CH67" s="11">
        <f t="shared" si="37"/>
        <v>0</v>
      </c>
      <c r="CI67" s="11">
        <f t="shared" si="37"/>
        <v>0</v>
      </c>
      <c r="CJ67" s="11">
        <f t="shared" si="37"/>
        <v>0</v>
      </c>
      <c r="CK67" s="11">
        <f t="shared" si="37"/>
        <v>0</v>
      </c>
      <c r="CL67" s="11">
        <f t="shared" si="37"/>
        <v>0</v>
      </c>
      <c r="CM67" s="11">
        <f t="shared" si="37"/>
        <v>0</v>
      </c>
      <c r="CN67" s="11">
        <f t="shared" si="37"/>
        <v>0</v>
      </c>
      <c r="CO67" s="11">
        <f t="shared" si="37"/>
        <v>0</v>
      </c>
      <c r="CP67" s="11">
        <f t="shared" si="37"/>
        <v>0</v>
      </c>
      <c r="CQ67" s="11">
        <f t="shared" si="37"/>
        <v>0</v>
      </c>
      <c r="CR67" s="11">
        <f t="shared" si="37"/>
        <v>0</v>
      </c>
      <c r="CS67" s="11">
        <f t="shared" si="37"/>
        <v>0</v>
      </c>
      <c r="CT67" s="11">
        <f t="shared" si="37"/>
        <v>0</v>
      </c>
      <c r="CU67" s="11">
        <f t="shared" si="37"/>
        <v>0</v>
      </c>
      <c r="CV67" s="11">
        <f t="shared" si="37"/>
        <v>0</v>
      </c>
      <c r="CW67" s="11">
        <f t="shared" si="37"/>
        <v>0</v>
      </c>
      <c r="CX67" s="11">
        <f t="shared" si="37"/>
        <v>0</v>
      </c>
      <c r="CY67" s="11">
        <f t="shared" si="37"/>
        <v>0</v>
      </c>
      <c r="CZ67" s="11">
        <f t="shared" si="37"/>
        <v>0</v>
      </c>
      <c r="DA67" s="11">
        <f t="shared" si="37"/>
        <v>0</v>
      </c>
      <c r="DB67" s="11">
        <f t="shared" si="37"/>
        <v>0</v>
      </c>
      <c r="DC67" s="11">
        <f t="shared" si="37"/>
        <v>0</v>
      </c>
      <c r="DF67" s="45">
        <f t="shared" si="17"/>
        <v>0</v>
      </c>
    </row>
    <row r="68" spans="1:112" ht="14.4">
      <c r="A68" s="123">
        <v>56</v>
      </c>
      <c r="B68" s="5" t="str">
        <f>$B$67&amp;"1."</f>
        <v>E.3.1.</v>
      </c>
      <c r="C68" s="163" t="s">
        <v>41</v>
      </c>
      <c r="D68" s="6"/>
      <c r="E68" s="191">
        <v>0.21</v>
      </c>
      <c r="F68" s="34">
        <f>H68+NPV(FD,I68:INDEX(I68:DC68,PAL))</f>
        <v>0</v>
      </c>
      <c r="G68" s="34">
        <f>SUMIF($H$5:$DC$5,"&lt;="&amp;PAL,$H68:$DC68)</f>
        <v>0</v>
      </c>
      <c r="H68" s="37">
        <v>0</v>
      </c>
      <c r="I68" s="37">
        <v>0</v>
      </c>
      <c r="J68" s="37">
        <v>0</v>
      </c>
      <c r="K68" s="37">
        <v>0</v>
      </c>
      <c r="L68" s="37">
        <v>0</v>
      </c>
      <c r="M68" s="37">
        <v>0</v>
      </c>
      <c r="N68" s="37">
        <v>0</v>
      </c>
      <c r="O68" s="37">
        <v>0</v>
      </c>
      <c r="P68" s="37">
        <v>0</v>
      </c>
      <c r="Q68" s="37">
        <v>0</v>
      </c>
      <c r="R68" s="37">
        <v>0</v>
      </c>
      <c r="S68" s="37">
        <v>0</v>
      </c>
      <c r="T68" s="37">
        <v>0</v>
      </c>
      <c r="U68" s="37">
        <v>0</v>
      </c>
      <c r="V68" s="37">
        <v>0</v>
      </c>
      <c r="W68" s="37">
        <v>0</v>
      </c>
      <c r="X68" s="37">
        <v>0</v>
      </c>
      <c r="Y68" s="37">
        <v>0</v>
      </c>
      <c r="Z68" s="37">
        <v>0</v>
      </c>
      <c r="AA68" s="37">
        <v>0</v>
      </c>
      <c r="AB68" s="37">
        <v>0</v>
      </c>
      <c r="AC68" s="37">
        <v>0</v>
      </c>
      <c r="AD68" s="37">
        <v>0</v>
      </c>
      <c r="AE68" s="37">
        <v>0</v>
      </c>
      <c r="AF68" s="37">
        <v>0</v>
      </c>
      <c r="AG68" s="37">
        <v>0</v>
      </c>
      <c r="AH68" s="37">
        <v>0</v>
      </c>
      <c r="AI68" s="37">
        <v>0</v>
      </c>
      <c r="AJ68" s="37">
        <v>0</v>
      </c>
      <c r="AK68" s="37">
        <v>0</v>
      </c>
      <c r="AL68" s="37">
        <v>0</v>
      </c>
      <c r="AM68" s="37">
        <v>0</v>
      </c>
      <c r="AN68" s="37">
        <v>0</v>
      </c>
      <c r="AO68" s="37">
        <v>0</v>
      </c>
      <c r="AP68" s="37">
        <v>0</v>
      </c>
      <c r="AQ68" s="37">
        <v>0</v>
      </c>
      <c r="AR68" s="37">
        <v>0</v>
      </c>
      <c r="AS68" s="37">
        <v>0</v>
      </c>
      <c r="AT68" s="37">
        <v>0</v>
      </c>
      <c r="AU68" s="37">
        <v>0</v>
      </c>
      <c r="AV68" s="37">
        <v>0</v>
      </c>
      <c r="AW68" s="37">
        <v>0</v>
      </c>
      <c r="AX68" s="37">
        <v>0</v>
      </c>
      <c r="AY68" s="37">
        <v>0</v>
      </c>
      <c r="AZ68" s="37">
        <v>0</v>
      </c>
      <c r="BA68" s="37">
        <v>0</v>
      </c>
      <c r="BB68" s="37">
        <v>0</v>
      </c>
      <c r="BC68" s="37">
        <v>0</v>
      </c>
      <c r="BD68" s="37">
        <v>0</v>
      </c>
      <c r="BE68" s="37">
        <v>0</v>
      </c>
      <c r="BF68" s="37">
        <v>0</v>
      </c>
      <c r="BG68" s="37">
        <v>0</v>
      </c>
      <c r="BH68" s="37">
        <v>0</v>
      </c>
      <c r="BI68" s="37">
        <v>0</v>
      </c>
      <c r="BJ68" s="37">
        <v>0</v>
      </c>
      <c r="BK68" s="37">
        <v>0</v>
      </c>
      <c r="BL68" s="37">
        <v>0</v>
      </c>
      <c r="BM68" s="37">
        <v>0</v>
      </c>
      <c r="BN68" s="37">
        <v>0</v>
      </c>
      <c r="BO68" s="37">
        <v>0</v>
      </c>
      <c r="BP68" s="37">
        <v>0</v>
      </c>
      <c r="BQ68" s="37">
        <v>0</v>
      </c>
      <c r="BR68" s="37">
        <v>0</v>
      </c>
      <c r="BS68" s="37">
        <v>0</v>
      </c>
      <c r="BT68" s="37">
        <v>0</v>
      </c>
      <c r="BU68" s="37">
        <v>0</v>
      </c>
      <c r="BV68" s="37">
        <v>0</v>
      </c>
      <c r="BW68" s="37">
        <v>0</v>
      </c>
      <c r="BX68" s="37">
        <v>0</v>
      </c>
      <c r="BY68" s="37">
        <v>0</v>
      </c>
      <c r="BZ68" s="37">
        <v>0</v>
      </c>
      <c r="CA68" s="37">
        <v>0</v>
      </c>
      <c r="CB68" s="37">
        <v>0</v>
      </c>
      <c r="CC68" s="37">
        <v>0</v>
      </c>
      <c r="CD68" s="37">
        <v>0</v>
      </c>
      <c r="CE68" s="37">
        <v>0</v>
      </c>
      <c r="CF68" s="37">
        <v>0</v>
      </c>
      <c r="CG68" s="37">
        <v>0</v>
      </c>
      <c r="CH68" s="37">
        <v>0</v>
      </c>
      <c r="CI68" s="37">
        <v>0</v>
      </c>
      <c r="CJ68" s="37">
        <v>0</v>
      </c>
      <c r="CK68" s="37">
        <v>0</v>
      </c>
      <c r="CL68" s="37">
        <v>0</v>
      </c>
      <c r="CM68" s="37">
        <v>0</v>
      </c>
      <c r="CN68" s="37">
        <v>0</v>
      </c>
      <c r="CO68" s="37">
        <v>0</v>
      </c>
      <c r="CP68" s="37">
        <v>0</v>
      </c>
      <c r="CQ68" s="37">
        <v>0</v>
      </c>
      <c r="CR68" s="37">
        <v>0</v>
      </c>
      <c r="CS68" s="37">
        <v>0</v>
      </c>
      <c r="CT68" s="37">
        <v>0</v>
      </c>
      <c r="CU68" s="37">
        <v>0</v>
      </c>
      <c r="CV68" s="37">
        <v>0</v>
      </c>
      <c r="CW68" s="37">
        <v>0</v>
      </c>
      <c r="CX68" s="37">
        <v>0</v>
      </c>
      <c r="CY68" s="37">
        <v>0</v>
      </c>
      <c r="CZ68" s="37">
        <v>0</v>
      </c>
      <c r="DA68" s="37">
        <v>0</v>
      </c>
      <c r="DB68" s="37">
        <v>0</v>
      </c>
      <c r="DC68" s="37">
        <v>0</v>
      </c>
      <c r="DE68" s="45">
        <f>COUNTBLANK(H68:DC68)</f>
        <v>0</v>
      </c>
      <c r="DF68" s="45">
        <f t="shared" si="17"/>
        <v>0</v>
      </c>
      <c r="DG68">
        <f t="shared" ref="DG68:DG77" si="38">IF(ISNUMBER(E68),E68*100,0)</f>
        <v>21</v>
      </c>
      <c r="DH68">
        <v>0</v>
      </c>
    </row>
    <row r="69" spans="1:112" ht="14.4">
      <c r="A69" s="123">
        <v>57</v>
      </c>
      <c r="B69" s="5" t="str">
        <f>$B$67&amp;"2."</f>
        <v>E.3.2.</v>
      </c>
      <c r="C69" s="163" t="s">
        <v>41</v>
      </c>
      <c r="D69" s="6"/>
      <c r="E69" s="191">
        <v>0.21</v>
      </c>
      <c r="F69" s="34">
        <f>H69+NPV(FD,I69:INDEX(I69:DC69,PAL))</f>
        <v>0</v>
      </c>
      <c r="G69" s="34">
        <f>SUMIF($H$5:$DC$5,"&lt;="&amp;PAL,$H69:$DC69)</f>
        <v>0</v>
      </c>
      <c r="H69" s="37">
        <v>0</v>
      </c>
      <c r="I69" s="37">
        <v>0</v>
      </c>
      <c r="J69" s="37">
        <v>0</v>
      </c>
      <c r="K69" s="37">
        <v>0</v>
      </c>
      <c r="L69" s="37">
        <v>0</v>
      </c>
      <c r="M69" s="37">
        <v>0</v>
      </c>
      <c r="N69" s="37">
        <v>0</v>
      </c>
      <c r="O69" s="37">
        <v>0</v>
      </c>
      <c r="P69" s="37">
        <v>0</v>
      </c>
      <c r="Q69" s="37">
        <v>0</v>
      </c>
      <c r="R69" s="37">
        <v>0</v>
      </c>
      <c r="S69" s="37">
        <v>0</v>
      </c>
      <c r="T69" s="37">
        <v>0</v>
      </c>
      <c r="U69" s="37">
        <v>0</v>
      </c>
      <c r="V69" s="37">
        <v>0</v>
      </c>
      <c r="W69" s="37">
        <v>0</v>
      </c>
      <c r="X69" s="37">
        <v>0</v>
      </c>
      <c r="Y69" s="37">
        <v>0</v>
      </c>
      <c r="Z69" s="37">
        <v>0</v>
      </c>
      <c r="AA69" s="37">
        <v>0</v>
      </c>
      <c r="AB69" s="37">
        <v>0</v>
      </c>
      <c r="AC69" s="37">
        <v>0</v>
      </c>
      <c r="AD69" s="37">
        <v>0</v>
      </c>
      <c r="AE69" s="37">
        <v>0</v>
      </c>
      <c r="AF69" s="37">
        <v>0</v>
      </c>
      <c r="AG69" s="37">
        <v>0</v>
      </c>
      <c r="AH69" s="37">
        <v>0</v>
      </c>
      <c r="AI69" s="37">
        <v>0</v>
      </c>
      <c r="AJ69" s="37">
        <v>0</v>
      </c>
      <c r="AK69" s="37">
        <v>0</v>
      </c>
      <c r="AL69" s="37">
        <v>0</v>
      </c>
      <c r="AM69" s="37">
        <v>0</v>
      </c>
      <c r="AN69" s="37">
        <v>0</v>
      </c>
      <c r="AO69" s="37">
        <v>0</v>
      </c>
      <c r="AP69" s="37">
        <v>0</v>
      </c>
      <c r="AQ69" s="37">
        <v>0</v>
      </c>
      <c r="AR69" s="37">
        <v>0</v>
      </c>
      <c r="AS69" s="37">
        <v>0</v>
      </c>
      <c r="AT69" s="37">
        <v>0</v>
      </c>
      <c r="AU69" s="37">
        <v>0</v>
      </c>
      <c r="AV69" s="37">
        <v>0</v>
      </c>
      <c r="AW69" s="37">
        <v>0</v>
      </c>
      <c r="AX69" s="37">
        <v>0</v>
      </c>
      <c r="AY69" s="37">
        <v>0</v>
      </c>
      <c r="AZ69" s="37">
        <v>0</v>
      </c>
      <c r="BA69" s="37">
        <v>0</v>
      </c>
      <c r="BB69" s="37">
        <v>0</v>
      </c>
      <c r="BC69" s="37">
        <v>0</v>
      </c>
      <c r="BD69" s="37">
        <v>0</v>
      </c>
      <c r="BE69" s="37">
        <v>0</v>
      </c>
      <c r="BF69" s="37">
        <v>0</v>
      </c>
      <c r="BG69" s="37">
        <v>0</v>
      </c>
      <c r="BH69" s="37">
        <v>0</v>
      </c>
      <c r="BI69" s="37">
        <v>0</v>
      </c>
      <c r="BJ69" s="37">
        <v>0</v>
      </c>
      <c r="BK69" s="37">
        <v>0</v>
      </c>
      <c r="BL69" s="37">
        <v>0</v>
      </c>
      <c r="BM69" s="37">
        <v>0</v>
      </c>
      <c r="BN69" s="37">
        <v>0</v>
      </c>
      <c r="BO69" s="37">
        <v>0</v>
      </c>
      <c r="BP69" s="37">
        <v>0</v>
      </c>
      <c r="BQ69" s="37">
        <v>0</v>
      </c>
      <c r="BR69" s="37">
        <v>0</v>
      </c>
      <c r="BS69" s="37">
        <v>0</v>
      </c>
      <c r="BT69" s="37">
        <v>0</v>
      </c>
      <c r="BU69" s="37">
        <v>0</v>
      </c>
      <c r="BV69" s="37">
        <v>0</v>
      </c>
      <c r="BW69" s="37">
        <v>0</v>
      </c>
      <c r="BX69" s="37">
        <v>0</v>
      </c>
      <c r="BY69" s="37">
        <v>0</v>
      </c>
      <c r="BZ69" s="37">
        <v>0</v>
      </c>
      <c r="CA69" s="37">
        <v>0</v>
      </c>
      <c r="CB69" s="37">
        <v>0</v>
      </c>
      <c r="CC69" s="37">
        <v>0</v>
      </c>
      <c r="CD69" s="37">
        <v>0</v>
      </c>
      <c r="CE69" s="37">
        <v>0</v>
      </c>
      <c r="CF69" s="37">
        <v>0</v>
      </c>
      <c r="CG69" s="37">
        <v>0</v>
      </c>
      <c r="CH69" s="37">
        <v>0</v>
      </c>
      <c r="CI69" s="37">
        <v>0</v>
      </c>
      <c r="CJ69" s="37">
        <v>0</v>
      </c>
      <c r="CK69" s="37">
        <v>0</v>
      </c>
      <c r="CL69" s="37">
        <v>0</v>
      </c>
      <c r="CM69" s="37">
        <v>0</v>
      </c>
      <c r="CN69" s="37">
        <v>0</v>
      </c>
      <c r="CO69" s="37">
        <v>0</v>
      </c>
      <c r="CP69" s="37">
        <v>0</v>
      </c>
      <c r="CQ69" s="37">
        <v>0</v>
      </c>
      <c r="CR69" s="37">
        <v>0</v>
      </c>
      <c r="CS69" s="37">
        <v>0</v>
      </c>
      <c r="CT69" s="37">
        <v>0</v>
      </c>
      <c r="CU69" s="37">
        <v>0</v>
      </c>
      <c r="CV69" s="37">
        <v>0</v>
      </c>
      <c r="CW69" s="37">
        <v>0</v>
      </c>
      <c r="CX69" s="37">
        <v>0</v>
      </c>
      <c r="CY69" s="37">
        <v>0</v>
      </c>
      <c r="CZ69" s="37">
        <v>0</v>
      </c>
      <c r="DA69" s="37">
        <v>0</v>
      </c>
      <c r="DB69" s="37">
        <v>0</v>
      </c>
      <c r="DC69" s="37">
        <v>0</v>
      </c>
      <c r="DE69" s="45">
        <f t="shared" ref="DE69:DE77" si="39">COUNTBLANK(H69:DC69)</f>
        <v>0</v>
      </c>
      <c r="DF69" s="45">
        <f t="shared" si="17"/>
        <v>0</v>
      </c>
      <c r="DG69">
        <f t="shared" si="38"/>
        <v>21</v>
      </c>
      <c r="DH69">
        <v>0</v>
      </c>
    </row>
    <row r="70" spans="1:112" ht="14.4">
      <c r="A70" s="123">
        <v>58</v>
      </c>
      <c r="B70" s="5" t="str">
        <f>$B$67&amp;"3."</f>
        <v>E.3.3.</v>
      </c>
      <c r="C70" s="163" t="s">
        <v>41</v>
      </c>
      <c r="D70" s="6"/>
      <c r="E70" s="191">
        <v>0.21</v>
      </c>
      <c r="F70" s="34">
        <f>H70+NPV(FD,I70:INDEX(I70:DC70,PAL))</f>
        <v>0</v>
      </c>
      <c r="G70" s="34">
        <f>SUMIF($H$5:$DC$5,"&lt;="&amp;PAL,$H70:$DC70)</f>
        <v>0</v>
      </c>
      <c r="H70" s="37">
        <v>0</v>
      </c>
      <c r="I70" s="37">
        <v>0</v>
      </c>
      <c r="J70" s="37">
        <v>0</v>
      </c>
      <c r="K70" s="37">
        <v>0</v>
      </c>
      <c r="L70" s="37">
        <v>0</v>
      </c>
      <c r="M70" s="37">
        <v>0</v>
      </c>
      <c r="N70" s="37">
        <v>0</v>
      </c>
      <c r="O70" s="37">
        <v>0</v>
      </c>
      <c r="P70" s="37">
        <v>0</v>
      </c>
      <c r="Q70" s="37">
        <v>0</v>
      </c>
      <c r="R70" s="37">
        <v>0</v>
      </c>
      <c r="S70" s="37">
        <v>0</v>
      </c>
      <c r="T70" s="37">
        <v>0</v>
      </c>
      <c r="U70" s="37">
        <v>0</v>
      </c>
      <c r="V70" s="37">
        <v>0</v>
      </c>
      <c r="W70" s="37">
        <v>0</v>
      </c>
      <c r="X70" s="37">
        <v>0</v>
      </c>
      <c r="Y70" s="37">
        <v>0</v>
      </c>
      <c r="Z70" s="37">
        <v>0</v>
      </c>
      <c r="AA70" s="37">
        <v>0</v>
      </c>
      <c r="AB70" s="37">
        <v>0</v>
      </c>
      <c r="AC70" s="37">
        <v>0</v>
      </c>
      <c r="AD70" s="37">
        <v>0</v>
      </c>
      <c r="AE70" s="37">
        <v>0</v>
      </c>
      <c r="AF70" s="37">
        <v>0</v>
      </c>
      <c r="AG70" s="37">
        <v>0</v>
      </c>
      <c r="AH70" s="37">
        <v>0</v>
      </c>
      <c r="AI70" s="37">
        <v>0</v>
      </c>
      <c r="AJ70" s="37">
        <v>0</v>
      </c>
      <c r="AK70" s="37">
        <v>0</v>
      </c>
      <c r="AL70" s="37">
        <v>0</v>
      </c>
      <c r="AM70" s="37">
        <v>0</v>
      </c>
      <c r="AN70" s="37">
        <v>0</v>
      </c>
      <c r="AO70" s="37">
        <v>0</v>
      </c>
      <c r="AP70" s="37">
        <v>0</v>
      </c>
      <c r="AQ70" s="37">
        <v>0</v>
      </c>
      <c r="AR70" s="37">
        <v>0</v>
      </c>
      <c r="AS70" s="37">
        <v>0</v>
      </c>
      <c r="AT70" s="37">
        <v>0</v>
      </c>
      <c r="AU70" s="37">
        <v>0</v>
      </c>
      <c r="AV70" s="37">
        <v>0</v>
      </c>
      <c r="AW70" s="37">
        <v>0</v>
      </c>
      <c r="AX70" s="37">
        <v>0</v>
      </c>
      <c r="AY70" s="37">
        <v>0</v>
      </c>
      <c r="AZ70" s="37">
        <v>0</v>
      </c>
      <c r="BA70" s="37">
        <v>0</v>
      </c>
      <c r="BB70" s="37">
        <v>0</v>
      </c>
      <c r="BC70" s="37">
        <v>0</v>
      </c>
      <c r="BD70" s="37">
        <v>0</v>
      </c>
      <c r="BE70" s="37">
        <v>0</v>
      </c>
      <c r="BF70" s="37">
        <v>0</v>
      </c>
      <c r="BG70" s="37">
        <v>0</v>
      </c>
      <c r="BH70" s="37">
        <v>0</v>
      </c>
      <c r="BI70" s="37">
        <v>0</v>
      </c>
      <c r="BJ70" s="37">
        <v>0</v>
      </c>
      <c r="BK70" s="37">
        <v>0</v>
      </c>
      <c r="BL70" s="37">
        <v>0</v>
      </c>
      <c r="BM70" s="37">
        <v>0</v>
      </c>
      <c r="BN70" s="37">
        <v>0</v>
      </c>
      <c r="BO70" s="37">
        <v>0</v>
      </c>
      <c r="BP70" s="37">
        <v>0</v>
      </c>
      <c r="BQ70" s="37">
        <v>0</v>
      </c>
      <c r="BR70" s="37">
        <v>0</v>
      </c>
      <c r="BS70" s="37">
        <v>0</v>
      </c>
      <c r="BT70" s="37">
        <v>0</v>
      </c>
      <c r="BU70" s="37">
        <v>0</v>
      </c>
      <c r="BV70" s="37">
        <v>0</v>
      </c>
      <c r="BW70" s="37">
        <v>0</v>
      </c>
      <c r="BX70" s="37">
        <v>0</v>
      </c>
      <c r="BY70" s="37">
        <v>0</v>
      </c>
      <c r="BZ70" s="37">
        <v>0</v>
      </c>
      <c r="CA70" s="37">
        <v>0</v>
      </c>
      <c r="CB70" s="37">
        <v>0</v>
      </c>
      <c r="CC70" s="37">
        <v>0</v>
      </c>
      <c r="CD70" s="37">
        <v>0</v>
      </c>
      <c r="CE70" s="37">
        <v>0</v>
      </c>
      <c r="CF70" s="37">
        <v>0</v>
      </c>
      <c r="CG70" s="37">
        <v>0</v>
      </c>
      <c r="CH70" s="37">
        <v>0</v>
      </c>
      <c r="CI70" s="37">
        <v>0</v>
      </c>
      <c r="CJ70" s="37">
        <v>0</v>
      </c>
      <c r="CK70" s="37">
        <v>0</v>
      </c>
      <c r="CL70" s="37">
        <v>0</v>
      </c>
      <c r="CM70" s="37">
        <v>0</v>
      </c>
      <c r="CN70" s="37">
        <v>0</v>
      </c>
      <c r="CO70" s="37">
        <v>0</v>
      </c>
      <c r="CP70" s="37">
        <v>0</v>
      </c>
      <c r="CQ70" s="37">
        <v>0</v>
      </c>
      <c r="CR70" s="37">
        <v>0</v>
      </c>
      <c r="CS70" s="37">
        <v>0</v>
      </c>
      <c r="CT70" s="37">
        <v>0</v>
      </c>
      <c r="CU70" s="37">
        <v>0</v>
      </c>
      <c r="CV70" s="37">
        <v>0</v>
      </c>
      <c r="CW70" s="37">
        <v>0</v>
      </c>
      <c r="CX70" s="37">
        <v>0</v>
      </c>
      <c r="CY70" s="37">
        <v>0</v>
      </c>
      <c r="CZ70" s="37">
        <v>0</v>
      </c>
      <c r="DA70" s="37">
        <v>0</v>
      </c>
      <c r="DB70" s="37">
        <v>0</v>
      </c>
      <c r="DC70" s="37">
        <v>0</v>
      </c>
      <c r="DE70" s="45">
        <f t="shared" si="39"/>
        <v>0</v>
      </c>
      <c r="DF70" s="45">
        <f t="shared" si="17"/>
        <v>0</v>
      </c>
      <c r="DG70">
        <f t="shared" si="38"/>
        <v>21</v>
      </c>
      <c r="DH70">
        <v>0</v>
      </c>
    </row>
    <row r="71" spans="1:112" ht="14.4">
      <c r="A71" s="123">
        <v>59</v>
      </c>
      <c r="B71" s="5" t="str">
        <f>$B$67&amp;"4."</f>
        <v>E.3.4.</v>
      </c>
      <c r="C71" s="163" t="s">
        <v>41</v>
      </c>
      <c r="D71" s="6"/>
      <c r="E71" s="191">
        <v>0.21</v>
      </c>
      <c r="F71" s="34">
        <f>H71+NPV(FD,I71:INDEX(I71:DC71,PAL))</f>
        <v>0</v>
      </c>
      <c r="G71" s="34">
        <f>SUMIF($H$5:$DC$5,"&lt;="&amp;PAL,$H71:$DC71)</f>
        <v>0</v>
      </c>
      <c r="H71" s="37">
        <v>0</v>
      </c>
      <c r="I71" s="37">
        <v>0</v>
      </c>
      <c r="J71" s="37">
        <v>0</v>
      </c>
      <c r="K71" s="37">
        <v>0</v>
      </c>
      <c r="L71" s="37">
        <v>0</v>
      </c>
      <c r="M71" s="37">
        <v>0</v>
      </c>
      <c r="N71" s="37">
        <v>0</v>
      </c>
      <c r="O71" s="37">
        <v>0</v>
      </c>
      <c r="P71" s="37">
        <v>0</v>
      </c>
      <c r="Q71" s="37">
        <v>0</v>
      </c>
      <c r="R71" s="37">
        <v>0</v>
      </c>
      <c r="S71" s="37">
        <v>0</v>
      </c>
      <c r="T71" s="37">
        <v>0</v>
      </c>
      <c r="U71" s="37">
        <v>0</v>
      </c>
      <c r="V71" s="37">
        <v>0</v>
      </c>
      <c r="W71" s="37">
        <v>0</v>
      </c>
      <c r="X71" s="37">
        <v>0</v>
      </c>
      <c r="Y71" s="37">
        <v>0</v>
      </c>
      <c r="Z71" s="37">
        <v>0</v>
      </c>
      <c r="AA71" s="37">
        <v>0</v>
      </c>
      <c r="AB71" s="37">
        <v>0</v>
      </c>
      <c r="AC71" s="37">
        <v>0</v>
      </c>
      <c r="AD71" s="37">
        <v>0</v>
      </c>
      <c r="AE71" s="37">
        <v>0</v>
      </c>
      <c r="AF71" s="37">
        <v>0</v>
      </c>
      <c r="AG71" s="37">
        <v>0</v>
      </c>
      <c r="AH71" s="37">
        <v>0</v>
      </c>
      <c r="AI71" s="37">
        <v>0</v>
      </c>
      <c r="AJ71" s="37">
        <v>0</v>
      </c>
      <c r="AK71" s="37">
        <v>0</v>
      </c>
      <c r="AL71" s="37">
        <v>0</v>
      </c>
      <c r="AM71" s="37">
        <v>0</v>
      </c>
      <c r="AN71" s="37">
        <v>0</v>
      </c>
      <c r="AO71" s="37">
        <v>0</v>
      </c>
      <c r="AP71" s="37">
        <v>0</v>
      </c>
      <c r="AQ71" s="37">
        <v>0</v>
      </c>
      <c r="AR71" s="37">
        <v>0</v>
      </c>
      <c r="AS71" s="37">
        <v>0</v>
      </c>
      <c r="AT71" s="37">
        <v>0</v>
      </c>
      <c r="AU71" s="37">
        <v>0</v>
      </c>
      <c r="AV71" s="37">
        <v>0</v>
      </c>
      <c r="AW71" s="37">
        <v>0</v>
      </c>
      <c r="AX71" s="37">
        <v>0</v>
      </c>
      <c r="AY71" s="37">
        <v>0</v>
      </c>
      <c r="AZ71" s="37">
        <v>0</v>
      </c>
      <c r="BA71" s="37">
        <v>0</v>
      </c>
      <c r="BB71" s="37">
        <v>0</v>
      </c>
      <c r="BC71" s="37">
        <v>0</v>
      </c>
      <c r="BD71" s="37">
        <v>0</v>
      </c>
      <c r="BE71" s="37">
        <v>0</v>
      </c>
      <c r="BF71" s="37">
        <v>0</v>
      </c>
      <c r="BG71" s="37">
        <v>0</v>
      </c>
      <c r="BH71" s="37">
        <v>0</v>
      </c>
      <c r="BI71" s="37">
        <v>0</v>
      </c>
      <c r="BJ71" s="37">
        <v>0</v>
      </c>
      <c r="BK71" s="37">
        <v>0</v>
      </c>
      <c r="BL71" s="37">
        <v>0</v>
      </c>
      <c r="BM71" s="37">
        <v>0</v>
      </c>
      <c r="BN71" s="37">
        <v>0</v>
      </c>
      <c r="BO71" s="37">
        <v>0</v>
      </c>
      <c r="BP71" s="37">
        <v>0</v>
      </c>
      <c r="BQ71" s="37">
        <v>0</v>
      </c>
      <c r="BR71" s="37">
        <v>0</v>
      </c>
      <c r="BS71" s="37">
        <v>0</v>
      </c>
      <c r="BT71" s="37">
        <v>0</v>
      </c>
      <c r="BU71" s="37">
        <v>0</v>
      </c>
      <c r="BV71" s="37">
        <v>0</v>
      </c>
      <c r="BW71" s="37">
        <v>0</v>
      </c>
      <c r="BX71" s="37">
        <v>0</v>
      </c>
      <c r="BY71" s="37">
        <v>0</v>
      </c>
      <c r="BZ71" s="37">
        <v>0</v>
      </c>
      <c r="CA71" s="37">
        <v>0</v>
      </c>
      <c r="CB71" s="37">
        <v>0</v>
      </c>
      <c r="CC71" s="37">
        <v>0</v>
      </c>
      <c r="CD71" s="37">
        <v>0</v>
      </c>
      <c r="CE71" s="37">
        <v>0</v>
      </c>
      <c r="CF71" s="37">
        <v>0</v>
      </c>
      <c r="CG71" s="37">
        <v>0</v>
      </c>
      <c r="CH71" s="37">
        <v>0</v>
      </c>
      <c r="CI71" s="37">
        <v>0</v>
      </c>
      <c r="CJ71" s="37">
        <v>0</v>
      </c>
      <c r="CK71" s="37">
        <v>0</v>
      </c>
      <c r="CL71" s="37">
        <v>0</v>
      </c>
      <c r="CM71" s="37">
        <v>0</v>
      </c>
      <c r="CN71" s="37">
        <v>0</v>
      </c>
      <c r="CO71" s="37">
        <v>0</v>
      </c>
      <c r="CP71" s="37">
        <v>0</v>
      </c>
      <c r="CQ71" s="37">
        <v>0</v>
      </c>
      <c r="CR71" s="37">
        <v>0</v>
      </c>
      <c r="CS71" s="37">
        <v>0</v>
      </c>
      <c r="CT71" s="37">
        <v>0</v>
      </c>
      <c r="CU71" s="37">
        <v>0</v>
      </c>
      <c r="CV71" s="37">
        <v>0</v>
      </c>
      <c r="CW71" s="37">
        <v>0</v>
      </c>
      <c r="CX71" s="37">
        <v>0</v>
      </c>
      <c r="CY71" s="37">
        <v>0</v>
      </c>
      <c r="CZ71" s="37">
        <v>0</v>
      </c>
      <c r="DA71" s="37">
        <v>0</v>
      </c>
      <c r="DB71" s="37">
        <v>0</v>
      </c>
      <c r="DC71" s="37">
        <v>0</v>
      </c>
      <c r="DE71" s="45">
        <f t="shared" si="39"/>
        <v>0</v>
      </c>
      <c r="DF71" s="45">
        <f t="shared" si="17"/>
        <v>0</v>
      </c>
      <c r="DG71">
        <f t="shared" si="38"/>
        <v>21</v>
      </c>
      <c r="DH71">
        <v>0</v>
      </c>
    </row>
    <row r="72" spans="1:112" ht="14.4">
      <c r="A72" s="123">
        <v>60</v>
      </c>
      <c r="B72" s="5" t="str">
        <f>$B$67&amp;"5."</f>
        <v>E.3.5.</v>
      </c>
      <c r="C72" s="163" t="s">
        <v>41</v>
      </c>
      <c r="D72" s="6"/>
      <c r="E72" s="191">
        <v>0.21</v>
      </c>
      <c r="F72" s="34">
        <f>H72+NPV(FD,I72:INDEX(I72:DC72,PAL))</f>
        <v>0</v>
      </c>
      <c r="G72" s="34">
        <f>SUMIF($H$5:$DC$5,"&lt;="&amp;PAL,$H72:$DC72)</f>
        <v>0</v>
      </c>
      <c r="H72" s="37">
        <v>0</v>
      </c>
      <c r="I72" s="37">
        <v>0</v>
      </c>
      <c r="J72" s="37">
        <v>0</v>
      </c>
      <c r="K72" s="37">
        <v>0</v>
      </c>
      <c r="L72" s="37">
        <v>0</v>
      </c>
      <c r="M72" s="37">
        <v>0</v>
      </c>
      <c r="N72" s="37">
        <v>0</v>
      </c>
      <c r="O72" s="37">
        <v>0</v>
      </c>
      <c r="P72" s="37">
        <v>0</v>
      </c>
      <c r="Q72" s="37">
        <v>0</v>
      </c>
      <c r="R72" s="37">
        <v>0</v>
      </c>
      <c r="S72" s="37">
        <v>0</v>
      </c>
      <c r="T72" s="37">
        <v>0</v>
      </c>
      <c r="U72" s="37">
        <v>0</v>
      </c>
      <c r="V72" s="37">
        <v>0</v>
      </c>
      <c r="W72" s="37">
        <v>0</v>
      </c>
      <c r="X72" s="37">
        <v>0</v>
      </c>
      <c r="Y72" s="37">
        <v>0</v>
      </c>
      <c r="Z72" s="37">
        <v>0</v>
      </c>
      <c r="AA72" s="37">
        <v>0</v>
      </c>
      <c r="AB72" s="37">
        <v>0</v>
      </c>
      <c r="AC72" s="37">
        <v>0</v>
      </c>
      <c r="AD72" s="37">
        <v>0</v>
      </c>
      <c r="AE72" s="37">
        <v>0</v>
      </c>
      <c r="AF72" s="37">
        <v>0</v>
      </c>
      <c r="AG72" s="37">
        <v>0</v>
      </c>
      <c r="AH72" s="37">
        <v>0</v>
      </c>
      <c r="AI72" s="37">
        <v>0</v>
      </c>
      <c r="AJ72" s="37">
        <v>0</v>
      </c>
      <c r="AK72" s="37">
        <v>0</v>
      </c>
      <c r="AL72" s="37">
        <v>0</v>
      </c>
      <c r="AM72" s="37">
        <v>0</v>
      </c>
      <c r="AN72" s="37">
        <v>0</v>
      </c>
      <c r="AO72" s="37">
        <v>0</v>
      </c>
      <c r="AP72" s="37">
        <v>0</v>
      </c>
      <c r="AQ72" s="37">
        <v>0</v>
      </c>
      <c r="AR72" s="37">
        <v>0</v>
      </c>
      <c r="AS72" s="37">
        <v>0</v>
      </c>
      <c r="AT72" s="37">
        <v>0</v>
      </c>
      <c r="AU72" s="37">
        <v>0</v>
      </c>
      <c r="AV72" s="37">
        <v>0</v>
      </c>
      <c r="AW72" s="37">
        <v>0</v>
      </c>
      <c r="AX72" s="37">
        <v>0</v>
      </c>
      <c r="AY72" s="37">
        <v>0</v>
      </c>
      <c r="AZ72" s="37">
        <v>0</v>
      </c>
      <c r="BA72" s="37">
        <v>0</v>
      </c>
      <c r="BB72" s="37">
        <v>0</v>
      </c>
      <c r="BC72" s="37">
        <v>0</v>
      </c>
      <c r="BD72" s="37">
        <v>0</v>
      </c>
      <c r="BE72" s="37">
        <v>0</v>
      </c>
      <c r="BF72" s="37">
        <v>0</v>
      </c>
      <c r="BG72" s="37">
        <v>0</v>
      </c>
      <c r="BH72" s="37">
        <v>0</v>
      </c>
      <c r="BI72" s="37">
        <v>0</v>
      </c>
      <c r="BJ72" s="37">
        <v>0</v>
      </c>
      <c r="BK72" s="37">
        <v>0</v>
      </c>
      <c r="BL72" s="37">
        <v>0</v>
      </c>
      <c r="BM72" s="37">
        <v>0</v>
      </c>
      <c r="BN72" s="37">
        <v>0</v>
      </c>
      <c r="BO72" s="37">
        <v>0</v>
      </c>
      <c r="BP72" s="37">
        <v>0</v>
      </c>
      <c r="BQ72" s="37">
        <v>0</v>
      </c>
      <c r="BR72" s="37">
        <v>0</v>
      </c>
      <c r="BS72" s="37">
        <v>0</v>
      </c>
      <c r="BT72" s="37">
        <v>0</v>
      </c>
      <c r="BU72" s="37">
        <v>0</v>
      </c>
      <c r="BV72" s="37">
        <v>0</v>
      </c>
      <c r="BW72" s="37">
        <v>0</v>
      </c>
      <c r="BX72" s="37">
        <v>0</v>
      </c>
      <c r="BY72" s="37">
        <v>0</v>
      </c>
      <c r="BZ72" s="37">
        <v>0</v>
      </c>
      <c r="CA72" s="37">
        <v>0</v>
      </c>
      <c r="CB72" s="37">
        <v>0</v>
      </c>
      <c r="CC72" s="37">
        <v>0</v>
      </c>
      <c r="CD72" s="37">
        <v>0</v>
      </c>
      <c r="CE72" s="37">
        <v>0</v>
      </c>
      <c r="CF72" s="37">
        <v>0</v>
      </c>
      <c r="CG72" s="37">
        <v>0</v>
      </c>
      <c r="CH72" s="37">
        <v>0</v>
      </c>
      <c r="CI72" s="37">
        <v>0</v>
      </c>
      <c r="CJ72" s="37">
        <v>0</v>
      </c>
      <c r="CK72" s="37">
        <v>0</v>
      </c>
      <c r="CL72" s="37">
        <v>0</v>
      </c>
      <c r="CM72" s="37">
        <v>0</v>
      </c>
      <c r="CN72" s="37">
        <v>0</v>
      </c>
      <c r="CO72" s="37">
        <v>0</v>
      </c>
      <c r="CP72" s="37">
        <v>0</v>
      </c>
      <c r="CQ72" s="37">
        <v>0</v>
      </c>
      <c r="CR72" s="37">
        <v>0</v>
      </c>
      <c r="CS72" s="37">
        <v>0</v>
      </c>
      <c r="CT72" s="37">
        <v>0</v>
      </c>
      <c r="CU72" s="37">
        <v>0</v>
      </c>
      <c r="CV72" s="37">
        <v>0</v>
      </c>
      <c r="CW72" s="37">
        <v>0</v>
      </c>
      <c r="CX72" s="37">
        <v>0</v>
      </c>
      <c r="CY72" s="37">
        <v>0</v>
      </c>
      <c r="CZ72" s="37">
        <v>0</v>
      </c>
      <c r="DA72" s="37">
        <v>0</v>
      </c>
      <c r="DB72" s="37">
        <v>0</v>
      </c>
      <c r="DC72" s="37">
        <v>0</v>
      </c>
      <c r="DE72" s="45">
        <f t="shared" si="39"/>
        <v>0</v>
      </c>
      <c r="DF72" s="45">
        <f t="shared" si="17"/>
        <v>0</v>
      </c>
      <c r="DG72">
        <f t="shared" si="38"/>
        <v>21</v>
      </c>
      <c r="DH72">
        <v>0</v>
      </c>
    </row>
    <row r="73" spans="1:112" ht="14.4">
      <c r="A73" s="123">
        <v>61</v>
      </c>
      <c r="B73" s="5" t="str">
        <f>$B$67&amp;"6."</f>
        <v>E.3.6.</v>
      </c>
      <c r="C73" s="163" t="s">
        <v>41</v>
      </c>
      <c r="D73" s="6"/>
      <c r="E73" s="191">
        <v>0.21</v>
      </c>
      <c r="F73" s="34">
        <f>H73+NPV(FD,I73:INDEX(I73:DC73,PAL))</f>
        <v>0</v>
      </c>
      <c r="G73" s="34">
        <f>SUMIF($H$5:$DC$5,"&lt;="&amp;PAL,$H73:$DC73)</f>
        <v>0</v>
      </c>
      <c r="H73" s="37">
        <v>0</v>
      </c>
      <c r="I73" s="37">
        <v>0</v>
      </c>
      <c r="J73" s="37">
        <v>0</v>
      </c>
      <c r="K73" s="37">
        <v>0</v>
      </c>
      <c r="L73" s="37">
        <v>0</v>
      </c>
      <c r="M73" s="37">
        <v>0</v>
      </c>
      <c r="N73" s="37">
        <v>0</v>
      </c>
      <c r="O73" s="37">
        <v>0</v>
      </c>
      <c r="P73" s="37">
        <v>0</v>
      </c>
      <c r="Q73" s="37">
        <v>0</v>
      </c>
      <c r="R73" s="37">
        <v>0</v>
      </c>
      <c r="S73" s="37">
        <v>0</v>
      </c>
      <c r="T73" s="37">
        <v>0</v>
      </c>
      <c r="U73" s="37">
        <v>0</v>
      </c>
      <c r="V73" s="37">
        <v>0</v>
      </c>
      <c r="W73" s="37">
        <v>0</v>
      </c>
      <c r="X73" s="37">
        <v>0</v>
      </c>
      <c r="Y73" s="37">
        <v>0</v>
      </c>
      <c r="Z73" s="37">
        <v>0</v>
      </c>
      <c r="AA73" s="37">
        <v>0</v>
      </c>
      <c r="AB73" s="37">
        <v>0</v>
      </c>
      <c r="AC73" s="37">
        <v>0</v>
      </c>
      <c r="AD73" s="37">
        <v>0</v>
      </c>
      <c r="AE73" s="37">
        <v>0</v>
      </c>
      <c r="AF73" s="37">
        <v>0</v>
      </c>
      <c r="AG73" s="37">
        <v>0</v>
      </c>
      <c r="AH73" s="37">
        <v>0</v>
      </c>
      <c r="AI73" s="37">
        <v>0</v>
      </c>
      <c r="AJ73" s="37">
        <v>0</v>
      </c>
      <c r="AK73" s="37">
        <v>0</v>
      </c>
      <c r="AL73" s="37">
        <v>0</v>
      </c>
      <c r="AM73" s="37">
        <v>0</v>
      </c>
      <c r="AN73" s="37">
        <v>0</v>
      </c>
      <c r="AO73" s="37">
        <v>0</v>
      </c>
      <c r="AP73" s="37">
        <v>0</v>
      </c>
      <c r="AQ73" s="37">
        <v>0</v>
      </c>
      <c r="AR73" s="37">
        <v>0</v>
      </c>
      <c r="AS73" s="37">
        <v>0</v>
      </c>
      <c r="AT73" s="37">
        <v>0</v>
      </c>
      <c r="AU73" s="37">
        <v>0</v>
      </c>
      <c r="AV73" s="37">
        <v>0</v>
      </c>
      <c r="AW73" s="37">
        <v>0</v>
      </c>
      <c r="AX73" s="37">
        <v>0</v>
      </c>
      <c r="AY73" s="37">
        <v>0</v>
      </c>
      <c r="AZ73" s="37">
        <v>0</v>
      </c>
      <c r="BA73" s="37">
        <v>0</v>
      </c>
      <c r="BB73" s="37">
        <v>0</v>
      </c>
      <c r="BC73" s="37">
        <v>0</v>
      </c>
      <c r="BD73" s="37">
        <v>0</v>
      </c>
      <c r="BE73" s="37">
        <v>0</v>
      </c>
      <c r="BF73" s="37">
        <v>0</v>
      </c>
      <c r="BG73" s="37">
        <v>0</v>
      </c>
      <c r="BH73" s="37">
        <v>0</v>
      </c>
      <c r="BI73" s="37">
        <v>0</v>
      </c>
      <c r="BJ73" s="37">
        <v>0</v>
      </c>
      <c r="BK73" s="37">
        <v>0</v>
      </c>
      <c r="BL73" s="37">
        <v>0</v>
      </c>
      <c r="BM73" s="37">
        <v>0</v>
      </c>
      <c r="BN73" s="37">
        <v>0</v>
      </c>
      <c r="BO73" s="37">
        <v>0</v>
      </c>
      <c r="BP73" s="37">
        <v>0</v>
      </c>
      <c r="BQ73" s="37">
        <v>0</v>
      </c>
      <c r="BR73" s="37">
        <v>0</v>
      </c>
      <c r="BS73" s="37">
        <v>0</v>
      </c>
      <c r="BT73" s="37">
        <v>0</v>
      </c>
      <c r="BU73" s="37">
        <v>0</v>
      </c>
      <c r="BV73" s="37">
        <v>0</v>
      </c>
      <c r="BW73" s="37">
        <v>0</v>
      </c>
      <c r="BX73" s="37">
        <v>0</v>
      </c>
      <c r="BY73" s="37">
        <v>0</v>
      </c>
      <c r="BZ73" s="37">
        <v>0</v>
      </c>
      <c r="CA73" s="37">
        <v>0</v>
      </c>
      <c r="CB73" s="37">
        <v>0</v>
      </c>
      <c r="CC73" s="37">
        <v>0</v>
      </c>
      <c r="CD73" s="37">
        <v>0</v>
      </c>
      <c r="CE73" s="37">
        <v>0</v>
      </c>
      <c r="CF73" s="37">
        <v>0</v>
      </c>
      <c r="CG73" s="37">
        <v>0</v>
      </c>
      <c r="CH73" s="37">
        <v>0</v>
      </c>
      <c r="CI73" s="37">
        <v>0</v>
      </c>
      <c r="CJ73" s="37">
        <v>0</v>
      </c>
      <c r="CK73" s="37">
        <v>0</v>
      </c>
      <c r="CL73" s="37">
        <v>0</v>
      </c>
      <c r="CM73" s="37">
        <v>0</v>
      </c>
      <c r="CN73" s="37">
        <v>0</v>
      </c>
      <c r="CO73" s="37">
        <v>0</v>
      </c>
      <c r="CP73" s="37">
        <v>0</v>
      </c>
      <c r="CQ73" s="37">
        <v>0</v>
      </c>
      <c r="CR73" s="37">
        <v>0</v>
      </c>
      <c r="CS73" s="37">
        <v>0</v>
      </c>
      <c r="CT73" s="37">
        <v>0</v>
      </c>
      <c r="CU73" s="37">
        <v>0</v>
      </c>
      <c r="CV73" s="37">
        <v>0</v>
      </c>
      <c r="CW73" s="37">
        <v>0</v>
      </c>
      <c r="CX73" s="37">
        <v>0</v>
      </c>
      <c r="CY73" s="37">
        <v>0</v>
      </c>
      <c r="CZ73" s="37">
        <v>0</v>
      </c>
      <c r="DA73" s="37">
        <v>0</v>
      </c>
      <c r="DB73" s="37">
        <v>0</v>
      </c>
      <c r="DC73" s="37">
        <v>0</v>
      </c>
      <c r="DE73" s="45">
        <f t="shared" si="39"/>
        <v>0</v>
      </c>
      <c r="DF73" s="45">
        <f t="shared" si="17"/>
        <v>0</v>
      </c>
      <c r="DG73">
        <f t="shared" si="38"/>
        <v>21</v>
      </c>
      <c r="DH73">
        <v>0</v>
      </c>
    </row>
    <row r="74" spans="1:112" ht="14.4">
      <c r="A74" s="123">
        <v>62</v>
      </c>
      <c r="B74" s="5" t="str">
        <f>$B$67&amp;"7."</f>
        <v>E.3.7.</v>
      </c>
      <c r="C74" s="163" t="s">
        <v>41</v>
      </c>
      <c r="D74" s="6"/>
      <c r="E74" s="191">
        <v>0.21</v>
      </c>
      <c r="F74" s="34">
        <f>H74+NPV(FD,I74:INDEX(I74:DC74,PAL))</f>
        <v>0</v>
      </c>
      <c r="G74" s="34">
        <f>SUMIF($H$5:$DC$5,"&lt;="&amp;PAL,$H74:$DC74)</f>
        <v>0</v>
      </c>
      <c r="H74" s="37">
        <v>0</v>
      </c>
      <c r="I74" s="37">
        <v>0</v>
      </c>
      <c r="J74" s="37">
        <v>0</v>
      </c>
      <c r="K74" s="37">
        <v>0</v>
      </c>
      <c r="L74" s="37">
        <v>0</v>
      </c>
      <c r="M74" s="37">
        <v>0</v>
      </c>
      <c r="N74" s="37">
        <v>0</v>
      </c>
      <c r="O74" s="37">
        <v>0</v>
      </c>
      <c r="P74" s="37">
        <v>0</v>
      </c>
      <c r="Q74" s="37">
        <v>0</v>
      </c>
      <c r="R74" s="37">
        <v>0</v>
      </c>
      <c r="S74" s="37">
        <v>0</v>
      </c>
      <c r="T74" s="37">
        <v>0</v>
      </c>
      <c r="U74" s="37">
        <v>0</v>
      </c>
      <c r="V74" s="37">
        <v>0</v>
      </c>
      <c r="W74" s="37">
        <v>0</v>
      </c>
      <c r="X74" s="37">
        <v>0</v>
      </c>
      <c r="Y74" s="37">
        <v>0</v>
      </c>
      <c r="Z74" s="37">
        <v>0</v>
      </c>
      <c r="AA74" s="37">
        <v>0</v>
      </c>
      <c r="AB74" s="37">
        <v>0</v>
      </c>
      <c r="AC74" s="37">
        <v>0</v>
      </c>
      <c r="AD74" s="37">
        <v>0</v>
      </c>
      <c r="AE74" s="37">
        <v>0</v>
      </c>
      <c r="AF74" s="37">
        <v>0</v>
      </c>
      <c r="AG74" s="37">
        <v>0</v>
      </c>
      <c r="AH74" s="37">
        <v>0</v>
      </c>
      <c r="AI74" s="37">
        <v>0</v>
      </c>
      <c r="AJ74" s="37">
        <v>0</v>
      </c>
      <c r="AK74" s="37">
        <v>0</v>
      </c>
      <c r="AL74" s="37">
        <v>0</v>
      </c>
      <c r="AM74" s="37">
        <v>0</v>
      </c>
      <c r="AN74" s="37">
        <v>0</v>
      </c>
      <c r="AO74" s="37">
        <v>0</v>
      </c>
      <c r="AP74" s="37">
        <v>0</v>
      </c>
      <c r="AQ74" s="37">
        <v>0</v>
      </c>
      <c r="AR74" s="37">
        <v>0</v>
      </c>
      <c r="AS74" s="37">
        <v>0</v>
      </c>
      <c r="AT74" s="37">
        <v>0</v>
      </c>
      <c r="AU74" s="37">
        <v>0</v>
      </c>
      <c r="AV74" s="37">
        <v>0</v>
      </c>
      <c r="AW74" s="37">
        <v>0</v>
      </c>
      <c r="AX74" s="37">
        <v>0</v>
      </c>
      <c r="AY74" s="37">
        <v>0</v>
      </c>
      <c r="AZ74" s="37">
        <v>0</v>
      </c>
      <c r="BA74" s="37">
        <v>0</v>
      </c>
      <c r="BB74" s="37">
        <v>0</v>
      </c>
      <c r="BC74" s="37">
        <v>0</v>
      </c>
      <c r="BD74" s="37">
        <v>0</v>
      </c>
      <c r="BE74" s="37">
        <v>0</v>
      </c>
      <c r="BF74" s="37">
        <v>0</v>
      </c>
      <c r="BG74" s="37">
        <v>0</v>
      </c>
      <c r="BH74" s="37">
        <v>0</v>
      </c>
      <c r="BI74" s="37">
        <v>0</v>
      </c>
      <c r="BJ74" s="37">
        <v>0</v>
      </c>
      <c r="BK74" s="37">
        <v>0</v>
      </c>
      <c r="BL74" s="37">
        <v>0</v>
      </c>
      <c r="BM74" s="37">
        <v>0</v>
      </c>
      <c r="BN74" s="37">
        <v>0</v>
      </c>
      <c r="BO74" s="37">
        <v>0</v>
      </c>
      <c r="BP74" s="37">
        <v>0</v>
      </c>
      <c r="BQ74" s="37">
        <v>0</v>
      </c>
      <c r="BR74" s="37">
        <v>0</v>
      </c>
      <c r="BS74" s="37">
        <v>0</v>
      </c>
      <c r="BT74" s="37">
        <v>0</v>
      </c>
      <c r="BU74" s="37">
        <v>0</v>
      </c>
      <c r="BV74" s="37">
        <v>0</v>
      </c>
      <c r="BW74" s="37">
        <v>0</v>
      </c>
      <c r="BX74" s="37">
        <v>0</v>
      </c>
      <c r="BY74" s="37">
        <v>0</v>
      </c>
      <c r="BZ74" s="37">
        <v>0</v>
      </c>
      <c r="CA74" s="37">
        <v>0</v>
      </c>
      <c r="CB74" s="37">
        <v>0</v>
      </c>
      <c r="CC74" s="37">
        <v>0</v>
      </c>
      <c r="CD74" s="37">
        <v>0</v>
      </c>
      <c r="CE74" s="37">
        <v>0</v>
      </c>
      <c r="CF74" s="37">
        <v>0</v>
      </c>
      <c r="CG74" s="37">
        <v>0</v>
      </c>
      <c r="CH74" s="37">
        <v>0</v>
      </c>
      <c r="CI74" s="37">
        <v>0</v>
      </c>
      <c r="CJ74" s="37">
        <v>0</v>
      </c>
      <c r="CK74" s="37">
        <v>0</v>
      </c>
      <c r="CL74" s="37">
        <v>0</v>
      </c>
      <c r="CM74" s="37">
        <v>0</v>
      </c>
      <c r="CN74" s="37">
        <v>0</v>
      </c>
      <c r="CO74" s="37">
        <v>0</v>
      </c>
      <c r="CP74" s="37">
        <v>0</v>
      </c>
      <c r="CQ74" s="37">
        <v>0</v>
      </c>
      <c r="CR74" s="37">
        <v>0</v>
      </c>
      <c r="CS74" s="37">
        <v>0</v>
      </c>
      <c r="CT74" s="37">
        <v>0</v>
      </c>
      <c r="CU74" s="37">
        <v>0</v>
      </c>
      <c r="CV74" s="37">
        <v>0</v>
      </c>
      <c r="CW74" s="37">
        <v>0</v>
      </c>
      <c r="CX74" s="37">
        <v>0</v>
      </c>
      <c r="CY74" s="37">
        <v>0</v>
      </c>
      <c r="CZ74" s="37">
        <v>0</v>
      </c>
      <c r="DA74" s="37">
        <v>0</v>
      </c>
      <c r="DB74" s="37">
        <v>0</v>
      </c>
      <c r="DC74" s="37">
        <v>0</v>
      </c>
      <c r="DE74" s="45">
        <f t="shared" si="39"/>
        <v>0</v>
      </c>
      <c r="DF74" s="45">
        <f t="shared" si="17"/>
        <v>0</v>
      </c>
      <c r="DG74">
        <f t="shared" si="38"/>
        <v>21</v>
      </c>
      <c r="DH74">
        <v>0</v>
      </c>
    </row>
    <row r="75" spans="1:112" ht="14.4">
      <c r="A75" s="123">
        <v>63</v>
      </c>
      <c r="B75" s="5" t="str">
        <f>$B$67&amp;"8."</f>
        <v>E.3.8.</v>
      </c>
      <c r="C75" s="163" t="s">
        <v>41</v>
      </c>
      <c r="D75" s="6"/>
      <c r="E75" s="191">
        <v>0.21</v>
      </c>
      <c r="F75" s="34">
        <f>H75+NPV(FD,I75:INDEX(I75:DC75,PAL))</f>
        <v>0</v>
      </c>
      <c r="G75" s="34">
        <f>SUMIF($H$5:$DC$5,"&lt;="&amp;PAL,$H75:$DC75)</f>
        <v>0</v>
      </c>
      <c r="H75" s="37">
        <v>0</v>
      </c>
      <c r="I75" s="37">
        <v>0</v>
      </c>
      <c r="J75" s="37">
        <v>0</v>
      </c>
      <c r="K75" s="37">
        <v>0</v>
      </c>
      <c r="L75" s="37">
        <v>0</v>
      </c>
      <c r="M75" s="37">
        <v>0</v>
      </c>
      <c r="N75" s="37">
        <v>0</v>
      </c>
      <c r="O75" s="37">
        <v>0</v>
      </c>
      <c r="P75" s="37">
        <v>0</v>
      </c>
      <c r="Q75" s="37">
        <v>0</v>
      </c>
      <c r="R75" s="37">
        <v>0</v>
      </c>
      <c r="S75" s="37">
        <v>0</v>
      </c>
      <c r="T75" s="37">
        <v>0</v>
      </c>
      <c r="U75" s="37">
        <v>0</v>
      </c>
      <c r="V75" s="37">
        <v>0</v>
      </c>
      <c r="W75" s="37">
        <v>0</v>
      </c>
      <c r="X75" s="37">
        <v>0</v>
      </c>
      <c r="Y75" s="37">
        <v>0</v>
      </c>
      <c r="Z75" s="37">
        <v>0</v>
      </c>
      <c r="AA75" s="37">
        <v>0</v>
      </c>
      <c r="AB75" s="37">
        <v>0</v>
      </c>
      <c r="AC75" s="37">
        <v>0</v>
      </c>
      <c r="AD75" s="37">
        <v>0</v>
      </c>
      <c r="AE75" s="37">
        <v>0</v>
      </c>
      <c r="AF75" s="37">
        <v>0</v>
      </c>
      <c r="AG75" s="37">
        <v>0</v>
      </c>
      <c r="AH75" s="37">
        <v>0</v>
      </c>
      <c r="AI75" s="37">
        <v>0</v>
      </c>
      <c r="AJ75" s="37">
        <v>0</v>
      </c>
      <c r="AK75" s="37">
        <v>0</v>
      </c>
      <c r="AL75" s="37">
        <v>0</v>
      </c>
      <c r="AM75" s="37">
        <v>0</v>
      </c>
      <c r="AN75" s="37">
        <v>0</v>
      </c>
      <c r="AO75" s="37">
        <v>0</v>
      </c>
      <c r="AP75" s="37">
        <v>0</v>
      </c>
      <c r="AQ75" s="37">
        <v>0</v>
      </c>
      <c r="AR75" s="37">
        <v>0</v>
      </c>
      <c r="AS75" s="37">
        <v>0</v>
      </c>
      <c r="AT75" s="37">
        <v>0</v>
      </c>
      <c r="AU75" s="37">
        <v>0</v>
      </c>
      <c r="AV75" s="37">
        <v>0</v>
      </c>
      <c r="AW75" s="37">
        <v>0</v>
      </c>
      <c r="AX75" s="37">
        <v>0</v>
      </c>
      <c r="AY75" s="37">
        <v>0</v>
      </c>
      <c r="AZ75" s="37">
        <v>0</v>
      </c>
      <c r="BA75" s="37">
        <v>0</v>
      </c>
      <c r="BB75" s="37">
        <v>0</v>
      </c>
      <c r="BC75" s="37">
        <v>0</v>
      </c>
      <c r="BD75" s="37">
        <v>0</v>
      </c>
      <c r="BE75" s="37">
        <v>0</v>
      </c>
      <c r="BF75" s="37">
        <v>0</v>
      </c>
      <c r="BG75" s="37">
        <v>0</v>
      </c>
      <c r="BH75" s="37">
        <v>0</v>
      </c>
      <c r="BI75" s="37">
        <v>0</v>
      </c>
      <c r="BJ75" s="37">
        <v>0</v>
      </c>
      <c r="BK75" s="37">
        <v>0</v>
      </c>
      <c r="BL75" s="37">
        <v>0</v>
      </c>
      <c r="BM75" s="37">
        <v>0</v>
      </c>
      <c r="BN75" s="37">
        <v>0</v>
      </c>
      <c r="BO75" s="37">
        <v>0</v>
      </c>
      <c r="BP75" s="37">
        <v>0</v>
      </c>
      <c r="BQ75" s="37">
        <v>0</v>
      </c>
      <c r="BR75" s="37">
        <v>0</v>
      </c>
      <c r="BS75" s="37">
        <v>0</v>
      </c>
      <c r="BT75" s="37">
        <v>0</v>
      </c>
      <c r="BU75" s="37">
        <v>0</v>
      </c>
      <c r="BV75" s="37">
        <v>0</v>
      </c>
      <c r="BW75" s="37">
        <v>0</v>
      </c>
      <c r="BX75" s="37">
        <v>0</v>
      </c>
      <c r="BY75" s="37">
        <v>0</v>
      </c>
      <c r="BZ75" s="37">
        <v>0</v>
      </c>
      <c r="CA75" s="37">
        <v>0</v>
      </c>
      <c r="CB75" s="37">
        <v>0</v>
      </c>
      <c r="CC75" s="37">
        <v>0</v>
      </c>
      <c r="CD75" s="37">
        <v>0</v>
      </c>
      <c r="CE75" s="37">
        <v>0</v>
      </c>
      <c r="CF75" s="37">
        <v>0</v>
      </c>
      <c r="CG75" s="37">
        <v>0</v>
      </c>
      <c r="CH75" s="37">
        <v>0</v>
      </c>
      <c r="CI75" s="37">
        <v>0</v>
      </c>
      <c r="CJ75" s="37">
        <v>0</v>
      </c>
      <c r="CK75" s="37">
        <v>0</v>
      </c>
      <c r="CL75" s="37">
        <v>0</v>
      </c>
      <c r="CM75" s="37">
        <v>0</v>
      </c>
      <c r="CN75" s="37">
        <v>0</v>
      </c>
      <c r="CO75" s="37">
        <v>0</v>
      </c>
      <c r="CP75" s="37">
        <v>0</v>
      </c>
      <c r="CQ75" s="37">
        <v>0</v>
      </c>
      <c r="CR75" s="37">
        <v>0</v>
      </c>
      <c r="CS75" s="37">
        <v>0</v>
      </c>
      <c r="CT75" s="37">
        <v>0</v>
      </c>
      <c r="CU75" s="37">
        <v>0</v>
      </c>
      <c r="CV75" s="37">
        <v>0</v>
      </c>
      <c r="CW75" s="37">
        <v>0</v>
      </c>
      <c r="CX75" s="37">
        <v>0</v>
      </c>
      <c r="CY75" s="37">
        <v>0</v>
      </c>
      <c r="CZ75" s="37">
        <v>0</v>
      </c>
      <c r="DA75" s="37">
        <v>0</v>
      </c>
      <c r="DB75" s="37">
        <v>0</v>
      </c>
      <c r="DC75" s="37">
        <v>0</v>
      </c>
      <c r="DE75" s="45">
        <f t="shared" si="39"/>
        <v>0</v>
      </c>
      <c r="DF75" s="45">
        <f t="shared" si="17"/>
        <v>0</v>
      </c>
      <c r="DG75">
        <f t="shared" si="38"/>
        <v>21</v>
      </c>
      <c r="DH75">
        <v>0</v>
      </c>
    </row>
    <row r="76" spans="1:112" ht="14.4">
      <c r="A76" s="123">
        <v>64</v>
      </c>
      <c r="B76" s="5" t="str">
        <f>$B$67&amp;"9."</f>
        <v>E.3.9.</v>
      </c>
      <c r="C76" s="17" t="s">
        <v>154</v>
      </c>
      <c r="D76" s="5"/>
      <c r="E76" s="191">
        <v>0.21</v>
      </c>
      <c r="F76" s="34">
        <f>H76+NPV(FD,I76:INDEX(I76:DC76,PAL))</f>
        <v>0</v>
      </c>
      <c r="G76" s="34">
        <f>SUMIF($H$5:$DC$5,"&lt;="&amp;PAL,$H76:$DC76)</f>
        <v>0</v>
      </c>
      <c r="H76" s="164">
        <v>0</v>
      </c>
      <c r="I76" s="164">
        <v>0</v>
      </c>
      <c r="J76" s="164">
        <v>0</v>
      </c>
      <c r="K76" s="164">
        <v>0</v>
      </c>
      <c r="L76" s="164">
        <v>0</v>
      </c>
      <c r="M76" s="164">
        <v>0</v>
      </c>
      <c r="N76" s="164">
        <v>0</v>
      </c>
      <c r="O76" s="164">
        <v>0</v>
      </c>
      <c r="P76" s="164">
        <v>0</v>
      </c>
      <c r="Q76" s="164">
        <v>0</v>
      </c>
      <c r="R76" s="164">
        <v>0</v>
      </c>
      <c r="S76" s="165">
        <v>0</v>
      </c>
      <c r="T76" s="165">
        <v>0</v>
      </c>
      <c r="U76" s="165">
        <v>0</v>
      </c>
      <c r="V76" s="165">
        <v>0</v>
      </c>
      <c r="W76" s="165">
        <v>0</v>
      </c>
      <c r="X76" s="165">
        <v>0</v>
      </c>
      <c r="Y76" s="165">
        <v>0</v>
      </c>
      <c r="Z76" s="165">
        <v>0</v>
      </c>
      <c r="AA76" s="165">
        <v>0</v>
      </c>
      <c r="AB76" s="165">
        <v>0</v>
      </c>
      <c r="AC76" s="165">
        <v>0</v>
      </c>
      <c r="AD76" s="165">
        <v>0</v>
      </c>
      <c r="AE76" s="165">
        <v>0</v>
      </c>
      <c r="AF76" s="165">
        <v>0</v>
      </c>
      <c r="AG76" s="165">
        <v>0</v>
      </c>
      <c r="AH76" s="165">
        <v>0</v>
      </c>
      <c r="AI76" s="165">
        <v>0</v>
      </c>
      <c r="AJ76" s="165">
        <v>0</v>
      </c>
      <c r="AK76" s="165">
        <v>0</v>
      </c>
      <c r="AL76" s="165">
        <v>0</v>
      </c>
      <c r="AM76" s="165">
        <v>0</v>
      </c>
      <c r="AN76" s="165">
        <v>0</v>
      </c>
      <c r="AO76" s="165">
        <v>0</v>
      </c>
      <c r="AP76" s="165">
        <v>0</v>
      </c>
      <c r="AQ76" s="165">
        <v>0</v>
      </c>
      <c r="AR76" s="165">
        <v>0</v>
      </c>
      <c r="AS76" s="165">
        <v>0</v>
      </c>
      <c r="AT76" s="165">
        <v>0</v>
      </c>
      <c r="AU76" s="165">
        <v>0</v>
      </c>
      <c r="AV76" s="165">
        <v>0</v>
      </c>
      <c r="AW76" s="165">
        <v>0</v>
      </c>
      <c r="AX76" s="165">
        <v>0</v>
      </c>
      <c r="AY76" s="165">
        <v>0</v>
      </c>
      <c r="AZ76" s="165">
        <v>0</v>
      </c>
      <c r="BA76" s="165">
        <v>0</v>
      </c>
      <c r="BB76" s="165">
        <v>0</v>
      </c>
      <c r="BC76" s="165">
        <v>0</v>
      </c>
      <c r="BD76" s="165">
        <v>0</v>
      </c>
      <c r="BE76" s="165">
        <v>0</v>
      </c>
      <c r="BF76" s="165">
        <v>0</v>
      </c>
      <c r="BG76" s="165">
        <v>0</v>
      </c>
      <c r="BH76" s="165">
        <v>0</v>
      </c>
      <c r="BI76" s="165">
        <v>0</v>
      </c>
      <c r="BJ76" s="165">
        <v>0</v>
      </c>
      <c r="BK76" s="165">
        <v>0</v>
      </c>
      <c r="BL76" s="165">
        <v>0</v>
      </c>
      <c r="BM76" s="165">
        <v>0</v>
      </c>
      <c r="BN76" s="165">
        <v>0</v>
      </c>
      <c r="BO76" s="165">
        <v>0</v>
      </c>
      <c r="BP76" s="165">
        <v>0</v>
      </c>
      <c r="BQ76" s="165">
        <v>0</v>
      </c>
      <c r="BR76" s="165">
        <v>0</v>
      </c>
      <c r="BS76" s="165">
        <v>0</v>
      </c>
      <c r="BT76" s="165">
        <v>0</v>
      </c>
      <c r="BU76" s="165">
        <v>0</v>
      </c>
      <c r="BV76" s="165">
        <v>0</v>
      </c>
      <c r="BW76" s="165">
        <v>0</v>
      </c>
      <c r="BX76" s="165">
        <v>0</v>
      </c>
      <c r="BY76" s="165">
        <v>0</v>
      </c>
      <c r="BZ76" s="165">
        <v>0</v>
      </c>
      <c r="CA76" s="165">
        <v>0</v>
      </c>
      <c r="CB76" s="165">
        <v>0</v>
      </c>
      <c r="CC76" s="165">
        <v>0</v>
      </c>
      <c r="CD76" s="165">
        <v>0</v>
      </c>
      <c r="CE76" s="165">
        <v>0</v>
      </c>
      <c r="CF76" s="165">
        <v>0</v>
      </c>
      <c r="CG76" s="165">
        <v>0</v>
      </c>
      <c r="CH76" s="165">
        <v>0</v>
      </c>
      <c r="CI76" s="165">
        <v>0</v>
      </c>
      <c r="CJ76" s="165">
        <v>0</v>
      </c>
      <c r="CK76" s="165">
        <v>0</v>
      </c>
      <c r="CL76" s="165">
        <v>0</v>
      </c>
      <c r="CM76" s="165">
        <v>0</v>
      </c>
      <c r="CN76" s="165">
        <v>0</v>
      </c>
      <c r="CO76" s="165">
        <v>0</v>
      </c>
      <c r="CP76" s="165">
        <v>0</v>
      </c>
      <c r="CQ76" s="165">
        <v>0</v>
      </c>
      <c r="CR76" s="165">
        <v>0</v>
      </c>
      <c r="CS76" s="165">
        <v>0</v>
      </c>
      <c r="CT76" s="165">
        <v>0</v>
      </c>
      <c r="CU76" s="165">
        <v>0</v>
      </c>
      <c r="CV76" s="165">
        <v>0</v>
      </c>
      <c r="CW76" s="165">
        <v>0</v>
      </c>
      <c r="CX76" s="165">
        <v>0</v>
      </c>
      <c r="CY76" s="165">
        <v>0</v>
      </c>
      <c r="CZ76" s="165">
        <v>0</v>
      </c>
      <c r="DA76" s="165">
        <v>0</v>
      </c>
      <c r="DB76" s="165">
        <v>0</v>
      </c>
      <c r="DC76" s="165">
        <v>0</v>
      </c>
      <c r="DE76" s="45">
        <f t="shared" si="39"/>
        <v>0</v>
      </c>
      <c r="DF76" s="45">
        <f t="shared" si="17"/>
        <v>0</v>
      </c>
      <c r="DG76">
        <f t="shared" si="38"/>
        <v>21</v>
      </c>
      <c r="DH76">
        <v>0</v>
      </c>
    </row>
    <row r="77" spans="1:112" ht="14.4">
      <c r="A77" s="123">
        <v>65</v>
      </c>
      <c r="B77" s="5" t="str">
        <f>$B$67&amp;"L."</f>
        <v>E.3.L.</v>
      </c>
      <c r="C77" s="17" t="s">
        <v>15</v>
      </c>
      <c r="D77" s="5"/>
      <c r="E77" s="191">
        <v>0.21</v>
      </c>
      <c r="F77" s="34">
        <f>H77+NPV(FD,I77:INDEX(I77:DC77,PAL))</f>
        <v>0</v>
      </c>
      <c r="G77" s="34">
        <f>SUMIF($H$5:$DC$5,"&lt;="&amp;PAL,$H77:$DC77)</f>
        <v>0</v>
      </c>
      <c r="H77" s="164">
        <v>0</v>
      </c>
      <c r="I77" s="164">
        <v>0</v>
      </c>
      <c r="J77" s="164">
        <v>0</v>
      </c>
      <c r="K77" s="164">
        <v>0</v>
      </c>
      <c r="L77" s="164">
        <v>0</v>
      </c>
      <c r="M77" s="164">
        <v>0</v>
      </c>
      <c r="N77" s="164">
        <v>0</v>
      </c>
      <c r="O77" s="164">
        <v>0</v>
      </c>
      <c r="P77" s="164">
        <v>0</v>
      </c>
      <c r="Q77" s="164">
        <v>0</v>
      </c>
      <c r="R77" s="164">
        <v>0</v>
      </c>
      <c r="S77" s="164">
        <v>0</v>
      </c>
      <c r="T77" s="164">
        <v>0</v>
      </c>
      <c r="U77" s="164">
        <v>0</v>
      </c>
      <c r="V77" s="164">
        <v>0</v>
      </c>
      <c r="W77" s="164">
        <v>0</v>
      </c>
      <c r="X77" s="164">
        <v>0</v>
      </c>
      <c r="Y77" s="164">
        <v>0</v>
      </c>
      <c r="Z77" s="164">
        <v>0</v>
      </c>
      <c r="AA77" s="164">
        <v>0</v>
      </c>
      <c r="AB77" s="164">
        <v>0</v>
      </c>
      <c r="AC77" s="164">
        <v>0</v>
      </c>
      <c r="AD77" s="164">
        <v>0</v>
      </c>
      <c r="AE77" s="164">
        <v>0</v>
      </c>
      <c r="AF77" s="164">
        <v>0</v>
      </c>
      <c r="AG77" s="164">
        <v>0</v>
      </c>
      <c r="AH77" s="164">
        <v>0</v>
      </c>
      <c r="AI77" s="164">
        <v>0</v>
      </c>
      <c r="AJ77" s="164">
        <v>0</v>
      </c>
      <c r="AK77" s="164">
        <v>0</v>
      </c>
      <c r="AL77" s="164">
        <v>0</v>
      </c>
      <c r="AM77" s="164">
        <v>0</v>
      </c>
      <c r="AN77" s="164">
        <v>0</v>
      </c>
      <c r="AO77" s="164">
        <v>0</v>
      </c>
      <c r="AP77" s="164">
        <v>0</v>
      </c>
      <c r="AQ77" s="165">
        <v>0</v>
      </c>
      <c r="AR77" s="164">
        <v>0</v>
      </c>
      <c r="AS77" s="164">
        <v>0</v>
      </c>
      <c r="AT77" s="164">
        <v>0</v>
      </c>
      <c r="AU77" s="164">
        <v>0</v>
      </c>
      <c r="AV77" s="164">
        <v>0</v>
      </c>
      <c r="AW77" s="164">
        <v>0</v>
      </c>
      <c r="AX77" s="164">
        <v>0</v>
      </c>
      <c r="AY77" s="164">
        <v>0</v>
      </c>
      <c r="AZ77" s="164">
        <v>0</v>
      </c>
      <c r="BA77" s="164">
        <v>0</v>
      </c>
      <c r="BB77" s="164">
        <v>0</v>
      </c>
      <c r="BC77" s="164">
        <v>0</v>
      </c>
      <c r="BD77" s="164">
        <v>0</v>
      </c>
      <c r="BE77" s="164">
        <v>0</v>
      </c>
      <c r="BF77" s="164">
        <v>0</v>
      </c>
      <c r="BG77" s="164">
        <v>0</v>
      </c>
      <c r="BH77" s="164">
        <v>0</v>
      </c>
      <c r="BI77" s="164">
        <v>0</v>
      </c>
      <c r="BJ77" s="164">
        <v>0</v>
      </c>
      <c r="BK77" s="164">
        <v>0</v>
      </c>
      <c r="BL77" s="164">
        <v>0</v>
      </c>
      <c r="BM77" s="164">
        <v>0</v>
      </c>
      <c r="BN77" s="164">
        <v>0</v>
      </c>
      <c r="BO77" s="164">
        <v>0</v>
      </c>
      <c r="BP77" s="164">
        <v>0</v>
      </c>
      <c r="BQ77" s="164">
        <v>0</v>
      </c>
      <c r="BR77" s="164">
        <v>0</v>
      </c>
      <c r="BS77" s="164">
        <v>0</v>
      </c>
      <c r="BT77" s="164">
        <v>0</v>
      </c>
      <c r="BU77" s="164">
        <v>0</v>
      </c>
      <c r="BV77" s="164">
        <v>0</v>
      </c>
      <c r="BW77" s="164">
        <v>0</v>
      </c>
      <c r="BX77" s="164">
        <v>0</v>
      </c>
      <c r="BY77" s="164">
        <v>0</v>
      </c>
      <c r="BZ77" s="164">
        <v>0</v>
      </c>
      <c r="CA77" s="164">
        <v>0</v>
      </c>
      <c r="CB77" s="164">
        <v>0</v>
      </c>
      <c r="CC77" s="164">
        <v>0</v>
      </c>
      <c r="CD77" s="164">
        <v>0</v>
      </c>
      <c r="CE77" s="164">
        <v>0</v>
      </c>
      <c r="CF77" s="164">
        <v>0</v>
      </c>
      <c r="CG77" s="164">
        <v>0</v>
      </c>
      <c r="CH77" s="164">
        <v>0</v>
      </c>
      <c r="CI77" s="164">
        <v>0</v>
      </c>
      <c r="CJ77" s="164">
        <v>0</v>
      </c>
      <c r="CK77" s="164">
        <v>0</v>
      </c>
      <c r="CL77" s="164">
        <v>0</v>
      </c>
      <c r="CM77" s="164">
        <v>0</v>
      </c>
      <c r="CN77" s="164">
        <v>0</v>
      </c>
      <c r="CO77" s="164">
        <v>0</v>
      </c>
      <c r="CP77" s="164">
        <v>0</v>
      </c>
      <c r="CQ77" s="164">
        <v>0</v>
      </c>
      <c r="CR77" s="164">
        <v>0</v>
      </c>
      <c r="CS77" s="164">
        <v>0</v>
      </c>
      <c r="CT77" s="164">
        <v>0</v>
      </c>
      <c r="CU77" s="164">
        <v>0</v>
      </c>
      <c r="CV77" s="164">
        <v>0</v>
      </c>
      <c r="CW77" s="164">
        <v>0</v>
      </c>
      <c r="CX77" s="164">
        <v>0</v>
      </c>
      <c r="CY77" s="164">
        <v>0</v>
      </c>
      <c r="CZ77" s="164">
        <v>0</v>
      </c>
      <c r="DA77" s="164">
        <v>0</v>
      </c>
      <c r="DB77" s="164">
        <v>0</v>
      </c>
      <c r="DC77" s="165">
        <v>0</v>
      </c>
      <c r="DE77" s="45">
        <f t="shared" si="39"/>
        <v>0</v>
      </c>
      <c r="DF77" s="45">
        <f t="shared" ref="DF77:DF129" si="40">COUNTIF($H77:$DC77,"&lt;&gt;0")</f>
        <v>0</v>
      </c>
      <c r="DG77">
        <f t="shared" si="38"/>
        <v>21</v>
      </c>
      <c r="DH77">
        <f>DG77/(100+DG77)</f>
        <v>0.17355371900826447</v>
      </c>
    </row>
    <row r="78" spans="1:112" ht="14.4">
      <c r="A78" s="123">
        <v>66</v>
      </c>
      <c r="B78" s="38" t="s">
        <v>24</v>
      </c>
      <c r="C78" s="161" t="s">
        <v>431</v>
      </c>
      <c r="D78" s="4"/>
      <c r="E78" s="4"/>
      <c r="F78" s="34">
        <f>SUM(F79:F87)</f>
        <v>0</v>
      </c>
      <c r="G78" s="34">
        <f>SUMIF($H$5:$DC$5,"&lt;="&amp;PAL,$H78:$DC78)</f>
        <v>0</v>
      </c>
      <c r="H78" s="11">
        <f>SUM(H79:H86)+H87</f>
        <v>0</v>
      </c>
      <c r="I78" s="11">
        <f t="shared" ref="I78:AK78" si="41">SUM(I79:I86)+I87</f>
        <v>0</v>
      </c>
      <c r="J78" s="11">
        <f t="shared" si="41"/>
        <v>0</v>
      </c>
      <c r="K78" s="11">
        <f t="shared" si="41"/>
        <v>0</v>
      </c>
      <c r="L78" s="11">
        <f t="shared" si="41"/>
        <v>0</v>
      </c>
      <c r="M78" s="11">
        <f t="shared" si="41"/>
        <v>0</v>
      </c>
      <c r="N78" s="11">
        <f t="shared" si="41"/>
        <v>0</v>
      </c>
      <c r="O78" s="11">
        <f t="shared" si="41"/>
        <v>0</v>
      </c>
      <c r="P78" s="11">
        <f t="shared" si="41"/>
        <v>0</v>
      </c>
      <c r="Q78" s="11">
        <f t="shared" si="41"/>
        <v>0</v>
      </c>
      <c r="R78" s="11">
        <f t="shared" si="41"/>
        <v>0</v>
      </c>
      <c r="S78" s="11">
        <f t="shared" si="41"/>
        <v>0</v>
      </c>
      <c r="T78" s="11">
        <f t="shared" si="41"/>
        <v>0</v>
      </c>
      <c r="U78" s="11">
        <f t="shared" si="41"/>
        <v>0</v>
      </c>
      <c r="V78" s="11">
        <f t="shared" si="41"/>
        <v>0</v>
      </c>
      <c r="W78" s="11">
        <f t="shared" si="41"/>
        <v>0</v>
      </c>
      <c r="X78" s="11">
        <f t="shared" si="41"/>
        <v>0</v>
      </c>
      <c r="Y78" s="11">
        <f t="shared" si="41"/>
        <v>0</v>
      </c>
      <c r="Z78" s="11">
        <f t="shared" si="41"/>
        <v>0</v>
      </c>
      <c r="AA78" s="11">
        <f t="shared" si="41"/>
        <v>0</v>
      </c>
      <c r="AB78" s="11">
        <f t="shared" si="41"/>
        <v>0</v>
      </c>
      <c r="AC78" s="11">
        <f t="shared" si="41"/>
        <v>0</v>
      </c>
      <c r="AD78" s="11">
        <f t="shared" si="41"/>
        <v>0</v>
      </c>
      <c r="AE78" s="11">
        <f t="shared" si="41"/>
        <v>0</v>
      </c>
      <c r="AF78" s="11">
        <f t="shared" si="41"/>
        <v>0</v>
      </c>
      <c r="AG78" s="11">
        <f t="shared" si="41"/>
        <v>0</v>
      </c>
      <c r="AH78" s="11">
        <f t="shared" si="41"/>
        <v>0</v>
      </c>
      <c r="AI78" s="11">
        <f t="shared" si="41"/>
        <v>0</v>
      </c>
      <c r="AJ78" s="11">
        <f t="shared" si="41"/>
        <v>0</v>
      </c>
      <c r="AK78" s="11">
        <f t="shared" si="41"/>
        <v>0</v>
      </c>
      <c r="AL78" s="11">
        <f>SUM(AL79:AL86)+AL87</f>
        <v>0</v>
      </c>
      <c r="AM78" s="11">
        <f t="shared" ref="AM78:CX78" si="42">SUM(AM79:AM86)+AM87</f>
        <v>0</v>
      </c>
      <c r="AN78" s="11">
        <f t="shared" si="42"/>
        <v>0</v>
      </c>
      <c r="AO78" s="11">
        <f t="shared" si="42"/>
        <v>0</v>
      </c>
      <c r="AP78" s="11">
        <f t="shared" si="42"/>
        <v>0</v>
      </c>
      <c r="AQ78" s="11">
        <f t="shared" si="42"/>
        <v>0</v>
      </c>
      <c r="AR78" s="11">
        <f t="shared" si="42"/>
        <v>0</v>
      </c>
      <c r="AS78" s="11">
        <f t="shared" si="42"/>
        <v>0</v>
      </c>
      <c r="AT78" s="11">
        <f t="shared" si="42"/>
        <v>0</v>
      </c>
      <c r="AU78" s="11">
        <f t="shared" si="42"/>
        <v>0</v>
      </c>
      <c r="AV78" s="11">
        <f t="shared" si="42"/>
        <v>0</v>
      </c>
      <c r="AW78" s="11">
        <f t="shared" si="42"/>
        <v>0</v>
      </c>
      <c r="AX78" s="11">
        <f t="shared" si="42"/>
        <v>0</v>
      </c>
      <c r="AY78" s="11">
        <f t="shared" si="42"/>
        <v>0</v>
      </c>
      <c r="AZ78" s="11">
        <f t="shared" si="42"/>
        <v>0</v>
      </c>
      <c r="BA78" s="11">
        <f t="shared" si="42"/>
        <v>0</v>
      </c>
      <c r="BB78" s="11">
        <f t="shared" si="42"/>
        <v>0</v>
      </c>
      <c r="BC78" s="11">
        <f t="shared" si="42"/>
        <v>0</v>
      </c>
      <c r="BD78" s="11">
        <f t="shared" si="42"/>
        <v>0</v>
      </c>
      <c r="BE78" s="11">
        <f t="shared" si="42"/>
        <v>0</v>
      </c>
      <c r="BF78" s="11">
        <f t="shared" si="42"/>
        <v>0</v>
      </c>
      <c r="BG78" s="11">
        <f t="shared" si="42"/>
        <v>0</v>
      </c>
      <c r="BH78" s="11">
        <f t="shared" si="42"/>
        <v>0</v>
      </c>
      <c r="BI78" s="11">
        <f t="shared" si="42"/>
        <v>0</v>
      </c>
      <c r="BJ78" s="11">
        <f t="shared" si="42"/>
        <v>0</v>
      </c>
      <c r="BK78" s="11">
        <f t="shared" si="42"/>
        <v>0</v>
      </c>
      <c r="BL78" s="11">
        <f t="shared" si="42"/>
        <v>0</v>
      </c>
      <c r="BM78" s="11">
        <f t="shared" si="42"/>
        <v>0</v>
      </c>
      <c r="BN78" s="11">
        <f t="shared" si="42"/>
        <v>0</v>
      </c>
      <c r="BO78" s="11">
        <f t="shared" si="42"/>
        <v>0</v>
      </c>
      <c r="BP78" s="11">
        <f t="shared" si="42"/>
        <v>0</v>
      </c>
      <c r="BQ78" s="11">
        <f t="shared" si="42"/>
        <v>0</v>
      </c>
      <c r="BR78" s="11">
        <f t="shared" si="42"/>
        <v>0</v>
      </c>
      <c r="BS78" s="11">
        <f t="shared" si="42"/>
        <v>0</v>
      </c>
      <c r="BT78" s="11">
        <f t="shared" si="42"/>
        <v>0</v>
      </c>
      <c r="BU78" s="11">
        <f t="shared" si="42"/>
        <v>0</v>
      </c>
      <c r="BV78" s="11">
        <f t="shared" si="42"/>
        <v>0</v>
      </c>
      <c r="BW78" s="11">
        <f t="shared" si="42"/>
        <v>0</v>
      </c>
      <c r="BX78" s="11">
        <f t="shared" si="42"/>
        <v>0</v>
      </c>
      <c r="BY78" s="11">
        <f t="shared" si="42"/>
        <v>0</v>
      </c>
      <c r="BZ78" s="11">
        <f t="shared" si="42"/>
        <v>0</v>
      </c>
      <c r="CA78" s="11">
        <f t="shared" si="42"/>
        <v>0</v>
      </c>
      <c r="CB78" s="11">
        <f t="shared" si="42"/>
        <v>0</v>
      </c>
      <c r="CC78" s="11">
        <f t="shared" si="42"/>
        <v>0</v>
      </c>
      <c r="CD78" s="11">
        <f t="shared" si="42"/>
        <v>0</v>
      </c>
      <c r="CE78" s="11">
        <f t="shared" si="42"/>
        <v>0</v>
      </c>
      <c r="CF78" s="11">
        <f t="shared" si="42"/>
        <v>0</v>
      </c>
      <c r="CG78" s="11">
        <f t="shared" si="42"/>
        <v>0</v>
      </c>
      <c r="CH78" s="11">
        <f t="shared" si="42"/>
        <v>0</v>
      </c>
      <c r="CI78" s="11">
        <f t="shared" si="42"/>
        <v>0</v>
      </c>
      <c r="CJ78" s="11">
        <f t="shared" si="42"/>
        <v>0</v>
      </c>
      <c r="CK78" s="11">
        <f t="shared" si="42"/>
        <v>0</v>
      </c>
      <c r="CL78" s="11">
        <f t="shared" si="42"/>
        <v>0</v>
      </c>
      <c r="CM78" s="11">
        <f t="shared" si="42"/>
        <v>0</v>
      </c>
      <c r="CN78" s="11">
        <f t="shared" si="42"/>
        <v>0</v>
      </c>
      <c r="CO78" s="11">
        <f t="shared" si="42"/>
        <v>0</v>
      </c>
      <c r="CP78" s="11">
        <f t="shared" si="42"/>
        <v>0</v>
      </c>
      <c r="CQ78" s="11">
        <f t="shared" si="42"/>
        <v>0</v>
      </c>
      <c r="CR78" s="11">
        <f t="shared" si="42"/>
        <v>0</v>
      </c>
      <c r="CS78" s="11">
        <f t="shared" si="42"/>
        <v>0</v>
      </c>
      <c r="CT78" s="11">
        <f t="shared" si="42"/>
        <v>0</v>
      </c>
      <c r="CU78" s="11">
        <f t="shared" si="42"/>
        <v>0</v>
      </c>
      <c r="CV78" s="11">
        <f t="shared" si="42"/>
        <v>0</v>
      </c>
      <c r="CW78" s="11">
        <f t="shared" si="42"/>
        <v>0</v>
      </c>
      <c r="CX78" s="11">
        <f t="shared" si="42"/>
        <v>0</v>
      </c>
      <c r="CY78" s="11">
        <f>SUM(CY79:CY86)+CY87</f>
        <v>0</v>
      </c>
      <c r="CZ78" s="11">
        <f>SUM(CZ79:CZ86)+CZ87</f>
        <v>0</v>
      </c>
      <c r="DA78" s="11">
        <f>SUM(DA79:DA86)+DA87</f>
        <v>0</v>
      </c>
      <c r="DB78" s="11">
        <f>SUM(DB79:DB86)+DB87</f>
        <v>0</v>
      </c>
      <c r="DC78" s="11">
        <f>SUM(DC79:DC86)+DC87</f>
        <v>0</v>
      </c>
      <c r="DF78" s="45">
        <f t="shared" si="40"/>
        <v>0</v>
      </c>
    </row>
    <row r="79" spans="1:112" ht="15" customHeight="1">
      <c r="A79" s="123">
        <v>67</v>
      </c>
      <c r="B79" s="5" t="str">
        <f>$B$78&amp;"1."</f>
        <v>F.1.</v>
      </c>
      <c r="C79" s="163" t="s">
        <v>41</v>
      </c>
      <c r="D79" s="6"/>
      <c r="E79" s="191">
        <v>0.21</v>
      </c>
      <c r="F79" s="34">
        <f>H79+NPV(FD,I79:INDEX(I79:DC79,PAL))</f>
        <v>0</v>
      </c>
      <c r="G79" s="34">
        <f>SUMIF($H$5:$DC$5,"&lt;="&amp;PAL,$H79:$DC79)</f>
        <v>0</v>
      </c>
      <c r="H79" s="37">
        <v>0</v>
      </c>
      <c r="I79" s="37">
        <v>0</v>
      </c>
      <c r="J79" s="37">
        <v>0</v>
      </c>
      <c r="K79" s="37">
        <v>0</v>
      </c>
      <c r="L79" s="37">
        <v>0</v>
      </c>
      <c r="M79" s="37">
        <v>0</v>
      </c>
      <c r="N79" s="37">
        <v>0</v>
      </c>
      <c r="O79" s="37">
        <v>0</v>
      </c>
      <c r="P79" s="37">
        <v>0</v>
      </c>
      <c r="Q79" s="37">
        <v>0</v>
      </c>
      <c r="R79" s="37">
        <v>0</v>
      </c>
      <c r="S79" s="37">
        <v>0</v>
      </c>
      <c r="T79" s="37">
        <v>0</v>
      </c>
      <c r="U79" s="37">
        <v>0</v>
      </c>
      <c r="V79" s="37">
        <v>0</v>
      </c>
      <c r="W79" s="37">
        <v>0</v>
      </c>
      <c r="X79" s="37">
        <v>0</v>
      </c>
      <c r="Y79" s="37">
        <v>0</v>
      </c>
      <c r="Z79" s="37">
        <v>0</v>
      </c>
      <c r="AA79" s="37">
        <v>0</v>
      </c>
      <c r="AB79" s="37">
        <v>0</v>
      </c>
      <c r="AC79" s="37">
        <v>0</v>
      </c>
      <c r="AD79" s="37">
        <v>0</v>
      </c>
      <c r="AE79" s="37">
        <v>0</v>
      </c>
      <c r="AF79" s="37">
        <v>0</v>
      </c>
      <c r="AG79" s="37">
        <v>0</v>
      </c>
      <c r="AH79" s="37">
        <v>0</v>
      </c>
      <c r="AI79" s="37">
        <v>0</v>
      </c>
      <c r="AJ79" s="37">
        <v>0</v>
      </c>
      <c r="AK79" s="37">
        <v>0</v>
      </c>
      <c r="AL79" s="37">
        <v>0</v>
      </c>
      <c r="AM79" s="37">
        <v>0</v>
      </c>
      <c r="AN79" s="37">
        <v>0</v>
      </c>
      <c r="AO79" s="37">
        <v>0</v>
      </c>
      <c r="AP79" s="37">
        <v>0</v>
      </c>
      <c r="AQ79" s="37">
        <v>0</v>
      </c>
      <c r="AR79" s="37">
        <v>0</v>
      </c>
      <c r="AS79" s="37">
        <v>0</v>
      </c>
      <c r="AT79" s="37">
        <v>0</v>
      </c>
      <c r="AU79" s="37">
        <v>0</v>
      </c>
      <c r="AV79" s="37">
        <v>0</v>
      </c>
      <c r="AW79" s="37">
        <v>0</v>
      </c>
      <c r="AX79" s="37">
        <v>0</v>
      </c>
      <c r="AY79" s="37">
        <v>0</v>
      </c>
      <c r="AZ79" s="37">
        <v>0</v>
      </c>
      <c r="BA79" s="37">
        <v>0</v>
      </c>
      <c r="BB79" s="37">
        <v>0</v>
      </c>
      <c r="BC79" s="37">
        <v>0</v>
      </c>
      <c r="BD79" s="37">
        <v>0</v>
      </c>
      <c r="BE79" s="37">
        <v>0</v>
      </c>
      <c r="BF79" s="37">
        <v>0</v>
      </c>
      <c r="BG79" s="37">
        <v>0</v>
      </c>
      <c r="BH79" s="37">
        <v>0</v>
      </c>
      <c r="BI79" s="37">
        <v>0</v>
      </c>
      <c r="BJ79" s="37">
        <v>0</v>
      </c>
      <c r="BK79" s="37">
        <v>0</v>
      </c>
      <c r="BL79" s="37">
        <v>0</v>
      </c>
      <c r="BM79" s="37">
        <v>0</v>
      </c>
      <c r="BN79" s="37">
        <v>0</v>
      </c>
      <c r="BO79" s="37">
        <v>0</v>
      </c>
      <c r="BP79" s="37">
        <v>0</v>
      </c>
      <c r="BQ79" s="37">
        <v>0</v>
      </c>
      <c r="BR79" s="37">
        <v>0</v>
      </c>
      <c r="BS79" s="37">
        <v>0</v>
      </c>
      <c r="BT79" s="37">
        <v>0</v>
      </c>
      <c r="BU79" s="37">
        <v>0</v>
      </c>
      <c r="BV79" s="37">
        <v>0</v>
      </c>
      <c r="BW79" s="37">
        <v>0</v>
      </c>
      <c r="BX79" s="37">
        <v>0</v>
      </c>
      <c r="BY79" s="37">
        <v>0</v>
      </c>
      <c r="BZ79" s="37">
        <v>0</v>
      </c>
      <c r="CA79" s="37">
        <v>0</v>
      </c>
      <c r="CB79" s="37">
        <v>0</v>
      </c>
      <c r="CC79" s="37">
        <v>0</v>
      </c>
      <c r="CD79" s="37">
        <v>0</v>
      </c>
      <c r="CE79" s="37">
        <v>0</v>
      </c>
      <c r="CF79" s="37">
        <v>0</v>
      </c>
      <c r="CG79" s="37">
        <v>0</v>
      </c>
      <c r="CH79" s="37">
        <v>0</v>
      </c>
      <c r="CI79" s="37">
        <v>0</v>
      </c>
      <c r="CJ79" s="37">
        <v>0</v>
      </c>
      <c r="CK79" s="37">
        <v>0</v>
      </c>
      <c r="CL79" s="37">
        <v>0</v>
      </c>
      <c r="CM79" s="37">
        <v>0</v>
      </c>
      <c r="CN79" s="37">
        <v>0</v>
      </c>
      <c r="CO79" s="37">
        <v>0</v>
      </c>
      <c r="CP79" s="37">
        <v>0</v>
      </c>
      <c r="CQ79" s="37">
        <v>0</v>
      </c>
      <c r="CR79" s="37">
        <v>0</v>
      </c>
      <c r="CS79" s="37">
        <v>0</v>
      </c>
      <c r="CT79" s="37">
        <v>0</v>
      </c>
      <c r="CU79" s="37">
        <v>0</v>
      </c>
      <c r="CV79" s="37">
        <v>0</v>
      </c>
      <c r="CW79" s="37">
        <v>0</v>
      </c>
      <c r="CX79" s="37">
        <v>0</v>
      </c>
      <c r="CY79" s="37">
        <v>0</v>
      </c>
      <c r="CZ79" s="37">
        <v>0</v>
      </c>
      <c r="DA79" s="37">
        <v>0</v>
      </c>
      <c r="DB79" s="37">
        <v>0</v>
      </c>
      <c r="DC79" s="37">
        <v>0</v>
      </c>
      <c r="DE79" s="45">
        <f>COUNTBLANK(H79:DC79)</f>
        <v>0</v>
      </c>
      <c r="DF79" s="45">
        <f t="shared" si="40"/>
        <v>0</v>
      </c>
      <c r="DG79">
        <f t="shared" ref="DG79:DG88" si="43">IF(ISNUMBER(E79),E79*100,0)</f>
        <v>21</v>
      </c>
      <c r="DH79">
        <v>0</v>
      </c>
    </row>
    <row r="80" spans="1:112" ht="15" customHeight="1">
      <c r="A80" s="123">
        <v>68</v>
      </c>
      <c r="B80" s="5" t="str">
        <f>$B$78&amp;"2."</f>
        <v>F.2.</v>
      </c>
      <c r="C80" s="163" t="s">
        <v>41</v>
      </c>
      <c r="D80" s="6"/>
      <c r="E80" s="191">
        <v>0.21</v>
      </c>
      <c r="F80" s="34">
        <f>H80+NPV(FD,I80:INDEX(I80:DC80,PAL))</f>
        <v>0</v>
      </c>
      <c r="G80" s="34">
        <f>SUMIF($H$5:$DC$5,"&lt;="&amp;PAL,$H80:$DC80)</f>
        <v>0</v>
      </c>
      <c r="H80" s="37">
        <v>0</v>
      </c>
      <c r="I80" s="37">
        <v>0</v>
      </c>
      <c r="J80" s="37">
        <v>0</v>
      </c>
      <c r="K80" s="37">
        <v>0</v>
      </c>
      <c r="L80" s="37">
        <v>0</v>
      </c>
      <c r="M80" s="37">
        <v>0</v>
      </c>
      <c r="N80" s="37">
        <v>0</v>
      </c>
      <c r="O80" s="37">
        <v>0</v>
      </c>
      <c r="P80" s="37">
        <v>0</v>
      </c>
      <c r="Q80" s="37">
        <v>0</v>
      </c>
      <c r="R80" s="37">
        <v>0</v>
      </c>
      <c r="S80" s="37">
        <v>0</v>
      </c>
      <c r="T80" s="37">
        <v>0</v>
      </c>
      <c r="U80" s="37">
        <v>0</v>
      </c>
      <c r="V80" s="37">
        <v>0</v>
      </c>
      <c r="W80" s="37">
        <v>0</v>
      </c>
      <c r="X80" s="37">
        <v>0</v>
      </c>
      <c r="Y80" s="37">
        <v>0</v>
      </c>
      <c r="Z80" s="37">
        <v>0</v>
      </c>
      <c r="AA80" s="37">
        <v>0</v>
      </c>
      <c r="AB80" s="37">
        <v>0</v>
      </c>
      <c r="AC80" s="37">
        <v>0</v>
      </c>
      <c r="AD80" s="37">
        <v>0</v>
      </c>
      <c r="AE80" s="37">
        <v>0</v>
      </c>
      <c r="AF80" s="37">
        <v>0</v>
      </c>
      <c r="AG80" s="37">
        <v>0</v>
      </c>
      <c r="AH80" s="37">
        <v>0</v>
      </c>
      <c r="AI80" s="37">
        <v>0</v>
      </c>
      <c r="AJ80" s="37">
        <v>0</v>
      </c>
      <c r="AK80" s="37">
        <v>0</v>
      </c>
      <c r="AL80" s="37">
        <v>0</v>
      </c>
      <c r="AM80" s="37">
        <v>0</v>
      </c>
      <c r="AN80" s="37">
        <v>0</v>
      </c>
      <c r="AO80" s="37">
        <v>0</v>
      </c>
      <c r="AP80" s="37">
        <v>0</v>
      </c>
      <c r="AQ80" s="37">
        <v>0</v>
      </c>
      <c r="AR80" s="37">
        <v>0</v>
      </c>
      <c r="AS80" s="37">
        <v>0</v>
      </c>
      <c r="AT80" s="37">
        <v>0</v>
      </c>
      <c r="AU80" s="37">
        <v>0</v>
      </c>
      <c r="AV80" s="37">
        <v>0</v>
      </c>
      <c r="AW80" s="37">
        <v>0</v>
      </c>
      <c r="AX80" s="37">
        <v>0</v>
      </c>
      <c r="AY80" s="37">
        <v>0</v>
      </c>
      <c r="AZ80" s="37">
        <v>0</v>
      </c>
      <c r="BA80" s="37">
        <v>0</v>
      </c>
      <c r="BB80" s="37">
        <v>0</v>
      </c>
      <c r="BC80" s="37">
        <v>0</v>
      </c>
      <c r="BD80" s="37">
        <v>0</v>
      </c>
      <c r="BE80" s="37">
        <v>0</v>
      </c>
      <c r="BF80" s="37">
        <v>0</v>
      </c>
      <c r="BG80" s="37">
        <v>0</v>
      </c>
      <c r="BH80" s="37">
        <v>0</v>
      </c>
      <c r="BI80" s="37">
        <v>0</v>
      </c>
      <c r="BJ80" s="37">
        <v>0</v>
      </c>
      <c r="BK80" s="37">
        <v>0</v>
      </c>
      <c r="BL80" s="37">
        <v>0</v>
      </c>
      <c r="BM80" s="37">
        <v>0</v>
      </c>
      <c r="BN80" s="37">
        <v>0</v>
      </c>
      <c r="BO80" s="37">
        <v>0</v>
      </c>
      <c r="BP80" s="37">
        <v>0</v>
      </c>
      <c r="BQ80" s="37">
        <v>0</v>
      </c>
      <c r="BR80" s="37">
        <v>0</v>
      </c>
      <c r="BS80" s="37">
        <v>0</v>
      </c>
      <c r="BT80" s="37">
        <v>0</v>
      </c>
      <c r="BU80" s="37">
        <v>0</v>
      </c>
      <c r="BV80" s="37">
        <v>0</v>
      </c>
      <c r="BW80" s="37">
        <v>0</v>
      </c>
      <c r="BX80" s="37">
        <v>0</v>
      </c>
      <c r="BY80" s="37">
        <v>0</v>
      </c>
      <c r="BZ80" s="37">
        <v>0</v>
      </c>
      <c r="CA80" s="37">
        <v>0</v>
      </c>
      <c r="CB80" s="37">
        <v>0</v>
      </c>
      <c r="CC80" s="37">
        <v>0</v>
      </c>
      <c r="CD80" s="37">
        <v>0</v>
      </c>
      <c r="CE80" s="37">
        <v>0</v>
      </c>
      <c r="CF80" s="37">
        <v>0</v>
      </c>
      <c r="CG80" s="37">
        <v>0</v>
      </c>
      <c r="CH80" s="37">
        <v>0</v>
      </c>
      <c r="CI80" s="37">
        <v>0</v>
      </c>
      <c r="CJ80" s="37">
        <v>0</v>
      </c>
      <c r="CK80" s="37">
        <v>0</v>
      </c>
      <c r="CL80" s="37">
        <v>0</v>
      </c>
      <c r="CM80" s="37">
        <v>0</v>
      </c>
      <c r="CN80" s="37">
        <v>0</v>
      </c>
      <c r="CO80" s="37">
        <v>0</v>
      </c>
      <c r="CP80" s="37">
        <v>0</v>
      </c>
      <c r="CQ80" s="37">
        <v>0</v>
      </c>
      <c r="CR80" s="37">
        <v>0</v>
      </c>
      <c r="CS80" s="37">
        <v>0</v>
      </c>
      <c r="CT80" s="37">
        <v>0</v>
      </c>
      <c r="CU80" s="37">
        <v>0</v>
      </c>
      <c r="CV80" s="37">
        <v>0</v>
      </c>
      <c r="CW80" s="37">
        <v>0</v>
      </c>
      <c r="CX80" s="37">
        <v>0</v>
      </c>
      <c r="CY80" s="37">
        <v>0</v>
      </c>
      <c r="CZ80" s="37">
        <v>0</v>
      </c>
      <c r="DA80" s="37">
        <v>0</v>
      </c>
      <c r="DB80" s="37">
        <v>0</v>
      </c>
      <c r="DC80" s="37">
        <v>0</v>
      </c>
      <c r="DE80" s="45">
        <f t="shared" ref="DE80:DE88" si="44">COUNTBLANK(H80:DC80)</f>
        <v>0</v>
      </c>
      <c r="DF80" s="45">
        <f t="shared" si="40"/>
        <v>0</v>
      </c>
      <c r="DG80">
        <f t="shared" si="43"/>
        <v>21</v>
      </c>
      <c r="DH80">
        <v>0</v>
      </c>
    </row>
    <row r="81" spans="1:112" ht="15" customHeight="1">
      <c r="A81" s="123">
        <v>69</v>
      </c>
      <c r="B81" s="5" t="str">
        <f>$B$78&amp;"3."</f>
        <v>F.3.</v>
      </c>
      <c r="C81" s="163" t="s">
        <v>41</v>
      </c>
      <c r="D81" s="6"/>
      <c r="E81" s="191">
        <v>0.21</v>
      </c>
      <c r="F81" s="34">
        <f>H81+NPV(FD,I81:INDEX(I81:DC81,PAL))</f>
        <v>0</v>
      </c>
      <c r="G81" s="34">
        <f>SUMIF($H$5:$DC$5,"&lt;="&amp;PAL,$H81:$DC81)</f>
        <v>0</v>
      </c>
      <c r="H81" s="37">
        <v>0</v>
      </c>
      <c r="I81" s="37">
        <v>0</v>
      </c>
      <c r="J81" s="37">
        <v>0</v>
      </c>
      <c r="K81" s="37">
        <v>0</v>
      </c>
      <c r="L81" s="37">
        <v>0</v>
      </c>
      <c r="M81" s="37">
        <v>0</v>
      </c>
      <c r="N81" s="37">
        <v>0</v>
      </c>
      <c r="O81" s="37">
        <v>0</v>
      </c>
      <c r="P81" s="37">
        <v>0</v>
      </c>
      <c r="Q81" s="37">
        <v>0</v>
      </c>
      <c r="R81" s="37">
        <v>0</v>
      </c>
      <c r="S81" s="37">
        <v>0</v>
      </c>
      <c r="T81" s="37">
        <v>0</v>
      </c>
      <c r="U81" s="37">
        <v>0</v>
      </c>
      <c r="V81" s="37">
        <v>0</v>
      </c>
      <c r="W81" s="37">
        <v>0</v>
      </c>
      <c r="X81" s="37">
        <v>0</v>
      </c>
      <c r="Y81" s="37">
        <v>0</v>
      </c>
      <c r="Z81" s="37">
        <v>0</v>
      </c>
      <c r="AA81" s="37">
        <v>0</v>
      </c>
      <c r="AB81" s="37">
        <v>0</v>
      </c>
      <c r="AC81" s="37">
        <v>0</v>
      </c>
      <c r="AD81" s="37">
        <v>0</v>
      </c>
      <c r="AE81" s="37">
        <v>0</v>
      </c>
      <c r="AF81" s="37">
        <v>0</v>
      </c>
      <c r="AG81" s="37">
        <v>0</v>
      </c>
      <c r="AH81" s="37">
        <v>0</v>
      </c>
      <c r="AI81" s="37">
        <v>0</v>
      </c>
      <c r="AJ81" s="37">
        <v>0</v>
      </c>
      <c r="AK81" s="37">
        <v>0</v>
      </c>
      <c r="AL81" s="37">
        <v>0</v>
      </c>
      <c r="AM81" s="37">
        <v>0</v>
      </c>
      <c r="AN81" s="37">
        <v>0</v>
      </c>
      <c r="AO81" s="37">
        <v>0</v>
      </c>
      <c r="AP81" s="37">
        <v>0</v>
      </c>
      <c r="AQ81" s="37">
        <v>0</v>
      </c>
      <c r="AR81" s="37">
        <v>0</v>
      </c>
      <c r="AS81" s="37">
        <v>0</v>
      </c>
      <c r="AT81" s="37">
        <v>0</v>
      </c>
      <c r="AU81" s="37">
        <v>0</v>
      </c>
      <c r="AV81" s="37">
        <v>0</v>
      </c>
      <c r="AW81" s="37">
        <v>0</v>
      </c>
      <c r="AX81" s="37">
        <v>0</v>
      </c>
      <c r="AY81" s="37">
        <v>0</v>
      </c>
      <c r="AZ81" s="37">
        <v>0</v>
      </c>
      <c r="BA81" s="37">
        <v>0</v>
      </c>
      <c r="BB81" s="37">
        <v>0</v>
      </c>
      <c r="BC81" s="37">
        <v>0</v>
      </c>
      <c r="BD81" s="37">
        <v>0</v>
      </c>
      <c r="BE81" s="37">
        <v>0</v>
      </c>
      <c r="BF81" s="37">
        <v>0</v>
      </c>
      <c r="BG81" s="37">
        <v>0</v>
      </c>
      <c r="BH81" s="37">
        <v>0</v>
      </c>
      <c r="BI81" s="37">
        <v>0</v>
      </c>
      <c r="BJ81" s="37">
        <v>0</v>
      </c>
      <c r="BK81" s="37">
        <v>0</v>
      </c>
      <c r="BL81" s="37">
        <v>0</v>
      </c>
      <c r="BM81" s="37">
        <v>0</v>
      </c>
      <c r="BN81" s="37">
        <v>0</v>
      </c>
      <c r="BO81" s="37">
        <v>0</v>
      </c>
      <c r="BP81" s="37">
        <v>0</v>
      </c>
      <c r="BQ81" s="37">
        <v>0</v>
      </c>
      <c r="BR81" s="37">
        <v>0</v>
      </c>
      <c r="BS81" s="37">
        <v>0</v>
      </c>
      <c r="BT81" s="37">
        <v>0</v>
      </c>
      <c r="BU81" s="37">
        <v>0</v>
      </c>
      <c r="BV81" s="37">
        <v>0</v>
      </c>
      <c r="BW81" s="37">
        <v>0</v>
      </c>
      <c r="BX81" s="37">
        <v>0</v>
      </c>
      <c r="BY81" s="37">
        <v>0</v>
      </c>
      <c r="BZ81" s="37">
        <v>0</v>
      </c>
      <c r="CA81" s="37">
        <v>0</v>
      </c>
      <c r="CB81" s="37">
        <v>0</v>
      </c>
      <c r="CC81" s="37">
        <v>0</v>
      </c>
      <c r="CD81" s="37">
        <v>0</v>
      </c>
      <c r="CE81" s="37">
        <v>0</v>
      </c>
      <c r="CF81" s="37">
        <v>0</v>
      </c>
      <c r="CG81" s="37">
        <v>0</v>
      </c>
      <c r="CH81" s="37">
        <v>0</v>
      </c>
      <c r="CI81" s="37">
        <v>0</v>
      </c>
      <c r="CJ81" s="37">
        <v>0</v>
      </c>
      <c r="CK81" s="37">
        <v>0</v>
      </c>
      <c r="CL81" s="37">
        <v>0</v>
      </c>
      <c r="CM81" s="37">
        <v>0</v>
      </c>
      <c r="CN81" s="37">
        <v>0</v>
      </c>
      <c r="CO81" s="37">
        <v>0</v>
      </c>
      <c r="CP81" s="37">
        <v>0</v>
      </c>
      <c r="CQ81" s="37">
        <v>0</v>
      </c>
      <c r="CR81" s="37">
        <v>0</v>
      </c>
      <c r="CS81" s="37">
        <v>0</v>
      </c>
      <c r="CT81" s="37">
        <v>0</v>
      </c>
      <c r="CU81" s="37">
        <v>0</v>
      </c>
      <c r="CV81" s="37">
        <v>0</v>
      </c>
      <c r="CW81" s="37">
        <v>0</v>
      </c>
      <c r="CX81" s="37">
        <v>0</v>
      </c>
      <c r="CY81" s="37">
        <v>0</v>
      </c>
      <c r="CZ81" s="37">
        <v>0</v>
      </c>
      <c r="DA81" s="37">
        <v>0</v>
      </c>
      <c r="DB81" s="37">
        <v>0</v>
      </c>
      <c r="DC81" s="37">
        <v>0</v>
      </c>
      <c r="DE81" s="45">
        <f t="shared" si="44"/>
        <v>0</v>
      </c>
      <c r="DF81" s="45">
        <f t="shared" si="40"/>
        <v>0</v>
      </c>
      <c r="DG81">
        <f t="shared" si="43"/>
        <v>21</v>
      </c>
      <c r="DH81">
        <v>0</v>
      </c>
    </row>
    <row r="82" spans="1:112" ht="15" customHeight="1">
      <c r="A82" s="123">
        <v>70</v>
      </c>
      <c r="B82" s="5" t="str">
        <f>$B$78&amp;"4."</f>
        <v>F.4.</v>
      </c>
      <c r="C82" s="163" t="s">
        <v>41</v>
      </c>
      <c r="D82" s="6"/>
      <c r="E82" s="191">
        <v>0.21</v>
      </c>
      <c r="F82" s="34">
        <f>H82+NPV(FD,I82:INDEX(I82:DC82,PAL))</f>
        <v>0</v>
      </c>
      <c r="G82" s="34">
        <f>SUMIF($H$5:$DC$5,"&lt;="&amp;PAL,$H82:$DC82)</f>
        <v>0</v>
      </c>
      <c r="H82" s="37">
        <v>0</v>
      </c>
      <c r="I82" s="37">
        <v>0</v>
      </c>
      <c r="J82" s="37">
        <v>0</v>
      </c>
      <c r="K82" s="37">
        <v>0</v>
      </c>
      <c r="L82" s="37">
        <v>0</v>
      </c>
      <c r="M82" s="37">
        <v>0</v>
      </c>
      <c r="N82" s="37">
        <v>0</v>
      </c>
      <c r="O82" s="37">
        <v>0</v>
      </c>
      <c r="P82" s="37">
        <v>0</v>
      </c>
      <c r="Q82" s="37">
        <v>0</v>
      </c>
      <c r="R82" s="37">
        <v>0</v>
      </c>
      <c r="S82" s="37">
        <v>0</v>
      </c>
      <c r="T82" s="37">
        <v>0</v>
      </c>
      <c r="U82" s="37">
        <v>0</v>
      </c>
      <c r="V82" s="37">
        <v>0</v>
      </c>
      <c r="W82" s="37">
        <v>0</v>
      </c>
      <c r="X82" s="37">
        <v>0</v>
      </c>
      <c r="Y82" s="37">
        <v>0</v>
      </c>
      <c r="Z82" s="37">
        <v>0</v>
      </c>
      <c r="AA82" s="37">
        <v>0</v>
      </c>
      <c r="AB82" s="37">
        <v>0</v>
      </c>
      <c r="AC82" s="37">
        <v>0</v>
      </c>
      <c r="AD82" s="37">
        <v>0</v>
      </c>
      <c r="AE82" s="37">
        <v>0</v>
      </c>
      <c r="AF82" s="37">
        <v>0</v>
      </c>
      <c r="AG82" s="37">
        <v>0</v>
      </c>
      <c r="AH82" s="37">
        <v>0</v>
      </c>
      <c r="AI82" s="37">
        <v>0</v>
      </c>
      <c r="AJ82" s="37">
        <v>0</v>
      </c>
      <c r="AK82" s="37">
        <v>0</v>
      </c>
      <c r="AL82" s="37">
        <v>0</v>
      </c>
      <c r="AM82" s="37">
        <v>0</v>
      </c>
      <c r="AN82" s="37">
        <v>0</v>
      </c>
      <c r="AO82" s="37">
        <v>0</v>
      </c>
      <c r="AP82" s="37">
        <v>0</v>
      </c>
      <c r="AQ82" s="37">
        <v>0</v>
      </c>
      <c r="AR82" s="37">
        <v>0</v>
      </c>
      <c r="AS82" s="37">
        <v>0</v>
      </c>
      <c r="AT82" s="37">
        <v>0</v>
      </c>
      <c r="AU82" s="37">
        <v>0</v>
      </c>
      <c r="AV82" s="37">
        <v>0</v>
      </c>
      <c r="AW82" s="37">
        <v>0</v>
      </c>
      <c r="AX82" s="37">
        <v>0</v>
      </c>
      <c r="AY82" s="37">
        <v>0</v>
      </c>
      <c r="AZ82" s="37">
        <v>0</v>
      </c>
      <c r="BA82" s="37">
        <v>0</v>
      </c>
      <c r="BB82" s="37">
        <v>0</v>
      </c>
      <c r="BC82" s="37">
        <v>0</v>
      </c>
      <c r="BD82" s="37">
        <v>0</v>
      </c>
      <c r="BE82" s="37">
        <v>0</v>
      </c>
      <c r="BF82" s="37">
        <v>0</v>
      </c>
      <c r="BG82" s="37">
        <v>0</v>
      </c>
      <c r="BH82" s="37">
        <v>0</v>
      </c>
      <c r="BI82" s="37">
        <v>0</v>
      </c>
      <c r="BJ82" s="37">
        <v>0</v>
      </c>
      <c r="BK82" s="37">
        <v>0</v>
      </c>
      <c r="BL82" s="37">
        <v>0</v>
      </c>
      <c r="BM82" s="37">
        <v>0</v>
      </c>
      <c r="BN82" s="37">
        <v>0</v>
      </c>
      <c r="BO82" s="37">
        <v>0</v>
      </c>
      <c r="BP82" s="37">
        <v>0</v>
      </c>
      <c r="BQ82" s="37">
        <v>0</v>
      </c>
      <c r="BR82" s="37">
        <v>0</v>
      </c>
      <c r="BS82" s="37">
        <v>0</v>
      </c>
      <c r="BT82" s="37">
        <v>0</v>
      </c>
      <c r="BU82" s="37">
        <v>0</v>
      </c>
      <c r="BV82" s="37">
        <v>0</v>
      </c>
      <c r="BW82" s="37">
        <v>0</v>
      </c>
      <c r="BX82" s="37">
        <v>0</v>
      </c>
      <c r="BY82" s="37">
        <v>0</v>
      </c>
      <c r="BZ82" s="37">
        <v>0</v>
      </c>
      <c r="CA82" s="37">
        <v>0</v>
      </c>
      <c r="CB82" s="37">
        <v>0</v>
      </c>
      <c r="CC82" s="37">
        <v>0</v>
      </c>
      <c r="CD82" s="37">
        <v>0</v>
      </c>
      <c r="CE82" s="37">
        <v>0</v>
      </c>
      <c r="CF82" s="37">
        <v>0</v>
      </c>
      <c r="CG82" s="37">
        <v>0</v>
      </c>
      <c r="CH82" s="37">
        <v>0</v>
      </c>
      <c r="CI82" s="37">
        <v>0</v>
      </c>
      <c r="CJ82" s="37">
        <v>0</v>
      </c>
      <c r="CK82" s="37">
        <v>0</v>
      </c>
      <c r="CL82" s="37">
        <v>0</v>
      </c>
      <c r="CM82" s="37">
        <v>0</v>
      </c>
      <c r="CN82" s="37">
        <v>0</v>
      </c>
      <c r="CO82" s="37">
        <v>0</v>
      </c>
      <c r="CP82" s="37">
        <v>0</v>
      </c>
      <c r="CQ82" s="37">
        <v>0</v>
      </c>
      <c r="CR82" s="37">
        <v>0</v>
      </c>
      <c r="CS82" s="37">
        <v>0</v>
      </c>
      <c r="CT82" s="37">
        <v>0</v>
      </c>
      <c r="CU82" s="37">
        <v>0</v>
      </c>
      <c r="CV82" s="37">
        <v>0</v>
      </c>
      <c r="CW82" s="37">
        <v>0</v>
      </c>
      <c r="CX82" s="37">
        <v>0</v>
      </c>
      <c r="CY82" s="37">
        <v>0</v>
      </c>
      <c r="CZ82" s="37">
        <v>0</v>
      </c>
      <c r="DA82" s="37">
        <v>0</v>
      </c>
      <c r="DB82" s="37">
        <v>0</v>
      </c>
      <c r="DC82" s="37">
        <v>0</v>
      </c>
      <c r="DE82" s="45">
        <f t="shared" si="44"/>
        <v>0</v>
      </c>
      <c r="DF82" s="45">
        <f t="shared" si="40"/>
        <v>0</v>
      </c>
      <c r="DG82">
        <f t="shared" si="43"/>
        <v>21</v>
      </c>
      <c r="DH82">
        <v>0</v>
      </c>
    </row>
    <row r="83" spans="1:112" ht="15" customHeight="1">
      <c r="A83" s="123">
        <v>71</v>
      </c>
      <c r="B83" s="5" t="str">
        <f>$B$78&amp;"5."</f>
        <v>F.5.</v>
      </c>
      <c r="C83" s="163" t="s">
        <v>41</v>
      </c>
      <c r="D83" s="6"/>
      <c r="E83" s="191">
        <v>0.21</v>
      </c>
      <c r="F83" s="34">
        <f>H83+NPV(FD,I83:INDEX(I83:DC83,PAL))</f>
        <v>0</v>
      </c>
      <c r="G83" s="34">
        <f>SUMIF($H$5:$DC$5,"&lt;="&amp;PAL,$H83:$DC83)</f>
        <v>0</v>
      </c>
      <c r="H83" s="37">
        <v>0</v>
      </c>
      <c r="I83" s="37">
        <v>0</v>
      </c>
      <c r="J83" s="37">
        <v>0</v>
      </c>
      <c r="K83" s="37">
        <v>0</v>
      </c>
      <c r="L83" s="37">
        <v>0</v>
      </c>
      <c r="M83" s="37">
        <v>0</v>
      </c>
      <c r="N83" s="37">
        <v>0</v>
      </c>
      <c r="O83" s="37">
        <v>0</v>
      </c>
      <c r="P83" s="37">
        <v>0</v>
      </c>
      <c r="Q83" s="37">
        <v>0</v>
      </c>
      <c r="R83" s="37">
        <v>0</v>
      </c>
      <c r="S83" s="37">
        <v>0</v>
      </c>
      <c r="T83" s="37">
        <v>0</v>
      </c>
      <c r="U83" s="37">
        <v>0</v>
      </c>
      <c r="V83" s="37">
        <v>0</v>
      </c>
      <c r="W83" s="37">
        <v>0</v>
      </c>
      <c r="X83" s="37">
        <v>0</v>
      </c>
      <c r="Y83" s="37">
        <v>0</v>
      </c>
      <c r="Z83" s="37">
        <v>0</v>
      </c>
      <c r="AA83" s="37">
        <v>0</v>
      </c>
      <c r="AB83" s="37">
        <v>0</v>
      </c>
      <c r="AC83" s="37">
        <v>0</v>
      </c>
      <c r="AD83" s="37">
        <v>0</v>
      </c>
      <c r="AE83" s="37">
        <v>0</v>
      </c>
      <c r="AF83" s="37">
        <v>0</v>
      </c>
      <c r="AG83" s="37">
        <v>0</v>
      </c>
      <c r="AH83" s="37">
        <v>0</v>
      </c>
      <c r="AI83" s="37">
        <v>0</v>
      </c>
      <c r="AJ83" s="37">
        <v>0</v>
      </c>
      <c r="AK83" s="37">
        <v>0</v>
      </c>
      <c r="AL83" s="37">
        <v>0</v>
      </c>
      <c r="AM83" s="37">
        <v>0</v>
      </c>
      <c r="AN83" s="37">
        <v>0</v>
      </c>
      <c r="AO83" s="37">
        <v>0</v>
      </c>
      <c r="AP83" s="37">
        <v>0</v>
      </c>
      <c r="AQ83" s="37">
        <v>0</v>
      </c>
      <c r="AR83" s="37">
        <v>0</v>
      </c>
      <c r="AS83" s="37">
        <v>0</v>
      </c>
      <c r="AT83" s="37">
        <v>0</v>
      </c>
      <c r="AU83" s="37">
        <v>0</v>
      </c>
      <c r="AV83" s="37">
        <v>0</v>
      </c>
      <c r="AW83" s="37">
        <v>0</v>
      </c>
      <c r="AX83" s="37">
        <v>0</v>
      </c>
      <c r="AY83" s="37">
        <v>0</v>
      </c>
      <c r="AZ83" s="37">
        <v>0</v>
      </c>
      <c r="BA83" s="37">
        <v>0</v>
      </c>
      <c r="BB83" s="37">
        <v>0</v>
      </c>
      <c r="BC83" s="37">
        <v>0</v>
      </c>
      <c r="BD83" s="37">
        <v>0</v>
      </c>
      <c r="BE83" s="37">
        <v>0</v>
      </c>
      <c r="BF83" s="37">
        <v>0</v>
      </c>
      <c r="BG83" s="37">
        <v>0</v>
      </c>
      <c r="BH83" s="37">
        <v>0</v>
      </c>
      <c r="BI83" s="37">
        <v>0</v>
      </c>
      <c r="BJ83" s="37">
        <v>0</v>
      </c>
      <c r="BK83" s="37">
        <v>0</v>
      </c>
      <c r="BL83" s="37">
        <v>0</v>
      </c>
      <c r="BM83" s="37">
        <v>0</v>
      </c>
      <c r="BN83" s="37">
        <v>0</v>
      </c>
      <c r="BO83" s="37">
        <v>0</v>
      </c>
      <c r="BP83" s="37">
        <v>0</v>
      </c>
      <c r="BQ83" s="37">
        <v>0</v>
      </c>
      <c r="BR83" s="37">
        <v>0</v>
      </c>
      <c r="BS83" s="37">
        <v>0</v>
      </c>
      <c r="BT83" s="37">
        <v>0</v>
      </c>
      <c r="BU83" s="37">
        <v>0</v>
      </c>
      <c r="BV83" s="37">
        <v>0</v>
      </c>
      <c r="BW83" s="37">
        <v>0</v>
      </c>
      <c r="BX83" s="37">
        <v>0</v>
      </c>
      <c r="BY83" s="37">
        <v>0</v>
      </c>
      <c r="BZ83" s="37">
        <v>0</v>
      </c>
      <c r="CA83" s="37">
        <v>0</v>
      </c>
      <c r="CB83" s="37">
        <v>0</v>
      </c>
      <c r="CC83" s="37">
        <v>0</v>
      </c>
      <c r="CD83" s="37">
        <v>0</v>
      </c>
      <c r="CE83" s="37">
        <v>0</v>
      </c>
      <c r="CF83" s="37">
        <v>0</v>
      </c>
      <c r="CG83" s="37">
        <v>0</v>
      </c>
      <c r="CH83" s="37">
        <v>0</v>
      </c>
      <c r="CI83" s="37">
        <v>0</v>
      </c>
      <c r="CJ83" s="37">
        <v>0</v>
      </c>
      <c r="CK83" s="37">
        <v>0</v>
      </c>
      <c r="CL83" s="37">
        <v>0</v>
      </c>
      <c r="CM83" s="37">
        <v>0</v>
      </c>
      <c r="CN83" s="37">
        <v>0</v>
      </c>
      <c r="CO83" s="37">
        <v>0</v>
      </c>
      <c r="CP83" s="37">
        <v>0</v>
      </c>
      <c r="CQ83" s="37">
        <v>0</v>
      </c>
      <c r="CR83" s="37">
        <v>0</v>
      </c>
      <c r="CS83" s="37">
        <v>0</v>
      </c>
      <c r="CT83" s="37">
        <v>0</v>
      </c>
      <c r="CU83" s="37">
        <v>0</v>
      </c>
      <c r="CV83" s="37">
        <v>0</v>
      </c>
      <c r="CW83" s="37">
        <v>0</v>
      </c>
      <c r="CX83" s="37">
        <v>0</v>
      </c>
      <c r="CY83" s="37">
        <v>0</v>
      </c>
      <c r="CZ83" s="37">
        <v>0</v>
      </c>
      <c r="DA83" s="37">
        <v>0</v>
      </c>
      <c r="DB83" s="37">
        <v>0</v>
      </c>
      <c r="DC83" s="37">
        <v>0</v>
      </c>
      <c r="DE83" s="45">
        <f t="shared" si="44"/>
        <v>0</v>
      </c>
      <c r="DF83" s="45">
        <f t="shared" si="40"/>
        <v>0</v>
      </c>
      <c r="DG83">
        <f t="shared" si="43"/>
        <v>21</v>
      </c>
      <c r="DH83">
        <v>0</v>
      </c>
    </row>
    <row r="84" spans="1:112" ht="15" customHeight="1">
      <c r="A84" s="123">
        <v>72</v>
      </c>
      <c r="B84" s="5" t="str">
        <f>$B$78&amp;"6."</f>
        <v>F.6.</v>
      </c>
      <c r="C84" s="163" t="s">
        <v>41</v>
      </c>
      <c r="D84" s="6"/>
      <c r="E84" s="191">
        <v>0.21</v>
      </c>
      <c r="F84" s="34">
        <f>H84+NPV(FD,I84:INDEX(I84:DC84,PAL))</f>
        <v>0</v>
      </c>
      <c r="G84" s="34">
        <f>SUMIF($H$5:$DC$5,"&lt;="&amp;PAL,$H84:$DC84)</f>
        <v>0</v>
      </c>
      <c r="H84" s="37">
        <v>0</v>
      </c>
      <c r="I84" s="37">
        <v>0</v>
      </c>
      <c r="J84" s="37">
        <v>0</v>
      </c>
      <c r="K84" s="37">
        <v>0</v>
      </c>
      <c r="L84" s="37">
        <v>0</v>
      </c>
      <c r="M84" s="37">
        <v>0</v>
      </c>
      <c r="N84" s="37">
        <v>0</v>
      </c>
      <c r="O84" s="37">
        <v>0</v>
      </c>
      <c r="P84" s="37">
        <v>0</v>
      </c>
      <c r="Q84" s="37">
        <v>0</v>
      </c>
      <c r="R84" s="37">
        <v>0</v>
      </c>
      <c r="S84" s="37">
        <v>0</v>
      </c>
      <c r="T84" s="37">
        <v>0</v>
      </c>
      <c r="U84" s="37">
        <v>0</v>
      </c>
      <c r="V84" s="37">
        <v>0</v>
      </c>
      <c r="W84" s="37">
        <v>0</v>
      </c>
      <c r="X84" s="37">
        <v>0</v>
      </c>
      <c r="Y84" s="37">
        <v>0</v>
      </c>
      <c r="Z84" s="37">
        <v>0</v>
      </c>
      <c r="AA84" s="37">
        <v>0</v>
      </c>
      <c r="AB84" s="37">
        <v>0</v>
      </c>
      <c r="AC84" s="37">
        <v>0</v>
      </c>
      <c r="AD84" s="37">
        <v>0</v>
      </c>
      <c r="AE84" s="37">
        <v>0</v>
      </c>
      <c r="AF84" s="37">
        <v>0</v>
      </c>
      <c r="AG84" s="37">
        <v>0</v>
      </c>
      <c r="AH84" s="37">
        <v>0</v>
      </c>
      <c r="AI84" s="37">
        <v>0</v>
      </c>
      <c r="AJ84" s="37">
        <v>0</v>
      </c>
      <c r="AK84" s="37">
        <v>0</v>
      </c>
      <c r="AL84" s="37">
        <v>0</v>
      </c>
      <c r="AM84" s="37">
        <v>0</v>
      </c>
      <c r="AN84" s="37">
        <v>0</v>
      </c>
      <c r="AO84" s="37">
        <v>0</v>
      </c>
      <c r="AP84" s="37">
        <v>0</v>
      </c>
      <c r="AQ84" s="37">
        <v>0</v>
      </c>
      <c r="AR84" s="37">
        <v>0</v>
      </c>
      <c r="AS84" s="37">
        <v>0</v>
      </c>
      <c r="AT84" s="37">
        <v>0</v>
      </c>
      <c r="AU84" s="37">
        <v>0</v>
      </c>
      <c r="AV84" s="37">
        <v>0</v>
      </c>
      <c r="AW84" s="37">
        <v>0</v>
      </c>
      <c r="AX84" s="37">
        <v>0</v>
      </c>
      <c r="AY84" s="37">
        <v>0</v>
      </c>
      <c r="AZ84" s="37">
        <v>0</v>
      </c>
      <c r="BA84" s="37">
        <v>0</v>
      </c>
      <c r="BB84" s="37">
        <v>0</v>
      </c>
      <c r="BC84" s="37">
        <v>0</v>
      </c>
      <c r="BD84" s="37">
        <v>0</v>
      </c>
      <c r="BE84" s="37">
        <v>0</v>
      </c>
      <c r="BF84" s="37">
        <v>0</v>
      </c>
      <c r="BG84" s="37">
        <v>0</v>
      </c>
      <c r="BH84" s="37">
        <v>0</v>
      </c>
      <c r="BI84" s="37">
        <v>0</v>
      </c>
      <c r="BJ84" s="37">
        <v>0</v>
      </c>
      <c r="BK84" s="37">
        <v>0</v>
      </c>
      <c r="BL84" s="37">
        <v>0</v>
      </c>
      <c r="BM84" s="37">
        <v>0</v>
      </c>
      <c r="BN84" s="37">
        <v>0</v>
      </c>
      <c r="BO84" s="37">
        <v>0</v>
      </c>
      <c r="BP84" s="37">
        <v>0</v>
      </c>
      <c r="BQ84" s="37">
        <v>0</v>
      </c>
      <c r="BR84" s="37">
        <v>0</v>
      </c>
      <c r="BS84" s="37">
        <v>0</v>
      </c>
      <c r="BT84" s="37">
        <v>0</v>
      </c>
      <c r="BU84" s="37">
        <v>0</v>
      </c>
      <c r="BV84" s="37">
        <v>0</v>
      </c>
      <c r="BW84" s="37">
        <v>0</v>
      </c>
      <c r="BX84" s="37">
        <v>0</v>
      </c>
      <c r="BY84" s="37">
        <v>0</v>
      </c>
      <c r="BZ84" s="37">
        <v>0</v>
      </c>
      <c r="CA84" s="37">
        <v>0</v>
      </c>
      <c r="CB84" s="37">
        <v>0</v>
      </c>
      <c r="CC84" s="37">
        <v>0</v>
      </c>
      <c r="CD84" s="37">
        <v>0</v>
      </c>
      <c r="CE84" s="37">
        <v>0</v>
      </c>
      <c r="CF84" s="37">
        <v>0</v>
      </c>
      <c r="CG84" s="37">
        <v>0</v>
      </c>
      <c r="CH84" s="37">
        <v>0</v>
      </c>
      <c r="CI84" s="37">
        <v>0</v>
      </c>
      <c r="CJ84" s="37">
        <v>0</v>
      </c>
      <c r="CK84" s="37">
        <v>0</v>
      </c>
      <c r="CL84" s="37">
        <v>0</v>
      </c>
      <c r="CM84" s="37">
        <v>0</v>
      </c>
      <c r="CN84" s="37">
        <v>0</v>
      </c>
      <c r="CO84" s="37">
        <v>0</v>
      </c>
      <c r="CP84" s="37">
        <v>0</v>
      </c>
      <c r="CQ84" s="37">
        <v>0</v>
      </c>
      <c r="CR84" s="37">
        <v>0</v>
      </c>
      <c r="CS84" s="37">
        <v>0</v>
      </c>
      <c r="CT84" s="37">
        <v>0</v>
      </c>
      <c r="CU84" s="37">
        <v>0</v>
      </c>
      <c r="CV84" s="37">
        <v>0</v>
      </c>
      <c r="CW84" s="37">
        <v>0</v>
      </c>
      <c r="CX84" s="37">
        <v>0</v>
      </c>
      <c r="CY84" s="37">
        <v>0</v>
      </c>
      <c r="CZ84" s="37">
        <v>0</v>
      </c>
      <c r="DA84" s="37">
        <v>0</v>
      </c>
      <c r="DB84" s="37">
        <v>0</v>
      </c>
      <c r="DC84" s="37">
        <v>0</v>
      </c>
      <c r="DE84" s="45">
        <f t="shared" si="44"/>
        <v>0</v>
      </c>
      <c r="DF84" s="45">
        <f t="shared" si="40"/>
        <v>0</v>
      </c>
      <c r="DG84">
        <f t="shared" si="43"/>
        <v>21</v>
      </c>
      <c r="DH84">
        <v>0</v>
      </c>
    </row>
    <row r="85" spans="1:112" ht="15" customHeight="1">
      <c r="A85" s="123">
        <v>73</v>
      </c>
      <c r="B85" s="5" t="str">
        <f>$B$78&amp;"7."</f>
        <v>F.7.</v>
      </c>
      <c r="C85" s="163" t="s">
        <v>41</v>
      </c>
      <c r="D85" s="6"/>
      <c r="E85" s="191">
        <v>0.21</v>
      </c>
      <c r="F85" s="34">
        <f>H85+NPV(FD,I85:INDEX(I85:DC85,PAL))</f>
        <v>0</v>
      </c>
      <c r="G85" s="34">
        <f>SUMIF($H$5:$DC$5,"&lt;="&amp;PAL,$H85:$DC85)</f>
        <v>0</v>
      </c>
      <c r="H85" s="37">
        <v>0</v>
      </c>
      <c r="I85" s="37">
        <v>0</v>
      </c>
      <c r="J85" s="37">
        <v>0</v>
      </c>
      <c r="K85" s="37">
        <v>0</v>
      </c>
      <c r="L85" s="37">
        <v>0</v>
      </c>
      <c r="M85" s="37">
        <v>0</v>
      </c>
      <c r="N85" s="37">
        <v>0</v>
      </c>
      <c r="O85" s="37">
        <v>0</v>
      </c>
      <c r="P85" s="37">
        <v>0</v>
      </c>
      <c r="Q85" s="37">
        <v>0</v>
      </c>
      <c r="R85" s="37">
        <v>0</v>
      </c>
      <c r="S85" s="37">
        <v>0</v>
      </c>
      <c r="T85" s="37">
        <v>0</v>
      </c>
      <c r="U85" s="37">
        <v>0</v>
      </c>
      <c r="V85" s="37">
        <v>0</v>
      </c>
      <c r="W85" s="37">
        <v>0</v>
      </c>
      <c r="X85" s="37">
        <v>0</v>
      </c>
      <c r="Y85" s="37">
        <v>0</v>
      </c>
      <c r="Z85" s="37">
        <v>0</v>
      </c>
      <c r="AA85" s="37">
        <v>0</v>
      </c>
      <c r="AB85" s="37">
        <v>0</v>
      </c>
      <c r="AC85" s="37">
        <v>0</v>
      </c>
      <c r="AD85" s="37">
        <v>0</v>
      </c>
      <c r="AE85" s="37">
        <v>0</v>
      </c>
      <c r="AF85" s="37">
        <v>0</v>
      </c>
      <c r="AG85" s="37">
        <v>0</v>
      </c>
      <c r="AH85" s="37">
        <v>0</v>
      </c>
      <c r="AI85" s="37">
        <v>0</v>
      </c>
      <c r="AJ85" s="37">
        <v>0</v>
      </c>
      <c r="AK85" s="37">
        <v>0</v>
      </c>
      <c r="AL85" s="37">
        <v>0</v>
      </c>
      <c r="AM85" s="37">
        <v>0</v>
      </c>
      <c r="AN85" s="37">
        <v>0</v>
      </c>
      <c r="AO85" s="37">
        <v>0</v>
      </c>
      <c r="AP85" s="37">
        <v>0</v>
      </c>
      <c r="AQ85" s="37">
        <v>0</v>
      </c>
      <c r="AR85" s="37">
        <v>0</v>
      </c>
      <c r="AS85" s="37">
        <v>0</v>
      </c>
      <c r="AT85" s="37">
        <v>0</v>
      </c>
      <c r="AU85" s="37">
        <v>0</v>
      </c>
      <c r="AV85" s="37">
        <v>0</v>
      </c>
      <c r="AW85" s="37">
        <v>0</v>
      </c>
      <c r="AX85" s="37">
        <v>0</v>
      </c>
      <c r="AY85" s="37">
        <v>0</v>
      </c>
      <c r="AZ85" s="37">
        <v>0</v>
      </c>
      <c r="BA85" s="37">
        <v>0</v>
      </c>
      <c r="BB85" s="37">
        <v>0</v>
      </c>
      <c r="BC85" s="37">
        <v>0</v>
      </c>
      <c r="BD85" s="37">
        <v>0</v>
      </c>
      <c r="BE85" s="37">
        <v>0</v>
      </c>
      <c r="BF85" s="37">
        <v>0</v>
      </c>
      <c r="BG85" s="37">
        <v>0</v>
      </c>
      <c r="BH85" s="37">
        <v>0</v>
      </c>
      <c r="BI85" s="37">
        <v>0</v>
      </c>
      <c r="BJ85" s="37">
        <v>0</v>
      </c>
      <c r="BK85" s="37">
        <v>0</v>
      </c>
      <c r="BL85" s="37">
        <v>0</v>
      </c>
      <c r="BM85" s="37">
        <v>0</v>
      </c>
      <c r="BN85" s="37">
        <v>0</v>
      </c>
      <c r="BO85" s="37">
        <v>0</v>
      </c>
      <c r="BP85" s="37">
        <v>0</v>
      </c>
      <c r="BQ85" s="37">
        <v>0</v>
      </c>
      <c r="BR85" s="37">
        <v>0</v>
      </c>
      <c r="BS85" s="37">
        <v>0</v>
      </c>
      <c r="BT85" s="37">
        <v>0</v>
      </c>
      <c r="BU85" s="37">
        <v>0</v>
      </c>
      <c r="BV85" s="37">
        <v>0</v>
      </c>
      <c r="BW85" s="37">
        <v>0</v>
      </c>
      <c r="BX85" s="37">
        <v>0</v>
      </c>
      <c r="BY85" s="37">
        <v>0</v>
      </c>
      <c r="BZ85" s="37">
        <v>0</v>
      </c>
      <c r="CA85" s="37">
        <v>0</v>
      </c>
      <c r="CB85" s="37">
        <v>0</v>
      </c>
      <c r="CC85" s="37">
        <v>0</v>
      </c>
      <c r="CD85" s="37">
        <v>0</v>
      </c>
      <c r="CE85" s="37">
        <v>0</v>
      </c>
      <c r="CF85" s="37">
        <v>0</v>
      </c>
      <c r="CG85" s="37">
        <v>0</v>
      </c>
      <c r="CH85" s="37">
        <v>0</v>
      </c>
      <c r="CI85" s="37">
        <v>0</v>
      </c>
      <c r="CJ85" s="37">
        <v>0</v>
      </c>
      <c r="CK85" s="37">
        <v>0</v>
      </c>
      <c r="CL85" s="37">
        <v>0</v>
      </c>
      <c r="CM85" s="37">
        <v>0</v>
      </c>
      <c r="CN85" s="37">
        <v>0</v>
      </c>
      <c r="CO85" s="37">
        <v>0</v>
      </c>
      <c r="CP85" s="37">
        <v>0</v>
      </c>
      <c r="CQ85" s="37">
        <v>0</v>
      </c>
      <c r="CR85" s="37">
        <v>0</v>
      </c>
      <c r="CS85" s="37">
        <v>0</v>
      </c>
      <c r="CT85" s="37">
        <v>0</v>
      </c>
      <c r="CU85" s="37">
        <v>0</v>
      </c>
      <c r="CV85" s="37">
        <v>0</v>
      </c>
      <c r="CW85" s="37">
        <v>0</v>
      </c>
      <c r="CX85" s="37">
        <v>0</v>
      </c>
      <c r="CY85" s="37">
        <v>0</v>
      </c>
      <c r="CZ85" s="37">
        <v>0</v>
      </c>
      <c r="DA85" s="37">
        <v>0</v>
      </c>
      <c r="DB85" s="37">
        <v>0</v>
      </c>
      <c r="DC85" s="37">
        <v>0</v>
      </c>
      <c r="DE85" s="45">
        <f t="shared" si="44"/>
        <v>0</v>
      </c>
      <c r="DF85" s="45">
        <f t="shared" si="40"/>
        <v>0</v>
      </c>
      <c r="DG85">
        <f t="shared" si="43"/>
        <v>21</v>
      </c>
      <c r="DH85">
        <v>0</v>
      </c>
    </row>
    <row r="86" spans="1:112" ht="15" customHeight="1">
      <c r="A86" s="123">
        <v>74</v>
      </c>
      <c r="B86" s="5" t="str">
        <f>$B$78&amp;"8."</f>
        <v>F.8.</v>
      </c>
      <c r="C86" s="163" t="s">
        <v>41</v>
      </c>
      <c r="D86" s="6"/>
      <c r="E86" s="191">
        <v>0.21</v>
      </c>
      <c r="F86" s="34">
        <f>H86+NPV(FD,I86:INDEX(I86:DC86,PAL))</f>
        <v>0</v>
      </c>
      <c r="G86" s="34">
        <f>SUMIF($H$5:$DC$5,"&lt;="&amp;PAL,$H86:$DC86)</f>
        <v>0</v>
      </c>
      <c r="H86" s="37">
        <v>0</v>
      </c>
      <c r="I86" s="37">
        <v>0</v>
      </c>
      <c r="J86" s="37">
        <v>0</v>
      </c>
      <c r="K86" s="37">
        <v>0</v>
      </c>
      <c r="L86" s="37">
        <v>0</v>
      </c>
      <c r="M86" s="37">
        <v>0</v>
      </c>
      <c r="N86" s="37">
        <v>0</v>
      </c>
      <c r="O86" s="37">
        <v>0</v>
      </c>
      <c r="P86" s="37">
        <v>0</v>
      </c>
      <c r="Q86" s="37">
        <v>0</v>
      </c>
      <c r="R86" s="37">
        <v>0</v>
      </c>
      <c r="S86" s="37">
        <v>0</v>
      </c>
      <c r="T86" s="37">
        <v>0</v>
      </c>
      <c r="U86" s="37">
        <v>0</v>
      </c>
      <c r="V86" s="37">
        <v>0</v>
      </c>
      <c r="W86" s="37">
        <v>0</v>
      </c>
      <c r="X86" s="37">
        <v>0</v>
      </c>
      <c r="Y86" s="37">
        <v>0</v>
      </c>
      <c r="Z86" s="37">
        <v>0</v>
      </c>
      <c r="AA86" s="37">
        <v>0</v>
      </c>
      <c r="AB86" s="37">
        <v>0</v>
      </c>
      <c r="AC86" s="37">
        <v>0</v>
      </c>
      <c r="AD86" s="37">
        <v>0</v>
      </c>
      <c r="AE86" s="37">
        <v>0</v>
      </c>
      <c r="AF86" s="37">
        <v>0</v>
      </c>
      <c r="AG86" s="37">
        <v>0</v>
      </c>
      <c r="AH86" s="37">
        <v>0</v>
      </c>
      <c r="AI86" s="37">
        <v>0</v>
      </c>
      <c r="AJ86" s="37">
        <v>0</v>
      </c>
      <c r="AK86" s="37">
        <v>0</v>
      </c>
      <c r="AL86" s="37">
        <v>0</v>
      </c>
      <c r="AM86" s="37">
        <v>0</v>
      </c>
      <c r="AN86" s="37">
        <v>0</v>
      </c>
      <c r="AO86" s="37">
        <v>0</v>
      </c>
      <c r="AP86" s="37">
        <v>0</v>
      </c>
      <c r="AQ86" s="37">
        <v>0</v>
      </c>
      <c r="AR86" s="37">
        <v>0</v>
      </c>
      <c r="AS86" s="37">
        <v>0</v>
      </c>
      <c r="AT86" s="37">
        <v>0</v>
      </c>
      <c r="AU86" s="37">
        <v>0</v>
      </c>
      <c r="AV86" s="37">
        <v>0</v>
      </c>
      <c r="AW86" s="37">
        <v>0</v>
      </c>
      <c r="AX86" s="37">
        <v>0</v>
      </c>
      <c r="AY86" s="37">
        <v>0</v>
      </c>
      <c r="AZ86" s="37">
        <v>0</v>
      </c>
      <c r="BA86" s="37">
        <v>0</v>
      </c>
      <c r="BB86" s="37">
        <v>0</v>
      </c>
      <c r="BC86" s="37">
        <v>0</v>
      </c>
      <c r="BD86" s="37">
        <v>0</v>
      </c>
      <c r="BE86" s="37">
        <v>0</v>
      </c>
      <c r="BF86" s="37">
        <v>0</v>
      </c>
      <c r="BG86" s="37">
        <v>0</v>
      </c>
      <c r="BH86" s="37">
        <v>0</v>
      </c>
      <c r="BI86" s="37">
        <v>0</v>
      </c>
      <c r="BJ86" s="37">
        <v>0</v>
      </c>
      <c r="BK86" s="37">
        <v>0</v>
      </c>
      <c r="BL86" s="37">
        <v>0</v>
      </c>
      <c r="BM86" s="37">
        <v>0</v>
      </c>
      <c r="BN86" s="37">
        <v>0</v>
      </c>
      <c r="BO86" s="37">
        <v>0</v>
      </c>
      <c r="BP86" s="37">
        <v>0</v>
      </c>
      <c r="BQ86" s="37">
        <v>0</v>
      </c>
      <c r="BR86" s="37">
        <v>0</v>
      </c>
      <c r="BS86" s="37">
        <v>0</v>
      </c>
      <c r="BT86" s="37">
        <v>0</v>
      </c>
      <c r="BU86" s="37">
        <v>0</v>
      </c>
      <c r="BV86" s="37">
        <v>0</v>
      </c>
      <c r="BW86" s="37">
        <v>0</v>
      </c>
      <c r="BX86" s="37">
        <v>0</v>
      </c>
      <c r="BY86" s="37">
        <v>0</v>
      </c>
      <c r="BZ86" s="37">
        <v>0</v>
      </c>
      <c r="CA86" s="37">
        <v>0</v>
      </c>
      <c r="CB86" s="37">
        <v>0</v>
      </c>
      <c r="CC86" s="37">
        <v>0</v>
      </c>
      <c r="CD86" s="37">
        <v>0</v>
      </c>
      <c r="CE86" s="37">
        <v>0</v>
      </c>
      <c r="CF86" s="37">
        <v>0</v>
      </c>
      <c r="CG86" s="37">
        <v>0</v>
      </c>
      <c r="CH86" s="37">
        <v>0</v>
      </c>
      <c r="CI86" s="37">
        <v>0</v>
      </c>
      <c r="CJ86" s="37">
        <v>0</v>
      </c>
      <c r="CK86" s="37">
        <v>0</v>
      </c>
      <c r="CL86" s="37">
        <v>0</v>
      </c>
      <c r="CM86" s="37">
        <v>0</v>
      </c>
      <c r="CN86" s="37">
        <v>0</v>
      </c>
      <c r="CO86" s="37">
        <v>0</v>
      </c>
      <c r="CP86" s="37">
        <v>0</v>
      </c>
      <c r="CQ86" s="37">
        <v>0</v>
      </c>
      <c r="CR86" s="37">
        <v>0</v>
      </c>
      <c r="CS86" s="37">
        <v>0</v>
      </c>
      <c r="CT86" s="37">
        <v>0</v>
      </c>
      <c r="CU86" s="37">
        <v>0</v>
      </c>
      <c r="CV86" s="37">
        <v>0</v>
      </c>
      <c r="CW86" s="37">
        <v>0</v>
      </c>
      <c r="CX86" s="37">
        <v>0</v>
      </c>
      <c r="CY86" s="37">
        <v>0</v>
      </c>
      <c r="CZ86" s="37">
        <v>0</v>
      </c>
      <c r="DA86" s="37">
        <v>0</v>
      </c>
      <c r="DB86" s="37">
        <v>0</v>
      </c>
      <c r="DC86" s="37">
        <v>0</v>
      </c>
      <c r="DE86" s="45">
        <f t="shared" si="44"/>
        <v>0</v>
      </c>
      <c r="DF86" s="45">
        <f t="shared" si="40"/>
        <v>0</v>
      </c>
      <c r="DG86">
        <f t="shared" si="43"/>
        <v>21</v>
      </c>
      <c r="DH86">
        <v>0</v>
      </c>
    </row>
    <row r="87" spans="1:112" ht="15" customHeight="1">
      <c r="A87" s="123">
        <v>75</v>
      </c>
      <c r="B87" s="5" t="str">
        <f>$B$78&amp;"9."</f>
        <v>F.9.</v>
      </c>
      <c r="C87" s="17" t="s">
        <v>154</v>
      </c>
      <c r="D87" s="5"/>
      <c r="E87" s="191">
        <v>0.21</v>
      </c>
      <c r="F87" s="34">
        <f>H87+NPV(FD,I87:INDEX(I87:DC87,PAL))</f>
        <v>0</v>
      </c>
      <c r="G87" s="34">
        <f>SUMIF($H$5:$DC$5,"&lt;="&amp;PAL,$H87:$DC87)</f>
        <v>0</v>
      </c>
      <c r="H87" s="166">
        <v>0</v>
      </c>
      <c r="I87" s="166">
        <v>0</v>
      </c>
      <c r="J87" s="166">
        <v>0</v>
      </c>
      <c r="K87" s="166">
        <v>0</v>
      </c>
      <c r="L87" s="166">
        <v>0</v>
      </c>
      <c r="M87" s="166">
        <v>0</v>
      </c>
      <c r="N87" s="166">
        <v>0</v>
      </c>
      <c r="O87" s="166">
        <v>0</v>
      </c>
      <c r="P87" s="166">
        <v>0</v>
      </c>
      <c r="Q87" s="166">
        <v>0</v>
      </c>
      <c r="R87" s="166">
        <v>0</v>
      </c>
      <c r="S87" s="167">
        <v>0</v>
      </c>
      <c r="T87" s="167">
        <v>0</v>
      </c>
      <c r="U87" s="167">
        <v>0</v>
      </c>
      <c r="V87" s="167">
        <v>0</v>
      </c>
      <c r="W87" s="167">
        <v>0</v>
      </c>
      <c r="X87" s="167">
        <v>0</v>
      </c>
      <c r="Y87" s="167">
        <v>0</v>
      </c>
      <c r="Z87" s="167">
        <v>0</v>
      </c>
      <c r="AA87" s="167">
        <v>0</v>
      </c>
      <c r="AB87" s="167">
        <v>0</v>
      </c>
      <c r="AC87" s="167">
        <v>0</v>
      </c>
      <c r="AD87" s="167">
        <v>0</v>
      </c>
      <c r="AE87" s="167">
        <v>0</v>
      </c>
      <c r="AF87" s="167">
        <v>0</v>
      </c>
      <c r="AG87" s="167">
        <v>0</v>
      </c>
      <c r="AH87" s="167">
        <v>0</v>
      </c>
      <c r="AI87" s="167">
        <v>0</v>
      </c>
      <c r="AJ87" s="167">
        <v>0</v>
      </c>
      <c r="AK87" s="167">
        <v>0</v>
      </c>
      <c r="AL87" s="167">
        <v>0</v>
      </c>
      <c r="AM87" s="167">
        <v>0</v>
      </c>
      <c r="AN87" s="167">
        <v>0</v>
      </c>
      <c r="AO87" s="167">
        <v>0</v>
      </c>
      <c r="AP87" s="167">
        <v>0</v>
      </c>
      <c r="AQ87" s="167">
        <v>0</v>
      </c>
      <c r="AR87" s="167">
        <v>0</v>
      </c>
      <c r="AS87" s="167">
        <v>0</v>
      </c>
      <c r="AT87" s="167">
        <v>0</v>
      </c>
      <c r="AU87" s="167">
        <v>0</v>
      </c>
      <c r="AV87" s="167">
        <v>0</v>
      </c>
      <c r="AW87" s="167">
        <v>0</v>
      </c>
      <c r="AX87" s="167">
        <v>0</v>
      </c>
      <c r="AY87" s="167">
        <v>0</v>
      </c>
      <c r="AZ87" s="167">
        <v>0</v>
      </c>
      <c r="BA87" s="167">
        <v>0</v>
      </c>
      <c r="BB87" s="167">
        <v>0</v>
      </c>
      <c r="BC87" s="167">
        <v>0</v>
      </c>
      <c r="BD87" s="167">
        <v>0</v>
      </c>
      <c r="BE87" s="167">
        <v>0</v>
      </c>
      <c r="BF87" s="167">
        <v>0</v>
      </c>
      <c r="BG87" s="167">
        <v>0</v>
      </c>
      <c r="BH87" s="167">
        <v>0</v>
      </c>
      <c r="BI87" s="167">
        <v>0</v>
      </c>
      <c r="BJ87" s="167">
        <v>0</v>
      </c>
      <c r="BK87" s="167">
        <v>0</v>
      </c>
      <c r="BL87" s="167">
        <v>0</v>
      </c>
      <c r="BM87" s="167">
        <v>0</v>
      </c>
      <c r="BN87" s="167">
        <v>0</v>
      </c>
      <c r="BO87" s="167">
        <v>0</v>
      </c>
      <c r="BP87" s="167">
        <v>0</v>
      </c>
      <c r="BQ87" s="167">
        <v>0</v>
      </c>
      <c r="BR87" s="167">
        <v>0</v>
      </c>
      <c r="BS87" s="167">
        <v>0</v>
      </c>
      <c r="BT87" s="167">
        <v>0</v>
      </c>
      <c r="BU87" s="167">
        <v>0</v>
      </c>
      <c r="BV87" s="167">
        <v>0</v>
      </c>
      <c r="BW87" s="167">
        <v>0</v>
      </c>
      <c r="BX87" s="167">
        <v>0</v>
      </c>
      <c r="BY87" s="167">
        <v>0</v>
      </c>
      <c r="BZ87" s="167">
        <v>0</v>
      </c>
      <c r="CA87" s="167">
        <v>0</v>
      </c>
      <c r="CB87" s="167">
        <v>0</v>
      </c>
      <c r="CC87" s="167">
        <v>0</v>
      </c>
      <c r="CD87" s="167">
        <v>0</v>
      </c>
      <c r="CE87" s="167">
        <v>0</v>
      </c>
      <c r="CF87" s="167">
        <v>0</v>
      </c>
      <c r="CG87" s="167">
        <v>0</v>
      </c>
      <c r="CH87" s="167">
        <v>0</v>
      </c>
      <c r="CI87" s="167">
        <v>0</v>
      </c>
      <c r="CJ87" s="167">
        <v>0</v>
      </c>
      <c r="CK87" s="167">
        <v>0</v>
      </c>
      <c r="CL87" s="167">
        <v>0</v>
      </c>
      <c r="CM87" s="167">
        <v>0</v>
      </c>
      <c r="CN87" s="167">
        <v>0</v>
      </c>
      <c r="CO87" s="167">
        <v>0</v>
      </c>
      <c r="CP87" s="167">
        <v>0</v>
      </c>
      <c r="CQ87" s="167">
        <v>0</v>
      </c>
      <c r="CR87" s="167">
        <v>0</v>
      </c>
      <c r="CS87" s="167">
        <v>0</v>
      </c>
      <c r="CT87" s="167">
        <v>0</v>
      </c>
      <c r="CU87" s="167">
        <v>0</v>
      </c>
      <c r="CV87" s="167">
        <v>0</v>
      </c>
      <c r="CW87" s="167">
        <v>0</v>
      </c>
      <c r="CX87" s="167">
        <v>0</v>
      </c>
      <c r="CY87" s="167">
        <v>0</v>
      </c>
      <c r="CZ87" s="167">
        <v>0</v>
      </c>
      <c r="DA87" s="167">
        <v>0</v>
      </c>
      <c r="DB87" s="167">
        <v>0</v>
      </c>
      <c r="DC87" s="167">
        <v>0</v>
      </c>
      <c r="DE87" s="45">
        <f t="shared" si="44"/>
        <v>0</v>
      </c>
      <c r="DF87" s="45">
        <f t="shared" si="40"/>
        <v>0</v>
      </c>
      <c r="DG87">
        <f t="shared" si="43"/>
        <v>21</v>
      </c>
      <c r="DH87">
        <v>0</v>
      </c>
    </row>
    <row r="88" spans="1:112" ht="15" customHeight="1">
      <c r="A88" s="123">
        <v>76</v>
      </c>
      <c r="B88" s="5" t="str">
        <f>$B$78&amp;"L."</f>
        <v>F.L.</v>
      </c>
      <c r="C88" s="17" t="s">
        <v>15</v>
      </c>
      <c r="D88" s="5"/>
      <c r="E88" s="191">
        <v>0.21</v>
      </c>
      <c r="F88" s="34">
        <f>H88+NPV(FD,I88:INDEX(I88:DC88,PAL))</f>
        <v>0</v>
      </c>
      <c r="G88" s="34">
        <f>SUMIF($H$5:$DC$5,"&lt;="&amp;PAL,$H88:$DC88)</f>
        <v>0</v>
      </c>
      <c r="H88" s="166">
        <v>0</v>
      </c>
      <c r="I88" s="166">
        <v>0</v>
      </c>
      <c r="J88" s="166">
        <v>0</v>
      </c>
      <c r="K88" s="166">
        <v>0</v>
      </c>
      <c r="L88" s="166">
        <v>0</v>
      </c>
      <c r="M88" s="166">
        <v>0</v>
      </c>
      <c r="N88" s="166">
        <v>0</v>
      </c>
      <c r="O88" s="166">
        <v>0</v>
      </c>
      <c r="P88" s="166">
        <v>0</v>
      </c>
      <c r="Q88" s="166">
        <v>0</v>
      </c>
      <c r="R88" s="166">
        <v>0</v>
      </c>
      <c r="S88" s="166">
        <v>0</v>
      </c>
      <c r="T88" s="166">
        <v>0</v>
      </c>
      <c r="U88" s="166">
        <v>0</v>
      </c>
      <c r="V88" s="166">
        <v>0</v>
      </c>
      <c r="W88" s="166">
        <v>0</v>
      </c>
      <c r="X88" s="166">
        <v>0</v>
      </c>
      <c r="Y88" s="166">
        <v>0</v>
      </c>
      <c r="Z88" s="166">
        <v>0</v>
      </c>
      <c r="AA88" s="166">
        <v>0</v>
      </c>
      <c r="AB88" s="166">
        <v>0</v>
      </c>
      <c r="AC88" s="166">
        <v>0</v>
      </c>
      <c r="AD88" s="166">
        <v>0</v>
      </c>
      <c r="AE88" s="166">
        <v>0</v>
      </c>
      <c r="AF88" s="166">
        <v>0</v>
      </c>
      <c r="AG88" s="166">
        <v>0</v>
      </c>
      <c r="AH88" s="166">
        <v>0</v>
      </c>
      <c r="AI88" s="166">
        <v>0</v>
      </c>
      <c r="AJ88" s="166">
        <v>0</v>
      </c>
      <c r="AK88" s="166">
        <v>0</v>
      </c>
      <c r="AL88" s="166">
        <v>0</v>
      </c>
      <c r="AM88" s="166">
        <v>0</v>
      </c>
      <c r="AN88" s="166">
        <v>0</v>
      </c>
      <c r="AO88" s="166">
        <v>0</v>
      </c>
      <c r="AP88" s="166">
        <v>0</v>
      </c>
      <c r="AQ88" s="167">
        <v>0</v>
      </c>
      <c r="AR88" s="166">
        <v>0</v>
      </c>
      <c r="AS88" s="166">
        <v>0</v>
      </c>
      <c r="AT88" s="166">
        <v>0</v>
      </c>
      <c r="AU88" s="166">
        <v>0</v>
      </c>
      <c r="AV88" s="166">
        <v>0</v>
      </c>
      <c r="AW88" s="166">
        <v>0</v>
      </c>
      <c r="AX88" s="166">
        <v>0</v>
      </c>
      <c r="AY88" s="166">
        <v>0</v>
      </c>
      <c r="AZ88" s="166">
        <v>0</v>
      </c>
      <c r="BA88" s="166">
        <v>0</v>
      </c>
      <c r="BB88" s="166">
        <v>0</v>
      </c>
      <c r="BC88" s="166">
        <v>0</v>
      </c>
      <c r="BD88" s="166">
        <v>0</v>
      </c>
      <c r="BE88" s="166">
        <v>0</v>
      </c>
      <c r="BF88" s="166">
        <v>0</v>
      </c>
      <c r="BG88" s="166">
        <v>0</v>
      </c>
      <c r="BH88" s="166">
        <v>0</v>
      </c>
      <c r="BI88" s="166">
        <v>0</v>
      </c>
      <c r="BJ88" s="166">
        <v>0</v>
      </c>
      <c r="BK88" s="166">
        <v>0</v>
      </c>
      <c r="BL88" s="166">
        <v>0</v>
      </c>
      <c r="BM88" s="166">
        <v>0</v>
      </c>
      <c r="BN88" s="166">
        <v>0</v>
      </c>
      <c r="BO88" s="166">
        <v>0</v>
      </c>
      <c r="BP88" s="166">
        <v>0</v>
      </c>
      <c r="BQ88" s="166">
        <v>0</v>
      </c>
      <c r="BR88" s="166">
        <v>0</v>
      </c>
      <c r="BS88" s="166">
        <v>0</v>
      </c>
      <c r="BT88" s="166">
        <v>0</v>
      </c>
      <c r="BU88" s="166">
        <v>0</v>
      </c>
      <c r="BV88" s="166">
        <v>0</v>
      </c>
      <c r="BW88" s="166">
        <v>0</v>
      </c>
      <c r="BX88" s="166">
        <v>0</v>
      </c>
      <c r="BY88" s="166">
        <v>0</v>
      </c>
      <c r="BZ88" s="166">
        <v>0</v>
      </c>
      <c r="CA88" s="166">
        <v>0</v>
      </c>
      <c r="CB88" s="166">
        <v>0</v>
      </c>
      <c r="CC88" s="166">
        <v>0</v>
      </c>
      <c r="CD88" s="166">
        <v>0</v>
      </c>
      <c r="CE88" s="166">
        <v>0</v>
      </c>
      <c r="CF88" s="166">
        <v>0</v>
      </c>
      <c r="CG88" s="166">
        <v>0</v>
      </c>
      <c r="CH88" s="166">
        <v>0</v>
      </c>
      <c r="CI88" s="166">
        <v>0</v>
      </c>
      <c r="CJ88" s="166">
        <v>0</v>
      </c>
      <c r="CK88" s="166">
        <v>0</v>
      </c>
      <c r="CL88" s="166">
        <v>0</v>
      </c>
      <c r="CM88" s="166">
        <v>0</v>
      </c>
      <c r="CN88" s="166">
        <v>0</v>
      </c>
      <c r="CO88" s="166">
        <v>0</v>
      </c>
      <c r="CP88" s="166">
        <v>0</v>
      </c>
      <c r="CQ88" s="166">
        <v>0</v>
      </c>
      <c r="CR88" s="166">
        <v>0</v>
      </c>
      <c r="CS88" s="166">
        <v>0</v>
      </c>
      <c r="CT88" s="166">
        <v>0</v>
      </c>
      <c r="CU88" s="166">
        <v>0</v>
      </c>
      <c r="CV88" s="166">
        <v>0</v>
      </c>
      <c r="CW88" s="166">
        <v>0</v>
      </c>
      <c r="CX88" s="166">
        <v>0</v>
      </c>
      <c r="CY88" s="166">
        <v>0</v>
      </c>
      <c r="CZ88" s="166">
        <v>0</v>
      </c>
      <c r="DA88" s="166">
        <v>0</v>
      </c>
      <c r="DB88" s="166">
        <v>0</v>
      </c>
      <c r="DC88" s="167">
        <v>0</v>
      </c>
      <c r="DE88" s="45">
        <f t="shared" si="44"/>
        <v>0</v>
      </c>
      <c r="DF88" s="45">
        <f t="shared" si="40"/>
        <v>0</v>
      </c>
      <c r="DG88">
        <f t="shared" si="43"/>
        <v>21</v>
      </c>
      <c r="DH88">
        <f>DG88/(100+DG88)</f>
        <v>0.17355371900826447</v>
      </c>
    </row>
    <row r="89" spans="1:112" ht="14.25" customHeight="1">
      <c r="A89" s="123">
        <v>77</v>
      </c>
      <c r="B89" s="5" t="s">
        <v>25</v>
      </c>
      <c r="C89" s="15" t="s">
        <v>256</v>
      </c>
      <c r="E89" s="5"/>
      <c r="F89" s="11">
        <f>SUM(F90:F99)</f>
        <v>0</v>
      </c>
      <c r="G89" s="34">
        <f>SUMIF($H$5:$DC$5,"&lt;="&amp;PAL,$H89:$DC89)</f>
        <v>0</v>
      </c>
      <c r="H89" s="11">
        <f t="shared" ref="H89:BR89" si="45">SUM(H90:H99)</f>
        <v>0</v>
      </c>
      <c r="I89" s="11">
        <f t="shared" si="45"/>
        <v>0</v>
      </c>
      <c r="J89" s="11">
        <f t="shared" si="45"/>
        <v>0</v>
      </c>
      <c r="K89" s="11">
        <f t="shared" si="45"/>
        <v>0</v>
      </c>
      <c r="L89" s="11">
        <f t="shared" si="45"/>
        <v>0</v>
      </c>
      <c r="M89" s="11">
        <f t="shared" si="45"/>
        <v>0</v>
      </c>
      <c r="N89" s="11">
        <f t="shared" si="45"/>
        <v>0</v>
      </c>
      <c r="O89" s="11">
        <f t="shared" si="45"/>
        <v>0</v>
      </c>
      <c r="P89" s="11">
        <f t="shared" si="45"/>
        <v>0</v>
      </c>
      <c r="Q89" s="11">
        <f t="shared" si="45"/>
        <v>0</v>
      </c>
      <c r="R89" s="11">
        <f t="shared" si="45"/>
        <v>0</v>
      </c>
      <c r="S89" s="11">
        <f t="shared" si="45"/>
        <v>0</v>
      </c>
      <c r="T89" s="11">
        <f t="shared" si="45"/>
        <v>0</v>
      </c>
      <c r="U89" s="11">
        <f t="shared" si="45"/>
        <v>0</v>
      </c>
      <c r="V89" s="11">
        <f t="shared" si="45"/>
        <v>0</v>
      </c>
      <c r="W89" s="11">
        <f t="shared" si="45"/>
        <v>0</v>
      </c>
      <c r="X89" s="11">
        <f t="shared" si="45"/>
        <v>0</v>
      </c>
      <c r="Y89" s="11">
        <f t="shared" si="45"/>
        <v>0</v>
      </c>
      <c r="Z89" s="11">
        <f t="shared" si="45"/>
        <v>0</v>
      </c>
      <c r="AA89" s="11">
        <f t="shared" si="45"/>
        <v>0</v>
      </c>
      <c r="AB89" s="11">
        <f t="shared" si="45"/>
        <v>0</v>
      </c>
      <c r="AC89" s="11">
        <f t="shared" si="45"/>
        <v>0</v>
      </c>
      <c r="AD89" s="11">
        <f t="shared" si="45"/>
        <v>0</v>
      </c>
      <c r="AE89" s="11">
        <f t="shared" si="45"/>
        <v>0</v>
      </c>
      <c r="AF89" s="11">
        <f t="shared" si="45"/>
        <v>0</v>
      </c>
      <c r="AG89" s="11">
        <f t="shared" si="45"/>
        <v>0</v>
      </c>
      <c r="AH89" s="11">
        <f t="shared" si="45"/>
        <v>0</v>
      </c>
      <c r="AI89" s="11">
        <f t="shared" si="45"/>
        <v>0</v>
      </c>
      <c r="AJ89" s="11">
        <f t="shared" si="45"/>
        <v>0</v>
      </c>
      <c r="AK89" s="11">
        <f t="shared" si="45"/>
        <v>0</v>
      </c>
      <c r="AL89" s="11">
        <f t="shared" si="45"/>
        <v>0</v>
      </c>
      <c r="AM89" s="11">
        <f t="shared" si="45"/>
        <v>0</v>
      </c>
      <c r="AN89" s="11">
        <f t="shared" si="45"/>
        <v>0</v>
      </c>
      <c r="AO89" s="11">
        <f t="shared" si="45"/>
        <v>0</v>
      </c>
      <c r="AP89" s="11">
        <f t="shared" si="45"/>
        <v>0</v>
      </c>
      <c r="AQ89" s="11">
        <f t="shared" si="45"/>
        <v>0</v>
      </c>
      <c r="AR89" s="11">
        <f t="shared" si="45"/>
        <v>0</v>
      </c>
      <c r="AS89" s="11">
        <f t="shared" si="45"/>
        <v>0</v>
      </c>
      <c r="AT89" s="11">
        <f t="shared" si="45"/>
        <v>0</v>
      </c>
      <c r="AU89" s="11">
        <f t="shared" si="45"/>
        <v>0</v>
      </c>
      <c r="AV89" s="11">
        <f t="shared" si="45"/>
        <v>0</v>
      </c>
      <c r="AW89" s="11">
        <f t="shared" si="45"/>
        <v>0</v>
      </c>
      <c r="AX89" s="11">
        <f t="shared" si="45"/>
        <v>0</v>
      </c>
      <c r="AY89" s="11">
        <f t="shared" si="45"/>
        <v>0</v>
      </c>
      <c r="AZ89" s="11">
        <f t="shared" si="45"/>
        <v>0</v>
      </c>
      <c r="BA89" s="11">
        <f t="shared" si="45"/>
        <v>0</v>
      </c>
      <c r="BB89" s="11">
        <f t="shared" si="45"/>
        <v>0</v>
      </c>
      <c r="BC89" s="11">
        <f t="shared" si="45"/>
        <v>0</v>
      </c>
      <c r="BD89" s="11">
        <f t="shared" si="45"/>
        <v>0</v>
      </c>
      <c r="BE89" s="11">
        <f t="shared" si="45"/>
        <v>0</v>
      </c>
      <c r="BF89" s="11">
        <f t="shared" si="45"/>
        <v>0</v>
      </c>
      <c r="BG89" s="11">
        <f t="shared" si="45"/>
        <v>0</v>
      </c>
      <c r="BH89" s="11">
        <f t="shared" si="45"/>
        <v>0</v>
      </c>
      <c r="BI89" s="11">
        <f t="shared" si="45"/>
        <v>0</v>
      </c>
      <c r="BJ89" s="11">
        <f t="shared" si="45"/>
        <v>0</v>
      </c>
      <c r="BK89" s="11">
        <f t="shared" si="45"/>
        <v>0</v>
      </c>
      <c r="BL89" s="11">
        <f t="shared" si="45"/>
        <v>0</v>
      </c>
      <c r="BM89" s="11">
        <f t="shared" si="45"/>
        <v>0</v>
      </c>
      <c r="BN89" s="11">
        <f t="shared" si="45"/>
        <v>0</v>
      </c>
      <c r="BO89" s="11">
        <f t="shared" si="45"/>
        <v>0</v>
      </c>
      <c r="BP89" s="11">
        <f t="shared" si="45"/>
        <v>0</v>
      </c>
      <c r="BQ89" s="11">
        <f t="shared" si="45"/>
        <v>0</v>
      </c>
      <c r="BR89" s="11">
        <f t="shared" si="45"/>
        <v>0</v>
      </c>
      <c r="BS89" s="11">
        <f t="shared" ref="BS89:DC89" si="46">SUM(BS90:BS99)</f>
        <v>0</v>
      </c>
      <c r="BT89" s="11">
        <f t="shared" si="46"/>
        <v>0</v>
      </c>
      <c r="BU89" s="11">
        <f t="shared" si="46"/>
        <v>0</v>
      </c>
      <c r="BV89" s="11">
        <f t="shared" si="46"/>
        <v>0</v>
      </c>
      <c r="BW89" s="11">
        <f t="shared" si="46"/>
        <v>0</v>
      </c>
      <c r="BX89" s="11">
        <f t="shared" si="46"/>
        <v>0</v>
      </c>
      <c r="BY89" s="11">
        <f t="shared" si="46"/>
        <v>0</v>
      </c>
      <c r="BZ89" s="11">
        <f t="shared" si="46"/>
        <v>0</v>
      </c>
      <c r="CA89" s="11">
        <f t="shared" si="46"/>
        <v>0</v>
      </c>
      <c r="CB89" s="11">
        <f t="shared" si="46"/>
        <v>0</v>
      </c>
      <c r="CC89" s="11">
        <f t="shared" si="46"/>
        <v>0</v>
      </c>
      <c r="CD89" s="11">
        <f t="shared" si="46"/>
        <v>0</v>
      </c>
      <c r="CE89" s="11">
        <f t="shared" si="46"/>
        <v>0</v>
      </c>
      <c r="CF89" s="11">
        <f t="shared" si="46"/>
        <v>0</v>
      </c>
      <c r="CG89" s="11">
        <f t="shared" si="46"/>
        <v>0</v>
      </c>
      <c r="CH89" s="11">
        <f t="shared" si="46"/>
        <v>0</v>
      </c>
      <c r="CI89" s="11">
        <f t="shared" si="46"/>
        <v>0</v>
      </c>
      <c r="CJ89" s="11">
        <f t="shared" si="46"/>
        <v>0</v>
      </c>
      <c r="CK89" s="11">
        <f t="shared" si="46"/>
        <v>0</v>
      </c>
      <c r="CL89" s="11">
        <f t="shared" si="46"/>
        <v>0</v>
      </c>
      <c r="CM89" s="11">
        <f t="shared" si="46"/>
        <v>0</v>
      </c>
      <c r="CN89" s="11">
        <f t="shared" si="46"/>
        <v>0</v>
      </c>
      <c r="CO89" s="11">
        <f t="shared" si="46"/>
        <v>0</v>
      </c>
      <c r="CP89" s="11">
        <f t="shared" si="46"/>
        <v>0</v>
      </c>
      <c r="CQ89" s="11">
        <f t="shared" si="46"/>
        <v>0</v>
      </c>
      <c r="CR89" s="11">
        <f t="shared" si="46"/>
        <v>0</v>
      </c>
      <c r="CS89" s="11">
        <f t="shared" si="46"/>
        <v>0</v>
      </c>
      <c r="CT89" s="11">
        <f t="shared" si="46"/>
        <v>0</v>
      </c>
      <c r="CU89" s="11">
        <f t="shared" si="46"/>
        <v>0</v>
      </c>
      <c r="CV89" s="11">
        <f t="shared" si="46"/>
        <v>0</v>
      </c>
      <c r="CW89" s="11">
        <f t="shared" si="46"/>
        <v>0</v>
      </c>
      <c r="CX89" s="11">
        <f t="shared" si="46"/>
        <v>0</v>
      </c>
      <c r="CY89" s="11">
        <f t="shared" si="46"/>
        <v>0</v>
      </c>
      <c r="CZ89" s="11">
        <f t="shared" si="46"/>
        <v>0</v>
      </c>
      <c r="DA89" s="11">
        <f t="shared" si="46"/>
        <v>0</v>
      </c>
      <c r="DB89" s="11">
        <f t="shared" si="46"/>
        <v>0</v>
      </c>
      <c r="DC89" s="11">
        <f t="shared" si="46"/>
        <v>0</v>
      </c>
      <c r="DF89" s="45">
        <f t="shared" si="40"/>
        <v>0</v>
      </c>
    </row>
    <row r="90" spans="1:112" ht="15" customHeight="1">
      <c r="A90" s="123">
        <v>78</v>
      </c>
      <c r="B90" s="5" t="str">
        <f>$B$89&amp;"1."</f>
        <v>G.1.</v>
      </c>
      <c r="C90" s="163" t="s">
        <v>207</v>
      </c>
      <c r="D90" s="5"/>
      <c r="E90" s="192">
        <v>0.21</v>
      </c>
      <c r="F90" s="34">
        <f>H90+NPV(FD,I90:INDEX(I90:DC90,PAL))</f>
        <v>0</v>
      </c>
      <c r="G90" s="34">
        <f>SUMIF($H$5:$DC$5,"&lt;="&amp;PAL,$H90:$DC90)</f>
        <v>0</v>
      </c>
      <c r="H90" s="37">
        <v>0</v>
      </c>
      <c r="I90" s="37">
        <v>0</v>
      </c>
      <c r="J90" s="37">
        <v>0</v>
      </c>
      <c r="K90" s="37">
        <v>0</v>
      </c>
      <c r="L90" s="37">
        <v>0</v>
      </c>
      <c r="M90" s="37">
        <v>0</v>
      </c>
      <c r="N90" s="37">
        <v>0</v>
      </c>
      <c r="O90" s="37">
        <v>0</v>
      </c>
      <c r="P90" s="37">
        <v>0</v>
      </c>
      <c r="Q90" s="37">
        <v>0</v>
      </c>
      <c r="R90" s="37">
        <v>0</v>
      </c>
      <c r="S90" s="37">
        <v>0</v>
      </c>
      <c r="T90" s="37">
        <v>0</v>
      </c>
      <c r="U90" s="37">
        <v>0</v>
      </c>
      <c r="V90" s="37">
        <v>0</v>
      </c>
      <c r="W90" s="37">
        <v>0</v>
      </c>
      <c r="X90" s="37">
        <v>0</v>
      </c>
      <c r="Y90" s="37">
        <v>0</v>
      </c>
      <c r="Z90" s="37">
        <v>0</v>
      </c>
      <c r="AA90" s="37">
        <v>0</v>
      </c>
      <c r="AB90" s="37">
        <v>0</v>
      </c>
      <c r="AC90" s="37">
        <v>0</v>
      </c>
      <c r="AD90" s="37">
        <v>0</v>
      </c>
      <c r="AE90" s="37">
        <v>0</v>
      </c>
      <c r="AF90" s="37">
        <v>0</v>
      </c>
      <c r="AG90" s="37">
        <v>0</v>
      </c>
      <c r="AH90" s="37">
        <v>0</v>
      </c>
      <c r="AI90" s="37">
        <v>0</v>
      </c>
      <c r="AJ90" s="37">
        <v>0</v>
      </c>
      <c r="AK90" s="37">
        <v>0</v>
      </c>
      <c r="AL90" s="37">
        <v>0</v>
      </c>
      <c r="AM90" s="37">
        <v>0</v>
      </c>
      <c r="AN90" s="37">
        <v>0</v>
      </c>
      <c r="AO90" s="37">
        <v>0</v>
      </c>
      <c r="AP90" s="37">
        <v>0</v>
      </c>
      <c r="AQ90" s="37">
        <v>0</v>
      </c>
      <c r="AR90" s="37">
        <v>0</v>
      </c>
      <c r="AS90" s="37">
        <v>0</v>
      </c>
      <c r="AT90" s="37">
        <v>0</v>
      </c>
      <c r="AU90" s="37">
        <v>0</v>
      </c>
      <c r="AV90" s="37">
        <v>0</v>
      </c>
      <c r="AW90" s="37">
        <v>0</v>
      </c>
      <c r="AX90" s="37">
        <v>0</v>
      </c>
      <c r="AY90" s="37">
        <v>0</v>
      </c>
      <c r="AZ90" s="37">
        <v>0</v>
      </c>
      <c r="BA90" s="37">
        <v>0</v>
      </c>
      <c r="BB90" s="37">
        <v>0</v>
      </c>
      <c r="BC90" s="37">
        <v>0</v>
      </c>
      <c r="BD90" s="37">
        <v>0</v>
      </c>
      <c r="BE90" s="37">
        <v>0</v>
      </c>
      <c r="BF90" s="37">
        <v>0</v>
      </c>
      <c r="BG90" s="37">
        <v>0</v>
      </c>
      <c r="BH90" s="37">
        <v>0</v>
      </c>
      <c r="BI90" s="37">
        <v>0</v>
      </c>
      <c r="BJ90" s="37">
        <v>0</v>
      </c>
      <c r="BK90" s="37">
        <v>0</v>
      </c>
      <c r="BL90" s="37">
        <v>0</v>
      </c>
      <c r="BM90" s="37">
        <v>0</v>
      </c>
      <c r="BN90" s="37">
        <v>0</v>
      </c>
      <c r="BO90" s="37">
        <v>0</v>
      </c>
      <c r="BP90" s="37">
        <v>0</v>
      </c>
      <c r="BQ90" s="37">
        <v>0</v>
      </c>
      <c r="BR90" s="37">
        <v>0</v>
      </c>
      <c r="BS90" s="37">
        <v>0</v>
      </c>
      <c r="BT90" s="37">
        <v>0</v>
      </c>
      <c r="BU90" s="37">
        <v>0</v>
      </c>
      <c r="BV90" s="37">
        <v>0</v>
      </c>
      <c r="BW90" s="37">
        <v>0</v>
      </c>
      <c r="BX90" s="37">
        <v>0</v>
      </c>
      <c r="BY90" s="37">
        <v>0</v>
      </c>
      <c r="BZ90" s="37">
        <v>0</v>
      </c>
      <c r="CA90" s="37">
        <v>0</v>
      </c>
      <c r="CB90" s="37">
        <v>0</v>
      </c>
      <c r="CC90" s="37">
        <v>0</v>
      </c>
      <c r="CD90" s="37">
        <v>0</v>
      </c>
      <c r="CE90" s="37">
        <v>0</v>
      </c>
      <c r="CF90" s="37">
        <v>0</v>
      </c>
      <c r="CG90" s="37">
        <v>0</v>
      </c>
      <c r="CH90" s="37">
        <v>0</v>
      </c>
      <c r="CI90" s="37">
        <v>0</v>
      </c>
      <c r="CJ90" s="37">
        <v>0</v>
      </c>
      <c r="CK90" s="37">
        <v>0</v>
      </c>
      <c r="CL90" s="37">
        <v>0</v>
      </c>
      <c r="CM90" s="37">
        <v>0</v>
      </c>
      <c r="CN90" s="37">
        <v>0</v>
      </c>
      <c r="CO90" s="37">
        <v>0</v>
      </c>
      <c r="CP90" s="37">
        <v>0</v>
      </c>
      <c r="CQ90" s="37">
        <v>0</v>
      </c>
      <c r="CR90" s="37">
        <v>0</v>
      </c>
      <c r="CS90" s="37">
        <v>0</v>
      </c>
      <c r="CT90" s="37">
        <v>0</v>
      </c>
      <c r="CU90" s="37">
        <v>0</v>
      </c>
      <c r="CV90" s="37">
        <v>0</v>
      </c>
      <c r="CW90" s="37">
        <v>0</v>
      </c>
      <c r="CX90" s="37">
        <v>0</v>
      </c>
      <c r="CY90" s="37">
        <v>0</v>
      </c>
      <c r="CZ90" s="37">
        <v>0</v>
      </c>
      <c r="DA90" s="37">
        <v>0</v>
      </c>
      <c r="DB90" s="37">
        <v>0</v>
      </c>
      <c r="DC90" s="37">
        <v>0</v>
      </c>
      <c r="DE90" s="45">
        <f t="shared" ref="DE90:DE116" si="47">COUNTBLANK(H90:DC90)</f>
        <v>0</v>
      </c>
      <c r="DF90" s="45">
        <f t="shared" si="40"/>
        <v>0</v>
      </c>
      <c r="DG90">
        <f t="shared" ref="DG90:DG110" si="48">IF(ISNUMBER(E90),E90*100,0)</f>
        <v>21</v>
      </c>
    </row>
    <row r="91" spans="1:112" ht="15" customHeight="1">
      <c r="A91" s="123">
        <v>79</v>
      </c>
      <c r="B91" s="5" t="str">
        <f>$B$89&amp;"2."</f>
        <v>G.2.</v>
      </c>
      <c r="C91" s="163" t="s">
        <v>209</v>
      </c>
      <c r="D91" s="5"/>
      <c r="E91" s="192">
        <v>0.21</v>
      </c>
      <c r="F91" s="34">
        <f>H91+NPV(FD,I91:INDEX(I91:DC91,PAL))</f>
        <v>0</v>
      </c>
      <c r="G91" s="34">
        <f>SUMIF($H$5:$DC$5,"&lt;="&amp;PAL,$H91:$DC91)</f>
        <v>0</v>
      </c>
      <c r="H91" s="37">
        <v>0</v>
      </c>
      <c r="I91" s="37">
        <v>0</v>
      </c>
      <c r="J91" s="37">
        <v>0</v>
      </c>
      <c r="K91" s="37">
        <v>0</v>
      </c>
      <c r="L91" s="37">
        <v>0</v>
      </c>
      <c r="M91" s="37">
        <v>0</v>
      </c>
      <c r="N91" s="37">
        <v>0</v>
      </c>
      <c r="O91" s="37">
        <v>0</v>
      </c>
      <c r="P91" s="37">
        <v>0</v>
      </c>
      <c r="Q91" s="37">
        <v>0</v>
      </c>
      <c r="R91" s="37">
        <v>0</v>
      </c>
      <c r="S91" s="37">
        <v>0</v>
      </c>
      <c r="T91" s="37">
        <v>0</v>
      </c>
      <c r="U91" s="37">
        <v>0</v>
      </c>
      <c r="V91" s="37">
        <v>0</v>
      </c>
      <c r="W91" s="37">
        <v>0</v>
      </c>
      <c r="X91" s="37">
        <v>0</v>
      </c>
      <c r="Y91" s="37">
        <v>0</v>
      </c>
      <c r="Z91" s="37">
        <v>0</v>
      </c>
      <c r="AA91" s="37">
        <v>0</v>
      </c>
      <c r="AB91" s="37">
        <v>0</v>
      </c>
      <c r="AC91" s="37">
        <v>0</v>
      </c>
      <c r="AD91" s="37">
        <v>0</v>
      </c>
      <c r="AE91" s="37">
        <v>0</v>
      </c>
      <c r="AF91" s="37">
        <v>0</v>
      </c>
      <c r="AG91" s="37">
        <v>0</v>
      </c>
      <c r="AH91" s="37">
        <v>0</v>
      </c>
      <c r="AI91" s="37">
        <v>0</v>
      </c>
      <c r="AJ91" s="37">
        <v>0</v>
      </c>
      <c r="AK91" s="37">
        <v>0</v>
      </c>
      <c r="AL91" s="37">
        <v>0</v>
      </c>
      <c r="AM91" s="37">
        <v>0</v>
      </c>
      <c r="AN91" s="37">
        <v>0</v>
      </c>
      <c r="AO91" s="37">
        <v>0</v>
      </c>
      <c r="AP91" s="37">
        <v>0</v>
      </c>
      <c r="AQ91" s="37">
        <v>0</v>
      </c>
      <c r="AR91" s="37">
        <v>0</v>
      </c>
      <c r="AS91" s="37">
        <v>0</v>
      </c>
      <c r="AT91" s="37">
        <v>0</v>
      </c>
      <c r="AU91" s="37">
        <v>0</v>
      </c>
      <c r="AV91" s="37">
        <v>0</v>
      </c>
      <c r="AW91" s="37">
        <v>0</v>
      </c>
      <c r="AX91" s="37">
        <v>0</v>
      </c>
      <c r="AY91" s="37">
        <v>0</v>
      </c>
      <c r="AZ91" s="37">
        <v>0</v>
      </c>
      <c r="BA91" s="37">
        <v>0</v>
      </c>
      <c r="BB91" s="37">
        <v>0</v>
      </c>
      <c r="BC91" s="37">
        <v>0</v>
      </c>
      <c r="BD91" s="37">
        <v>0</v>
      </c>
      <c r="BE91" s="37">
        <v>0</v>
      </c>
      <c r="BF91" s="37">
        <v>0</v>
      </c>
      <c r="BG91" s="37">
        <v>0</v>
      </c>
      <c r="BH91" s="37">
        <v>0</v>
      </c>
      <c r="BI91" s="37">
        <v>0</v>
      </c>
      <c r="BJ91" s="37">
        <v>0</v>
      </c>
      <c r="BK91" s="37">
        <v>0</v>
      </c>
      <c r="BL91" s="37">
        <v>0</v>
      </c>
      <c r="BM91" s="37">
        <v>0</v>
      </c>
      <c r="BN91" s="37">
        <v>0</v>
      </c>
      <c r="BO91" s="37">
        <v>0</v>
      </c>
      <c r="BP91" s="37">
        <v>0</v>
      </c>
      <c r="BQ91" s="37">
        <v>0</v>
      </c>
      <c r="BR91" s="37">
        <v>0</v>
      </c>
      <c r="BS91" s="37">
        <v>0</v>
      </c>
      <c r="BT91" s="37">
        <v>0</v>
      </c>
      <c r="BU91" s="37">
        <v>0</v>
      </c>
      <c r="BV91" s="37">
        <v>0</v>
      </c>
      <c r="BW91" s="37">
        <v>0</v>
      </c>
      <c r="BX91" s="37">
        <v>0</v>
      </c>
      <c r="BY91" s="37">
        <v>0</v>
      </c>
      <c r="BZ91" s="37">
        <v>0</v>
      </c>
      <c r="CA91" s="37">
        <v>0</v>
      </c>
      <c r="CB91" s="37">
        <v>0</v>
      </c>
      <c r="CC91" s="37">
        <v>0</v>
      </c>
      <c r="CD91" s="37">
        <v>0</v>
      </c>
      <c r="CE91" s="37">
        <v>0</v>
      </c>
      <c r="CF91" s="37">
        <v>0</v>
      </c>
      <c r="CG91" s="37">
        <v>0</v>
      </c>
      <c r="CH91" s="37">
        <v>0</v>
      </c>
      <c r="CI91" s="37">
        <v>0</v>
      </c>
      <c r="CJ91" s="37">
        <v>0</v>
      </c>
      <c r="CK91" s="37">
        <v>0</v>
      </c>
      <c r="CL91" s="37">
        <v>0</v>
      </c>
      <c r="CM91" s="37">
        <v>0</v>
      </c>
      <c r="CN91" s="37">
        <v>0</v>
      </c>
      <c r="CO91" s="37">
        <v>0</v>
      </c>
      <c r="CP91" s="37">
        <v>0</v>
      </c>
      <c r="CQ91" s="37">
        <v>0</v>
      </c>
      <c r="CR91" s="37">
        <v>0</v>
      </c>
      <c r="CS91" s="37">
        <v>0</v>
      </c>
      <c r="CT91" s="37">
        <v>0</v>
      </c>
      <c r="CU91" s="37">
        <v>0</v>
      </c>
      <c r="CV91" s="37">
        <v>0</v>
      </c>
      <c r="CW91" s="37">
        <v>0</v>
      </c>
      <c r="CX91" s="37">
        <v>0</v>
      </c>
      <c r="CY91" s="37">
        <v>0</v>
      </c>
      <c r="CZ91" s="37">
        <v>0</v>
      </c>
      <c r="DA91" s="37">
        <v>0</v>
      </c>
      <c r="DB91" s="37">
        <v>0</v>
      </c>
      <c r="DC91" s="37">
        <v>0</v>
      </c>
      <c r="DE91" s="45">
        <f t="shared" si="47"/>
        <v>0</v>
      </c>
      <c r="DF91" s="45">
        <f t="shared" si="40"/>
        <v>0</v>
      </c>
      <c r="DG91">
        <f t="shared" si="48"/>
        <v>21</v>
      </c>
    </row>
    <row r="92" spans="1:112" ht="15" customHeight="1">
      <c r="A92" s="123">
        <v>80</v>
      </c>
      <c r="B92" s="5" t="str">
        <f>$B$89&amp;"3."</f>
        <v>G.3.</v>
      </c>
      <c r="C92" s="163" t="s">
        <v>211</v>
      </c>
      <c r="D92" s="5"/>
      <c r="E92" s="192">
        <v>0.21</v>
      </c>
      <c r="F92" s="34">
        <f>H92+NPV(FD,I92:INDEX(I92:DC92,PAL))</f>
        <v>0</v>
      </c>
      <c r="G92" s="34">
        <f>SUMIF($H$5:$DC$5,"&lt;="&amp;PAL,$H92:$DC92)</f>
        <v>0</v>
      </c>
      <c r="H92" s="37">
        <v>0</v>
      </c>
      <c r="I92" s="37">
        <v>0</v>
      </c>
      <c r="J92" s="37">
        <v>0</v>
      </c>
      <c r="K92" s="37">
        <v>0</v>
      </c>
      <c r="L92" s="37">
        <v>0</v>
      </c>
      <c r="M92" s="37">
        <v>0</v>
      </c>
      <c r="N92" s="37">
        <v>0</v>
      </c>
      <c r="O92" s="37">
        <v>0</v>
      </c>
      <c r="P92" s="37">
        <v>0</v>
      </c>
      <c r="Q92" s="37">
        <v>0</v>
      </c>
      <c r="R92" s="37">
        <v>0</v>
      </c>
      <c r="S92" s="37">
        <v>0</v>
      </c>
      <c r="T92" s="37">
        <v>0</v>
      </c>
      <c r="U92" s="37">
        <v>0</v>
      </c>
      <c r="V92" s="37">
        <v>0</v>
      </c>
      <c r="W92" s="37">
        <v>0</v>
      </c>
      <c r="X92" s="37">
        <v>0</v>
      </c>
      <c r="Y92" s="37">
        <v>0</v>
      </c>
      <c r="Z92" s="37">
        <v>0</v>
      </c>
      <c r="AA92" s="37">
        <v>0</v>
      </c>
      <c r="AB92" s="37">
        <v>0</v>
      </c>
      <c r="AC92" s="37">
        <v>0</v>
      </c>
      <c r="AD92" s="37">
        <v>0</v>
      </c>
      <c r="AE92" s="37">
        <v>0</v>
      </c>
      <c r="AF92" s="37">
        <v>0</v>
      </c>
      <c r="AG92" s="37">
        <v>0</v>
      </c>
      <c r="AH92" s="37">
        <v>0</v>
      </c>
      <c r="AI92" s="37">
        <v>0</v>
      </c>
      <c r="AJ92" s="37">
        <v>0</v>
      </c>
      <c r="AK92" s="37">
        <v>0</v>
      </c>
      <c r="AL92" s="37">
        <v>0</v>
      </c>
      <c r="AM92" s="37">
        <v>0</v>
      </c>
      <c r="AN92" s="37">
        <v>0</v>
      </c>
      <c r="AO92" s="37">
        <v>0</v>
      </c>
      <c r="AP92" s="37">
        <v>0</v>
      </c>
      <c r="AQ92" s="37">
        <v>0</v>
      </c>
      <c r="AR92" s="37">
        <v>0</v>
      </c>
      <c r="AS92" s="37">
        <v>0</v>
      </c>
      <c r="AT92" s="37">
        <v>0</v>
      </c>
      <c r="AU92" s="37">
        <v>0</v>
      </c>
      <c r="AV92" s="37">
        <v>0</v>
      </c>
      <c r="AW92" s="37">
        <v>0</v>
      </c>
      <c r="AX92" s="37">
        <v>0</v>
      </c>
      <c r="AY92" s="37">
        <v>0</v>
      </c>
      <c r="AZ92" s="37">
        <v>0</v>
      </c>
      <c r="BA92" s="37">
        <v>0</v>
      </c>
      <c r="BB92" s="37">
        <v>0</v>
      </c>
      <c r="BC92" s="37">
        <v>0</v>
      </c>
      <c r="BD92" s="37">
        <v>0</v>
      </c>
      <c r="BE92" s="37">
        <v>0</v>
      </c>
      <c r="BF92" s="37">
        <v>0</v>
      </c>
      <c r="BG92" s="37">
        <v>0</v>
      </c>
      <c r="BH92" s="37">
        <v>0</v>
      </c>
      <c r="BI92" s="37">
        <v>0</v>
      </c>
      <c r="BJ92" s="37">
        <v>0</v>
      </c>
      <c r="BK92" s="37">
        <v>0</v>
      </c>
      <c r="BL92" s="37">
        <v>0</v>
      </c>
      <c r="BM92" s="37">
        <v>0</v>
      </c>
      <c r="BN92" s="37">
        <v>0</v>
      </c>
      <c r="BO92" s="37">
        <v>0</v>
      </c>
      <c r="BP92" s="37">
        <v>0</v>
      </c>
      <c r="BQ92" s="37">
        <v>0</v>
      </c>
      <c r="BR92" s="37">
        <v>0</v>
      </c>
      <c r="BS92" s="37">
        <v>0</v>
      </c>
      <c r="BT92" s="37">
        <v>0</v>
      </c>
      <c r="BU92" s="37">
        <v>0</v>
      </c>
      <c r="BV92" s="37">
        <v>0</v>
      </c>
      <c r="BW92" s="37">
        <v>0</v>
      </c>
      <c r="BX92" s="37">
        <v>0</v>
      </c>
      <c r="BY92" s="37">
        <v>0</v>
      </c>
      <c r="BZ92" s="37">
        <v>0</v>
      </c>
      <c r="CA92" s="37">
        <v>0</v>
      </c>
      <c r="CB92" s="37">
        <v>0</v>
      </c>
      <c r="CC92" s="37">
        <v>0</v>
      </c>
      <c r="CD92" s="37">
        <v>0</v>
      </c>
      <c r="CE92" s="37">
        <v>0</v>
      </c>
      <c r="CF92" s="37">
        <v>0</v>
      </c>
      <c r="CG92" s="37">
        <v>0</v>
      </c>
      <c r="CH92" s="37">
        <v>0</v>
      </c>
      <c r="CI92" s="37">
        <v>0</v>
      </c>
      <c r="CJ92" s="37">
        <v>0</v>
      </c>
      <c r="CK92" s="37">
        <v>0</v>
      </c>
      <c r="CL92" s="37">
        <v>0</v>
      </c>
      <c r="CM92" s="37">
        <v>0</v>
      </c>
      <c r="CN92" s="37">
        <v>0</v>
      </c>
      <c r="CO92" s="37">
        <v>0</v>
      </c>
      <c r="CP92" s="37">
        <v>0</v>
      </c>
      <c r="CQ92" s="37">
        <v>0</v>
      </c>
      <c r="CR92" s="37">
        <v>0</v>
      </c>
      <c r="CS92" s="37">
        <v>0</v>
      </c>
      <c r="CT92" s="37">
        <v>0</v>
      </c>
      <c r="CU92" s="37">
        <v>0</v>
      </c>
      <c r="CV92" s="37">
        <v>0</v>
      </c>
      <c r="CW92" s="37">
        <v>0</v>
      </c>
      <c r="CX92" s="37">
        <v>0</v>
      </c>
      <c r="CY92" s="37">
        <v>0</v>
      </c>
      <c r="CZ92" s="37">
        <v>0</v>
      </c>
      <c r="DA92" s="37">
        <v>0</v>
      </c>
      <c r="DB92" s="37">
        <v>0</v>
      </c>
      <c r="DC92" s="37">
        <v>0</v>
      </c>
      <c r="DE92" s="45">
        <f t="shared" si="47"/>
        <v>0</v>
      </c>
      <c r="DF92" s="45">
        <f t="shared" si="40"/>
        <v>0</v>
      </c>
      <c r="DG92">
        <f t="shared" si="48"/>
        <v>21</v>
      </c>
    </row>
    <row r="93" spans="1:112" ht="15" customHeight="1">
      <c r="A93" s="123">
        <v>81</v>
      </c>
      <c r="B93" s="5" t="str">
        <f>$B$89&amp;"4."</f>
        <v>G.4.</v>
      </c>
      <c r="C93" s="163" t="s">
        <v>213</v>
      </c>
      <c r="D93" s="5"/>
      <c r="E93" s="192">
        <v>0.21</v>
      </c>
      <c r="F93" s="34">
        <f>H93+NPV(FD,I93:INDEX(I93:DC93,PAL))</f>
        <v>0</v>
      </c>
      <c r="G93" s="34">
        <f>SUMIF($H$5:$DC$5,"&lt;="&amp;PAL,$H93:$DC93)</f>
        <v>0</v>
      </c>
      <c r="H93" s="37">
        <v>0</v>
      </c>
      <c r="I93" s="37">
        <v>0</v>
      </c>
      <c r="J93" s="37">
        <v>0</v>
      </c>
      <c r="K93" s="37">
        <v>0</v>
      </c>
      <c r="L93" s="37">
        <v>0</v>
      </c>
      <c r="M93" s="37">
        <v>0</v>
      </c>
      <c r="N93" s="37">
        <v>0</v>
      </c>
      <c r="O93" s="37">
        <v>0</v>
      </c>
      <c r="P93" s="37">
        <v>0</v>
      </c>
      <c r="Q93" s="37">
        <v>0</v>
      </c>
      <c r="R93" s="37">
        <v>0</v>
      </c>
      <c r="S93" s="37">
        <v>0</v>
      </c>
      <c r="T93" s="37">
        <v>0</v>
      </c>
      <c r="U93" s="37">
        <v>0</v>
      </c>
      <c r="V93" s="37">
        <v>0</v>
      </c>
      <c r="W93" s="37">
        <v>0</v>
      </c>
      <c r="X93" s="37">
        <v>0</v>
      </c>
      <c r="Y93" s="37">
        <v>0</v>
      </c>
      <c r="Z93" s="37">
        <v>0</v>
      </c>
      <c r="AA93" s="37">
        <v>0</v>
      </c>
      <c r="AB93" s="37">
        <v>0</v>
      </c>
      <c r="AC93" s="37">
        <v>0</v>
      </c>
      <c r="AD93" s="37">
        <v>0</v>
      </c>
      <c r="AE93" s="37">
        <v>0</v>
      </c>
      <c r="AF93" s="37">
        <v>0</v>
      </c>
      <c r="AG93" s="37">
        <v>0</v>
      </c>
      <c r="AH93" s="37">
        <v>0</v>
      </c>
      <c r="AI93" s="37">
        <v>0</v>
      </c>
      <c r="AJ93" s="37">
        <v>0</v>
      </c>
      <c r="AK93" s="37">
        <v>0</v>
      </c>
      <c r="AL93" s="37">
        <v>0</v>
      </c>
      <c r="AM93" s="37">
        <v>0</v>
      </c>
      <c r="AN93" s="37">
        <v>0</v>
      </c>
      <c r="AO93" s="37">
        <v>0</v>
      </c>
      <c r="AP93" s="37">
        <v>0</v>
      </c>
      <c r="AQ93" s="37">
        <v>0</v>
      </c>
      <c r="AR93" s="37">
        <v>0</v>
      </c>
      <c r="AS93" s="37">
        <v>0</v>
      </c>
      <c r="AT93" s="37">
        <v>0</v>
      </c>
      <c r="AU93" s="37">
        <v>0</v>
      </c>
      <c r="AV93" s="37">
        <v>0</v>
      </c>
      <c r="AW93" s="37">
        <v>0</v>
      </c>
      <c r="AX93" s="37">
        <v>0</v>
      </c>
      <c r="AY93" s="37">
        <v>0</v>
      </c>
      <c r="AZ93" s="37">
        <v>0</v>
      </c>
      <c r="BA93" s="37">
        <v>0</v>
      </c>
      <c r="BB93" s="37">
        <v>0</v>
      </c>
      <c r="BC93" s="37">
        <v>0</v>
      </c>
      <c r="BD93" s="37">
        <v>0</v>
      </c>
      <c r="BE93" s="37">
        <v>0</v>
      </c>
      <c r="BF93" s="37">
        <v>0</v>
      </c>
      <c r="BG93" s="37">
        <v>0</v>
      </c>
      <c r="BH93" s="37">
        <v>0</v>
      </c>
      <c r="BI93" s="37">
        <v>0</v>
      </c>
      <c r="BJ93" s="37">
        <v>0</v>
      </c>
      <c r="BK93" s="37">
        <v>0</v>
      </c>
      <c r="BL93" s="37">
        <v>0</v>
      </c>
      <c r="BM93" s="37">
        <v>0</v>
      </c>
      <c r="BN93" s="37">
        <v>0</v>
      </c>
      <c r="BO93" s="37">
        <v>0</v>
      </c>
      <c r="BP93" s="37">
        <v>0</v>
      </c>
      <c r="BQ93" s="37">
        <v>0</v>
      </c>
      <c r="BR93" s="37">
        <v>0</v>
      </c>
      <c r="BS93" s="37">
        <v>0</v>
      </c>
      <c r="BT93" s="37">
        <v>0</v>
      </c>
      <c r="BU93" s="37">
        <v>0</v>
      </c>
      <c r="BV93" s="37">
        <v>0</v>
      </c>
      <c r="BW93" s="37">
        <v>0</v>
      </c>
      <c r="BX93" s="37">
        <v>0</v>
      </c>
      <c r="BY93" s="37">
        <v>0</v>
      </c>
      <c r="BZ93" s="37">
        <v>0</v>
      </c>
      <c r="CA93" s="37">
        <v>0</v>
      </c>
      <c r="CB93" s="37">
        <v>0</v>
      </c>
      <c r="CC93" s="37">
        <v>0</v>
      </c>
      <c r="CD93" s="37">
        <v>0</v>
      </c>
      <c r="CE93" s="37">
        <v>0</v>
      </c>
      <c r="CF93" s="37">
        <v>0</v>
      </c>
      <c r="CG93" s="37">
        <v>0</v>
      </c>
      <c r="CH93" s="37">
        <v>0</v>
      </c>
      <c r="CI93" s="37">
        <v>0</v>
      </c>
      <c r="CJ93" s="37">
        <v>0</v>
      </c>
      <c r="CK93" s="37">
        <v>0</v>
      </c>
      <c r="CL93" s="37">
        <v>0</v>
      </c>
      <c r="CM93" s="37">
        <v>0</v>
      </c>
      <c r="CN93" s="37">
        <v>0</v>
      </c>
      <c r="CO93" s="37">
        <v>0</v>
      </c>
      <c r="CP93" s="37">
        <v>0</v>
      </c>
      <c r="CQ93" s="37">
        <v>0</v>
      </c>
      <c r="CR93" s="37">
        <v>0</v>
      </c>
      <c r="CS93" s="37">
        <v>0</v>
      </c>
      <c r="CT93" s="37">
        <v>0</v>
      </c>
      <c r="CU93" s="37">
        <v>0</v>
      </c>
      <c r="CV93" s="37">
        <v>0</v>
      </c>
      <c r="CW93" s="37">
        <v>0</v>
      </c>
      <c r="CX93" s="37">
        <v>0</v>
      </c>
      <c r="CY93" s="37">
        <v>0</v>
      </c>
      <c r="CZ93" s="37">
        <v>0</v>
      </c>
      <c r="DA93" s="37">
        <v>0</v>
      </c>
      <c r="DB93" s="37">
        <v>0</v>
      </c>
      <c r="DC93" s="37">
        <v>0</v>
      </c>
      <c r="DE93" s="45">
        <f t="shared" si="47"/>
        <v>0</v>
      </c>
      <c r="DF93" s="45">
        <f t="shared" si="40"/>
        <v>0</v>
      </c>
      <c r="DG93">
        <f t="shared" si="48"/>
        <v>21</v>
      </c>
    </row>
    <row r="94" spans="1:112" ht="15" customHeight="1">
      <c r="A94" s="123">
        <v>82</v>
      </c>
      <c r="B94" s="5" t="str">
        <f>$B$89&amp;"5."</f>
        <v>G.5.</v>
      </c>
      <c r="C94" s="163" t="s">
        <v>215</v>
      </c>
      <c r="D94" s="5"/>
      <c r="E94" s="192">
        <v>0.21</v>
      </c>
      <c r="F94" s="34">
        <f>H94+NPV(FD,I94:INDEX(I94:DC94,PAL))</f>
        <v>0</v>
      </c>
      <c r="G94" s="34">
        <f>SUMIF($H$5:$DC$5,"&lt;="&amp;PAL,$H94:$DC94)</f>
        <v>0</v>
      </c>
      <c r="H94" s="37">
        <v>0</v>
      </c>
      <c r="I94" s="37">
        <v>0</v>
      </c>
      <c r="J94" s="37">
        <v>0</v>
      </c>
      <c r="K94" s="37">
        <v>0</v>
      </c>
      <c r="L94" s="37">
        <v>0</v>
      </c>
      <c r="M94" s="37">
        <v>0</v>
      </c>
      <c r="N94" s="37">
        <v>0</v>
      </c>
      <c r="O94" s="37">
        <v>0</v>
      </c>
      <c r="P94" s="37">
        <v>0</v>
      </c>
      <c r="Q94" s="37">
        <v>0</v>
      </c>
      <c r="R94" s="37">
        <v>0</v>
      </c>
      <c r="S94" s="37">
        <v>0</v>
      </c>
      <c r="T94" s="37">
        <v>0</v>
      </c>
      <c r="U94" s="37">
        <v>0</v>
      </c>
      <c r="V94" s="37">
        <v>0</v>
      </c>
      <c r="W94" s="37">
        <v>0</v>
      </c>
      <c r="X94" s="37">
        <v>0</v>
      </c>
      <c r="Y94" s="37">
        <v>0</v>
      </c>
      <c r="Z94" s="37">
        <v>0</v>
      </c>
      <c r="AA94" s="37">
        <v>0</v>
      </c>
      <c r="AB94" s="37">
        <v>0</v>
      </c>
      <c r="AC94" s="37">
        <v>0</v>
      </c>
      <c r="AD94" s="37">
        <v>0</v>
      </c>
      <c r="AE94" s="37">
        <v>0</v>
      </c>
      <c r="AF94" s="37">
        <v>0</v>
      </c>
      <c r="AG94" s="37">
        <v>0</v>
      </c>
      <c r="AH94" s="37">
        <v>0</v>
      </c>
      <c r="AI94" s="37">
        <v>0</v>
      </c>
      <c r="AJ94" s="37">
        <v>0</v>
      </c>
      <c r="AK94" s="37">
        <v>0</v>
      </c>
      <c r="AL94" s="37">
        <v>0</v>
      </c>
      <c r="AM94" s="37">
        <v>0</v>
      </c>
      <c r="AN94" s="37">
        <v>0</v>
      </c>
      <c r="AO94" s="37">
        <v>0</v>
      </c>
      <c r="AP94" s="37">
        <v>0</v>
      </c>
      <c r="AQ94" s="37">
        <v>0</v>
      </c>
      <c r="AR94" s="37">
        <v>0</v>
      </c>
      <c r="AS94" s="37">
        <v>0</v>
      </c>
      <c r="AT94" s="37">
        <v>0</v>
      </c>
      <c r="AU94" s="37">
        <v>0</v>
      </c>
      <c r="AV94" s="37">
        <v>0</v>
      </c>
      <c r="AW94" s="37">
        <v>0</v>
      </c>
      <c r="AX94" s="37">
        <v>0</v>
      </c>
      <c r="AY94" s="37">
        <v>0</v>
      </c>
      <c r="AZ94" s="37">
        <v>0</v>
      </c>
      <c r="BA94" s="37">
        <v>0</v>
      </c>
      <c r="BB94" s="37">
        <v>0</v>
      </c>
      <c r="BC94" s="37">
        <v>0</v>
      </c>
      <c r="BD94" s="37">
        <v>0</v>
      </c>
      <c r="BE94" s="37">
        <v>0</v>
      </c>
      <c r="BF94" s="37">
        <v>0</v>
      </c>
      <c r="BG94" s="37">
        <v>0</v>
      </c>
      <c r="BH94" s="37">
        <v>0</v>
      </c>
      <c r="BI94" s="37">
        <v>0</v>
      </c>
      <c r="BJ94" s="37">
        <v>0</v>
      </c>
      <c r="BK94" s="37">
        <v>0</v>
      </c>
      <c r="BL94" s="37">
        <v>0</v>
      </c>
      <c r="BM94" s="37">
        <v>0</v>
      </c>
      <c r="BN94" s="37">
        <v>0</v>
      </c>
      <c r="BO94" s="37">
        <v>0</v>
      </c>
      <c r="BP94" s="37">
        <v>0</v>
      </c>
      <c r="BQ94" s="37">
        <v>0</v>
      </c>
      <c r="BR94" s="37">
        <v>0</v>
      </c>
      <c r="BS94" s="37">
        <v>0</v>
      </c>
      <c r="BT94" s="37">
        <v>0</v>
      </c>
      <c r="BU94" s="37">
        <v>0</v>
      </c>
      <c r="BV94" s="37">
        <v>0</v>
      </c>
      <c r="BW94" s="37">
        <v>0</v>
      </c>
      <c r="BX94" s="37">
        <v>0</v>
      </c>
      <c r="BY94" s="37">
        <v>0</v>
      </c>
      <c r="BZ94" s="37">
        <v>0</v>
      </c>
      <c r="CA94" s="37">
        <v>0</v>
      </c>
      <c r="CB94" s="37">
        <v>0</v>
      </c>
      <c r="CC94" s="37">
        <v>0</v>
      </c>
      <c r="CD94" s="37">
        <v>0</v>
      </c>
      <c r="CE94" s="37">
        <v>0</v>
      </c>
      <c r="CF94" s="37">
        <v>0</v>
      </c>
      <c r="CG94" s="37">
        <v>0</v>
      </c>
      <c r="CH94" s="37">
        <v>0</v>
      </c>
      <c r="CI94" s="37">
        <v>0</v>
      </c>
      <c r="CJ94" s="37">
        <v>0</v>
      </c>
      <c r="CK94" s="37">
        <v>0</v>
      </c>
      <c r="CL94" s="37">
        <v>0</v>
      </c>
      <c r="CM94" s="37">
        <v>0</v>
      </c>
      <c r="CN94" s="37">
        <v>0</v>
      </c>
      <c r="CO94" s="37">
        <v>0</v>
      </c>
      <c r="CP94" s="37">
        <v>0</v>
      </c>
      <c r="CQ94" s="37">
        <v>0</v>
      </c>
      <c r="CR94" s="37">
        <v>0</v>
      </c>
      <c r="CS94" s="37">
        <v>0</v>
      </c>
      <c r="CT94" s="37">
        <v>0</v>
      </c>
      <c r="CU94" s="37">
        <v>0</v>
      </c>
      <c r="CV94" s="37">
        <v>0</v>
      </c>
      <c r="CW94" s="37">
        <v>0</v>
      </c>
      <c r="CX94" s="37">
        <v>0</v>
      </c>
      <c r="CY94" s="37">
        <v>0</v>
      </c>
      <c r="CZ94" s="37">
        <v>0</v>
      </c>
      <c r="DA94" s="37">
        <v>0</v>
      </c>
      <c r="DB94" s="37">
        <v>0</v>
      </c>
      <c r="DC94" s="37">
        <v>0</v>
      </c>
      <c r="DE94" s="45">
        <f t="shared" si="47"/>
        <v>0</v>
      </c>
      <c r="DF94" s="45">
        <f t="shared" si="40"/>
        <v>0</v>
      </c>
      <c r="DG94">
        <f t="shared" si="48"/>
        <v>21</v>
      </c>
    </row>
    <row r="95" spans="1:112" ht="15" customHeight="1">
      <c r="A95" s="123">
        <v>83</v>
      </c>
      <c r="B95" s="5" t="str">
        <f>$B$89&amp;"6."</f>
        <v>G.6.</v>
      </c>
      <c r="C95" s="163" t="s">
        <v>208</v>
      </c>
      <c r="D95" s="5"/>
      <c r="E95" s="192">
        <v>0.21</v>
      </c>
      <c r="F95" s="34">
        <f>H95+NPV(FD,I95:INDEX(I95:DC95,PAL))</f>
        <v>0</v>
      </c>
      <c r="G95" s="34">
        <f>SUMIF($H$5:$DC$5,"&lt;="&amp;PAL,$H95:$DC95)</f>
        <v>0</v>
      </c>
      <c r="H95" s="37">
        <v>0</v>
      </c>
      <c r="I95" s="37">
        <v>0</v>
      </c>
      <c r="J95" s="37">
        <v>0</v>
      </c>
      <c r="K95" s="37">
        <v>0</v>
      </c>
      <c r="L95" s="37">
        <v>0</v>
      </c>
      <c r="M95" s="37">
        <v>0</v>
      </c>
      <c r="N95" s="37">
        <v>0</v>
      </c>
      <c r="O95" s="37">
        <v>0</v>
      </c>
      <c r="P95" s="37">
        <v>0</v>
      </c>
      <c r="Q95" s="37">
        <v>0</v>
      </c>
      <c r="R95" s="37">
        <v>0</v>
      </c>
      <c r="S95" s="37">
        <v>0</v>
      </c>
      <c r="T95" s="37">
        <v>0</v>
      </c>
      <c r="U95" s="37">
        <v>0</v>
      </c>
      <c r="V95" s="37">
        <v>0</v>
      </c>
      <c r="W95" s="37">
        <v>0</v>
      </c>
      <c r="X95" s="37">
        <v>0</v>
      </c>
      <c r="Y95" s="37">
        <v>0</v>
      </c>
      <c r="Z95" s="37">
        <v>0</v>
      </c>
      <c r="AA95" s="37">
        <v>0</v>
      </c>
      <c r="AB95" s="37">
        <v>0</v>
      </c>
      <c r="AC95" s="37">
        <v>0</v>
      </c>
      <c r="AD95" s="37">
        <v>0</v>
      </c>
      <c r="AE95" s="37">
        <v>0</v>
      </c>
      <c r="AF95" s="37">
        <v>0</v>
      </c>
      <c r="AG95" s="37">
        <v>0</v>
      </c>
      <c r="AH95" s="37">
        <v>0</v>
      </c>
      <c r="AI95" s="37">
        <v>0</v>
      </c>
      <c r="AJ95" s="37">
        <v>0</v>
      </c>
      <c r="AK95" s="37">
        <v>0</v>
      </c>
      <c r="AL95" s="37">
        <v>0</v>
      </c>
      <c r="AM95" s="37">
        <v>0</v>
      </c>
      <c r="AN95" s="37">
        <v>0</v>
      </c>
      <c r="AO95" s="37">
        <v>0</v>
      </c>
      <c r="AP95" s="37">
        <v>0</v>
      </c>
      <c r="AQ95" s="37">
        <v>0</v>
      </c>
      <c r="AR95" s="37">
        <v>0</v>
      </c>
      <c r="AS95" s="37">
        <v>0</v>
      </c>
      <c r="AT95" s="37">
        <v>0</v>
      </c>
      <c r="AU95" s="37">
        <v>0</v>
      </c>
      <c r="AV95" s="37">
        <v>0</v>
      </c>
      <c r="AW95" s="37">
        <v>0</v>
      </c>
      <c r="AX95" s="37">
        <v>0</v>
      </c>
      <c r="AY95" s="37">
        <v>0</v>
      </c>
      <c r="AZ95" s="37">
        <v>0</v>
      </c>
      <c r="BA95" s="37">
        <v>0</v>
      </c>
      <c r="BB95" s="37">
        <v>0</v>
      </c>
      <c r="BC95" s="37">
        <v>0</v>
      </c>
      <c r="BD95" s="37">
        <v>0</v>
      </c>
      <c r="BE95" s="37">
        <v>0</v>
      </c>
      <c r="BF95" s="37">
        <v>0</v>
      </c>
      <c r="BG95" s="37">
        <v>0</v>
      </c>
      <c r="BH95" s="37">
        <v>0</v>
      </c>
      <c r="BI95" s="37">
        <v>0</v>
      </c>
      <c r="BJ95" s="37">
        <v>0</v>
      </c>
      <c r="BK95" s="37">
        <v>0</v>
      </c>
      <c r="BL95" s="37">
        <v>0</v>
      </c>
      <c r="BM95" s="37">
        <v>0</v>
      </c>
      <c r="BN95" s="37">
        <v>0</v>
      </c>
      <c r="BO95" s="37">
        <v>0</v>
      </c>
      <c r="BP95" s="37">
        <v>0</v>
      </c>
      <c r="BQ95" s="37">
        <v>0</v>
      </c>
      <c r="BR95" s="37">
        <v>0</v>
      </c>
      <c r="BS95" s="37">
        <v>0</v>
      </c>
      <c r="BT95" s="37">
        <v>0</v>
      </c>
      <c r="BU95" s="37">
        <v>0</v>
      </c>
      <c r="BV95" s="37">
        <v>0</v>
      </c>
      <c r="BW95" s="37">
        <v>0</v>
      </c>
      <c r="BX95" s="37">
        <v>0</v>
      </c>
      <c r="BY95" s="37">
        <v>0</v>
      </c>
      <c r="BZ95" s="37">
        <v>0</v>
      </c>
      <c r="CA95" s="37">
        <v>0</v>
      </c>
      <c r="CB95" s="37">
        <v>0</v>
      </c>
      <c r="CC95" s="37">
        <v>0</v>
      </c>
      <c r="CD95" s="37">
        <v>0</v>
      </c>
      <c r="CE95" s="37">
        <v>0</v>
      </c>
      <c r="CF95" s="37">
        <v>0</v>
      </c>
      <c r="CG95" s="37">
        <v>0</v>
      </c>
      <c r="CH95" s="37">
        <v>0</v>
      </c>
      <c r="CI95" s="37">
        <v>0</v>
      </c>
      <c r="CJ95" s="37">
        <v>0</v>
      </c>
      <c r="CK95" s="37">
        <v>0</v>
      </c>
      <c r="CL95" s="37">
        <v>0</v>
      </c>
      <c r="CM95" s="37">
        <v>0</v>
      </c>
      <c r="CN95" s="37">
        <v>0</v>
      </c>
      <c r="CO95" s="37">
        <v>0</v>
      </c>
      <c r="CP95" s="37">
        <v>0</v>
      </c>
      <c r="CQ95" s="37">
        <v>0</v>
      </c>
      <c r="CR95" s="37">
        <v>0</v>
      </c>
      <c r="CS95" s="37">
        <v>0</v>
      </c>
      <c r="CT95" s="37">
        <v>0</v>
      </c>
      <c r="CU95" s="37">
        <v>0</v>
      </c>
      <c r="CV95" s="37">
        <v>0</v>
      </c>
      <c r="CW95" s="37">
        <v>0</v>
      </c>
      <c r="CX95" s="37">
        <v>0</v>
      </c>
      <c r="CY95" s="37">
        <v>0</v>
      </c>
      <c r="CZ95" s="37">
        <v>0</v>
      </c>
      <c r="DA95" s="37">
        <v>0</v>
      </c>
      <c r="DB95" s="37">
        <v>0</v>
      </c>
      <c r="DC95" s="37">
        <v>0</v>
      </c>
      <c r="DE95" s="45">
        <f t="shared" si="47"/>
        <v>0</v>
      </c>
      <c r="DF95" s="45">
        <f t="shared" si="40"/>
        <v>0</v>
      </c>
      <c r="DG95">
        <f t="shared" si="48"/>
        <v>21</v>
      </c>
    </row>
    <row r="96" spans="1:112" ht="15" customHeight="1">
      <c r="A96" s="123">
        <v>84</v>
      </c>
      <c r="B96" s="5" t="str">
        <f>$B$89&amp;"7."</f>
        <v>G.7.</v>
      </c>
      <c r="C96" s="163" t="s">
        <v>210</v>
      </c>
      <c r="D96" s="5"/>
      <c r="E96" s="192">
        <v>0.21</v>
      </c>
      <c r="F96" s="34">
        <f>H96+NPV(FD,I96:INDEX(I96:DC96,PAL))</f>
        <v>0</v>
      </c>
      <c r="G96" s="34">
        <f>SUMIF($H$5:$DC$5,"&lt;="&amp;PAL,$H96:$DC96)</f>
        <v>0</v>
      </c>
      <c r="H96" s="37">
        <v>0</v>
      </c>
      <c r="I96" s="37">
        <v>0</v>
      </c>
      <c r="J96" s="37">
        <v>0</v>
      </c>
      <c r="K96" s="37">
        <v>0</v>
      </c>
      <c r="L96" s="37">
        <v>0</v>
      </c>
      <c r="M96" s="37">
        <v>0</v>
      </c>
      <c r="N96" s="37">
        <v>0</v>
      </c>
      <c r="O96" s="37">
        <v>0</v>
      </c>
      <c r="P96" s="37">
        <v>0</v>
      </c>
      <c r="Q96" s="37">
        <v>0</v>
      </c>
      <c r="R96" s="37">
        <v>0</v>
      </c>
      <c r="S96" s="37">
        <v>0</v>
      </c>
      <c r="T96" s="37">
        <v>0</v>
      </c>
      <c r="U96" s="37">
        <v>0</v>
      </c>
      <c r="V96" s="37">
        <v>0</v>
      </c>
      <c r="W96" s="37">
        <v>0</v>
      </c>
      <c r="X96" s="37">
        <v>0</v>
      </c>
      <c r="Y96" s="37">
        <v>0</v>
      </c>
      <c r="Z96" s="37">
        <v>0</v>
      </c>
      <c r="AA96" s="37">
        <v>0</v>
      </c>
      <c r="AB96" s="37">
        <v>0</v>
      </c>
      <c r="AC96" s="37">
        <v>0</v>
      </c>
      <c r="AD96" s="37">
        <v>0</v>
      </c>
      <c r="AE96" s="37">
        <v>0</v>
      </c>
      <c r="AF96" s="37">
        <v>0</v>
      </c>
      <c r="AG96" s="37">
        <v>0</v>
      </c>
      <c r="AH96" s="37">
        <v>0</v>
      </c>
      <c r="AI96" s="37">
        <v>0</v>
      </c>
      <c r="AJ96" s="37">
        <v>0</v>
      </c>
      <c r="AK96" s="37">
        <v>0</v>
      </c>
      <c r="AL96" s="37">
        <v>0</v>
      </c>
      <c r="AM96" s="37">
        <v>0</v>
      </c>
      <c r="AN96" s="37">
        <v>0</v>
      </c>
      <c r="AO96" s="37">
        <v>0</v>
      </c>
      <c r="AP96" s="37">
        <v>0</v>
      </c>
      <c r="AQ96" s="37">
        <v>0</v>
      </c>
      <c r="AR96" s="37">
        <v>0</v>
      </c>
      <c r="AS96" s="37">
        <v>0</v>
      </c>
      <c r="AT96" s="37">
        <v>0</v>
      </c>
      <c r="AU96" s="37">
        <v>0</v>
      </c>
      <c r="AV96" s="37">
        <v>0</v>
      </c>
      <c r="AW96" s="37">
        <v>0</v>
      </c>
      <c r="AX96" s="37">
        <v>0</v>
      </c>
      <c r="AY96" s="37">
        <v>0</v>
      </c>
      <c r="AZ96" s="37">
        <v>0</v>
      </c>
      <c r="BA96" s="37">
        <v>0</v>
      </c>
      <c r="BB96" s="37">
        <v>0</v>
      </c>
      <c r="BC96" s="37">
        <v>0</v>
      </c>
      <c r="BD96" s="37">
        <v>0</v>
      </c>
      <c r="BE96" s="37">
        <v>0</v>
      </c>
      <c r="BF96" s="37">
        <v>0</v>
      </c>
      <c r="BG96" s="37">
        <v>0</v>
      </c>
      <c r="BH96" s="37">
        <v>0</v>
      </c>
      <c r="BI96" s="37">
        <v>0</v>
      </c>
      <c r="BJ96" s="37">
        <v>0</v>
      </c>
      <c r="BK96" s="37">
        <v>0</v>
      </c>
      <c r="BL96" s="37">
        <v>0</v>
      </c>
      <c r="BM96" s="37">
        <v>0</v>
      </c>
      <c r="BN96" s="37">
        <v>0</v>
      </c>
      <c r="BO96" s="37">
        <v>0</v>
      </c>
      <c r="BP96" s="37">
        <v>0</v>
      </c>
      <c r="BQ96" s="37">
        <v>0</v>
      </c>
      <c r="BR96" s="37">
        <v>0</v>
      </c>
      <c r="BS96" s="37">
        <v>0</v>
      </c>
      <c r="BT96" s="37">
        <v>0</v>
      </c>
      <c r="BU96" s="37">
        <v>0</v>
      </c>
      <c r="BV96" s="37">
        <v>0</v>
      </c>
      <c r="BW96" s="37">
        <v>0</v>
      </c>
      <c r="BX96" s="37">
        <v>0</v>
      </c>
      <c r="BY96" s="37">
        <v>0</v>
      </c>
      <c r="BZ96" s="37">
        <v>0</v>
      </c>
      <c r="CA96" s="37">
        <v>0</v>
      </c>
      <c r="CB96" s="37">
        <v>0</v>
      </c>
      <c r="CC96" s="37">
        <v>0</v>
      </c>
      <c r="CD96" s="37">
        <v>0</v>
      </c>
      <c r="CE96" s="37">
        <v>0</v>
      </c>
      <c r="CF96" s="37">
        <v>0</v>
      </c>
      <c r="CG96" s="37">
        <v>0</v>
      </c>
      <c r="CH96" s="37">
        <v>0</v>
      </c>
      <c r="CI96" s="37">
        <v>0</v>
      </c>
      <c r="CJ96" s="37">
        <v>0</v>
      </c>
      <c r="CK96" s="37">
        <v>0</v>
      </c>
      <c r="CL96" s="37">
        <v>0</v>
      </c>
      <c r="CM96" s="37">
        <v>0</v>
      </c>
      <c r="CN96" s="37">
        <v>0</v>
      </c>
      <c r="CO96" s="37">
        <v>0</v>
      </c>
      <c r="CP96" s="37">
        <v>0</v>
      </c>
      <c r="CQ96" s="37">
        <v>0</v>
      </c>
      <c r="CR96" s="37">
        <v>0</v>
      </c>
      <c r="CS96" s="37">
        <v>0</v>
      </c>
      <c r="CT96" s="37">
        <v>0</v>
      </c>
      <c r="CU96" s="37">
        <v>0</v>
      </c>
      <c r="CV96" s="37">
        <v>0</v>
      </c>
      <c r="CW96" s="37">
        <v>0</v>
      </c>
      <c r="CX96" s="37">
        <v>0</v>
      </c>
      <c r="CY96" s="37">
        <v>0</v>
      </c>
      <c r="CZ96" s="37">
        <v>0</v>
      </c>
      <c r="DA96" s="37">
        <v>0</v>
      </c>
      <c r="DB96" s="37">
        <v>0</v>
      </c>
      <c r="DC96" s="37">
        <v>0</v>
      </c>
      <c r="DE96" s="45">
        <f t="shared" si="47"/>
        <v>0</v>
      </c>
      <c r="DF96" s="45">
        <f t="shared" si="40"/>
        <v>0</v>
      </c>
      <c r="DG96">
        <f t="shared" si="48"/>
        <v>21</v>
      </c>
    </row>
    <row r="97" spans="1:111" ht="15" customHeight="1">
      <c r="A97" s="123">
        <v>85</v>
      </c>
      <c r="B97" s="5" t="str">
        <f>$B$89&amp;"8."</f>
        <v>G.8.</v>
      </c>
      <c r="C97" s="163" t="s">
        <v>212</v>
      </c>
      <c r="D97" s="5"/>
      <c r="E97" s="192">
        <v>0.21</v>
      </c>
      <c r="F97" s="34">
        <f>H97+NPV(FD,I97:INDEX(I97:DC97,PAL))</f>
        <v>0</v>
      </c>
      <c r="G97" s="34">
        <f>SUMIF($H$5:$DC$5,"&lt;="&amp;PAL,$H97:$DC97)</f>
        <v>0</v>
      </c>
      <c r="H97" s="37">
        <v>0</v>
      </c>
      <c r="I97" s="37">
        <v>0</v>
      </c>
      <c r="J97" s="37">
        <v>0</v>
      </c>
      <c r="K97" s="37">
        <v>0</v>
      </c>
      <c r="L97" s="37">
        <v>0</v>
      </c>
      <c r="M97" s="37">
        <v>0</v>
      </c>
      <c r="N97" s="37">
        <v>0</v>
      </c>
      <c r="O97" s="37">
        <v>0</v>
      </c>
      <c r="P97" s="37">
        <v>0</v>
      </c>
      <c r="Q97" s="37">
        <v>0</v>
      </c>
      <c r="R97" s="37">
        <v>0</v>
      </c>
      <c r="S97" s="37">
        <v>0</v>
      </c>
      <c r="T97" s="37">
        <v>0</v>
      </c>
      <c r="U97" s="37">
        <v>0</v>
      </c>
      <c r="V97" s="37">
        <v>0</v>
      </c>
      <c r="W97" s="37">
        <v>0</v>
      </c>
      <c r="X97" s="37">
        <v>0</v>
      </c>
      <c r="Y97" s="37">
        <v>0</v>
      </c>
      <c r="Z97" s="37">
        <v>0</v>
      </c>
      <c r="AA97" s="37">
        <v>0</v>
      </c>
      <c r="AB97" s="37">
        <v>0</v>
      </c>
      <c r="AC97" s="37">
        <v>0</v>
      </c>
      <c r="AD97" s="37">
        <v>0</v>
      </c>
      <c r="AE97" s="37">
        <v>0</v>
      </c>
      <c r="AF97" s="37">
        <v>0</v>
      </c>
      <c r="AG97" s="37">
        <v>0</v>
      </c>
      <c r="AH97" s="37">
        <v>0</v>
      </c>
      <c r="AI97" s="37">
        <v>0</v>
      </c>
      <c r="AJ97" s="37">
        <v>0</v>
      </c>
      <c r="AK97" s="37">
        <v>0</v>
      </c>
      <c r="AL97" s="37">
        <v>0</v>
      </c>
      <c r="AM97" s="37">
        <v>0</v>
      </c>
      <c r="AN97" s="37">
        <v>0</v>
      </c>
      <c r="AO97" s="37">
        <v>0</v>
      </c>
      <c r="AP97" s="37">
        <v>0</v>
      </c>
      <c r="AQ97" s="37">
        <v>0</v>
      </c>
      <c r="AR97" s="37">
        <v>0</v>
      </c>
      <c r="AS97" s="37">
        <v>0</v>
      </c>
      <c r="AT97" s="37">
        <v>0</v>
      </c>
      <c r="AU97" s="37">
        <v>0</v>
      </c>
      <c r="AV97" s="37">
        <v>0</v>
      </c>
      <c r="AW97" s="37">
        <v>0</v>
      </c>
      <c r="AX97" s="37">
        <v>0</v>
      </c>
      <c r="AY97" s="37">
        <v>0</v>
      </c>
      <c r="AZ97" s="37">
        <v>0</v>
      </c>
      <c r="BA97" s="37">
        <v>0</v>
      </c>
      <c r="BB97" s="37">
        <v>0</v>
      </c>
      <c r="BC97" s="37">
        <v>0</v>
      </c>
      <c r="BD97" s="37">
        <v>0</v>
      </c>
      <c r="BE97" s="37">
        <v>0</v>
      </c>
      <c r="BF97" s="37">
        <v>0</v>
      </c>
      <c r="BG97" s="37">
        <v>0</v>
      </c>
      <c r="BH97" s="37">
        <v>0</v>
      </c>
      <c r="BI97" s="37">
        <v>0</v>
      </c>
      <c r="BJ97" s="37">
        <v>0</v>
      </c>
      <c r="BK97" s="37">
        <v>0</v>
      </c>
      <c r="BL97" s="37">
        <v>0</v>
      </c>
      <c r="BM97" s="37">
        <v>0</v>
      </c>
      <c r="BN97" s="37">
        <v>0</v>
      </c>
      <c r="BO97" s="37">
        <v>0</v>
      </c>
      <c r="BP97" s="37">
        <v>0</v>
      </c>
      <c r="BQ97" s="37">
        <v>0</v>
      </c>
      <c r="BR97" s="37">
        <v>0</v>
      </c>
      <c r="BS97" s="37">
        <v>0</v>
      </c>
      <c r="BT97" s="37">
        <v>0</v>
      </c>
      <c r="BU97" s="37">
        <v>0</v>
      </c>
      <c r="BV97" s="37">
        <v>0</v>
      </c>
      <c r="BW97" s="37">
        <v>0</v>
      </c>
      <c r="BX97" s="37">
        <v>0</v>
      </c>
      <c r="BY97" s="37">
        <v>0</v>
      </c>
      <c r="BZ97" s="37">
        <v>0</v>
      </c>
      <c r="CA97" s="37">
        <v>0</v>
      </c>
      <c r="CB97" s="37">
        <v>0</v>
      </c>
      <c r="CC97" s="37">
        <v>0</v>
      </c>
      <c r="CD97" s="37">
        <v>0</v>
      </c>
      <c r="CE97" s="37">
        <v>0</v>
      </c>
      <c r="CF97" s="37">
        <v>0</v>
      </c>
      <c r="CG97" s="37">
        <v>0</v>
      </c>
      <c r="CH97" s="37">
        <v>0</v>
      </c>
      <c r="CI97" s="37">
        <v>0</v>
      </c>
      <c r="CJ97" s="37">
        <v>0</v>
      </c>
      <c r="CK97" s="37">
        <v>0</v>
      </c>
      <c r="CL97" s="37">
        <v>0</v>
      </c>
      <c r="CM97" s="37">
        <v>0</v>
      </c>
      <c r="CN97" s="37">
        <v>0</v>
      </c>
      <c r="CO97" s="37">
        <v>0</v>
      </c>
      <c r="CP97" s="37">
        <v>0</v>
      </c>
      <c r="CQ97" s="37">
        <v>0</v>
      </c>
      <c r="CR97" s="37">
        <v>0</v>
      </c>
      <c r="CS97" s="37">
        <v>0</v>
      </c>
      <c r="CT97" s="37">
        <v>0</v>
      </c>
      <c r="CU97" s="37">
        <v>0</v>
      </c>
      <c r="CV97" s="37">
        <v>0</v>
      </c>
      <c r="CW97" s="37">
        <v>0</v>
      </c>
      <c r="CX97" s="37">
        <v>0</v>
      </c>
      <c r="CY97" s="37">
        <v>0</v>
      </c>
      <c r="CZ97" s="37">
        <v>0</v>
      </c>
      <c r="DA97" s="37">
        <v>0</v>
      </c>
      <c r="DB97" s="37">
        <v>0</v>
      </c>
      <c r="DC97" s="37">
        <v>0</v>
      </c>
      <c r="DE97" s="45">
        <f t="shared" si="47"/>
        <v>0</v>
      </c>
      <c r="DF97" s="45">
        <f t="shared" si="40"/>
        <v>0</v>
      </c>
      <c r="DG97">
        <f t="shared" si="48"/>
        <v>21</v>
      </c>
    </row>
    <row r="98" spans="1:111" ht="15" customHeight="1">
      <c r="A98" s="123">
        <v>86</v>
      </c>
      <c r="B98" s="5" t="str">
        <f>$B$89&amp;"9."</f>
        <v>G.9.</v>
      </c>
      <c r="C98" s="163" t="s">
        <v>214</v>
      </c>
      <c r="D98" s="5"/>
      <c r="E98" s="192">
        <v>0.21</v>
      </c>
      <c r="F98" s="34">
        <f>H98+NPV(FD,I98:INDEX(I98:DC98,PAL))</f>
        <v>0</v>
      </c>
      <c r="G98" s="34">
        <f>SUMIF($H$5:$DC$5,"&lt;="&amp;PAL,$H98:$DC98)</f>
        <v>0</v>
      </c>
      <c r="H98" s="37">
        <v>0</v>
      </c>
      <c r="I98" s="37">
        <v>0</v>
      </c>
      <c r="J98" s="37">
        <v>0</v>
      </c>
      <c r="K98" s="37">
        <v>0</v>
      </c>
      <c r="L98" s="37">
        <v>0</v>
      </c>
      <c r="M98" s="37">
        <v>0</v>
      </c>
      <c r="N98" s="37">
        <v>0</v>
      </c>
      <c r="O98" s="37">
        <v>0</v>
      </c>
      <c r="P98" s="37">
        <v>0</v>
      </c>
      <c r="Q98" s="37">
        <v>0</v>
      </c>
      <c r="R98" s="37">
        <v>0</v>
      </c>
      <c r="S98" s="37">
        <v>0</v>
      </c>
      <c r="T98" s="37">
        <v>0</v>
      </c>
      <c r="U98" s="37">
        <v>0</v>
      </c>
      <c r="V98" s="37">
        <v>0</v>
      </c>
      <c r="W98" s="37">
        <v>0</v>
      </c>
      <c r="X98" s="37">
        <v>0</v>
      </c>
      <c r="Y98" s="37">
        <v>0</v>
      </c>
      <c r="Z98" s="37">
        <v>0</v>
      </c>
      <c r="AA98" s="37">
        <v>0</v>
      </c>
      <c r="AB98" s="37">
        <v>0</v>
      </c>
      <c r="AC98" s="37">
        <v>0</v>
      </c>
      <c r="AD98" s="37">
        <v>0</v>
      </c>
      <c r="AE98" s="37">
        <v>0</v>
      </c>
      <c r="AF98" s="37">
        <v>0</v>
      </c>
      <c r="AG98" s="37">
        <v>0</v>
      </c>
      <c r="AH98" s="37">
        <v>0</v>
      </c>
      <c r="AI98" s="37">
        <v>0</v>
      </c>
      <c r="AJ98" s="37">
        <v>0</v>
      </c>
      <c r="AK98" s="37">
        <v>0</v>
      </c>
      <c r="AL98" s="37">
        <v>0</v>
      </c>
      <c r="AM98" s="37">
        <v>0</v>
      </c>
      <c r="AN98" s="37">
        <v>0</v>
      </c>
      <c r="AO98" s="37">
        <v>0</v>
      </c>
      <c r="AP98" s="37">
        <v>0</v>
      </c>
      <c r="AQ98" s="37">
        <v>0</v>
      </c>
      <c r="AR98" s="37">
        <v>0</v>
      </c>
      <c r="AS98" s="37">
        <v>0</v>
      </c>
      <c r="AT98" s="37">
        <v>0</v>
      </c>
      <c r="AU98" s="37">
        <v>0</v>
      </c>
      <c r="AV98" s="37">
        <v>0</v>
      </c>
      <c r="AW98" s="37">
        <v>0</v>
      </c>
      <c r="AX98" s="37">
        <v>0</v>
      </c>
      <c r="AY98" s="37">
        <v>0</v>
      </c>
      <c r="AZ98" s="37">
        <v>0</v>
      </c>
      <c r="BA98" s="37">
        <v>0</v>
      </c>
      <c r="BB98" s="37">
        <v>0</v>
      </c>
      <c r="BC98" s="37">
        <v>0</v>
      </c>
      <c r="BD98" s="37">
        <v>0</v>
      </c>
      <c r="BE98" s="37">
        <v>0</v>
      </c>
      <c r="BF98" s="37">
        <v>0</v>
      </c>
      <c r="BG98" s="37">
        <v>0</v>
      </c>
      <c r="BH98" s="37">
        <v>0</v>
      </c>
      <c r="BI98" s="37">
        <v>0</v>
      </c>
      <c r="BJ98" s="37">
        <v>0</v>
      </c>
      <c r="BK98" s="37">
        <v>0</v>
      </c>
      <c r="BL98" s="37">
        <v>0</v>
      </c>
      <c r="BM98" s="37">
        <v>0</v>
      </c>
      <c r="BN98" s="37">
        <v>0</v>
      </c>
      <c r="BO98" s="37">
        <v>0</v>
      </c>
      <c r="BP98" s="37">
        <v>0</v>
      </c>
      <c r="BQ98" s="37">
        <v>0</v>
      </c>
      <c r="BR98" s="37">
        <v>0</v>
      </c>
      <c r="BS98" s="37">
        <v>0</v>
      </c>
      <c r="BT98" s="37">
        <v>0</v>
      </c>
      <c r="BU98" s="37">
        <v>0</v>
      </c>
      <c r="BV98" s="37">
        <v>0</v>
      </c>
      <c r="BW98" s="37">
        <v>0</v>
      </c>
      <c r="BX98" s="37">
        <v>0</v>
      </c>
      <c r="BY98" s="37">
        <v>0</v>
      </c>
      <c r="BZ98" s="37">
        <v>0</v>
      </c>
      <c r="CA98" s="37">
        <v>0</v>
      </c>
      <c r="CB98" s="37">
        <v>0</v>
      </c>
      <c r="CC98" s="37">
        <v>0</v>
      </c>
      <c r="CD98" s="37">
        <v>0</v>
      </c>
      <c r="CE98" s="37">
        <v>0</v>
      </c>
      <c r="CF98" s="37">
        <v>0</v>
      </c>
      <c r="CG98" s="37">
        <v>0</v>
      </c>
      <c r="CH98" s="37">
        <v>0</v>
      </c>
      <c r="CI98" s="37">
        <v>0</v>
      </c>
      <c r="CJ98" s="37">
        <v>0</v>
      </c>
      <c r="CK98" s="37">
        <v>0</v>
      </c>
      <c r="CL98" s="37">
        <v>0</v>
      </c>
      <c r="CM98" s="37">
        <v>0</v>
      </c>
      <c r="CN98" s="37">
        <v>0</v>
      </c>
      <c r="CO98" s="37">
        <v>0</v>
      </c>
      <c r="CP98" s="37">
        <v>0</v>
      </c>
      <c r="CQ98" s="37">
        <v>0</v>
      </c>
      <c r="CR98" s="37">
        <v>0</v>
      </c>
      <c r="CS98" s="37">
        <v>0</v>
      </c>
      <c r="CT98" s="37">
        <v>0</v>
      </c>
      <c r="CU98" s="37">
        <v>0</v>
      </c>
      <c r="CV98" s="37">
        <v>0</v>
      </c>
      <c r="CW98" s="37">
        <v>0</v>
      </c>
      <c r="CX98" s="37">
        <v>0</v>
      </c>
      <c r="CY98" s="37">
        <v>0</v>
      </c>
      <c r="CZ98" s="37">
        <v>0</v>
      </c>
      <c r="DA98" s="37">
        <v>0</v>
      </c>
      <c r="DB98" s="37">
        <v>0</v>
      </c>
      <c r="DC98" s="37">
        <v>0</v>
      </c>
      <c r="DE98" s="45">
        <f t="shared" si="47"/>
        <v>0</v>
      </c>
      <c r="DF98" s="45">
        <f t="shared" si="40"/>
        <v>0</v>
      </c>
      <c r="DG98">
        <f t="shared" si="48"/>
        <v>21</v>
      </c>
    </row>
    <row r="99" spans="1:111" ht="15" customHeight="1">
      <c r="A99" s="123">
        <v>87</v>
      </c>
      <c r="B99" s="5" t="str">
        <f>$B$89&amp;"10."</f>
        <v>G.10.</v>
      </c>
      <c r="C99" s="163" t="s">
        <v>216</v>
      </c>
      <c r="D99" s="5"/>
      <c r="E99" s="192">
        <v>0.21</v>
      </c>
      <c r="F99" s="34">
        <f>H99+NPV(FD,I99:INDEX(I99:DC99,PAL))</f>
        <v>0</v>
      </c>
      <c r="G99" s="34">
        <f>SUMIF($H$5:$DC$5,"&lt;="&amp;PAL,$H99:$DC99)</f>
        <v>0</v>
      </c>
      <c r="H99" s="37">
        <v>0</v>
      </c>
      <c r="I99" s="37">
        <v>0</v>
      </c>
      <c r="J99" s="37">
        <v>0</v>
      </c>
      <c r="K99" s="37">
        <v>0</v>
      </c>
      <c r="L99" s="37">
        <v>0</v>
      </c>
      <c r="M99" s="37">
        <v>0</v>
      </c>
      <c r="N99" s="37">
        <v>0</v>
      </c>
      <c r="O99" s="37">
        <v>0</v>
      </c>
      <c r="P99" s="37">
        <v>0</v>
      </c>
      <c r="Q99" s="37">
        <v>0</v>
      </c>
      <c r="R99" s="37">
        <v>0</v>
      </c>
      <c r="S99" s="37">
        <v>0</v>
      </c>
      <c r="T99" s="37">
        <v>0</v>
      </c>
      <c r="U99" s="37">
        <v>0</v>
      </c>
      <c r="V99" s="37">
        <v>0</v>
      </c>
      <c r="W99" s="37">
        <v>0</v>
      </c>
      <c r="X99" s="37">
        <v>0</v>
      </c>
      <c r="Y99" s="37">
        <v>0</v>
      </c>
      <c r="Z99" s="37">
        <v>0</v>
      </c>
      <c r="AA99" s="37">
        <v>0</v>
      </c>
      <c r="AB99" s="37">
        <v>0</v>
      </c>
      <c r="AC99" s="37">
        <v>0</v>
      </c>
      <c r="AD99" s="37">
        <v>0</v>
      </c>
      <c r="AE99" s="37">
        <v>0</v>
      </c>
      <c r="AF99" s="37">
        <v>0</v>
      </c>
      <c r="AG99" s="37">
        <v>0</v>
      </c>
      <c r="AH99" s="37">
        <v>0</v>
      </c>
      <c r="AI99" s="37">
        <v>0</v>
      </c>
      <c r="AJ99" s="37">
        <v>0</v>
      </c>
      <c r="AK99" s="37">
        <v>0</v>
      </c>
      <c r="AL99" s="37">
        <v>0</v>
      </c>
      <c r="AM99" s="37">
        <v>0</v>
      </c>
      <c r="AN99" s="37">
        <v>0</v>
      </c>
      <c r="AO99" s="37">
        <v>0</v>
      </c>
      <c r="AP99" s="37">
        <v>0</v>
      </c>
      <c r="AQ99" s="37">
        <v>0</v>
      </c>
      <c r="AR99" s="37">
        <v>0</v>
      </c>
      <c r="AS99" s="37">
        <v>0</v>
      </c>
      <c r="AT99" s="37">
        <v>0</v>
      </c>
      <c r="AU99" s="37">
        <v>0</v>
      </c>
      <c r="AV99" s="37">
        <v>0</v>
      </c>
      <c r="AW99" s="37">
        <v>0</v>
      </c>
      <c r="AX99" s="37">
        <v>0</v>
      </c>
      <c r="AY99" s="37">
        <v>0</v>
      </c>
      <c r="AZ99" s="37">
        <v>0</v>
      </c>
      <c r="BA99" s="37">
        <v>0</v>
      </c>
      <c r="BB99" s="37">
        <v>0</v>
      </c>
      <c r="BC99" s="37">
        <v>0</v>
      </c>
      <c r="BD99" s="37">
        <v>0</v>
      </c>
      <c r="BE99" s="37">
        <v>0</v>
      </c>
      <c r="BF99" s="37">
        <v>0</v>
      </c>
      <c r="BG99" s="37">
        <v>0</v>
      </c>
      <c r="BH99" s="37">
        <v>0</v>
      </c>
      <c r="BI99" s="37">
        <v>0</v>
      </c>
      <c r="BJ99" s="37">
        <v>0</v>
      </c>
      <c r="BK99" s="37">
        <v>0</v>
      </c>
      <c r="BL99" s="37">
        <v>0</v>
      </c>
      <c r="BM99" s="37">
        <v>0</v>
      </c>
      <c r="BN99" s="37">
        <v>0</v>
      </c>
      <c r="BO99" s="37">
        <v>0</v>
      </c>
      <c r="BP99" s="37">
        <v>0</v>
      </c>
      <c r="BQ99" s="37">
        <v>0</v>
      </c>
      <c r="BR99" s="37">
        <v>0</v>
      </c>
      <c r="BS99" s="37">
        <v>0</v>
      </c>
      <c r="BT99" s="37">
        <v>0</v>
      </c>
      <c r="BU99" s="37">
        <v>0</v>
      </c>
      <c r="BV99" s="37">
        <v>0</v>
      </c>
      <c r="BW99" s="37">
        <v>0</v>
      </c>
      <c r="BX99" s="37">
        <v>0</v>
      </c>
      <c r="BY99" s="37">
        <v>0</v>
      </c>
      <c r="BZ99" s="37">
        <v>0</v>
      </c>
      <c r="CA99" s="37">
        <v>0</v>
      </c>
      <c r="CB99" s="37">
        <v>0</v>
      </c>
      <c r="CC99" s="37">
        <v>0</v>
      </c>
      <c r="CD99" s="37">
        <v>0</v>
      </c>
      <c r="CE99" s="37">
        <v>0</v>
      </c>
      <c r="CF99" s="37">
        <v>0</v>
      </c>
      <c r="CG99" s="37">
        <v>0</v>
      </c>
      <c r="CH99" s="37">
        <v>0</v>
      </c>
      <c r="CI99" s="37">
        <v>0</v>
      </c>
      <c r="CJ99" s="37">
        <v>0</v>
      </c>
      <c r="CK99" s="37">
        <v>0</v>
      </c>
      <c r="CL99" s="37">
        <v>0</v>
      </c>
      <c r="CM99" s="37">
        <v>0</v>
      </c>
      <c r="CN99" s="37">
        <v>0</v>
      </c>
      <c r="CO99" s="37">
        <v>0</v>
      </c>
      <c r="CP99" s="37">
        <v>0</v>
      </c>
      <c r="CQ99" s="37">
        <v>0</v>
      </c>
      <c r="CR99" s="37">
        <v>0</v>
      </c>
      <c r="CS99" s="37">
        <v>0</v>
      </c>
      <c r="CT99" s="37">
        <v>0</v>
      </c>
      <c r="CU99" s="37">
        <v>0</v>
      </c>
      <c r="CV99" s="37">
        <v>0</v>
      </c>
      <c r="CW99" s="37">
        <v>0</v>
      </c>
      <c r="CX99" s="37">
        <v>0</v>
      </c>
      <c r="CY99" s="37">
        <v>0</v>
      </c>
      <c r="CZ99" s="37">
        <v>0</v>
      </c>
      <c r="DA99" s="37">
        <v>0</v>
      </c>
      <c r="DB99" s="37">
        <v>0</v>
      </c>
      <c r="DC99" s="37">
        <v>0</v>
      </c>
      <c r="DE99" s="45">
        <f t="shared" si="47"/>
        <v>0</v>
      </c>
      <c r="DF99" s="45">
        <f t="shared" si="40"/>
        <v>0</v>
      </c>
      <c r="DG99">
        <f t="shared" si="48"/>
        <v>21</v>
      </c>
    </row>
    <row r="100" spans="1:111" ht="17.25" customHeight="1">
      <c r="A100" s="123">
        <v>88</v>
      </c>
      <c r="B100" s="5" t="s">
        <v>37</v>
      </c>
      <c r="C100" s="15" t="s">
        <v>258</v>
      </c>
      <c r="D100" s="5"/>
      <c r="E100" s="5"/>
      <c r="F100" s="11">
        <f>SUM(F101:F110)</f>
        <v>0</v>
      </c>
      <c r="G100" s="34">
        <f>SUMIF($H$5:$DC$5,"&lt;="&amp;PAL,$H100:$DC100)</f>
        <v>0</v>
      </c>
      <c r="H100" s="11">
        <f t="shared" ref="H100:BR100" si="49">SUM(H101:H110)</f>
        <v>0</v>
      </c>
      <c r="I100" s="11">
        <f t="shared" si="49"/>
        <v>0</v>
      </c>
      <c r="J100" s="11">
        <f t="shared" si="49"/>
        <v>0</v>
      </c>
      <c r="K100" s="11">
        <f t="shared" si="49"/>
        <v>0</v>
      </c>
      <c r="L100" s="11">
        <f t="shared" si="49"/>
        <v>0</v>
      </c>
      <c r="M100" s="11">
        <f t="shared" si="49"/>
        <v>0</v>
      </c>
      <c r="N100" s="11">
        <f t="shared" si="49"/>
        <v>0</v>
      </c>
      <c r="O100" s="11">
        <f t="shared" si="49"/>
        <v>0</v>
      </c>
      <c r="P100" s="11">
        <f t="shared" si="49"/>
        <v>0</v>
      </c>
      <c r="Q100" s="11">
        <f t="shared" si="49"/>
        <v>0</v>
      </c>
      <c r="R100" s="11">
        <f t="shared" si="49"/>
        <v>0</v>
      </c>
      <c r="S100" s="11">
        <f t="shared" si="49"/>
        <v>0</v>
      </c>
      <c r="T100" s="11">
        <f t="shared" si="49"/>
        <v>0</v>
      </c>
      <c r="U100" s="11">
        <f t="shared" si="49"/>
        <v>0</v>
      </c>
      <c r="V100" s="11">
        <f t="shared" si="49"/>
        <v>0</v>
      </c>
      <c r="W100" s="11">
        <f t="shared" si="49"/>
        <v>0</v>
      </c>
      <c r="X100" s="11">
        <f t="shared" si="49"/>
        <v>0</v>
      </c>
      <c r="Y100" s="11">
        <f t="shared" si="49"/>
        <v>0</v>
      </c>
      <c r="Z100" s="11">
        <f t="shared" si="49"/>
        <v>0</v>
      </c>
      <c r="AA100" s="11">
        <f t="shared" si="49"/>
        <v>0</v>
      </c>
      <c r="AB100" s="11">
        <f t="shared" si="49"/>
        <v>0</v>
      </c>
      <c r="AC100" s="11">
        <f t="shared" si="49"/>
        <v>0</v>
      </c>
      <c r="AD100" s="11">
        <f t="shared" si="49"/>
        <v>0</v>
      </c>
      <c r="AE100" s="11">
        <f t="shared" si="49"/>
        <v>0</v>
      </c>
      <c r="AF100" s="11">
        <f t="shared" si="49"/>
        <v>0</v>
      </c>
      <c r="AG100" s="11">
        <f t="shared" si="49"/>
        <v>0</v>
      </c>
      <c r="AH100" s="11">
        <f t="shared" si="49"/>
        <v>0</v>
      </c>
      <c r="AI100" s="11">
        <f t="shared" si="49"/>
        <v>0</v>
      </c>
      <c r="AJ100" s="11">
        <f t="shared" si="49"/>
        <v>0</v>
      </c>
      <c r="AK100" s="11">
        <f t="shared" si="49"/>
        <v>0</v>
      </c>
      <c r="AL100" s="11">
        <f t="shared" si="49"/>
        <v>0</v>
      </c>
      <c r="AM100" s="11">
        <f t="shared" si="49"/>
        <v>0</v>
      </c>
      <c r="AN100" s="11">
        <f t="shared" si="49"/>
        <v>0</v>
      </c>
      <c r="AO100" s="11">
        <f t="shared" si="49"/>
        <v>0</v>
      </c>
      <c r="AP100" s="11">
        <f t="shared" si="49"/>
        <v>0</v>
      </c>
      <c r="AQ100" s="11">
        <f t="shared" si="49"/>
        <v>0</v>
      </c>
      <c r="AR100" s="11">
        <f t="shared" si="49"/>
        <v>0</v>
      </c>
      <c r="AS100" s="11">
        <f t="shared" si="49"/>
        <v>0</v>
      </c>
      <c r="AT100" s="11">
        <f t="shared" si="49"/>
        <v>0</v>
      </c>
      <c r="AU100" s="11">
        <f t="shared" si="49"/>
        <v>0</v>
      </c>
      <c r="AV100" s="11">
        <f t="shared" si="49"/>
        <v>0</v>
      </c>
      <c r="AW100" s="11">
        <f t="shared" si="49"/>
        <v>0</v>
      </c>
      <c r="AX100" s="11">
        <f t="shared" si="49"/>
        <v>0</v>
      </c>
      <c r="AY100" s="11">
        <f t="shared" si="49"/>
        <v>0</v>
      </c>
      <c r="AZ100" s="11">
        <f t="shared" si="49"/>
        <v>0</v>
      </c>
      <c r="BA100" s="11">
        <f t="shared" si="49"/>
        <v>0</v>
      </c>
      <c r="BB100" s="11">
        <f t="shared" si="49"/>
        <v>0</v>
      </c>
      <c r="BC100" s="11">
        <f t="shared" si="49"/>
        <v>0</v>
      </c>
      <c r="BD100" s="11">
        <f t="shared" si="49"/>
        <v>0</v>
      </c>
      <c r="BE100" s="11">
        <f t="shared" si="49"/>
        <v>0</v>
      </c>
      <c r="BF100" s="11">
        <f t="shared" si="49"/>
        <v>0</v>
      </c>
      <c r="BG100" s="11">
        <f t="shared" si="49"/>
        <v>0</v>
      </c>
      <c r="BH100" s="11">
        <f t="shared" si="49"/>
        <v>0</v>
      </c>
      <c r="BI100" s="11">
        <f t="shared" si="49"/>
        <v>0</v>
      </c>
      <c r="BJ100" s="11">
        <f t="shared" si="49"/>
        <v>0</v>
      </c>
      <c r="BK100" s="11">
        <f t="shared" si="49"/>
        <v>0</v>
      </c>
      <c r="BL100" s="11">
        <f t="shared" si="49"/>
        <v>0</v>
      </c>
      <c r="BM100" s="11">
        <f t="shared" si="49"/>
        <v>0</v>
      </c>
      <c r="BN100" s="11">
        <f t="shared" si="49"/>
        <v>0</v>
      </c>
      <c r="BO100" s="11">
        <f t="shared" si="49"/>
        <v>0</v>
      </c>
      <c r="BP100" s="11">
        <f t="shared" si="49"/>
        <v>0</v>
      </c>
      <c r="BQ100" s="11">
        <f t="shared" si="49"/>
        <v>0</v>
      </c>
      <c r="BR100" s="11">
        <f t="shared" si="49"/>
        <v>0</v>
      </c>
      <c r="BS100" s="11">
        <f t="shared" ref="BS100:DC100" si="50">SUM(BS101:BS110)</f>
        <v>0</v>
      </c>
      <c r="BT100" s="11">
        <f t="shared" si="50"/>
        <v>0</v>
      </c>
      <c r="BU100" s="11">
        <f t="shared" si="50"/>
        <v>0</v>
      </c>
      <c r="BV100" s="11">
        <f t="shared" si="50"/>
        <v>0</v>
      </c>
      <c r="BW100" s="11">
        <f t="shared" si="50"/>
        <v>0</v>
      </c>
      <c r="BX100" s="11">
        <f t="shared" si="50"/>
        <v>0</v>
      </c>
      <c r="BY100" s="11">
        <f t="shared" si="50"/>
        <v>0</v>
      </c>
      <c r="BZ100" s="11">
        <f t="shared" si="50"/>
        <v>0</v>
      </c>
      <c r="CA100" s="11">
        <f t="shared" si="50"/>
        <v>0</v>
      </c>
      <c r="CB100" s="11">
        <f t="shared" si="50"/>
        <v>0</v>
      </c>
      <c r="CC100" s="11">
        <f t="shared" si="50"/>
        <v>0</v>
      </c>
      <c r="CD100" s="11">
        <f t="shared" si="50"/>
        <v>0</v>
      </c>
      <c r="CE100" s="11">
        <f t="shared" si="50"/>
        <v>0</v>
      </c>
      <c r="CF100" s="11">
        <f t="shared" si="50"/>
        <v>0</v>
      </c>
      <c r="CG100" s="11">
        <f t="shared" si="50"/>
        <v>0</v>
      </c>
      <c r="CH100" s="11">
        <f t="shared" si="50"/>
        <v>0</v>
      </c>
      <c r="CI100" s="11">
        <f t="shared" si="50"/>
        <v>0</v>
      </c>
      <c r="CJ100" s="11">
        <f t="shared" si="50"/>
        <v>0</v>
      </c>
      <c r="CK100" s="11">
        <f t="shared" si="50"/>
        <v>0</v>
      </c>
      <c r="CL100" s="11">
        <f t="shared" si="50"/>
        <v>0</v>
      </c>
      <c r="CM100" s="11">
        <f t="shared" si="50"/>
        <v>0</v>
      </c>
      <c r="CN100" s="11">
        <f t="shared" si="50"/>
        <v>0</v>
      </c>
      <c r="CO100" s="11">
        <f t="shared" si="50"/>
        <v>0</v>
      </c>
      <c r="CP100" s="11">
        <f t="shared" si="50"/>
        <v>0</v>
      </c>
      <c r="CQ100" s="11">
        <f t="shared" si="50"/>
        <v>0</v>
      </c>
      <c r="CR100" s="11">
        <f t="shared" si="50"/>
        <v>0</v>
      </c>
      <c r="CS100" s="11">
        <f t="shared" si="50"/>
        <v>0</v>
      </c>
      <c r="CT100" s="11">
        <f t="shared" si="50"/>
        <v>0</v>
      </c>
      <c r="CU100" s="11">
        <f t="shared" si="50"/>
        <v>0</v>
      </c>
      <c r="CV100" s="11">
        <f t="shared" si="50"/>
        <v>0</v>
      </c>
      <c r="CW100" s="11">
        <f t="shared" si="50"/>
        <v>0</v>
      </c>
      <c r="CX100" s="11">
        <f t="shared" si="50"/>
        <v>0</v>
      </c>
      <c r="CY100" s="11">
        <f t="shared" si="50"/>
        <v>0</v>
      </c>
      <c r="CZ100" s="11">
        <f t="shared" si="50"/>
        <v>0</v>
      </c>
      <c r="DA100" s="11">
        <f t="shared" si="50"/>
        <v>0</v>
      </c>
      <c r="DB100" s="11">
        <f t="shared" si="50"/>
        <v>0</v>
      </c>
      <c r="DC100" s="11">
        <f t="shared" si="50"/>
        <v>0</v>
      </c>
      <c r="DF100" s="45">
        <f t="shared" si="40"/>
        <v>0</v>
      </c>
    </row>
    <row r="101" spans="1:111" ht="15" customHeight="1">
      <c r="A101" s="123">
        <v>89</v>
      </c>
      <c r="B101" s="5" t="str">
        <f>$B$100&amp;"1."</f>
        <v>H.1.</v>
      </c>
      <c r="C101" s="163" t="s">
        <v>217</v>
      </c>
      <c r="D101" s="5"/>
      <c r="E101" s="183" t="s">
        <v>251</v>
      </c>
      <c r="F101" s="34">
        <f>H101+NPV(FD,I101:INDEX(I101:DC101,PAL))</f>
        <v>0</v>
      </c>
      <c r="G101" s="34">
        <f>SUMIF($H$5:$DC$5,"&lt;="&amp;PAL,$H101:$DC101)</f>
        <v>0</v>
      </c>
      <c r="H101" s="37">
        <v>0</v>
      </c>
      <c r="I101" s="37">
        <v>0</v>
      </c>
      <c r="J101" s="37">
        <v>0</v>
      </c>
      <c r="K101" s="37">
        <v>0</v>
      </c>
      <c r="L101" s="37">
        <v>0</v>
      </c>
      <c r="M101" s="37">
        <v>0</v>
      </c>
      <c r="N101" s="37">
        <v>0</v>
      </c>
      <c r="O101" s="37">
        <v>0</v>
      </c>
      <c r="P101" s="37">
        <v>0</v>
      </c>
      <c r="Q101" s="37">
        <v>0</v>
      </c>
      <c r="R101" s="37">
        <v>0</v>
      </c>
      <c r="S101" s="37">
        <v>0</v>
      </c>
      <c r="T101" s="37">
        <v>0</v>
      </c>
      <c r="U101" s="37">
        <v>0</v>
      </c>
      <c r="V101" s="37">
        <v>0</v>
      </c>
      <c r="W101" s="37">
        <v>0</v>
      </c>
      <c r="X101" s="37">
        <v>0</v>
      </c>
      <c r="Y101" s="37">
        <v>0</v>
      </c>
      <c r="Z101" s="37">
        <v>0</v>
      </c>
      <c r="AA101" s="37">
        <v>0</v>
      </c>
      <c r="AB101" s="37">
        <v>0</v>
      </c>
      <c r="AC101" s="37">
        <v>0</v>
      </c>
      <c r="AD101" s="37">
        <v>0</v>
      </c>
      <c r="AE101" s="37">
        <v>0</v>
      </c>
      <c r="AF101" s="37">
        <v>0</v>
      </c>
      <c r="AG101" s="37">
        <v>0</v>
      </c>
      <c r="AH101" s="37">
        <v>0</v>
      </c>
      <c r="AI101" s="37">
        <v>0</v>
      </c>
      <c r="AJ101" s="37">
        <v>0</v>
      </c>
      <c r="AK101" s="37">
        <v>0</v>
      </c>
      <c r="AL101" s="37">
        <v>0</v>
      </c>
      <c r="AM101" s="37">
        <v>0</v>
      </c>
      <c r="AN101" s="37">
        <v>0</v>
      </c>
      <c r="AO101" s="37">
        <v>0</v>
      </c>
      <c r="AP101" s="37">
        <v>0</v>
      </c>
      <c r="AQ101" s="37">
        <v>0</v>
      </c>
      <c r="AR101" s="37">
        <v>0</v>
      </c>
      <c r="AS101" s="37">
        <v>0</v>
      </c>
      <c r="AT101" s="37">
        <v>0</v>
      </c>
      <c r="AU101" s="37">
        <v>0</v>
      </c>
      <c r="AV101" s="37">
        <v>0</v>
      </c>
      <c r="AW101" s="37">
        <v>0</v>
      </c>
      <c r="AX101" s="37">
        <v>0</v>
      </c>
      <c r="AY101" s="37">
        <v>0</v>
      </c>
      <c r="AZ101" s="37">
        <v>0</v>
      </c>
      <c r="BA101" s="37">
        <v>0</v>
      </c>
      <c r="BB101" s="37">
        <v>0</v>
      </c>
      <c r="BC101" s="37">
        <v>0</v>
      </c>
      <c r="BD101" s="37">
        <v>0</v>
      </c>
      <c r="BE101" s="37">
        <v>0</v>
      </c>
      <c r="BF101" s="37">
        <v>0</v>
      </c>
      <c r="BG101" s="37">
        <v>0</v>
      </c>
      <c r="BH101" s="37">
        <v>0</v>
      </c>
      <c r="BI101" s="37">
        <v>0</v>
      </c>
      <c r="BJ101" s="37">
        <v>0</v>
      </c>
      <c r="BK101" s="37">
        <v>0</v>
      </c>
      <c r="BL101" s="37">
        <v>0</v>
      </c>
      <c r="BM101" s="37">
        <v>0</v>
      </c>
      <c r="BN101" s="37">
        <v>0</v>
      </c>
      <c r="BO101" s="37">
        <v>0</v>
      </c>
      <c r="BP101" s="37">
        <v>0</v>
      </c>
      <c r="BQ101" s="37">
        <v>0</v>
      </c>
      <c r="BR101" s="37">
        <v>0</v>
      </c>
      <c r="BS101" s="37">
        <v>0</v>
      </c>
      <c r="BT101" s="37">
        <v>0</v>
      </c>
      <c r="BU101" s="37">
        <v>0</v>
      </c>
      <c r="BV101" s="37">
        <v>0</v>
      </c>
      <c r="BW101" s="37">
        <v>0</v>
      </c>
      <c r="BX101" s="37">
        <v>0</v>
      </c>
      <c r="BY101" s="37">
        <v>0</v>
      </c>
      <c r="BZ101" s="37">
        <v>0</v>
      </c>
      <c r="CA101" s="37">
        <v>0</v>
      </c>
      <c r="CB101" s="37">
        <v>0</v>
      </c>
      <c r="CC101" s="37">
        <v>0</v>
      </c>
      <c r="CD101" s="37">
        <v>0</v>
      </c>
      <c r="CE101" s="37">
        <v>0</v>
      </c>
      <c r="CF101" s="37">
        <v>0</v>
      </c>
      <c r="CG101" s="37">
        <v>0</v>
      </c>
      <c r="CH101" s="37">
        <v>0</v>
      </c>
      <c r="CI101" s="37">
        <v>0</v>
      </c>
      <c r="CJ101" s="37">
        <v>0</v>
      </c>
      <c r="CK101" s="37">
        <v>0</v>
      </c>
      <c r="CL101" s="37">
        <v>0</v>
      </c>
      <c r="CM101" s="37">
        <v>0</v>
      </c>
      <c r="CN101" s="37">
        <v>0</v>
      </c>
      <c r="CO101" s="37">
        <v>0</v>
      </c>
      <c r="CP101" s="37">
        <v>0</v>
      </c>
      <c r="CQ101" s="37">
        <v>0</v>
      </c>
      <c r="CR101" s="37">
        <v>0</v>
      </c>
      <c r="CS101" s="37">
        <v>0</v>
      </c>
      <c r="CT101" s="37">
        <v>0</v>
      </c>
      <c r="CU101" s="37">
        <v>0</v>
      </c>
      <c r="CV101" s="37">
        <v>0</v>
      </c>
      <c r="CW101" s="37">
        <v>0</v>
      </c>
      <c r="CX101" s="37">
        <v>0</v>
      </c>
      <c r="CY101" s="37">
        <v>0</v>
      </c>
      <c r="CZ101" s="37">
        <v>0</v>
      </c>
      <c r="DA101" s="37">
        <v>0</v>
      </c>
      <c r="DB101" s="37">
        <v>0</v>
      </c>
      <c r="DC101" s="37">
        <v>0</v>
      </c>
      <c r="DE101" s="45">
        <f>COUNTBLANK(H101:DC101)</f>
        <v>0</v>
      </c>
      <c r="DF101" s="45">
        <f t="shared" si="40"/>
        <v>0</v>
      </c>
      <c r="DG101">
        <f t="shared" si="48"/>
        <v>0</v>
      </c>
    </row>
    <row r="102" spans="1:111" ht="15" customHeight="1">
      <c r="A102" s="123">
        <v>90</v>
      </c>
      <c r="B102" s="5" t="str">
        <f>$B$100&amp;"2."</f>
        <v>H.2.</v>
      </c>
      <c r="C102" s="163" t="s">
        <v>219</v>
      </c>
      <c r="D102" s="5"/>
      <c r="E102" s="183" t="s">
        <v>251</v>
      </c>
      <c r="F102" s="34">
        <f>H102+NPV(FD,I102:INDEX(I102:DC102,PAL))</f>
        <v>0</v>
      </c>
      <c r="G102" s="34">
        <f>SUMIF($H$5:$DC$5,"&lt;="&amp;PAL,$H102:$DC102)</f>
        <v>0</v>
      </c>
      <c r="H102" s="37">
        <v>0</v>
      </c>
      <c r="I102" s="37">
        <v>0</v>
      </c>
      <c r="J102" s="37">
        <v>0</v>
      </c>
      <c r="K102" s="37">
        <v>0</v>
      </c>
      <c r="L102" s="37">
        <v>0</v>
      </c>
      <c r="M102" s="37">
        <v>0</v>
      </c>
      <c r="N102" s="37">
        <v>0</v>
      </c>
      <c r="O102" s="37">
        <v>0</v>
      </c>
      <c r="P102" s="37">
        <v>0</v>
      </c>
      <c r="Q102" s="37">
        <v>0</v>
      </c>
      <c r="R102" s="37">
        <v>0</v>
      </c>
      <c r="S102" s="37">
        <v>0</v>
      </c>
      <c r="T102" s="37">
        <v>0</v>
      </c>
      <c r="U102" s="37">
        <v>0</v>
      </c>
      <c r="V102" s="37">
        <v>0</v>
      </c>
      <c r="W102" s="37">
        <v>0</v>
      </c>
      <c r="X102" s="37">
        <v>0</v>
      </c>
      <c r="Y102" s="37">
        <v>0</v>
      </c>
      <c r="Z102" s="37">
        <v>0</v>
      </c>
      <c r="AA102" s="37">
        <v>0</v>
      </c>
      <c r="AB102" s="37">
        <v>0</v>
      </c>
      <c r="AC102" s="37">
        <v>0</v>
      </c>
      <c r="AD102" s="37">
        <v>0</v>
      </c>
      <c r="AE102" s="37">
        <v>0</v>
      </c>
      <c r="AF102" s="37">
        <v>0</v>
      </c>
      <c r="AG102" s="37">
        <v>0</v>
      </c>
      <c r="AH102" s="37">
        <v>0</v>
      </c>
      <c r="AI102" s="37">
        <v>0</v>
      </c>
      <c r="AJ102" s="37">
        <v>0</v>
      </c>
      <c r="AK102" s="37">
        <v>0</v>
      </c>
      <c r="AL102" s="37">
        <v>0</v>
      </c>
      <c r="AM102" s="37">
        <v>0</v>
      </c>
      <c r="AN102" s="37">
        <v>0</v>
      </c>
      <c r="AO102" s="37">
        <v>0</v>
      </c>
      <c r="AP102" s="37">
        <v>0</v>
      </c>
      <c r="AQ102" s="37">
        <v>0</v>
      </c>
      <c r="AR102" s="37">
        <v>0</v>
      </c>
      <c r="AS102" s="37">
        <v>0</v>
      </c>
      <c r="AT102" s="37">
        <v>0</v>
      </c>
      <c r="AU102" s="37">
        <v>0</v>
      </c>
      <c r="AV102" s="37">
        <v>0</v>
      </c>
      <c r="AW102" s="37">
        <v>0</v>
      </c>
      <c r="AX102" s="37">
        <v>0</v>
      </c>
      <c r="AY102" s="37">
        <v>0</v>
      </c>
      <c r="AZ102" s="37">
        <v>0</v>
      </c>
      <c r="BA102" s="37">
        <v>0</v>
      </c>
      <c r="BB102" s="37">
        <v>0</v>
      </c>
      <c r="BC102" s="37">
        <v>0</v>
      </c>
      <c r="BD102" s="37">
        <v>0</v>
      </c>
      <c r="BE102" s="37">
        <v>0</v>
      </c>
      <c r="BF102" s="37">
        <v>0</v>
      </c>
      <c r="BG102" s="37">
        <v>0</v>
      </c>
      <c r="BH102" s="37">
        <v>0</v>
      </c>
      <c r="BI102" s="37">
        <v>0</v>
      </c>
      <c r="BJ102" s="37">
        <v>0</v>
      </c>
      <c r="BK102" s="37">
        <v>0</v>
      </c>
      <c r="BL102" s="37">
        <v>0</v>
      </c>
      <c r="BM102" s="37">
        <v>0</v>
      </c>
      <c r="BN102" s="37">
        <v>0</v>
      </c>
      <c r="BO102" s="37">
        <v>0</v>
      </c>
      <c r="BP102" s="37">
        <v>0</v>
      </c>
      <c r="BQ102" s="37">
        <v>0</v>
      </c>
      <c r="BR102" s="37">
        <v>0</v>
      </c>
      <c r="BS102" s="37">
        <v>0</v>
      </c>
      <c r="BT102" s="37">
        <v>0</v>
      </c>
      <c r="BU102" s="37">
        <v>0</v>
      </c>
      <c r="BV102" s="37">
        <v>0</v>
      </c>
      <c r="BW102" s="37">
        <v>0</v>
      </c>
      <c r="BX102" s="37">
        <v>0</v>
      </c>
      <c r="BY102" s="37">
        <v>0</v>
      </c>
      <c r="BZ102" s="37">
        <v>0</v>
      </c>
      <c r="CA102" s="37">
        <v>0</v>
      </c>
      <c r="CB102" s="37">
        <v>0</v>
      </c>
      <c r="CC102" s="37">
        <v>0</v>
      </c>
      <c r="CD102" s="37">
        <v>0</v>
      </c>
      <c r="CE102" s="37">
        <v>0</v>
      </c>
      <c r="CF102" s="37">
        <v>0</v>
      </c>
      <c r="CG102" s="37">
        <v>0</v>
      </c>
      <c r="CH102" s="37">
        <v>0</v>
      </c>
      <c r="CI102" s="37">
        <v>0</v>
      </c>
      <c r="CJ102" s="37">
        <v>0</v>
      </c>
      <c r="CK102" s="37">
        <v>0</v>
      </c>
      <c r="CL102" s="37">
        <v>0</v>
      </c>
      <c r="CM102" s="37">
        <v>0</v>
      </c>
      <c r="CN102" s="37">
        <v>0</v>
      </c>
      <c r="CO102" s="37">
        <v>0</v>
      </c>
      <c r="CP102" s="37">
        <v>0</v>
      </c>
      <c r="CQ102" s="37">
        <v>0</v>
      </c>
      <c r="CR102" s="37">
        <v>0</v>
      </c>
      <c r="CS102" s="37">
        <v>0</v>
      </c>
      <c r="CT102" s="37">
        <v>0</v>
      </c>
      <c r="CU102" s="37">
        <v>0</v>
      </c>
      <c r="CV102" s="37">
        <v>0</v>
      </c>
      <c r="CW102" s="37">
        <v>0</v>
      </c>
      <c r="CX102" s="37">
        <v>0</v>
      </c>
      <c r="CY102" s="37">
        <v>0</v>
      </c>
      <c r="CZ102" s="37">
        <v>0</v>
      </c>
      <c r="DA102" s="37">
        <v>0</v>
      </c>
      <c r="DB102" s="37">
        <v>0</v>
      </c>
      <c r="DC102" s="37">
        <v>0</v>
      </c>
      <c r="DE102" s="45">
        <f>COUNTBLANK(H102:DC102)</f>
        <v>0</v>
      </c>
      <c r="DF102" s="45">
        <f t="shared" si="40"/>
        <v>0</v>
      </c>
      <c r="DG102">
        <f t="shared" si="48"/>
        <v>0</v>
      </c>
    </row>
    <row r="103" spans="1:111" ht="15" customHeight="1">
      <c r="A103" s="123">
        <v>91</v>
      </c>
      <c r="B103" s="5" t="str">
        <f>$B$100&amp;"3."</f>
        <v>H.3.</v>
      </c>
      <c r="C103" s="163" t="s">
        <v>221</v>
      </c>
      <c r="D103" s="5"/>
      <c r="E103" s="183" t="s">
        <v>251</v>
      </c>
      <c r="F103" s="34">
        <f>H103+NPV(FD,I103:INDEX(I103:DC103,PAL))</f>
        <v>0</v>
      </c>
      <c r="G103" s="34">
        <f>SUMIF($H$5:$DC$5,"&lt;="&amp;PAL,$H103:$DC103)</f>
        <v>0</v>
      </c>
      <c r="H103" s="37">
        <v>0</v>
      </c>
      <c r="I103" s="37">
        <v>0</v>
      </c>
      <c r="J103" s="37">
        <v>0</v>
      </c>
      <c r="K103" s="37">
        <v>0</v>
      </c>
      <c r="L103" s="37">
        <v>0</v>
      </c>
      <c r="M103" s="37">
        <v>0</v>
      </c>
      <c r="N103" s="37">
        <v>0</v>
      </c>
      <c r="O103" s="37">
        <v>0</v>
      </c>
      <c r="P103" s="37">
        <v>0</v>
      </c>
      <c r="Q103" s="37">
        <v>0</v>
      </c>
      <c r="R103" s="37">
        <v>0</v>
      </c>
      <c r="S103" s="37">
        <v>0</v>
      </c>
      <c r="T103" s="37">
        <v>0</v>
      </c>
      <c r="U103" s="37">
        <v>0</v>
      </c>
      <c r="V103" s="37">
        <v>0</v>
      </c>
      <c r="W103" s="37">
        <v>0</v>
      </c>
      <c r="X103" s="37">
        <v>0</v>
      </c>
      <c r="Y103" s="37">
        <v>0</v>
      </c>
      <c r="Z103" s="37">
        <v>0</v>
      </c>
      <c r="AA103" s="37">
        <v>0</v>
      </c>
      <c r="AB103" s="37">
        <v>0</v>
      </c>
      <c r="AC103" s="37">
        <v>0</v>
      </c>
      <c r="AD103" s="37">
        <v>0</v>
      </c>
      <c r="AE103" s="37">
        <v>0</v>
      </c>
      <c r="AF103" s="37">
        <v>0</v>
      </c>
      <c r="AG103" s="37">
        <v>0</v>
      </c>
      <c r="AH103" s="37">
        <v>0</v>
      </c>
      <c r="AI103" s="37">
        <v>0</v>
      </c>
      <c r="AJ103" s="37">
        <v>0</v>
      </c>
      <c r="AK103" s="37">
        <v>0</v>
      </c>
      <c r="AL103" s="37">
        <v>0</v>
      </c>
      <c r="AM103" s="37">
        <v>0</v>
      </c>
      <c r="AN103" s="37">
        <v>0</v>
      </c>
      <c r="AO103" s="37">
        <v>0</v>
      </c>
      <c r="AP103" s="37">
        <v>0</v>
      </c>
      <c r="AQ103" s="37">
        <v>0</v>
      </c>
      <c r="AR103" s="37">
        <v>0</v>
      </c>
      <c r="AS103" s="37">
        <v>0</v>
      </c>
      <c r="AT103" s="37">
        <v>0</v>
      </c>
      <c r="AU103" s="37">
        <v>0</v>
      </c>
      <c r="AV103" s="37">
        <v>0</v>
      </c>
      <c r="AW103" s="37">
        <v>0</v>
      </c>
      <c r="AX103" s="37">
        <v>0</v>
      </c>
      <c r="AY103" s="37">
        <v>0</v>
      </c>
      <c r="AZ103" s="37">
        <v>0</v>
      </c>
      <c r="BA103" s="37">
        <v>0</v>
      </c>
      <c r="BB103" s="37">
        <v>0</v>
      </c>
      <c r="BC103" s="37">
        <v>0</v>
      </c>
      <c r="BD103" s="37">
        <v>0</v>
      </c>
      <c r="BE103" s="37">
        <v>0</v>
      </c>
      <c r="BF103" s="37">
        <v>0</v>
      </c>
      <c r="BG103" s="37">
        <v>0</v>
      </c>
      <c r="BH103" s="37">
        <v>0</v>
      </c>
      <c r="BI103" s="37">
        <v>0</v>
      </c>
      <c r="BJ103" s="37">
        <v>0</v>
      </c>
      <c r="BK103" s="37">
        <v>0</v>
      </c>
      <c r="BL103" s="37">
        <v>0</v>
      </c>
      <c r="BM103" s="37">
        <v>0</v>
      </c>
      <c r="BN103" s="37">
        <v>0</v>
      </c>
      <c r="BO103" s="37">
        <v>0</v>
      </c>
      <c r="BP103" s="37">
        <v>0</v>
      </c>
      <c r="BQ103" s="37">
        <v>0</v>
      </c>
      <c r="BR103" s="37">
        <v>0</v>
      </c>
      <c r="BS103" s="37">
        <v>0</v>
      </c>
      <c r="BT103" s="37">
        <v>0</v>
      </c>
      <c r="BU103" s="37">
        <v>0</v>
      </c>
      <c r="BV103" s="37">
        <v>0</v>
      </c>
      <c r="BW103" s="37">
        <v>0</v>
      </c>
      <c r="BX103" s="37">
        <v>0</v>
      </c>
      <c r="BY103" s="37">
        <v>0</v>
      </c>
      <c r="BZ103" s="37">
        <v>0</v>
      </c>
      <c r="CA103" s="37">
        <v>0</v>
      </c>
      <c r="CB103" s="37">
        <v>0</v>
      </c>
      <c r="CC103" s="37">
        <v>0</v>
      </c>
      <c r="CD103" s="37">
        <v>0</v>
      </c>
      <c r="CE103" s="37">
        <v>0</v>
      </c>
      <c r="CF103" s="37">
        <v>0</v>
      </c>
      <c r="CG103" s="37">
        <v>0</v>
      </c>
      <c r="CH103" s="37">
        <v>0</v>
      </c>
      <c r="CI103" s="37">
        <v>0</v>
      </c>
      <c r="CJ103" s="37">
        <v>0</v>
      </c>
      <c r="CK103" s="37">
        <v>0</v>
      </c>
      <c r="CL103" s="37">
        <v>0</v>
      </c>
      <c r="CM103" s="37">
        <v>0</v>
      </c>
      <c r="CN103" s="37">
        <v>0</v>
      </c>
      <c r="CO103" s="37">
        <v>0</v>
      </c>
      <c r="CP103" s="37">
        <v>0</v>
      </c>
      <c r="CQ103" s="37">
        <v>0</v>
      </c>
      <c r="CR103" s="37">
        <v>0</v>
      </c>
      <c r="CS103" s="37">
        <v>0</v>
      </c>
      <c r="CT103" s="37">
        <v>0</v>
      </c>
      <c r="CU103" s="37">
        <v>0</v>
      </c>
      <c r="CV103" s="37">
        <v>0</v>
      </c>
      <c r="CW103" s="37">
        <v>0</v>
      </c>
      <c r="CX103" s="37">
        <v>0</v>
      </c>
      <c r="CY103" s="37">
        <v>0</v>
      </c>
      <c r="CZ103" s="37">
        <v>0</v>
      </c>
      <c r="DA103" s="37">
        <v>0</v>
      </c>
      <c r="DB103" s="37">
        <v>0</v>
      </c>
      <c r="DC103" s="37">
        <v>0</v>
      </c>
      <c r="DE103" s="45">
        <f>COUNTBLANK(H103:DC103)</f>
        <v>0</v>
      </c>
      <c r="DF103" s="45">
        <f t="shared" si="40"/>
        <v>0</v>
      </c>
      <c r="DG103">
        <f t="shared" si="48"/>
        <v>0</v>
      </c>
    </row>
    <row r="104" spans="1:111" ht="15" customHeight="1">
      <c r="A104" s="123">
        <v>92</v>
      </c>
      <c r="B104" s="5" t="str">
        <f>$B$100&amp;"4."</f>
        <v>H.4.</v>
      </c>
      <c r="C104" s="163" t="s">
        <v>225</v>
      </c>
      <c r="D104" s="5"/>
      <c r="E104" s="183" t="s">
        <v>251</v>
      </c>
      <c r="F104" s="34">
        <f>H104+NPV(FD,I104:INDEX(I104:DC104,PAL))</f>
        <v>0</v>
      </c>
      <c r="G104" s="34">
        <f>SUMIF($H$5:$DC$5,"&lt;="&amp;PAL,$H104:$DC104)</f>
        <v>0</v>
      </c>
      <c r="H104" s="37">
        <v>0</v>
      </c>
      <c r="I104" s="37">
        <v>0</v>
      </c>
      <c r="J104" s="37">
        <v>0</v>
      </c>
      <c r="K104" s="37">
        <v>0</v>
      </c>
      <c r="L104" s="37">
        <v>0</v>
      </c>
      <c r="M104" s="37">
        <v>0</v>
      </c>
      <c r="N104" s="37">
        <v>0</v>
      </c>
      <c r="O104" s="37">
        <v>0</v>
      </c>
      <c r="P104" s="37">
        <v>0</v>
      </c>
      <c r="Q104" s="37">
        <v>0</v>
      </c>
      <c r="R104" s="37">
        <v>0</v>
      </c>
      <c r="S104" s="37">
        <v>0</v>
      </c>
      <c r="T104" s="37">
        <v>0</v>
      </c>
      <c r="U104" s="37">
        <v>0</v>
      </c>
      <c r="V104" s="37">
        <v>0</v>
      </c>
      <c r="W104" s="37">
        <v>0</v>
      </c>
      <c r="X104" s="37">
        <v>0</v>
      </c>
      <c r="Y104" s="37">
        <v>0</v>
      </c>
      <c r="Z104" s="37">
        <v>0</v>
      </c>
      <c r="AA104" s="37">
        <v>0</v>
      </c>
      <c r="AB104" s="37">
        <v>0</v>
      </c>
      <c r="AC104" s="37">
        <v>0</v>
      </c>
      <c r="AD104" s="37">
        <v>0</v>
      </c>
      <c r="AE104" s="37">
        <v>0</v>
      </c>
      <c r="AF104" s="37">
        <v>0</v>
      </c>
      <c r="AG104" s="37">
        <v>0</v>
      </c>
      <c r="AH104" s="37">
        <v>0</v>
      </c>
      <c r="AI104" s="37">
        <v>0</v>
      </c>
      <c r="AJ104" s="37">
        <v>0</v>
      </c>
      <c r="AK104" s="37">
        <v>0</v>
      </c>
      <c r="AL104" s="37">
        <v>0</v>
      </c>
      <c r="AM104" s="37">
        <v>0</v>
      </c>
      <c r="AN104" s="37">
        <v>0</v>
      </c>
      <c r="AO104" s="37">
        <v>0</v>
      </c>
      <c r="AP104" s="37">
        <v>0</v>
      </c>
      <c r="AQ104" s="37">
        <v>0</v>
      </c>
      <c r="AR104" s="37">
        <v>0</v>
      </c>
      <c r="AS104" s="37">
        <v>0</v>
      </c>
      <c r="AT104" s="37">
        <v>0</v>
      </c>
      <c r="AU104" s="37">
        <v>0</v>
      </c>
      <c r="AV104" s="37">
        <v>0</v>
      </c>
      <c r="AW104" s="37">
        <v>0</v>
      </c>
      <c r="AX104" s="37">
        <v>0</v>
      </c>
      <c r="AY104" s="37">
        <v>0</v>
      </c>
      <c r="AZ104" s="37">
        <v>0</v>
      </c>
      <c r="BA104" s="37">
        <v>0</v>
      </c>
      <c r="BB104" s="37">
        <v>0</v>
      </c>
      <c r="BC104" s="37">
        <v>0</v>
      </c>
      <c r="BD104" s="37">
        <v>0</v>
      </c>
      <c r="BE104" s="37">
        <v>0</v>
      </c>
      <c r="BF104" s="37">
        <v>0</v>
      </c>
      <c r="BG104" s="37">
        <v>0</v>
      </c>
      <c r="BH104" s="37">
        <v>0</v>
      </c>
      <c r="BI104" s="37">
        <v>0</v>
      </c>
      <c r="BJ104" s="37">
        <v>0</v>
      </c>
      <c r="BK104" s="37">
        <v>0</v>
      </c>
      <c r="BL104" s="37">
        <v>0</v>
      </c>
      <c r="BM104" s="37">
        <v>0</v>
      </c>
      <c r="BN104" s="37">
        <v>0</v>
      </c>
      <c r="BO104" s="37">
        <v>0</v>
      </c>
      <c r="BP104" s="37">
        <v>0</v>
      </c>
      <c r="BQ104" s="37">
        <v>0</v>
      </c>
      <c r="BR104" s="37">
        <v>0</v>
      </c>
      <c r="BS104" s="37">
        <v>0</v>
      </c>
      <c r="BT104" s="37">
        <v>0</v>
      </c>
      <c r="BU104" s="37">
        <v>0</v>
      </c>
      <c r="BV104" s="37">
        <v>0</v>
      </c>
      <c r="BW104" s="37">
        <v>0</v>
      </c>
      <c r="BX104" s="37">
        <v>0</v>
      </c>
      <c r="BY104" s="37">
        <v>0</v>
      </c>
      <c r="BZ104" s="37">
        <v>0</v>
      </c>
      <c r="CA104" s="37">
        <v>0</v>
      </c>
      <c r="CB104" s="37">
        <v>0</v>
      </c>
      <c r="CC104" s="37">
        <v>0</v>
      </c>
      <c r="CD104" s="37">
        <v>0</v>
      </c>
      <c r="CE104" s="37">
        <v>0</v>
      </c>
      <c r="CF104" s="37">
        <v>0</v>
      </c>
      <c r="CG104" s="37">
        <v>0</v>
      </c>
      <c r="CH104" s="37">
        <v>0</v>
      </c>
      <c r="CI104" s="37">
        <v>0</v>
      </c>
      <c r="CJ104" s="37">
        <v>0</v>
      </c>
      <c r="CK104" s="37">
        <v>0</v>
      </c>
      <c r="CL104" s="37">
        <v>0</v>
      </c>
      <c r="CM104" s="37">
        <v>0</v>
      </c>
      <c r="CN104" s="37">
        <v>0</v>
      </c>
      <c r="CO104" s="37">
        <v>0</v>
      </c>
      <c r="CP104" s="37">
        <v>0</v>
      </c>
      <c r="CQ104" s="37">
        <v>0</v>
      </c>
      <c r="CR104" s="37">
        <v>0</v>
      </c>
      <c r="CS104" s="37">
        <v>0</v>
      </c>
      <c r="CT104" s="37">
        <v>0</v>
      </c>
      <c r="CU104" s="37">
        <v>0</v>
      </c>
      <c r="CV104" s="37">
        <v>0</v>
      </c>
      <c r="CW104" s="37">
        <v>0</v>
      </c>
      <c r="CX104" s="37">
        <v>0</v>
      </c>
      <c r="CY104" s="37">
        <v>0</v>
      </c>
      <c r="CZ104" s="37">
        <v>0</v>
      </c>
      <c r="DA104" s="37">
        <v>0</v>
      </c>
      <c r="DB104" s="37">
        <v>0</v>
      </c>
      <c r="DC104" s="37">
        <v>0</v>
      </c>
      <c r="DE104" s="45">
        <f>COUNTBLANK(H104:DC104)</f>
        <v>0</v>
      </c>
      <c r="DF104" s="45">
        <f t="shared" si="40"/>
        <v>0</v>
      </c>
      <c r="DG104">
        <f t="shared" si="48"/>
        <v>0</v>
      </c>
    </row>
    <row r="105" spans="1:111" ht="15" customHeight="1">
      <c r="A105" s="123">
        <v>93</v>
      </c>
      <c r="B105" s="5" t="str">
        <f>$B$100&amp;"5."</f>
        <v>H.5.</v>
      </c>
      <c r="C105" s="163" t="s">
        <v>223</v>
      </c>
      <c r="D105" s="5"/>
      <c r="E105" s="183" t="s">
        <v>251</v>
      </c>
      <c r="F105" s="34">
        <f>H105+NPV(FD,I105:INDEX(I105:DC105,PAL))</f>
        <v>0</v>
      </c>
      <c r="G105" s="34">
        <f>SUMIF($H$5:$DC$5,"&lt;="&amp;PAL,$H105:$DC105)</f>
        <v>0</v>
      </c>
      <c r="H105" s="37">
        <v>0</v>
      </c>
      <c r="I105" s="37">
        <v>0</v>
      </c>
      <c r="J105" s="37">
        <v>0</v>
      </c>
      <c r="K105" s="37">
        <v>0</v>
      </c>
      <c r="L105" s="37">
        <v>0</v>
      </c>
      <c r="M105" s="37">
        <v>0</v>
      </c>
      <c r="N105" s="37">
        <v>0</v>
      </c>
      <c r="O105" s="37">
        <v>0</v>
      </c>
      <c r="P105" s="37">
        <v>0</v>
      </c>
      <c r="Q105" s="37">
        <v>0</v>
      </c>
      <c r="R105" s="37">
        <v>0</v>
      </c>
      <c r="S105" s="37">
        <v>0</v>
      </c>
      <c r="T105" s="37">
        <v>0</v>
      </c>
      <c r="U105" s="37">
        <v>0</v>
      </c>
      <c r="V105" s="37">
        <v>0</v>
      </c>
      <c r="W105" s="37">
        <v>0</v>
      </c>
      <c r="X105" s="37">
        <v>0</v>
      </c>
      <c r="Y105" s="37">
        <v>0</v>
      </c>
      <c r="Z105" s="37">
        <v>0</v>
      </c>
      <c r="AA105" s="37">
        <v>0</v>
      </c>
      <c r="AB105" s="37">
        <v>0</v>
      </c>
      <c r="AC105" s="37">
        <v>0</v>
      </c>
      <c r="AD105" s="37">
        <v>0</v>
      </c>
      <c r="AE105" s="37">
        <v>0</v>
      </c>
      <c r="AF105" s="37">
        <v>0</v>
      </c>
      <c r="AG105" s="37">
        <v>0</v>
      </c>
      <c r="AH105" s="37">
        <v>0</v>
      </c>
      <c r="AI105" s="37">
        <v>0</v>
      </c>
      <c r="AJ105" s="37">
        <v>0</v>
      </c>
      <c r="AK105" s="37">
        <v>0</v>
      </c>
      <c r="AL105" s="37">
        <v>0</v>
      </c>
      <c r="AM105" s="37">
        <v>0</v>
      </c>
      <c r="AN105" s="37">
        <v>0</v>
      </c>
      <c r="AO105" s="37">
        <v>0</v>
      </c>
      <c r="AP105" s="37">
        <v>0</v>
      </c>
      <c r="AQ105" s="37">
        <v>0</v>
      </c>
      <c r="AR105" s="37">
        <v>0</v>
      </c>
      <c r="AS105" s="37">
        <v>0</v>
      </c>
      <c r="AT105" s="37">
        <v>0</v>
      </c>
      <c r="AU105" s="37">
        <v>0</v>
      </c>
      <c r="AV105" s="37">
        <v>0</v>
      </c>
      <c r="AW105" s="37">
        <v>0</v>
      </c>
      <c r="AX105" s="37">
        <v>0</v>
      </c>
      <c r="AY105" s="37">
        <v>0</v>
      </c>
      <c r="AZ105" s="37">
        <v>0</v>
      </c>
      <c r="BA105" s="37">
        <v>0</v>
      </c>
      <c r="BB105" s="37">
        <v>0</v>
      </c>
      <c r="BC105" s="37">
        <v>0</v>
      </c>
      <c r="BD105" s="37">
        <v>0</v>
      </c>
      <c r="BE105" s="37">
        <v>0</v>
      </c>
      <c r="BF105" s="37">
        <v>0</v>
      </c>
      <c r="BG105" s="37">
        <v>0</v>
      </c>
      <c r="BH105" s="37">
        <v>0</v>
      </c>
      <c r="BI105" s="37">
        <v>0</v>
      </c>
      <c r="BJ105" s="37">
        <v>0</v>
      </c>
      <c r="BK105" s="37">
        <v>0</v>
      </c>
      <c r="BL105" s="37">
        <v>0</v>
      </c>
      <c r="BM105" s="37">
        <v>0</v>
      </c>
      <c r="BN105" s="37">
        <v>0</v>
      </c>
      <c r="BO105" s="37">
        <v>0</v>
      </c>
      <c r="BP105" s="37">
        <v>0</v>
      </c>
      <c r="BQ105" s="37">
        <v>0</v>
      </c>
      <c r="BR105" s="37">
        <v>0</v>
      </c>
      <c r="BS105" s="37">
        <v>0</v>
      </c>
      <c r="BT105" s="37">
        <v>0</v>
      </c>
      <c r="BU105" s="37">
        <v>0</v>
      </c>
      <c r="BV105" s="37">
        <v>0</v>
      </c>
      <c r="BW105" s="37">
        <v>0</v>
      </c>
      <c r="BX105" s="37">
        <v>0</v>
      </c>
      <c r="BY105" s="37">
        <v>0</v>
      </c>
      <c r="BZ105" s="37">
        <v>0</v>
      </c>
      <c r="CA105" s="37">
        <v>0</v>
      </c>
      <c r="CB105" s="37">
        <v>0</v>
      </c>
      <c r="CC105" s="37">
        <v>0</v>
      </c>
      <c r="CD105" s="37">
        <v>0</v>
      </c>
      <c r="CE105" s="37">
        <v>0</v>
      </c>
      <c r="CF105" s="37">
        <v>0</v>
      </c>
      <c r="CG105" s="37">
        <v>0</v>
      </c>
      <c r="CH105" s="37">
        <v>0</v>
      </c>
      <c r="CI105" s="37">
        <v>0</v>
      </c>
      <c r="CJ105" s="37">
        <v>0</v>
      </c>
      <c r="CK105" s="37">
        <v>0</v>
      </c>
      <c r="CL105" s="37">
        <v>0</v>
      </c>
      <c r="CM105" s="37">
        <v>0</v>
      </c>
      <c r="CN105" s="37">
        <v>0</v>
      </c>
      <c r="CO105" s="37">
        <v>0</v>
      </c>
      <c r="CP105" s="37">
        <v>0</v>
      </c>
      <c r="CQ105" s="37">
        <v>0</v>
      </c>
      <c r="CR105" s="37">
        <v>0</v>
      </c>
      <c r="CS105" s="37">
        <v>0</v>
      </c>
      <c r="CT105" s="37">
        <v>0</v>
      </c>
      <c r="CU105" s="37">
        <v>0</v>
      </c>
      <c r="CV105" s="37">
        <v>0</v>
      </c>
      <c r="CW105" s="37">
        <v>0</v>
      </c>
      <c r="CX105" s="37">
        <v>0</v>
      </c>
      <c r="CY105" s="37">
        <v>0</v>
      </c>
      <c r="CZ105" s="37">
        <v>0</v>
      </c>
      <c r="DA105" s="37">
        <v>0</v>
      </c>
      <c r="DB105" s="37">
        <v>0</v>
      </c>
      <c r="DC105" s="37">
        <v>0</v>
      </c>
      <c r="DE105" s="45">
        <f>COUNTBLANK(H105:DC105)</f>
        <v>0</v>
      </c>
      <c r="DF105" s="45">
        <f t="shared" si="40"/>
        <v>0</v>
      </c>
      <c r="DG105">
        <f t="shared" si="48"/>
        <v>0</v>
      </c>
    </row>
    <row r="106" spans="1:111" ht="14.4">
      <c r="A106" s="123">
        <v>94</v>
      </c>
      <c r="B106" s="5" t="str">
        <f>$B$100&amp;"6."</f>
        <v>H.6.</v>
      </c>
      <c r="C106" s="163" t="s">
        <v>218</v>
      </c>
      <c r="D106" s="75">
        <f>IF(E106="Be PVM",DI106,E106)</f>
        <v>0</v>
      </c>
      <c r="E106" s="183"/>
      <c r="F106" s="34">
        <f>H106+NPV(FD,I106:INDEX(I106:DC106,PAL))</f>
        <v>0</v>
      </c>
      <c r="G106" s="34">
        <f>SUMIF($H$5:$DC$5,"&lt;="&amp;PAL,$H106:$DC106)</f>
        <v>0</v>
      </c>
      <c r="H106" s="37">
        <v>0</v>
      </c>
      <c r="I106" s="37">
        <v>0</v>
      </c>
      <c r="J106" s="37">
        <v>0</v>
      </c>
      <c r="K106" s="37">
        <v>0</v>
      </c>
      <c r="L106" s="37">
        <v>0</v>
      </c>
      <c r="M106" s="37">
        <v>0</v>
      </c>
      <c r="N106" s="37">
        <v>0</v>
      </c>
      <c r="O106" s="37">
        <v>0</v>
      </c>
      <c r="P106" s="37">
        <v>0</v>
      </c>
      <c r="Q106" s="37">
        <v>0</v>
      </c>
      <c r="R106" s="37">
        <v>0</v>
      </c>
      <c r="S106" s="37">
        <v>0</v>
      </c>
      <c r="T106" s="37">
        <v>0</v>
      </c>
      <c r="U106" s="37">
        <v>0</v>
      </c>
      <c r="V106" s="37">
        <v>0</v>
      </c>
      <c r="W106" s="37">
        <v>0</v>
      </c>
      <c r="X106" s="37">
        <v>0</v>
      </c>
      <c r="Y106" s="37">
        <v>0</v>
      </c>
      <c r="Z106" s="37">
        <v>0</v>
      </c>
      <c r="AA106" s="37">
        <v>0</v>
      </c>
      <c r="AB106" s="37">
        <v>0</v>
      </c>
      <c r="AC106" s="37">
        <v>0</v>
      </c>
      <c r="AD106" s="37">
        <v>0</v>
      </c>
      <c r="AE106" s="37">
        <v>0</v>
      </c>
      <c r="AF106" s="37">
        <v>0</v>
      </c>
      <c r="AG106" s="37">
        <v>0</v>
      </c>
      <c r="AH106" s="37">
        <v>0</v>
      </c>
      <c r="AI106" s="37">
        <v>0</v>
      </c>
      <c r="AJ106" s="37">
        <v>0</v>
      </c>
      <c r="AK106" s="37">
        <v>0</v>
      </c>
      <c r="AL106" s="37">
        <v>0</v>
      </c>
      <c r="AM106" s="37">
        <v>0</v>
      </c>
      <c r="AN106" s="37">
        <v>0</v>
      </c>
      <c r="AO106" s="37">
        <v>0</v>
      </c>
      <c r="AP106" s="37">
        <v>0</v>
      </c>
      <c r="AQ106" s="37">
        <v>0</v>
      </c>
      <c r="AR106" s="37">
        <v>0</v>
      </c>
      <c r="AS106" s="37">
        <v>0</v>
      </c>
      <c r="AT106" s="37">
        <v>0</v>
      </c>
      <c r="AU106" s="37">
        <v>0</v>
      </c>
      <c r="AV106" s="37">
        <v>0</v>
      </c>
      <c r="AW106" s="37">
        <v>0</v>
      </c>
      <c r="AX106" s="37">
        <v>0</v>
      </c>
      <c r="AY106" s="37">
        <v>0</v>
      </c>
      <c r="AZ106" s="37">
        <v>0</v>
      </c>
      <c r="BA106" s="37">
        <v>0</v>
      </c>
      <c r="BB106" s="37">
        <v>0</v>
      </c>
      <c r="BC106" s="37">
        <v>0</v>
      </c>
      <c r="BD106" s="37">
        <v>0</v>
      </c>
      <c r="BE106" s="37">
        <v>0</v>
      </c>
      <c r="BF106" s="37">
        <v>0</v>
      </c>
      <c r="BG106" s="37">
        <v>0</v>
      </c>
      <c r="BH106" s="37">
        <v>0</v>
      </c>
      <c r="BI106" s="37">
        <v>0</v>
      </c>
      <c r="BJ106" s="37">
        <v>0</v>
      </c>
      <c r="BK106" s="37">
        <v>0</v>
      </c>
      <c r="BL106" s="37">
        <v>0</v>
      </c>
      <c r="BM106" s="37">
        <v>0</v>
      </c>
      <c r="BN106" s="37">
        <v>0</v>
      </c>
      <c r="BO106" s="37">
        <v>0</v>
      </c>
      <c r="BP106" s="37">
        <v>0</v>
      </c>
      <c r="BQ106" s="37">
        <v>0</v>
      </c>
      <c r="BR106" s="37">
        <v>0</v>
      </c>
      <c r="BS106" s="37">
        <v>0</v>
      </c>
      <c r="BT106" s="37">
        <v>0</v>
      </c>
      <c r="BU106" s="37">
        <v>0</v>
      </c>
      <c r="BV106" s="37">
        <v>0</v>
      </c>
      <c r="BW106" s="37">
        <v>0</v>
      </c>
      <c r="BX106" s="37">
        <v>0</v>
      </c>
      <c r="BY106" s="37">
        <v>0</v>
      </c>
      <c r="BZ106" s="37">
        <v>0</v>
      </c>
      <c r="CA106" s="37">
        <v>0</v>
      </c>
      <c r="CB106" s="37">
        <v>0</v>
      </c>
      <c r="CC106" s="37">
        <v>0</v>
      </c>
      <c r="CD106" s="37">
        <v>0</v>
      </c>
      <c r="CE106" s="37">
        <v>0</v>
      </c>
      <c r="CF106" s="37">
        <v>0</v>
      </c>
      <c r="CG106" s="37">
        <v>0</v>
      </c>
      <c r="CH106" s="37">
        <v>0</v>
      </c>
      <c r="CI106" s="37">
        <v>0</v>
      </c>
      <c r="CJ106" s="37">
        <v>0</v>
      </c>
      <c r="CK106" s="37">
        <v>0</v>
      </c>
      <c r="CL106" s="37">
        <v>0</v>
      </c>
      <c r="CM106" s="37">
        <v>0</v>
      </c>
      <c r="CN106" s="37">
        <v>0</v>
      </c>
      <c r="CO106" s="37">
        <v>0</v>
      </c>
      <c r="CP106" s="37">
        <v>0</v>
      </c>
      <c r="CQ106" s="37">
        <v>0</v>
      </c>
      <c r="CR106" s="37">
        <v>0</v>
      </c>
      <c r="CS106" s="37">
        <v>0</v>
      </c>
      <c r="CT106" s="37">
        <v>0</v>
      </c>
      <c r="CU106" s="37">
        <v>0</v>
      </c>
      <c r="CV106" s="37">
        <v>0</v>
      </c>
      <c r="CW106" s="37">
        <v>0</v>
      </c>
      <c r="CX106" s="37">
        <v>0</v>
      </c>
      <c r="CY106" s="37">
        <v>0</v>
      </c>
      <c r="CZ106" s="37">
        <v>0</v>
      </c>
      <c r="DA106" s="37">
        <v>0</v>
      </c>
      <c r="DB106" s="37">
        <v>0</v>
      </c>
      <c r="DC106" s="37">
        <v>0</v>
      </c>
      <c r="DE106" s="45">
        <f t="shared" si="47"/>
        <v>0</v>
      </c>
      <c r="DF106" s="45">
        <f t="shared" si="40"/>
        <v>0</v>
      </c>
      <c r="DG106">
        <f t="shared" si="48"/>
        <v>0</v>
      </c>
    </row>
    <row r="107" spans="1:111" ht="15" customHeight="1">
      <c r="A107" s="123">
        <v>95</v>
      </c>
      <c r="B107" s="5" t="str">
        <f>$B$100&amp;"7."</f>
        <v>H.7.</v>
      </c>
      <c r="C107" s="163" t="s">
        <v>220</v>
      </c>
      <c r="D107" s="75">
        <f>IF(E107="Be PVM",DI107,E107)</f>
        <v>0</v>
      </c>
      <c r="E107" s="183"/>
      <c r="F107" s="34">
        <f>H107+NPV(FD,I107:INDEX(I107:DC107,PAL))</f>
        <v>0</v>
      </c>
      <c r="G107" s="34">
        <f>SUMIF($H$5:$DC$5,"&lt;="&amp;PAL,$H107:$DC107)</f>
        <v>0</v>
      </c>
      <c r="H107" s="37">
        <v>0</v>
      </c>
      <c r="I107" s="37">
        <v>0</v>
      </c>
      <c r="J107" s="37">
        <v>0</v>
      </c>
      <c r="K107" s="37">
        <v>0</v>
      </c>
      <c r="L107" s="37">
        <v>0</v>
      </c>
      <c r="M107" s="37">
        <v>0</v>
      </c>
      <c r="N107" s="37">
        <v>0</v>
      </c>
      <c r="O107" s="37">
        <v>0</v>
      </c>
      <c r="P107" s="37">
        <v>0</v>
      </c>
      <c r="Q107" s="37">
        <v>0</v>
      </c>
      <c r="R107" s="37">
        <v>0</v>
      </c>
      <c r="S107" s="37">
        <v>0</v>
      </c>
      <c r="T107" s="37">
        <v>0</v>
      </c>
      <c r="U107" s="37">
        <v>0</v>
      </c>
      <c r="V107" s="37">
        <v>0</v>
      </c>
      <c r="W107" s="37">
        <v>0</v>
      </c>
      <c r="X107" s="37">
        <v>0</v>
      </c>
      <c r="Y107" s="37">
        <v>0</v>
      </c>
      <c r="Z107" s="37">
        <v>0</v>
      </c>
      <c r="AA107" s="37">
        <v>0</v>
      </c>
      <c r="AB107" s="37">
        <v>0</v>
      </c>
      <c r="AC107" s="37">
        <v>0</v>
      </c>
      <c r="AD107" s="37">
        <v>0</v>
      </c>
      <c r="AE107" s="37">
        <v>0</v>
      </c>
      <c r="AF107" s="37">
        <v>0</v>
      </c>
      <c r="AG107" s="37">
        <v>0</v>
      </c>
      <c r="AH107" s="37">
        <v>0</v>
      </c>
      <c r="AI107" s="37">
        <v>0</v>
      </c>
      <c r="AJ107" s="37">
        <v>0</v>
      </c>
      <c r="AK107" s="37">
        <v>0</v>
      </c>
      <c r="AL107" s="37">
        <v>0</v>
      </c>
      <c r="AM107" s="37">
        <v>0</v>
      </c>
      <c r="AN107" s="37">
        <v>0</v>
      </c>
      <c r="AO107" s="37">
        <v>0</v>
      </c>
      <c r="AP107" s="37">
        <v>0</v>
      </c>
      <c r="AQ107" s="37">
        <v>0</v>
      </c>
      <c r="AR107" s="37">
        <v>0</v>
      </c>
      <c r="AS107" s="37">
        <v>0</v>
      </c>
      <c r="AT107" s="37">
        <v>0</v>
      </c>
      <c r="AU107" s="37">
        <v>0</v>
      </c>
      <c r="AV107" s="37">
        <v>0</v>
      </c>
      <c r="AW107" s="37">
        <v>0</v>
      </c>
      <c r="AX107" s="37">
        <v>0</v>
      </c>
      <c r="AY107" s="37">
        <v>0</v>
      </c>
      <c r="AZ107" s="37">
        <v>0</v>
      </c>
      <c r="BA107" s="37">
        <v>0</v>
      </c>
      <c r="BB107" s="37">
        <v>0</v>
      </c>
      <c r="BC107" s="37">
        <v>0</v>
      </c>
      <c r="BD107" s="37">
        <v>0</v>
      </c>
      <c r="BE107" s="37">
        <v>0</v>
      </c>
      <c r="BF107" s="37">
        <v>0</v>
      </c>
      <c r="BG107" s="37">
        <v>0</v>
      </c>
      <c r="BH107" s="37">
        <v>0</v>
      </c>
      <c r="BI107" s="37">
        <v>0</v>
      </c>
      <c r="BJ107" s="37">
        <v>0</v>
      </c>
      <c r="BK107" s="37">
        <v>0</v>
      </c>
      <c r="BL107" s="37">
        <v>0</v>
      </c>
      <c r="BM107" s="37">
        <v>0</v>
      </c>
      <c r="BN107" s="37">
        <v>0</v>
      </c>
      <c r="BO107" s="37">
        <v>0</v>
      </c>
      <c r="BP107" s="37">
        <v>0</v>
      </c>
      <c r="BQ107" s="37">
        <v>0</v>
      </c>
      <c r="BR107" s="37">
        <v>0</v>
      </c>
      <c r="BS107" s="37">
        <v>0</v>
      </c>
      <c r="BT107" s="37">
        <v>0</v>
      </c>
      <c r="BU107" s="37">
        <v>0</v>
      </c>
      <c r="BV107" s="37">
        <v>0</v>
      </c>
      <c r="BW107" s="37">
        <v>0</v>
      </c>
      <c r="BX107" s="37">
        <v>0</v>
      </c>
      <c r="BY107" s="37">
        <v>0</v>
      </c>
      <c r="BZ107" s="37">
        <v>0</v>
      </c>
      <c r="CA107" s="37">
        <v>0</v>
      </c>
      <c r="CB107" s="37">
        <v>0</v>
      </c>
      <c r="CC107" s="37">
        <v>0</v>
      </c>
      <c r="CD107" s="37">
        <v>0</v>
      </c>
      <c r="CE107" s="37">
        <v>0</v>
      </c>
      <c r="CF107" s="37">
        <v>0</v>
      </c>
      <c r="CG107" s="37">
        <v>0</v>
      </c>
      <c r="CH107" s="37">
        <v>0</v>
      </c>
      <c r="CI107" s="37">
        <v>0</v>
      </c>
      <c r="CJ107" s="37">
        <v>0</v>
      </c>
      <c r="CK107" s="37">
        <v>0</v>
      </c>
      <c r="CL107" s="37">
        <v>0</v>
      </c>
      <c r="CM107" s="37">
        <v>0</v>
      </c>
      <c r="CN107" s="37">
        <v>0</v>
      </c>
      <c r="CO107" s="37">
        <v>0</v>
      </c>
      <c r="CP107" s="37">
        <v>0</v>
      </c>
      <c r="CQ107" s="37">
        <v>0</v>
      </c>
      <c r="CR107" s="37">
        <v>0</v>
      </c>
      <c r="CS107" s="37">
        <v>0</v>
      </c>
      <c r="CT107" s="37">
        <v>0</v>
      </c>
      <c r="CU107" s="37">
        <v>0</v>
      </c>
      <c r="CV107" s="37">
        <v>0</v>
      </c>
      <c r="CW107" s="37">
        <v>0</v>
      </c>
      <c r="CX107" s="37">
        <v>0</v>
      </c>
      <c r="CY107" s="37">
        <v>0</v>
      </c>
      <c r="CZ107" s="37">
        <v>0</v>
      </c>
      <c r="DA107" s="37">
        <v>0</v>
      </c>
      <c r="DB107" s="37">
        <v>0</v>
      </c>
      <c r="DC107" s="37">
        <v>0</v>
      </c>
      <c r="DE107" s="45">
        <f t="shared" si="47"/>
        <v>0</v>
      </c>
      <c r="DF107" s="45">
        <f t="shared" si="40"/>
        <v>0</v>
      </c>
      <c r="DG107">
        <f t="shared" si="48"/>
        <v>0</v>
      </c>
    </row>
    <row r="108" spans="1:111" ht="15" customHeight="1">
      <c r="A108" s="123">
        <v>96</v>
      </c>
      <c r="B108" s="5" t="str">
        <f>$B$100&amp;"8."</f>
        <v>H.8.</v>
      </c>
      <c r="C108" s="163" t="s">
        <v>224</v>
      </c>
      <c r="D108" s="75">
        <f t="shared" ref="D108:D110" si="51">IF(E108="Be PVM",DI108,E108)</f>
        <v>0</v>
      </c>
      <c r="E108" s="183"/>
      <c r="F108" s="34">
        <f>H108+NPV(FD,I108:INDEX(I108:DC108,PAL))</f>
        <v>0</v>
      </c>
      <c r="G108" s="34">
        <f>SUMIF($H$5:$DC$5,"&lt;="&amp;PAL,$H108:$DC108)</f>
        <v>0</v>
      </c>
      <c r="H108" s="37">
        <v>0</v>
      </c>
      <c r="I108" s="37">
        <v>0</v>
      </c>
      <c r="J108" s="37">
        <v>0</v>
      </c>
      <c r="K108" s="37">
        <v>0</v>
      </c>
      <c r="L108" s="37">
        <v>0</v>
      </c>
      <c r="M108" s="37">
        <v>0</v>
      </c>
      <c r="N108" s="37">
        <v>0</v>
      </c>
      <c r="O108" s="37">
        <v>0</v>
      </c>
      <c r="P108" s="37">
        <v>0</v>
      </c>
      <c r="Q108" s="37">
        <v>0</v>
      </c>
      <c r="R108" s="37">
        <v>0</v>
      </c>
      <c r="S108" s="37">
        <v>0</v>
      </c>
      <c r="T108" s="37">
        <v>0</v>
      </c>
      <c r="U108" s="37">
        <v>0</v>
      </c>
      <c r="V108" s="37">
        <v>0</v>
      </c>
      <c r="W108" s="37">
        <v>0</v>
      </c>
      <c r="X108" s="37">
        <v>0</v>
      </c>
      <c r="Y108" s="37">
        <v>0</v>
      </c>
      <c r="Z108" s="37">
        <v>0</v>
      </c>
      <c r="AA108" s="37">
        <v>0</v>
      </c>
      <c r="AB108" s="37">
        <v>0</v>
      </c>
      <c r="AC108" s="37">
        <v>0</v>
      </c>
      <c r="AD108" s="37">
        <v>0</v>
      </c>
      <c r="AE108" s="37">
        <v>0</v>
      </c>
      <c r="AF108" s="37">
        <v>0</v>
      </c>
      <c r="AG108" s="37">
        <v>0</v>
      </c>
      <c r="AH108" s="37">
        <v>0</v>
      </c>
      <c r="AI108" s="37">
        <v>0</v>
      </c>
      <c r="AJ108" s="37">
        <v>0</v>
      </c>
      <c r="AK108" s="37">
        <v>0</v>
      </c>
      <c r="AL108" s="37">
        <v>0</v>
      </c>
      <c r="AM108" s="37">
        <v>0</v>
      </c>
      <c r="AN108" s="37">
        <v>0</v>
      </c>
      <c r="AO108" s="37">
        <v>0</v>
      </c>
      <c r="AP108" s="37">
        <v>0</v>
      </c>
      <c r="AQ108" s="37">
        <v>0</v>
      </c>
      <c r="AR108" s="37">
        <v>0</v>
      </c>
      <c r="AS108" s="37">
        <v>0</v>
      </c>
      <c r="AT108" s="37">
        <v>0</v>
      </c>
      <c r="AU108" s="37">
        <v>0</v>
      </c>
      <c r="AV108" s="37">
        <v>0</v>
      </c>
      <c r="AW108" s="37">
        <v>0</v>
      </c>
      <c r="AX108" s="37">
        <v>0</v>
      </c>
      <c r="AY108" s="37">
        <v>0</v>
      </c>
      <c r="AZ108" s="37">
        <v>0</v>
      </c>
      <c r="BA108" s="37">
        <v>0</v>
      </c>
      <c r="BB108" s="37">
        <v>0</v>
      </c>
      <c r="BC108" s="37">
        <v>0</v>
      </c>
      <c r="BD108" s="37">
        <v>0</v>
      </c>
      <c r="BE108" s="37">
        <v>0</v>
      </c>
      <c r="BF108" s="37">
        <v>0</v>
      </c>
      <c r="BG108" s="37">
        <v>0</v>
      </c>
      <c r="BH108" s="37">
        <v>0</v>
      </c>
      <c r="BI108" s="37">
        <v>0</v>
      </c>
      <c r="BJ108" s="37">
        <v>0</v>
      </c>
      <c r="BK108" s="37">
        <v>0</v>
      </c>
      <c r="BL108" s="37">
        <v>0</v>
      </c>
      <c r="BM108" s="37">
        <v>0</v>
      </c>
      <c r="BN108" s="37">
        <v>0</v>
      </c>
      <c r="BO108" s="37">
        <v>0</v>
      </c>
      <c r="BP108" s="37">
        <v>0</v>
      </c>
      <c r="BQ108" s="37">
        <v>0</v>
      </c>
      <c r="BR108" s="37">
        <v>0</v>
      </c>
      <c r="BS108" s="37">
        <v>0</v>
      </c>
      <c r="BT108" s="37">
        <v>0</v>
      </c>
      <c r="BU108" s="37">
        <v>0</v>
      </c>
      <c r="BV108" s="37">
        <v>0</v>
      </c>
      <c r="BW108" s="37">
        <v>0</v>
      </c>
      <c r="BX108" s="37">
        <v>0</v>
      </c>
      <c r="BY108" s="37">
        <v>0</v>
      </c>
      <c r="BZ108" s="37">
        <v>0</v>
      </c>
      <c r="CA108" s="37">
        <v>0</v>
      </c>
      <c r="CB108" s="37">
        <v>0</v>
      </c>
      <c r="CC108" s="37">
        <v>0</v>
      </c>
      <c r="CD108" s="37">
        <v>0</v>
      </c>
      <c r="CE108" s="37">
        <v>0</v>
      </c>
      <c r="CF108" s="37">
        <v>0</v>
      </c>
      <c r="CG108" s="37">
        <v>0</v>
      </c>
      <c r="CH108" s="37">
        <v>0</v>
      </c>
      <c r="CI108" s="37">
        <v>0</v>
      </c>
      <c r="CJ108" s="37">
        <v>0</v>
      </c>
      <c r="CK108" s="37">
        <v>0</v>
      </c>
      <c r="CL108" s="37">
        <v>0</v>
      </c>
      <c r="CM108" s="37">
        <v>0</v>
      </c>
      <c r="CN108" s="37">
        <v>0</v>
      </c>
      <c r="CO108" s="37">
        <v>0</v>
      </c>
      <c r="CP108" s="37">
        <v>0</v>
      </c>
      <c r="CQ108" s="37">
        <v>0</v>
      </c>
      <c r="CR108" s="37">
        <v>0</v>
      </c>
      <c r="CS108" s="37">
        <v>0</v>
      </c>
      <c r="CT108" s="37">
        <v>0</v>
      </c>
      <c r="CU108" s="37">
        <v>0</v>
      </c>
      <c r="CV108" s="37">
        <v>0</v>
      </c>
      <c r="CW108" s="37">
        <v>0</v>
      </c>
      <c r="CX108" s="37">
        <v>0</v>
      </c>
      <c r="CY108" s="37">
        <v>0</v>
      </c>
      <c r="CZ108" s="37">
        <v>0</v>
      </c>
      <c r="DA108" s="37">
        <v>0</v>
      </c>
      <c r="DB108" s="37">
        <v>0</v>
      </c>
      <c r="DC108" s="37">
        <v>0</v>
      </c>
      <c r="DE108" s="45">
        <f t="shared" si="47"/>
        <v>0</v>
      </c>
      <c r="DF108" s="45">
        <f t="shared" si="40"/>
        <v>0</v>
      </c>
      <c r="DG108">
        <f t="shared" si="48"/>
        <v>0</v>
      </c>
    </row>
    <row r="109" spans="1:111" ht="15" customHeight="1">
      <c r="A109" s="123">
        <v>97</v>
      </c>
      <c r="B109" s="5" t="str">
        <f>$B$100&amp;"9."</f>
        <v>H.9.</v>
      </c>
      <c r="C109" s="163" t="s">
        <v>222</v>
      </c>
      <c r="D109" s="75">
        <f t="shared" si="51"/>
        <v>0</v>
      </c>
      <c r="E109" s="183"/>
      <c r="F109" s="34">
        <f>H109+NPV(FD,I109:INDEX(I109:DC109,PAL))</f>
        <v>0</v>
      </c>
      <c r="G109" s="34">
        <f>SUMIF($H$5:$DC$5,"&lt;="&amp;PAL,$H109:$DC109)</f>
        <v>0</v>
      </c>
      <c r="H109" s="37">
        <v>0</v>
      </c>
      <c r="I109" s="37">
        <v>0</v>
      </c>
      <c r="J109" s="37">
        <v>0</v>
      </c>
      <c r="K109" s="37">
        <v>0</v>
      </c>
      <c r="L109" s="37">
        <v>0</v>
      </c>
      <c r="M109" s="37">
        <v>0</v>
      </c>
      <c r="N109" s="37">
        <v>0</v>
      </c>
      <c r="O109" s="37">
        <v>0</v>
      </c>
      <c r="P109" s="37">
        <v>0</v>
      </c>
      <c r="Q109" s="37">
        <v>0</v>
      </c>
      <c r="R109" s="37">
        <v>0</v>
      </c>
      <c r="S109" s="37">
        <v>0</v>
      </c>
      <c r="T109" s="37">
        <v>0</v>
      </c>
      <c r="U109" s="37">
        <v>0</v>
      </c>
      <c r="V109" s="37">
        <v>0</v>
      </c>
      <c r="W109" s="37">
        <v>0</v>
      </c>
      <c r="X109" s="37">
        <v>0</v>
      </c>
      <c r="Y109" s="37">
        <v>0</v>
      </c>
      <c r="Z109" s="37">
        <v>0</v>
      </c>
      <c r="AA109" s="37">
        <v>0</v>
      </c>
      <c r="AB109" s="37">
        <v>0</v>
      </c>
      <c r="AC109" s="37">
        <v>0</v>
      </c>
      <c r="AD109" s="37">
        <v>0</v>
      </c>
      <c r="AE109" s="37">
        <v>0</v>
      </c>
      <c r="AF109" s="37">
        <v>0</v>
      </c>
      <c r="AG109" s="37">
        <v>0</v>
      </c>
      <c r="AH109" s="37">
        <v>0</v>
      </c>
      <c r="AI109" s="37">
        <v>0</v>
      </c>
      <c r="AJ109" s="37">
        <v>0</v>
      </c>
      <c r="AK109" s="37">
        <v>0</v>
      </c>
      <c r="AL109" s="37">
        <v>0</v>
      </c>
      <c r="AM109" s="37">
        <v>0</v>
      </c>
      <c r="AN109" s="37">
        <v>0</v>
      </c>
      <c r="AO109" s="37">
        <v>0</v>
      </c>
      <c r="AP109" s="37">
        <v>0</v>
      </c>
      <c r="AQ109" s="37">
        <v>0</v>
      </c>
      <c r="AR109" s="37">
        <v>0</v>
      </c>
      <c r="AS109" s="37">
        <v>0</v>
      </c>
      <c r="AT109" s="37">
        <v>0</v>
      </c>
      <c r="AU109" s="37">
        <v>0</v>
      </c>
      <c r="AV109" s="37">
        <v>0</v>
      </c>
      <c r="AW109" s="37">
        <v>0</v>
      </c>
      <c r="AX109" s="37">
        <v>0</v>
      </c>
      <c r="AY109" s="37">
        <v>0</v>
      </c>
      <c r="AZ109" s="37">
        <v>0</v>
      </c>
      <c r="BA109" s="37">
        <v>0</v>
      </c>
      <c r="BB109" s="37">
        <v>0</v>
      </c>
      <c r="BC109" s="37">
        <v>0</v>
      </c>
      <c r="BD109" s="37">
        <v>0</v>
      </c>
      <c r="BE109" s="37">
        <v>0</v>
      </c>
      <c r="BF109" s="37">
        <v>0</v>
      </c>
      <c r="BG109" s="37">
        <v>0</v>
      </c>
      <c r="BH109" s="37">
        <v>0</v>
      </c>
      <c r="BI109" s="37">
        <v>0</v>
      </c>
      <c r="BJ109" s="37">
        <v>0</v>
      </c>
      <c r="BK109" s="37">
        <v>0</v>
      </c>
      <c r="BL109" s="37">
        <v>0</v>
      </c>
      <c r="BM109" s="37">
        <v>0</v>
      </c>
      <c r="BN109" s="37">
        <v>0</v>
      </c>
      <c r="BO109" s="37">
        <v>0</v>
      </c>
      <c r="BP109" s="37">
        <v>0</v>
      </c>
      <c r="BQ109" s="37">
        <v>0</v>
      </c>
      <c r="BR109" s="37">
        <v>0</v>
      </c>
      <c r="BS109" s="37">
        <v>0</v>
      </c>
      <c r="BT109" s="37">
        <v>0</v>
      </c>
      <c r="BU109" s="37">
        <v>0</v>
      </c>
      <c r="BV109" s="37">
        <v>0</v>
      </c>
      <c r="BW109" s="37">
        <v>0</v>
      </c>
      <c r="BX109" s="37">
        <v>0</v>
      </c>
      <c r="BY109" s="37">
        <v>0</v>
      </c>
      <c r="BZ109" s="37">
        <v>0</v>
      </c>
      <c r="CA109" s="37">
        <v>0</v>
      </c>
      <c r="CB109" s="37">
        <v>0</v>
      </c>
      <c r="CC109" s="37">
        <v>0</v>
      </c>
      <c r="CD109" s="37">
        <v>0</v>
      </c>
      <c r="CE109" s="37">
        <v>0</v>
      </c>
      <c r="CF109" s="37">
        <v>0</v>
      </c>
      <c r="CG109" s="37">
        <v>0</v>
      </c>
      <c r="CH109" s="37">
        <v>0</v>
      </c>
      <c r="CI109" s="37">
        <v>0</v>
      </c>
      <c r="CJ109" s="37">
        <v>0</v>
      </c>
      <c r="CK109" s="37">
        <v>0</v>
      </c>
      <c r="CL109" s="37">
        <v>0</v>
      </c>
      <c r="CM109" s="37">
        <v>0</v>
      </c>
      <c r="CN109" s="37">
        <v>0</v>
      </c>
      <c r="CO109" s="37">
        <v>0</v>
      </c>
      <c r="CP109" s="37">
        <v>0</v>
      </c>
      <c r="CQ109" s="37">
        <v>0</v>
      </c>
      <c r="CR109" s="37">
        <v>0</v>
      </c>
      <c r="CS109" s="37">
        <v>0</v>
      </c>
      <c r="CT109" s="37">
        <v>0</v>
      </c>
      <c r="CU109" s="37">
        <v>0</v>
      </c>
      <c r="CV109" s="37">
        <v>0</v>
      </c>
      <c r="CW109" s="37">
        <v>0</v>
      </c>
      <c r="CX109" s="37">
        <v>0</v>
      </c>
      <c r="CY109" s="37">
        <v>0</v>
      </c>
      <c r="CZ109" s="37">
        <v>0</v>
      </c>
      <c r="DA109" s="37">
        <v>0</v>
      </c>
      <c r="DB109" s="37">
        <v>0</v>
      </c>
      <c r="DC109" s="37">
        <v>0</v>
      </c>
      <c r="DE109" s="45">
        <f t="shared" si="47"/>
        <v>0</v>
      </c>
      <c r="DF109" s="45">
        <f t="shared" si="40"/>
        <v>0</v>
      </c>
      <c r="DG109">
        <f t="shared" si="48"/>
        <v>0</v>
      </c>
    </row>
    <row r="110" spans="1:111" ht="15" customHeight="1">
      <c r="A110" s="123">
        <v>98</v>
      </c>
      <c r="B110" s="5" t="str">
        <f>$B$100&amp;"10."</f>
        <v>H.10.</v>
      </c>
      <c r="C110" s="163" t="s">
        <v>226</v>
      </c>
      <c r="D110" s="75">
        <f t="shared" si="51"/>
        <v>0</v>
      </c>
      <c r="E110" s="183"/>
      <c r="F110" s="34">
        <f>H110+NPV(FD,I110:INDEX(I110:DC110,PAL))</f>
        <v>0</v>
      </c>
      <c r="G110" s="34">
        <f>SUMIF($H$5:$DC$5,"&lt;="&amp;PAL,$H110:$DC110)</f>
        <v>0</v>
      </c>
      <c r="H110" s="37">
        <v>0</v>
      </c>
      <c r="I110" s="37">
        <v>0</v>
      </c>
      <c r="J110" s="37">
        <v>0</v>
      </c>
      <c r="K110" s="37">
        <v>0</v>
      </c>
      <c r="L110" s="37">
        <v>0</v>
      </c>
      <c r="M110" s="37">
        <v>0</v>
      </c>
      <c r="N110" s="37">
        <v>0</v>
      </c>
      <c r="O110" s="37">
        <v>0</v>
      </c>
      <c r="P110" s="37">
        <v>0</v>
      </c>
      <c r="Q110" s="37">
        <v>0</v>
      </c>
      <c r="R110" s="37">
        <v>0</v>
      </c>
      <c r="S110" s="37">
        <v>0</v>
      </c>
      <c r="T110" s="37">
        <v>0</v>
      </c>
      <c r="U110" s="37">
        <v>0</v>
      </c>
      <c r="V110" s="37">
        <v>0</v>
      </c>
      <c r="W110" s="37">
        <v>0</v>
      </c>
      <c r="X110" s="37">
        <v>0</v>
      </c>
      <c r="Y110" s="37">
        <v>0</v>
      </c>
      <c r="Z110" s="37">
        <v>0</v>
      </c>
      <c r="AA110" s="37">
        <v>0</v>
      </c>
      <c r="AB110" s="37">
        <v>0</v>
      </c>
      <c r="AC110" s="37">
        <v>0</v>
      </c>
      <c r="AD110" s="37">
        <v>0</v>
      </c>
      <c r="AE110" s="37">
        <v>0</v>
      </c>
      <c r="AF110" s="37">
        <v>0</v>
      </c>
      <c r="AG110" s="37">
        <v>0</v>
      </c>
      <c r="AH110" s="37">
        <v>0</v>
      </c>
      <c r="AI110" s="37">
        <v>0</v>
      </c>
      <c r="AJ110" s="37">
        <v>0</v>
      </c>
      <c r="AK110" s="37">
        <v>0</v>
      </c>
      <c r="AL110" s="37">
        <v>0</v>
      </c>
      <c r="AM110" s="37">
        <v>0</v>
      </c>
      <c r="AN110" s="37">
        <v>0</v>
      </c>
      <c r="AO110" s="37">
        <v>0</v>
      </c>
      <c r="AP110" s="37">
        <v>0</v>
      </c>
      <c r="AQ110" s="37">
        <v>0</v>
      </c>
      <c r="AR110" s="37">
        <v>0</v>
      </c>
      <c r="AS110" s="37">
        <v>0</v>
      </c>
      <c r="AT110" s="37">
        <v>0</v>
      </c>
      <c r="AU110" s="37">
        <v>0</v>
      </c>
      <c r="AV110" s="37">
        <v>0</v>
      </c>
      <c r="AW110" s="37">
        <v>0</v>
      </c>
      <c r="AX110" s="37">
        <v>0</v>
      </c>
      <c r="AY110" s="37">
        <v>0</v>
      </c>
      <c r="AZ110" s="37">
        <v>0</v>
      </c>
      <c r="BA110" s="37">
        <v>0</v>
      </c>
      <c r="BB110" s="37">
        <v>0</v>
      </c>
      <c r="BC110" s="37">
        <v>0</v>
      </c>
      <c r="BD110" s="37">
        <v>0</v>
      </c>
      <c r="BE110" s="37">
        <v>0</v>
      </c>
      <c r="BF110" s="37">
        <v>0</v>
      </c>
      <c r="BG110" s="37">
        <v>0</v>
      </c>
      <c r="BH110" s="37">
        <v>0</v>
      </c>
      <c r="BI110" s="37">
        <v>0</v>
      </c>
      <c r="BJ110" s="37">
        <v>0</v>
      </c>
      <c r="BK110" s="37">
        <v>0</v>
      </c>
      <c r="BL110" s="37">
        <v>0</v>
      </c>
      <c r="BM110" s="37">
        <v>0</v>
      </c>
      <c r="BN110" s="37">
        <v>0</v>
      </c>
      <c r="BO110" s="37">
        <v>0</v>
      </c>
      <c r="BP110" s="37">
        <v>0</v>
      </c>
      <c r="BQ110" s="37">
        <v>0</v>
      </c>
      <c r="BR110" s="37">
        <v>0</v>
      </c>
      <c r="BS110" s="37">
        <v>0</v>
      </c>
      <c r="BT110" s="37">
        <v>0</v>
      </c>
      <c r="BU110" s="37">
        <v>0</v>
      </c>
      <c r="BV110" s="37">
        <v>0</v>
      </c>
      <c r="BW110" s="37">
        <v>0</v>
      </c>
      <c r="BX110" s="37">
        <v>0</v>
      </c>
      <c r="BY110" s="37">
        <v>0</v>
      </c>
      <c r="BZ110" s="37">
        <v>0</v>
      </c>
      <c r="CA110" s="37">
        <v>0</v>
      </c>
      <c r="CB110" s="37">
        <v>0</v>
      </c>
      <c r="CC110" s="37">
        <v>0</v>
      </c>
      <c r="CD110" s="37">
        <v>0</v>
      </c>
      <c r="CE110" s="37">
        <v>0</v>
      </c>
      <c r="CF110" s="37">
        <v>0</v>
      </c>
      <c r="CG110" s="37">
        <v>0</v>
      </c>
      <c r="CH110" s="37">
        <v>0</v>
      </c>
      <c r="CI110" s="37">
        <v>0</v>
      </c>
      <c r="CJ110" s="37">
        <v>0</v>
      </c>
      <c r="CK110" s="37">
        <v>0</v>
      </c>
      <c r="CL110" s="37">
        <v>0</v>
      </c>
      <c r="CM110" s="37">
        <v>0</v>
      </c>
      <c r="CN110" s="37">
        <v>0</v>
      </c>
      <c r="CO110" s="37">
        <v>0</v>
      </c>
      <c r="CP110" s="37">
        <v>0</v>
      </c>
      <c r="CQ110" s="37">
        <v>0</v>
      </c>
      <c r="CR110" s="37">
        <v>0</v>
      </c>
      <c r="CS110" s="37">
        <v>0</v>
      </c>
      <c r="CT110" s="37">
        <v>0</v>
      </c>
      <c r="CU110" s="37">
        <v>0</v>
      </c>
      <c r="CV110" s="37">
        <v>0</v>
      </c>
      <c r="CW110" s="37">
        <v>0</v>
      </c>
      <c r="CX110" s="37">
        <v>0</v>
      </c>
      <c r="CY110" s="37">
        <v>0</v>
      </c>
      <c r="CZ110" s="37">
        <v>0</v>
      </c>
      <c r="DA110" s="37">
        <v>0</v>
      </c>
      <c r="DB110" s="37">
        <v>0</v>
      </c>
      <c r="DC110" s="37">
        <v>0</v>
      </c>
      <c r="DE110" s="45">
        <f t="shared" si="47"/>
        <v>0</v>
      </c>
      <c r="DF110" s="45">
        <f t="shared" si="40"/>
        <v>0</v>
      </c>
      <c r="DG110">
        <f t="shared" si="48"/>
        <v>0</v>
      </c>
    </row>
    <row r="111" spans="1:111" ht="14.4">
      <c r="A111" s="123">
        <v>99</v>
      </c>
      <c r="B111" s="5" t="s">
        <v>148</v>
      </c>
      <c r="C111" s="15" t="s">
        <v>254</v>
      </c>
      <c r="D111" s="3"/>
      <c r="E111" s="3"/>
      <c r="F111" s="34">
        <f>H111+NPV(FD,I111:INDEX(I111:DC111,PAL))</f>
        <v>0</v>
      </c>
      <c r="G111" s="34">
        <f>SUMIF($H$5:$DC$5,"&lt;="&amp;PAL,$H111:$DC111)</f>
        <v>0</v>
      </c>
      <c r="H111" s="37">
        <v>0</v>
      </c>
      <c r="I111" s="37">
        <v>0</v>
      </c>
      <c r="J111" s="37">
        <v>0</v>
      </c>
      <c r="K111" s="37">
        <v>0</v>
      </c>
      <c r="L111" s="37">
        <v>0</v>
      </c>
      <c r="M111" s="37">
        <v>0</v>
      </c>
      <c r="N111" s="37">
        <v>0</v>
      </c>
      <c r="O111" s="37">
        <v>0</v>
      </c>
      <c r="P111" s="37">
        <v>0</v>
      </c>
      <c r="Q111" s="37">
        <v>0</v>
      </c>
      <c r="R111" s="37">
        <v>0</v>
      </c>
      <c r="S111" s="37">
        <v>0</v>
      </c>
      <c r="T111" s="37">
        <v>0</v>
      </c>
      <c r="U111" s="37">
        <v>0</v>
      </c>
      <c r="V111" s="37">
        <v>0</v>
      </c>
      <c r="W111" s="37">
        <v>0</v>
      </c>
      <c r="X111" s="37">
        <v>0</v>
      </c>
      <c r="Y111" s="37">
        <v>0</v>
      </c>
      <c r="Z111" s="37">
        <v>0</v>
      </c>
      <c r="AA111" s="37">
        <v>0</v>
      </c>
      <c r="AB111" s="37">
        <v>0</v>
      </c>
      <c r="AC111" s="37">
        <v>0</v>
      </c>
      <c r="AD111" s="37">
        <v>0</v>
      </c>
      <c r="AE111" s="37">
        <v>0</v>
      </c>
      <c r="AF111" s="37">
        <v>0</v>
      </c>
      <c r="AG111" s="37">
        <v>0</v>
      </c>
      <c r="AH111" s="37">
        <v>0</v>
      </c>
      <c r="AI111" s="37">
        <v>0</v>
      </c>
      <c r="AJ111" s="37">
        <v>0</v>
      </c>
      <c r="AK111" s="37">
        <v>0</v>
      </c>
      <c r="AL111" s="37">
        <v>0</v>
      </c>
      <c r="AM111" s="37">
        <v>0</v>
      </c>
      <c r="AN111" s="37">
        <v>0</v>
      </c>
      <c r="AO111" s="37">
        <v>0</v>
      </c>
      <c r="AP111" s="37">
        <v>0</v>
      </c>
      <c r="AQ111" s="37">
        <v>0</v>
      </c>
      <c r="AR111" s="37">
        <v>0</v>
      </c>
      <c r="AS111" s="37">
        <v>0</v>
      </c>
      <c r="AT111" s="37">
        <v>0</v>
      </c>
      <c r="AU111" s="37">
        <v>0</v>
      </c>
      <c r="AV111" s="37">
        <v>0</v>
      </c>
      <c r="AW111" s="37">
        <v>0</v>
      </c>
      <c r="AX111" s="37">
        <v>0</v>
      </c>
      <c r="AY111" s="37">
        <v>0</v>
      </c>
      <c r="AZ111" s="37">
        <v>0</v>
      </c>
      <c r="BA111" s="37">
        <v>0</v>
      </c>
      <c r="BB111" s="37">
        <v>0</v>
      </c>
      <c r="BC111" s="37">
        <v>0</v>
      </c>
      <c r="BD111" s="37">
        <v>0</v>
      </c>
      <c r="BE111" s="37">
        <v>0</v>
      </c>
      <c r="BF111" s="37">
        <v>0</v>
      </c>
      <c r="BG111" s="37">
        <v>0</v>
      </c>
      <c r="BH111" s="37">
        <v>0</v>
      </c>
      <c r="BI111" s="37">
        <v>0</v>
      </c>
      <c r="BJ111" s="37">
        <v>0</v>
      </c>
      <c r="BK111" s="37">
        <v>0</v>
      </c>
      <c r="BL111" s="37">
        <v>0</v>
      </c>
      <c r="BM111" s="37">
        <v>0</v>
      </c>
      <c r="BN111" s="37">
        <v>0</v>
      </c>
      <c r="BO111" s="37">
        <v>0</v>
      </c>
      <c r="BP111" s="37">
        <v>0</v>
      </c>
      <c r="BQ111" s="37">
        <v>0</v>
      </c>
      <c r="BR111" s="37">
        <v>0</v>
      </c>
      <c r="BS111" s="37">
        <v>0</v>
      </c>
      <c r="BT111" s="37">
        <v>0</v>
      </c>
      <c r="BU111" s="37">
        <v>0</v>
      </c>
      <c r="BV111" s="37">
        <v>0</v>
      </c>
      <c r="BW111" s="37">
        <v>0</v>
      </c>
      <c r="BX111" s="37">
        <v>0</v>
      </c>
      <c r="BY111" s="37">
        <v>0</v>
      </c>
      <c r="BZ111" s="37">
        <v>0</v>
      </c>
      <c r="CA111" s="37">
        <v>0</v>
      </c>
      <c r="CB111" s="37">
        <v>0</v>
      </c>
      <c r="CC111" s="37">
        <v>0</v>
      </c>
      <c r="CD111" s="37">
        <v>0</v>
      </c>
      <c r="CE111" s="37">
        <v>0</v>
      </c>
      <c r="CF111" s="37">
        <v>0</v>
      </c>
      <c r="CG111" s="37">
        <v>0</v>
      </c>
      <c r="CH111" s="37">
        <v>0</v>
      </c>
      <c r="CI111" s="37">
        <v>0</v>
      </c>
      <c r="CJ111" s="37">
        <v>0</v>
      </c>
      <c r="CK111" s="37">
        <v>0</v>
      </c>
      <c r="CL111" s="37">
        <v>0</v>
      </c>
      <c r="CM111" s="37">
        <v>0</v>
      </c>
      <c r="CN111" s="37">
        <v>0</v>
      </c>
      <c r="CO111" s="37">
        <v>0</v>
      </c>
      <c r="CP111" s="37">
        <v>0</v>
      </c>
      <c r="CQ111" s="37">
        <v>0</v>
      </c>
      <c r="CR111" s="37">
        <v>0</v>
      </c>
      <c r="CS111" s="37">
        <v>0</v>
      </c>
      <c r="CT111" s="37">
        <v>0</v>
      </c>
      <c r="CU111" s="37">
        <v>0</v>
      </c>
      <c r="CV111" s="37">
        <v>0</v>
      </c>
      <c r="CW111" s="37">
        <v>0</v>
      </c>
      <c r="CX111" s="37">
        <v>0</v>
      </c>
      <c r="CY111" s="37">
        <v>0</v>
      </c>
      <c r="CZ111" s="37">
        <v>0</v>
      </c>
      <c r="DA111" s="37">
        <v>0</v>
      </c>
      <c r="DB111" s="37">
        <v>0</v>
      </c>
      <c r="DC111" s="37">
        <v>0</v>
      </c>
      <c r="DE111" s="45">
        <f>COUNTBLANK(H111:DC111)</f>
        <v>0</v>
      </c>
      <c r="DF111" s="45">
        <f t="shared" si="40"/>
        <v>0</v>
      </c>
    </row>
    <row r="112" spans="1:111" ht="29.25" customHeight="1">
      <c r="A112" s="123">
        <v>102</v>
      </c>
      <c r="B112" s="5" t="s">
        <v>149</v>
      </c>
      <c r="C112" s="15" t="s">
        <v>161</v>
      </c>
      <c r="D112" s="15"/>
      <c r="E112" s="3"/>
      <c r="F112" s="11">
        <f>F113+F114-F115</f>
        <v>0</v>
      </c>
      <c r="G112" s="34">
        <f>SUMIF($H$5:$DC$5,"&lt;="&amp;PAL,$H112:$DC112)</f>
        <v>0</v>
      </c>
      <c r="H112" s="11">
        <f>H113+H114-H115</f>
        <v>0</v>
      </c>
      <c r="I112" s="11">
        <f t="shared" ref="I112:BR112" si="52">I113+I114-I115</f>
        <v>0</v>
      </c>
      <c r="J112" s="11">
        <f t="shared" si="52"/>
        <v>0</v>
      </c>
      <c r="K112" s="11">
        <f t="shared" si="52"/>
        <v>0</v>
      </c>
      <c r="L112" s="11">
        <f t="shared" si="52"/>
        <v>0</v>
      </c>
      <c r="M112" s="11">
        <f t="shared" si="52"/>
        <v>0</v>
      </c>
      <c r="N112" s="11">
        <f t="shared" si="52"/>
        <v>0</v>
      </c>
      <c r="O112" s="11">
        <f t="shared" si="52"/>
        <v>0</v>
      </c>
      <c r="P112" s="11">
        <f t="shared" si="52"/>
        <v>0</v>
      </c>
      <c r="Q112" s="11">
        <f t="shared" si="52"/>
        <v>0</v>
      </c>
      <c r="R112" s="11">
        <f t="shared" si="52"/>
        <v>0</v>
      </c>
      <c r="S112" s="11">
        <f t="shared" si="52"/>
        <v>0</v>
      </c>
      <c r="T112" s="11">
        <f t="shared" si="52"/>
        <v>0</v>
      </c>
      <c r="U112" s="11">
        <f t="shared" si="52"/>
        <v>0</v>
      </c>
      <c r="V112" s="11">
        <f t="shared" si="52"/>
        <v>0</v>
      </c>
      <c r="W112" s="11">
        <f t="shared" si="52"/>
        <v>0</v>
      </c>
      <c r="X112" s="11">
        <f t="shared" si="52"/>
        <v>0</v>
      </c>
      <c r="Y112" s="11">
        <f t="shared" si="52"/>
        <v>0</v>
      </c>
      <c r="Z112" s="11">
        <f t="shared" si="52"/>
        <v>0</v>
      </c>
      <c r="AA112" s="11">
        <f t="shared" si="52"/>
        <v>0</v>
      </c>
      <c r="AB112" s="11">
        <f t="shared" si="52"/>
        <v>0</v>
      </c>
      <c r="AC112" s="11">
        <f t="shared" si="52"/>
        <v>0</v>
      </c>
      <c r="AD112" s="11">
        <f t="shared" si="52"/>
        <v>0</v>
      </c>
      <c r="AE112" s="11">
        <f t="shared" si="52"/>
        <v>0</v>
      </c>
      <c r="AF112" s="11">
        <f t="shared" si="52"/>
        <v>0</v>
      </c>
      <c r="AG112" s="11">
        <f t="shared" si="52"/>
        <v>0</v>
      </c>
      <c r="AH112" s="11">
        <f t="shared" si="52"/>
        <v>0</v>
      </c>
      <c r="AI112" s="11">
        <f t="shared" si="52"/>
        <v>0</v>
      </c>
      <c r="AJ112" s="11">
        <f t="shared" si="52"/>
        <v>0</v>
      </c>
      <c r="AK112" s="11">
        <f t="shared" si="52"/>
        <v>0</v>
      </c>
      <c r="AL112" s="11">
        <f t="shared" si="52"/>
        <v>0</v>
      </c>
      <c r="AM112" s="11">
        <f t="shared" si="52"/>
        <v>0</v>
      </c>
      <c r="AN112" s="11">
        <f t="shared" si="52"/>
        <v>0</v>
      </c>
      <c r="AO112" s="11">
        <f t="shared" si="52"/>
        <v>0</v>
      </c>
      <c r="AP112" s="11">
        <f t="shared" si="52"/>
        <v>0</v>
      </c>
      <c r="AQ112" s="11">
        <f t="shared" si="52"/>
        <v>0</v>
      </c>
      <c r="AR112" s="11">
        <f t="shared" si="52"/>
        <v>0</v>
      </c>
      <c r="AS112" s="11">
        <f t="shared" si="52"/>
        <v>0</v>
      </c>
      <c r="AT112" s="11">
        <f t="shared" si="52"/>
        <v>0</v>
      </c>
      <c r="AU112" s="11">
        <f t="shared" si="52"/>
        <v>0</v>
      </c>
      <c r="AV112" s="11">
        <f t="shared" si="52"/>
        <v>0</v>
      </c>
      <c r="AW112" s="11">
        <f t="shared" si="52"/>
        <v>0</v>
      </c>
      <c r="AX112" s="11">
        <f t="shared" si="52"/>
        <v>0</v>
      </c>
      <c r="AY112" s="11">
        <f t="shared" si="52"/>
        <v>0</v>
      </c>
      <c r="AZ112" s="11">
        <f t="shared" si="52"/>
        <v>0</v>
      </c>
      <c r="BA112" s="11">
        <f t="shared" si="52"/>
        <v>0</v>
      </c>
      <c r="BB112" s="11">
        <f t="shared" si="52"/>
        <v>0</v>
      </c>
      <c r="BC112" s="11">
        <f t="shared" si="52"/>
        <v>0</v>
      </c>
      <c r="BD112" s="11">
        <f t="shared" si="52"/>
        <v>0</v>
      </c>
      <c r="BE112" s="11">
        <f t="shared" si="52"/>
        <v>0</v>
      </c>
      <c r="BF112" s="11">
        <f t="shared" si="52"/>
        <v>0</v>
      </c>
      <c r="BG112" s="11">
        <f t="shared" si="52"/>
        <v>0</v>
      </c>
      <c r="BH112" s="11">
        <f t="shared" si="52"/>
        <v>0</v>
      </c>
      <c r="BI112" s="11">
        <f t="shared" si="52"/>
        <v>0</v>
      </c>
      <c r="BJ112" s="11">
        <f t="shared" si="52"/>
        <v>0</v>
      </c>
      <c r="BK112" s="11">
        <f t="shared" si="52"/>
        <v>0</v>
      </c>
      <c r="BL112" s="11">
        <f t="shared" si="52"/>
        <v>0</v>
      </c>
      <c r="BM112" s="11">
        <f t="shared" si="52"/>
        <v>0</v>
      </c>
      <c r="BN112" s="11">
        <f t="shared" si="52"/>
        <v>0</v>
      </c>
      <c r="BO112" s="11">
        <f t="shared" si="52"/>
        <v>0</v>
      </c>
      <c r="BP112" s="11">
        <f t="shared" si="52"/>
        <v>0</v>
      </c>
      <c r="BQ112" s="11">
        <f t="shared" si="52"/>
        <v>0</v>
      </c>
      <c r="BR112" s="11">
        <f t="shared" si="52"/>
        <v>0</v>
      </c>
      <c r="BS112" s="11">
        <f t="shared" ref="BS112:DC112" si="53">BS113+BS114-BS115</f>
        <v>0</v>
      </c>
      <c r="BT112" s="11">
        <f t="shared" si="53"/>
        <v>0</v>
      </c>
      <c r="BU112" s="11">
        <f t="shared" si="53"/>
        <v>0</v>
      </c>
      <c r="BV112" s="11">
        <f t="shared" si="53"/>
        <v>0</v>
      </c>
      <c r="BW112" s="11">
        <f t="shared" si="53"/>
        <v>0</v>
      </c>
      <c r="BX112" s="11">
        <f t="shared" si="53"/>
        <v>0</v>
      </c>
      <c r="BY112" s="11">
        <f t="shared" si="53"/>
        <v>0</v>
      </c>
      <c r="BZ112" s="11">
        <f t="shared" si="53"/>
        <v>0</v>
      </c>
      <c r="CA112" s="11">
        <f t="shared" si="53"/>
        <v>0</v>
      </c>
      <c r="CB112" s="11">
        <f t="shared" si="53"/>
        <v>0</v>
      </c>
      <c r="CC112" s="11">
        <f t="shared" si="53"/>
        <v>0</v>
      </c>
      <c r="CD112" s="11">
        <f t="shared" si="53"/>
        <v>0</v>
      </c>
      <c r="CE112" s="11">
        <f t="shared" si="53"/>
        <v>0</v>
      </c>
      <c r="CF112" s="11">
        <f t="shared" si="53"/>
        <v>0</v>
      </c>
      <c r="CG112" s="11">
        <f t="shared" si="53"/>
        <v>0</v>
      </c>
      <c r="CH112" s="11">
        <f t="shared" si="53"/>
        <v>0</v>
      </c>
      <c r="CI112" s="11">
        <f t="shared" si="53"/>
        <v>0</v>
      </c>
      <c r="CJ112" s="11">
        <f t="shared" si="53"/>
        <v>0</v>
      </c>
      <c r="CK112" s="11">
        <f t="shared" si="53"/>
        <v>0</v>
      </c>
      <c r="CL112" s="11">
        <f t="shared" si="53"/>
        <v>0</v>
      </c>
      <c r="CM112" s="11">
        <f t="shared" si="53"/>
        <v>0</v>
      </c>
      <c r="CN112" s="11">
        <f t="shared" si="53"/>
        <v>0</v>
      </c>
      <c r="CO112" s="11">
        <f t="shared" si="53"/>
        <v>0</v>
      </c>
      <c r="CP112" s="11">
        <f t="shared" si="53"/>
        <v>0</v>
      </c>
      <c r="CQ112" s="11">
        <f t="shared" si="53"/>
        <v>0</v>
      </c>
      <c r="CR112" s="11">
        <f t="shared" si="53"/>
        <v>0</v>
      </c>
      <c r="CS112" s="11">
        <f t="shared" si="53"/>
        <v>0</v>
      </c>
      <c r="CT112" s="11">
        <f t="shared" si="53"/>
        <v>0</v>
      </c>
      <c r="CU112" s="11">
        <f t="shared" si="53"/>
        <v>0</v>
      </c>
      <c r="CV112" s="11">
        <f t="shared" si="53"/>
        <v>0</v>
      </c>
      <c r="CW112" s="11">
        <f t="shared" si="53"/>
        <v>0</v>
      </c>
      <c r="CX112" s="11">
        <f t="shared" si="53"/>
        <v>0</v>
      </c>
      <c r="CY112" s="11">
        <f t="shared" si="53"/>
        <v>0</v>
      </c>
      <c r="CZ112" s="11">
        <f t="shared" si="53"/>
        <v>0</v>
      </c>
      <c r="DA112" s="11">
        <f t="shared" si="53"/>
        <v>0</v>
      </c>
      <c r="DB112" s="11">
        <f t="shared" si="53"/>
        <v>0</v>
      </c>
      <c r="DC112" s="11">
        <f t="shared" si="53"/>
        <v>0</v>
      </c>
      <c r="DF112" s="45">
        <f t="shared" si="40"/>
        <v>0</v>
      </c>
    </row>
    <row r="113" spans="1:110" ht="15" customHeight="1">
      <c r="A113" s="123">
        <v>103</v>
      </c>
      <c r="B113" s="5" t="s">
        <v>150</v>
      </c>
      <c r="C113" s="24" t="s">
        <v>199</v>
      </c>
      <c r="D113" s="5"/>
      <c r="E113" s="5"/>
      <c r="F113" s="34">
        <f>H113+NPV(FD,I113:INDEX(I113:DC113,PAL))</f>
        <v>0</v>
      </c>
      <c r="G113" s="34">
        <f>SUMIF($H$5:$DC$5,"&lt;="&amp;PAL,$H113:$DC113)</f>
        <v>0</v>
      </c>
      <c r="H113" s="65">
        <f t="shared" ref="H113:AM113" si="54">SUMPRODUCT($DG12:$DG20,H12:H20,1/($DG12:$DG20+100))+SUMPRODUCT($DG23:$DG31,H23:H31,1/($DG23:$DG31+100))+SUMPRODUCT($DG34:$DG42,H34:H42,1/($DG34:$DG42+100))+SUMPRODUCT($DG46:$DG54,H46:H54,1/($DG46:$DG54+100))+SUMPRODUCT($DG57:$DG65,H57:H65,1/($DG57:$DG65+100))+SUMPRODUCT($DG68:$DG76,H68:H76,1/($DG68:$DG76+100))+SUMPRODUCT($DG79:$DG87,H79:H87,1/($DG79:$DG87+100))</f>
        <v>0</v>
      </c>
      <c r="I113" s="65">
        <f t="shared" si="54"/>
        <v>0</v>
      </c>
      <c r="J113" s="65">
        <f t="shared" si="54"/>
        <v>0</v>
      </c>
      <c r="K113" s="65">
        <f t="shared" si="54"/>
        <v>0</v>
      </c>
      <c r="L113" s="65">
        <f t="shared" si="54"/>
        <v>0</v>
      </c>
      <c r="M113" s="65">
        <f t="shared" si="54"/>
        <v>0</v>
      </c>
      <c r="N113" s="65">
        <f t="shared" si="54"/>
        <v>0</v>
      </c>
      <c r="O113" s="65">
        <f t="shared" si="54"/>
        <v>0</v>
      </c>
      <c r="P113" s="65">
        <f t="shared" si="54"/>
        <v>0</v>
      </c>
      <c r="Q113" s="65">
        <f t="shared" si="54"/>
        <v>0</v>
      </c>
      <c r="R113" s="65">
        <f t="shared" si="54"/>
        <v>0</v>
      </c>
      <c r="S113" s="65">
        <f t="shared" si="54"/>
        <v>0</v>
      </c>
      <c r="T113" s="65">
        <f t="shared" si="54"/>
        <v>0</v>
      </c>
      <c r="U113" s="65">
        <f t="shared" si="54"/>
        <v>0</v>
      </c>
      <c r="V113" s="65">
        <f t="shared" si="54"/>
        <v>0</v>
      </c>
      <c r="W113" s="65">
        <f t="shared" si="54"/>
        <v>0</v>
      </c>
      <c r="X113" s="65">
        <f t="shared" si="54"/>
        <v>0</v>
      </c>
      <c r="Y113" s="65">
        <f t="shared" si="54"/>
        <v>0</v>
      </c>
      <c r="Z113" s="65">
        <f t="shared" si="54"/>
        <v>0</v>
      </c>
      <c r="AA113" s="65">
        <f t="shared" si="54"/>
        <v>0</v>
      </c>
      <c r="AB113" s="65">
        <f t="shared" si="54"/>
        <v>0</v>
      </c>
      <c r="AC113" s="65">
        <f t="shared" si="54"/>
        <v>0</v>
      </c>
      <c r="AD113" s="65">
        <f t="shared" si="54"/>
        <v>0</v>
      </c>
      <c r="AE113" s="65">
        <f t="shared" si="54"/>
        <v>0</v>
      </c>
      <c r="AF113" s="65">
        <f t="shared" si="54"/>
        <v>0</v>
      </c>
      <c r="AG113" s="65">
        <f t="shared" si="54"/>
        <v>0</v>
      </c>
      <c r="AH113" s="65">
        <f t="shared" si="54"/>
        <v>0</v>
      </c>
      <c r="AI113" s="65">
        <f t="shared" si="54"/>
        <v>0</v>
      </c>
      <c r="AJ113" s="65">
        <f t="shared" si="54"/>
        <v>0</v>
      </c>
      <c r="AK113" s="65">
        <f t="shared" si="54"/>
        <v>0</v>
      </c>
      <c r="AL113" s="65">
        <f t="shared" si="54"/>
        <v>0</v>
      </c>
      <c r="AM113" s="65">
        <f t="shared" si="54"/>
        <v>0</v>
      </c>
      <c r="AN113" s="65">
        <f t="shared" ref="AN113:BS113" si="55">SUMPRODUCT($DG12:$DG20,AN12:AN20,1/($DG12:$DG20+100))+SUMPRODUCT($DG23:$DG31,AN23:AN31,1/($DG23:$DG31+100))+SUMPRODUCT($DG34:$DG42,AN34:AN42,1/($DG34:$DG42+100))+SUMPRODUCT($DG46:$DG54,AN46:AN54,1/($DG46:$DG54+100))+SUMPRODUCT($DG57:$DG65,AN57:AN65,1/($DG57:$DG65+100))+SUMPRODUCT($DG68:$DG76,AN68:AN76,1/($DG68:$DG76+100))+SUMPRODUCT($DG79:$DG87,AN79:AN87,1/($DG79:$DG87+100))</f>
        <v>0</v>
      </c>
      <c r="AO113" s="65">
        <f t="shared" si="55"/>
        <v>0</v>
      </c>
      <c r="AP113" s="65">
        <f t="shared" si="55"/>
        <v>0</v>
      </c>
      <c r="AQ113" s="65">
        <f t="shared" si="55"/>
        <v>0</v>
      </c>
      <c r="AR113" s="65">
        <f t="shared" si="55"/>
        <v>0</v>
      </c>
      <c r="AS113" s="65">
        <f t="shared" si="55"/>
        <v>0</v>
      </c>
      <c r="AT113" s="65">
        <f t="shared" si="55"/>
        <v>0</v>
      </c>
      <c r="AU113" s="65">
        <f t="shared" si="55"/>
        <v>0</v>
      </c>
      <c r="AV113" s="65">
        <f t="shared" si="55"/>
        <v>0</v>
      </c>
      <c r="AW113" s="65">
        <f t="shared" si="55"/>
        <v>0</v>
      </c>
      <c r="AX113" s="65">
        <f t="shared" si="55"/>
        <v>0</v>
      </c>
      <c r="AY113" s="65">
        <f t="shared" si="55"/>
        <v>0</v>
      </c>
      <c r="AZ113" s="65">
        <f t="shared" si="55"/>
        <v>0</v>
      </c>
      <c r="BA113" s="65">
        <f t="shared" si="55"/>
        <v>0</v>
      </c>
      <c r="BB113" s="65">
        <f t="shared" si="55"/>
        <v>0</v>
      </c>
      <c r="BC113" s="65">
        <f t="shared" si="55"/>
        <v>0</v>
      </c>
      <c r="BD113" s="65">
        <f t="shared" si="55"/>
        <v>0</v>
      </c>
      <c r="BE113" s="65">
        <f t="shared" si="55"/>
        <v>0</v>
      </c>
      <c r="BF113" s="65">
        <f t="shared" si="55"/>
        <v>0</v>
      </c>
      <c r="BG113" s="65">
        <f t="shared" si="55"/>
        <v>0</v>
      </c>
      <c r="BH113" s="65">
        <f t="shared" si="55"/>
        <v>0</v>
      </c>
      <c r="BI113" s="65">
        <f t="shared" si="55"/>
        <v>0</v>
      </c>
      <c r="BJ113" s="65">
        <f t="shared" si="55"/>
        <v>0</v>
      </c>
      <c r="BK113" s="65">
        <f t="shared" si="55"/>
        <v>0</v>
      </c>
      <c r="BL113" s="65">
        <f t="shared" si="55"/>
        <v>0</v>
      </c>
      <c r="BM113" s="65">
        <f t="shared" si="55"/>
        <v>0</v>
      </c>
      <c r="BN113" s="65">
        <f t="shared" si="55"/>
        <v>0</v>
      </c>
      <c r="BO113" s="65">
        <f t="shared" si="55"/>
        <v>0</v>
      </c>
      <c r="BP113" s="65">
        <f t="shared" si="55"/>
        <v>0</v>
      </c>
      <c r="BQ113" s="65">
        <f t="shared" si="55"/>
        <v>0</v>
      </c>
      <c r="BR113" s="65">
        <f t="shared" si="55"/>
        <v>0</v>
      </c>
      <c r="BS113" s="65">
        <f t="shared" si="55"/>
        <v>0</v>
      </c>
      <c r="BT113" s="65">
        <f t="shared" ref="BT113:DC113" si="56">SUMPRODUCT($DG12:$DG20,BT12:BT20,1/($DG12:$DG20+100))+SUMPRODUCT($DG23:$DG31,BT23:BT31,1/($DG23:$DG31+100))+SUMPRODUCT($DG34:$DG42,BT34:BT42,1/($DG34:$DG42+100))+SUMPRODUCT($DG46:$DG54,BT46:BT54,1/($DG46:$DG54+100))+SUMPRODUCT($DG57:$DG65,BT57:BT65,1/($DG57:$DG65+100))+SUMPRODUCT($DG68:$DG76,BT68:BT76,1/($DG68:$DG76+100))+SUMPRODUCT($DG79:$DG87,BT79:BT87,1/($DG79:$DG87+100))</f>
        <v>0</v>
      </c>
      <c r="BU113" s="65">
        <f t="shared" si="56"/>
        <v>0</v>
      </c>
      <c r="BV113" s="65">
        <f t="shared" si="56"/>
        <v>0</v>
      </c>
      <c r="BW113" s="65">
        <f t="shared" si="56"/>
        <v>0</v>
      </c>
      <c r="BX113" s="65">
        <f t="shared" si="56"/>
        <v>0</v>
      </c>
      <c r="BY113" s="65">
        <f t="shared" si="56"/>
        <v>0</v>
      </c>
      <c r="BZ113" s="65">
        <f t="shared" si="56"/>
        <v>0</v>
      </c>
      <c r="CA113" s="65">
        <f t="shared" si="56"/>
        <v>0</v>
      </c>
      <c r="CB113" s="65">
        <f t="shared" si="56"/>
        <v>0</v>
      </c>
      <c r="CC113" s="65">
        <f t="shared" si="56"/>
        <v>0</v>
      </c>
      <c r="CD113" s="65">
        <f t="shared" si="56"/>
        <v>0</v>
      </c>
      <c r="CE113" s="65">
        <f t="shared" si="56"/>
        <v>0</v>
      </c>
      <c r="CF113" s="65">
        <f t="shared" si="56"/>
        <v>0</v>
      </c>
      <c r="CG113" s="65">
        <f t="shared" si="56"/>
        <v>0</v>
      </c>
      <c r="CH113" s="65">
        <f t="shared" si="56"/>
        <v>0</v>
      </c>
      <c r="CI113" s="65">
        <f t="shared" si="56"/>
        <v>0</v>
      </c>
      <c r="CJ113" s="65">
        <f t="shared" si="56"/>
        <v>0</v>
      </c>
      <c r="CK113" s="65">
        <f t="shared" si="56"/>
        <v>0</v>
      </c>
      <c r="CL113" s="65">
        <f t="shared" si="56"/>
        <v>0</v>
      </c>
      <c r="CM113" s="65">
        <f t="shared" si="56"/>
        <v>0</v>
      </c>
      <c r="CN113" s="65">
        <f t="shared" si="56"/>
        <v>0</v>
      </c>
      <c r="CO113" s="65">
        <f t="shared" si="56"/>
        <v>0</v>
      </c>
      <c r="CP113" s="65">
        <f t="shared" si="56"/>
        <v>0</v>
      </c>
      <c r="CQ113" s="65">
        <f t="shared" si="56"/>
        <v>0</v>
      </c>
      <c r="CR113" s="65">
        <f t="shared" si="56"/>
        <v>0</v>
      </c>
      <c r="CS113" s="65">
        <f t="shared" si="56"/>
        <v>0</v>
      </c>
      <c r="CT113" s="65">
        <f t="shared" si="56"/>
        <v>0</v>
      </c>
      <c r="CU113" s="65">
        <f t="shared" si="56"/>
        <v>0</v>
      </c>
      <c r="CV113" s="65">
        <f t="shared" si="56"/>
        <v>0</v>
      </c>
      <c r="CW113" s="65">
        <f t="shared" si="56"/>
        <v>0</v>
      </c>
      <c r="CX113" s="65">
        <f t="shared" si="56"/>
        <v>0</v>
      </c>
      <c r="CY113" s="65">
        <f t="shared" si="56"/>
        <v>0</v>
      </c>
      <c r="CZ113" s="65">
        <f t="shared" si="56"/>
        <v>0</v>
      </c>
      <c r="DA113" s="65">
        <f t="shared" si="56"/>
        <v>0</v>
      </c>
      <c r="DB113" s="65">
        <f t="shared" si="56"/>
        <v>0</v>
      </c>
      <c r="DC113" s="65">
        <f t="shared" si="56"/>
        <v>0</v>
      </c>
      <c r="DF113" s="45">
        <f t="shared" si="40"/>
        <v>0</v>
      </c>
    </row>
    <row r="114" spans="1:110" ht="15" customHeight="1">
      <c r="A114" s="123">
        <v>104</v>
      </c>
      <c r="B114" s="5" t="s">
        <v>151</v>
      </c>
      <c r="C114" s="24" t="s">
        <v>200</v>
      </c>
      <c r="D114" s="5"/>
      <c r="E114" s="5"/>
      <c r="F114" s="34">
        <f>H114+NPV(FD,I114:INDEX(I114:DC114,PAL))</f>
        <v>0</v>
      </c>
      <c r="G114" s="34">
        <f>SUMIF($H$5:$DC$5,"&lt;="&amp;PAL,$H114:$DC114)</f>
        <v>0</v>
      </c>
      <c r="H114" s="65">
        <f t="shared" ref="H114:AM114" si="57">SUMPRODUCT($DG90:$DG99,H90:H99,1/($DG90:$DG99+100))</f>
        <v>0</v>
      </c>
      <c r="I114" s="65">
        <f t="shared" si="57"/>
        <v>0</v>
      </c>
      <c r="J114" s="65">
        <f t="shared" si="57"/>
        <v>0</v>
      </c>
      <c r="K114" s="65">
        <f t="shared" si="57"/>
        <v>0</v>
      </c>
      <c r="L114" s="65">
        <f t="shared" si="57"/>
        <v>0</v>
      </c>
      <c r="M114" s="65">
        <f t="shared" si="57"/>
        <v>0</v>
      </c>
      <c r="N114" s="65">
        <f t="shared" si="57"/>
        <v>0</v>
      </c>
      <c r="O114" s="65">
        <f t="shared" si="57"/>
        <v>0</v>
      </c>
      <c r="P114" s="65">
        <f t="shared" si="57"/>
        <v>0</v>
      </c>
      <c r="Q114" s="65">
        <f t="shared" si="57"/>
        <v>0</v>
      </c>
      <c r="R114" s="65">
        <f t="shared" si="57"/>
        <v>0</v>
      </c>
      <c r="S114" s="65">
        <f t="shared" si="57"/>
        <v>0</v>
      </c>
      <c r="T114" s="65">
        <f t="shared" si="57"/>
        <v>0</v>
      </c>
      <c r="U114" s="65">
        <f t="shared" si="57"/>
        <v>0</v>
      </c>
      <c r="V114" s="65">
        <f t="shared" si="57"/>
        <v>0</v>
      </c>
      <c r="W114" s="65">
        <f t="shared" si="57"/>
        <v>0</v>
      </c>
      <c r="X114" s="65">
        <f t="shared" si="57"/>
        <v>0</v>
      </c>
      <c r="Y114" s="65">
        <f t="shared" si="57"/>
        <v>0</v>
      </c>
      <c r="Z114" s="65">
        <f t="shared" si="57"/>
        <v>0</v>
      </c>
      <c r="AA114" s="65">
        <f t="shared" si="57"/>
        <v>0</v>
      </c>
      <c r="AB114" s="65">
        <f t="shared" si="57"/>
        <v>0</v>
      </c>
      <c r="AC114" s="65">
        <f t="shared" si="57"/>
        <v>0</v>
      </c>
      <c r="AD114" s="65">
        <f t="shared" si="57"/>
        <v>0</v>
      </c>
      <c r="AE114" s="65">
        <f t="shared" si="57"/>
        <v>0</v>
      </c>
      <c r="AF114" s="65">
        <f t="shared" si="57"/>
        <v>0</v>
      </c>
      <c r="AG114" s="65">
        <f t="shared" si="57"/>
        <v>0</v>
      </c>
      <c r="AH114" s="65">
        <f t="shared" si="57"/>
        <v>0</v>
      </c>
      <c r="AI114" s="65">
        <f t="shared" si="57"/>
        <v>0</v>
      </c>
      <c r="AJ114" s="65">
        <f t="shared" si="57"/>
        <v>0</v>
      </c>
      <c r="AK114" s="65">
        <f t="shared" si="57"/>
        <v>0</v>
      </c>
      <c r="AL114" s="65">
        <f t="shared" si="57"/>
        <v>0</v>
      </c>
      <c r="AM114" s="65">
        <f t="shared" si="57"/>
        <v>0</v>
      </c>
      <c r="AN114" s="65">
        <f t="shared" ref="AN114:BS114" si="58">SUMPRODUCT($DG90:$DG99,AN90:AN99,1/($DG90:$DG99+100))</f>
        <v>0</v>
      </c>
      <c r="AO114" s="65">
        <f t="shared" si="58"/>
        <v>0</v>
      </c>
      <c r="AP114" s="65">
        <f t="shared" si="58"/>
        <v>0</v>
      </c>
      <c r="AQ114" s="65">
        <f t="shared" si="58"/>
        <v>0</v>
      </c>
      <c r="AR114" s="65">
        <f t="shared" si="58"/>
        <v>0</v>
      </c>
      <c r="AS114" s="65">
        <f t="shared" si="58"/>
        <v>0</v>
      </c>
      <c r="AT114" s="65">
        <f t="shared" si="58"/>
        <v>0</v>
      </c>
      <c r="AU114" s="65">
        <f t="shared" si="58"/>
        <v>0</v>
      </c>
      <c r="AV114" s="65">
        <f t="shared" si="58"/>
        <v>0</v>
      </c>
      <c r="AW114" s="65">
        <f t="shared" si="58"/>
        <v>0</v>
      </c>
      <c r="AX114" s="65">
        <f t="shared" si="58"/>
        <v>0</v>
      </c>
      <c r="AY114" s="65">
        <f t="shared" si="58"/>
        <v>0</v>
      </c>
      <c r="AZ114" s="65">
        <f t="shared" si="58"/>
        <v>0</v>
      </c>
      <c r="BA114" s="65">
        <f t="shared" si="58"/>
        <v>0</v>
      </c>
      <c r="BB114" s="65">
        <f t="shared" si="58"/>
        <v>0</v>
      </c>
      <c r="BC114" s="65">
        <f t="shared" si="58"/>
        <v>0</v>
      </c>
      <c r="BD114" s="65">
        <f t="shared" si="58"/>
        <v>0</v>
      </c>
      <c r="BE114" s="65">
        <f t="shared" si="58"/>
        <v>0</v>
      </c>
      <c r="BF114" s="65">
        <f t="shared" si="58"/>
        <v>0</v>
      </c>
      <c r="BG114" s="65">
        <f t="shared" si="58"/>
        <v>0</v>
      </c>
      <c r="BH114" s="65">
        <f t="shared" si="58"/>
        <v>0</v>
      </c>
      <c r="BI114" s="65">
        <f t="shared" si="58"/>
        <v>0</v>
      </c>
      <c r="BJ114" s="65">
        <f t="shared" si="58"/>
        <v>0</v>
      </c>
      <c r="BK114" s="65">
        <f t="shared" si="58"/>
        <v>0</v>
      </c>
      <c r="BL114" s="65">
        <f t="shared" si="58"/>
        <v>0</v>
      </c>
      <c r="BM114" s="65">
        <f t="shared" si="58"/>
        <v>0</v>
      </c>
      <c r="BN114" s="65">
        <f t="shared" si="58"/>
        <v>0</v>
      </c>
      <c r="BO114" s="65">
        <f t="shared" si="58"/>
        <v>0</v>
      </c>
      <c r="BP114" s="65">
        <f t="shared" si="58"/>
        <v>0</v>
      </c>
      <c r="BQ114" s="65">
        <f t="shared" si="58"/>
        <v>0</v>
      </c>
      <c r="BR114" s="65">
        <f t="shared" si="58"/>
        <v>0</v>
      </c>
      <c r="BS114" s="65">
        <f t="shared" si="58"/>
        <v>0</v>
      </c>
      <c r="BT114" s="65">
        <f t="shared" ref="BT114:DC114" si="59">SUMPRODUCT($DG90:$DG99,BT90:BT99,1/($DG90:$DG99+100))</f>
        <v>0</v>
      </c>
      <c r="BU114" s="65">
        <f t="shared" si="59"/>
        <v>0</v>
      </c>
      <c r="BV114" s="65">
        <f t="shared" si="59"/>
        <v>0</v>
      </c>
      <c r="BW114" s="65">
        <f t="shared" si="59"/>
        <v>0</v>
      </c>
      <c r="BX114" s="65">
        <f t="shared" si="59"/>
        <v>0</v>
      </c>
      <c r="BY114" s="65">
        <f t="shared" si="59"/>
        <v>0</v>
      </c>
      <c r="BZ114" s="65">
        <f t="shared" si="59"/>
        <v>0</v>
      </c>
      <c r="CA114" s="65">
        <f t="shared" si="59"/>
        <v>0</v>
      </c>
      <c r="CB114" s="65">
        <f t="shared" si="59"/>
        <v>0</v>
      </c>
      <c r="CC114" s="65">
        <f t="shared" si="59"/>
        <v>0</v>
      </c>
      <c r="CD114" s="65">
        <f t="shared" si="59"/>
        <v>0</v>
      </c>
      <c r="CE114" s="65">
        <f t="shared" si="59"/>
        <v>0</v>
      </c>
      <c r="CF114" s="65">
        <f t="shared" si="59"/>
        <v>0</v>
      </c>
      <c r="CG114" s="65">
        <f t="shared" si="59"/>
        <v>0</v>
      </c>
      <c r="CH114" s="65">
        <f t="shared" si="59"/>
        <v>0</v>
      </c>
      <c r="CI114" s="65">
        <f t="shared" si="59"/>
        <v>0</v>
      </c>
      <c r="CJ114" s="65">
        <f t="shared" si="59"/>
        <v>0</v>
      </c>
      <c r="CK114" s="65">
        <f t="shared" si="59"/>
        <v>0</v>
      </c>
      <c r="CL114" s="65">
        <f t="shared" si="59"/>
        <v>0</v>
      </c>
      <c r="CM114" s="65">
        <f t="shared" si="59"/>
        <v>0</v>
      </c>
      <c r="CN114" s="65">
        <f t="shared" si="59"/>
        <v>0</v>
      </c>
      <c r="CO114" s="65">
        <f t="shared" si="59"/>
        <v>0</v>
      </c>
      <c r="CP114" s="65">
        <f t="shared" si="59"/>
        <v>0</v>
      </c>
      <c r="CQ114" s="65">
        <f t="shared" si="59"/>
        <v>0</v>
      </c>
      <c r="CR114" s="65">
        <f t="shared" si="59"/>
        <v>0</v>
      </c>
      <c r="CS114" s="65">
        <f t="shared" si="59"/>
        <v>0</v>
      </c>
      <c r="CT114" s="65">
        <f t="shared" si="59"/>
        <v>0</v>
      </c>
      <c r="CU114" s="65">
        <f t="shared" si="59"/>
        <v>0</v>
      </c>
      <c r="CV114" s="65">
        <f t="shared" si="59"/>
        <v>0</v>
      </c>
      <c r="CW114" s="65">
        <f t="shared" si="59"/>
        <v>0</v>
      </c>
      <c r="CX114" s="65">
        <f t="shared" si="59"/>
        <v>0</v>
      </c>
      <c r="CY114" s="65">
        <f t="shared" si="59"/>
        <v>0</v>
      </c>
      <c r="CZ114" s="65">
        <f t="shared" si="59"/>
        <v>0</v>
      </c>
      <c r="DA114" s="65">
        <f t="shared" si="59"/>
        <v>0</v>
      </c>
      <c r="DB114" s="65">
        <f t="shared" si="59"/>
        <v>0</v>
      </c>
      <c r="DC114" s="65">
        <f t="shared" si="59"/>
        <v>0</v>
      </c>
      <c r="DD114" s="64"/>
      <c r="DF114" s="45">
        <f t="shared" si="40"/>
        <v>0</v>
      </c>
    </row>
    <row r="115" spans="1:110" ht="15" customHeight="1">
      <c r="A115" s="123">
        <v>105</v>
      </c>
      <c r="B115" s="5" t="s">
        <v>198</v>
      </c>
      <c r="C115" s="24" t="s">
        <v>11</v>
      </c>
      <c r="D115" s="24"/>
      <c r="E115" s="5"/>
      <c r="F115" s="34">
        <f>H115+NPV(FD,I115:INDEX(I115:DC115,PAL))</f>
        <v>0</v>
      </c>
      <c r="G115" s="34">
        <f>SUMIF($H$5:$DC$5,"&lt;="&amp;PAL,$H115:$DC115)</f>
        <v>0</v>
      </c>
      <c r="H115" s="65">
        <f>SUMPRODUCT($DG101:$DG110,H101:H110,1/($DG101:$DG110+100))</f>
        <v>0</v>
      </c>
      <c r="I115" s="65">
        <f t="shared" ref="I115:BT115" si="60">SUMPRODUCT($DG101:$DG110,I101:I110,1/($DG101:$DG110+100))</f>
        <v>0</v>
      </c>
      <c r="J115" s="65">
        <f t="shared" si="60"/>
        <v>0</v>
      </c>
      <c r="K115" s="65">
        <f t="shared" si="60"/>
        <v>0</v>
      </c>
      <c r="L115" s="65">
        <f t="shared" si="60"/>
        <v>0</v>
      </c>
      <c r="M115" s="65">
        <f t="shared" si="60"/>
        <v>0</v>
      </c>
      <c r="N115" s="65">
        <f t="shared" si="60"/>
        <v>0</v>
      </c>
      <c r="O115" s="65">
        <f t="shared" si="60"/>
        <v>0</v>
      </c>
      <c r="P115" s="65">
        <f t="shared" si="60"/>
        <v>0</v>
      </c>
      <c r="Q115" s="65">
        <f t="shared" si="60"/>
        <v>0</v>
      </c>
      <c r="R115" s="65">
        <f t="shared" si="60"/>
        <v>0</v>
      </c>
      <c r="S115" s="65">
        <f t="shared" si="60"/>
        <v>0</v>
      </c>
      <c r="T115" s="65">
        <f t="shared" si="60"/>
        <v>0</v>
      </c>
      <c r="U115" s="65">
        <f t="shared" si="60"/>
        <v>0</v>
      </c>
      <c r="V115" s="65">
        <f t="shared" si="60"/>
        <v>0</v>
      </c>
      <c r="W115" s="65">
        <f t="shared" si="60"/>
        <v>0</v>
      </c>
      <c r="X115" s="65">
        <f t="shared" si="60"/>
        <v>0</v>
      </c>
      <c r="Y115" s="65">
        <f t="shared" si="60"/>
        <v>0</v>
      </c>
      <c r="Z115" s="65">
        <f t="shared" si="60"/>
        <v>0</v>
      </c>
      <c r="AA115" s="65">
        <f t="shared" si="60"/>
        <v>0</v>
      </c>
      <c r="AB115" s="65">
        <f t="shared" si="60"/>
        <v>0</v>
      </c>
      <c r="AC115" s="65">
        <f t="shared" si="60"/>
        <v>0</v>
      </c>
      <c r="AD115" s="65">
        <f t="shared" si="60"/>
        <v>0</v>
      </c>
      <c r="AE115" s="65">
        <f t="shared" si="60"/>
        <v>0</v>
      </c>
      <c r="AF115" s="65">
        <f t="shared" si="60"/>
        <v>0</v>
      </c>
      <c r="AG115" s="65">
        <f t="shared" si="60"/>
        <v>0</v>
      </c>
      <c r="AH115" s="65">
        <f t="shared" si="60"/>
        <v>0</v>
      </c>
      <c r="AI115" s="65">
        <f t="shared" si="60"/>
        <v>0</v>
      </c>
      <c r="AJ115" s="65">
        <f t="shared" si="60"/>
        <v>0</v>
      </c>
      <c r="AK115" s="65">
        <f t="shared" si="60"/>
        <v>0</v>
      </c>
      <c r="AL115" s="65">
        <f t="shared" si="60"/>
        <v>0</v>
      </c>
      <c r="AM115" s="65">
        <f t="shared" si="60"/>
        <v>0</v>
      </c>
      <c r="AN115" s="65">
        <f t="shared" si="60"/>
        <v>0</v>
      </c>
      <c r="AO115" s="65">
        <f t="shared" si="60"/>
        <v>0</v>
      </c>
      <c r="AP115" s="65">
        <f t="shared" si="60"/>
        <v>0</v>
      </c>
      <c r="AQ115" s="65">
        <f t="shared" si="60"/>
        <v>0</v>
      </c>
      <c r="AR115" s="65">
        <f t="shared" si="60"/>
        <v>0</v>
      </c>
      <c r="AS115" s="65">
        <f t="shared" si="60"/>
        <v>0</v>
      </c>
      <c r="AT115" s="65">
        <f t="shared" si="60"/>
        <v>0</v>
      </c>
      <c r="AU115" s="65">
        <f t="shared" si="60"/>
        <v>0</v>
      </c>
      <c r="AV115" s="65">
        <f t="shared" si="60"/>
        <v>0</v>
      </c>
      <c r="AW115" s="65">
        <f t="shared" si="60"/>
        <v>0</v>
      </c>
      <c r="AX115" s="65">
        <f t="shared" si="60"/>
        <v>0</v>
      </c>
      <c r="AY115" s="65">
        <f t="shared" si="60"/>
        <v>0</v>
      </c>
      <c r="AZ115" s="65">
        <f t="shared" si="60"/>
        <v>0</v>
      </c>
      <c r="BA115" s="65">
        <f t="shared" si="60"/>
        <v>0</v>
      </c>
      <c r="BB115" s="65">
        <f t="shared" si="60"/>
        <v>0</v>
      </c>
      <c r="BC115" s="65">
        <f t="shared" si="60"/>
        <v>0</v>
      </c>
      <c r="BD115" s="65">
        <f t="shared" si="60"/>
        <v>0</v>
      </c>
      <c r="BE115" s="65">
        <f t="shared" si="60"/>
        <v>0</v>
      </c>
      <c r="BF115" s="65">
        <f t="shared" si="60"/>
        <v>0</v>
      </c>
      <c r="BG115" s="65">
        <f t="shared" si="60"/>
        <v>0</v>
      </c>
      <c r="BH115" s="65">
        <f t="shared" si="60"/>
        <v>0</v>
      </c>
      <c r="BI115" s="65">
        <f t="shared" si="60"/>
        <v>0</v>
      </c>
      <c r="BJ115" s="65">
        <f t="shared" si="60"/>
        <v>0</v>
      </c>
      <c r="BK115" s="65">
        <f t="shared" si="60"/>
        <v>0</v>
      </c>
      <c r="BL115" s="65">
        <f t="shared" si="60"/>
        <v>0</v>
      </c>
      <c r="BM115" s="65">
        <f t="shared" si="60"/>
        <v>0</v>
      </c>
      <c r="BN115" s="65">
        <f t="shared" si="60"/>
        <v>0</v>
      </c>
      <c r="BO115" s="65">
        <f t="shared" si="60"/>
        <v>0</v>
      </c>
      <c r="BP115" s="65">
        <f t="shared" si="60"/>
        <v>0</v>
      </c>
      <c r="BQ115" s="65">
        <f t="shared" si="60"/>
        <v>0</v>
      </c>
      <c r="BR115" s="65">
        <f t="shared" si="60"/>
        <v>0</v>
      </c>
      <c r="BS115" s="65">
        <f t="shared" si="60"/>
        <v>0</v>
      </c>
      <c r="BT115" s="65">
        <f t="shared" si="60"/>
        <v>0</v>
      </c>
      <c r="BU115" s="65">
        <f t="shared" ref="BU115:DC115" si="61">SUMPRODUCT($DG101:$DG110,BU101:BU110,1/($DG101:$DG110+100))</f>
        <v>0</v>
      </c>
      <c r="BV115" s="65">
        <f t="shared" si="61"/>
        <v>0</v>
      </c>
      <c r="BW115" s="65">
        <f t="shared" si="61"/>
        <v>0</v>
      </c>
      <c r="BX115" s="65">
        <f t="shared" si="61"/>
        <v>0</v>
      </c>
      <c r="BY115" s="65">
        <f t="shared" si="61"/>
        <v>0</v>
      </c>
      <c r="BZ115" s="65">
        <f t="shared" si="61"/>
        <v>0</v>
      </c>
      <c r="CA115" s="65">
        <f t="shared" si="61"/>
        <v>0</v>
      </c>
      <c r="CB115" s="65">
        <f t="shared" si="61"/>
        <v>0</v>
      </c>
      <c r="CC115" s="65">
        <f t="shared" si="61"/>
        <v>0</v>
      </c>
      <c r="CD115" s="65">
        <f t="shared" si="61"/>
        <v>0</v>
      </c>
      <c r="CE115" s="65">
        <f t="shared" si="61"/>
        <v>0</v>
      </c>
      <c r="CF115" s="65">
        <f t="shared" si="61"/>
        <v>0</v>
      </c>
      <c r="CG115" s="65">
        <f t="shared" si="61"/>
        <v>0</v>
      </c>
      <c r="CH115" s="65">
        <f t="shared" si="61"/>
        <v>0</v>
      </c>
      <c r="CI115" s="65">
        <f t="shared" si="61"/>
        <v>0</v>
      </c>
      <c r="CJ115" s="65">
        <f t="shared" si="61"/>
        <v>0</v>
      </c>
      <c r="CK115" s="65">
        <f t="shared" si="61"/>
        <v>0</v>
      </c>
      <c r="CL115" s="65">
        <f t="shared" si="61"/>
        <v>0</v>
      </c>
      <c r="CM115" s="65">
        <f t="shared" si="61"/>
        <v>0</v>
      </c>
      <c r="CN115" s="65">
        <f t="shared" si="61"/>
        <v>0</v>
      </c>
      <c r="CO115" s="65">
        <f t="shared" si="61"/>
        <v>0</v>
      </c>
      <c r="CP115" s="65">
        <f t="shared" si="61"/>
        <v>0</v>
      </c>
      <c r="CQ115" s="65">
        <f t="shared" si="61"/>
        <v>0</v>
      </c>
      <c r="CR115" s="65">
        <f t="shared" si="61"/>
        <v>0</v>
      </c>
      <c r="CS115" s="65">
        <f t="shared" si="61"/>
        <v>0</v>
      </c>
      <c r="CT115" s="65">
        <f t="shared" si="61"/>
        <v>0</v>
      </c>
      <c r="CU115" s="65">
        <f t="shared" si="61"/>
        <v>0</v>
      </c>
      <c r="CV115" s="65">
        <f t="shared" si="61"/>
        <v>0</v>
      </c>
      <c r="CW115" s="65">
        <f t="shared" si="61"/>
        <v>0</v>
      </c>
      <c r="CX115" s="65">
        <f t="shared" si="61"/>
        <v>0</v>
      </c>
      <c r="CY115" s="65">
        <f t="shared" si="61"/>
        <v>0</v>
      </c>
      <c r="CZ115" s="65">
        <f t="shared" si="61"/>
        <v>0</v>
      </c>
      <c r="DA115" s="65">
        <f t="shared" si="61"/>
        <v>0</v>
      </c>
      <c r="DB115" s="65">
        <f t="shared" si="61"/>
        <v>0</v>
      </c>
      <c r="DC115" s="65">
        <f t="shared" si="61"/>
        <v>0</v>
      </c>
      <c r="DE115" s="45">
        <f>COUNTBLANK(H115:DC115)</f>
        <v>0</v>
      </c>
      <c r="DF115" s="45">
        <f t="shared" si="40"/>
        <v>0</v>
      </c>
    </row>
    <row r="116" spans="1:110" ht="31.5" customHeight="1">
      <c r="A116" s="123">
        <v>106</v>
      </c>
      <c r="B116" s="5" t="s">
        <v>26</v>
      </c>
      <c r="C116" s="182" t="str">
        <f>CONCATENATE("SIEKIAMAS REZULTATAS: ",IF(Result=0,"",Result),", matavimo vienetas: ",IF(Result_mat=0,"",Result_mat))</f>
        <v>SIEKIAMAS REZULTATAS: Žuvusių ir (ar) sunkiai sužeistų pervažų naudotojų skaičius, matavimo vienetas: asmenys</v>
      </c>
      <c r="D116" s="24"/>
      <c r="E116" s="5"/>
      <c r="F116" s="34">
        <f>H116+NPV(FD,I116:INDEX(I116:DC116,PAL))</f>
        <v>0</v>
      </c>
      <c r="G116" s="34">
        <f>SUMIF($H$5:$DC$5,"&lt;="&amp;PAL,$H116:$DC116)</f>
        <v>0</v>
      </c>
      <c r="H116" s="37">
        <v>0</v>
      </c>
      <c r="I116" s="37">
        <v>0</v>
      </c>
      <c r="J116" s="37">
        <v>0</v>
      </c>
      <c r="K116" s="37">
        <v>0</v>
      </c>
      <c r="L116" s="37">
        <v>0</v>
      </c>
      <c r="M116" s="37">
        <v>0</v>
      </c>
      <c r="N116" s="37">
        <v>0</v>
      </c>
      <c r="O116" s="37">
        <v>0</v>
      </c>
      <c r="P116" s="37">
        <v>0</v>
      </c>
      <c r="Q116" s="37">
        <v>0</v>
      </c>
      <c r="R116" s="37">
        <v>0</v>
      </c>
      <c r="S116" s="37">
        <v>0</v>
      </c>
      <c r="T116" s="37">
        <v>0</v>
      </c>
      <c r="U116" s="37">
        <v>0</v>
      </c>
      <c r="V116" s="37">
        <v>0</v>
      </c>
      <c r="W116" s="37">
        <v>0</v>
      </c>
      <c r="X116" s="37">
        <v>0</v>
      </c>
      <c r="Y116" s="37">
        <v>0</v>
      </c>
      <c r="Z116" s="37">
        <v>0</v>
      </c>
      <c r="AA116" s="37">
        <v>0</v>
      </c>
      <c r="AB116" s="37">
        <v>0</v>
      </c>
      <c r="AC116" s="37">
        <v>0</v>
      </c>
      <c r="AD116" s="37">
        <v>0</v>
      </c>
      <c r="AE116" s="37">
        <v>0</v>
      </c>
      <c r="AF116" s="37">
        <v>0</v>
      </c>
      <c r="AG116" s="37">
        <v>0</v>
      </c>
      <c r="AH116" s="37">
        <v>0</v>
      </c>
      <c r="AI116" s="37">
        <v>0</v>
      </c>
      <c r="AJ116" s="37">
        <v>0</v>
      </c>
      <c r="AK116" s="37">
        <v>0</v>
      </c>
      <c r="AL116" s="37">
        <v>0</v>
      </c>
      <c r="AM116" s="37">
        <v>0</v>
      </c>
      <c r="AN116" s="37">
        <v>0</v>
      </c>
      <c r="AO116" s="37">
        <v>0</v>
      </c>
      <c r="AP116" s="37">
        <v>0</v>
      </c>
      <c r="AQ116" s="37">
        <v>0</v>
      </c>
      <c r="AR116" s="37">
        <v>0</v>
      </c>
      <c r="AS116" s="37">
        <v>0</v>
      </c>
      <c r="AT116" s="37">
        <v>0</v>
      </c>
      <c r="AU116" s="37">
        <v>0</v>
      </c>
      <c r="AV116" s="37">
        <v>0</v>
      </c>
      <c r="AW116" s="37">
        <v>0</v>
      </c>
      <c r="AX116" s="37">
        <v>0</v>
      </c>
      <c r="AY116" s="37">
        <v>0</v>
      </c>
      <c r="AZ116" s="37">
        <v>0</v>
      </c>
      <c r="BA116" s="37">
        <v>0</v>
      </c>
      <c r="BB116" s="37">
        <v>0</v>
      </c>
      <c r="BC116" s="37">
        <v>0</v>
      </c>
      <c r="BD116" s="37">
        <v>0</v>
      </c>
      <c r="BE116" s="37">
        <v>0</v>
      </c>
      <c r="BF116" s="37">
        <v>0</v>
      </c>
      <c r="BG116" s="37">
        <v>0</v>
      </c>
      <c r="BH116" s="37">
        <v>0</v>
      </c>
      <c r="BI116" s="37">
        <v>0</v>
      </c>
      <c r="BJ116" s="37">
        <v>0</v>
      </c>
      <c r="BK116" s="37">
        <v>0</v>
      </c>
      <c r="BL116" s="37">
        <v>0</v>
      </c>
      <c r="BM116" s="37">
        <v>0</v>
      </c>
      <c r="BN116" s="37">
        <v>0</v>
      </c>
      <c r="BO116" s="37">
        <v>0</v>
      </c>
      <c r="BP116" s="37">
        <v>0</v>
      </c>
      <c r="BQ116" s="37">
        <v>0</v>
      </c>
      <c r="BR116" s="37">
        <v>0</v>
      </c>
      <c r="BS116" s="37">
        <v>0</v>
      </c>
      <c r="BT116" s="37">
        <v>0</v>
      </c>
      <c r="BU116" s="37">
        <v>0</v>
      </c>
      <c r="BV116" s="37">
        <v>0</v>
      </c>
      <c r="BW116" s="37">
        <v>0</v>
      </c>
      <c r="BX116" s="37">
        <v>0</v>
      </c>
      <c r="BY116" s="37">
        <v>0</v>
      </c>
      <c r="BZ116" s="37">
        <v>0</v>
      </c>
      <c r="CA116" s="37">
        <v>0</v>
      </c>
      <c r="CB116" s="37">
        <v>0</v>
      </c>
      <c r="CC116" s="37">
        <v>0</v>
      </c>
      <c r="CD116" s="37">
        <v>0</v>
      </c>
      <c r="CE116" s="37">
        <v>0</v>
      </c>
      <c r="CF116" s="37">
        <v>0</v>
      </c>
      <c r="CG116" s="37">
        <v>0</v>
      </c>
      <c r="CH116" s="37">
        <v>0</v>
      </c>
      <c r="CI116" s="37">
        <v>0</v>
      </c>
      <c r="CJ116" s="37">
        <v>0</v>
      </c>
      <c r="CK116" s="37">
        <v>0</v>
      </c>
      <c r="CL116" s="37">
        <v>0</v>
      </c>
      <c r="CM116" s="37">
        <v>0</v>
      </c>
      <c r="CN116" s="37">
        <v>0</v>
      </c>
      <c r="CO116" s="37">
        <v>0</v>
      </c>
      <c r="CP116" s="37">
        <v>0</v>
      </c>
      <c r="CQ116" s="37">
        <v>0</v>
      </c>
      <c r="CR116" s="37">
        <v>0</v>
      </c>
      <c r="CS116" s="37">
        <v>0</v>
      </c>
      <c r="CT116" s="37">
        <v>0</v>
      </c>
      <c r="CU116" s="37">
        <v>0</v>
      </c>
      <c r="CV116" s="37">
        <v>0</v>
      </c>
      <c r="CW116" s="37">
        <v>0</v>
      </c>
      <c r="CX116" s="37">
        <v>0</v>
      </c>
      <c r="CY116" s="37">
        <v>0</v>
      </c>
      <c r="CZ116" s="37">
        <v>0</v>
      </c>
      <c r="DA116" s="37">
        <v>0</v>
      </c>
      <c r="DB116" s="37">
        <v>0</v>
      </c>
      <c r="DC116" s="37">
        <v>0</v>
      </c>
      <c r="DE116" s="45">
        <f t="shared" si="47"/>
        <v>0</v>
      </c>
      <c r="DF116" s="45">
        <f t="shared" si="40"/>
        <v>0</v>
      </c>
    </row>
    <row r="117" spans="1:110" ht="14.4">
      <c r="A117" s="123">
        <v>107</v>
      </c>
      <c r="B117" s="5" t="s">
        <v>17</v>
      </c>
      <c r="C117" s="15" t="s">
        <v>270</v>
      </c>
      <c r="D117" s="24"/>
      <c r="E117" s="5"/>
      <c r="F117" s="11">
        <f>SUM(F118-F126)</f>
        <v>0</v>
      </c>
      <c r="G117" s="34">
        <f>SUMIF($H$5:$DC$5,"&lt;="&amp;PAL,$H117:$DC117)</f>
        <v>0</v>
      </c>
      <c r="H117" s="11">
        <f>SUM(H118-H126)</f>
        <v>0</v>
      </c>
      <c r="I117" s="11">
        <f t="shared" ref="I117:BT117" si="62">SUM(I118-I126)</f>
        <v>0</v>
      </c>
      <c r="J117" s="11">
        <f t="shared" si="62"/>
        <v>0</v>
      </c>
      <c r="K117" s="11">
        <f t="shared" si="62"/>
        <v>0</v>
      </c>
      <c r="L117" s="11">
        <f t="shared" si="62"/>
        <v>0</v>
      </c>
      <c r="M117" s="11">
        <f t="shared" si="62"/>
        <v>0</v>
      </c>
      <c r="N117" s="11">
        <f t="shared" si="62"/>
        <v>0</v>
      </c>
      <c r="O117" s="11">
        <f t="shared" si="62"/>
        <v>0</v>
      </c>
      <c r="P117" s="11">
        <f t="shared" si="62"/>
        <v>0</v>
      </c>
      <c r="Q117" s="11">
        <f t="shared" si="62"/>
        <v>0</v>
      </c>
      <c r="R117" s="11">
        <f t="shared" si="62"/>
        <v>0</v>
      </c>
      <c r="S117" s="11">
        <f t="shared" si="62"/>
        <v>0</v>
      </c>
      <c r="T117" s="11">
        <f t="shared" si="62"/>
        <v>0</v>
      </c>
      <c r="U117" s="11">
        <f t="shared" si="62"/>
        <v>0</v>
      </c>
      <c r="V117" s="11">
        <f t="shared" si="62"/>
        <v>0</v>
      </c>
      <c r="W117" s="11">
        <f t="shared" si="62"/>
        <v>0</v>
      </c>
      <c r="X117" s="11">
        <f t="shared" si="62"/>
        <v>0</v>
      </c>
      <c r="Y117" s="11">
        <f t="shared" si="62"/>
        <v>0</v>
      </c>
      <c r="Z117" s="11">
        <f t="shared" si="62"/>
        <v>0</v>
      </c>
      <c r="AA117" s="11">
        <f t="shared" si="62"/>
        <v>0</v>
      </c>
      <c r="AB117" s="11">
        <f t="shared" si="62"/>
        <v>0</v>
      </c>
      <c r="AC117" s="11">
        <f t="shared" si="62"/>
        <v>0</v>
      </c>
      <c r="AD117" s="11">
        <f t="shared" si="62"/>
        <v>0</v>
      </c>
      <c r="AE117" s="11">
        <f t="shared" si="62"/>
        <v>0</v>
      </c>
      <c r="AF117" s="11">
        <f t="shared" si="62"/>
        <v>0</v>
      </c>
      <c r="AG117" s="11">
        <f t="shared" si="62"/>
        <v>0</v>
      </c>
      <c r="AH117" s="11">
        <f t="shared" si="62"/>
        <v>0</v>
      </c>
      <c r="AI117" s="11">
        <f t="shared" si="62"/>
        <v>0</v>
      </c>
      <c r="AJ117" s="11">
        <f t="shared" si="62"/>
        <v>0</v>
      </c>
      <c r="AK117" s="11">
        <f t="shared" si="62"/>
        <v>0</v>
      </c>
      <c r="AL117" s="11">
        <f t="shared" si="62"/>
        <v>0</v>
      </c>
      <c r="AM117" s="11">
        <f t="shared" si="62"/>
        <v>0</v>
      </c>
      <c r="AN117" s="11">
        <f t="shared" si="62"/>
        <v>0</v>
      </c>
      <c r="AO117" s="11">
        <f t="shared" si="62"/>
        <v>0</v>
      </c>
      <c r="AP117" s="11">
        <f t="shared" si="62"/>
        <v>0</v>
      </c>
      <c r="AQ117" s="11">
        <f t="shared" si="62"/>
        <v>0</v>
      </c>
      <c r="AR117" s="11">
        <f t="shared" si="62"/>
        <v>0</v>
      </c>
      <c r="AS117" s="11">
        <f t="shared" si="62"/>
        <v>0</v>
      </c>
      <c r="AT117" s="11">
        <f t="shared" si="62"/>
        <v>0</v>
      </c>
      <c r="AU117" s="11">
        <f t="shared" si="62"/>
        <v>0</v>
      </c>
      <c r="AV117" s="11">
        <f t="shared" si="62"/>
        <v>0</v>
      </c>
      <c r="AW117" s="11">
        <f t="shared" si="62"/>
        <v>0</v>
      </c>
      <c r="AX117" s="11">
        <f t="shared" si="62"/>
        <v>0</v>
      </c>
      <c r="AY117" s="11">
        <f t="shared" si="62"/>
        <v>0</v>
      </c>
      <c r="AZ117" s="11">
        <f t="shared" si="62"/>
        <v>0</v>
      </c>
      <c r="BA117" s="11">
        <f t="shared" si="62"/>
        <v>0</v>
      </c>
      <c r="BB117" s="11">
        <f t="shared" si="62"/>
        <v>0</v>
      </c>
      <c r="BC117" s="11">
        <f t="shared" si="62"/>
        <v>0</v>
      </c>
      <c r="BD117" s="11">
        <f t="shared" si="62"/>
        <v>0</v>
      </c>
      <c r="BE117" s="11">
        <f t="shared" si="62"/>
        <v>0</v>
      </c>
      <c r="BF117" s="11">
        <f t="shared" si="62"/>
        <v>0</v>
      </c>
      <c r="BG117" s="11">
        <f t="shared" si="62"/>
        <v>0</v>
      </c>
      <c r="BH117" s="11">
        <f t="shared" si="62"/>
        <v>0</v>
      </c>
      <c r="BI117" s="11">
        <f t="shared" si="62"/>
        <v>0</v>
      </c>
      <c r="BJ117" s="11">
        <f t="shared" si="62"/>
        <v>0</v>
      </c>
      <c r="BK117" s="11">
        <f t="shared" si="62"/>
        <v>0</v>
      </c>
      <c r="BL117" s="11">
        <f t="shared" si="62"/>
        <v>0</v>
      </c>
      <c r="BM117" s="11">
        <f t="shared" si="62"/>
        <v>0</v>
      </c>
      <c r="BN117" s="11">
        <f t="shared" si="62"/>
        <v>0</v>
      </c>
      <c r="BO117" s="11">
        <f t="shared" si="62"/>
        <v>0</v>
      </c>
      <c r="BP117" s="11">
        <f t="shared" si="62"/>
        <v>0</v>
      </c>
      <c r="BQ117" s="11">
        <f t="shared" si="62"/>
        <v>0</v>
      </c>
      <c r="BR117" s="11">
        <f t="shared" si="62"/>
        <v>0</v>
      </c>
      <c r="BS117" s="11">
        <f t="shared" si="62"/>
        <v>0</v>
      </c>
      <c r="BT117" s="11">
        <f t="shared" si="62"/>
        <v>0</v>
      </c>
      <c r="BU117" s="11">
        <f t="shared" ref="BU117:DC117" si="63">SUM(BU118-BU126)</f>
        <v>0</v>
      </c>
      <c r="BV117" s="11">
        <f t="shared" si="63"/>
        <v>0</v>
      </c>
      <c r="BW117" s="11">
        <f t="shared" si="63"/>
        <v>0</v>
      </c>
      <c r="BX117" s="11">
        <f t="shared" si="63"/>
        <v>0</v>
      </c>
      <c r="BY117" s="11">
        <f t="shared" si="63"/>
        <v>0</v>
      </c>
      <c r="BZ117" s="11">
        <f t="shared" si="63"/>
        <v>0</v>
      </c>
      <c r="CA117" s="11">
        <f t="shared" si="63"/>
        <v>0</v>
      </c>
      <c r="CB117" s="11">
        <f t="shared" si="63"/>
        <v>0</v>
      </c>
      <c r="CC117" s="11">
        <f t="shared" si="63"/>
        <v>0</v>
      </c>
      <c r="CD117" s="11">
        <f t="shared" si="63"/>
        <v>0</v>
      </c>
      <c r="CE117" s="11">
        <f t="shared" si="63"/>
        <v>0</v>
      </c>
      <c r="CF117" s="11">
        <f t="shared" si="63"/>
        <v>0</v>
      </c>
      <c r="CG117" s="11">
        <f t="shared" si="63"/>
        <v>0</v>
      </c>
      <c r="CH117" s="11">
        <f t="shared" si="63"/>
        <v>0</v>
      </c>
      <c r="CI117" s="11">
        <f t="shared" si="63"/>
        <v>0</v>
      </c>
      <c r="CJ117" s="11">
        <f t="shared" si="63"/>
        <v>0</v>
      </c>
      <c r="CK117" s="11">
        <f t="shared" si="63"/>
        <v>0</v>
      </c>
      <c r="CL117" s="11">
        <f t="shared" si="63"/>
        <v>0</v>
      </c>
      <c r="CM117" s="11">
        <f t="shared" si="63"/>
        <v>0</v>
      </c>
      <c r="CN117" s="11">
        <f t="shared" si="63"/>
        <v>0</v>
      </c>
      <c r="CO117" s="11">
        <f t="shared" si="63"/>
        <v>0</v>
      </c>
      <c r="CP117" s="11">
        <f t="shared" si="63"/>
        <v>0</v>
      </c>
      <c r="CQ117" s="11">
        <f t="shared" si="63"/>
        <v>0</v>
      </c>
      <c r="CR117" s="11">
        <f t="shared" si="63"/>
        <v>0</v>
      </c>
      <c r="CS117" s="11">
        <f t="shared" si="63"/>
        <v>0</v>
      </c>
      <c r="CT117" s="11">
        <f t="shared" si="63"/>
        <v>0</v>
      </c>
      <c r="CU117" s="11">
        <f t="shared" si="63"/>
        <v>0</v>
      </c>
      <c r="CV117" s="11">
        <f t="shared" si="63"/>
        <v>0</v>
      </c>
      <c r="CW117" s="11">
        <f t="shared" si="63"/>
        <v>0</v>
      </c>
      <c r="CX117" s="11">
        <f t="shared" si="63"/>
        <v>0</v>
      </c>
      <c r="CY117" s="11">
        <f t="shared" si="63"/>
        <v>0</v>
      </c>
      <c r="CZ117" s="11">
        <f t="shared" si="63"/>
        <v>0</v>
      </c>
      <c r="DA117" s="11">
        <f t="shared" si="63"/>
        <v>0</v>
      </c>
      <c r="DB117" s="11">
        <f t="shared" si="63"/>
        <v>0</v>
      </c>
      <c r="DC117" s="11">
        <f t="shared" si="63"/>
        <v>0</v>
      </c>
      <c r="DF117" s="45">
        <f t="shared" si="40"/>
        <v>0</v>
      </c>
    </row>
    <row r="118" spans="1:110" ht="14.4">
      <c r="A118" s="123">
        <v>108</v>
      </c>
      <c r="B118" s="5" t="s">
        <v>188</v>
      </c>
      <c r="C118" s="24" t="s">
        <v>271</v>
      </c>
      <c r="D118" s="24"/>
      <c r="E118" s="5"/>
      <c r="F118" s="11">
        <f>SUM(F119:F125)</f>
        <v>0</v>
      </c>
      <c r="G118" s="34">
        <f>SUMIF($H$5:$DC$5,"&lt;="&amp;PAL,$H118:$DC118)</f>
        <v>0</v>
      </c>
      <c r="H118" s="11">
        <f>SUM(H119:H125)</f>
        <v>0</v>
      </c>
      <c r="I118" s="11">
        <f t="shared" ref="I118:BT118" si="64">SUM(I119:I125)</f>
        <v>0</v>
      </c>
      <c r="J118" s="11">
        <f t="shared" si="64"/>
        <v>0</v>
      </c>
      <c r="K118" s="11">
        <f t="shared" si="64"/>
        <v>0</v>
      </c>
      <c r="L118" s="11">
        <f t="shared" si="64"/>
        <v>0</v>
      </c>
      <c r="M118" s="11">
        <f t="shared" si="64"/>
        <v>0</v>
      </c>
      <c r="N118" s="11">
        <f t="shared" si="64"/>
        <v>0</v>
      </c>
      <c r="O118" s="11">
        <f t="shared" si="64"/>
        <v>0</v>
      </c>
      <c r="P118" s="11">
        <f t="shared" si="64"/>
        <v>0</v>
      </c>
      <c r="Q118" s="11">
        <f t="shared" si="64"/>
        <v>0</v>
      </c>
      <c r="R118" s="11">
        <f t="shared" si="64"/>
        <v>0</v>
      </c>
      <c r="S118" s="11">
        <f t="shared" si="64"/>
        <v>0</v>
      </c>
      <c r="T118" s="11">
        <f t="shared" si="64"/>
        <v>0</v>
      </c>
      <c r="U118" s="11">
        <f t="shared" si="64"/>
        <v>0</v>
      </c>
      <c r="V118" s="11">
        <f t="shared" si="64"/>
        <v>0</v>
      </c>
      <c r="W118" s="11">
        <f t="shared" si="64"/>
        <v>0</v>
      </c>
      <c r="X118" s="11">
        <f t="shared" si="64"/>
        <v>0</v>
      </c>
      <c r="Y118" s="11">
        <f t="shared" si="64"/>
        <v>0</v>
      </c>
      <c r="Z118" s="11">
        <f t="shared" si="64"/>
        <v>0</v>
      </c>
      <c r="AA118" s="11">
        <f t="shared" si="64"/>
        <v>0</v>
      </c>
      <c r="AB118" s="11">
        <f t="shared" si="64"/>
        <v>0</v>
      </c>
      <c r="AC118" s="11">
        <f t="shared" si="64"/>
        <v>0</v>
      </c>
      <c r="AD118" s="11">
        <f t="shared" si="64"/>
        <v>0</v>
      </c>
      <c r="AE118" s="11">
        <f t="shared" si="64"/>
        <v>0</v>
      </c>
      <c r="AF118" s="11">
        <f t="shared" si="64"/>
        <v>0</v>
      </c>
      <c r="AG118" s="11">
        <f t="shared" si="64"/>
        <v>0</v>
      </c>
      <c r="AH118" s="11">
        <f t="shared" si="64"/>
        <v>0</v>
      </c>
      <c r="AI118" s="11">
        <f t="shared" si="64"/>
        <v>0</v>
      </c>
      <c r="AJ118" s="11">
        <f t="shared" si="64"/>
        <v>0</v>
      </c>
      <c r="AK118" s="11">
        <f t="shared" si="64"/>
        <v>0</v>
      </c>
      <c r="AL118" s="11">
        <f t="shared" si="64"/>
        <v>0</v>
      </c>
      <c r="AM118" s="11">
        <f t="shared" si="64"/>
        <v>0</v>
      </c>
      <c r="AN118" s="11">
        <f t="shared" si="64"/>
        <v>0</v>
      </c>
      <c r="AO118" s="11">
        <f t="shared" si="64"/>
        <v>0</v>
      </c>
      <c r="AP118" s="11">
        <f t="shared" si="64"/>
        <v>0</v>
      </c>
      <c r="AQ118" s="11">
        <f t="shared" si="64"/>
        <v>0</v>
      </c>
      <c r="AR118" s="11">
        <f t="shared" si="64"/>
        <v>0</v>
      </c>
      <c r="AS118" s="11">
        <f t="shared" si="64"/>
        <v>0</v>
      </c>
      <c r="AT118" s="11">
        <f t="shared" si="64"/>
        <v>0</v>
      </c>
      <c r="AU118" s="11">
        <f t="shared" si="64"/>
        <v>0</v>
      </c>
      <c r="AV118" s="11">
        <f t="shared" si="64"/>
        <v>0</v>
      </c>
      <c r="AW118" s="11">
        <f t="shared" si="64"/>
        <v>0</v>
      </c>
      <c r="AX118" s="11">
        <f t="shared" si="64"/>
        <v>0</v>
      </c>
      <c r="AY118" s="11">
        <f t="shared" si="64"/>
        <v>0</v>
      </c>
      <c r="AZ118" s="11">
        <f t="shared" si="64"/>
        <v>0</v>
      </c>
      <c r="BA118" s="11">
        <f t="shared" si="64"/>
        <v>0</v>
      </c>
      <c r="BB118" s="11">
        <f t="shared" si="64"/>
        <v>0</v>
      </c>
      <c r="BC118" s="11">
        <f t="shared" si="64"/>
        <v>0</v>
      </c>
      <c r="BD118" s="11">
        <f t="shared" si="64"/>
        <v>0</v>
      </c>
      <c r="BE118" s="11">
        <f t="shared" si="64"/>
        <v>0</v>
      </c>
      <c r="BF118" s="11">
        <f t="shared" si="64"/>
        <v>0</v>
      </c>
      <c r="BG118" s="11">
        <f t="shared" si="64"/>
        <v>0</v>
      </c>
      <c r="BH118" s="11">
        <f t="shared" si="64"/>
        <v>0</v>
      </c>
      <c r="BI118" s="11">
        <f t="shared" si="64"/>
        <v>0</v>
      </c>
      <c r="BJ118" s="11">
        <f t="shared" si="64"/>
        <v>0</v>
      </c>
      <c r="BK118" s="11">
        <f t="shared" si="64"/>
        <v>0</v>
      </c>
      <c r="BL118" s="11">
        <f t="shared" si="64"/>
        <v>0</v>
      </c>
      <c r="BM118" s="11">
        <f t="shared" si="64"/>
        <v>0</v>
      </c>
      <c r="BN118" s="11">
        <f t="shared" si="64"/>
        <v>0</v>
      </c>
      <c r="BO118" s="11">
        <f t="shared" si="64"/>
        <v>0</v>
      </c>
      <c r="BP118" s="11">
        <f t="shared" si="64"/>
        <v>0</v>
      </c>
      <c r="BQ118" s="11">
        <f t="shared" si="64"/>
        <v>0</v>
      </c>
      <c r="BR118" s="11">
        <f t="shared" si="64"/>
        <v>0</v>
      </c>
      <c r="BS118" s="11">
        <f t="shared" si="64"/>
        <v>0</v>
      </c>
      <c r="BT118" s="11">
        <f t="shared" si="64"/>
        <v>0</v>
      </c>
      <c r="BU118" s="11">
        <f t="shared" ref="BU118:DC118" si="65">SUM(BU119:BU125)</f>
        <v>0</v>
      </c>
      <c r="BV118" s="11">
        <f t="shared" si="65"/>
        <v>0</v>
      </c>
      <c r="BW118" s="11">
        <f t="shared" si="65"/>
        <v>0</v>
      </c>
      <c r="BX118" s="11">
        <f t="shared" si="65"/>
        <v>0</v>
      </c>
      <c r="BY118" s="11">
        <f t="shared" si="65"/>
        <v>0</v>
      </c>
      <c r="BZ118" s="11">
        <f t="shared" si="65"/>
        <v>0</v>
      </c>
      <c r="CA118" s="11">
        <f t="shared" si="65"/>
        <v>0</v>
      </c>
      <c r="CB118" s="11">
        <f t="shared" si="65"/>
        <v>0</v>
      </c>
      <c r="CC118" s="11">
        <f t="shared" si="65"/>
        <v>0</v>
      </c>
      <c r="CD118" s="11">
        <f t="shared" si="65"/>
        <v>0</v>
      </c>
      <c r="CE118" s="11">
        <f t="shared" si="65"/>
        <v>0</v>
      </c>
      <c r="CF118" s="11">
        <f t="shared" si="65"/>
        <v>0</v>
      </c>
      <c r="CG118" s="11">
        <f t="shared" si="65"/>
        <v>0</v>
      </c>
      <c r="CH118" s="11">
        <f t="shared" si="65"/>
        <v>0</v>
      </c>
      <c r="CI118" s="11">
        <f t="shared" si="65"/>
        <v>0</v>
      </c>
      <c r="CJ118" s="11">
        <f t="shared" si="65"/>
        <v>0</v>
      </c>
      <c r="CK118" s="11">
        <f t="shared" si="65"/>
        <v>0</v>
      </c>
      <c r="CL118" s="11">
        <f t="shared" si="65"/>
        <v>0</v>
      </c>
      <c r="CM118" s="11">
        <f t="shared" si="65"/>
        <v>0</v>
      </c>
      <c r="CN118" s="11">
        <f t="shared" si="65"/>
        <v>0</v>
      </c>
      <c r="CO118" s="11">
        <f t="shared" si="65"/>
        <v>0</v>
      </c>
      <c r="CP118" s="11">
        <f t="shared" si="65"/>
        <v>0</v>
      </c>
      <c r="CQ118" s="11">
        <f t="shared" si="65"/>
        <v>0</v>
      </c>
      <c r="CR118" s="11">
        <f t="shared" si="65"/>
        <v>0</v>
      </c>
      <c r="CS118" s="11">
        <f t="shared" si="65"/>
        <v>0</v>
      </c>
      <c r="CT118" s="11">
        <f t="shared" si="65"/>
        <v>0</v>
      </c>
      <c r="CU118" s="11">
        <f t="shared" si="65"/>
        <v>0</v>
      </c>
      <c r="CV118" s="11">
        <f t="shared" si="65"/>
        <v>0</v>
      </c>
      <c r="CW118" s="11">
        <f t="shared" si="65"/>
        <v>0</v>
      </c>
      <c r="CX118" s="11">
        <f t="shared" si="65"/>
        <v>0</v>
      </c>
      <c r="CY118" s="11">
        <f t="shared" si="65"/>
        <v>0</v>
      </c>
      <c r="CZ118" s="11">
        <f t="shared" si="65"/>
        <v>0</v>
      </c>
      <c r="DA118" s="11">
        <f t="shared" si="65"/>
        <v>0</v>
      </c>
      <c r="DB118" s="11">
        <f t="shared" si="65"/>
        <v>0</v>
      </c>
      <c r="DC118" s="11">
        <f t="shared" si="65"/>
        <v>0</v>
      </c>
      <c r="DF118" s="45">
        <f t="shared" si="40"/>
        <v>0</v>
      </c>
    </row>
    <row r="119" spans="1:110" ht="14.4">
      <c r="A119" s="123">
        <v>109</v>
      </c>
      <c r="B119" s="5" t="str">
        <f>$B$118&amp;"1."</f>
        <v>L.1.1.</v>
      </c>
      <c r="C119" s="169"/>
      <c r="D119" s="24"/>
      <c r="E119" s="5"/>
      <c r="F119" s="34">
        <f>H119+NPV(SD,I119:INDEX(I119:DC119,PAL))</f>
        <v>0</v>
      </c>
      <c r="G119" s="34">
        <f>SUMIF($H$5:$DC$5,"&lt;="&amp;PAL,$H119:$DC119)</f>
        <v>0</v>
      </c>
      <c r="H119" s="37">
        <v>0</v>
      </c>
      <c r="I119" s="37">
        <v>0</v>
      </c>
      <c r="J119" s="37">
        <v>0</v>
      </c>
      <c r="K119" s="37">
        <v>0</v>
      </c>
      <c r="L119" s="37">
        <v>0</v>
      </c>
      <c r="M119" s="37">
        <v>0</v>
      </c>
      <c r="N119" s="37">
        <v>0</v>
      </c>
      <c r="O119" s="37">
        <v>0</v>
      </c>
      <c r="P119" s="37">
        <v>0</v>
      </c>
      <c r="Q119" s="37">
        <v>0</v>
      </c>
      <c r="R119" s="37">
        <v>0</v>
      </c>
      <c r="S119" s="37">
        <v>0</v>
      </c>
      <c r="T119" s="37">
        <v>0</v>
      </c>
      <c r="U119" s="37">
        <v>0</v>
      </c>
      <c r="V119" s="37">
        <v>0</v>
      </c>
      <c r="W119" s="37">
        <v>0</v>
      </c>
      <c r="X119" s="37">
        <v>0</v>
      </c>
      <c r="Y119" s="37">
        <v>0</v>
      </c>
      <c r="Z119" s="37">
        <v>0</v>
      </c>
      <c r="AA119" s="37">
        <v>0</v>
      </c>
      <c r="AB119" s="37">
        <v>0</v>
      </c>
      <c r="AC119" s="37">
        <v>0</v>
      </c>
      <c r="AD119" s="37">
        <v>0</v>
      </c>
      <c r="AE119" s="37">
        <v>0</v>
      </c>
      <c r="AF119" s="37">
        <v>0</v>
      </c>
      <c r="AG119" s="37">
        <v>0</v>
      </c>
      <c r="AH119" s="37">
        <v>0</v>
      </c>
      <c r="AI119" s="37">
        <v>0</v>
      </c>
      <c r="AJ119" s="37">
        <v>0</v>
      </c>
      <c r="AK119" s="37">
        <v>0</v>
      </c>
      <c r="AL119" s="37">
        <v>0</v>
      </c>
      <c r="AM119" s="37">
        <v>0</v>
      </c>
      <c r="AN119" s="37">
        <v>0</v>
      </c>
      <c r="AO119" s="37">
        <v>0</v>
      </c>
      <c r="AP119" s="37">
        <v>0</v>
      </c>
      <c r="AQ119" s="37">
        <v>0</v>
      </c>
      <c r="AR119" s="37">
        <v>0</v>
      </c>
      <c r="AS119" s="37">
        <v>0</v>
      </c>
      <c r="AT119" s="37">
        <v>0</v>
      </c>
      <c r="AU119" s="37">
        <v>0</v>
      </c>
      <c r="AV119" s="37">
        <v>0</v>
      </c>
      <c r="AW119" s="37">
        <v>0</v>
      </c>
      <c r="AX119" s="37">
        <v>0</v>
      </c>
      <c r="AY119" s="37">
        <v>0</v>
      </c>
      <c r="AZ119" s="37">
        <v>0</v>
      </c>
      <c r="BA119" s="37">
        <v>0</v>
      </c>
      <c r="BB119" s="37">
        <v>0</v>
      </c>
      <c r="BC119" s="37">
        <v>0</v>
      </c>
      <c r="BD119" s="37">
        <v>0</v>
      </c>
      <c r="BE119" s="37">
        <v>0</v>
      </c>
      <c r="BF119" s="37">
        <v>0</v>
      </c>
      <c r="BG119" s="37">
        <v>0</v>
      </c>
      <c r="BH119" s="37">
        <v>0</v>
      </c>
      <c r="BI119" s="37">
        <v>0</v>
      </c>
      <c r="BJ119" s="37">
        <v>0</v>
      </c>
      <c r="BK119" s="37">
        <v>0</v>
      </c>
      <c r="BL119" s="37">
        <v>0</v>
      </c>
      <c r="BM119" s="37">
        <v>0</v>
      </c>
      <c r="BN119" s="37">
        <v>0</v>
      </c>
      <c r="BO119" s="37">
        <v>0</v>
      </c>
      <c r="BP119" s="37">
        <v>0</v>
      </c>
      <c r="BQ119" s="37">
        <v>0</v>
      </c>
      <c r="BR119" s="37">
        <v>0</v>
      </c>
      <c r="BS119" s="37">
        <v>0</v>
      </c>
      <c r="BT119" s="37">
        <v>0</v>
      </c>
      <c r="BU119" s="37">
        <v>0</v>
      </c>
      <c r="BV119" s="37">
        <v>0</v>
      </c>
      <c r="BW119" s="37">
        <v>0</v>
      </c>
      <c r="BX119" s="37">
        <v>0</v>
      </c>
      <c r="BY119" s="37">
        <v>0</v>
      </c>
      <c r="BZ119" s="37">
        <v>0</v>
      </c>
      <c r="CA119" s="37">
        <v>0</v>
      </c>
      <c r="CB119" s="37">
        <v>0</v>
      </c>
      <c r="CC119" s="37">
        <v>0</v>
      </c>
      <c r="CD119" s="37">
        <v>0</v>
      </c>
      <c r="CE119" s="37">
        <v>0</v>
      </c>
      <c r="CF119" s="37">
        <v>0</v>
      </c>
      <c r="CG119" s="37">
        <v>0</v>
      </c>
      <c r="CH119" s="37">
        <v>0</v>
      </c>
      <c r="CI119" s="37">
        <v>0</v>
      </c>
      <c r="CJ119" s="37">
        <v>0</v>
      </c>
      <c r="CK119" s="37">
        <v>0</v>
      </c>
      <c r="CL119" s="37">
        <v>0</v>
      </c>
      <c r="CM119" s="37">
        <v>0</v>
      </c>
      <c r="CN119" s="37">
        <v>0</v>
      </c>
      <c r="CO119" s="37">
        <v>0</v>
      </c>
      <c r="CP119" s="37">
        <v>0</v>
      </c>
      <c r="CQ119" s="37">
        <v>0</v>
      </c>
      <c r="CR119" s="37">
        <v>0</v>
      </c>
      <c r="CS119" s="37">
        <v>0</v>
      </c>
      <c r="CT119" s="37">
        <v>0</v>
      </c>
      <c r="CU119" s="37">
        <v>0</v>
      </c>
      <c r="CV119" s="37">
        <v>0</v>
      </c>
      <c r="CW119" s="37">
        <v>0</v>
      </c>
      <c r="CX119" s="37">
        <v>0</v>
      </c>
      <c r="CY119" s="37">
        <v>0</v>
      </c>
      <c r="CZ119" s="37">
        <v>0</v>
      </c>
      <c r="DA119" s="37">
        <v>0</v>
      </c>
      <c r="DB119" s="37">
        <v>0</v>
      </c>
      <c r="DC119" s="37">
        <v>0</v>
      </c>
      <c r="DE119" s="45">
        <f t="shared" ref="DE119:DE129" si="66">COUNTBLANK(H119:DC119)</f>
        <v>0</v>
      </c>
      <c r="DF119" s="45">
        <f t="shared" si="40"/>
        <v>0</v>
      </c>
    </row>
    <row r="120" spans="1:110" ht="15" customHeight="1">
      <c r="A120" s="123">
        <v>110</v>
      </c>
      <c r="B120" s="5" t="str">
        <f>$B$118&amp;"2."</f>
        <v>L.1.2.</v>
      </c>
      <c r="C120" s="169"/>
      <c r="D120" s="24"/>
      <c r="E120" s="5"/>
      <c r="F120" s="34">
        <f>H120+NPV(SD,I120:INDEX(I120:DC120,PAL))</f>
        <v>0</v>
      </c>
      <c r="G120" s="34">
        <f>SUMIF($H$5:$DC$5,"&lt;="&amp;PAL,$H120:$DC120)</f>
        <v>0</v>
      </c>
      <c r="H120" s="37">
        <v>0</v>
      </c>
      <c r="I120" s="37">
        <v>0</v>
      </c>
      <c r="J120" s="37">
        <v>0</v>
      </c>
      <c r="K120" s="37">
        <v>0</v>
      </c>
      <c r="L120" s="37">
        <v>0</v>
      </c>
      <c r="M120" s="37">
        <v>0</v>
      </c>
      <c r="N120" s="37">
        <v>0</v>
      </c>
      <c r="O120" s="37">
        <v>0</v>
      </c>
      <c r="P120" s="37">
        <v>0</v>
      </c>
      <c r="Q120" s="37">
        <v>0</v>
      </c>
      <c r="R120" s="37">
        <v>0</v>
      </c>
      <c r="S120" s="37">
        <v>0</v>
      </c>
      <c r="T120" s="37">
        <v>0</v>
      </c>
      <c r="U120" s="37">
        <v>0</v>
      </c>
      <c r="V120" s="37">
        <v>0</v>
      </c>
      <c r="W120" s="37">
        <v>0</v>
      </c>
      <c r="X120" s="37">
        <v>0</v>
      </c>
      <c r="Y120" s="37">
        <v>0</v>
      </c>
      <c r="Z120" s="37">
        <v>0</v>
      </c>
      <c r="AA120" s="37">
        <v>0</v>
      </c>
      <c r="AB120" s="37">
        <v>0</v>
      </c>
      <c r="AC120" s="37">
        <v>0</v>
      </c>
      <c r="AD120" s="37">
        <v>0</v>
      </c>
      <c r="AE120" s="37">
        <v>0</v>
      </c>
      <c r="AF120" s="37">
        <v>0</v>
      </c>
      <c r="AG120" s="37">
        <v>0</v>
      </c>
      <c r="AH120" s="37">
        <v>0</v>
      </c>
      <c r="AI120" s="37">
        <v>0</v>
      </c>
      <c r="AJ120" s="37">
        <v>0</v>
      </c>
      <c r="AK120" s="37">
        <v>0</v>
      </c>
      <c r="AL120" s="37">
        <v>0</v>
      </c>
      <c r="AM120" s="37">
        <v>0</v>
      </c>
      <c r="AN120" s="37">
        <v>0</v>
      </c>
      <c r="AO120" s="37">
        <v>0</v>
      </c>
      <c r="AP120" s="37">
        <v>0</v>
      </c>
      <c r="AQ120" s="37">
        <v>0</v>
      </c>
      <c r="AR120" s="37">
        <v>0</v>
      </c>
      <c r="AS120" s="37">
        <v>0</v>
      </c>
      <c r="AT120" s="37">
        <v>0</v>
      </c>
      <c r="AU120" s="37">
        <v>0</v>
      </c>
      <c r="AV120" s="37">
        <v>0</v>
      </c>
      <c r="AW120" s="37">
        <v>0</v>
      </c>
      <c r="AX120" s="37">
        <v>0</v>
      </c>
      <c r="AY120" s="37">
        <v>0</v>
      </c>
      <c r="AZ120" s="37">
        <v>0</v>
      </c>
      <c r="BA120" s="37">
        <v>0</v>
      </c>
      <c r="BB120" s="37">
        <v>0</v>
      </c>
      <c r="BC120" s="37">
        <v>0</v>
      </c>
      <c r="BD120" s="37">
        <v>0</v>
      </c>
      <c r="BE120" s="37">
        <v>0</v>
      </c>
      <c r="BF120" s="37">
        <v>0</v>
      </c>
      <c r="BG120" s="37">
        <v>0</v>
      </c>
      <c r="BH120" s="37">
        <v>0</v>
      </c>
      <c r="BI120" s="37">
        <v>0</v>
      </c>
      <c r="BJ120" s="37">
        <v>0</v>
      </c>
      <c r="BK120" s="37">
        <v>0</v>
      </c>
      <c r="BL120" s="37">
        <v>0</v>
      </c>
      <c r="BM120" s="37">
        <v>0</v>
      </c>
      <c r="BN120" s="37">
        <v>0</v>
      </c>
      <c r="BO120" s="37">
        <v>0</v>
      </c>
      <c r="BP120" s="37">
        <v>0</v>
      </c>
      <c r="BQ120" s="37">
        <v>0</v>
      </c>
      <c r="BR120" s="37">
        <v>0</v>
      </c>
      <c r="BS120" s="37">
        <v>0</v>
      </c>
      <c r="BT120" s="37">
        <v>0</v>
      </c>
      <c r="BU120" s="37">
        <v>0</v>
      </c>
      <c r="BV120" s="37">
        <v>0</v>
      </c>
      <c r="BW120" s="37">
        <v>0</v>
      </c>
      <c r="BX120" s="37">
        <v>0</v>
      </c>
      <c r="BY120" s="37">
        <v>0</v>
      </c>
      <c r="BZ120" s="37">
        <v>0</v>
      </c>
      <c r="CA120" s="37">
        <v>0</v>
      </c>
      <c r="CB120" s="37">
        <v>0</v>
      </c>
      <c r="CC120" s="37">
        <v>0</v>
      </c>
      <c r="CD120" s="37">
        <v>0</v>
      </c>
      <c r="CE120" s="37">
        <v>0</v>
      </c>
      <c r="CF120" s="37">
        <v>0</v>
      </c>
      <c r="CG120" s="37">
        <v>0</v>
      </c>
      <c r="CH120" s="37">
        <v>0</v>
      </c>
      <c r="CI120" s="37">
        <v>0</v>
      </c>
      <c r="CJ120" s="37">
        <v>0</v>
      </c>
      <c r="CK120" s="37">
        <v>0</v>
      </c>
      <c r="CL120" s="37">
        <v>0</v>
      </c>
      <c r="CM120" s="37">
        <v>0</v>
      </c>
      <c r="CN120" s="37">
        <v>0</v>
      </c>
      <c r="CO120" s="37">
        <v>0</v>
      </c>
      <c r="CP120" s="37">
        <v>0</v>
      </c>
      <c r="CQ120" s="37">
        <v>0</v>
      </c>
      <c r="CR120" s="37">
        <v>0</v>
      </c>
      <c r="CS120" s="37">
        <v>0</v>
      </c>
      <c r="CT120" s="37">
        <v>0</v>
      </c>
      <c r="CU120" s="37">
        <v>0</v>
      </c>
      <c r="CV120" s="37">
        <v>0</v>
      </c>
      <c r="CW120" s="37">
        <v>0</v>
      </c>
      <c r="CX120" s="37">
        <v>0</v>
      </c>
      <c r="CY120" s="37">
        <v>0</v>
      </c>
      <c r="CZ120" s="37">
        <v>0</v>
      </c>
      <c r="DA120" s="37">
        <v>0</v>
      </c>
      <c r="DB120" s="37">
        <v>0</v>
      </c>
      <c r="DC120" s="37">
        <v>0</v>
      </c>
      <c r="DE120" s="45">
        <f t="shared" si="66"/>
        <v>0</v>
      </c>
      <c r="DF120" s="45">
        <f t="shared" si="40"/>
        <v>0</v>
      </c>
    </row>
    <row r="121" spans="1:110" ht="15" customHeight="1">
      <c r="A121" s="123">
        <v>111</v>
      </c>
      <c r="B121" s="5" t="str">
        <f>$B$118&amp;"3."</f>
        <v>L.1.3.</v>
      </c>
      <c r="C121" s="169"/>
      <c r="D121" s="24"/>
      <c r="E121" s="5"/>
      <c r="F121" s="34">
        <f>H121+NPV(SD,I121:INDEX(I121:DC121,PAL))</f>
        <v>0</v>
      </c>
      <c r="G121" s="34">
        <f>SUMIF($H$5:$DC$5,"&lt;="&amp;PAL,$H121:$DC121)</f>
        <v>0</v>
      </c>
      <c r="H121" s="37">
        <v>0</v>
      </c>
      <c r="I121" s="37">
        <v>0</v>
      </c>
      <c r="J121" s="37">
        <v>0</v>
      </c>
      <c r="K121" s="37">
        <v>0</v>
      </c>
      <c r="L121" s="37">
        <v>0</v>
      </c>
      <c r="M121" s="37">
        <v>0</v>
      </c>
      <c r="N121" s="37">
        <v>0</v>
      </c>
      <c r="O121" s="37">
        <v>0</v>
      </c>
      <c r="P121" s="37">
        <v>0</v>
      </c>
      <c r="Q121" s="37">
        <v>0</v>
      </c>
      <c r="R121" s="37">
        <v>0</v>
      </c>
      <c r="S121" s="37">
        <v>0</v>
      </c>
      <c r="T121" s="37">
        <v>0</v>
      </c>
      <c r="U121" s="37">
        <v>0</v>
      </c>
      <c r="V121" s="37">
        <v>0</v>
      </c>
      <c r="W121" s="37">
        <v>0</v>
      </c>
      <c r="X121" s="37">
        <v>0</v>
      </c>
      <c r="Y121" s="37">
        <v>0</v>
      </c>
      <c r="Z121" s="37">
        <v>0</v>
      </c>
      <c r="AA121" s="37">
        <v>0</v>
      </c>
      <c r="AB121" s="37">
        <v>0</v>
      </c>
      <c r="AC121" s="37">
        <v>0</v>
      </c>
      <c r="AD121" s="37">
        <v>0</v>
      </c>
      <c r="AE121" s="37">
        <v>0</v>
      </c>
      <c r="AF121" s="37">
        <v>0</v>
      </c>
      <c r="AG121" s="37">
        <v>0</v>
      </c>
      <c r="AH121" s="37">
        <v>0</v>
      </c>
      <c r="AI121" s="37">
        <v>0</v>
      </c>
      <c r="AJ121" s="37">
        <v>0</v>
      </c>
      <c r="AK121" s="37">
        <v>0</v>
      </c>
      <c r="AL121" s="37">
        <v>0</v>
      </c>
      <c r="AM121" s="37">
        <v>0</v>
      </c>
      <c r="AN121" s="37">
        <v>0</v>
      </c>
      <c r="AO121" s="37">
        <v>0</v>
      </c>
      <c r="AP121" s="37">
        <v>0</v>
      </c>
      <c r="AQ121" s="37">
        <v>0</v>
      </c>
      <c r="AR121" s="37">
        <v>0</v>
      </c>
      <c r="AS121" s="37">
        <v>0</v>
      </c>
      <c r="AT121" s="37">
        <v>0</v>
      </c>
      <c r="AU121" s="37">
        <v>0</v>
      </c>
      <c r="AV121" s="37">
        <v>0</v>
      </c>
      <c r="AW121" s="37">
        <v>0</v>
      </c>
      <c r="AX121" s="37">
        <v>0</v>
      </c>
      <c r="AY121" s="37">
        <v>0</v>
      </c>
      <c r="AZ121" s="37">
        <v>0</v>
      </c>
      <c r="BA121" s="37">
        <v>0</v>
      </c>
      <c r="BB121" s="37">
        <v>0</v>
      </c>
      <c r="BC121" s="37">
        <v>0</v>
      </c>
      <c r="BD121" s="37">
        <v>0</v>
      </c>
      <c r="BE121" s="37">
        <v>0</v>
      </c>
      <c r="BF121" s="37">
        <v>0</v>
      </c>
      <c r="BG121" s="37">
        <v>0</v>
      </c>
      <c r="BH121" s="37">
        <v>0</v>
      </c>
      <c r="BI121" s="37">
        <v>0</v>
      </c>
      <c r="BJ121" s="37">
        <v>0</v>
      </c>
      <c r="BK121" s="37">
        <v>0</v>
      </c>
      <c r="BL121" s="37">
        <v>0</v>
      </c>
      <c r="BM121" s="37">
        <v>0</v>
      </c>
      <c r="BN121" s="37">
        <v>0</v>
      </c>
      <c r="BO121" s="37">
        <v>0</v>
      </c>
      <c r="BP121" s="37">
        <v>0</v>
      </c>
      <c r="BQ121" s="37">
        <v>0</v>
      </c>
      <c r="BR121" s="37">
        <v>0</v>
      </c>
      <c r="BS121" s="37">
        <v>0</v>
      </c>
      <c r="BT121" s="37">
        <v>0</v>
      </c>
      <c r="BU121" s="37">
        <v>0</v>
      </c>
      <c r="BV121" s="37">
        <v>0</v>
      </c>
      <c r="BW121" s="37">
        <v>0</v>
      </c>
      <c r="BX121" s="37">
        <v>0</v>
      </c>
      <c r="BY121" s="37">
        <v>0</v>
      </c>
      <c r="BZ121" s="37">
        <v>0</v>
      </c>
      <c r="CA121" s="37">
        <v>0</v>
      </c>
      <c r="CB121" s="37">
        <v>0</v>
      </c>
      <c r="CC121" s="37">
        <v>0</v>
      </c>
      <c r="CD121" s="37">
        <v>0</v>
      </c>
      <c r="CE121" s="37">
        <v>0</v>
      </c>
      <c r="CF121" s="37">
        <v>0</v>
      </c>
      <c r="CG121" s="37">
        <v>0</v>
      </c>
      <c r="CH121" s="37">
        <v>0</v>
      </c>
      <c r="CI121" s="37">
        <v>0</v>
      </c>
      <c r="CJ121" s="37">
        <v>0</v>
      </c>
      <c r="CK121" s="37">
        <v>0</v>
      </c>
      <c r="CL121" s="37">
        <v>0</v>
      </c>
      <c r="CM121" s="37">
        <v>0</v>
      </c>
      <c r="CN121" s="37">
        <v>0</v>
      </c>
      <c r="CO121" s="37">
        <v>0</v>
      </c>
      <c r="CP121" s="37">
        <v>0</v>
      </c>
      <c r="CQ121" s="37">
        <v>0</v>
      </c>
      <c r="CR121" s="37">
        <v>0</v>
      </c>
      <c r="CS121" s="37">
        <v>0</v>
      </c>
      <c r="CT121" s="37">
        <v>0</v>
      </c>
      <c r="CU121" s="37">
        <v>0</v>
      </c>
      <c r="CV121" s="37">
        <v>0</v>
      </c>
      <c r="CW121" s="37">
        <v>0</v>
      </c>
      <c r="CX121" s="37">
        <v>0</v>
      </c>
      <c r="CY121" s="37">
        <v>0</v>
      </c>
      <c r="CZ121" s="37">
        <v>0</v>
      </c>
      <c r="DA121" s="37">
        <v>0</v>
      </c>
      <c r="DB121" s="37">
        <v>0</v>
      </c>
      <c r="DC121" s="37">
        <v>0</v>
      </c>
      <c r="DE121" s="45">
        <f t="shared" si="66"/>
        <v>0</v>
      </c>
      <c r="DF121" s="45">
        <f t="shared" si="40"/>
        <v>0</v>
      </c>
    </row>
    <row r="122" spans="1:110" ht="15" customHeight="1">
      <c r="A122" s="123">
        <v>112</v>
      </c>
      <c r="B122" s="5" t="str">
        <f>$B$118&amp;"4."</f>
        <v>L.1.4.</v>
      </c>
      <c r="C122" s="169"/>
      <c r="D122" s="24"/>
      <c r="E122" s="5"/>
      <c r="F122" s="34">
        <f>H122+NPV(SD,I122:INDEX(I122:DC122,PAL))</f>
        <v>0</v>
      </c>
      <c r="G122" s="34">
        <f>SUMIF($H$5:$DC$5,"&lt;="&amp;PAL,$H122:$DC122)</f>
        <v>0</v>
      </c>
      <c r="H122" s="37">
        <v>0</v>
      </c>
      <c r="I122" s="37">
        <v>0</v>
      </c>
      <c r="J122" s="37">
        <v>0</v>
      </c>
      <c r="K122" s="37">
        <v>0</v>
      </c>
      <c r="L122" s="37">
        <v>0</v>
      </c>
      <c r="M122" s="37">
        <v>0</v>
      </c>
      <c r="N122" s="37">
        <v>0</v>
      </c>
      <c r="O122" s="37">
        <v>0</v>
      </c>
      <c r="P122" s="37">
        <v>0</v>
      </c>
      <c r="Q122" s="37">
        <v>0</v>
      </c>
      <c r="R122" s="37">
        <v>0</v>
      </c>
      <c r="S122" s="37">
        <v>0</v>
      </c>
      <c r="T122" s="37">
        <v>0</v>
      </c>
      <c r="U122" s="37">
        <v>0</v>
      </c>
      <c r="V122" s="37">
        <v>0</v>
      </c>
      <c r="W122" s="37">
        <v>0</v>
      </c>
      <c r="X122" s="37">
        <v>0</v>
      </c>
      <c r="Y122" s="37">
        <v>0</v>
      </c>
      <c r="Z122" s="37">
        <v>0</v>
      </c>
      <c r="AA122" s="37">
        <v>0</v>
      </c>
      <c r="AB122" s="37">
        <v>0</v>
      </c>
      <c r="AC122" s="37">
        <v>0</v>
      </c>
      <c r="AD122" s="37">
        <v>0</v>
      </c>
      <c r="AE122" s="37">
        <v>0</v>
      </c>
      <c r="AF122" s="37">
        <v>0</v>
      </c>
      <c r="AG122" s="37">
        <v>0</v>
      </c>
      <c r="AH122" s="37">
        <v>0</v>
      </c>
      <c r="AI122" s="37">
        <v>0</v>
      </c>
      <c r="AJ122" s="37">
        <v>0</v>
      </c>
      <c r="AK122" s="37">
        <v>0</v>
      </c>
      <c r="AL122" s="37">
        <v>0</v>
      </c>
      <c r="AM122" s="37">
        <v>0</v>
      </c>
      <c r="AN122" s="37">
        <v>0</v>
      </c>
      <c r="AO122" s="37">
        <v>0</v>
      </c>
      <c r="AP122" s="37">
        <v>0</v>
      </c>
      <c r="AQ122" s="37">
        <v>0</v>
      </c>
      <c r="AR122" s="37">
        <v>0</v>
      </c>
      <c r="AS122" s="37">
        <v>0</v>
      </c>
      <c r="AT122" s="37">
        <v>0</v>
      </c>
      <c r="AU122" s="37">
        <v>0</v>
      </c>
      <c r="AV122" s="37">
        <v>0</v>
      </c>
      <c r="AW122" s="37">
        <v>0</v>
      </c>
      <c r="AX122" s="37">
        <v>0</v>
      </c>
      <c r="AY122" s="37">
        <v>0</v>
      </c>
      <c r="AZ122" s="37">
        <v>0</v>
      </c>
      <c r="BA122" s="37">
        <v>0</v>
      </c>
      <c r="BB122" s="37">
        <v>0</v>
      </c>
      <c r="BC122" s="37">
        <v>0</v>
      </c>
      <c r="BD122" s="37">
        <v>0</v>
      </c>
      <c r="BE122" s="37">
        <v>0</v>
      </c>
      <c r="BF122" s="37">
        <v>0</v>
      </c>
      <c r="BG122" s="37">
        <v>0</v>
      </c>
      <c r="BH122" s="37">
        <v>0</v>
      </c>
      <c r="BI122" s="37">
        <v>0</v>
      </c>
      <c r="BJ122" s="37">
        <v>0</v>
      </c>
      <c r="BK122" s="37">
        <v>0</v>
      </c>
      <c r="BL122" s="37">
        <v>0</v>
      </c>
      <c r="BM122" s="37">
        <v>0</v>
      </c>
      <c r="BN122" s="37">
        <v>0</v>
      </c>
      <c r="BO122" s="37">
        <v>0</v>
      </c>
      <c r="BP122" s="37">
        <v>0</v>
      </c>
      <c r="BQ122" s="37">
        <v>0</v>
      </c>
      <c r="BR122" s="37">
        <v>0</v>
      </c>
      <c r="BS122" s="37">
        <v>0</v>
      </c>
      <c r="BT122" s="37">
        <v>0</v>
      </c>
      <c r="BU122" s="37">
        <v>0</v>
      </c>
      <c r="BV122" s="37">
        <v>0</v>
      </c>
      <c r="BW122" s="37">
        <v>0</v>
      </c>
      <c r="BX122" s="37">
        <v>0</v>
      </c>
      <c r="BY122" s="37">
        <v>0</v>
      </c>
      <c r="BZ122" s="37">
        <v>0</v>
      </c>
      <c r="CA122" s="37">
        <v>0</v>
      </c>
      <c r="CB122" s="37">
        <v>0</v>
      </c>
      <c r="CC122" s="37">
        <v>0</v>
      </c>
      <c r="CD122" s="37">
        <v>0</v>
      </c>
      <c r="CE122" s="37">
        <v>0</v>
      </c>
      <c r="CF122" s="37">
        <v>0</v>
      </c>
      <c r="CG122" s="37">
        <v>0</v>
      </c>
      <c r="CH122" s="37">
        <v>0</v>
      </c>
      <c r="CI122" s="37">
        <v>0</v>
      </c>
      <c r="CJ122" s="37">
        <v>0</v>
      </c>
      <c r="CK122" s="37">
        <v>0</v>
      </c>
      <c r="CL122" s="37">
        <v>0</v>
      </c>
      <c r="CM122" s="37">
        <v>0</v>
      </c>
      <c r="CN122" s="37">
        <v>0</v>
      </c>
      <c r="CO122" s="37">
        <v>0</v>
      </c>
      <c r="CP122" s="37">
        <v>0</v>
      </c>
      <c r="CQ122" s="37">
        <v>0</v>
      </c>
      <c r="CR122" s="37">
        <v>0</v>
      </c>
      <c r="CS122" s="37">
        <v>0</v>
      </c>
      <c r="CT122" s="37">
        <v>0</v>
      </c>
      <c r="CU122" s="37">
        <v>0</v>
      </c>
      <c r="CV122" s="37">
        <v>0</v>
      </c>
      <c r="CW122" s="37">
        <v>0</v>
      </c>
      <c r="CX122" s="37">
        <v>0</v>
      </c>
      <c r="CY122" s="37">
        <v>0</v>
      </c>
      <c r="CZ122" s="37">
        <v>0</v>
      </c>
      <c r="DA122" s="37">
        <v>0</v>
      </c>
      <c r="DB122" s="37">
        <v>0</v>
      </c>
      <c r="DC122" s="37">
        <v>0</v>
      </c>
      <c r="DE122" s="45">
        <f t="shared" si="66"/>
        <v>0</v>
      </c>
      <c r="DF122" s="45">
        <f t="shared" si="40"/>
        <v>0</v>
      </c>
    </row>
    <row r="123" spans="1:110" ht="15" customHeight="1">
      <c r="A123" s="123">
        <v>113</v>
      </c>
      <c r="B123" s="5" t="str">
        <f>$B$118&amp;"5."</f>
        <v>L.1.5.</v>
      </c>
      <c r="C123" s="169"/>
      <c r="D123" s="24"/>
      <c r="E123" s="5"/>
      <c r="F123" s="34">
        <f>H123+NPV(SD,I123:INDEX(I123:DC123,PAL))</f>
        <v>0</v>
      </c>
      <c r="G123" s="34">
        <f>SUMIF($H$5:$DC$5,"&lt;="&amp;PAL,$H123:$DC123)</f>
        <v>0</v>
      </c>
      <c r="H123" s="37">
        <v>0</v>
      </c>
      <c r="I123" s="37">
        <v>0</v>
      </c>
      <c r="J123" s="37">
        <v>0</v>
      </c>
      <c r="K123" s="37">
        <v>0</v>
      </c>
      <c r="L123" s="37">
        <v>0</v>
      </c>
      <c r="M123" s="37">
        <v>0</v>
      </c>
      <c r="N123" s="37">
        <v>0</v>
      </c>
      <c r="O123" s="37">
        <v>0</v>
      </c>
      <c r="P123" s="37">
        <v>0</v>
      </c>
      <c r="Q123" s="37">
        <v>0</v>
      </c>
      <c r="R123" s="37">
        <v>0</v>
      </c>
      <c r="S123" s="37">
        <v>0</v>
      </c>
      <c r="T123" s="37">
        <v>0</v>
      </c>
      <c r="U123" s="37">
        <v>0</v>
      </c>
      <c r="V123" s="37">
        <v>0</v>
      </c>
      <c r="W123" s="37">
        <v>0</v>
      </c>
      <c r="X123" s="37">
        <v>0</v>
      </c>
      <c r="Y123" s="37">
        <v>0</v>
      </c>
      <c r="Z123" s="37">
        <v>0</v>
      </c>
      <c r="AA123" s="37">
        <v>0</v>
      </c>
      <c r="AB123" s="37">
        <v>0</v>
      </c>
      <c r="AC123" s="37">
        <v>0</v>
      </c>
      <c r="AD123" s="37">
        <v>0</v>
      </c>
      <c r="AE123" s="37">
        <v>0</v>
      </c>
      <c r="AF123" s="37">
        <v>0</v>
      </c>
      <c r="AG123" s="37">
        <v>0</v>
      </c>
      <c r="AH123" s="37">
        <v>0</v>
      </c>
      <c r="AI123" s="37">
        <v>0</v>
      </c>
      <c r="AJ123" s="37">
        <v>0</v>
      </c>
      <c r="AK123" s="37">
        <v>0</v>
      </c>
      <c r="AL123" s="37">
        <v>0</v>
      </c>
      <c r="AM123" s="37">
        <v>0</v>
      </c>
      <c r="AN123" s="37">
        <v>0</v>
      </c>
      <c r="AO123" s="37">
        <v>0</v>
      </c>
      <c r="AP123" s="37">
        <v>0</v>
      </c>
      <c r="AQ123" s="37">
        <v>0</v>
      </c>
      <c r="AR123" s="37">
        <v>0</v>
      </c>
      <c r="AS123" s="37">
        <v>0</v>
      </c>
      <c r="AT123" s="37">
        <v>0</v>
      </c>
      <c r="AU123" s="37">
        <v>0</v>
      </c>
      <c r="AV123" s="37">
        <v>0</v>
      </c>
      <c r="AW123" s="37">
        <v>0</v>
      </c>
      <c r="AX123" s="37">
        <v>0</v>
      </c>
      <c r="AY123" s="37">
        <v>0</v>
      </c>
      <c r="AZ123" s="37">
        <v>0</v>
      </c>
      <c r="BA123" s="37">
        <v>0</v>
      </c>
      <c r="BB123" s="37">
        <v>0</v>
      </c>
      <c r="BC123" s="37">
        <v>0</v>
      </c>
      <c r="BD123" s="37">
        <v>0</v>
      </c>
      <c r="BE123" s="37">
        <v>0</v>
      </c>
      <c r="BF123" s="37">
        <v>0</v>
      </c>
      <c r="BG123" s="37">
        <v>0</v>
      </c>
      <c r="BH123" s="37">
        <v>0</v>
      </c>
      <c r="BI123" s="37">
        <v>0</v>
      </c>
      <c r="BJ123" s="37">
        <v>0</v>
      </c>
      <c r="BK123" s="37">
        <v>0</v>
      </c>
      <c r="BL123" s="37">
        <v>0</v>
      </c>
      <c r="BM123" s="37">
        <v>0</v>
      </c>
      <c r="BN123" s="37">
        <v>0</v>
      </c>
      <c r="BO123" s="37">
        <v>0</v>
      </c>
      <c r="BP123" s="37">
        <v>0</v>
      </c>
      <c r="BQ123" s="37">
        <v>0</v>
      </c>
      <c r="BR123" s="37">
        <v>0</v>
      </c>
      <c r="BS123" s="37">
        <v>0</v>
      </c>
      <c r="BT123" s="37">
        <v>0</v>
      </c>
      <c r="BU123" s="37">
        <v>0</v>
      </c>
      <c r="BV123" s="37">
        <v>0</v>
      </c>
      <c r="BW123" s="37">
        <v>0</v>
      </c>
      <c r="BX123" s="37">
        <v>0</v>
      </c>
      <c r="BY123" s="37">
        <v>0</v>
      </c>
      <c r="BZ123" s="37">
        <v>0</v>
      </c>
      <c r="CA123" s="37">
        <v>0</v>
      </c>
      <c r="CB123" s="37">
        <v>0</v>
      </c>
      <c r="CC123" s="37">
        <v>0</v>
      </c>
      <c r="CD123" s="37">
        <v>0</v>
      </c>
      <c r="CE123" s="37">
        <v>0</v>
      </c>
      <c r="CF123" s="37">
        <v>0</v>
      </c>
      <c r="CG123" s="37">
        <v>0</v>
      </c>
      <c r="CH123" s="37">
        <v>0</v>
      </c>
      <c r="CI123" s="37">
        <v>0</v>
      </c>
      <c r="CJ123" s="37">
        <v>0</v>
      </c>
      <c r="CK123" s="37">
        <v>0</v>
      </c>
      <c r="CL123" s="37">
        <v>0</v>
      </c>
      <c r="CM123" s="37">
        <v>0</v>
      </c>
      <c r="CN123" s="37">
        <v>0</v>
      </c>
      <c r="CO123" s="37">
        <v>0</v>
      </c>
      <c r="CP123" s="37">
        <v>0</v>
      </c>
      <c r="CQ123" s="37">
        <v>0</v>
      </c>
      <c r="CR123" s="37">
        <v>0</v>
      </c>
      <c r="CS123" s="37">
        <v>0</v>
      </c>
      <c r="CT123" s="37">
        <v>0</v>
      </c>
      <c r="CU123" s="37">
        <v>0</v>
      </c>
      <c r="CV123" s="37">
        <v>0</v>
      </c>
      <c r="CW123" s="37">
        <v>0</v>
      </c>
      <c r="CX123" s="37">
        <v>0</v>
      </c>
      <c r="CY123" s="37">
        <v>0</v>
      </c>
      <c r="CZ123" s="37">
        <v>0</v>
      </c>
      <c r="DA123" s="37">
        <v>0</v>
      </c>
      <c r="DB123" s="37">
        <v>0</v>
      </c>
      <c r="DC123" s="37">
        <v>0</v>
      </c>
      <c r="DE123" s="45">
        <f t="shared" si="66"/>
        <v>0</v>
      </c>
      <c r="DF123" s="45">
        <f t="shared" si="40"/>
        <v>0</v>
      </c>
    </row>
    <row r="124" spans="1:110" ht="15" customHeight="1">
      <c r="A124" s="123">
        <v>114</v>
      </c>
      <c r="B124" s="5" t="str">
        <f>$B$118&amp;"6."</f>
        <v>L.1.6.</v>
      </c>
      <c r="C124" s="169"/>
      <c r="D124" s="24"/>
      <c r="E124" s="5"/>
      <c r="F124" s="34">
        <f>H124+NPV(SD,I124:INDEX(I124:DC124,PAL))</f>
        <v>0</v>
      </c>
      <c r="G124" s="34">
        <f>SUMIF($H$5:$DC$5,"&lt;="&amp;PAL,$H124:$DC124)</f>
        <v>0</v>
      </c>
      <c r="H124" s="37">
        <v>0</v>
      </c>
      <c r="I124" s="37">
        <v>0</v>
      </c>
      <c r="J124" s="37">
        <v>0</v>
      </c>
      <c r="K124" s="37">
        <v>0</v>
      </c>
      <c r="L124" s="37">
        <v>0</v>
      </c>
      <c r="M124" s="37">
        <v>0</v>
      </c>
      <c r="N124" s="37">
        <v>0</v>
      </c>
      <c r="O124" s="37">
        <v>0</v>
      </c>
      <c r="P124" s="37">
        <v>0</v>
      </c>
      <c r="Q124" s="37">
        <v>0</v>
      </c>
      <c r="R124" s="37">
        <v>0</v>
      </c>
      <c r="S124" s="37">
        <v>0</v>
      </c>
      <c r="T124" s="37">
        <v>0</v>
      </c>
      <c r="U124" s="37">
        <v>0</v>
      </c>
      <c r="V124" s="37">
        <v>0</v>
      </c>
      <c r="W124" s="37">
        <v>0</v>
      </c>
      <c r="X124" s="37">
        <v>0</v>
      </c>
      <c r="Y124" s="37">
        <v>0</v>
      </c>
      <c r="Z124" s="37">
        <v>0</v>
      </c>
      <c r="AA124" s="37">
        <v>0</v>
      </c>
      <c r="AB124" s="37">
        <v>0</v>
      </c>
      <c r="AC124" s="37">
        <v>0</v>
      </c>
      <c r="AD124" s="37">
        <v>0</v>
      </c>
      <c r="AE124" s="37">
        <v>0</v>
      </c>
      <c r="AF124" s="37">
        <v>0</v>
      </c>
      <c r="AG124" s="37">
        <v>0</v>
      </c>
      <c r="AH124" s="37">
        <v>0</v>
      </c>
      <c r="AI124" s="37">
        <v>0</v>
      </c>
      <c r="AJ124" s="37">
        <v>0</v>
      </c>
      <c r="AK124" s="37">
        <v>0</v>
      </c>
      <c r="AL124" s="37">
        <v>0</v>
      </c>
      <c r="AM124" s="37">
        <v>0</v>
      </c>
      <c r="AN124" s="37">
        <v>0</v>
      </c>
      <c r="AO124" s="37">
        <v>0</v>
      </c>
      <c r="AP124" s="37">
        <v>0</v>
      </c>
      <c r="AQ124" s="37">
        <v>0</v>
      </c>
      <c r="AR124" s="37">
        <v>0</v>
      </c>
      <c r="AS124" s="37">
        <v>0</v>
      </c>
      <c r="AT124" s="37">
        <v>0</v>
      </c>
      <c r="AU124" s="37">
        <v>0</v>
      </c>
      <c r="AV124" s="37">
        <v>0</v>
      </c>
      <c r="AW124" s="37">
        <v>0</v>
      </c>
      <c r="AX124" s="37">
        <v>0</v>
      </c>
      <c r="AY124" s="37">
        <v>0</v>
      </c>
      <c r="AZ124" s="37">
        <v>0</v>
      </c>
      <c r="BA124" s="37">
        <v>0</v>
      </c>
      <c r="BB124" s="37">
        <v>0</v>
      </c>
      <c r="BC124" s="37">
        <v>0</v>
      </c>
      <c r="BD124" s="37">
        <v>0</v>
      </c>
      <c r="BE124" s="37">
        <v>0</v>
      </c>
      <c r="BF124" s="37">
        <v>0</v>
      </c>
      <c r="BG124" s="37">
        <v>0</v>
      </c>
      <c r="BH124" s="37">
        <v>0</v>
      </c>
      <c r="BI124" s="37">
        <v>0</v>
      </c>
      <c r="BJ124" s="37">
        <v>0</v>
      </c>
      <c r="BK124" s="37">
        <v>0</v>
      </c>
      <c r="BL124" s="37">
        <v>0</v>
      </c>
      <c r="BM124" s="37">
        <v>0</v>
      </c>
      <c r="BN124" s="37">
        <v>0</v>
      </c>
      <c r="BO124" s="37">
        <v>0</v>
      </c>
      <c r="BP124" s="37">
        <v>0</v>
      </c>
      <c r="BQ124" s="37">
        <v>0</v>
      </c>
      <c r="BR124" s="37">
        <v>0</v>
      </c>
      <c r="BS124" s="37">
        <v>0</v>
      </c>
      <c r="BT124" s="37">
        <v>0</v>
      </c>
      <c r="BU124" s="37">
        <v>0</v>
      </c>
      <c r="BV124" s="37">
        <v>0</v>
      </c>
      <c r="BW124" s="37">
        <v>0</v>
      </c>
      <c r="BX124" s="37">
        <v>0</v>
      </c>
      <c r="BY124" s="37">
        <v>0</v>
      </c>
      <c r="BZ124" s="37">
        <v>0</v>
      </c>
      <c r="CA124" s="37">
        <v>0</v>
      </c>
      <c r="CB124" s="37">
        <v>0</v>
      </c>
      <c r="CC124" s="37">
        <v>0</v>
      </c>
      <c r="CD124" s="37">
        <v>0</v>
      </c>
      <c r="CE124" s="37">
        <v>0</v>
      </c>
      <c r="CF124" s="37">
        <v>0</v>
      </c>
      <c r="CG124" s="37">
        <v>0</v>
      </c>
      <c r="CH124" s="37">
        <v>0</v>
      </c>
      <c r="CI124" s="37">
        <v>0</v>
      </c>
      <c r="CJ124" s="37">
        <v>0</v>
      </c>
      <c r="CK124" s="37">
        <v>0</v>
      </c>
      <c r="CL124" s="37">
        <v>0</v>
      </c>
      <c r="CM124" s="37">
        <v>0</v>
      </c>
      <c r="CN124" s="37">
        <v>0</v>
      </c>
      <c r="CO124" s="37">
        <v>0</v>
      </c>
      <c r="CP124" s="37">
        <v>0</v>
      </c>
      <c r="CQ124" s="37">
        <v>0</v>
      </c>
      <c r="CR124" s="37">
        <v>0</v>
      </c>
      <c r="CS124" s="37">
        <v>0</v>
      </c>
      <c r="CT124" s="37">
        <v>0</v>
      </c>
      <c r="CU124" s="37">
        <v>0</v>
      </c>
      <c r="CV124" s="37">
        <v>0</v>
      </c>
      <c r="CW124" s="37">
        <v>0</v>
      </c>
      <c r="CX124" s="37">
        <v>0</v>
      </c>
      <c r="CY124" s="37">
        <v>0</v>
      </c>
      <c r="CZ124" s="37">
        <v>0</v>
      </c>
      <c r="DA124" s="37">
        <v>0</v>
      </c>
      <c r="DB124" s="37">
        <v>0</v>
      </c>
      <c r="DC124" s="37">
        <v>0</v>
      </c>
      <c r="DE124" s="45">
        <f t="shared" si="66"/>
        <v>0</v>
      </c>
      <c r="DF124" s="45">
        <f t="shared" si="40"/>
        <v>0</v>
      </c>
    </row>
    <row r="125" spans="1:110" ht="15" customHeight="1">
      <c r="A125" s="123">
        <v>115</v>
      </c>
      <c r="B125" s="5" t="str">
        <f>$B$118&amp;"7."</f>
        <v>L.1.7.</v>
      </c>
      <c r="C125" s="169"/>
      <c r="D125" s="24"/>
      <c r="E125" s="5"/>
      <c r="F125" s="34">
        <f>H125+NPV(SD,I125:INDEX(I125:DC125,PAL))</f>
        <v>0</v>
      </c>
      <c r="G125" s="34">
        <f>SUMIF($H$5:$DC$5,"&lt;="&amp;PAL,$H125:$DC125)</f>
        <v>0</v>
      </c>
      <c r="H125" s="37">
        <v>0</v>
      </c>
      <c r="I125" s="37">
        <v>0</v>
      </c>
      <c r="J125" s="37">
        <v>0</v>
      </c>
      <c r="K125" s="37">
        <v>0</v>
      </c>
      <c r="L125" s="37">
        <v>0</v>
      </c>
      <c r="M125" s="37">
        <v>0</v>
      </c>
      <c r="N125" s="37">
        <v>0</v>
      </c>
      <c r="O125" s="37">
        <v>0</v>
      </c>
      <c r="P125" s="37">
        <v>0</v>
      </c>
      <c r="Q125" s="37">
        <v>0</v>
      </c>
      <c r="R125" s="37">
        <v>0</v>
      </c>
      <c r="S125" s="37">
        <v>0</v>
      </c>
      <c r="T125" s="37">
        <v>0</v>
      </c>
      <c r="U125" s="37">
        <v>0</v>
      </c>
      <c r="V125" s="37">
        <v>0</v>
      </c>
      <c r="W125" s="37">
        <v>0</v>
      </c>
      <c r="X125" s="37">
        <v>0</v>
      </c>
      <c r="Y125" s="37">
        <v>0</v>
      </c>
      <c r="Z125" s="37">
        <v>0</v>
      </c>
      <c r="AA125" s="37">
        <v>0</v>
      </c>
      <c r="AB125" s="37">
        <v>0</v>
      </c>
      <c r="AC125" s="37">
        <v>0</v>
      </c>
      <c r="AD125" s="37">
        <v>0</v>
      </c>
      <c r="AE125" s="37">
        <v>0</v>
      </c>
      <c r="AF125" s="37">
        <v>0</v>
      </c>
      <c r="AG125" s="37">
        <v>0</v>
      </c>
      <c r="AH125" s="37">
        <v>0</v>
      </c>
      <c r="AI125" s="37">
        <v>0</v>
      </c>
      <c r="AJ125" s="37">
        <v>0</v>
      </c>
      <c r="AK125" s="37">
        <v>0</v>
      </c>
      <c r="AL125" s="37">
        <v>0</v>
      </c>
      <c r="AM125" s="37">
        <v>0</v>
      </c>
      <c r="AN125" s="37">
        <v>0</v>
      </c>
      <c r="AO125" s="37">
        <v>0</v>
      </c>
      <c r="AP125" s="37">
        <v>0</v>
      </c>
      <c r="AQ125" s="37">
        <v>0</v>
      </c>
      <c r="AR125" s="37">
        <v>0</v>
      </c>
      <c r="AS125" s="37">
        <v>0</v>
      </c>
      <c r="AT125" s="37">
        <v>0</v>
      </c>
      <c r="AU125" s="37">
        <v>0</v>
      </c>
      <c r="AV125" s="37">
        <v>0</v>
      </c>
      <c r="AW125" s="37">
        <v>0</v>
      </c>
      <c r="AX125" s="37">
        <v>0</v>
      </c>
      <c r="AY125" s="37">
        <v>0</v>
      </c>
      <c r="AZ125" s="37">
        <v>0</v>
      </c>
      <c r="BA125" s="37">
        <v>0</v>
      </c>
      <c r="BB125" s="37">
        <v>0</v>
      </c>
      <c r="BC125" s="37">
        <v>0</v>
      </c>
      <c r="BD125" s="37">
        <v>0</v>
      </c>
      <c r="BE125" s="37">
        <v>0</v>
      </c>
      <c r="BF125" s="37">
        <v>0</v>
      </c>
      <c r="BG125" s="37">
        <v>0</v>
      </c>
      <c r="BH125" s="37">
        <v>0</v>
      </c>
      <c r="BI125" s="37">
        <v>0</v>
      </c>
      <c r="BJ125" s="37">
        <v>0</v>
      </c>
      <c r="BK125" s="37">
        <v>0</v>
      </c>
      <c r="BL125" s="37">
        <v>0</v>
      </c>
      <c r="BM125" s="37">
        <v>0</v>
      </c>
      <c r="BN125" s="37">
        <v>0</v>
      </c>
      <c r="BO125" s="37">
        <v>0</v>
      </c>
      <c r="BP125" s="37">
        <v>0</v>
      </c>
      <c r="BQ125" s="37">
        <v>0</v>
      </c>
      <c r="BR125" s="37">
        <v>0</v>
      </c>
      <c r="BS125" s="37">
        <v>0</v>
      </c>
      <c r="BT125" s="37">
        <v>0</v>
      </c>
      <c r="BU125" s="37">
        <v>0</v>
      </c>
      <c r="BV125" s="37">
        <v>0</v>
      </c>
      <c r="BW125" s="37">
        <v>0</v>
      </c>
      <c r="BX125" s="37">
        <v>0</v>
      </c>
      <c r="BY125" s="37">
        <v>0</v>
      </c>
      <c r="BZ125" s="37">
        <v>0</v>
      </c>
      <c r="CA125" s="37">
        <v>0</v>
      </c>
      <c r="CB125" s="37">
        <v>0</v>
      </c>
      <c r="CC125" s="37">
        <v>0</v>
      </c>
      <c r="CD125" s="37">
        <v>0</v>
      </c>
      <c r="CE125" s="37">
        <v>0</v>
      </c>
      <c r="CF125" s="37">
        <v>0</v>
      </c>
      <c r="CG125" s="37">
        <v>0</v>
      </c>
      <c r="CH125" s="37">
        <v>0</v>
      </c>
      <c r="CI125" s="37">
        <v>0</v>
      </c>
      <c r="CJ125" s="37">
        <v>0</v>
      </c>
      <c r="CK125" s="37">
        <v>0</v>
      </c>
      <c r="CL125" s="37">
        <v>0</v>
      </c>
      <c r="CM125" s="37">
        <v>0</v>
      </c>
      <c r="CN125" s="37">
        <v>0</v>
      </c>
      <c r="CO125" s="37">
        <v>0</v>
      </c>
      <c r="CP125" s="37">
        <v>0</v>
      </c>
      <c r="CQ125" s="37">
        <v>0</v>
      </c>
      <c r="CR125" s="37">
        <v>0</v>
      </c>
      <c r="CS125" s="37">
        <v>0</v>
      </c>
      <c r="CT125" s="37">
        <v>0</v>
      </c>
      <c r="CU125" s="37">
        <v>0</v>
      </c>
      <c r="CV125" s="37">
        <v>0</v>
      </c>
      <c r="CW125" s="37">
        <v>0</v>
      </c>
      <c r="CX125" s="37">
        <v>0</v>
      </c>
      <c r="CY125" s="37">
        <v>0</v>
      </c>
      <c r="CZ125" s="37">
        <v>0</v>
      </c>
      <c r="DA125" s="37">
        <v>0</v>
      </c>
      <c r="DB125" s="37">
        <v>0</v>
      </c>
      <c r="DC125" s="37">
        <v>0</v>
      </c>
      <c r="DE125" s="45">
        <f t="shared" si="66"/>
        <v>0</v>
      </c>
      <c r="DF125" s="45">
        <f t="shared" si="40"/>
        <v>0</v>
      </c>
    </row>
    <row r="126" spans="1:110" ht="14.4">
      <c r="A126" s="123">
        <v>116</v>
      </c>
      <c r="B126" s="5" t="s">
        <v>189</v>
      </c>
      <c r="C126" s="24" t="s">
        <v>272</v>
      </c>
      <c r="D126" s="24"/>
      <c r="E126" s="5"/>
      <c r="F126" s="11">
        <f>SUM(F127:F129)</f>
        <v>0</v>
      </c>
      <c r="G126" s="34">
        <f>SUMIF($H$5:$DC$5,"&lt;="&amp;PAL,$H126:$DC126)</f>
        <v>0</v>
      </c>
      <c r="H126" s="11">
        <f>SUM(H127:H129)</f>
        <v>0</v>
      </c>
      <c r="I126" s="11">
        <f t="shared" ref="I126:BT126" si="67">SUM(I127:I129)</f>
        <v>0</v>
      </c>
      <c r="J126" s="11">
        <f t="shared" si="67"/>
        <v>0</v>
      </c>
      <c r="K126" s="11">
        <f t="shared" si="67"/>
        <v>0</v>
      </c>
      <c r="L126" s="11">
        <f t="shared" si="67"/>
        <v>0</v>
      </c>
      <c r="M126" s="11">
        <f t="shared" si="67"/>
        <v>0</v>
      </c>
      <c r="N126" s="11">
        <f t="shared" si="67"/>
        <v>0</v>
      </c>
      <c r="O126" s="11">
        <f t="shared" si="67"/>
        <v>0</v>
      </c>
      <c r="P126" s="11">
        <f t="shared" si="67"/>
        <v>0</v>
      </c>
      <c r="Q126" s="11">
        <f t="shared" si="67"/>
        <v>0</v>
      </c>
      <c r="R126" s="11">
        <f t="shared" si="67"/>
        <v>0</v>
      </c>
      <c r="S126" s="11">
        <f t="shared" si="67"/>
        <v>0</v>
      </c>
      <c r="T126" s="11">
        <f t="shared" si="67"/>
        <v>0</v>
      </c>
      <c r="U126" s="11">
        <f t="shared" si="67"/>
        <v>0</v>
      </c>
      <c r="V126" s="11">
        <f t="shared" si="67"/>
        <v>0</v>
      </c>
      <c r="W126" s="11">
        <f t="shared" si="67"/>
        <v>0</v>
      </c>
      <c r="X126" s="11">
        <f t="shared" si="67"/>
        <v>0</v>
      </c>
      <c r="Y126" s="11">
        <f t="shared" si="67"/>
        <v>0</v>
      </c>
      <c r="Z126" s="11">
        <f t="shared" si="67"/>
        <v>0</v>
      </c>
      <c r="AA126" s="11">
        <f t="shared" si="67"/>
        <v>0</v>
      </c>
      <c r="AB126" s="11">
        <f t="shared" si="67"/>
        <v>0</v>
      </c>
      <c r="AC126" s="11">
        <f t="shared" si="67"/>
        <v>0</v>
      </c>
      <c r="AD126" s="11">
        <f t="shared" si="67"/>
        <v>0</v>
      </c>
      <c r="AE126" s="11">
        <f t="shared" si="67"/>
        <v>0</v>
      </c>
      <c r="AF126" s="11">
        <f t="shared" si="67"/>
        <v>0</v>
      </c>
      <c r="AG126" s="11">
        <f t="shared" si="67"/>
        <v>0</v>
      </c>
      <c r="AH126" s="11">
        <f t="shared" si="67"/>
        <v>0</v>
      </c>
      <c r="AI126" s="11">
        <f t="shared" si="67"/>
        <v>0</v>
      </c>
      <c r="AJ126" s="11">
        <f t="shared" si="67"/>
        <v>0</v>
      </c>
      <c r="AK126" s="11">
        <f t="shared" si="67"/>
        <v>0</v>
      </c>
      <c r="AL126" s="11">
        <f t="shared" si="67"/>
        <v>0</v>
      </c>
      <c r="AM126" s="11">
        <f t="shared" si="67"/>
        <v>0</v>
      </c>
      <c r="AN126" s="11">
        <f t="shared" si="67"/>
        <v>0</v>
      </c>
      <c r="AO126" s="11">
        <f t="shared" si="67"/>
        <v>0</v>
      </c>
      <c r="AP126" s="11">
        <f t="shared" si="67"/>
        <v>0</v>
      </c>
      <c r="AQ126" s="11">
        <f t="shared" si="67"/>
        <v>0</v>
      </c>
      <c r="AR126" s="11">
        <f t="shared" si="67"/>
        <v>0</v>
      </c>
      <c r="AS126" s="11">
        <f t="shared" si="67"/>
        <v>0</v>
      </c>
      <c r="AT126" s="11">
        <f t="shared" si="67"/>
        <v>0</v>
      </c>
      <c r="AU126" s="11">
        <f t="shared" si="67"/>
        <v>0</v>
      </c>
      <c r="AV126" s="11">
        <f t="shared" si="67"/>
        <v>0</v>
      </c>
      <c r="AW126" s="11">
        <f t="shared" si="67"/>
        <v>0</v>
      </c>
      <c r="AX126" s="11">
        <f t="shared" si="67"/>
        <v>0</v>
      </c>
      <c r="AY126" s="11">
        <f t="shared" si="67"/>
        <v>0</v>
      </c>
      <c r="AZ126" s="11">
        <f t="shared" si="67"/>
        <v>0</v>
      </c>
      <c r="BA126" s="11">
        <f t="shared" si="67"/>
        <v>0</v>
      </c>
      <c r="BB126" s="11">
        <f t="shared" si="67"/>
        <v>0</v>
      </c>
      <c r="BC126" s="11">
        <f t="shared" si="67"/>
        <v>0</v>
      </c>
      <c r="BD126" s="11">
        <f t="shared" si="67"/>
        <v>0</v>
      </c>
      <c r="BE126" s="11">
        <f t="shared" si="67"/>
        <v>0</v>
      </c>
      <c r="BF126" s="11">
        <f t="shared" si="67"/>
        <v>0</v>
      </c>
      <c r="BG126" s="11">
        <f t="shared" si="67"/>
        <v>0</v>
      </c>
      <c r="BH126" s="11">
        <f t="shared" si="67"/>
        <v>0</v>
      </c>
      <c r="BI126" s="11">
        <f t="shared" si="67"/>
        <v>0</v>
      </c>
      <c r="BJ126" s="11">
        <f t="shared" si="67"/>
        <v>0</v>
      </c>
      <c r="BK126" s="11">
        <f t="shared" si="67"/>
        <v>0</v>
      </c>
      <c r="BL126" s="11">
        <f t="shared" si="67"/>
        <v>0</v>
      </c>
      <c r="BM126" s="11">
        <f t="shared" si="67"/>
        <v>0</v>
      </c>
      <c r="BN126" s="11">
        <f t="shared" si="67"/>
        <v>0</v>
      </c>
      <c r="BO126" s="11">
        <f t="shared" si="67"/>
        <v>0</v>
      </c>
      <c r="BP126" s="11">
        <f t="shared" si="67"/>
        <v>0</v>
      </c>
      <c r="BQ126" s="11">
        <f t="shared" si="67"/>
        <v>0</v>
      </c>
      <c r="BR126" s="11">
        <f t="shared" si="67"/>
        <v>0</v>
      </c>
      <c r="BS126" s="11">
        <f t="shared" si="67"/>
        <v>0</v>
      </c>
      <c r="BT126" s="11">
        <f t="shared" si="67"/>
        <v>0</v>
      </c>
      <c r="BU126" s="11">
        <f t="shared" ref="BU126:DC126" si="68">SUM(BU127:BU129)</f>
        <v>0</v>
      </c>
      <c r="BV126" s="11">
        <f t="shared" si="68"/>
        <v>0</v>
      </c>
      <c r="BW126" s="11">
        <f t="shared" si="68"/>
        <v>0</v>
      </c>
      <c r="BX126" s="11">
        <f t="shared" si="68"/>
        <v>0</v>
      </c>
      <c r="BY126" s="11">
        <f t="shared" si="68"/>
        <v>0</v>
      </c>
      <c r="BZ126" s="11">
        <f t="shared" si="68"/>
        <v>0</v>
      </c>
      <c r="CA126" s="11">
        <f t="shared" si="68"/>
        <v>0</v>
      </c>
      <c r="CB126" s="11">
        <f t="shared" si="68"/>
        <v>0</v>
      </c>
      <c r="CC126" s="11">
        <f t="shared" si="68"/>
        <v>0</v>
      </c>
      <c r="CD126" s="11">
        <f t="shared" si="68"/>
        <v>0</v>
      </c>
      <c r="CE126" s="11">
        <f t="shared" si="68"/>
        <v>0</v>
      </c>
      <c r="CF126" s="11">
        <f t="shared" si="68"/>
        <v>0</v>
      </c>
      <c r="CG126" s="11">
        <f t="shared" si="68"/>
        <v>0</v>
      </c>
      <c r="CH126" s="11">
        <f t="shared" si="68"/>
        <v>0</v>
      </c>
      <c r="CI126" s="11">
        <f t="shared" si="68"/>
        <v>0</v>
      </c>
      <c r="CJ126" s="11">
        <f t="shared" si="68"/>
        <v>0</v>
      </c>
      <c r="CK126" s="11">
        <f t="shared" si="68"/>
        <v>0</v>
      </c>
      <c r="CL126" s="11">
        <f t="shared" si="68"/>
        <v>0</v>
      </c>
      <c r="CM126" s="11">
        <f t="shared" si="68"/>
        <v>0</v>
      </c>
      <c r="CN126" s="11">
        <f t="shared" si="68"/>
        <v>0</v>
      </c>
      <c r="CO126" s="11">
        <f t="shared" si="68"/>
        <v>0</v>
      </c>
      <c r="CP126" s="11">
        <f t="shared" si="68"/>
        <v>0</v>
      </c>
      <c r="CQ126" s="11">
        <f t="shared" si="68"/>
        <v>0</v>
      </c>
      <c r="CR126" s="11">
        <f t="shared" si="68"/>
        <v>0</v>
      </c>
      <c r="CS126" s="11">
        <f t="shared" si="68"/>
        <v>0</v>
      </c>
      <c r="CT126" s="11">
        <f t="shared" si="68"/>
        <v>0</v>
      </c>
      <c r="CU126" s="11">
        <f t="shared" si="68"/>
        <v>0</v>
      </c>
      <c r="CV126" s="11">
        <f t="shared" si="68"/>
        <v>0</v>
      </c>
      <c r="CW126" s="11">
        <f t="shared" si="68"/>
        <v>0</v>
      </c>
      <c r="CX126" s="11">
        <f t="shared" si="68"/>
        <v>0</v>
      </c>
      <c r="CY126" s="11">
        <f t="shared" si="68"/>
        <v>0</v>
      </c>
      <c r="CZ126" s="11">
        <f t="shared" si="68"/>
        <v>0</v>
      </c>
      <c r="DA126" s="11">
        <f t="shared" si="68"/>
        <v>0</v>
      </c>
      <c r="DB126" s="11">
        <f t="shared" si="68"/>
        <v>0</v>
      </c>
      <c r="DC126" s="11">
        <f t="shared" si="68"/>
        <v>0</v>
      </c>
      <c r="DF126" s="45">
        <f t="shared" si="40"/>
        <v>0</v>
      </c>
    </row>
    <row r="127" spans="1:110" ht="15" customHeight="1">
      <c r="A127" s="123">
        <v>117</v>
      </c>
      <c r="B127" s="5" t="str">
        <f>$B$126&amp;"1."</f>
        <v>L.2.1.</v>
      </c>
      <c r="C127" s="169"/>
      <c r="D127" s="24"/>
      <c r="E127" s="5"/>
      <c r="F127" s="34">
        <f>H127+NPV(SD,I127:INDEX(I127:DC127,PAL))</f>
        <v>0</v>
      </c>
      <c r="G127" s="34">
        <f>SUMIF($H$5:$DC$5,"&lt;="&amp;PAL,$H127:$DC127)</f>
        <v>0</v>
      </c>
      <c r="H127" s="37">
        <v>0</v>
      </c>
      <c r="I127" s="37">
        <v>0</v>
      </c>
      <c r="J127" s="37">
        <v>0</v>
      </c>
      <c r="K127" s="37">
        <v>0</v>
      </c>
      <c r="L127" s="37">
        <v>0</v>
      </c>
      <c r="M127" s="37">
        <v>0</v>
      </c>
      <c r="N127" s="37">
        <v>0</v>
      </c>
      <c r="O127" s="37">
        <v>0</v>
      </c>
      <c r="P127" s="37">
        <v>0</v>
      </c>
      <c r="Q127" s="37">
        <v>0</v>
      </c>
      <c r="R127" s="37">
        <v>0</v>
      </c>
      <c r="S127" s="37">
        <v>0</v>
      </c>
      <c r="T127" s="37">
        <v>0</v>
      </c>
      <c r="U127" s="37">
        <v>0</v>
      </c>
      <c r="V127" s="37">
        <v>0</v>
      </c>
      <c r="W127" s="37">
        <v>0</v>
      </c>
      <c r="X127" s="37">
        <v>0</v>
      </c>
      <c r="Y127" s="37">
        <v>0</v>
      </c>
      <c r="Z127" s="37">
        <v>0</v>
      </c>
      <c r="AA127" s="37">
        <v>0</v>
      </c>
      <c r="AB127" s="37">
        <v>0</v>
      </c>
      <c r="AC127" s="37">
        <v>0</v>
      </c>
      <c r="AD127" s="37">
        <v>0</v>
      </c>
      <c r="AE127" s="37">
        <v>0</v>
      </c>
      <c r="AF127" s="37">
        <v>0</v>
      </c>
      <c r="AG127" s="37">
        <v>0</v>
      </c>
      <c r="AH127" s="37">
        <v>0</v>
      </c>
      <c r="AI127" s="37">
        <v>0</v>
      </c>
      <c r="AJ127" s="37">
        <v>0</v>
      </c>
      <c r="AK127" s="37">
        <v>0</v>
      </c>
      <c r="AL127" s="37">
        <v>0</v>
      </c>
      <c r="AM127" s="37">
        <v>0</v>
      </c>
      <c r="AN127" s="37">
        <v>0</v>
      </c>
      <c r="AO127" s="37">
        <v>0</v>
      </c>
      <c r="AP127" s="37">
        <v>0</v>
      </c>
      <c r="AQ127" s="37">
        <v>0</v>
      </c>
      <c r="AR127" s="37">
        <v>0</v>
      </c>
      <c r="AS127" s="37">
        <v>0</v>
      </c>
      <c r="AT127" s="37">
        <v>0</v>
      </c>
      <c r="AU127" s="37">
        <v>0</v>
      </c>
      <c r="AV127" s="37">
        <v>0</v>
      </c>
      <c r="AW127" s="37">
        <v>0</v>
      </c>
      <c r="AX127" s="37">
        <v>0</v>
      </c>
      <c r="AY127" s="37">
        <v>0</v>
      </c>
      <c r="AZ127" s="37">
        <v>0</v>
      </c>
      <c r="BA127" s="37">
        <v>0</v>
      </c>
      <c r="BB127" s="37">
        <v>0</v>
      </c>
      <c r="BC127" s="37">
        <v>0</v>
      </c>
      <c r="BD127" s="37">
        <v>0</v>
      </c>
      <c r="BE127" s="37">
        <v>0</v>
      </c>
      <c r="BF127" s="37">
        <v>0</v>
      </c>
      <c r="BG127" s="37">
        <v>0</v>
      </c>
      <c r="BH127" s="37">
        <v>0</v>
      </c>
      <c r="BI127" s="37">
        <v>0</v>
      </c>
      <c r="BJ127" s="37">
        <v>0</v>
      </c>
      <c r="BK127" s="37">
        <v>0</v>
      </c>
      <c r="BL127" s="37">
        <v>0</v>
      </c>
      <c r="BM127" s="37">
        <v>0</v>
      </c>
      <c r="BN127" s="37">
        <v>0</v>
      </c>
      <c r="BO127" s="37">
        <v>0</v>
      </c>
      <c r="BP127" s="37">
        <v>0</v>
      </c>
      <c r="BQ127" s="37">
        <v>0</v>
      </c>
      <c r="BR127" s="37">
        <v>0</v>
      </c>
      <c r="BS127" s="37">
        <v>0</v>
      </c>
      <c r="BT127" s="37">
        <v>0</v>
      </c>
      <c r="BU127" s="37">
        <v>0</v>
      </c>
      <c r="BV127" s="37">
        <v>0</v>
      </c>
      <c r="BW127" s="37">
        <v>0</v>
      </c>
      <c r="BX127" s="37">
        <v>0</v>
      </c>
      <c r="BY127" s="37">
        <v>0</v>
      </c>
      <c r="BZ127" s="37">
        <v>0</v>
      </c>
      <c r="CA127" s="37">
        <v>0</v>
      </c>
      <c r="CB127" s="37">
        <v>0</v>
      </c>
      <c r="CC127" s="37">
        <v>0</v>
      </c>
      <c r="CD127" s="37">
        <v>0</v>
      </c>
      <c r="CE127" s="37">
        <v>0</v>
      </c>
      <c r="CF127" s="37">
        <v>0</v>
      </c>
      <c r="CG127" s="37">
        <v>0</v>
      </c>
      <c r="CH127" s="37">
        <v>0</v>
      </c>
      <c r="CI127" s="37">
        <v>0</v>
      </c>
      <c r="CJ127" s="37">
        <v>0</v>
      </c>
      <c r="CK127" s="37">
        <v>0</v>
      </c>
      <c r="CL127" s="37">
        <v>0</v>
      </c>
      <c r="CM127" s="37">
        <v>0</v>
      </c>
      <c r="CN127" s="37">
        <v>0</v>
      </c>
      <c r="CO127" s="37">
        <v>0</v>
      </c>
      <c r="CP127" s="37">
        <v>0</v>
      </c>
      <c r="CQ127" s="37">
        <v>0</v>
      </c>
      <c r="CR127" s="37">
        <v>0</v>
      </c>
      <c r="CS127" s="37">
        <v>0</v>
      </c>
      <c r="CT127" s="37">
        <v>0</v>
      </c>
      <c r="CU127" s="37">
        <v>0</v>
      </c>
      <c r="CV127" s="37">
        <v>0</v>
      </c>
      <c r="CW127" s="37">
        <v>0</v>
      </c>
      <c r="CX127" s="37">
        <v>0</v>
      </c>
      <c r="CY127" s="37">
        <v>0</v>
      </c>
      <c r="CZ127" s="37">
        <v>0</v>
      </c>
      <c r="DA127" s="37">
        <v>0</v>
      </c>
      <c r="DB127" s="37">
        <v>0</v>
      </c>
      <c r="DC127" s="37">
        <v>0</v>
      </c>
      <c r="DE127" s="45">
        <f t="shared" si="66"/>
        <v>0</v>
      </c>
      <c r="DF127" s="45">
        <f t="shared" si="40"/>
        <v>0</v>
      </c>
    </row>
    <row r="128" spans="1:110" ht="15" customHeight="1">
      <c r="A128" s="123">
        <v>118</v>
      </c>
      <c r="B128" s="5" t="str">
        <f>$B$126&amp;"2."</f>
        <v>L.2.2.</v>
      </c>
      <c r="C128" s="169"/>
      <c r="D128" s="24"/>
      <c r="E128" s="5"/>
      <c r="F128" s="34">
        <f>H128+NPV(SD,I128:INDEX(I128:DC128,PAL))</f>
        <v>0</v>
      </c>
      <c r="G128" s="34">
        <f>SUMIF($H$5:$DC$5,"&lt;="&amp;PAL,$H128:$DC128)</f>
        <v>0</v>
      </c>
      <c r="H128" s="37">
        <v>0</v>
      </c>
      <c r="I128" s="37">
        <v>0</v>
      </c>
      <c r="J128" s="37">
        <v>0</v>
      </c>
      <c r="K128" s="37">
        <v>0</v>
      </c>
      <c r="L128" s="37">
        <v>0</v>
      </c>
      <c r="M128" s="37">
        <v>0</v>
      </c>
      <c r="N128" s="37">
        <v>0</v>
      </c>
      <c r="O128" s="37">
        <v>0</v>
      </c>
      <c r="P128" s="37">
        <v>0</v>
      </c>
      <c r="Q128" s="37">
        <v>0</v>
      </c>
      <c r="R128" s="37">
        <v>0</v>
      </c>
      <c r="S128" s="37">
        <v>0</v>
      </c>
      <c r="T128" s="37">
        <v>0</v>
      </c>
      <c r="U128" s="37">
        <v>0</v>
      </c>
      <c r="V128" s="37">
        <v>0</v>
      </c>
      <c r="W128" s="37">
        <v>0</v>
      </c>
      <c r="X128" s="37">
        <v>0</v>
      </c>
      <c r="Y128" s="37">
        <v>0</v>
      </c>
      <c r="Z128" s="37">
        <v>0</v>
      </c>
      <c r="AA128" s="37">
        <v>0</v>
      </c>
      <c r="AB128" s="37">
        <v>0</v>
      </c>
      <c r="AC128" s="37">
        <v>0</v>
      </c>
      <c r="AD128" s="37">
        <v>0</v>
      </c>
      <c r="AE128" s="37">
        <v>0</v>
      </c>
      <c r="AF128" s="37">
        <v>0</v>
      </c>
      <c r="AG128" s="37">
        <v>0</v>
      </c>
      <c r="AH128" s="37">
        <v>0</v>
      </c>
      <c r="AI128" s="37">
        <v>0</v>
      </c>
      <c r="AJ128" s="37">
        <v>0</v>
      </c>
      <c r="AK128" s="37">
        <v>0</v>
      </c>
      <c r="AL128" s="37">
        <v>0</v>
      </c>
      <c r="AM128" s="37">
        <v>0</v>
      </c>
      <c r="AN128" s="37">
        <v>0</v>
      </c>
      <c r="AO128" s="37">
        <v>0</v>
      </c>
      <c r="AP128" s="37">
        <v>0</v>
      </c>
      <c r="AQ128" s="37">
        <v>0</v>
      </c>
      <c r="AR128" s="37">
        <v>0</v>
      </c>
      <c r="AS128" s="37">
        <v>0</v>
      </c>
      <c r="AT128" s="37">
        <v>0</v>
      </c>
      <c r="AU128" s="37">
        <v>0</v>
      </c>
      <c r="AV128" s="37">
        <v>0</v>
      </c>
      <c r="AW128" s="37">
        <v>0</v>
      </c>
      <c r="AX128" s="37">
        <v>0</v>
      </c>
      <c r="AY128" s="37">
        <v>0</v>
      </c>
      <c r="AZ128" s="37">
        <v>0</v>
      </c>
      <c r="BA128" s="37">
        <v>0</v>
      </c>
      <c r="BB128" s="37">
        <v>0</v>
      </c>
      <c r="BC128" s="37">
        <v>0</v>
      </c>
      <c r="BD128" s="37">
        <v>0</v>
      </c>
      <c r="BE128" s="37">
        <v>0</v>
      </c>
      <c r="BF128" s="37">
        <v>0</v>
      </c>
      <c r="BG128" s="37">
        <v>0</v>
      </c>
      <c r="BH128" s="37">
        <v>0</v>
      </c>
      <c r="BI128" s="37">
        <v>0</v>
      </c>
      <c r="BJ128" s="37">
        <v>0</v>
      </c>
      <c r="BK128" s="37">
        <v>0</v>
      </c>
      <c r="BL128" s="37">
        <v>0</v>
      </c>
      <c r="BM128" s="37">
        <v>0</v>
      </c>
      <c r="BN128" s="37">
        <v>0</v>
      </c>
      <c r="BO128" s="37">
        <v>0</v>
      </c>
      <c r="BP128" s="37">
        <v>0</v>
      </c>
      <c r="BQ128" s="37">
        <v>0</v>
      </c>
      <c r="BR128" s="37">
        <v>0</v>
      </c>
      <c r="BS128" s="37">
        <v>0</v>
      </c>
      <c r="BT128" s="37">
        <v>0</v>
      </c>
      <c r="BU128" s="37">
        <v>0</v>
      </c>
      <c r="BV128" s="37">
        <v>0</v>
      </c>
      <c r="BW128" s="37">
        <v>0</v>
      </c>
      <c r="BX128" s="37">
        <v>0</v>
      </c>
      <c r="BY128" s="37">
        <v>0</v>
      </c>
      <c r="BZ128" s="37">
        <v>0</v>
      </c>
      <c r="CA128" s="37">
        <v>0</v>
      </c>
      <c r="CB128" s="37">
        <v>0</v>
      </c>
      <c r="CC128" s="37">
        <v>0</v>
      </c>
      <c r="CD128" s="37">
        <v>0</v>
      </c>
      <c r="CE128" s="37">
        <v>0</v>
      </c>
      <c r="CF128" s="37">
        <v>0</v>
      </c>
      <c r="CG128" s="37">
        <v>0</v>
      </c>
      <c r="CH128" s="37">
        <v>0</v>
      </c>
      <c r="CI128" s="37">
        <v>0</v>
      </c>
      <c r="CJ128" s="37">
        <v>0</v>
      </c>
      <c r="CK128" s="37">
        <v>0</v>
      </c>
      <c r="CL128" s="37">
        <v>0</v>
      </c>
      <c r="CM128" s="37">
        <v>0</v>
      </c>
      <c r="CN128" s="37">
        <v>0</v>
      </c>
      <c r="CO128" s="37">
        <v>0</v>
      </c>
      <c r="CP128" s="37">
        <v>0</v>
      </c>
      <c r="CQ128" s="37">
        <v>0</v>
      </c>
      <c r="CR128" s="37">
        <v>0</v>
      </c>
      <c r="CS128" s="37">
        <v>0</v>
      </c>
      <c r="CT128" s="37">
        <v>0</v>
      </c>
      <c r="CU128" s="37">
        <v>0</v>
      </c>
      <c r="CV128" s="37">
        <v>0</v>
      </c>
      <c r="CW128" s="37">
        <v>0</v>
      </c>
      <c r="CX128" s="37">
        <v>0</v>
      </c>
      <c r="CY128" s="37">
        <v>0</v>
      </c>
      <c r="CZ128" s="37">
        <v>0</v>
      </c>
      <c r="DA128" s="37">
        <v>0</v>
      </c>
      <c r="DB128" s="37">
        <v>0</v>
      </c>
      <c r="DC128" s="37">
        <v>0</v>
      </c>
      <c r="DE128" s="45">
        <f t="shared" si="66"/>
        <v>0</v>
      </c>
      <c r="DF128" s="45">
        <f t="shared" si="40"/>
        <v>0</v>
      </c>
    </row>
    <row r="129" spans="1:110" ht="15" customHeight="1">
      <c r="A129" s="123">
        <v>119</v>
      </c>
      <c r="B129" s="5" t="str">
        <f>$B$126&amp;"3."</f>
        <v>L.2.3.</v>
      </c>
      <c r="C129" s="169"/>
      <c r="D129" s="24"/>
      <c r="E129" s="5"/>
      <c r="F129" s="34">
        <f>H129+NPV(SD,I129:INDEX(I129:DC129,PAL))</f>
        <v>0</v>
      </c>
      <c r="G129" s="34">
        <f>SUMIF($H$5:$DC$5,"&lt;="&amp;PAL,$H129:$DC129)</f>
        <v>0</v>
      </c>
      <c r="H129" s="37">
        <v>0</v>
      </c>
      <c r="I129" s="37">
        <v>0</v>
      </c>
      <c r="J129" s="37">
        <v>0</v>
      </c>
      <c r="K129" s="37">
        <v>0</v>
      </c>
      <c r="L129" s="37">
        <v>0</v>
      </c>
      <c r="M129" s="37">
        <v>0</v>
      </c>
      <c r="N129" s="37">
        <v>0</v>
      </c>
      <c r="O129" s="37">
        <v>0</v>
      </c>
      <c r="P129" s="37">
        <v>0</v>
      </c>
      <c r="Q129" s="37">
        <v>0</v>
      </c>
      <c r="R129" s="37">
        <v>0</v>
      </c>
      <c r="S129" s="37">
        <v>0</v>
      </c>
      <c r="T129" s="37">
        <v>0</v>
      </c>
      <c r="U129" s="37">
        <v>0</v>
      </c>
      <c r="V129" s="37">
        <v>0</v>
      </c>
      <c r="W129" s="37">
        <v>0</v>
      </c>
      <c r="X129" s="37">
        <v>0</v>
      </c>
      <c r="Y129" s="37">
        <v>0</v>
      </c>
      <c r="Z129" s="37">
        <v>0</v>
      </c>
      <c r="AA129" s="37">
        <v>0</v>
      </c>
      <c r="AB129" s="37">
        <v>0</v>
      </c>
      <c r="AC129" s="37">
        <v>0</v>
      </c>
      <c r="AD129" s="37">
        <v>0</v>
      </c>
      <c r="AE129" s="37">
        <v>0</v>
      </c>
      <c r="AF129" s="37">
        <v>0</v>
      </c>
      <c r="AG129" s="37">
        <v>0</v>
      </c>
      <c r="AH129" s="37">
        <v>0</v>
      </c>
      <c r="AI129" s="37">
        <v>0</v>
      </c>
      <c r="AJ129" s="37">
        <v>0</v>
      </c>
      <c r="AK129" s="37">
        <v>0</v>
      </c>
      <c r="AL129" s="37">
        <v>0</v>
      </c>
      <c r="AM129" s="37">
        <v>0</v>
      </c>
      <c r="AN129" s="37">
        <v>0</v>
      </c>
      <c r="AO129" s="37">
        <v>0</v>
      </c>
      <c r="AP129" s="37">
        <v>0</v>
      </c>
      <c r="AQ129" s="37">
        <v>0</v>
      </c>
      <c r="AR129" s="37">
        <v>0</v>
      </c>
      <c r="AS129" s="37">
        <v>0</v>
      </c>
      <c r="AT129" s="37">
        <v>0</v>
      </c>
      <c r="AU129" s="37">
        <v>0</v>
      </c>
      <c r="AV129" s="37">
        <v>0</v>
      </c>
      <c r="AW129" s="37">
        <v>0</v>
      </c>
      <c r="AX129" s="37">
        <v>0</v>
      </c>
      <c r="AY129" s="37">
        <v>0</v>
      </c>
      <c r="AZ129" s="37">
        <v>0</v>
      </c>
      <c r="BA129" s="37">
        <v>0</v>
      </c>
      <c r="BB129" s="37">
        <v>0</v>
      </c>
      <c r="BC129" s="37">
        <v>0</v>
      </c>
      <c r="BD129" s="37">
        <v>0</v>
      </c>
      <c r="BE129" s="37">
        <v>0</v>
      </c>
      <c r="BF129" s="37">
        <v>0</v>
      </c>
      <c r="BG129" s="37">
        <v>0</v>
      </c>
      <c r="BH129" s="37">
        <v>0</v>
      </c>
      <c r="BI129" s="37">
        <v>0</v>
      </c>
      <c r="BJ129" s="37">
        <v>0</v>
      </c>
      <c r="BK129" s="37">
        <v>0</v>
      </c>
      <c r="BL129" s="37">
        <v>0</v>
      </c>
      <c r="BM129" s="37">
        <v>0</v>
      </c>
      <c r="BN129" s="37">
        <v>0</v>
      </c>
      <c r="BO129" s="37">
        <v>0</v>
      </c>
      <c r="BP129" s="37">
        <v>0</v>
      </c>
      <c r="BQ129" s="37">
        <v>0</v>
      </c>
      <c r="BR129" s="37">
        <v>0</v>
      </c>
      <c r="BS129" s="37">
        <v>0</v>
      </c>
      <c r="BT129" s="37">
        <v>0</v>
      </c>
      <c r="BU129" s="37">
        <v>0</v>
      </c>
      <c r="BV129" s="37">
        <v>0</v>
      </c>
      <c r="BW129" s="37">
        <v>0</v>
      </c>
      <c r="BX129" s="37">
        <v>0</v>
      </c>
      <c r="BY129" s="37">
        <v>0</v>
      </c>
      <c r="BZ129" s="37">
        <v>0</v>
      </c>
      <c r="CA129" s="37">
        <v>0</v>
      </c>
      <c r="CB129" s="37">
        <v>0</v>
      </c>
      <c r="CC129" s="37">
        <v>0</v>
      </c>
      <c r="CD129" s="37">
        <v>0</v>
      </c>
      <c r="CE129" s="37">
        <v>0</v>
      </c>
      <c r="CF129" s="37">
        <v>0</v>
      </c>
      <c r="CG129" s="37">
        <v>0</v>
      </c>
      <c r="CH129" s="37">
        <v>0</v>
      </c>
      <c r="CI129" s="37">
        <v>0</v>
      </c>
      <c r="CJ129" s="37">
        <v>0</v>
      </c>
      <c r="CK129" s="37">
        <v>0</v>
      </c>
      <c r="CL129" s="37">
        <v>0</v>
      </c>
      <c r="CM129" s="37">
        <v>0</v>
      </c>
      <c r="CN129" s="37">
        <v>0</v>
      </c>
      <c r="CO129" s="37">
        <v>0</v>
      </c>
      <c r="CP129" s="37">
        <v>0</v>
      </c>
      <c r="CQ129" s="37">
        <v>0</v>
      </c>
      <c r="CR129" s="37">
        <v>0</v>
      </c>
      <c r="CS129" s="37">
        <v>0</v>
      </c>
      <c r="CT129" s="37">
        <v>0</v>
      </c>
      <c r="CU129" s="37">
        <v>0</v>
      </c>
      <c r="CV129" s="37">
        <v>0</v>
      </c>
      <c r="CW129" s="37">
        <v>0</v>
      </c>
      <c r="CX129" s="37">
        <v>0</v>
      </c>
      <c r="CY129" s="37">
        <v>0</v>
      </c>
      <c r="CZ129" s="37">
        <v>0</v>
      </c>
      <c r="DA129" s="37">
        <v>0</v>
      </c>
      <c r="DB129" s="37">
        <v>0</v>
      </c>
      <c r="DC129" s="37">
        <v>0</v>
      </c>
      <c r="DE129" s="45">
        <f t="shared" si="66"/>
        <v>0</v>
      </c>
      <c r="DF129" s="45">
        <f t="shared" si="40"/>
        <v>0</v>
      </c>
    </row>
    <row r="130" spans="1:110" ht="20.25" customHeight="1">
      <c r="D130" s="2"/>
      <c r="F130" s="39"/>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0"/>
      <c r="AL130" s="10"/>
      <c r="AM130" s="10"/>
      <c r="AN130" s="10"/>
      <c r="AO130" s="10"/>
      <c r="AP130" s="10"/>
      <c r="AQ130" s="10"/>
      <c r="AR130" s="10"/>
      <c r="AS130" s="10"/>
      <c r="AT130" s="10"/>
      <c r="AU130" s="10"/>
      <c r="AV130" s="10"/>
    </row>
    <row r="131" spans="1:110" ht="20.25" hidden="1" customHeight="1">
      <c r="D131" s="2"/>
      <c r="F131" s="39"/>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c r="AE131" s="10"/>
      <c r="AF131" s="10"/>
      <c r="AG131" s="10"/>
      <c r="AH131" s="10"/>
      <c r="AI131" s="10"/>
      <c r="AJ131" s="10"/>
      <c r="AK131" s="10"/>
      <c r="AL131" s="10"/>
      <c r="AM131" s="10"/>
      <c r="AN131" s="10"/>
      <c r="AO131" s="10"/>
      <c r="AP131" s="10"/>
      <c r="AQ131" s="10"/>
      <c r="AR131" s="10"/>
      <c r="AS131" s="10"/>
      <c r="AT131" s="10"/>
      <c r="AU131" s="10"/>
      <c r="AV131" s="10"/>
    </row>
  </sheetData>
  <sheetProtection algorithmName="SHA-512" hashValue="K825cQ+OffqaFdgRKnJBUiSDcFyai8+tiEfXnGeWaykctYf0410wPEA4eB73HBSdfjC9o3mXZOEw5vduxHxEVw==" saltValue="pl3wf678BsqPoCvizNyscw==" spinCount="100000" sheet="1" objects="1" scenarios="1"/>
  <customSheetViews>
    <customSheetView guid="{B7831A28-C714-4DC9-BB36-A1304866CBB0}" scale="90" showPageBreaks="1" fitToPage="1" hiddenColumns="1">
      <pane xSplit="6" ySplit="8" topLeftCell="G57" activePane="bottomRight" state="frozenSplit"/>
      <selection pane="bottomRight" activeCell="C69" sqref="C69"/>
      <pageMargins left="0.7" right="0.7" top="0.75" bottom="0.75" header="0.3" footer="0.3"/>
      <pageSetup paperSize="9" scale="14" fitToWidth="2" orientation="landscape" horizontalDpi="300" verticalDpi="300" r:id="rId1"/>
    </customSheetView>
  </customSheetViews>
  <mergeCells count="1">
    <mergeCell ref="F5:G5"/>
  </mergeCells>
  <conditionalFormatting sqref="D106:E110">
    <cfRule type="expression" dxfId="35" priority="11">
      <formula>AND($F106&lt;&gt;0,$E106="")</formula>
    </cfRule>
  </conditionalFormatting>
  <conditionalFormatting sqref="F7:F8">
    <cfRule type="containsBlanks" dxfId="34" priority="14">
      <formula>LEN(TRIM(F7))=0</formula>
    </cfRule>
  </conditionalFormatting>
  <conditionalFormatting sqref="H95:W99">
    <cfRule type="containsBlanks" dxfId="33" priority="7">
      <formula>LEN(TRIM(H95))=0</formula>
    </cfRule>
  </conditionalFormatting>
  <conditionalFormatting sqref="H7:DC129">
    <cfRule type="containsBlanks" dxfId="32" priority="2">
      <formula>LEN(TRIM(H7))=0</formula>
    </cfRule>
  </conditionalFormatting>
  <conditionalFormatting sqref="I22:DC22 AB34:DC36 T46:DC53 L106:DC110">
    <cfRule type="containsBlanks" dxfId="31" priority="23">
      <formula>LEN(TRIM(I22))=0</formula>
    </cfRule>
  </conditionalFormatting>
  <conditionalFormatting sqref="I115:DC116">
    <cfRule type="containsBlanks" dxfId="30" priority="4">
      <formula>LEN(TRIM(I115))=0</formula>
    </cfRule>
  </conditionalFormatting>
  <conditionalFormatting sqref="K79">
    <cfRule type="containsBlanks" dxfId="29" priority="18">
      <formula>LEN(TRIM(K79))=0</formula>
    </cfRule>
  </conditionalFormatting>
  <conditionalFormatting sqref="X90:DC99">
    <cfRule type="containsBlanks" dxfId="28" priority="21">
      <formula>LEN(TRIM(X90))=0</formula>
    </cfRule>
  </conditionalFormatting>
  <dataValidations count="6">
    <dataValidation allowBlank="1" promptTitle="Finansiniai veiklos srautai" prompt="Nurodomi finansiniai srautai realia verte, t.y. laikant, kad nėra infliacijos. Nominalus alternatyvos biudžetas, t.y. su infliacija, automatiškai apskaičiuojamas sekančioje lentelėje." sqref="C7" xr:uid="{00000000-0002-0000-0500-000000000000}"/>
    <dataValidation allowBlank="1" showErrorMessage="1" promptTitle="Finansiniai transferai" prompt="&quot;Finansiniai transferai, pvz, pašalpos, nedarbo draudimo išmokos ir pan. nėra veiklos sąnados. Mokesčių pajamos nėra veiklos pajamos. Finansiniai transferai ir mokesčių pajamos nurodomos I dalyje&quot; patikrinti pagal galutinį kodavimą" sqref="C89" xr:uid="{00000000-0002-0000-0500-000001000000}"/>
    <dataValidation allowBlank="1" promptTitle="Finansiniai srautai" prompt="Nurodomi finansiniai srautai realia verte, t.y. laikant, kad nėra infliacijos. Nominalus alternatyvos biudžetas, t.y. su infliacija, automatiškai apskaičiuojamas sekančioje lentelėje." sqref="D7:E7" xr:uid="{00000000-0002-0000-0500-000002000000}"/>
    <dataValidation type="list" allowBlank="1" showInputMessage="1" showErrorMessage="1" sqref="C127:C129" xr:uid="{00000000-0002-0000-0500-000003000000}">
      <formula1>Zalos</formula1>
    </dataValidation>
    <dataValidation type="list" allowBlank="1" showInputMessage="1" showErrorMessage="1" sqref="C119:C125" xr:uid="{00000000-0002-0000-0500-000004000000}">
      <formula1>Naudos</formula1>
    </dataValidation>
    <dataValidation allowBlank="1" sqref="C12:C19" xr:uid="{00000000-0002-0000-0500-000005000000}"/>
  </dataValidations>
  <pageMargins left="0.7" right="0.7" top="0.75" bottom="0.75" header="0.3" footer="0.3"/>
  <pageSetup paperSize="9" scale="13" fitToWidth="2" orientation="landscape" horizontalDpi="300" verticalDpi="300" r:id="rId2"/>
  <drawing r:id="rId3"/>
  <legacyDrawing r:id="rId4"/>
  <mc:AlternateContent xmlns:mc="http://schemas.openxmlformats.org/markup-compatibility/2006">
    <mc:Choice Requires="x14">
      <controls>
        <mc:AlternateContent xmlns:mc="http://schemas.openxmlformats.org/markup-compatibility/2006">
          <mc:Choice Requires="x14">
            <control shapeId="10259" r:id="rId5" name="Button 19">
              <controlPr defaultSize="0" print="0" autoFill="0" autoPict="0" macro="[0]!Button18_Click">
                <anchor moveWithCells="1" sizeWithCells="1">
                  <from>
                    <xdr:col>3</xdr:col>
                    <xdr:colOff>22860</xdr:colOff>
                    <xdr:row>116</xdr:row>
                    <xdr:rowOff>22860</xdr:rowOff>
                  </from>
                  <to>
                    <xdr:col>3</xdr:col>
                    <xdr:colOff>1097280</xdr:colOff>
                    <xdr:row>116</xdr:row>
                    <xdr:rowOff>182880</xdr:rowOff>
                  </to>
                </anchor>
              </controlPr>
            </control>
          </mc:Choice>
        </mc:AlternateContent>
        <mc:AlternateContent xmlns:mc="http://schemas.openxmlformats.org/markup-compatibility/2006">
          <mc:Choice Requires="x14">
            <control shapeId="10268" r:id="rId6" name="Button 28">
              <controlPr defaultSize="0" print="0" autoFill="0" autoPict="0" macro="[0]!Button18_Click">
                <anchor moveWithCells="1" sizeWithCells="1">
                  <from>
                    <xdr:col>3</xdr:col>
                    <xdr:colOff>22860</xdr:colOff>
                    <xdr:row>116</xdr:row>
                    <xdr:rowOff>22860</xdr:rowOff>
                  </from>
                  <to>
                    <xdr:col>3</xdr:col>
                    <xdr:colOff>1097280</xdr:colOff>
                    <xdr:row>116</xdr:row>
                    <xdr:rowOff>182880</xdr:rowOff>
                  </to>
                </anchor>
              </controlPr>
            </control>
          </mc:Choice>
        </mc:AlternateContent>
        <mc:AlternateContent xmlns:mc="http://schemas.openxmlformats.org/markup-compatibility/2006">
          <mc:Choice Requires="x14">
            <control shapeId="10277" r:id="rId7" name="Button 37">
              <controlPr defaultSize="0" print="0" autoFill="0" autoPict="0" macro="[0]!Button18_Click">
                <anchor moveWithCells="1" sizeWithCells="1">
                  <from>
                    <xdr:col>3</xdr:col>
                    <xdr:colOff>22860</xdr:colOff>
                    <xdr:row>116</xdr:row>
                    <xdr:rowOff>22860</xdr:rowOff>
                  </from>
                  <to>
                    <xdr:col>3</xdr:col>
                    <xdr:colOff>1097280</xdr:colOff>
                    <xdr:row>116</xdr:row>
                    <xdr:rowOff>182880</xdr:rowOff>
                  </to>
                </anchor>
              </controlPr>
            </control>
          </mc:Choice>
        </mc:AlternateContent>
        <mc:AlternateContent xmlns:mc="http://schemas.openxmlformats.org/markup-compatibility/2006">
          <mc:Choice Requires="x14">
            <control shapeId="10286" r:id="rId8" name="Button 46">
              <controlPr defaultSize="0" print="0" autoFill="0" autoPict="0" macro="[0]!Button18_Click">
                <anchor moveWithCells="1" sizeWithCells="1">
                  <from>
                    <xdr:col>3</xdr:col>
                    <xdr:colOff>22860</xdr:colOff>
                    <xdr:row>116</xdr:row>
                    <xdr:rowOff>22860</xdr:rowOff>
                  </from>
                  <to>
                    <xdr:col>3</xdr:col>
                    <xdr:colOff>1097280</xdr:colOff>
                    <xdr:row>116</xdr:row>
                    <xdr:rowOff>182880</xdr:rowOff>
                  </to>
                </anchor>
              </controlPr>
            </control>
          </mc:Choice>
        </mc:AlternateContent>
        <mc:AlternateContent xmlns:mc="http://schemas.openxmlformats.org/markup-compatibility/2006">
          <mc:Choice Requires="x14">
            <control shapeId="10292" r:id="rId9" name="Button 52">
              <controlPr defaultSize="0" print="0" autoFill="0" autoPict="0" macro="[0]!Button18_Click">
                <anchor moveWithCells="1" sizeWithCells="1">
                  <from>
                    <xdr:col>3</xdr:col>
                    <xdr:colOff>22860</xdr:colOff>
                    <xdr:row>116</xdr:row>
                    <xdr:rowOff>22860</xdr:rowOff>
                  </from>
                  <to>
                    <xdr:col>3</xdr:col>
                    <xdr:colOff>1097280</xdr:colOff>
                    <xdr:row>116</xdr:row>
                    <xdr:rowOff>182880</xdr:rowOff>
                  </to>
                </anchor>
              </controlPr>
            </control>
          </mc:Choice>
        </mc:AlternateContent>
        <mc:AlternateContent xmlns:mc="http://schemas.openxmlformats.org/markup-compatibility/2006">
          <mc:Choice Requires="x14">
            <control shapeId="10297" r:id="rId10" name="Button 57">
              <controlPr defaultSize="0" print="0" autoFill="0" autoPict="0" macro="[0]!Button18_Click">
                <anchor moveWithCells="1" sizeWithCells="1">
                  <from>
                    <xdr:col>3</xdr:col>
                    <xdr:colOff>22860</xdr:colOff>
                    <xdr:row>116</xdr:row>
                    <xdr:rowOff>22860</xdr:rowOff>
                  </from>
                  <to>
                    <xdr:col>3</xdr:col>
                    <xdr:colOff>1097280</xdr:colOff>
                    <xdr:row>116</xdr:row>
                    <xdr:rowOff>182880</xdr:rowOff>
                  </to>
                </anchor>
              </controlPr>
            </control>
          </mc:Choice>
        </mc:AlternateContent>
        <mc:AlternateContent xmlns:mc="http://schemas.openxmlformats.org/markup-compatibility/2006">
          <mc:Choice Requires="x14">
            <control shapeId="10302" r:id="rId11" name="Button 62">
              <controlPr defaultSize="0" print="0" autoFill="0" autoPict="0" macro="[0]!Button18_Click">
                <anchor moveWithCells="1" sizeWithCells="1">
                  <from>
                    <xdr:col>3</xdr:col>
                    <xdr:colOff>22860</xdr:colOff>
                    <xdr:row>116</xdr:row>
                    <xdr:rowOff>22860</xdr:rowOff>
                  </from>
                  <to>
                    <xdr:col>3</xdr:col>
                    <xdr:colOff>1097280</xdr:colOff>
                    <xdr:row>116</xdr:row>
                    <xdr:rowOff>182880</xdr:rowOff>
                  </to>
                </anchor>
              </controlPr>
            </control>
          </mc:Choice>
        </mc:AlternateContent>
        <mc:AlternateContent xmlns:mc="http://schemas.openxmlformats.org/markup-compatibility/2006">
          <mc:Choice Requires="x14">
            <control shapeId="10303" r:id="rId12" name="Button 63">
              <controlPr defaultSize="0" print="0" autoFill="0" autoPict="0" macro="[0]!Button12_Click">
                <anchor moveWithCells="1" sizeWithCells="1">
                  <from>
                    <xdr:col>3</xdr:col>
                    <xdr:colOff>22860</xdr:colOff>
                    <xdr:row>10</xdr:row>
                    <xdr:rowOff>0</xdr:rowOff>
                  </from>
                  <to>
                    <xdr:col>3</xdr:col>
                    <xdr:colOff>304800</xdr:colOff>
                    <xdr:row>10</xdr:row>
                    <xdr:rowOff>182880</xdr:rowOff>
                  </to>
                </anchor>
              </controlPr>
            </control>
          </mc:Choice>
        </mc:AlternateContent>
        <mc:AlternateContent xmlns:mc="http://schemas.openxmlformats.org/markup-compatibility/2006">
          <mc:Choice Requires="x14">
            <control shapeId="10304" r:id="rId13" name="Button 64">
              <controlPr defaultSize="0" print="0" autoFill="0" autoPict="0" macro="[0]!Button11_Click">
                <anchor moveWithCells="1" sizeWithCells="1">
                  <from>
                    <xdr:col>3</xdr:col>
                    <xdr:colOff>22860</xdr:colOff>
                    <xdr:row>6</xdr:row>
                    <xdr:rowOff>22860</xdr:rowOff>
                  </from>
                  <to>
                    <xdr:col>3</xdr:col>
                    <xdr:colOff>297180</xdr:colOff>
                    <xdr:row>6</xdr:row>
                    <xdr:rowOff>190500</xdr:rowOff>
                  </to>
                </anchor>
              </controlPr>
            </control>
          </mc:Choice>
        </mc:AlternateContent>
        <mc:AlternateContent xmlns:mc="http://schemas.openxmlformats.org/markup-compatibility/2006">
          <mc:Choice Requires="x14">
            <control shapeId="10305" r:id="rId14" name="Button 12">
              <controlPr defaultSize="0" print="0" autoFill="0" autoPict="0" macro="[0]!Button13_Click">
                <anchor moveWithCells="1" sizeWithCells="1">
                  <from>
                    <xdr:col>3</xdr:col>
                    <xdr:colOff>22860</xdr:colOff>
                    <xdr:row>88</xdr:row>
                    <xdr:rowOff>0</xdr:rowOff>
                  </from>
                  <to>
                    <xdr:col>3</xdr:col>
                    <xdr:colOff>297180</xdr:colOff>
                    <xdr:row>89</xdr:row>
                    <xdr:rowOff>22860</xdr:rowOff>
                  </to>
                </anchor>
              </controlPr>
            </control>
          </mc:Choice>
        </mc:AlternateContent>
        <mc:AlternateContent xmlns:mc="http://schemas.openxmlformats.org/markup-compatibility/2006">
          <mc:Choice Requires="x14">
            <control shapeId="10306" r:id="rId15" name="Button 13">
              <controlPr defaultSize="0" print="0" autoFill="0" autoPict="0" macro="[0]!Button16_Click">
                <anchor moveWithCells="1" sizeWithCells="1">
                  <from>
                    <xdr:col>3</xdr:col>
                    <xdr:colOff>22860</xdr:colOff>
                    <xdr:row>99</xdr:row>
                    <xdr:rowOff>30480</xdr:rowOff>
                  </from>
                  <to>
                    <xdr:col>3</xdr:col>
                    <xdr:colOff>297180</xdr:colOff>
                    <xdr:row>99</xdr:row>
                    <xdr:rowOff>213360</xdr:rowOff>
                  </to>
                </anchor>
              </controlPr>
            </control>
          </mc:Choice>
        </mc:AlternateContent>
        <mc:AlternateContent xmlns:mc="http://schemas.openxmlformats.org/markup-compatibility/2006">
          <mc:Choice Requires="x14">
            <control shapeId="10307" r:id="rId16" name="Button 15">
              <controlPr defaultSize="0" print="0" autoFill="0" autoPict="0" macro="[0]!Button18_Click">
                <anchor moveWithCells="1" sizeWithCells="1">
                  <from>
                    <xdr:col>3</xdr:col>
                    <xdr:colOff>22860</xdr:colOff>
                    <xdr:row>116</xdr:row>
                    <xdr:rowOff>22860</xdr:rowOff>
                  </from>
                  <to>
                    <xdr:col>3</xdr:col>
                    <xdr:colOff>297180</xdr:colOff>
                    <xdr:row>117</xdr:row>
                    <xdr:rowOff>0</xdr:rowOff>
                  </to>
                </anchor>
              </controlPr>
            </control>
          </mc:Choice>
        </mc:AlternateContent>
        <mc:AlternateContent xmlns:mc="http://schemas.openxmlformats.org/markup-compatibility/2006">
          <mc:Choice Requires="x14">
            <control shapeId="10308" r:id="rId17" name="Button 10">
              <controlPr defaultSize="0" print="0" autoFill="0" autoPict="0" macro="[0]!Button10_Click">
                <anchor moveWithCells="1" sizeWithCells="1">
                  <from>
                    <xdr:col>4</xdr:col>
                    <xdr:colOff>99060</xdr:colOff>
                    <xdr:row>4</xdr:row>
                    <xdr:rowOff>22860</xdr:rowOff>
                  </from>
                  <to>
                    <xdr:col>4</xdr:col>
                    <xdr:colOff>365760</xdr:colOff>
                    <xdr:row>5</xdr:row>
                    <xdr:rowOff>0</xdr:rowOff>
                  </to>
                </anchor>
              </controlPr>
            </control>
          </mc:Choice>
        </mc:AlternateContent>
        <mc:AlternateContent xmlns:mc="http://schemas.openxmlformats.org/markup-compatibility/2006">
          <mc:Choice Requires="x14">
            <control shapeId="10309" r:id="rId18" name="Button 11">
              <controlPr defaultSize="0" print="0" autoFill="0" autoPict="0" macro="[0]!tuscios_veiklos">
                <anchor moveWithCells="1" sizeWithCells="1">
                  <from>
                    <xdr:col>5</xdr:col>
                    <xdr:colOff>38100</xdr:colOff>
                    <xdr:row>1</xdr:row>
                    <xdr:rowOff>137160</xdr:rowOff>
                  </from>
                  <to>
                    <xdr:col>6</xdr:col>
                    <xdr:colOff>723900</xdr:colOff>
                    <xdr:row>2</xdr:row>
                    <xdr:rowOff>182880</xdr:rowOff>
                  </to>
                </anchor>
              </controlPr>
            </control>
          </mc:Choice>
        </mc:AlternateContent>
        <mc:AlternateContent xmlns:mc="http://schemas.openxmlformats.org/markup-compatibility/2006">
          <mc:Choice Requires="x14">
            <control shapeId="10310" r:id="rId19" name="Button 70">
              <controlPr defaultSize="0" print="0" autoFill="0" autoPict="0" macro="[0]!Button97_Click">
                <anchor moveWithCells="1">
                  <from>
                    <xdr:col>0</xdr:col>
                    <xdr:colOff>99060</xdr:colOff>
                    <xdr:row>10</xdr:row>
                    <xdr:rowOff>30480</xdr:rowOff>
                  </from>
                  <to>
                    <xdr:col>0</xdr:col>
                    <xdr:colOff>220980</xdr:colOff>
                    <xdr:row>10</xdr:row>
                    <xdr:rowOff>175260</xdr:rowOff>
                  </to>
                </anchor>
              </controlPr>
            </control>
          </mc:Choice>
        </mc:AlternateContent>
        <mc:AlternateContent xmlns:mc="http://schemas.openxmlformats.org/markup-compatibility/2006">
          <mc:Choice Requires="x14">
            <control shapeId="10313" r:id="rId20" name="Button 106">
              <controlPr defaultSize="0" print="0" autoFill="0" autoPict="0" macro="[0]!Button97_Click">
                <anchor moveWithCells="1" sizeWithCells="1">
                  <from>
                    <xdr:col>0</xdr:col>
                    <xdr:colOff>76200</xdr:colOff>
                    <xdr:row>44</xdr:row>
                    <xdr:rowOff>30480</xdr:rowOff>
                  </from>
                  <to>
                    <xdr:col>0</xdr:col>
                    <xdr:colOff>213360</xdr:colOff>
                    <xdr:row>44</xdr:row>
                    <xdr:rowOff>175260</xdr:rowOff>
                  </to>
                </anchor>
              </controlPr>
            </control>
          </mc:Choice>
        </mc:AlternateContent>
        <mc:AlternateContent xmlns:mc="http://schemas.openxmlformats.org/markup-compatibility/2006">
          <mc:Choice Requires="x14">
            <control shapeId="10314" r:id="rId21" name="Button 107">
              <controlPr defaultSize="0" print="0" autoFill="0" autoPict="0" macro="[0]!Button97_Click">
                <anchor moveWithCells="1" sizeWithCells="1">
                  <from>
                    <xdr:col>0</xdr:col>
                    <xdr:colOff>76200</xdr:colOff>
                    <xdr:row>55</xdr:row>
                    <xdr:rowOff>30480</xdr:rowOff>
                  </from>
                  <to>
                    <xdr:col>0</xdr:col>
                    <xdr:colOff>213360</xdr:colOff>
                    <xdr:row>55</xdr:row>
                    <xdr:rowOff>175260</xdr:rowOff>
                  </to>
                </anchor>
              </controlPr>
            </control>
          </mc:Choice>
        </mc:AlternateContent>
        <mc:AlternateContent xmlns:mc="http://schemas.openxmlformats.org/markup-compatibility/2006">
          <mc:Choice Requires="x14">
            <control shapeId="10315" r:id="rId22" name="Button 108">
              <controlPr defaultSize="0" print="0" autoFill="0" autoPict="0" macro="[0]!Button97_Click">
                <anchor moveWithCells="1" sizeWithCells="1">
                  <from>
                    <xdr:col>0</xdr:col>
                    <xdr:colOff>76200</xdr:colOff>
                    <xdr:row>66</xdr:row>
                    <xdr:rowOff>22860</xdr:rowOff>
                  </from>
                  <to>
                    <xdr:col>0</xdr:col>
                    <xdr:colOff>213360</xdr:colOff>
                    <xdr:row>66</xdr:row>
                    <xdr:rowOff>152400</xdr:rowOff>
                  </to>
                </anchor>
              </controlPr>
            </control>
          </mc:Choice>
        </mc:AlternateContent>
        <mc:AlternateContent xmlns:mc="http://schemas.openxmlformats.org/markup-compatibility/2006">
          <mc:Choice Requires="x14">
            <control shapeId="10316" r:id="rId23" name="Button 109">
              <controlPr defaultSize="0" print="0" autoFill="0" autoPict="0" macro="[0]!Button97_Click">
                <anchor moveWithCells="1" sizeWithCells="1">
                  <from>
                    <xdr:col>0</xdr:col>
                    <xdr:colOff>76200</xdr:colOff>
                    <xdr:row>77</xdr:row>
                    <xdr:rowOff>30480</xdr:rowOff>
                  </from>
                  <to>
                    <xdr:col>0</xdr:col>
                    <xdr:colOff>213360</xdr:colOff>
                    <xdr:row>77</xdr:row>
                    <xdr:rowOff>175260</xdr:rowOff>
                  </to>
                </anchor>
              </controlPr>
            </control>
          </mc:Choice>
        </mc:AlternateContent>
        <mc:AlternateContent xmlns:mc="http://schemas.openxmlformats.org/markup-compatibility/2006">
          <mc:Choice Requires="x14">
            <control shapeId="10317" r:id="rId24" name="Button 77">
              <controlPr defaultSize="0" print="0" autoFill="0" autoPict="0" macro="[0]!Button98_Click">
                <anchor moveWithCells="1">
                  <from>
                    <xdr:col>0</xdr:col>
                    <xdr:colOff>22860</xdr:colOff>
                    <xdr:row>9</xdr:row>
                    <xdr:rowOff>22860</xdr:rowOff>
                  </from>
                  <to>
                    <xdr:col>1</xdr:col>
                    <xdr:colOff>0</xdr:colOff>
                    <xdr:row>9</xdr:row>
                    <xdr:rowOff>152400</xdr:rowOff>
                  </to>
                </anchor>
              </controlPr>
            </control>
          </mc:Choice>
        </mc:AlternateContent>
        <mc:AlternateContent xmlns:mc="http://schemas.openxmlformats.org/markup-compatibility/2006">
          <mc:Choice Requires="x14">
            <control shapeId="10319" r:id="rId25" name="Button 110">
              <controlPr defaultSize="0" print="0" autoFill="0" autoPict="0" macro="[0]!Button97_Click">
                <anchor moveWithCells="1" sizeWithCells="1">
                  <from>
                    <xdr:col>0</xdr:col>
                    <xdr:colOff>76200</xdr:colOff>
                    <xdr:row>88</xdr:row>
                    <xdr:rowOff>22860</xdr:rowOff>
                  </from>
                  <to>
                    <xdr:col>0</xdr:col>
                    <xdr:colOff>213360</xdr:colOff>
                    <xdr:row>88</xdr:row>
                    <xdr:rowOff>175260</xdr:rowOff>
                  </to>
                </anchor>
              </controlPr>
            </control>
          </mc:Choice>
        </mc:AlternateContent>
        <mc:AlternateContent xmlns:mc="http://schemas.openxmlformats.org/markup-compatibility/2006">
          <mc:Choice Requires="x14">
            <control shapeId="10320" r:id="rId26" name="Button 111">
              <controlPr defaultSize="0" print="0" autoFill="0" autoPict="0" macro="[0]!Button97_Click">
                <anchor moveWithCells="1" sizeWithCells="1">
                  <from>
                    <xdr:col>0</xdr:col>
                    <xdr:colOff>68580</xdr:colOff>
                    <xdr:row>99</xdr:row>
                    <xdr:rowOff>38100</xdr:rowOff>
                  </from>
                  <to>
                    <xdr:col>0</xdr:col>
                    <xdr:colOff>190500</xdr:colOff>
                    <xdr:row>99</xdr:row>
                    <xdr:rowOff>175260</xdr:rowOff>
                  </to>
                </anchor>
              </controlPr>
            </control>
          </mc:Choice>
        </mc:AlternateContent>
        <mc:AlternateContent xmlns:mc="http://schemas.openxmlformats.org/markup-compatibility/2006">
          <mc:Choice Requires="x14">
            <control shapeId="10321" r:id="rId27" name="Button 14">
              <controlPr defaultSize="0" print="0" autoFill="0" autoPict="0" macro="[0]!Button14_Click">
                <anchor moveWithCells="1" sizeWithCells="1">
                  <from>
                    <xdr:col>3</xdr:col>
                    <xdr:colOff>22860</xdr:colOff>
                    <xdr:row>110</xdr:row>
                    <xdr:rowOff>22860</xdr:rowOff>
                  </from>
                  <to>
                    <xdr:col>3</xdr:col>
                    <xdr:colOff>297180</xdr:colOff>
                    <xdr:row>111</xdr:row>
                    <xdr:rowOff>0</xdr:rowOff>
                  </to>
                </anchor>
              </controlPr>
            </control>
          </mc:Choice>
        </mc:AlternateContent>
        <mc:AlternateContent xmlns:mc="http://schemas.openxmlformats.org/markup-compatibility/2006">
          <mc:Choice Requires="x14">
            <control shapeId="10322" r:id="rId28" name="Button 82">
              <controlPr defaultSize="0" print="0" autoFill="0" autoPict="0" macro="[0]!Button97_Click">
                <anchor moveWithCells="1">
                  <from>
                    <xdr:col>0</xdr:col>
                    <xdr:colOff>99060</xdr:colOff>
                    <xdr:row>21</xdr:row>
                    <xdr:rowOff>30480</xdr:rowOff>
                  </from>
                  <to>
                    <xdr:col>0</xdr:col>
                    <xdr:colOff>220980</xdr:colOff>
                    <xdr:row>21</xdr:row>
                    <xdr:rowOff>175260</xdr:rowOff>
                  </to>
                </anchor>
              </controlPr>
            </control>
          </mc:Choice>
        </mc:AlternateContent>
        <mc:AlternateContent xmlns:mc="http://schemas.openxmlformats.org/markup-compatibility/2006">
          <mc:Choice Requires="x14">
            <control shapeId="10323" r:id="rId29" name="Button 83">
              <controlPr defaultSize="0" print="0" autoFill="0" autoPict="0" macro="[0]!Button97_Click">
                <anchor moveWithCells="1">
                  <from>
                    <xdr:col>0</xdr:col>
                    <xdr:colOff>99060</xdr:colOff>
                    <xdr:row>32</xdr:row>
                    <xdr:rowOff>30480</xdr:rowOff>
                  </from>
                  <to>
                    <xdr:col>0</xdr:col>
                    <xdr:colOff>220980</xdr:colOff>
                    <xdr:row>32</xdr:row>
                    <xdr:rowOff>175260</xdr:rowOff>
                  </to>
                </anchor>
              </controlPr>
            </control>
          </mc:Choice>
        </mc:AlternateContent>
        <mc:AlternateContent xmlns:mc="http://schemas.openxmlformats.org/markup-compatibility/2006">
          <mc:Choice Requires="x14">
            <control shapeId="10324" r:id="rId30" name="Button 84">
              <controlPr defaultSize="0" print="0" autoFill="0" autoPict="0" macro="[0]!Button98_Click">
                <anchor moveWithCells="1">
                  <from>
                    <xdr:col>0</xdr:col>
                    <xdr:colOff>0</xdr:colOff>
                    <xdr:row>43</xdr:row>
                    <xdr:rowOff>38100</xdr:rowOff>
                  </from>
                  <to>
                    <xdr:col>1</xdr:col>
                    <xdr:colOff>0</xdr:colOff>
                    <xdr:row>43</xdr:row>
                    <xdr:rowOff>175260</xdr:rowOff>
                  </to>
                </anchor>
              </controlPr>
            </control>
          </mc:Choice>
        </mc:AlternateContent>
        <mc:AlternateContent xmlns:mc="http://schemas.openxmlformats.org/markup-compatibility/2006">
          <mc:Choice Requires="x14">
            <control shapeId="10325" r:id="rId31" name="Button 85">
              <controlPr defaultSize="0" print="0" autoFill="0" autoPict="0" macro="[0]!Button148_Click">
                <anchor moveWithCells="1" sizeWithCells="1">
                  <from>
                    <xdr:col>3</xdr:col>
                    <xdr:colOff>22860</xdr:colOff>
                    <xdr:row>8</xdr:row>
                    <xdr:rowOff>22860</xdr:rowOff>
                  </from>
                  <to>
                    <xdr:col>3</xdr:col>
                    <xdr:colOff>297180</xdr:colOff>
                    <xdr:row>9</xdr:row>
                    <xdr:rowOff>0</xdr:rowOff>
                  </to>
                </anchor>
              </controlPr>
            </control>
          </mc:Choice>
        </mc:AlternateContent>
        <mc:AlternateContent xmlns:mc="http://schemas.openxmlformats.org/markup-compatibility/2006">
          <mc:Choice Requires="x14">
            <control shapeId="10326" r:id="rId32" name="Button 86">
              <controlPr defaultSize="0" print="0" autoFill="0" autoPict="0" macro="[0]!Button27_Click">
                <anchor moveWithCells="1" sizeWithCells="1">
                  <from>
                    <xdr:col>3</xdr:col>
                    <xdr:colOff>22860</xdr:colOff>
                    <xdr:row>21</xdr:row>
                    <xdr:rowOff>0</xdr:rowOff>
                  </from>
                  <to>
                    <xdr:col>4</xdr:col>
                    <xdr:colOff>0</xdr:colOff>
                    <xdr:row>21</xdr:row>
                    <xdr:rowOff>182880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6000000}">
          <x14:formula1>
            <xm:f>Data1!$K$2:$K$6</xm:f>
          </x14:formula1>
          <xm:sqref>E79:E88 E90:E99 E12:E21 E34:E43 E46:E55 E57:E66 E68:E77 E23:E32</xm:sqref>
        </x14:dataValidation>
        <x14:dataValidation type="list" allowBlank="1" showInputMessage="1" showErrorMessage="1" xr:uid="{00000000-0002-0000-0500-000007000000}">
          <x14:formula1>
            <xm:f>Data1!$L$2:$L$6</xm:f>
          </x14:formula1>
          <xm:sqref>E101:E110</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03">
    <pageSetUpPr fitToPage="1"/>
  </sheetPr>
  <dimension ref="A1:DH131"/>
  <sheetViews>
    <sheetView workbookViewId="0"/>
  </sheetViews>
  <sheetFormatPr defaultColWidth="0" defaultRowHeight="0" customHeight="1" zeroHeight="1"/>
  <cols>
    <col min="1" max="1" width="3.6640625" style="91" customWidth="1"/>
    <col min="2" max="2" width="6.5546875" customWidth="1"/>
    <col min="3" max="3" width="65.6640625" style="2" customWidth="1"/>
    <col min="4" max="4" width="4.5546875" customWidth="1"/>
    <col min="5" max="5" width="16" customWidth="1"/>
    <col min="6" max="7" width="16.33203125" customWidth="1"/>
    <col min="8" max="43" width="13.6640625" customWidth="1"/>
    <col min="44" max="107" width="13.6640625" hidden="1" customWidth="1"/>
    <col min="108" max="108" width="9.33203125" customWidth="1"/>
    <col min="109" max="109" width="9.33203125" style="45" hidden="1" customWidth="1"/>
    <col min="110" max="111" width="9.33203125" hidden="1" customWidth="1"/>
    <col min="112" max="112" width="13.6640625" hidden="1" customWidth="1"/>
  </cols>
  <sheetData>
    <row r="1" spans="1:112" ht="9" customHeight="1"/>
    <row r="2" spans="1:112" ht="14.4">
      <c r="B2" s="18" t="s">
        <v>164</v>
      </c>
      <c r="C2"/>
    </row>
    <row r="3" spans="1:112" ht="14.4">
      <c r="B3" s="179" t="str">
        <f>IF(INDEX(A4_pav,1,1)=0,"",INDEX(A4_pav,1,1))</f>
        <v/>
      </c>
      <c r="C3" s="180"/>
      <c r="D3" s="180"/>
      <c r="E3" s="181"/>
      <c r="F3" s="178"/>
      <c r="G3" s="2"/>
    </row>
    <row r="4" spans="1:112" ht="15" customHeight="1">
      <c r="B4" s="127"/>
      <c r="C4" s="127"/>
      <c r="D4" s="9"/>
      <c r="E4" s="190"/>
      <c r="F4" s="9"/>
    </row>
    <row r="5" spans="1:112" ht="14.4">
      <c r="B5" s="18" t="s">
        <v>202</v>
      </c>
      <c r="C5" s="127"/>
      <c r="F5" s="726" t="s">
        <v>31</v>
      </c>
      <c r="G5" s="727"/>
      <c r="H5" s="33">
        <v>0</v>
      </c>
      <c r="I5" s="33">
        <v>1</v>
      </c>
      <c r="J5" s="33">
        <v>2</v>
      </c>
      <c r="K5" s="33">
        <v>3</v>
      </c>
      <c r="L5" s="33">
        <v>4</v>
      </c>
      <c r="M5" s="33">
        <v>5</v>
      </c>
      <c r="N5" s="33">
        <v>6</v>
      </c>
      <c r="O5" s="33">
        <v>7</v>
      </c>
      <c r="P5" s="33">
        <v>8</v>
      </c>
      <c r="Q5" s="33">
        <v>9</v>
      </c>
      <c r="R5" s="33">
        <v>10</v>
      </c>
      <c r="S5" s="33">
        <v>11</v>
      </c>
      <c r="T5" s="33">
        <v>12</v>
      </c>
      <c r="U5" s="33">
        <v>13</v>
      </c>
      <c r="V5" s="33">
        <v>14</v>
      </c>
      <c r="W5" s="33">
        <v>15</v>
      </c>
      <c r="X5" s="33">
        <v>16</v>
      </c>
      <c r="Y5" s="33">
        <v>17</v>
      </c>
      <c r="Z5" s="33">
        <v>18</v>
      </c>
      <c r="AA5" s="33">
        <v>19</v>
      </c>
      <c r="AB5" s="33">
        <v>20</v>
      </c>
      <c r="AC5" s="33">
        <v>21</v>
      </c>
      <c r="AD5" s="33">
        <v>22</v>
      </c>
      <c r="AE5" s="33">
        <v>23</v>
      </c>
      <c r="AF5" s="33">
        <v>24</v>
      </c>
      <c r="AG5" s="33">
        <v>25</v>
      </c>
      <c r="AH5" s="33">
        <v>26</v>
      </c>
      <c r="AI5" s="33">
        <v>27</v>
      </c>
      <c r="AJ5" s="33">
        <v>28</v>
      </c>
      <c r="AK5" s="33">
        <v>29</v>
      </c>
      <c r="AL5" s="33">
        <v>30</v>
      </c>
      <c r="AM5" s="33">
        <v>31</v>
      </c>
      <c r="AN5" s="33">
        <v>32</v>
      </c>
      <c r="AO5" s="33">
        <v>33</v>
      </c>
      <c r="AP5" s="33">
        <v>34</v>
      </c>
      <c r="AQ5" s="33">
        <v>35</v>
      </c>
      <c r="AR5" s="33">
        <v>36</v>
      </c>
      <c r="AS5" s="33">
        <v>37</v>
      </c>
      <c r="AT5" s="33">
        <v>38</v>
      </c>
      <c r="AU5" s="33">
        <v>39</v>
      </c>
      <c r="AV5" s="33">
        <v>40</v>
      </c>
      <c r="AW5" s="33">
        <v>41</v>
      </c>
      <c r="AX5" s="33">
        <v>42</v>
      </c>
      <c r="AY5" s="33">
        <v>43</v>
      </c>
      <c r="AZ5" s="33">
        <v>44</v>
      </c>
      <c r="BA5" s="33">
        <v>45</v>
      </c>
      <c r="BB5" s="33">
        <v>46</v>
      </c>
      <c r="BC5" s="33">
        <v>47</v>
      </c>
      <c r="BD5" s="33">
        <v>48</v>
      </c>
      <c r="BE5" s="33">
        <v>49</v>
      </c>
      <c r="BF5" s="33">
        <v>50</v>
      </c>
      <c r="BG5" s="33">
        <v>51</v>
      </c>
      <c r="BH5" s="33">
        <v>52</v>
      </c>
      <c r="BI5" s="33">
        <v>53</v>
      </c>
      <c r="BJ5" s="33">
        <v>54</v>
      </c>
      <c r="BK5" s="33">
        <v>55</v>
      </c>
      <c r="BL5" s="33">
        <v>56</v>
      </c>
      <c r="BM5" s="33">
        <v>57</v>
      </c>
      <c r="BN5" s="33">
        <v>58</v>
      </c>
      <c r="BO5" s="33">
        <v>59</v>
      </c>
      <c r="BP5" s="33">
        <v>60</v>
      </c>
      <c r="BQ5" s="33">
        <v>61</v>
      </c>
      <c r="BR5" s="33">
        <v>62</v>
      </c>
      <c r="BS5" s="33">
        <v>63</v>
      </c>
      <c r="BT5" s="33">
        <v>64</v>
      </c>
      <c r="BU5" s="33">
        <v>65</v>
      </c>
      <c r="BV5" s="33">
        <v>66</v>
      </c>
      <c r="BW5" s="33">
        <v>67</v>
      </c>
      <c r="BX5" s="33">
        <v>68</v>
      </c>
      <c r="BY5" s="33">
        <v>69</v>
      </c>
      <c r="BZ5" s="33">
        <v>70</v>
      </c>
      <c r="CA5" s="33">
        <v>71</v>
      </c>
      <c r="CB5" s="33">
        <v>72</v>
      </c>
      <c r="CC5" s="33">
        <v>73</v>
      </c>
      <c r="CD5" s="33">
        <v>74</v>
      </c>
      <c r="CE5" s="33">
        <v>75</v>
      </c>
      <c r="CF5" s="33">
        <v>76</v>
      </c>
      <c r="CG5" s="33">
        <v>77</v>
      </c>
      <c r="CH5" s="33">
        <v>78</v>
      </c>
      <c r="CI5" s="33">
        <v>79</v>
      </c>
      <c r="CJ5" s="33">
        <v>80</v>
      </c>
      <c r="CK5" s="33">
        <v>81</v>
      </c>
      <c r="CL5" s="33">
        <v>82</v>
      </c>
      <c r="CM5" s="33">
        <v>83</v>
      </c>
      <c r="CN5" s="33">
        <v>84</v>
      </c>
      <c r="CO5" s="33">
        <v>85</v>
      </c>
      <c r="CP5" s="33">
        <v>86</v>
      </c>
      <c r="CQ5" s="33">
        <v>87</v>
      </c>
      <c r="CR5" s="33">
        <v>88</v>
      </c>
      <c r="CS5" s="33">
        <v>89</v>
      </c>
      <c r="CT5" s="33">
        <v>90</v>
      </c>
      <c r="CU5" s="33">
        <v>91</v>
      </c>
      <c r="CV5" s="33">
        <v>92</v>
      </c>
      <c r="CW5" s="33">
        <v>93</v>
      </c>
      <c r="CX5" s="33">
        <v>94</v>
      </c>
      <c r="CY5" s="33">
        <v>95</v>
      </c>
      <c r="CZ5" s="33">
        <v>96</v>
      </c>
      <c r="DA5" s="33">
        <v>97</v>
      </c>
      <c r="DB5" s="33">
        <v>98</v>
      </c>
      <c r="DC5" s="33">
        <v>99</v>
      </c>
    </row>
    <row r="6" spans="1:112" s="25" customFormat="1" ht="32.25" customHeight="1">
      <c r="A6" s="175"/>
      <c r="B6" s="12" t="s">
        <v>3</v>
      </c>
      <c r="C6" s="13" t="s">
        <v>159</v>
      </c>
      <c r="D6" s="13"/>
      <c r="E6" s="12" t="s">
        <v>206</v>
      </c>
      <c r="F6" s="13" t="s">
        <v>33</v>
      </c>
      <c r="G6" s="12" t="s">
        <v>32</v>
      </c>
      <c r="H6" s="12" t="str">
        <f ca="1">IF(PVP="",TEXT(TODAY(),"yyyy"),TEXT(PVP,"yyyy"))</f>
        <v>2022</v>
      </c>
      <c r="I6" s="12">
        <f ca="1">$H$6+I5</f>
        <v>2023</v>
      </c>
      <c r="J6" s="12">
        <f t="shared" ref="J6:BU6" ca="1" si="0">$H$6+J5</f>
        <v>2024</v>
      </c>
      <c r="K6" s="12">
        <f t="shared" ca="1" si="0"/>
        <v>2025</v>
      </c>
      <c r="L6" s="12">
        <f t="shared" ca="1" si="0"/>
        <v>2026</v>
      </c>
      <c r="M6" s="12">
        <f t="shared" ca="1" si="0"/>
        <v>2027</v>
      </c>
      <c r="N6" s="12">
        <f t="shared" ca="1" si="0"/>
        <v>2028</v>
      </c>
      <c r="O6" s="12">
        <f t="shared" ca="1" si="0"/>
        <v>2029</v>
      </c>
      <c r="P6" s="12">
        <f t="shared" ca="1" si="0"/>
        <v>2030</v>
      </c>
      <c r="Q6" s="12">
        <f t="shared" ca="1" si="0"/>
        <v>2031</v>
      </c>
      <c r="R6" s="12">
        <f t="shared" ca="1" si="0"/>
        <v>2032</v>
      </c>
      <c r="S6" s="12">
        <f t="shared" ca="1" si="0"/>
        <v>2033</v>
      </c>
      <c r="T6" s="12">
        <f t="shared" ca="1" si="0"/>
        <v>2034</v>
      </c>
      <c r="U6" s="12">
        <f t="shared" ca="1" si="0"/>
        <v>2035</v>
      </c>
      <c r="V6" s="12">
        <f t="shared" ca="1" si="0"/>
        <v>2036</v>
      </c>
      <c r="W6" s="12">
        <f t="shared" ca="1" si="0"/>
        <v>2037</v>
      </c>
      <c r="X6" s="12">
        <f t="shared" ca="1" si="0"/>
        <v>2038</v>
      </c>
      <c r="Y6" s="12">
        <f t="shared" ca="1" si="0"/>
        <v>2039</v>
      </c>
      <c r="Z6" s="12">
        <f t="shared" ca="1" si="0"/>
        <v>2040</v>
      </c>
      <c r="AA6" s="12">
        <f t="shared" ca="1" si="0"/>
        <v>2041</v>
      </c>
      <c r="AB6" s="12">
        <f t="shared" ca="1" si="0"/>
        <v>2042</v>
      </c>
      <c r="AC6" s="12">
        <f t="shared" ca="1" si="0"/>
        <v>2043</v>
      </c>
      <c r="AD6" s="12">
        <f t="shared" ca="1" si="0"/>
        <v>2044</v>
      </c>
      <c r="AE6" s="12">
        <f t="shared" ca="1" si="0"/>
        <v>2045</v>
      </c>
      <c r="AF6" s="12">
        <f t="shared" ca="1" si="0"/>
        <v>2046</v>
      </c>
      <c r="AG6" s="12">
        <f t="shared" ca="1" si="0"/>
        <v>2047</v>
      </c>
      <c r="AH6" s="12">
        <f t="shared" ca="1" si="0"/>
        <v>2048</v>
      </c>
      <c r="AI6" s="12">
        <f t="shared" ca="1" si="0"/>
        <v>2049</v>
      </c>
      <c r="AJ6" s="12">
        <f t="shared" ca="1" si="0"/>
        <v>2050</v>
      </c>
      <c r="AK6" s="12">
        <f t="shared" ca="1" si="0"/>
        <v>2051</v>
      </c>
      <c r="AL6" s="12">
        <f t="shared" ca="1" si="0"/>
        <v>2052</v>
      </c>
      <c r="AM6" s="12">
        <f t="shared" ca="1" si="0"/>
        <v>2053</v>
      </c>
      <c r="AN6" s="12">
        <f t="shared" ca="1" si="0"/>
        <v>2054</v>
      </c>
      <c r="AO6" s="12">
        <f t="shared" ca="1" si="0"/>
        <v>2055</v>
      </c>
      <c r="AP6" s="12">
        <f t="shared" ca="1" si="0"/>
        <v>2056</v>
      </c>
      <c r="AQ6" s="12">
        <f t="shared" ca="1" si="0"/>
        <v>2057</v>
      </c>
      <c r="AR6" s="12">
        <f t="shared" ca="1" si="0"/>
        <v>2058</v>
      </c>
      <c r="AS6" s="12">
        <f t="shared" ca="1" si="0"/>
        <v>2059</v>
      </c>
      <c r="AT6" s="12">
        <f t="shared" ca="1" si="0"/>
        <v>2060</v>
      </c>
      <c r="AU6" s="12">
        <f t="shared" ca="1" si="0"/>
        <v>2061</v>
      </c>
      <c r="AV6" s="12">
        <f t="shared" ca="1" si="0"/>
        <v>2062</v>
      </c>
      <c r="AW6" s="12">
        <f t="shared" ca="1" si="0"/>
        <v>2063</v>
      </c>
      <c r="AX6" s="12">
        <f t="shared" ca="1" si="0"/>
        <v>2064</v>
      </c>
      <c r="AY6" s="12">
        <f t="shared" ca="1" si="0"/>
        <v>2065</v>
      </c>
      <c r="AZ6" s="12">
        <f t="shared" ca="1" si="0"/>
        <v>2066</v>
      </c>
      <c r="BA6" s="12">
        <f t="shared" ca="1" si="0"/>
        <v>2067</v>
      </c>
      <c r="BB6" s="12">
        <f t="shared" ca="1" si="0"/>
        <v>2068</v>
      </c>
      <c r="BC6" s="12">
        <f t="shared" ca="1" si="0"/>
        <v>2069</v>
      </c>
      <c r="BD6" s="12">
        <f t="shared" ca="1" si="0"/>
        <v>2070</v>
      </c>
      <c r="BE6" s="12">
        <f t="shared" ca="1" si="0"/>
        <v>2071</v>
      </c>
      <c r="BF6" s="12">
        <f t="shared" ca="1" si="0"/>
        <v>2072</v>
      </c>
      <c r="BG6" s="12">
        <f t="shared" ca="1" si="0"/>
        <v>2073</v>
      </c>
      <c r="BH6" s="12">
        <f t="shared" ca="1" si="0"/>
        <v>2074</v>
      </c>
      <c r="BI6" s="12">
        <f t="shared" ca="1" si="0"/>
        <v>2075</v>
      </c>
      <c r="BJ6" s="12">
        <f t="shared" ca="1" si="0"/>
        <v>2076</v>
      </c>
      <c r="BK6" s="12">
        <f t="shared" ca="1" si="0"/>
        <v>2077</v>
      </c>
      <c r="BL6" s="12">
        <f t="shared" ca="1" si="0"/>
        <v>2078</v>
      </c>
      <c r="BM6" s="12">
        <f t="shared" ca="1" si="0"/>
        <v>2079</v>
      </c>
      <c r="BN6" s="12">
        <f t="shared" ca="1" si="0"/>
        <v>2080</v>
      </c>
      <c r="BO6" s="12">
        <f t="shared" ca="1" si="0"/>
        <v>2081</v>
      </c>
      <c r="BP6" s="12">
        <f t="shared" ca="1" si="0"/>
        <v>2082</v>
      </c>
      <c r="BQ6" s="12">
        <f t="shared" ca="1" si="0"/>
        <v>2083</v>
      </c>
      <c r="BR6" s="12">
        <f t="shared" ca="1" si="0"/>
        <v>2084</v>
      </c>
      <c r="BS6" s="12">
        <f t="shared" ca="1" si="0"/>
        <v>2085</v>
      </c>
      <c r="BT6" s="12">
        <f t="shared" ca="1" si="0"/>
        <v>2086</v>
      </c>
      <c r="BU6" s="12">
        <f t="shared" ca="1" si="0"/>
        <v>2087</v>
      </c>
      <c r="BV6" s="12">
        <f t="shared" ref="BV6:DC6" ca="1" si="1">$H$6+BV5</f>
        <v>2088</v>
      </c>
      <c r="BW6" s="12">
        <f t="shared" ca="1" si="1"/>
        <v>2089</v>
      </c>
      <c r="BX6" s="12">
        <f t="shared" ca="1" si="1"/>
        <v>2090</v>
      </c>
      <c r="BY6" s="12">
        <f t="shared" ca="1" si="1"/>
        <v>2091</v>
      </c>
      <c r="BZ6" s="12">
        <f t="shared" ca="1" si="1"/>
        <v>2092</v>
      </c>
      <c r="CA6" s="12">
        <f t="shared" ca="1" si="1"/>
        <v>2093</v>
      </c>
      <c r="CB6" s="12">
        <f t="shared" ca="1" si="1"/>
        <v>2094</v>
      </c>
      <c r="CC6" s="12">
        <f t="shared" ca="1" si="1"/>
        <v>2095</v>
      </c>
      <c r="CD6" s="12">
        <f t="shared" ca="1" si="1"/>
        <v>2096</v>
      </c>
      <c r="CE6" s="12">
        <f t="shared" ca="1" si="1"/>
        <v>2097</v>
      </c>
      <c r="CF6" s="12">
        <f t="shared" ca="1" si="1"/>
        <v>2098</v>
      </c>
      <c r="CG6" s="12">
        <f t="shared" ca="1" si="1"/>
        <v>2099</v>
      </c>
      <c r="CH6" s="12">
        <f t="shared" ca="1" si="1"/>
        <v>2100</v>
      </c>
      <c r="CI6" s="12">
        <f t="shared" ca="1" si="1"/>
        <v>2101</v>
      </c>
      <c r="CJ6" s="12">
        <f t="shared" ca="1" si="1"/>
        <v>2102</v>
      </c>
      <c r="CK6" s="12">
        <f t="shared" ca="1" si="1"/>
        <v>2103</v>
      </c>
      <c r="CL6" s="12">
        <f t="shared" ca="1" si="1"/>
        <v>2104</v>
      </c>
      <c r="CM6" s="12">
        <f t="shared" ca="1" si="1"/>
        <v>2105</v>
      </c>
      <c r="CN6" s="12">
        <f t="shared" ca="1" si="1"/>
        <v>2106</v>
      </c>
      <c r="CO6" s="12">
        <f t="shared" ca="1" si="1"/>
        <v>2107</v>
      </c>
      <c r="CP6" s="12">
        <f t="shared" ca="1" si="1"/>
        <v>2108</v>
      </c>
      <c r="CQ6" s="12">
        <f t="shared" ca="1" si="1"/>
        <v>2109</v>
      </c>
      <c r="CR6" s="12">
        <f t="shared" ca="1" si="1"/>
        <v>2110</v>
      </c>
      <c r="CS6" s="12">
        <f t="shared" ca="1" si="1"/>
        <v>2111</v>
      </c>
      <c r="CT6" s="12">
        <f t="shared" ca="1" si="1"/>
        <v>2112</v>
      </c>
      <c r="CU6" s="12">
        <f t="shared" ca="1" si="1"/>
        <v>2113</v>
      </c>
      <c r="CV6" s="12">
        <f t="shared" ca="1" si="1"/>
        <v>2114</v>
      </c>
      <c r="CW6" s="12">
        <f t="shared" ca="1" si="1"/>
        <v>2115</v>
      </c>
      <c r="CX6" s="12">
        <f t="shared" ca="1" si="1"/>
        <v>2116</v>
      </c>
      <c r="CY6" s="12">
        <f t="shared" ca="1" si="1"/>
        <v>2117</v>
      </c>
      <c r="CZ6" s="12">
        <f t="shared" ca="1" si="1"/>
        <v>2118</v>
      </c>
      <c r="DA6" s="12">
        <f t="shared" ca="1" si="1"/>
        <v>2119</v>
      </c>
      <c r="DB6" s="12">
        <f t="shared" ca="1" si="1"/>
        <v>2120</v>
      </c>
      <c r="DC6" s="12">
        <f t="shared" ca="1" si="1"/>
        <v>2121</v>
      </c>
      <c r="DE6" s="46">
        <f>SUM(DE7:DE117)</f>
        <v>0</v>
      </c>
      <c r="DF6" s="46">
        <f>SUM(DF7:DF117)</f>
        <v>0</v>
      </c>
      <c r="DG6" s="25" t="s">
        <v>227</v>
      </c>
      <c r="DH6" s="25" t="s">
        <v>249</v>
      </c>
    </row>
    <row r="7" spans="1:112" ht="14.4">
      <c r="B7" s="5" t="s">
        <v>16</v>
      </c>
      <c r="C7" s="15" t="s">
        <v>38</v>
      </c>
      <c r="D7" s="5"/>
      <c r="E7" s="5"/>
      <c r="F7" s="34">
        <f>F8+F9+F89-F100+F111</f>
        <v>0</v>
      </c>
      <c r="G7" s="34">
        <f>SUMIF($H$5:$DC$5,"&lt;="&amp;PAL,$H7:$DC7)</f>
        <v>0</v>
      </c>
      <c r="H7" s="34">
        <f>H8+H9+H89-H100-H111</f>
        <v>0</v>
      </c>
      <c r="I7" s="34">
        <f t="shared" ref="I7:BT7" si="2">I8+I9+I89-I100-I111</f>
        <v>0</v>
      </c>
      <c r="J7" s="34">
        <f t="shared" si="2"/>
        <v>0</v>
      </c>
      <c r="K7" s="34">
        <f t="shared" si="2"/>
        <v>0</v>
      </c>
      <c r="L7" s="34">
        <f t="shared" si="2"/>
        <v>0</v>
      </c>
      <c r="M7" s="34">
        <f t="shared" si="2"/>
        <v>0</v>
      </c>
      <c r="N7" s="34">
        <f t="shared" si="2"/>
        <v>0</v>
      </c>
      <c r="O7" s="34">
        <f t="shared" si="2"/>
        <v>0</v>
      </c>
      <c r="P7" s="34">
        <f t="shared" si="2"/>
        <v>0</v>
      </c>
      <c r="Q7" s="34">
        <f t="shared" si="2"/>
        <v>0</v>
      </c>
      <c r="R7" s="34">
        <f t="shared" si="2"/>
        <v>0</v>
      </c>
      <c r="S7" s="34">
        <f t="shared" si="2"/>
        <v>0</v>
      </c>
      <c r="T7" s="34">
        <f t="shared" si="2"/>
        <v>0</v>
      </c>
      <c r="U7" s="34">
        <f t="shared" si="2"/>
        <v>0</v>
      </c>
      <c r="V7" s="34">
        <f t="shared" si="2"/>
        <v>0</v>
      </c>
      <c r="W7" s="34">
        <f t="shared" si="2"/>
        <v>0</v>
      </c>
      <c r="X7" s="34">
        <f t="shared" si="2"/>
        <v>0</v>
      </c>
      <c r="Y7" s="34">
        <f t="shared" si="2"/>
        <v>0</v>
      </c>
      <c r="Z7" s="34">
        <f t="shared" si="2"/>
        <v>0</v>
      </c>
      <c r="AA7" s="34">
        <f t="shared" si="2"/>
        <v>0</v>
      </c>
      <c r="AB7" s="34">
        <f t="shared" si="2"/>
        <v>0</v>
      </c>
      <c r="AC7" s="34">
        <f t="shared" si="2"/>
        <v>0</v>
      </c>
      <c r="AD7" s="34">
        <f t="shared" si="2"/>
        <v>0</v>
      </c>
      <c r="AE7" s="34">
        <f t="shared" si="2"/>
        <v>0</v>
      </c>
      <c r="AF7" s="34">
        <f t="shared" si="2"/>
        <v>0</v>
      </c>
      <c r="AG7" s="34">
        <f t="shared" si="2"/>
        <v>0</v>
      </c>
      <c r="AH7" s="34">
        <f t="shared" si="2"/>
        <v>0</v>
      </c>
      <c r="AI7" s="34">
        <f t="shared" si="2"/>
        <v>0</v>
      </c>
      <c r="AJ7" s="34">
        <f t="shared" si="2"/>
        <v>0</v>
      </c>
      <c r="AK7" s="34">
        <f t="shared" si="2"/>
        <v>0</v>
      </c>
      <c r="AL7" s="34">
        <f t="shared" si="2"/>
        <v>0</v>
      </c>
      <c r="AM7" s="34">
        <f t="shared" si="2"/>
        <v>0</v>
      </c>
      <c r="AN7" s="34">
        <f t="shared" si="2"/>
        <v>0</v>
      </c>
      <c r="AO7" s="34">
        <f t="shared" si="2"/>
        <v>0</v>
      </c>
      <c r="AP7" s="34">
        <f t="shared" si="2"/>
        <v>0</v>
      </c>
      <c r="AQ7" s="34">
        <f t="shared" si="2"/>
        <v>0</v>
      </c>
      <c r="AR7" s="34">
        <f t="shared" si="2"/>
        <v>0</v>
      </c>
      <c r="AS7" s="34">
        <f t="shared" si="2"/>
        <v>0</v>
      </c>
      <c r="AT7" s="34">
        <f t="shared" si="2"/>
        <v>0</v>
      </c>
      <c r="AU7" s="34">
        <f t="shared" si="2"/>
        <v>0</v>
      </c>
      <c r="AV7" s="34">
        <f t="shared" si="2"/>
        <v>0</v>
      </c>
      <c r="AW7" s="34">
        <f t="shared" si="2"/>
        <v>0</v>
      </c>
      <c r="AX7" s="34">
        <f t="shared" si="2"/>
        <v>0</v>
      </c>
      <c r="AY7" s="34">
        <f t="shared" si="2"/>
        <v>0</v>
      </c>
      <c r="AZ7" s="34">
        <f t="shared" si="2"/>
        <v>0</v>
      </c>
      <c r="BA7" s="34">
        <f t="shared" si="2"/>
        <v>0</v>
      </c>
      <c r="BB7" s="34">
        <f t="shared" si="2"/>
        <v>0</v>
      </c>
      <c r="BC7" s="34">
        <f t="shared" si="2"/>
        <v>0</v>
      </c>
      <c r="BD7" s="34">
        <f t="shared" si="2"/>
        <v>0</v>
      </c>
      <c r="BE7" s="34">
        <f t="shared" si="2"/>
        <v>0</v>
      </c>
      <c r="BF7" s="34">
        <f t="shared" si="2"/>
        <v>0</v>
      </c>
      <c r="BG7" s="34">
        <f t="shared" si="2"/>
        <v>0</v>
      </c>
      <c r="BH7" s="34">
        <f t="shared" si="2"/>
        <v>0</v>
      </c>
      <c r="BI7" s="34">
        <f t="shared" si="2"/>
        <v>0</v>
      </c>
      <c r="BJ7" s="34">
        <f t="shared" si="2"/>
        <v>0</v>
      </c>
      <c r="BK7" s="34">
        <f t="shared" si="2"/>
        <v>0</v>
      </c>
      <c r="BL7" s="34">
        <f t="shared" si="2"/>
        <v>0</v>
      </c>
      <c r="BM7" s="34">
        <f t="shared" si="2"/>
        <v>0</v>
      </c>
      <c r="BN7" s="34">
        <f t="shared" si="2"/>
        <v>0</v>
      </c>
      <c r="BO7" s="34">
        <f t="shared" si="2"/>
        <v>0</v>
      </c>
      <c r="BP7" s="34">
        <f t="shared" si="2"/>
        <v>0</v>
      </c>
      <c r="BQ7" s="34">
        <f t="shared" si="2"/>
        <v>0</v>
      </c>
      <c r="BR7" s="34">
        <f t="shared" si="2"/>
        <v>0</v>
      </c>
      <c r="BS7" s="34">
        <f t="shared" si="2"/>
        <v>0</v>
      </c>
      <c r="BT7" s="34">
        <f t="shared" si="2"/>
        <v>0</v>
      </c>
      <c r="BU7" s="34">
        <f t="shared" ref="BU7:DC7" si="3">BU8+BU9+BU89-BU100-BU111</f>
        <v>0</v>
      </c>
      <c r="BV7" s="34">
        <f t="shared" si="3"/>
        <v>0</v>
      </c>
      <c r="BW7" s="34">
        <f t="shared" si="3"/>
        <v>0</v>
      </c>
      <c r="BX7" s="34">
        <f t="shared" si="3"/>
        <v>0</v>
      </c>
      <c r="BY7" s="34">
        <f t="shared" si="3"/>
        <v>0</v>
      </c>
      <c r="BZ7" s="34">
        <f t="shared" si="3"/>
        <v>0</v>
      </c>
      <c r="CA7" s="34">
        <f t="shared" si="3"/>
        <v>0</v>
      </c>
      <c r="CB7" s="34">
        <f t="shared" si="3"/>
        <v>0</v>
      </c>
      <c r="CC7" s="34">
        <f t="shared" si="3"/>
        <v>0</v>
      </c>
      <c r="CD7" s="34">
        <f t="shared" si="3"/>
        <v>0</v>
      </c>
      <c r="CE7" s="34">
        <f t="shared" si="3"/>
        <v>0</v>
      </c>
      <c r="CF7" s="34">
        <f t="shared" si="3"/>
        <v>0</v>
      </c>
      <c r="CG7" s="34">
        <f t="shared" si="3"/>
        <v>0</v>
      </c>
      <c r="CH7" s="34">
        <f t="shared" si="3"/>
        <v>0</v>
      </c>
      <c r="CI7" s="34">
        <f t="shared" si="3"/>
        <v>0</v>
      </c>
      <c r="CJ7" s="34">
        <f t="shared" si="3"/>
        <v>0</v>
      </c>
      <c r="CK7" s="34">
        <f t="shared" si="3"/>
        <v>0</v>
      </c>
      <c r="CL7" s="34">
        <f t="shared" si="3"/>
        <v>0</v>
      </c>
      <c r="CM7" s="34">
        <f t="shared" si="3"/>
        <v>0</v>
      </c>
      <c r="CN7" s="34">
        <f t="shared" si="3"/>
        <v>0</v>
      </c>
      <c r="CO7" s="34">
        <f t="shared" si="3"/>
        <v>0</v>
      </c>
      <c r="CP7" s="34">
        <f t="shared" si="3"/>
        <v>0</v>
      </c>
      <c r="CQ7" s="34">
        <f t="shared" si="3"/>
        <v>0</v>
      </c>
      <c r="CR7" s="34">
        <f t="shared" si="3"/>
        <v>0</v>
      </c>
      <c r="CS7" s="34">
        <f t="shared" si="3"/>
        <v>0</v>
      </c>
      <c r="CT7" s="34">
        <f t="shared" si="3"/>
        <v>0</v>
      </c>
      <c r="CU7" s="34">
        <f t="shared" si="3"/>
        <v>0</v>
      </c>
      <c r="CV7" s="34">
        <f t="shared" si="3"/>
        <v>0</v>
      </c>
      <c r="CW7" s="34">
        <f t="shared" si="3"/>
        <v>0</v>
      </c>
      <c r="CX7" s="34">
        <f t="shared" si="3"/>
        <v>0</v>
      </c>
      <c r="CY7" s="34">
        <f t="shared" si="3"/>
        <v>0</v>
      </c>
      <c r="CZ7" s="34">
        <f t="shared" si="3"/>
        <v>0</v>
      </c>
      <c r="DA7" s="34">
        <f t="shared" si="3"/>
        <v>0</v>
      </c>
      <c r="DB7" s="34">
        <f t="shared" si="3"/>
        <v>0</v>
      </c>
      <c r="DC7" s="34">
        <f t="shared" si="3"/>
        <v>0</v>
      </c>
      <c r="DF7" s="45">
        <f t="shared" ref="DF7:DF11" si="4">COUNTIF($H7:$DC7,"&lt;&gt;0")</f>
        <v>0</v>
      </c>
    </row>
    <row r="8" spans="1:112" ht="14.4">
      <c r="B8" s="5" t="s">
        <v>18</v>
      </c>
      <c r="C8" s="15" t="s">
        <v>157</v>
      </c>
      <c r="D8" s="15"/>
      <c r="E8" s="3"/>
      <c r="F8" s="11">
        <f>SUM(F20,F31,F42,F54,F65,F76,F87)</f>
        <v>0</v>
      </c>
      <c r="G8" s="34">
        <f>SUMIF($H$5:$DC$5,"&lt;="&amp;PAL,$H8:$DC8)</f>
        <v>0</v>
      </c>
      <c r="H8" s="11">
        <f>SUM(H20,H31,H42,H54,H65,H76,H87)</f>
        <v>0</v>
      </c>
      <c r="I8" s="11">
        <f t="shared" ref="I8:BT8" si="5">SUM(I20,I31,I42,I54,I65,I76,I87)</f>
        <v>0</v>
      </c>
      <c r="J8" s="11">
        <f t="shared" si="5"/>
        <v>0</v>
      </c>
      <c r="K8" s="11">
        <f t="shared" si="5"/>
        <v>0</v>
      </c>
      <c r="L8" s="11">
        <f t="shared" si="5"/>
        <v>0</v>
      </c>
      <c r="M8" s="11">
        <f t="shared" si="5"/>
        <v>0</v>
      </c>
      <c r="N8" s="11">
        <f t="shared" si="5"/>
        <v>0</v>
      </c>
      <c r="O8" s="11">
        <f t="shared" si="5"/>
        <v>0</v>
      </c>
      <c r="P8" s="11">
        <f t="shared" si="5"/>
        <v>0</v>
      </c>
      <c r="Q8" s="11">
        <f t="shared" si="5"/>
        <v>0</v>
      </c>
      <c r="R8" s="11">
        <f t="shared" si="5"/>
        <v>0</v>
      </c>
      <c r="S8" s="11">
        <f t="shared" si="5"/>
        <v>0</v>
      </c>
      <c r="T8" s="11">
        <f t="shared" si="5"/>
        <v>0</v>
      </c>
      <c r="U8" s="11">
        <f t="shared" si="5"/>
        <v>0</v>
      </c>
      <c r="V8" s="11">
        <f t="shared" si="5"/>
        <v>0</v>
      </c>
      <c r="W8" s="11">
        <f t="shared" si="5"/>
        <v>0</v>
      </c>
      <c r="X8" s="11">
        <f t="shared" si="5"/>
        <v>0</v>
      </c>
      <c r="Y8" s="11">
        <f t="shared" si="5"/>
        <v>0</v>
      </c>
      <c r="Z8" s="11">
        <f t="shared" si="5"/>
        <v>0</v>
      </c>
      <c r="AA8" s="11">
        <f t="shared" si="5"/>
        <v>0</v>
      </c>
      <c r="AB8" s="11">
        <f t="shared" si="5"/>
        <v>0</v>
      </c>
      <c r="AC8" s="11">
        <f t="shared" si="5"/>
        <v>0</v>
      </c>
      <c r="AD8" s="11">
        <f t="shared" si="5"/>
        <v>0</v>
      </c>
      <c r="AE8" s="11">
        <f t="shared" si="5"/>
        <v>0</v>
      </c>
      <c r="AF8" s="11">
        <f t="shared" si="5"/>
        <v>0</v>
      </c>
      <c r="AG8" s="11">
        <f t="shared" si="5"/>
        <v>0</v>
      </c>
      <c r="AH8" s="11">
        <f t="shared" si="5"/>
        <v>0</v>
      </c>
      <c r="AI8" s="11">
        <f t="shared" si="5"/>
        <v>0</v>
      </c>
      <c r="AJ8" s="11">
        <f t="shared" si="5"/>
        <v>0</v>
      </c>
      <c r="AK8" s="11">
        <f t="shared" si="5"/>
        <v>0</v>
      </c>
      <c r="AL8" s="11">
        <f t="shared" si="5"/>
        <v>0</v>
      </c>
      <c r="AM8" s="11">
        <f t="shared" si="5"/>
        <v>0</v>
      </c>
      <c r="AN8" s="11">
        <f t="shared" si="5"/>
        <v>0</v>
      </c>
      <c r="AO8" s="11">
        <f t="shared" si="5"/>
        <v>0</v>
      </c>
      <c r="AP8" s="11">
        <f t="shared" si="5"/>
        <v>0</v>
      </c>
      <c r="AQ8" s="11">
        <f t="shared" si="5"/>
        <v>0</v>
      </c>
      <c r="AR8" s="11">
        <f t="shared" si="5"/>
        <v>0</v>
      </c>
      <c r="AS8" s="11">
        <f t="shared" si="5"/>
        <v>0</v>
      </c>
      <c r="AT8" s="11">
        <f t="shared" si="5"/>
        <v>0</v>
      </c>
      <c r="AU8" s="11">
        <f t="shared" si="5"/>
        <v>0</v>
      </c>
      <c r="AV8" s="11">
        <f t="shared" si="5"/>
        <v>0</v>
      </c>
      <c r="AW8" s="11">
        <f t="shared" si="5"/>
        <v>0</v>
      </c>
      <c r="AX8" s="11">
        <f t="shared" si="5"/>
        <v>0</v>
      </c>
      <c r="AY8" s="11">
        <f t="shared" si="5"/>
        <v>0</v>
      </c>
      <c r="AZ8" s="11">
        <f t="shared" si="5"/>
        <v>0</v>
      </c>
      <c r="BA8" s="11">
        <f t="shared" si="5"/>
        <v>0</v>
      </c>
      <c r="BB8" s="11">
        <f t="shared" si="5"/>
        <v>0</v>
      </c>
      <c r="BC8" s="11">
        <f t="shared" si="5"/>
        <v>0</v>
      </c>
      <c r="BD8" s="11">
        <f t="shared" si="5"/>
        <v>0</v>
      </c>
      <c r="BE8" s="11">
        <f t="shared" si="5"/>
        <v>0</v>
      </c>
      <c r="BF8" s="11">
        <f t="shared" si="5"/>
        <v>0</v>
      </c>
      <c r="BG8" s="11">
        <f t="shared" si="5"/>
        <v>0</v>
      </c>
      <c r="BH8" s="11">
        <f t="shared" si="5"/>
        <v>0</v>
      </c>
      <c r="BI8" s="11">
        <f t="shared" si="5"/>
        <v>0</v>
      </c>
      <c r="BJ8" s="11">
        <f t="shared" si="5"/>
        <v>0</v>
      </c>
      <c r="BK8" s="11">
        <f t="shared" si="5"/>
        <v>0</v>
      </c>
      <c r="BL8" s="11">
        <f t="shared" si="5"/>
        <v>0</v>
      </c>
      <c r="BM8" s="11">
        <f t="shared" si="5"/>
        <v>0</v>
      </c>
      <c r="BN8" s="11">
        <f t="shared" si="5"/>
        <v>0</v>
      </c>
      <c r="BO8" s="11">
        <f t="shared" si="5"/>
        <v>0</v>
      </c>
      <c r="BP8" s="11">
        <f t="shared" si="5"/>
        <v>0</v>
      </c>
      <c r="BQ8" s="11">
        <f t="shared" si="5"/>
        <v>0</v>
      </c>
      <c r="BR8" s="11">
        <f t="shared" si="5"/>
        <v>0</v>
      </c>
      <c r="BS8" s="11">
        <f t="shared" si="5"/>
        <v>0</v>
      </c>
      <c r="BT8" s="11">
        <f t="shared" si="5"/>
        <v>0</v>
      </c>
      <c r="BU8" s="11">
        <f t="shared" ref="BU8:DC8" si="6">SUM(BU20,BU31,BU42,BU54,BU65,BU76,BU87)</f>
        <v>0</v>
      </c>
      <c r="BV8" s="11">
        <f t="shared" si="6"/>
        <v>0</v>
      </c>
      <c r="BW8" s="11">
        <f t="shared" si="6"/>
        <v>0</v>
      </c>
      <c r="BX8" s="11">
        <f t="shared" si="6"/>
        <v>0</v>
      </c>
      <c r="BY8" s="11">
        <f t="shared" si="6"/>
        <v>0</v>
      </c>
      <c r="BZ8" s="11">
        <f t="shared" si="6"/>
        <v>0</v>
      </c>
      <c r="CA8" s="11">
        <f t="shared" si="6"/>
        <v>0</v>
      </c>
      <c r="CB8" s="11">
        <f t="shared" si="6"/>
        <v>0</v>
      </c>
      <c r="CC8" s="11">
        <f t="shared" si="6"/>
        <v>0</v>
      </c>
      <c r="CD8" s="11">
        <f t="shared" si="6"/>
        <v>0</v>
      </c>
      <c r="CE8" s="11">
        <f t="shared" si="6"/>
        <v>0</v>
      </c>
      <c r="CF8" s="11">
        <f t="shared" si="6"/>
        <v>0</v>
      </c>
      <c r="CG8" s="11">
        <f t="shared" si="6"/>
        <v>0</v>
      </c>
      <c r="CH8" s="11">
        <f t="shared" si="6"/>
        <v>0</v>
      </c>
      <c r="CI8" s="11">
        <f t="shared" si="6"/>
        <v>0</v>
      </c>
      <c r="CJ8" s="11">
        <f t="shared" si="6"/>
        <v>0</v>
      </c>
      <c r="CK8" s="11">
        <f t="shared" si="6"/>
        <v>0</v>
      </c>
      <c r="CL8" s="11">
        <f t="shared" si="6"/>
        <v>0</v>
      </c>
      <c r="CM8" s="11">
        <f t="shared" si="6"/>
        <v>0</v>
      </c>
      <c r="CN8" s="11">
        <f t="shared" si="6"/>
        <v>0</v>
      </c>
      <c r="CO8" s="11">
        <f t="shared" si="6"/>
        <v>0</v>
      </c>
      <c r="CP8" s="11">
        <f t="shared" si="6"/>
        <v>0</v>
      </c>
      <c r="CQ8" s="11">
        <f t="shared" si="6"/>
        <v>0</v>
      </c>
      <c r="CR8" s="11">
        <f t="shared" si="6"/>
        <v>0</v>
      </c>
      <c r="CS8" s="11">
        <f t="shared" si="6"/>
        <v>0</v>
      </c>
      <c r="CT8" s="11">
        <f t="shared" si="6"/>
        <v>0</v>
      </c>
      <c r="CU8" s="11">
        <f t="shared" si="6"/>
        <v>0</v>
      </c>
      <c r="CV8" s="11">
        <f t="shared" si="6"/>
        <v>0</v>
      </c>
      <c r="CW8" s="11">
        <f t="shared" si="6"/>
        <v>0</v>
      </c>
      <c r="CX8" s="11">
        <f t="shared" si="6"/>
        <v>0</v>
      </c>
      <c r="CY8" s="11">
        <f t="shared" si="6"/>
        <v>0</v>
      </c>
      <c r="CZ8" s="11">
        <f t="shared" si="6"/>
        <v>0</v>
      </c>
      <c r="DA8" s="11">
        <f t="shared" si="6"/>
        <v>0</v>
      </c>
      <c r="DB8" s="11">
        <f t="shared" si="6"/>
        <v>0</v>
      </c>
      <c r="DC8" s="11">
        <f t="shared" si="6"/>
        <v>0</v>
      </c>
      <c r="DF8" s="45">
        <f t="shared" si="4"/>
        <v>0</v>
      </c>
    </row>
    <row r="9" spans="1:112" ht="14.4">
      <c r="B9" s="35" t="s">
        <v>19</v>
      </c>
      <c r="C9" s="159" t="s">
        <v>4</v>
      </c>
      <c r="D9" s="7"/>
      <c r="E9" s="7"/>
      <c r="F9" s="8">
        <f>F10+F44+F78-F8</f>
        <v>0</v>
      </c>
      <c r="G9" s="34">
        <f>SUMIF($H$5:$DC$5,"&lt;="&amp;PAL,$H9:$DC9)</f>
        <v>0</v>
      </c>
      <c r="H9" s="8">
        <f t="shared" ref="H9:AM9" si="7">H10+H44+H78-H8</f>
        <v>0</v>
      </c>
      <c r="I9" s="8">
        <f t="shared" si="7"/>
        <v>0</v>
      </c>
      <c r="J9" s="8">
        <f t="shared" si="7"/>
        <v>0</v>
      </c>
      <c r="K9" s="8">
        <f t="shared" si="7"/>
        <v>0</v>
      </c>
      <c r="L9" s="8">
        <f t="shared" si="7"/>
        <v>0</v>
      </c>
      <c r="M9" s="8">
        <f t="shared" si="7"/>
        <v>0</v>
      </c>
      <c r="N9" s="8">
        <f t="shared" si="7"/>
        <v>0</v>
      </c>
      <c r="O9" s="8">
        <f t="shared" si="7"/>
        <v>0</v>
      </c>
      <c r="P9" s="8">
        <f t="shared" si="7"/>
        <v>0</v>
      </c>
      <c r="Q9" s="8">
        <f t="shared" si="7"/>
        <v>0</v>
      </c>
      <c r="R9" s="8">
        <f t="shared" si="7"/>
        <v>0</v>
      </c>
      <c r="S9" s="8">
        <f t="shared" si="7"/>
        <v>0</v>
      </c>
      <c r="T9" s="8">
        <f t="shared" si="7"/>
        <v>0</v>
      </c>
      <c r="U9" s="8">
        <f t="shared" si="7"/>
        <v>0</v>
      </c>
      <c r="V9" s="8">
        <f t="shared" si="7"/>
        <v>0</v>
      </c>
      <c r="W9" s="8">
        <f t="shared" si="7"/>
        <v>0</v>
      </c>
      <c r="X9" s="8">
        <f t="shared" si="7"/>
        <v>0</v>
      </c>
      <c r="Y9" s="8">
        <f t="shared" si="7"/>
        <v>0</v>
      </c>
      <c r="Z9" s="8">
        <f t="shared" si="7"/>
        <v>0</v>
      </c>
      <c r="AA9" s="8">
        <f t="shared" si="7"/>
        <v>0</v>
      </c>
      <c r="AB9" s="8">
        <f t="shared" si="7"/>
        <v>0</v>
      </c>
      <c r="AC9" s="8">
        <f t="shared" si="7"/>
        <v>0</v>
      </c>
      <c r="AD9" s="8">
        <f t="shared" si="7"/>
        <v>0</v>
      </c>
      <c r="AE9" s="8">
        <f t="shared" si="7"/>
        <v>0</v>
      </c>
      <c r="AF9" s="8">
        <f t="shared" si="7"/>
        <v>0</v>
      </c>
      <c r="AG9" s="8">
        <f t="shared" si="7"/>
        <v>0</v>
      </c>
      <c r="AH9" s="8">
        <f t="shared" si="7"/>
        <v>0</v>
      </c>
      <c r="AI9" s="8">
        <f t="shared" si="7"/>
        <v>0</v>
      </c>
      <c r="AJ9" s="8">
        <f t="shared" si="7"/>
        <v>0</v>
      </c>
      <c r="AK9" s="8">
        <f t="shared" si="7"/>
        <v>0</v>
      </c>
      <c r="AL9" s="8">
        <f t="shared" si="7"/>
        <v>0</v>
      </c>
      <c r="AM9" s="8">
        <f t="shared" si="7"/>
        <v>0</v>
      </c>
      <c r="AN9" s="8">
        <f t="shared" ref="AN9:BS9" si="8">AN10+AN44+AN78-AN8</f>
        <v>0</v>
      </c>
      <c r="AO9" s="8">
        <f t="shared" si="8"/>
        <v>0</v>
      </c>
      <c r="AP9" s="8">
        <f t="shared" si="8"/>
        <v>0</v>
      </c>
      <c r="AQ9" s="8">
        <f t="shared" si="8"/>
        <v>0</v>
      </c>
      <c r="AR9" s="8">
        <f t="shared" si="8"/>
        <v>0</v>
      </c>
      <c r="AS9" s="8">
        <f t="shared" si="8"/>
        <v>0</v>
      </c>
      <c r="AT9" s="8">
        <f t="shared" si="8"/>
        <v>0</v>
      </c>
      <c r="AU9" s="8">
        <f t="shared" si="8"/>
        <v>0</v>
      </c>
      <c r="AV9" s="8">
        <f t="shared" si="8"/>
        <v>0</v>
      </c>
      <c r="AW9" s="8">
        <f t="shared" si="8"/>
        <v>0</v>
      </c>
      <c r="AX9" s="8">
        <f t="shared" si="8"/>
        <v>0</v>
      </c>
      <c r="AY9" s="8">
        <f t="shared" si="8"/>
        <v>0</v>
      </c>
      <c r="AZ9" s="8">
        <f t="shared" si="8"/>
        <v>0</v>
      </c>
      <c r="BA9" s="8">
        <f t="shared" si="8"/>
        <v>0</v>
      </c>
      <c r="BB9" s="8">
        <f t="shared" si="8"/>
        <v>0</v>
      </c>
      <c r="BC9" s="8">
        <f t="shared" si="8"/>
        <v>0</v>
      </c>
      <c r="BD9" s="8">
        <f t="shared" si="8"/>
        <v>0</v>
      </c>
      <c r="BE9" s="8">
        <f t="shared" si="8"/>
        <v>0</v>
      </c>
      <c r="BF9" s="8">
        <f t="shared" si="8"/>
        <v>0</v>
      </c>
      <c r="BG9" s="8">
        <f t="shared" si="8"/>
        <v>0</v>
      </c>
      <c r="BH9" s="8">
        <f t="shared" si="8"/>
        <v>0</v>
      </c>
      <c r="BI9" s="8">
        <f t="shared" si="8"/>
        <v>0</v>
      </c>
      <c r="BJ9" s="8">
        <f t="shared" si="8"/>
        <v>0</v>
      </c>
      <c r="BK9" s="8">
        <f t="shared" si="8"/>
        <v>0</v>
      </c>
      <c r="BL9" s="8">
        <f t="shared" si="8"/>
        <v>0</v>
      </c>
      <c r="BM9" s="8">
        <f t="shared" si="8"/>
        <v>0</v>
      </c>
      <c r="BN9" s="8">
        <f t="shared" si="8"/>
        <v>0</v>
      </c>
      <c r="BO9" s="8">
        <f t="shared" si="8"/>
        <v>0</v>
      </c>
      <c r="BP9" s="8">
        <f t="shared" si="8"/>
        <v>0</v>
      </c>
      <c r="BQ9" s="8">
        <f t="shared" si="8"/>
        <v>0</v>
      </c>
      <c r="BR9" s="8">
        <f t="shared" si="8"/>
        <v>0</v>
      </c>
      <c r="BS9" s="8">
        <f t="shared" si="8"/>
        <v>0</v>
      </c>
      <c r="BT9" s="8">
        <f t="shared" ref="BT9:CY9" si="9">BT10+BT44+BT78-BT8</f>
        <v>0</v>
      </c>
      <c r="BU9" s="8">
        <f t="shared" si="9"/>
        <v>0</v>
      </c>
      <c r="BV9" s="8">
        <f t="shared" si="9"/>
        <v>0</v>
      </c>
      <c r="BW9" s="8">
        <f t="shared" si="9"/>
        <v>0</v>
      </c>
      <c r="BX9" s="8">
        <f t="shared" si="9"/>
        <v>0</v>
      </c>
      <c r="BY9" s="8">
        <f t="shared" si="9"/>
        <v>0</v>
      </c>
      <c r="BZ9" s="8">
        <f t="shared" si="9"/>
        <v>0</v>
      </c>
      <c r="CA9" s="8">
        <f t="shared" si="9"/>
        <v>0</v>
      </c>
      <c r="CB9" s="8">
        <f t="shared" si="9"/>
        <v>0</v>
      </c>
      <c r="CC9" s="8">
        <f t="shared" si="9"/>
        <v>0</v>
      </c>
      <c r="CD9" s="8">
        <f t="shared" si="9"/>
        <v>0</v>
      </c>
      <c r="CE9" s="8">
        <f t="shared" si="9"/>
        <v>0</v>
      </c>
      <c r="CF9" s="8">
        <f t="shared" si="9"/>
        <v>0</v>
      </c>
      <c r="CG9" s="8">
        <f t="shared" si="9"/>
        <v>0</v>
      </c>
      <c r="CH9" s="8">
        <f t="shared" si="9"/>
        <v>0</v>
      </c>
      <c r="CI9" s="8">
        <f t="shared" si="9"/>
        <v>0</v>
      </c>
      <c r="CJ9" s="8">
        <f t="shared" si="9"/>
        <v>0</v>
      </c>
      <c r="CK9" s="8">
        <f t="shared" si="9"/>
        <v>0</v>
      </c>
      <c r="CL9" s="8">
        <f t="shared" si="9"/>
        <v>0</v>
      </c>
      <c r="CM9" s="8">
        <f t="shared" si="9"/>
        <v>0</v>
      </c>
      <c r="CN9" s="8">
        <f t="shared" si="9"/>
        <v>0</v>
      </c>
      <c r="CO9" s="8">
        <f t="shared" si="9"/>
        <v>0</v>
      </c>
      <c r="CP9" s="8">
        <f t="shared" si="9"/>
        <v>0</v>
      </c>
      <c r="CQ9" s="8">
        <f t="shared" si="9"/>
        <v>0</v>
      </c>
      <c r="CR9" s="8">
        <f t="shared" si="9"/>
        <v>0</v>
      </c>
      <c r="CS9" s="8">
        <f t="shared" si="9"/>
        <v>0</v>
      </c>
      <c r="CT9" s="8">
        <f t="shared" si="9"/>
        <v>0</v>
      </c>
      <c r="CU9" s="8">
        <f t="shared" si="9"/>
        <v>0</v>
      </c>
      <c r="CV9" s="8">
        <f t="shared" si="9"/>
        <v>0</v>
      </c>
      <c r="CW9" s="8">
        <f t="shared" si="9"/>
        <v>0</v>
      </c>
      <c r="CX9" s="8">
        <f t="shared" si="9"/>
        <v>0</v>
      </c>
      <c r="CY9" s="8">
        <f t="shared" si="9"/>
        <v>0</v>
      </c>
      <c r="CZ9" s="8">
        <f t="shared" ref="CZ9:DC9" si="10">CZ10+CZ44+CZ78-CZ8</f>
        <v>0</v>
      </c>
      <c r="DA9" s="8">
        <f t="shared" si="10"/>
        <v>0</v>
      </c>
      <c r="DB9" s="8">
        <f t="shared" si="10"/>
        <v>0</v>
      </c>
      <c r="DC9" s="8">
        <f t="shared" si="10"/>
        <v>0</v>
      </c>
      <c r="DF9" s="45">
        <f t="shared" si="4"/>
        <v>0</v>
      </c>
    </row>
    <row r="10" spans="1:112" ht="14.4">
      <c r="B10" s="36" t="s">
        <v>20</v>
      </c>
      <c r="C10" s="160" t="s">
        <v>427</v>
      </c>
      <c r="D10" s="3"/>
      <c r="E10" s="3"/>
      <c r="F10" s="11">
        <f>F11+F22+F33</f>
        <v>0</v>
      </c>
      <c r="G10" s="34">
        <f>SUMIF($H$5:$DC$5,"&lt;="&amp;PAL,$H10:$DC10)</f>
        <v>0</v>
      </c>
      <c r="H10" s="11">
        <f>H11+H22+H33</f>
        <v>0</v>
      </c>
      <c r="I10" s="11">
        <f t="shared" ref="I10:BT10" si="11">I11+I22+I33</f>
        <v>0</v>
      </c>
      <c r="J10" s="11">
        <f t="shared" si="11"/>
        <v>0</v>
      </c>
      <c r="K10" s="11">
        <f t="shared" si="11"/>
        <v>0</v>
      </c>
      <c r="L10" s="11">
        <f t="shared" si="11"/>
        <v>0</v>
      </c>
      <c r="M10" s="11">
        <f t="shared" si="11"/>
        <v>0</v>
      </c>
      <c r="N10" s="11">
        <f t="shared" si="11"/>
        <v>0</v>
      </c>
      <c r="O10" s="11">
        <f t="shared" si="11"/>
        <v>0</v>
      </c>
      <c r="P10" s="11">
        <f t="shared" si="11"/>
        <v>0</v>
      </c>
      <c r="Q10" s="11">
        <f t="shared" si="11"/>
        <v>0</v>
      </c>
      <c r="R10" s="11">
        <f t="shared" si="11"/>
        <v>0</v>
      </c>
      <c r="S10" s="11">
        <f t="shared" si="11"/>
        <v>0</v>
      </c>
      <c r="T10" s="11">
        <f t="shared" si="11"/>
        <v>0</v>
      </c>
      <c r="U10" s="11">
        <f t="shared" si="11"/>
        <v>0</v>
      </c>
      <c r="V10" s="11">
        <f t="shared" si="11"/>
        <v>0</v>
      </c>
      <c r="W10" s="11">
        <f t="shared" si="11"/>
        <v>0</v>
      </c>
      <c r="X10" s="11">
        <f t="shared" si="11"/>
        <v>0</v>
      </c>
      <c r="Y10" s="11">
        <f t="shared" si="11"/>
        <v>0</v>
      </c>
      <c r="Z10" s="11">
        <f t="shared" si="11"/>
        <v>0</v>
      </c>
      <c r="AA10" s="11">
        <f t="shared" si="11"/>
        <v>0</v>
      </c>
      <c r="AB10" s="11">
        <f t="shared" si="11"/>
        <v>0</v>
      </c>
      <c r="AC10" s="11">
        <f t="shared" si="11"/>
        <v>0</v>
      </c>
      <c r="AD10" s="11">
        <f t="shared" si="11"/>
        <v>0</v>
      </c>
      <c r="AE10" s="11">
        <f t="shared" si="11"/>
        <v>0</v>
      </c>
      <c r="AF10" s="11">
        <f t="shared" si="11"/>
        <v>0</v>
      </c>
      <c r="AG10" s="11">
        <f t="shared" si="11"/>
        <v>0</v>
      </c>
      <c r="AH10" s="11">
        <f t="shared" si="11"/>
        <v>0</v>
      </c>
      <c r="AI10" s="11">
        <f t="shared" si="11"/>
        <v>0</v>
      </c>
      <c r="AJ10" s="11">
        <f t="shared" si="11"/>
        <v>0</v>
      </c>
      <c r="AK10" s="11">
        <f t="shared" si="11"/>
        <v>0</v>
      </c>
      <c r="AL10" s="11">
        <f t="shared" si="11"/>
        <v>0</v>
      </c>
      <c r="AM10" s="11">
        <f t="shared" si="11"/>
        <v>0</v>
      </c>
      <c r="AN10" s="11">
        <f t="shared" si="11"/>
        <v>0</v>
      </c>
      <c r="AO10" s="11">
        <f t="shared" si="11"/>
        <v>0</v>
      </c>
      <c r="AP10" s="11">
        <f t="shared" si="11"/>
        <v>0</v>
      </c>
      <c r="AQ10" s="11">
        <f t="shared" si="11"/>
        <v>0</v>
      </c>
      <c r="AR10" s="11">
        <f t="shared" si="11"/>
        <v>0</v>
      </c>
      <c r="AS10" s="11">
        <f t="shared" si="11"/>
        <v>0</v>
      </c>
      <c r="AT10" s="11">
        <f t="shared" si="11"/>
        <v>0</v>
      </c>
      <c r="AU10" s="11">
        <f t="shared" si="11"/>
        <v>0</v>
      </c>
      <c r="AV10" s="11">
        <f t="shared" si="11"/>
        <v>0</v>
      </c>
      <c r="AW10" s="11">
        <f t="shared" si="11"/>
        <v>0</v>
      </c>
      <c r="AX10" s="11">
        <f t="shared" si="11"/>
        <v>0</v>
      </c>
      <c r="AY10" s="11">
        <f t="shared" si="11"/>
        <v>0</v>
      </c>
      <c r="AZ10" s="11">
        <f t="shared" si="11"/>
        <v>0</v>
      </c>
      <c r="BA10" s="11">
        <f t="shared" si="11"/>
        <v>0</v>
      </c>
      <c r="BB10" s="11">
        <f t="shared" si="11"/>
        <v>0</v>
      </c>
      <c r="BC10" s="11">
        <f t="shared" si="11"/>
        <v>0</v>
      </c>
      <c r="BD10" s="11">
        <f t="shared" si="11"/>
        <v>0</v>
      </c>
      <c r="BE10" s="11">
        <f t="shared" si="11"/>
        <v>0</v>
      </c>
      <c r="BF10" s="11">
        <f t="shared" si="11"/>
        <v>0</v>
      </c>
      <c r="BG10" s="11">
        <f t="shared" si="11"/>
        <v>0</v>
      </c>
      <c r="BH10" s="11">
        <f t="shared" si="11"/>
        <v>0</v>
      </c>
      <c r="BI10" s="11">
        <f t="shared" si="11"/>
        <v>0</v>
      </c>
      <c r="BJ10" s="11">
        <f t="shared" si="11"/>
        <v>0</v>
      </c>
      <c r="BK10" s="11">
        <f t="shared" si="11"/>
        <v>0</v>
      </c>
      <c r="BL10" s="11">
        <f t="shared" si="11"/>
        <v>0</v>
      </c>
      <c r="BM10" s="11">
        <f t="shared" si="11"/>
        <v>0</v>
      </c>
      <c r="BN10" s="11">
        <f t="shared" si="11"/>
        <v>0</v>
      </c>
      <c r="BO10" s="11">
        <f t="shared" si="11"/>
        <v>0</v>
      </c>
      <c r="BP10" s="11">
        <f t="shared" si="11"/>
        <v>0</v>
      </c>
      <c r="BQ10" s="11">
        <f t="shared" si="11"/>
        <v>0</v>
      </c>
      <c r="BR10" s="11">
        <f t="shared" si="11"/>
        <v>0</v>
      </c>
      <c r="BS10" s="11">
        <f t="shared" si="11"/>
        <v>0</v>
      </c>
      <c r="BT10" s="11">
        <f t="shared" si="11"/>
        <v>0</v>
      </c>
      <c r="BU10" s="11">
        <f t="shared" ref="BU10:DC10" si="12">BU11+BU22+BU33</f>
        <v>0</v>
      </c>
      <c r="BV10" s="11">
        <f t="shared" si="12"/>
        <v>0</v>
      </c>
      <c r="BW10" s="11">
        <f t="shared" si="12"/>
        <v>0</v>
      </c>
      <c r="BX10" s="11">
        <f t="shared" si="12"/>
        <v>0</v>
      </c>
      <c r="BY10" s="11">
        <f t="shared" si="12"/>
        <v>0</v>
      </c>
      <c r="BZ10" s="11">
        <f t="shared" si="12"/>
        <v>0</v>
      </c>
      <c r="CA10" s="11">
        <f t="shared" si="12"/>
        <v>0</v>
      </c>
      <c r="CB10" s="11">
        <f t="shared" si="12"/>
        <v>0</v>
      </c>
      <c r="CC10" s="11">
        <f t="shared" si="12"/>
        <v>0</v>
      </c>
      <c r="CD10" s="11">
        <f t="shared" si="12"/>
        <v>0</v>
      </c>
      <c r="CE10" s="11">
        <f t="shared" si="12"/>
        <v>0</v>
      </c>
      <c r="CF10" s="11">
        <f t="shared" si="12"/>
        <v>0</v>
      </c>
      <c r="CG10" s="11">
        <f t="shared" si="12"/>
        <v>0</v>
      </c>
      <c r="CH10" s="11">
        <f t="shared" si="12"/>
        <v>0</v>
      </c>
      <c r="CI10" s="11">
        <f t="shared" si="12"/>
        <v>0</v>
      </c>
      <c r="CJ10" s="11">
        <f t="shared" si="12"/>
        <v>0</v>
      </c>
      <c r="CK10" s="11">
        <f t="shared" si="12"/>
        <v>0</v>
      </c>
      <c r="CL10" s="11">
        <f t="shared" si="12"/>
        <v>0</v>
      </c>
      <c r="CM10" s="11">
        <f t="shared" si="12"/>
        <v>0</v>
      </c>
      <c r="CN10" s="11">
        <f t="shared" si="12"/>
        <v>0</v>
      </c>
      <c r="CO10" s="11">
        <f t="shared" si="12"/>
        <v>0</v>
      </c>
      <c r="CP10" s="11">
        <f t="shared" si="12"/>
        <v>0</v>
      </c>
      <c r="CQ10" s="11">
        <f t="shared" si="12"/>
        <v>0</v>
      </c>
      <c r="CR10" s="11">
        <f t="shared" si="12"/>
        <v>0</v>
      </c>
      <c r="CS10" s="11">
        <f t="shared" si="12"/>
        <v>0</v>
      </c>
      <c r="CT10" s="11">
        <f t="shared" si="12"/>
        <v>0</v>
      </c>
      <c r="CU10" s="11">
        <f t="shared" si="12"/>
        <v>0</v>
      </c>
      <c r="CV10" s="11">
        <f t="shared" si="12"/>
        <v>0</v>
      </c>
      <c r="CW10" s="11">
        <f t="shared" si="12"/>
        <v>0</v>
      </c>
      <c r="CX10" s="11">
        <f t="shared" si="12"/>
        <v>0</v>
      </c>
      <c r="CY10" s="11">
        <f t="shared" si="12"/>
        <v>0</v>
      </c>
      <c r="CZ10" s="11">
        <f t="shared" si="12"/>
        <v>0</v>
      </c>
      <c r="DA10" s="11">
        <f t="shared" si="12"/>
        <v>0</v>
      </c>
      <c r="DB10" s="11">
        <f t="shared" si="12"/>
        <v>0</v>
      </c>
      <c r="DC10" s="11">
        <f t="shared" si="12"/>
        <v>0</v>
      </c>
      <c r="DF10" s="45">
        <f t="shared" si="4"/>
        <v>0</v>
      </c>
    </row>
    <row r="11" spans="1:112" ht="14.4">
      <c r="B11" s="5" t="s">
        <v>152</v>
      </c>
      <c r="C11" s="15" t="s">
        <v>428</v>
      </c>
      <c r="D11" s="3"/>
      <c r="E11" s="3"/>
      <c r="F11" s="11">
        <f>SUM(F12:F19)+F20</f>
        <v>0</v>
      </c>
      <c r="G11" s="34">
        <f>SUMIF($H$5:$DC$5,"&lt;="&amp;PAL,$H11:$DC11)</f>
        <v>0</v>
      </c>
      <c r="H11" s="11">
        <f>SUM(H12:H19)+H20</f>
        <v>0</v>
      </c>
      <c r="I11" s="11">
        <f t="shared" ref="I11:BT11" si="13">SUM(I12:I19)+I20</f>
        <v>0</v>
      </c>
      <c r="J11" s="11">
        <f t="shared" si="13"/>
        <v>0</v>
      </c>
      <c r="K11" s="11">
        <f t="shared" si="13"/>
        <v>0</v>
      </c>
      <c r="L11" s="11">
        <f t="shared" si="13"/>
        <v>0</v>
      </c>
      <c r="M11" s="11">
        <f t="shared" si="13"/>
        <v>0</v>
      </c>
      <c r="N11" s="11">
        <f t="shared" si="13"/>
        <v>0</v>
      </c>
      <c r="O11" s="11">
        <f t="shared" si="13"/>
        <v>0</v>
      </c>
      <c r="P11" s="11">
        <f t="shared" si="13"/>
        <v>0</v>
      </c>
      <c r="Q11" s="11">
        <f t="shared" si="13"/>
        <v>0</v>
      </c>
      <c r="R11" s="11">
        <f t="shared" si="13"/>
        <v>0</v>
      </c>
      <c r="S11" s="11">
        <f t="shared" si="13"/>
        <v>0</v>
      </c>
      <c r="T11" s="11">
        <f t="shared" si="13"/>
        <v>0</v>
      </c>
      <c r="U11" s="11">
        <f t="shared" si="13"/>
        <v>0</v>
      </c>
      <c r="V11" s="11">
        <f t="shared" si="13"/>
        <v>0</v>
      </c>
      <c r="W11" s="11">
        <f t="shared" si="13"/>
        <v>0</v>
      </c>
      <c r="X11" s="11">
        <f t="shared" si="13"/>
        <v>0</v>
      </c>
      <c r="Y11" s="11">
        <f t="shared" si="13"/>
        <v>0</v>
      </c>
      <c r="Z11" s="11">
        <f t="shared" si="13"/>
        <v>0</v>
      </c>
      <c r="AA11" s="11">
        <f t="shared" si="13"/>
        <v>0</v>
      </c>
      <c r="AB11" s="11">
        <f t="shared" si="13"/>
        <v>0</v>
      </c>
      <c r="AC11" s="11">
        <f t="shared" si="13"/>
        <v>0</v>
      </c>
      <c r="AD11" s="11">
        <f t="shared" si="13"/>
        <v>0</v>
      </c>
      <c r="AE11" s="11">
        <f t="shared" si="13"/>
        <v>0</v>
      </c>
      <c r="AF11" s="11">
        <f t="shared" si="13"/>
        <v>0</v>
      </c>
      <c r="AG11" s="11">
        <f t="shared" si="13"/>
        <v>0</v>
      </c>
      <c r="AH11" s="11">
        <f t="shared" si="13"/>
        <v>0</v>
      </c>
      <c r="AI11" s="11">
        <f t="shared" si="13"/>
        <v>0</v>
      </c>
      <c r="AJ11" s="11">
        <f t="shared" si="13"/>
        <v>0</v>
      </c>
      <c r="AK11" s="11">
        <f t="shared" si="13"/>
        <v>0</v>
      </c>
      <c r="AL11" s="11">
        <f t="shared" si="13"/>
        <v>0</v>
      </c>
      <c r="AM11" s="11">
        <f t="shared" si="13"/>
        <v>0</v>
      </c>
      <c r="AN11" s="11">
        <f t="shared" si="13"/>
        <v>0</v>
      </c>
      <c r="AO11" s="11">
        <f t="shared" si="13"/>
        <v>0</v>
      </c>
      <c r="AP11" s="11">
        <f t="shared" si="13"/>
        <v>0</v>
      </c>
      <c r="AQ11" s="11">
        <f t="shared" si="13"/>
        <v>0</v>
      </c>
      <c r="AR11" s="11">
        <f t="shared" si="13"/>
        <v>0</v>
      </c>
      <c r="AS11" s="11">
        <f t="shared" si="13"/>
        <v>0</v>
      </c>
      <c r="AT11" s="11">
        <f t="shared" si="13"/>
        <v>0</v>
      </c>
      <c r="AU11" s="11">
        <f t="shared" si="13"/>
        <v>0</v>
      </c>
      <c r="AV11" s="11">
        <f t="shared" si="13"/>
        <v>0</v>
      </c>
      <c r="AW11" s="11">
        <f t="shared" si="13"/>
        <v>0</v>
      </c>
      <c r="AX11" s="11">
        <f t="shared" si="13"/>
        <v>0</v>
      </c>
      <c r="AY11" s="11">
        <f t="shared" si="13"/>
        <v>0</v>
      </c>
      <c r="AZ11" s="11">
        <f t="shared" si="13"/>
        <v>0</v>
      </c>
      <c r="BA11" s="11">
        <f t="shared" si="13"/>
        <v>0</v>
      </c>
      <c r="BB11" s="11">
        <f t="shared" si="13"/>
        <v>0</v>
      </c>
      <c r="BC11" s="11">
        <f t="shared" si="13"/>
        <v>0</v>
      </c>
      <c r="BD11" s="11">
        <f t="shared" si="13"/>
        <v>0</v>
      </c>
      <c r="BE11" s="11">
        <f t="shared" si="13"/>
        <v>0</v>
      </c>
      <c r="BF11" s="11">
        <f t="shared" si="13"/>
        <v>0</v>
      </c>
      <c r="BG11" s="11">
        <f t="shared" si="13"/>
        <v>0</v>
      </c>
      <c r="BH11" s="11">
        <f t="shared" si="13"/>
        <v>0</v>
      </c>
      <c r="BI11" s="11">
        <f t="shared" si="13"/>
        <v>0</v>
      </c>
      <c r="BJ11" s="11">
        <f t="shared" si="13"/>
        <v>0</v>
      </c>
      <c r="BK11" s="11">
        <f t="shared" si="13"/>
        <v>0</v>
      </c>
      <c r="BL11" s="11">
        <f t="shared" si="13"/>
        <v>0</v>
      </c>
      <c r="BM11" s="11">
        <f t="shared" si="13"/>
        <v>0</v>
      </c>
      <c r="BN11" s="11">
        <f t="shared" si="13"/>
        <v>0</v>
      </c>
      <c r="BO11" s="11">
        <f t="shared" si="13"/>
        <v>0</v>
      </c>
      <c r="BP11" s="11">
        <f t="shared" si="13"/>
        <v>0</v>
      </c>
      <c r="BQ11" s="11">
        <f t="shared" si="13"/>
        <v>0</v>
      </c>
      <c r="BR11" s="11">
        <f t="shared" si="13"/>
        <v>0</v>
      </c>
      <c r="BS11" s="11">
        <f t="shared" si="13"/>
        <v>0</v>
      </c>
      <c r="BT11" s="11">
        <f t="shared" si="13"/>
        <v>0</v>
      </c>
      <c r="BU11" s="11">
        <f t="shared" ref="BU11:DC11" si="14">SUM(BU12:BU19)+BU20</f>
        <v>0</v>
      </c>
      <c r="BV11" s="11">
        <f t="shared" si="14"/>
        <v>0</v>
      </c>
      <c r="BW11" s="11">
        <f t="shared" si="14"/>
        <v>0</v>
      </c>
      <c r="BX11" s="11">
        <f t="shared" si="14"/>
        <v>0</v>
      </c>
      <c r="BY11" s="11">
        <f t="shared" si="14"/>
        <v>0</v>
      </c>
      <c r="BZ11" s="11">
        <f t="shared" si="14"/>
        <v>0</v>
      </c>
      <c r="CA11" s="11">
        <f t="shared" si="14"/>
        <v>0</v>
      </c>
      <c r="CB11" s="11">
        <f t="shared" si="14"/>
        <v>0</v>
      </c>
      <c r="CC11" s="11">
        <f t="shared" si="14"/>
        <v>0</v>
      </c>
      <c r="CD11" s="11">
        <f t="shared" si="14"/>
        <v>0</v>
      </c>
      <c r="CE11" s="11">
        <f t="shared" si="14"/>
        <v>0</v>
      </c>
      <c r="CF11" s="11">
        <f t="shared" si="14"/>
        <v>0</v>
      </c>
      <c r="CG11" s="11">
        <f t="shared" si="14"/>
        <v>0</v>
      </c>
      <c r="CH11" s="11">
        <f t="shared" si="14"/>
        <v>0</v>
      </c>
      <c r="CI11" s="11">
        <f t="shared" si="14"/>
        <v>0</v>
      </c>
      <c r="CJ11" s="11">
        <f t="shared" si="14"/>
        <v>0</v>
      </c>
      <c r="CK11" s="11">
        <f t="shared" si="14"/>
        <v>0</v>
      </c>
      <c r="CL11" s="11">
        <f t="shared" si="14"/>
        <v>0</v>
      </c>
      <c r="CM11" s="11">
        <f t="shared" si="14"/>
        <v>0</v>
      </c>
      <c r="CN11" s="11">
        <f t="shared" si="14"/>
        <v>0</v>
      </c>
      <c r="CO11" s="11">
        <f t="shared" si="14"/>
        <v>0</v>
      </c>
      <c r="CP11" s="11">
        <f t="shared" si="14"/>
        <v>0</v>
      </c>
      <c r="CQ11" s="11">
        <f t="shared" si="14"/>
        <v>0</v>
      </c>
      <c r="CR11" s="11">
        <f t="shared" si="14"/>
        <v>0</v>
      </c>
      <c r="CS11" s="11">
        <f t="shared" si="14"/>
        <v>0</v>
      </c>
      <c r="CT11" s="11">
        <f t="shared" si="14"/>
        <v>0</v>
      </c>
      <c r="CU11" s="11">
        <f t="shared" si="14"/>
        <v>0</v>
      </c>
      <c r="CV11" s="11">
        <f t="shared" si="14"/>
        <v>0</v>
      </c>
      <c r="CW11" s="11">
        <f t="shared" si="14"/>
        <v>0</v>
      </c>
      <c r="CX11" s="11">
        <f t="shared" si="14"/>
        <v>0</v>
      </c>
      <c r="CY11" s="11">
        <f t="shared" si="14"/>
        <v>0</v>
      </c>
      <c r="CZ11" s="11">
        <f t="shared" si="14"/>
        <v>0</v>
      </c>
      <c r="DA11" s="11">
        <f t="shared" si="14"/>
        <v>0</v>
      </c>
      <c r="DB11" s="11">
        <f t="shared" si="14"/>
        <v>0</v>
      </c>
      <c r="DC11" s="11">
        <f t="shared" si="14"/>
        <v>0</v>
      </c>
      <c r="DF11" s="45">
        <f t="shared" si="4"/>
        <v>0</v>
      </c>
    </row>
    <row r="12" spans="1:112" ht="28.8">
      <c r="A12" s="123">
        <v>0</v>
      </c>
      <c r="B12" s="5" t="str">
        <f>$B$11&amp;"1."</f>
        <v>D.1.1.</v>
      </c>
      <c r="C12" s="163" t="s">
        <v>274</v>
      </c>
      <c r="D12" s="24"/>
      <c r="E12" s="191">
        <v>0.21</v>
      </c>
      <c r="F12" s="34">
        <f>H12+NPV(FD,I12:INDEX(I12:DC12,PAL))</f>
        <v>0</v>
      </c>
      <c r="G12" s="34">
        <f>SUMIF($H$5:$DC$5,"&lt;="&amp;PAL,$H12:$DC12)</f>
        <v>0</v>
      </c>
      <c r="H12" s="37">
        <v>0</v>
      </c>
      <c r="I12" s="37">
        <v>0</v>
      </c>
      <c r="J12" s="37">
        <v>0</v>
      </c>
      <c r="K12" s="37">
        <v>0</v>
      </c>
      <c r="L12" s="37">
        <v>0</v>
      </c>
      <c r="M12" s="37">
        <v>0</v>
      </c>
      <c r="N12" s="37">
        <v>0</v>
      </c>
      <c r="O12" s="37">
        <v>0</v>
      </c>
      <c r="P12" s="37">
        <v>0</v>
      </c>
      <c r="Q12" s="37">
        <v>0</v>
      </c>
      <c r="R12" s="37">
        <v>0</v>
      </c>
      <c r="S12" s="37">
        <v>0</v>
      </c>
      <c r="T12" s="37">
        <v>0</v>
      </c>
      <c r="U12" s="37">
        <v>0</v>
      </c>
      <c r="V12" s="37">
        <v>0</v>
      </c>
      <c r="W12" s="37">
        <v>0</v>
      </c>
      <c r="X12" s="37">
        <v>0</v>
      </c>
      <c r="Y12" s="37">
        <v>0</v>
      </c>
      <c r="Z12" s="37">
        <v>0</v>
      </c>
      <c r="AA12" s="37">
        <v>0</v>
      </c>
      <c r="AB12" s="37">
        <v>0</v>
      </c>
      <c r="AC12" s="37">
        <v>0</v>
      </c>
      <c r="AD12" s="37">
        <v>0</v>
      </c>
      <c r="AE12" s="37">
        <v>0</v>
      </c>
      <c r="AF12" s="37">
        <v>0</v>
      </c>
      <c r="AG12" s="37">
        <v>0</v>
      </c>
      <c r="AH12" s="37">
        <v>0</v>
      </c>
      <c r="AI12" s="37">
        <v>0</v>
      </c>
      <c r="AJ12" s="37">
        <v>0</v>
      </c>
      <c r="AK12" s="37">
        <v>0</v>
      </c>
      <c r="AL12" s="37">
        <v>0</v>
      </c>
      <c r="AM12" s="37">
        <v>0</v>
      </c>
      <c r="AN12" s="37">
        <v>0</v>
      </c>
      <c r="AO12" s="37">
        <v>0</v>
      </c>
      <c r="AP12" s="37">
        <v>0</v>
      </c>
      <c r="AQ12" s="37">
        <v>0</v>
      </c>
      <c r="AR12" s="37">
        <v>0</v>
      </c>
      <c r="AS12" s="37">
        <v>0</v>
      </c>
      <c r="AT12" s="37">
        <v>0</v>
      </c>
      <c r="AU12" s="37">
        <v>0</v>
      </c>
      <c r="AV12" s="37">
        <v>0</v>
      </c>
      <c r="AW12" s="37">
        <v>0</v>
      </c>
      <c r="AX12" s="37">
        <v>0</v>
      </c>
      <c r="AY12" s="37">
        <v>0</v>
      </c>
      <c r="AZ12" s="37">
        <v>0</v>
      </c>
      <c r="BA12" s="37">
        <v>0</v>
      </c>
      <c r="BB12" s="37">
        <v>0</v>
      </c>
      <c r="BC12" s="37">
        <v>0</v>
      </c>
      <c r="BD12" s="37">
        <v>0</v>
      </c>
      <c r="BE12" s="37">
        <v>0</v>
      </c>
      <c r="BF12" s="37">
        <v>0</v>
      </c>
      <c r="BG12" s="37">
        <v>0</v>
      </c>
      <c r="BH12" s="37">
        <v>0</v>
      </c>
      <c r="BI12" s="37">
        <v>0</v>
      </c>
      <c r="BJ12" s="37">
        <v>0</v>
      </c>
      <c r="BK12" s="37">
        <v>0</v>
      </c>
      <c r="BL12" s="37">
        <v>0</v>
      </c>
      <c r="BM12" s="37">
        <v>0</v>
      </c>
      <c r="BN12" s="37">
        <v>0</v>
      </c>
      <c r="BO12" s="37">
        <v>0</v>
      </c>
      <c r="BP12" s="37">
        <v>0</v>
      </c>
      <c r="BQ12" s="37">
        <v>0</v>
      </c>
      <c r="BR12" s="37">
        <v>0</v>
      </c>
      <c r="BS12" s="37">
        <v>0</v>
      </c>
      <c r="BT12" s="37">
        <v>0</v>
      </c>
      <c r="BU12" s="37">
        <v>0</v>
      </c>
      <c r="BV12" s="37">
        <v>0</v>
      </c>
      <c r="BW12" s="37">
        <v>0</v>
      </c>
      <c r="BX12" s="37">
        <v>0</v>
      </c>
      <c r="BY12" s="37">
        <v>0</v>
      </c>
      <c r="BZ12" s="37">
        <v>0</v>
      </c>
      <c r="CA12" s="37">
        <v>0</v>
      </c>
      <c r="CB12" s="37">
        <v>0</v>
      </c>
      <c r="CC12" s="37">
        <v>0</v>
      </c>
      <c r="CD12" s="37">
        <v>0</v>
      </c>
      <c r="CE12" s="37">
        <v>0</v>
      </c>
      <c r="CF12" s="37">
        <v>0</v>
      </c>
      <c r="CG12" s="37">
        <v>0</v>
      </c>
      <c r="CH12" s="37">
        <v>0</v>
      </c>
      <c r="CI12" s="37">
        <v>0</v>
      </c>
      <c r="CJ12" s="37">
        <v>0</v>
      </c>
      <c r="CK12" s="37">
        <v>0</v>
      </c>
      <c r="CL12" s="37">
        <v>0</v>
      </c>
      <c r="CM12" s="37">
        <v>0</v>
      </c>
      <c r="CN12" s="37">
        <v>0</v>
      </c>
      <c r="CO12" s="37">
        <v>0</v>
      </c>
      <c r="CP12" s="37">
        <v>0</v>
      </c>
      <c r="CQ12" s="37">
        <v>0</v>
      </c>
      <c r="CR12" s="37">
        <v>0</v>
      </c>
      <c r="CS12" s="37">
        <v>0</v>
      </c>
      <c r="CT12" s="37">
        <v>0</v>
      </c>
      <c r="CU12" s="37">
        <v>0</v>
      </c>
      <c r="CV12" s="37">
        <v>0</v>
      </c>
      <c r="CW12" s="37">
        <v>0</v>
      </c>
      <c r="CX12" s="37">
        <v>0</v>
      </c>
      <c r="CY12" s="37">
        <v>0</v>
      </c>
      <c r="CZ12" s="37">
        <v>0</v>
      </c>
      <c r="DA12" s="37">
        <v>0</v>
      </c>
      <c r="DB12" s="37">
        <v>0</v>
      </c>
      <c r="DC12" s="37">
        <v>0</v>
      </c>
      <c r="DE12" s="45">
        <f>COUNTBLANK($H12:$DC12)</f>
        <v>0</v>
      </c>
      <c r="DF12" s="45">
        <f>COUNTIF($H12:$DC12,"&lt;&gt;0")</f>
        <v>0</v>
      </c>
      <c r="DG12">
        <f t="shared" ref="DG12:DG21" si="15">IF(ISNUMBER(E12),E12*100,0)</f>
        <v>21</v>
      </c>
      <c r="DH12">
        <v>0</v>
      </c>
    </row>
    <row r="13" spans="1:112" ht="14.4">
      <c r="A13" s="123">
        <v>1</v>
      </c>
      <c r="B13" s="5" t="str">
        <f>$B$11&amp;"2."</f>
        <v>D.1.2.</v>
      </c>
      <c r="C13" s="163" t="s">
        <v>41</v>
      </c>
      <c r="D13" s="24"/>
      <c r="E13" s="191">
        <v>0.21</v>
      </c>
      <c r="F13" s="34">
        <f>H13+NPV(FD,I13:INDEX(I13:DC13,PAL))</f>
        <v>0</v>
      </c>
      <c r="G13" s="34">
        <f>SUMIF($H$5:$DC$5,"&lt;="&amp;PAL,$H13:$DC13)</f>
        <v>0</v>
      </c>
      <c r="H13" s="37">
        <v>0</v>
      </c>
      <c r="I13" s="37">
        <v>0</v>
      </c>
      <c r="J13" s="37">
        <v>0</v>
      </c>
      <c r="K13" s="37">
        <v>0</v>
      </c>
      <c r="L13" s="37">
        <v>0</v>
      </c>
      <c r="M13" s="37">
        <v>0</v>
      </c>
      <c r="N13" s="37">
        <v>0</v>
      </c>
      <c r="O13" s="37">
        <v>0</v>
      </c>
      <c r="P13" s="37">
        <v>0</v>
      </c>
      <c r="Q13" s="37">
        <v>0</v>
      </c>
      <c r="R13" s="37">
        <v>0</v>
      </c>
      <c r="S13" s="37">
        <v>0</v>
      </c>
      <c r="T13" s="37">
        <v>0</v>
      </c>
      <c r="U13" s="37">
        <v>0</v>
      </c>
      <c r="V13" s="37">
        <v>0</v>
      </c>
      <c r="W13" s="37">
        <v>0</v>
      </c>
      <c r="X13" s="37">
        <v>0</v>
      </c>
      <c r="Y13" s="37">
        <v>0</v>
      </c>
      <c r="Z13" s="37">
        <v>0</v>
      </c>
      <c r="AA13" s="37">
        <v>0</v>
      </c>
      <c r="AB13" s="37">
        <v>0</v>
      </c>
      <c r="AC13" s="37">
        <v>0</v>
      </c>
      <c r="AD13" s="37">
        <v>0</v>
      </c>
      <c r="AE13" s="37">
        <v>0</v>
      </c>
      <c r="AF13" s="37">
        <v>0</v>
      </c>
      <c r="AG13" s="37">
        <v>0</v>
      </c>
      <c r="AH13" s="37">
        <v>0</v>
      </c>
      <c r="AI13" s="37">
        <v>0</v>
      </c>
      <c r="AJ13" s="37">
        <v>0</v>
      </c>
      <c r="AK13" s="37">
        <v>0</v>
      </c>
      <c r="AL13" s="37">
        <v>0</v>
      </c>
      <c r="AM13" s="37">
        <v>0</v>
      </c>
      <c r="AN13" s="37">
        <v>0</v>
      </c>
      <c r="AO13" s="37">
        <v>0</v>
      </c>
      <c r="AP13" s="37">
        <v>0</v>
      </c>
      <c r="AQ13" s="37">
        <v>0</v>
      </c>
      <c r="AR13" s="37">
        <v>0</v>
      </c>
      <c r="AS13" s="37">
        <v>0</v>
      </c>
      <c r="AT13" s="37">
        <v>0</v>
      </c>
      <c r="AU13" s="37">
        <v>0</v>
      </c>
      <c r="AV13" s="37">
        <v>0</v>
      </c>
      <c r="AW13" s="37">
        <v>0</v>
      </c>
      <c r="AX13" s="37">
        <v>0</v>
      </c>
      <c r="AY13" s="37">
        <v>0</v>
      </c>
      <c r="AZ13" s="37">
        <v>0</v>
      </c>
      <c r="BA13" s="37">
        <v>0</v>
      </c>
      <c r="BB13" s="37">
        <v>0</v>
      </c>
      <c r="BC13" s="37">
        <v>0</v>
      </c>
      <c r="BD13" s="37">
        <v>0</v>
      </c>
      <c r="BE13" s="37">
        <v>0</v>
      </c>
      <c r="BF13" s="37">
        <v>0</v>
      </c>
      <c r="BG13" s="37">
        <v>0</v>
      </c>
      <c r="BH13" s="37">
        <v>0</v>
      </c>
      <c r="BI13" s="37">
        <v>0</v>
      </c>
      <c r="BJ13" s="37">
        <v>0</v>
      </c>
      <c r="BK13" s="37">
        <v>0</v>
      </c>
      <c r="BL13" s="37">
        <v>0</v>
      </c>
      <c r="BM13" s="37">
        <v>0</v>
      </c>
      <c r="BN13" s="37">
        <v>0</v>
      </c>
      <c r="BO13" s="37">
        <v>0</v>
      </c>
      <c r="BP13" s="37">
        <v>0</v>
      </c>
      <c r="BQ13" s="37">
        <v>0</v>
      </c>
      <c r="BR13" s="37">
        <v>0</v>
      </c>
      <c r="BS13" s="37">
        <v>0</v>
      </c>
      <c r="BT13" s="37">
        <v>0</v>
      </c>
      <c r="BU13" s="37">
        <v>0</v>
      </c>
      <c r="BV13" s="37">
        <v>0</v>
      </c>
      <c r="BW13" s="37">
        <v>0</v>
      </c>
      <c r="BX13" s="37">
        <v>0</v>
      </c>
      <c r="BY13" s="37">
        <v>0</v>
      </c>
      <c r="BZ13" s="37">
        <v>0</v>
      </c>
      <c r="CA13" s="37">
        <v>0</v>
      </c>
      <c r="CB13" s="37">
        <v>0</v>
      </c>
      <c r="CC13" s="37">
        <v>0</v>
      </c>
      <c r="CD13" s="37">
        <v>0</v>
      </c>
      <c r="CE13" s="37">
        <v>0</v>
      </c>
      <c r="CF13" s="37">
        <v>0</v>
      </c>
      <c r="CG13" s="37">
        <v>0</v>
      </c>
      <c r="CH13" s="37">
        <v>0</v>
      </c>
      <c r="CI13" s="37">
        <v>0</v>
      </c>
      <c r="CJ13" s="37">
        <v>0</v>
      </c>
      <c r="CK13" s="37">
        <v>0</v>
      </c>
      <c r="CL13" s="37">
        <v>0</v>
      </c>
      <c r="CM13" s="37">
        <v>0</v>
      </c>
      <c r="CN13" s="37">
        <v>0</v>
      </c>
      <c r="CO13" s="37">
        <v>0</v>
      </c>
      <c r="CP13" s="37">
        <v>0</v>
      </c>
      <c r="CQ13" s="37">
        <v>0</v>
      </c>
      <c r="CR13" s="37">
        <v>0</v>
      </c>
      <c r="CS13" s="37">
        <v>0</v>
      </c>
      <c r="CT13" s="37">
        <v>0</v>
      </c>
      <c r="CU13" s="37">
        <v>0</v>
      </c>
      <c r="CV13" s="37">
        <v>0</v>
      </c>
      <c r="CW13" s="37">
        <v>0</v>
      </c>
      <c r="CX13" s="37">
        <v>0</v>
      </c>
      <c r="CY13" s="37">
        <v>0</v>
      </c>
      <c r="CZ13" s="37">
        <v>0</v>
      </c>
      <c r="DA13" s="37">
        <v>0</v>
      </c>
      <c r="DB13" s="37">
        <v>0</v>
      </c>
      <c r="DC13" s="37">
        <v>0</v>
      </c>
      <c r="DE13" s="45">
        <f t="shared" ref="DE13:DE21" si="16">COUNTBLANK(H13:DC13)</f>
        <v>0</v>
      </c>
      <c r="DF13" s="45">
        <f t="shared" ref="DF13:DF76" si="17">COUNTIF($H13:$DC13,"&lt;&gt;0")</f>
        <v>0</v>
      </c>
      <c r="DG13">
        <f t="shared" si="15"/>
        <v>21</v>
      </c>
      <c r="DH13">
        <v>0</v>
      </c>
    </row>
    <row r="14" spans="1:112" ht="14.4">
      <c r="A14" s="123">
        <v>2</v>
      </c>
      <c r="B14" s="5" t="str">
        <f>$B$11&amp;"3."</f>
        <v>D.1.3.</v>
      </c>
      <c r="C14" s="163" t="s">
        <v>41</v>
      </c>
      <c r="D14" s="24"/>
      <c r="E14" s="191">
        <v>0.21</v>
      </c>
      <c r="F14" s="34">
        <f>H14+NPV(FD,I14:INDEX(I14:DC14,PAL))</f>
        <v>0</v>
      </c>
      <c r="G14" s="34">
        <f>SUMIF($H$5:$DC$5,"&lt;="&amp;PAL,$H14:$DC14)</f>
        <v>0</v>
      </c>
      <c r="H14" s="37">
        <v>0</v>
      </c>
      <c r="I14" s="37">
        <v>0</v>
      </c>
      <c r="J14" s="37">
        <v>0</v>
      </c>
      <c r="K14" s="37">
        <v>0</v>
      </c>
      <c r="L14" s="37">
        <v>0</v>
      </c>
      <c r="M14" s="37">
        <v>0</v>
      </c>
      <c r="N14" s="37">
        <v>0</v>
      </c>
      <c r="O14" s="37">
        <v>0</v>
      </c>
      <c r="P14" s="37">
        <v>0</v>
      </c>
      <c r="Q14" s="37">
        <v>0</v>
      </c>
      <c r="R14" s="37">
        <v>0</v>
      </c>
      <c r="S14" s="37">
        <v>0</v>
      </c>
      <c r="T14" s="37">
        <v>0</v>
      </c>
      <c r="U14" s="37">
        <v>0</v>
      </c>
      <c r="V14" s="37">
        <v>0</v>
      </c>
      <c r="W14" s="37">
        <v>0</v>
      </c>
      <c r="X14" s="37">
        <v>0</v>
      </c>
      <c r="Y14" s="37">
        <v>0</v>
      </c>
      <c r="Z14" s="37">
        <v>0</v>
      </c>
      <c r="AA14" s="37">
        <v>0</v>
      </c>
      <c r="AB14" s="37">
        <v>0</v>
      </c>
      <c r="AC14" s="37">
        <v>0</v>
      </c>
      <c r="AD14" s="37">
        <v>0</v>
      </c>
      <c r="AE14" s="37">
        <v>0</v>
      </c>
      <c r="AF14" s="37">
        <v>0</v>
      </c>
      <c r="AG14" s="37">
        <v>0</v>
      </c>
      <c r="AH14" s="37">
        <v>0</v>
      </c>
      <c r="AI14" s="37">
        <v>0</v>
      </c>
      <c r="AJ14" s="37">
        <v>0</v>
      </c>
      <c r="AK14" s="37">
        <v>0</v>
      </c>
      <c r="AL14" s="37">
        <v>0</v>
      </c>
      <c r="AM14" s="37">
        <v>0</v>
      </c>
      <c r="AN14" s="37">
        <v>0</v>
      </c>
      <c r="AO14" s="37">
        <v>0</v>
      </c>
      <c r="AP14" s="37">
        <v>0</v>
      </c>
      <c r="AQ14" s="37">
        <v>0</v>
      </c>
      <c r="AR14" s="37">
        <v>0</v>
      </c>
      <c r="AS14" s="37">
        <v>0</v>
      </c>
      <c r="AT14" s="37">
        <v>0</v>
      </c>
      <c r="AU14" s="37">
        <v>0</v>
      </c>
      <c r="AV14" s="37">
        <v>0</v>
      </c>
      <c r="AW14" s="37">
        <v>0</v>
      </c>
      <c r="AX14" s="37">
        <v>0</v>
      </c>
      <c r="AY14" s="37">
        <v>0</v>
      </c>
      <c r="AZ14" s="37">
        <v>0</v>
      </c>
      <c r="BA14" s="37">
        <v>0</v>
      </c>
      <c r="BB14" s="37">
        <v>0</v>
      </c>
      <c r="BC14" s="37">
        <v>0</v>
      </c>
      <c r="BD14" s="37">
        <v>0</v>
      </c>
      <c r="BE14" s="37">
        <v>0</v>
      </c>
      <c r="BF14" s="37">
        <v>0</v>
      </c>
      <c r="BG14" s="37">
        <v>0</v>
      </c>
      <c r="BH14" s="37">
        <v>0</v>
      </c>
      <c r="BI14" s="37">
        <v>0</v>
      </c>
      <c r="BJ14" s="37">
        <v>0</v>
      </c>
      <c r="BK14" s="37">
        <v>0</v>
      </c>
      <c r="BL14" s="37">
        <v>0</v>
      </c>
      <c r="BM14" s="37">
        <v>0</v>
      </c>
      <c r="BN14" s="37">
        <v>0</v>
      </c>
      <c r="BO14" s="37">
        <v>0</v>
      </c>
      <c r="BP14" s="37">
        <v>0</v>
      </c>
      <c r="BQ14" s="37">
        <v>0</v>
      </c>
      <c r="BR14" s="37">
        <v>0</v>
      </c>
      <c r="BS14" s="37">
        <v>0</v>
      </c>
      <c r="BT14" s="37">
        <v>0</v>
      </c>
      <c r="BU14" s="37">
        <v>0</v>
      </c>
      <c r="BV14" s="37">
        <v>0</v>
      </c>
      <c r="BW14" s="37">
        <v>0</v>
      </c>
      <c r="BX14" s="37">
        <v>0</v>
      </c>
      <c r="BY14" s="37">
        <v>0</v>
      </c>
      <c r="BZ14" s="37">
        <v>0</v>
      </c>
      <c r="CA14" s="37">
        <v>0</v>
      </c>
      <c r="CB14" s="37">
        <v>0</v>
      </c>
      <c r="CC14" s="37">
        <v>0</v>
      </c>
      <c r="CD14" s="37">
        <v>0</v>
      </c>
      <c r="CE14" s="37">
        <v>0</v>
      </c>
      <c r="CF14" s="37">
        <v>0</v>
      </c>
      <c r="CG14" s="37">
        <v>0</v>
      </c>
      <c r="CH14" s="37">
        <v>0</v>
      </c>
      <c r="CI14" s="37">
        <v>0</v>
      </c>
      <c r="CJ14" s="37">
        <v>0</v>
      </c>
      <c r="CK14" s="37">
        <v>0</v>
      </c>
      <c r="CL14" s="37">
        <v>0</v>
      </c>
      <c r="CM14" s="37">
        <v>0</v>
      </c>
      <c r="CN14" s="37">
        <v>0</v>
      </c>
      <c r="CO14" s="37">
        <v>0</v>
      </c>
      <c r="CP14" s="37">
        <v>0</v>
      </c>
      <c r="CQ14" s="37">
        <v>0</v>
      </c>
      <c r="CR14" s="37">
        <v>0</v>
      </c>
      <c r="CS14" s="37">
        <v>0</v>
      </c>
      <c r="CT14" s="37">
        <v>0</v>
      </c>
      <c r="CU14" s="37">
        <v>0</v>
      </c>
      <c r="CV14" s="37">
        <v>0</v>
      </c>
      <c r="CW14" s="37">
        <v>0</v>
      </c>
      <c r="CX14" s="37">
        <v>0</v>
      </c>
      <c r="CY14" s="37">
        <v>0</v>
      </c>
      <c r="CZ14" s="37">
        <v>0</v>
      </c>
      <c r="DA14" s="37">
        <v>0</v>
      </c>
      <c r="DB14" s="37">
        <v>0</v>
      </c>
      <c r="DC14" s="37">
        <v>0</v>
      </c>
      <c r="DE14" s="45">
        <f t="shared" si="16"/>
        <v>0</v>
      </c>
      <c r="DF14" s="45">
        <f t="shared" si="17"/>
        <v>0</v>
      </c>
      <c r="DG14">
        <f t="shared" si="15"/>
        <v>21</v>
      </c>
      <c r="DH14">
        <v>0</v>
      </c>
    </row>
    <row r="15" spans="1:112" ht="14.4">
      <c r="A15" s="123">
        <v>3</v>
      </c>
      <c r="B15" s="5" t="str">
        <f>$B$11&amp;"4."</f>
        <v>D.1.4.</v>
      </c>
      <c r="C15" s="163" t="s">
        <v>41</v>
      </c>
      <c r="D15" s="24"/>
      <c r="E15" s="191">
        <v>0.21</v>
      </c>
      <c r="F15" s="34">
        <f>H15+NPV(FD,I15:INDEX(I15:DC15,PAL))</f>
        <v>0</v>
      </c>
      <c r="G15" s="34">
        <f>SUMIF($H$5:$DC$5,"&lt;="&amp;PAL,$H15:$DC15)</f>
        <v>0</v>
      </c>
      <c r="H15" s="37">
        <v>0</v>
      </c>
      <c r="I15" s="37">
        <v>0</v>
      </c>
      <c r="J15" s="37">
        <v>0</v>
      </c>
      <c r="K15" s="37">
        <v>0</v>
      </c>
      <c r="L15" s="37">
        <v>0</v>
      </c>
      <c r="M15" s="37">
        <v>0</v>
      </c>
      <c r="N15" s="37">
        <v>0</v>
      </c>
      <c r="O15" s="37">
        <v>0</v>
      </c>
      <c r="P15" s="37">
        <v>0</v>
      </c>
      <c r="Q15" s="37">
        <v>0</v>
      </c>
      <c r="R15" s="37">
        <v>0</v>
      </c>
      <c r="S15" s="37">
        <v>0</v>
      </c>
      <c r="T15" s="37">
        <v>0</v>
      </c>
      <c r="U15" s="37">
        <v>0</v>
      </c>
      <c r="V15" s="37">
        <v>0</v>
      </c>
      <c r="W15" s="37">
        <v>0</v>
      </c>
      <c r="X15" s="37">
        <v>0</v>
      </c>
      <c r="Y15" s="37">
        <v>0</v>
      </c>
      <c r="Z15" s="37">
        <v>0</v>
      </c>
      <c r="AA15" s="37">
        <v>0</v>
      </c>
      <c r="AB15" s="37">
        <v>0</v>
      </c>
      <c r="AC15" s="37">
        <v>0</v>
      </c>
      <c r="AD15" s="37">
        <v>0</v>
      </c>
      <c r="AE15" s="37">
        <v>0</v>
      </c>
      <c r="AF15" s="37">
        <v>0</v>
      </c>
      <c r="AG15" s="37">
        <v>0</v>
      </c>
      <c r="AH15" s="37">
        <v>0</v>
      </c>
      <c r="AI15" s="37">
        <v>0</v>
      </c>
      <c r="AJ15" s="37">
        <v>0</v>
      </c>
      <c r="AK15" s="37">
        <v>0</v>
      </c>
      <c r="AL15" s="37">
        <v>0</v>
      </c>
      <c r="AM15" s="37">
        <v>0</v>
      </c>
      <c r="AN15" s="37">
        <v>0</v>
      </c>
      <c r="AO15" s="37">
        <v>0</v>
      </c>
      <c r="AP15" s="37">
        <v>0</v>
      </c>
      <c r="AQ15" s="37">
        <v>0</v>
      </c>
      <c r="AR15" s="37">
        <v>0</v>
      </c>
      <c r="AS15" s="37">
        <v>0</v>
      </c>
      <c r="AT15" s="37">
        <v>0</v>
      </c>
      <c r="AU15" s="37">
        <v>0</v>
      </c>
      <c r="AV15" s="37">
        <v>0</v>
      </c>
      <c r="AW15" s="37">
        <v>0</v>
      </c>
      <c r="AX15" s="37">
        <v>0</v>
      </c>
      <c r="AY15" s="37">
        <v>0</v>
      </c>
      <c r="AZ15" s="37">
        <v>0</v>
      </c>
      <c r="BA15" s="37">
        <v>0</v>
      </c>
      <c r="BB15" s="37">
        <v>0</v>
      </c>
      <c r="BC15" s="37">
        <v>0</v>
      </c>
      <c r="BD15" s="37">
        <v>0</v>
      </c>
      <c r="BE15" s="37">
        <v>0</v>
      </c>
      <c r="BF15" s="37">
        <v>0</v>
      </c>
      <c r="BG15" s="37">
        <v>0</v>
      </c>
      <c r="BH15" s="37">
        <v>0</v>
      </c>
      <c r="BI15" s="37">
        <v>0</v>
      </c>
      <c r="BJ15" s="37">
        <v>0</v>
      </c>
      <c r="BK15" s="37">
        <v>0</v>
      </c>
      <c r="BL15" s="37">
        <v>0</v>
      </c>
      <c r="BM15" s="37">
        <v>0</v>
      </c>
      <c r="BN15" s="37">
        <v>0</v>
      </c>
      <c r="BO15" s="37">
        <v>0</v>
      </c>
      <c r="BP15" s="37">
        <v>0</v>
      </c>
      <c r="BQ15" s="37">
        <v>0</v>
      </c>
      <c r="BR15" s="37">
        <v>0</v>
      </c>
      <c r="BS15" s="37">
        <v>0</v>
      </c>
      <c r="BT15" s="37">
        <v>0</v>
      </c>
      <c r="BU15" s="37">
        <v>0</v>
      </c>
      <c r="BV15" s="37">
        <v>0</v>
      </c>
      <c r="BW15" s="37">
        <v>0</v>
      </c>
      <c r="BX15" s="37">
        <v>0</v>
      </c>
      <c r="BY15" s="37">
        <v>0</v>
      </c>
      <c r="BZ15" s="37">
        <v>0</v>
      </c>
      <c r="CA15" s="37">
        <v>0</v>
      </c>
      <c r="CB15" s="37">
        <v>0</v>
      </c>
      <c r="CC15" s="37">
        <v>0</v>
      </c>
      <c r="CD15" s="37">
        <v>0</v>
      </c>
      <c r="CE15" s="37">
        <v>0</v>
      </c>
      <c r="CF15" s="37">
        <v>0</v>
      </c>
      <c r="CG15" s="37">
        <v>0</v>
      </c>
      <c r="CH15" s="37">
        <v>0</v>
      </c>
      <c r="CI15" s="37">
        <v>0</v>
      </c>
      <c r="CJ15" s="37">
        <v>0</v>
      </c>
      <c r="CK15" s="37">
        <v>0</v>
      </c>
      <c r="CL15" s="37">
        <v>0</v>
      </c>
      <c r="CM15" s="37">
        <v>0</v>
      </c>
      <c r="CN15" s="37">
        <v>0</v>
      </c>
      <c r="CO15" s="37">
        <v>0</v>
      </c>
      <c r="CP15" s="37">
        <v>0</v>
      </c>
      <c r="CQ15" s="37">
        <v>0</v>
      </c>
      <c r="CR15" s="37">
        <v>0</v>
      </c>
      <c r="CS15" s="37">
        <v>0</v>
      </c>
      <c r="CT15" s="37">
        <v>0</v>
      </c>
      <c r="CU15" s="37">
        <v>0</v>
      </c>
      <c r="CV15" s="37">
        <v>0</v>
      </c>
      <c r="CW15" s="37">
        <v>0</v>
      </c>
      <c r="CX15" s="37">
        <v>0</v>
      </c>
      <c r="CY15" s="37">
        <v>0</v>
      </c>
      <c r="CZ15" s="37">
        <v>0</v>
      </c>
      <c r="DA15" s="37">
        <v>0</v>
      </c>
      <c r="DB15" s="37">
        <v>0</v>
      </c>
      <c r="DC15" s="37">
        <v>0</v>
      </c>
      <c r="DE15" s="45">
        <f t="shared" si="16"/>
        <v>0</v>
      </c>
      <c r="DF15" s="45">
        <f t="shared" si="17"/>
        <v>0</v>
      </c>
      <c r="DG15">
        <f t="shared" si="15"/>
        <v>21</v>
      </c>
      <c r="DH15">
        <v>0</v>
      </c>
    </row>
    <row r="16" spans="1:112" ht="14.4">
      <c r="A16" s="123">
        <v>4</v>
      </c>
      <c r="B16" s="5" t="str">
        <f>$B$11&amp;"5."</f>
        <v>D.1.5.</v>
      </c>
      <c r="C16" s="163" t="s">
        <v>41</v>
      </c>
      <c r="D16" s="24"/>
      <c r="E16" s="191">
        <v>0.21</v>
      </c>
      <c r="F16" s="34">
        <f>H16+NPV(FD,I16:INDEX(I16:DC16,PAL))</f>
        <v>0</v>
      </c>
      <c r="G16" s="34">
        <f>SUMIF($H$5:$DC$5,"&lt;="&amp;PAL,$H16:$DC16)</f>
        <v>0</v>
      </c>
      <c r="H16" s="37">
        <v>0</v>
      </c>
      <c r="I16" s="37">
        <v>0</v>
      </c>
      <c r="J16" s="37">
        <v>0</v>
      </c>
      <c r="K16" s="37">
        <v>0</v>
      </c>
      <c r="L16" s="37">
        <v>0</v>
      </c>
      <c r="M16" s="37">
        <v>0</v>
      </c>
      <c r="N16" s="37">
        <v>0</v>
      </c>
      <c r="O16" s="37">
        <v>0</v>
      </c>
      <c r="P16" s="37">
        <v>0</v>
      </c>
      <c r="Q16" s="37">
        <v>0</v>
      </c>
      <c r="R16" s="37">
        <v>0</v>
      </c>
      <c r="S16" s="37">
        <v>0</v>
      </c>
      <c r="T16" s="37">
        <v>0</v>
      </c>
      <c r="U16" s="37">
        <v>0</v>
      </c>
      <c r="V16" s="37">
        <v>0</v>
      </c>
      <c r="W16" s="37">
        <v>0</v>
      </c>
      <c r="X16" s="37">
        <v>0</v>
      </c>
      <c r="Y16" s="37">
        <v>0</v>
      </c>
      <c r="Z16" s="37">
        <v>0</v>
      </c>
      <c r="AA16" s="37">
        <v>0</v>
      </c>
      <c r="AB16" s="37">
        <v>0</v>
      </c>
      <c r="AC16" s="37">
        <v>0</v>
      </c>
      <c r="AD16" s="37">
        <v>0</v>
      </c>
      <c r="AE16" s="37">
        <v>0</v>
      </c>
      <c r="AF16" s="37">
        <v>0</v>
      </c>
      <c r="AG16" s="37">
        <v>0</v>
      </c>
      <c r="AH16" s="37">
        <v>0</v>
      </c>
      <c r="AI16" s="37">
        <v>0</v>
      </c>
      <c r="AJ16" s="37">
        <v>0</v>
      </c>
      <c r="AK16" s="37">
        <v>0</v>
      </c>
      <c r="AL16" s="37">
        <v>0</v>
      </c>
      <c r="AM16" s="37">
        <v>0</v>
      </c>
      <c r="AN16" s="37">
        <v>0</v>
      </c>
      <c r="AO16" s="37">
        <v>0</v>
      </c>
      <c r="AP16" s="37">
        <v>0</v>
      </c>
      <c r="AQ16" s="37">
        <v>0</v>
      </c>
      <c r="AR16" s="37">
        <v>0</v>
      </c>
      <c r="AS16" s="37">
        <v>0</v>
      </c>
      <c r="AT16" s="37">
        <v>0</v>
      </c>
      <c r="AU16" s="37">
        <v>0</v>
      </c>
      <c r="AV16" s="37">
        <v>0</v>
      </c>
      <c r="AW16" s="37">
        <v>0</v>
      </c>
      <c r="AX16" s="37">
        <v>0</v>
      </c>
      <c r="AY16" s="37">
        <v>0</v>
      </c>
      <c r="AZ16" s="37">
        <v>0</v>
      </c>
      <c r="BA16" s="37">
        <v>0</v>
      </c>
      <c r="BB16" s="37">
        <v>0</v>
      </c>
      <c r="BC16" s="37">
        <v>0</v>
      </c>
      <c r="BD16" s="37">
        <v>0</v>
      </c>
      <c r="BE16" s="37">
        <v>0</v>
      </c>
      <c r="BF16" s="37">
        <v>0</v>
      </c>
      <c r="BG16" s="37">
        <v>0</v>
      </c>
      <c r="BH16" s="37">
        <v>0</v>
      </c>
      <c r="BI16" s="37">
        <v>0</v>
      </c>
      <c r="BJ16" s="37">
        <v>0</v>
      </c>
      <c r="BK16" s="37">
        <v>0</v>
      </c>
      <c r="BL16" s="37">
        <v>0</v>
      </c>
      <c r="BM16" s="37">
        <v>0</v>
      </c>
      <c r="BN16" s="37">
        <v>0</v>
      </c>
      <c r="BO16" s="37">
        <v>0</v>
      </c>
      <c r="BP16" s="37">
        <v>0</v>
      </c>
      <c r="BQ16" s="37">
        <v>0</v>
      </c>
      <c r="BR16" s="37">
        <v>0</v>
      </c>
      <c r="BS16" s="37">
        <v>0</v>
      </c>
      <c r="BT16" s="37">
        <v>0</v>
      </c>
      <c r="BU16" s="37">
        <v>0</v>
      </c>
      <c r="BV16" s="37">
        <v>0</v>
      </c>
      <c r="BW16" s="37">
        <v>0</v>
      </c>
      <c r="BX16" s="37">
        <v>0</v>
      </c>
      <c r="BY16" s="37">
        <v>0</v>
      </c>
      <c r="BZ16" s="37">
        <v>0</v>
      </c>
      <c r="CA16" s="37">
        <v>0</v>
      </c>
      <c r="CB16" s="37">
        <v>0</v>
      </c>
      <c r="CC16" s="37">
        <v>0</v>
      </c>
      <c r="CD16" s="37">
        <v>0</v>
      </c>
      <c r="CE16" s="37">
        <v>0</v>
      </c>
      <c r="CF16" s="37">
        <v>0</v>
      </c>
      <c r="CG16" s="37">
        <v>0</v>
      </c>
      <c r="CH16" s="37">
        <v>0</v>
      </c>
      <c r="CI16" s="37">
        <v>0</v>
      </c>
      <c r="CJ16" s="37">
        <v>0</v>
      </c>
      <c r="CK16" s="37">
        <v>0</v>
      </c>
      <c r="CL16" s="37">
        <v>0</v>
      </c>
      <c r="CM16" s="37">
        <v>0</v>
      </c>
      <c r="CN16" s="37">
        <v>0</v>
      </c>
      <c r="CO16" s="37">
        <v>0</v>
      </c>
      <c r="CP16" s="37">
        <v>0</v>
      </c>
      <c r="CQ16" s="37">
        <v>0</v>
      </c>
      <c r="CR16" s="37">
        <v>0</v>
      </c>
      <c r="CS16" s="37">
        <v>0</v>
      </c>
      <c r="CT16" s="37">
        <v>0</v>
      </c>
      <c r="CU16" s="37">
        <v>0</v>
      </c>
      <c r="CV16" s="37">
        <v>0</v>
      </c>
      <c r="CW16" s="37">
        <v>0</v>
      </c>
      <c r="CX16" s="37">
        <v>0</v>
      </c>
      <c r="CY16" s="37">
        <v>0</v>
      </c>
      <c r="CZ16" s="37">
        <v>0</v>
      </c>
      <c r="DA16" s="37">
        <v>0</v>
      </c>
      <c r="DB16" s="37">
        <v>0</v>
      </c>
      <c r="DC16" s="37">
        <v>0</v>
      </c>
      <c r="DE16" s="45">
        <f t="shared" si="16"/>
        <v>0</v>
      </c>
      <c r="DF16" s="45">
        <f t="shared" si="17"/>
        <v>0</v>
      </c>
      <c r="DG16">
        <f t="shared" si="15"/>
        <v>21</v>
      </c>
      <c r="DH16">
        <v>0</v>
      </c>
    </row>
    <row r="17" spans="1:112" ht="14.4">
      <c r="A17" s="123">
        <v>5</v>
      </c>
      <c r="B17" s="5" t="str">
        <f>$B$11&amp;"6."</f>
        <v>D.1.6.</v>
      </c>
      <c r="C17" s="163" t="s">
        <v>41</v>
      </c>
      <c r="D17" s="24"/>
      <c r="E17" s="191">
        <v>0.21</v>
      </c>
      <c r="F17" s="34">
        <f>H17+NPV(FD,I17:INDEX(I17:DC17,PAL))</f>
        <v>0</v>
      </c>
      <c r="G17" s="34">
        <f>SUMIF($H$5:$DC$5,"&lt;="&amp;PAL,$H17:$DC17)</f>
        <v>0</v>
      </c>
      <c r="H17" s="37">
        <v>0</v>
      </c>
      <c r="I17" s="37">
        <v>0</v>
      </c>
      <c r="J17" s="37">
        <v>0</v>
      </c>
      <c r="K17" s="37">
        <v>0</v>
      </c>
      <c r="L17" s="37">
        <v>0</v>
      </c>
      <c r="M17" s="37">
        <v>0</v>
      </c>
      <c r="N17" s="37">
        <v>0</v>
      </c>
      <c r="O17" s="37">
        <v>0</v>
      </c>
      <c r="P17" s="37">
        <v>0</v>
      </c>
      <c r="Q17" s="37">
        <v>0</v>
      </c>
      <c r="R17" s="37">
        <v>0</v>
      </c>
      <c r="S17" s="37">
        <v>0</v>
      </c>
      <c r="T17" s="37">
        <v>0</v>
      </c>
      <c r="U17" s="37">
        <v>0</v>
      </c>
      <c r="V17" s="37">
        <v>0</v>
      </c>
      <c r="W17" s="37">
        <v>0</v>
      </c>
      <c r="X17" s="37">
        <v>0</v>
      </c>
      <c r="Y17" s="37">
        <v>0</v>
      </c>
      <c r="Z17" s="37">
        <v>0</v>
      </c>
      <c r="AA17" s="37">
        <v>0</v>
      </c>
      <c r="AB17" s="37">
        <v>0</v>
      </c>
      <c r="AC17" s="37">
        <v>0</v>
      </c>
      <c r="AD17" s="37">
        <v>0</v>
      </c>
      <c r="AE17" s="37">
        <v>0</v>
      </c>
      <c r="AF17" s="37">
        <v>0</v>
      </c>
      <c r="AG17" s="37">
        <v>0</v>
      </c>
      <c r="AH17" s="37">
        <v>0</v>
      </c>
      <c r="AI17" s="37">
        <v>0</v>
      </c>
      <c r="AJ17" s="37">
        <v>0</v>
      </c>
      <c r="AK17" s="37">
        <v>0</v>
      </c>
      <c r="AL17" s="37">
        <v>0</v>
      </c>
      <c r="AM17" s="37">
        <v>0</v>
      </c>
      <c r="AN17" s="37">
        <v>0</v>
      </c>
      <c r="AO17" s="37">
        <v>0</v>
      </c>
      <c r="AP17" s="37">
        <v>0</v>
      </c>
      <c r="AQ17" s="37">
        <v>0</v>
      </c>
      <c r="AR17" s="37">
        <v>0</v>
      </c>
      <c r="AS17" s="37">
        <v>0</v>
      </c>
      <c r="AT17" s="37">
        <v>0</v>
      </c>
      <c r="AU17" s="37">
        <v>0</v>
      </c>
      <c r="AV17" s="37">
        <v>0</v>
      </c>
      <c r="AW17" s="37">
        <v>0</v>
      </c>
      <c r="AX17" s="37">
        <v>0</v>
      </c>
      <c r="AY17" s="37">
        <v>0</v>
      </c>
      <c r="AZ17" s="37">
        <v>0</v>
      </c>
      <c r="BA17" s="37">
        <v>0</v>
      </c>
      <c r="BB17" s="37">
        <v>0</v>
      </c>
      <c r="BC17" s="37">
        <v>0</v>
      </c>
      <c r="BD17" s="37">
        <v>0</v>
      </c>
      <c r="BE17" s="37">
        <v>0</v>
      </c>
      <c r="BF17" s="37">
        <v>0</v>
      </c>
      <c r="BG17" s="37">
        <v>0</v>
      </c>
      <c r="BH17" s="37">
        <v>0</v>
      </c>
      <c r="BI17" s="37">
        <v>0</v>
      </c>
      <c r="BJ17" s="37">
        <v>0</v>
      </c>
      <c r="BK17" s="37">
        <v>0</v>
      </c>
      <c r="BL17" s="37">
        <v>0</v>
      </c>
      <c r="BM17" s="37">
        <v>0</v>
      </c>
      <c r="BN17" s="37">
        <v>0</v>
      </c>
      <c r="BO17" s="37">
        <v>0</v>
      </c>
      <c r="BP17" s="37">
        <v>0</v>
      </c>
      <c r="BQ17" s="37">
        <v>0</v>
      </c>
      <c r="BR17" s="37">
        <v>0</v>
      </c>
      <c r="BS17" s="37">
        <v>0</v>
      </c>
      <c r="BT17" s="37">
        <v>0</v>
      </c>
      <c r="BU17" s="37">
        <v>0</v>
      </c>
      <c r="BV17" s="37">
        <v>0</v>
      </c>
      <c r="BW17" s="37">
        <v>0</v>
      </c>
      <c r="BX17" s="37">
        <v>0</v>
      </c>
      <c r="BY17" s="37">
        <v>0</v>
      </c>
      <c r="BZ17" s="37">
        <v>0</v>
      </c>
      <c r="CA17" s="37">
        <v>0</v>
      </c>
      <c r="CB17" s="37">
        <v>0</v>
      </c>
      <c r="CC17" s="37">
        <v>0</v>
      </c>
      <c r="CD17" s="37">
        <v>0</v>
      </c>
      <c r="CE17" s="37">
        <v>0</v>
      </c>
      <c r="CF17" s="37">
        <v>0</v>
      </c>
      <c r="CG17" s="37">
        <v>0</v>
      </c>
      <c r="CH17" s="37">
        <v>0</v>
      </c>
      <c r="CI17" s="37">
        <v>0</v>
      </c>
      <c r="CJ17" s="37">
        <v>0</v>
      </c>
      <c r="CK17" s="37">
        <v>0</v>
      </c>
      <c r="CL17" s="37">
        <v>0</v>
      </c>
      <c r="CM17" s="37">
        <v>0</v>
      </c>
      <c r="CN17" s="37">
        <v>0</v>
      </c>
      <c r="CO17" s="37">
        <v>0</v>
      </c>
      <c r="CP17" s="37">
        <v>0</v>
      </c>
      <c r="CQ17" s="37">
        <v>0</v>
      </c>
      <c r="CR17" s="37">
        <v>0</v>
      </c>
      <c r="CS17" s="37">
        <v>0</v>
      </c>
      <c r="CT17" s="37">
        <v>0</v>
      </c>
      <c r="CU17" s="37">
        <v>0</v>
      </c>
      <c r="CV17" s="37">
        <v>0</v>
      </c>
      <c r="CW17" s="37">
        <v>0</v>
      </c>
      <c r="CX17" s="37">
        <v>0</v>
      </c>
      <c r="CY17" s="37">
        <v>0</v>
      </c>
      <c r="CZ17" s="37">
        <v>0</v>
      </c>
      <c r="DA17" s="37">
        <v>0</v>
      </c>
      <c r="DB17" s="37">
        <v>0</v>
      </c>
      <c r="DC17" s="37">
        <v>0</v>
      </c>
      <c r="DE17" s="45">
        <f t="shared" si="16"/>
        <v>0</v>
      </c>
      <c r="DF17" s="45">
        <f t="shared" si="17"/>
        <v>0</v>
      </c>
      <c r="DG17">
        <f t="shared" si="15"/>
        <v>21</v>
      </c>
      <c r="DH17">
        <v>0</v>
      </c>
    </row>
    <row r="18" spans="1:112" ht="14.4">
      <c r="A18" s="123">
        <v>6</v>
      </c>
      <c r="B18" s="5" t="str">
        <f>$B$11&amp;"7."</f>
        <v>D.1.7.</v>
      </c>
      <c r="C18" s="163" t="s">
        <v>41</v>
      </c>
      <c r="D18" s="24"/>
      <c r="E18" s="191">
        <v>0.21</v>
      </c>
      <c r="F18" s="34">
        <f>H18+NPV(FD,I18:INDEX(I18:DC18,PAL))</f>
        <v>0</v>
      </c>
      <c r="G18" s="34">
        <f>SUMIF($H$5:$DC$5,"&lt;="&amp;PAL,$H18:$DC18)</f>
        <v>0</v>
      </c>
      <c r="H18" s="37">
        <v>0</v>
      </c>
      <c r="I18" s="37">
        <v>0</v>
      </c>
      <c r="J18" s="37">
        <v>0</v>
      </c>
      <c r="K18" s="37">
        <v>0</v>
      </c>
      <c r="L18" s="37">
        <v>0</v>
      </c>
      <c r="M18" s="37">
        <v>0</v>
      </c>
      <c r="N18" s="37">
        <v>0</v>
      </c>
      <c r="O18" s="37">
        <v>0</v>
      </c>
      <c r="P18" s="37">
        <v>0</v>
      </c>
      <c r="Q18" s="37">
        <v>0</v>
      </c>
      <c r="R18" s="37">
        <v>0</v>
      </c>
      <c r="S18" s="37">
        <v>0</v>
      </c>
      <c r="T18" s="37">
        <v>0</v>
      </c>
      <c r="U18" s="37">
        <v>0</v>
      </c>
      <c r="V18" s="37">
        <v>0</v>
      </c>
      <c r="W18" s="37">
        <v>0</v>
      </c>
      <c r="X18" s="37">
        <v>0</v>
      </c>
      <c r="Y18" s="37">
        <v>0</v>
      </c>
      <c r="Z18" s="37">
        <v>0</v>
      </c>
      <c r="AA18" s="37">
        <v>0</v>
      </c>
      <c r="AB18" s="37">
        <v>0</v>
      </c>
      <c r="AC18" s="37">
        <v>0</v>
      </c>
      <c r="AD18" s="37">
        <v>0</v>
      </c>
      <c r="AE18" s="37">
        <v>0</v>
      </c>
      <c r="AF18" s="37">
        <v>0</v>
      </c>
      <c r="AG18" s="37">
        <v>0</v>
      </c>
      <c r="AH18" s="37">
        <v>0</v>
      </c>
      <c r="AI18" s="37">
        <v>0</v>
      </c>
      <c r="AJ18" s="37">
        <v>0</v>
      </c>
      <c r="AK18" s="37">
        <v>0</v>
      </c>
      <c r="AL18" s="37">
        <v>0</v>
      </c>
      <c r="AM18" s="37">
        <v>0</v>
      </c>
      <c r="AN18" s="37">
        <v>0</v>
      </c>
      <c r="AO18" s="37">
        <v>0</v>
      </c>
      <c r="AP18" s="37">
        <v>0</v>
      </c>
      <c r="AQ18" s="37">
        <v>0</v>
      </c>
      <c r="AR18" s="37">
        <v>0</v>
      </c>
      <c r="AS18" s="37">
        <v>0</v>
      </c>
      <c r="AT18" s="37">
        <v>0</v>
      </c>
      <c r="AU18" s="37">
        <v>0</v>
      </c>
      <c r="AV18" s="37">
        <v>0</v>
      </c>
      <c r="AW18" s="37">
        <v>0</v>
      </c>
      <c r="AX18" s="37">
        <v>0</v>
      </c>
      <c r="AY18" s="37">
        <v>0</v>
      </c>
      <c r="AZ18" s="37">
        <v>0</v>
      </c>
      <c r="BA18" s="37">
        <v>0</v>
      </c>
      <c r="BB18" s="37">
        <v>0</v>
      </c>
      <c r="BC18" s="37">
        <v>0</v>
      </c>
      <c r="BD18" s="37">
        <v>0</v>
      </c>
      <c r="BE18" s="37">
        <v>0</v>
      </c>
      <c r="BF18" s="37">
        <v>0</v>
      </c>
      <c r="BG18" s="37">
        <v>0</v>
      </c>
      <c r="BH18" s="37">
        <v>0</v>
      </c>
      <c r="BI18" s="37">
        <v>0</v>
      </c>
      <c r="BJ18" s="37">
        <v>0</v>
      </c>
      <c r="BK18" s="37">
        <v>0</v>
      </c>
      <c r="BL18" s="37">
        <v>0</v>
      </c>
      <c r="BM18" s="37">
        <v>0</v>
      </c>
      <c r="BN18" s="37">
        <v>0</v>
      </c>
      <c r="BO18" s="37">
        <v>0</v>
      </c>
      <c r="BP18" s="37">
        <v>0</v>
      </c>
      <c r="BQ18" s="37">
        <v>0</v>
      </c>
      <c r="BR18" s="37">
        <v>0</v>
      </c>
      <c r="BS18" s="37">
        <v>0</v>
      </c>
      <c r="BT18" s="37">
        <v>0</v>
      </c>
      <c r="BU18" s="37">
        <v>0</v>
      </c>
      <c r="BV18" s="37">
        <v>0</v>
      </c>
      <c r="BW18" s="37">
        <v>0</v>
      </c>
      <c r="BX18" s="37">
        <v>0</v>
      </c>
      <c r="BY18" s="37">
        <v>0</v>
      </c>
      <c r="BZ18" s="37">
        <v>0</v>
      </c>
      <c r="CA18" s="37">
        <v>0</v>
      </c>
      <c r="CB18" s="37">
        <v>0</v>
      </c>
      <c r="CC18" s="37">
        <v>0</v>
      </c>
      <c r="CD18" s="37">
        <v>0</v>
      </c>
      <c r="CE18" s="37">
        <v>0</v>
      </c>
      <c r="CF18" s="37">
        <v>0</v>
      </c>
      <c r="CG18" s="37">
        <v>0</v>
      </c>
      <c r="CH18" s="37">
        <v>0</v>
      </c>
      <c r="CI18" s="37">
        <v>0</v>
      </c>
      <c r="CJ18" s="37">
        <v>0</v>
      </c>
      <c r="CK18" s="37">
        <v>0</v>
      </c>
      <c r="CL18" s="37">
        <v>0</v>
      </c>
      <c r="CM18" s="37">
        <v>0</v>
      </c>
      <c r="CN18" s="37">
        <v>0</v>
      </c>
      <c r="CO18" s="37">
        <v>0</v>
      </c>
      <c r="CP18" s="37">
        <v>0</v>
      </c>
      <c r="CQ18" s="37">
        <v>0</v>
      </c>
      <c r="CR18" s="37">
        <v>0</v>
      </c>
      <c r="CS18" s="37">
        <v>0</v>
      </c>
      <c r="CT18" s="37">
        <v>0</v>
      </c>
      <c r="CU18" s="37">
        <v>0</v>
      </c>
      <c r="CV18" s="37">
        <v>0</v>
      </c>
      <c r="CW18" s="37">
        <v>0</v>
      </c>
      <c r="CX18" s="37">
        <v>0</v>
      </c>
      <c r="CY18" s="37">
        <v>0</v>
      </c>
      <c r="CZ18" s="37">
        <v>0</v>
      </c>
      <c r="DA18" s="37">
        <v>0</v>
      </c>
      <c r="DB18" s="37">
        <v>0</v>
      </c>
      <c r="DC18" s="37">
        <v>0</v>
      </c>
      <c r="DE18" s="45">
        <f t="shared" si="16"/>
        <v>0</v>
      </c>
      <c r="DF18" s="45">
        <f t="shared" si="17"/>
        <v>0</v>
      </c>
      <c r="DG18">
        <f t="shared" si="15"/>
        <v>21</v>
      </c>
      <c r="DH18">
        <v>0</v>
      </c>
    </row>
    <row r="19" spans="1:112" ht="14.4">
      <c r="A19" s="123">
        <v>7</v>
      </c>
      <c r="B19" s="5" t="str">
        <f>$B$11&amp;"8."</f>
        <v>D.1.8.</v>
      </c>
      <c r="C19" s="163" t="s">
        <v>41</v>
      </c>
      <c r="D19" s="24"/>
      <c r="E19" s="191">
        <v>0.21</v>
      </c>
      <c r="F19" s="34">
        <f>H19+NPV(FD,I19:INDEX(I19:DC19,PAL))</f>
        <v>0</v>
      </c>
      <c r="G19" s="34">
        <f>SUMIF($H$5:$DC$5,"&lt;="&amp;PAL,$H19:$DC19)</f>
        <v>0</v>
      </c>
      <c r="H19" s="37">
        <v>0</v>
      </c>
      <c r="I19" s="37">
        <v>0</v>
      </c>
      <c r="J19" s="37">
        <v>0</v>
      </c>
      <c r="K19" s="37">
        <v>0</v>
      </c>
      <c r="L19" s="37">
        <v>0</v>
      </c>
      <c r="M19" s="37">
        <v>0</v>
      </c>
      <c r="N19" s="37">
        <v>0</v>
      </c>
      <c r="O19" s="37">
        <v>0</v>
      </c>
      <c r="P19" s="37">
        <v>0</v>
      </c>
      <c r="Q19" s="37">
        <v>0</v>
      </c>
      <c r="R19" s="37">
        <v>0</v>
      </c>
      <c r="S19" s="37">
        <v>0</v>
      </c>
      <c r="T19" s="37">
        <v>0</v>
      </c>
      <c r="U19" s="37">
        <v>0</v>
      </c>
      <c r="V19" s="37">
        <v>0</v>
      </c>
      <c r="W19" s="37">
        <v>0</v>
      </c>
      <c r="X19" s="37">
        <v>0</v>
      </c>
      <c r="Y19" s="37">
        <v>0</v>
      </c>
      <c r="Z19" s="37">
        <v>0</v>
      </c>
      <c r="AA19" s="37">
        <v>0</v>
      </c>
      <c r="AB19" s="37">
        <v>0</v>
      </c>
      <c r="AC19" s="37">
        <v>0</v>
      </c>
      <c r="AD19" s="37">
        <v>0</v>
      </c>
      <c r="AE19" s="37">
        <v>0</v>
      </c>
      <c r="AF19" s="37">
        <v>0</v>
      </c>
      <c r="AG19" s="37">
        <v>0</v>
      </c>
      <c r="AH19" s="37">
        <v>0</v>
      </c>
      <c r="AI19" s="37">
        <v>0</v>
      </c>
      <c r="AJ19" s="37">
        <v>0</v>
      </c>
      <c r="AK19" s="37">
        <v>0</v>
      </c>
      <c r="AL19" s="37">
        <v>0</v>
      </c>
      <c r="AM19" s="37">
        <v>0</v>
      </c>
      <c r="AN19" s="37">
        <v>0</v>
      </c>
      <c r="AO19" s="37">
        <v>0</v>
      </c>
      <c r="AP19" s="37">
        <v>0</v>
      </c>
      <c r="AQ19" s="37">
        <v>0</v>
      </c>
      <c r="AR19" s="37">
        <v>0</v>
      </c>
      <c r="AS19" s="37">
        <v>0</v>
      </c>
      <c r="AT19" s="37">
        <v>0</v>
      </c>
      <c r="AU19" s="37">
        <v>0</v>
      </c>
      <c r="AV19" s="37">
        <v>0</v>
      </c>
      <c r="AW19" s="37">
        <v>0</v>
      </c>
      <c r="AX19" s="37">
        <v>0</v>
      </c>
      <c r="AY19" s="37">
        <v>0</v>
      </c>
      <c r="AZ19" s="37">
        <v>0</v>
      </c>
      <c r="BA19" s="37">
        <v>0</v>
      </c>
      <c r="BB19" s="37">
        <v>0</v>
      </c>
      <c r="BC19" s="37">
        <v>0</v>
      </c>
      <c r="BD19" s="37">
        <v>0</v>
      </c>
      <c r="BE19" s="37">
        <v>0</v>
      </c>
      <c r="BF19" s="37">
        <v>0</v>
      </c>
      <c r="BG19" s="37">
        <v>0</v>
      </c>
      <c r="BH19" s="37">
        <v>0</v>
      </c>
      <c r="BI19" s="37">
        <v>0</v>
      </c>
      <c r="BJ19" s="37">
        <v>0</v>
      </c>
      <c r="BK19" s="37">
        <v>0</v>
      </c>
      <c r="BL19" s="37">
        <v>0</v>
      </c>
      <c r="BM19" s="37">
        <v>0</v>
      </c>
      <c r="BN19" s="37">
        <v>0</v>
      </c>
      <c r="BO19" s="37">
        <v>0</v>
      </c>
      <c r="BP19" s="37">
        <v>0</v>
      </c>
      <c r="BQ19" s="37">
        <v>0</v>
      </c>
      <c r="BR19" s="37">
        <v>0</v>
      </c>
      <c r="BS19" s="37">
        <v>0</v>
      </c>
      <c r="BT19" s="37">
        <v>0</v>
      </c>
      <c r="BU19" s="37">
        <v>0</v>
      </c>
      <c r="BV19" s="37">
        <v>0</v>
      </c>
      <c r="BW19" s="37">
        <v>0</v>
      </c>
      <c r="BX19" s="37">
        <v>0</v>
      </c>
      <c r="BY19" s="37">
        <v>0</v>
      </c>
      <c r="BZ19" s="37">
        <v>0</v>
      </c>
      <c r="CA19" s="37">
        <v>0</v>
      </c>
      <c r="CB19" s="37">
        <v>0</v>
      </c>
      <c r="CC19" s="37">
        <v>0</v>
      </c>
      <c r="CD19" s="37">
        <v>0</v>
      </c>
      <c r="CE19" s="37">
        <v>0</v>
      </c>
      <c r="CF19" s="37">
        <v>0</v>
      </c>
      <c r="CG19" s="37">
        <v>0</v>
      </c>
      <c r="CH19" s="37">
        <v>0</v>
      </c>
      <c r="CI19" s="37">
        <v>0</v>
      </c>
      <c r="CJ19" s="37">
        <v>0</v>
      </c>
      <c r="CK19" s="37">
        <v>0</v>
      </c>
      <c r="CL19" s="37">
        <v>0</v>
      </c>
      <c r="CM19" s="37">
        <v>0</v>
      </c>
      <c r="CN19" s="37">
        <v>0</v>
      </c>
      <c r="CO19" s="37">
        <v>0</v>
      </c>
      <c r="CP19" s="37">
        <v>0</v>
      </c>
      <c r="CQ19" s="37">
        <v>0</v>
      </c>
      <c r="CR19" s="37">
        <v>0</v>
      </c>
      <c r="CS19" s="37">
        <v>0</v>
      </c>
      <c r="CT19" s="37">
        <v>0</v>
      </c>
      <c r="CU19" s="37">
        <v>0</v>
      </c>
      <c r="CV19" s="37">
        <v>0</v>
      </c>
      <c r="CW19" s="37">
        <v>0</v>
      </c>
      <c r="CX19" s="37">
        <v>0</v>
      </c>
      <c r="CY19" s="37">
        <v>0</v>
      </c>
      <c r="CZ19" s="37">
        <v>0</v>
      </c>
      <c r="DA19" s="37">
        <v>0</v>
      </c>
      <c r="DB19" s="37">
        <v>0</v>
      </c>
      <c r="DC19" s="37">
        <v>0</v>
      </c>
      <c r="DE19" s="45">
        <f t="shared" si="16"/>
        <v>0</v>
      </c>
      <c r="DF19" s="45">
        <f t="shared" si="17"/>
        <v>0</v>
      </c>
      <c r="DG19">
        <f t="shared" si="15"/>
        <v>21</v>
      </c>
      <c r="DH19">
        <v>0</v>
      </c>
    </row>
    <row r="20" spans="1:112" ht="14.4">
      <c r="A20" s="123">
        <v>8</v>
      </c>
      <c r="B20" s="5" t="str">
        <f>$B$11&amp;"9."</f>
        <v>D.1.9.</v>
      </c>
      <c r="C20" s="17" t="s">
        <v>154</v>
      </c>
      <c r="D20" s="24"/>
      <c r="E20" s="191">
        <v>0.21</v>
      </c>
      <c r="F20" s="34">
        <f>H20+NPV(FD,I20:INDEX(I20:DC20,PAL))</f>
        <v>0</v>
      </c>
      <c r="G20" s="34">
        <f>SUMIF($H$5:$DC$5,"&lt;="&amp;PAL,$H20:$DC20)</f>
        <v>0</v>
      </c>
      <c r="H20" s="164">
        <v>0</v>
      </c>
      <c r="I20" s="164">
        <v>0</v>
      </c>
      <c r="J20" s="164">
        <v>0</v>
      </c>
      <c r="K20" s="164">
        <v>0</v>
      </c>
      <c r="L20" s="164">
        <v>0</v>
      </c>
      <c r="M20" s="164">
        <v>0</v>
      </c>
      <c r="N20" s="164">
        <v>0</v>
      </c>
      <c r="O20" s="164">
        <v>0</v>
      </c>
      <c r="P20" s="164">
        <v>0</v>
      </c>
      <c r="Q20" s="164">
        <v>0</v>
      </c>
      <c r="R20" s="164">
        <v>0</v>
      </c>
      <c r="S20" s="165">
        <v>0</v>
      </c>
      <c r="T20" s="165">
        <v>0</v>
      </c>
      <c r="U20" s="165">
        <v>0</v>
      </c>
      <c r="V20" s="165">
        <v>0</v>
      </c>
      <c r="W20" s="165">
        <v>0</v>
      </c>
      <c r="X20" s="165">
        <v>0</v>
      </c>
      <c r="Y20" s="165">
        <v>0</v>
      </c>
      <c r="Z20" s="165">
        <v>0</v>
      </c>
      <c r="AA20" s="165">
        <v>0</v>
      </c>
      <c r="AB20" s="165">
        <v>0</v>
      </c>
      <c r="AC20" s="165">
        <v>0</v>
      </c>
      <c r="AD20" s="165">
        <v>0</v>
      </c>
      <c r="AE20" s="165">
        <v>0</v>
      </c>
      <c r="AF20" s="165">
        <v>0</v>
      </c>
      <c r="AG20" s="165">
        <v>0</v>
      </c>
      <c r="AH20" s="165">
        <v>0</v>
      </c>
      <c r="AI20" s="165">
        <v>0</v>
      </c>
      <c r="AJ20" s="165">
        <v>0</v>
      </c>
      <c r="AK20" s="165">
        <v>0</v>
      </c>
      <c r="AL20" s="165">
        <v>0</v>
      </c>
      <c r="AM20" s="165">
        <v>0</v>
      </c>
      <c r="AN20" s="165">
        <v>0</v>
      </c>
      <c r="AO20" s="165">
        <v>0</v>
      </c>
      <c r="AP20" s="165">
        <v>0</v>
      </c>
      <c r="AQ20" s="165">
        <v>0</v>
      </c>
      <c r="AR20" s="165">
        <v>0</v>
      </c>
      <c r="AS20" s="165">
        <v>0</v>
      </c>
      <c r="AT20" s="165">
        <v>0</v>
      </c>
      <c r="AU20" s="165">
        <v>0</v>
      </c>
      <c r="AV20" s="165">
        <v>0</v>
      </c>
      <c r="AW20" s="165">
        <v>0</v>
      </c>
      <c r="AX20" s="165">
        <v>0</v>
      </c>
      <c r="AY20" s="165">
        <v>0</v>
      </c>
      <c r="AZ20" s="165">
        <v>0</v>
      </c>
      <c r="BA20" s="165">
        <v>0</v>
      </c>
      <c r="BB20" s="165">
        <v>0</v>
      </c>
      <c r="BC20" s="165">
        <v>0</v>
      </c>
      <c r="BD20" s="165">
        <v>0</v>
      </c>
      <c r="BE20" s="165">
        <v>0</v>
      </c>
      <c r="BF20" s="165">
        <v>0</v>
      </c>
      <c r="BG20" s="165">
        <v>0</v>
      </c>
      <c r="BH20" s="165">
        <v>0</v>
      </c>
      <c r="BI20" s="165">
        <v>0</v>
      </c>
      <c r="BJ20" s="165">
        <v>0</v>
      </c>
      <c r="BK20" s="165">
        <v>0</v>
      </c>
      <c r="BL20" s="165">
        <v>0</v>
      </c>
      <c r="BM20" s="165">
        <v>0</v>
      </c>
      <c r="BN20" s="165">
        <v>0</v>
      </c>
      <c r="BO20" s="165">
        <v>0</v>
      </c>
      <c r="BP20" s="165">
        <v>0</v>
      </c>
      <c r="BQ20" s="165">
        <v>0</v>
      </c>
      <c r="BR20" s="165">
        <v>0</v>
      </c>
      <c r="BS20" s="165">
        <v>0</v>
      </c>
      <c r="BT20" s="165">
        <v>0</v>
      </c>
      <c r="BU20" s="165">
        <v>0</v>
      </c>
      <c r="BV20" s="165">
        <v>0</v>
      </c>
      <c r="BW20" s="165">
        <v>0</v>
      </c>
      <c r="BX20" s="165">
        <v>0</v>
      </c>
      <c r="BY20" s="165">
        <v>0</v>
      </c>
      <c r="BZ20" s="165">
        <v>0</v>
      </c>
      <c r="CA20" s="165">
        <v>0</v>
      </c>
      <c r="CB20" s="165">
        <v>0</v>
      </c>
      <c r="CC20" s="165">
        <v>0</v>
      </c>
      <c r="CD20" s="165">
        <v>0</v>
      </c>
      <c r="CE20" s="165">
        <v>0</v>
      </c>
      <c r="CF20" s="165">
        <v>0</v>
      </c>
      <c r="CG20" s="165">
        <v>0</v>
      </c>
      <c r="CH20" s="165">
        <v>0</v>
      </c>
      <c r="CI20" s="165">
        <v>0</v>
      </c>
      <c r="CJ20" s="165">
        <v>0</v>
      </c>
      <c r="CK20" s="165">
        <v>0</v>
      </c>
      <c r="CL20" s="165">
        <v>0</v>
      </c>
      <c r="CM20" s="165">
        <v>0</v>
      </c>
      <c r="CN20" s="165">
        <v>0</v>
      </c>
      <c r="CO20" s="165">
        <v>0</v>
      </c>
      <c r="CP20" s="165">
        <v>0</v>
      </c>
      <c r="CQ20" s="165">
        <v>0</v>
      </c>
      <c r="CR20" s="165">
        <v>0</v>
      </c>
      <c r="CS20" s="165">
        <v>0</v>
      </c>
      <c r="CT20" s="165">
        <v>0</v>
      </c>
      <c r="CU20" s="165">
        <v>0</v>
      </c>
      <c r="CV20" s="165">
        <v>0</v>
      </c>
      <c r="CW20" s="165">
        <v>0</v>
      </c>
      <c r="CX20" s="165">
        <v>0</v>
      </c>
      <c r="CY20" s="165">
        <v>0</v>
      </c>
      <c r="CZ20" s="165">
        <v>0</v>
      </c>
      <c r="DA20" s="165">
        <v>0</v>
      </c>
      <c r="DB20" s="165">
        <v>0</v>
      </c>
      <c r="DC20" s="165">
        <v>0</v>
      </c>
      <c r="DE20" s="45">
        <f t="shared" si="16"/>
        <v>0</v>
      </c>
      <c r="DF20" s="45">
        <f t="shared" si="17"/>
        <v>0</v>
      </c>
      <c r="DG20">
        <f t="shared" si="15"/>
        <v>21</v>
      </c>
      <c r="DH20">
        <v>0</v>
      </c>
    </row>
    <row r="21" spans="1:112" ht="14.4">
      <c r="A21" s="123">
        <v>9</v>
      </c>
      <c r="B21" s="5" t="str">
        <f>$B$11&amp;"L."</f>
        <v>D.1.L.</v>
      </c>
      <c r="C21" s="17" t="s">
        <v>15</v>
      </c>
      <c r="D21" s="24"/>
      <c r="E21" s="191">
        <v>0.21</v>
      </c>
      <c r="F21" s="34">
        <f>H21+NPV(FD,I21:INDEX(I21:DC21,PAL))</f>
        <v>0</v>
      </c>
      <c r="G21" s="34">
        <f>SUMIF($H$5:$DC$5,"&lt;="&amp;PAL,$H21:$DC21)</f>
        <v>0</v>
      </c>
      <c r="H21" s="164">
        <v>0</v>
      </c>
      <c r="I21" s="164">
        <v>0</v>
      </c>
      <c r="J21" s="164">
        <v>0</v>
      </c>
      <c r="K21" s="164">
        <v>0</v>
      </c>
      <c r="L21" s="164">
        <v>0</v>
      </c>
      <c r="M21" s="164">
        <v>0</v>
      </c>
      <c r="N21" s="164">
        <v>0</v>
      </c>
      <c r="O21" s="164">
        <v>0</v>
      </c>
      <c r="P21" s="164">
        <v>0</v>
      </c>
      <c r="Q21" s="164">
        <v>0</v>
      </c>
      <c r="R21" s="164">
        <v>0</v>
      </c>
      <c r="S21" s="164">
        <v>0</v>
      </c>
      <c r="T21" s="164">
        <v>0</v>
      </c>
      <c r="U21" s="164">
        <v>0</v>
      </c>
      <c r="V21" s="164">
        <v>0</v>
      </c>
      <c r="W21" s="164">
        <v>0</v>
      </c>
      <c r="X21" s="164">
        <v>0</v>
      </c>
      <c r="Y21" s="164">
        <v>0</v>
      </c>
      <c r="Z21" s="164">
        <v>0</v>
      </c>
      <c r="AA21" s="164">
        <v>0</v>
      </c>
      <c r="AB21" s="164">
        <v>0</v>
      </c>
      <c r="AC21" s="164">
        <v>0</v>
      </c>
      <c r="AD21" s="164">
        <v>0</v>
      </c>
      <c r="AE21" s="164">
        <v>0</v>
      </c>
      <c r="AF21" s="164">
        <v>0</v>
      </c>
      <c r="AG21" s="164">
        <v>0</v>
      </c>
      <c r="AH21" s="164">
        <v>0</v>
      </c>
      <c r="AI21" s="164">
        <v>0</v>
      </c>
      <c r="AJ21" s="164">
        <v>0</v>
      </c>
      <c r="AK21" s="164">
        <v>0</v>
      </c>
      <c r="AL21" s="164">
        <v>0</v>
      </c>
      <c r="AM21" s="164">
        <v>0</v>
      </c>
      <c r="AN21" s="164">
        <v>0</v>
      </c>
      <c r="AO21" s="164">
        <v>0</v>
      </c>
      <c r="AP21" s="164">
        <v>0</v>
      </c>
      <c r="AQ21" s="165">
        <v>0</v>
      </c>
      <c r="AR21" s="164">
        <v>0</v>
      </c>
      <c r="AS21" s="164">
        <v>0</v>
      </c>
      <c r="AT21" s="164">
        <v>0</v>
      </c>
      <c r="AU21" s="164">
        <v>0</v>
      </c>
      <c r="AV21" s="164">
        <v>0</v>
      </c>
      <c r="AW21" s="164">
        <v>0</v>
      </c>
      <c r="AX21" s="164">
        <v>0</v>
      </c>
      <c r="AY21" s="164">
        <v>0</v>
      </c>
      <c r="AZ21" s="164">
        <v>0</v>
      </c>
      <c r="BA21" s="164">
        <v>0</v>
      </c>
      <c r="BB21" s="164">
        <v>0</v>
      </c>
      <c r="BC21" s="164">
        <v>0</v>
      </c>
      <c r="BD21" s="164">
        <v>0</v>
      </c>
      <c r="BE21" s="164">
        <v>0</v>
      </c>
      <c r="BF21" s="164">
        <v>0</v>
      </c>
      <c r="BG21" s="164">
        <v>0</v>
      </c>
      <c r="BH21" s="164">
        <v>0</v>
      </c>
      <c r="BI21" s="164">
        <v>0</v>
      </c>
      <c r="BJ21" s="164">
        <v>0</v>
      </c>
      <c r="BK21" s="164">
        <v>0</v>
      </c>
      <c r="BL21" s="164">
        <v>0</v>
      </c>
      <c r="BM21" s="164">
        <v>0</v>
      </c>
      <c r="BN21" s="164">
        <v>0</v>
      </c>
      <c r="BO21" s="164">
        <v>0</v>
      </c>
      <c r="BP21" s="164">
        <v>0</v>
      </c>
      <c r="BQ21" s="164">
        <v>0</v>
      </c>
      <c r="BR21" s="164">
        <v>0</v>
      </c>
      <c r="BS21" s="164">
        <v>0</v>
      </c>
      <c r="BT21" s="164">
        <v>0</v>
      </c>
      <c r="BU21" s="164">
        <v>0</v>
      </c>
      <c r="BV21" s="164">
        <v>0</v>
      </c>
      <c r="BW21" s="164">
        <v>0</v>
      </c>
      <c r="BX21" s="164">
        <v>0</v>
      </c>
      <c r="BY21" s="164">
        <v>0</v>
      </c>
      <c r="BZ21" s="164">
        <v>0</v>
      </c>
      <c r="CA21" s="164">
        <v>0</v>
      </c>
      <c r="CB21" s="164">
        <v>0</v>
      </c>
      <c r="CC21" s="164">
        <v>0</v>
      </c>
      <c r="CD21" s="164">
        <v>0</v>
      </c>
      <c r="CE21" s="164">
        <v>0</v>
      </c>
      <c r="CF21" s="164">
        <v>0</v>
      </c>
      <c r="CG21" s="164">
        <v>0</v>
      </c>
      <c r="CH21" s="164">
        <v>0</v>
      </c>
      <c r="CI21" s="164">
        <v>0</v>
      </c>
      <c r="CJ21" s="164">
        <v>0</v>
      </c>
      <c r="CK21" s="164">
        <v>0</v>
      </c>
      <c r="CL21" s="164">
        <v>0</v>
      </c>
      <c r="CM21" s="164">
        <v>0</v>
      </c>
      <c r="CN21" s="164">
        <v>0</v>
      </c>
      <c r="CO21" s="164">
        <v>0</v>
      </c>
      <c r="CP21" s="164">
        <v>0</v>
      </c>
      <c r="CQ21" s="164">
        <v>0</v>
      </c>
      <c r="CR21" s="164">
        <v>0</v>
      </c>
      <c r="CS21" s="164">
        <v>0</v>
      </c>
      <c r="CT21" s="164">
        <v>0</v>
      </c>
      <c r="CU21" s="164">
        <v>0</v>
      </c>
      <c r="CV21" s="164">
        <v>0</v>
      </c>
      <c r="CW21" s="164">
        <v>0</v>
      </c>
      <c r="CX21" s="164">
        <v>0</v>
      </c>
      <c r="CY21" s="164">
        <v>0</v>
      </c>
      <c r="CZ21" s="164">
        <v>0</v>
      </c>
      <c r="DA21" s="164">
        <v>0</v>
      </c>
      <c r="DB21" s="164">
        <v>0</v>
      </c>
      <c r="DC21" s="165">
        <v>0</v>
      </c>
      <c r="DE21" s="45">
        <f t="shared" si="16"/>
        <v>0</v>
      </c>
      <c r="DF21" s="45">
        <f t="shared" si="17"/>
        <v>0</v>
      </c>
      <c r="DG21">
        <f t="shared" si="15"/>
        <v>21</v>
      </c>
      <c r="DH21">
        <f>DG21/(100+DG21)</f>
        <v>0.17355371900826447</v>
      </c>
    </row>
    <row r="22" spans="1:112" ht="14.4">
      <c r="A22" s="123">
        <v>10</v>
      </c>
      <c r="B22" s="5" t="s">
        <v>21</v>
      </c>
      <c r="C22" s="15" t="s">
        <v>429</v>
      </c>
      <c r="D22" s="3"/>
      <c r="E22" s="3"/>
      <c r="F22" s="11">
        <f>SUM(F23:F30)+F31</f>
        <v>0</v>
      </c>
      <c r="G22" s="34">
        <f>SUMIF($H$5:$DC$5,"&lt;="&amp;PAL,$H22:$DC22)</f>
        <v>0</v>
      </c>
      <c r="H22" s="11">
        <f>SUM(H23:H30)+H31</f>
        <v>0</v>
      </c>
      <c r="I22" s="11">
        <f t="shared" ref="I22:BT22" si="18">SUM(I23:I30)+I31</f>
        <v>0</v>
      </c>
      <c r="J22" s="11">
        <f t="shared" si="18"/>
        <v>0</v>
      </c>
      <c r="K22" s="11">
        <f t="shared" si="18"/>
        <v>0</v>
      </c>
      <c r="L22" s="11">
        <f t="shared" si="18"/>
        <v>0</v>
      </c>
      <c r="M22" s="11">
        <f t="shared" si="18"/>
        <v>0</v>
      </c>
      <c r="N22" s="11">
        <f t="shared" si="18"/>
        <v>0</v>
      </c>
      <c r="O22" s="11">
        <f t="shared" si="18"/>
        <v>0</v>
      </c>
      <c r="P22" s="11">
        <f t="shared" si="18"/>
        <v>0</v>
      </c>
      <c r="Q22" s="11">
        <f t="shared" si="18"/>
        <v>0</v>
      </c>
      <c r="R22" s="11">
        <f t="shared" si="18"/>
        <v>0</v>
      </c>
      <c r="S22" s="11">
        <f t="shared" si="18"/>
        <v>0</v>
      </c>
      <c r="T22" s="11">
        <f t="shared" si="18"/>
        <v>0</v>
      </c>
      <c r="U22" s="11">
        <f t="shared" si="18"/>
        <v>0</v>
      </c>
      <c r="V22" s="11">
        <f t="shared" si="18"/>
        <v>0</v>
      </c>
      <c r="W22" s="11">
        <f t="shared" si="18"/>
        <v>0</v>
      </c>
      <c r="X22" s="11">
        <f t="shared" si="18"/>
        <v>0</v>
      </c>
      <c r="Y22" s="11">
        <f t="shared" si="18"/>
        <v>0</v>
      </c>
      <c r="Z22" s="11">
        <f t="shared" si="18"/>
        <v>0</v>
      </c>
      <c r="AA22" s="11">
        <f t="shared" si="18"/>
        <v>0</v>
      </c>
      <c r="AB22" s="11">
        <f t="shared" si="18"/>
        <v>0</v>
      </c>
      <c r="AC22" s="11">
        <f t="shared" si="18"/>
        <v>0</v>
      </c>
      <c r="AD22" s="11">
        <f t="shared" si="18"/>
        <v>0</v>
      </c>
      <c r="AE22" s="11">
        <f t="shared" si="18"/>
        <v>0</v>
      </c>
      <c r="AF22" s="11">
        <f t="shared" si="18"/>
        <v>0</v>
      </c>
      <c r="AG22" s="11">
        <f t="shared" si="18"/>
        <v>0</v>
      </c>
      <c r="AH22" s="11">
        <f t="shared" si="18"/>
        <v>0</v>
      </c>
      <c r="AI22" s="11">
        <f t="shared" si="18"/>
        <v>0</v>
      </c>
      <c r="AJ22" s="11">
        <f t="shared" si="18"/>
        <v>0</v>
      </c>
      <c r="AK22" s="11">
        <f t="shared" si="18"/>
        <v>0</v>
      </c>
      <c r="AL22" s="11">
        <f t="shared" si="18"/>
        <v>0</v>
      </c>
      <c r="AM22" s="11">
        <f t="shared" si="18"/>
        <v>0</v>
      </c>
      <c r="AN22" s="11">
        <f t="shared" si="18"/>
        <v>0</v>
      </c>
      <c r="AO22" s="11">
        <f t="shared" si="18"/>
        <v>0</v>
      </c>
      <c r="AP22" s="11">
        <f t="shared" si="18"/>
        <v>0</v>
      </c>
      <c r="AQ22" s="11">
        <f t="shared" si="18"/>
        <v>0</v>
      </c>
      <c r="AR22" s="11">
        <f t="shared" si="18"/>
        <v>0</v>
      </c>
      <c r="AS22" s="11">
        <f t="shared" si="18"/>
        <v>0</v>
      </c>
      <c r="AT22" s="11">
        <f t="shared" si="18"/>
        <v>0</v>
      </c>
      <c r="AU22" s="11">
        <f t="shared" si="18"/>
        <v>0</v>
      </c>
      <c r="AV22" s="11">
        <f t="shared" si="18"/>
        <v>0</v>
      </c>
      <c r="AW22" s="11">
        <f t="shared" si="18"/>
        <v>0</v>
      </c>
      <c r="AX22" s="11">
        <f t="shared" si="18"/>
        <v>0</v>
      </c>
      <c r="AY22" s="11">
        <f t="shared" si="18"/>
        <v>0</v>
      </c>
      <c r="AZ22" s="11">
        <f t="shared" si="18"/>
        <v>0</v>
      </c>
      <c r="BA22" s="11">
        <f t="shared" si="18"/>
        <v>0</v>
      </c>
      <c r="BB22" s="11">
        <f t="shared" si="18"/>
        <v>0</v>
      </c>
      <c r="BC22" s="11">
        <f t="shared" si="18"/>
        <v>0</v>
      </c>
      <c r="BD22" s="11">
        <f t="shared" si="18"/>
        <v>0</v>
      </c>
      <c r="BE22" s="11">
        <f t="shared" si="18"/>
        <v>0</v>
      </c>
      <c r="BF22" s="11">
        <f t="shared" si="18"/>
        <v>0</v>
      </c>
      <c r="BG22" s="11">
        <f t="shared" si="18"/>
        <v>0</v>
      </c>
      <c r="BH22" s="11">
        <f t="shared" si="18"/>
        <v>0</v>
      </c>
      <c r="BI22" s="11">
        <f t="shared" si="18"/>
        <v>0</v>
      </c>
      <c r="BJ22" s="11">
        <f t="shared" si="18"/>
        <v>0</v>
      </c>
      <c r="BK22" s="11">
        <f t="shared" si="18"/>
        <v>0</v>
      </c>
      <c r="BL22" s="11">
        <f t="shared" si="18"/>
        <v>0</v>
      </c>
      <c r="BM22" s="11">
        <f t="shared" si="18"/>
        <v>0</v>
      </c>
      <c r="BN22" s="11">
        <f t="shared" si="18"/>
        <v>0</v>
      </c>
      <c r="BO22" s="11">
        <f t="shared" si="18"/>
        <v>0</v>
      </c>
      <c r="BP22" s="11">
        <f t="shared" si="18"/>
        <v>0</v>
      </c>
      <c r="BQ22" s="11">
        <f t="shared" si="18"/>
        <v>0</v>
      </c>
      <c r="BR22" s="11">
        <f t="shared" si="18"/>
        <v>0</v>
      </c>
      <c r="BS22" s="11">
        <f t="shared" si="18"/>
        <v>0</v>
      </c>
      <c r="BT22" s="11">
        <f t="shared" si="18"/>
        <v>0</v>
      </c>
      <c r="BU22" s="11">
        <f t="shared" ref="BU22:DC22" si="19">SUM(BU23:BU30)+BU31</f>
        <v>0</v>
      </c>
      <c r="BV22" s="11">
        <f t="shared" si="19"/>
        <v>0</v>
      </c>
      <c r="BW22" s="11">
        <f t="shared" si="19"/>
        <v>0</v>
      </c>
      <c r="BX22" s="11">
        <f t="shared" si="19"/>
        <v>0</v>
      </c>
      <c r="BY22" s="11">
        <f t="shared" si="19"/>
        <v>0</v>
      </c>
      <c r="BZ22" s="11">
        <f t="shared" si="19"/>
        <v>0</v>
      </c>
      <c r="CA22" s="11">
        <f t="shared" si="19"/>
        <v>0</v>
      </c>
      <c r="CB22" s="11">
        <f t="shared" si="19"/>
        <v>0</v>
      </c>
      <c r="CC22" s="11">
        <f t="shared" si="19"/>
        <v>0</v>
      </c>
      <c r="CD22" s="11">
        <f t="shared" si="19"/>
        <v>0</v>
      </c>
      <c r="CE22" s="11">
        <f t="shared" si="19"/>
        <v>0</v>
      </c>
      <c r="CF22" s="11">
        <f t="shared" si="19"/>
        <v>0</v>
      </c>
      <c r="CG22" s="11">
        <f t="shared" si="19"/>
        <v>0</v>
      </c>
      <c r="CH22" s="11">
        <f t="shared" si="19"/>
        <v>0</v>
      </c>
      <c r="CI22" s="11">
        <f t="shared" si="19"/>
        <v>0</v>
      </c>
      <c r="CJ22" s="11">
        <f t="shared" si="19"/>
        <v>0</v>
      </c>
      <c r="CK22" s="11">
        <f t="shared" si="19"/>
        <v>0</v>
      </c>
      <c r="CL22" s="11">
        <f t="shared" si="19"/>
        <v>0</v>
      </c>
      <c r="CM22" s="11">
        <f t="shared" si="19"/>
        <v>0</v>
      </c>
      <c r="CN22" s="11">
        <f t="shared" si="19"/>
        <v>0</v>
      </c>
      <c r="CO22" s="11">
        <f t="shared" si="19"/>
        <v>0</v>
      </c>
      <c r="CP22" s="11">
        <f t="shared" si="19"/>
        <v>0</v>
      </c>
      <c r="CQ22" s="11">
        <f t="shared" si="19"/>
        <v>0</v>
      </c>
      <c r="CR22" s="11">
        <f t="shared" si="19"/>
        <v>0</v>
      </c>
      <c r="CS22" s="11">
        <f t="shared" si="19"/>
        <v>0</v>
      </c>
      <c r="CT22" s="11">
        <f t="shared" si="19"/>
        <v>0</v>
      </c>
      <c r="CU22" s="11">
        <f t="shared" si="19"/>
        <v>0</v>
      </c>
      <c r="CV22" s="11">
        <f t="shared" si="19"/>
        <v>0</v>
      </c>
      <c r="CW22" s="11">
        <f t="shared" si="19"/>
        <v>0</v>
      </c>
      <c r="CX22" s="11">
        <f t="shared" si="19"/>
        <v>0</v>
      </c>
      <c r="CY22" s="11">
        <f t="shared" si="19"/>
        <v>0</v>
      </c>
      <c r="CZ22" s="11">
        <f t="shared" si="19"/>
        <v>0</v>
      </c>
      <c r="DA22" s="11">
        <f t="shared" si="19"/>
        <v>0</v>
      </c>
      <c r="DB22" s="11">
        <f t="shared" si="19"/>
        <v>0</v>
      </c>
      <c r="DC22" s="11">
        <f t="shared" si="19"/>
        <v>0</v>
      </c>
      <c r="DF22" s="45">
        <f t="shared" si="17"/>
        <v>0</v>
      </c>
    </row>
    <row r="23" spans="1:112" ht="14.4">
      <c r="A23" s="123">
        <v>11</v>
      </c>
      <c r="B23" s="5" t="str">
        <f>$B$22&amp;"1."</f>
        <v>D.2.1.</v>
      </c>
      <c r="C23" s="163" t="s">
        <v>41</v>
      </c>
      <c r="D23" s="6"/>
      <c r="E23" s="191">
        <v>0.21</v>
      </c>
      <c r="F23" s="34">
        <f>H23+NPV(FD,I23:INDEX(I23:DC23,PAL))</f>
        <v>0</v>
      </c>
      <c r="G23" s="34">
        <f>SUMIF($H$5:$DC$5,"&lt;="&amp;PAL,$H23:$DC23)</f>
        <v>0</v>
      </c>
      <c r="H23" s="37">
        <v>0</v>
      </c>
      <c r="I23" s="37">
        <v>0</v>
      </c>
      <c r="J23" s="37">
        <v>0</v>
      </c>
      <c r="K23" s="37">
        <v>0</v>
      </c>
      <c r="L23" s="37">
        <v>0</v>
      </c>
      <c r="M23" s="37">
        <v>0</v>
      </c>
      <c r="N23" s="37">
        <v>0</v>
      </c>
      <c r="O23" s="37">
        <v>0</v>
      </c>
      <c r="P23" s="37">
        <v>0</v>
      </c>
      <c r="Q23" s="37">
        <v>0</v>
      </c>
      <c r="R23" s="37">
        <v>0</v>
      </c>
      <c r="S23" s="37">
        <v>0</v>
      </c>
      <c r="T23" s="37">
        <v>0</v>
      </c>
      <c r="U23" s="37">
        <v>0</v>
      </c>
      <c r="V23" s="37">
        <v>0</v>
      </c>
      <c r="W23" s="37">
        <v>0</v>
      </c>
      <c r="X23" s="37">
        <v>0</v>
      </c>
      <c r="Y23" s="37">
        <v>0</v>
      </c>
      <c r="Z23" s="37">
        <v>0</v>
      </c>
      <c r="AA23" s="37">
        <v>0</v>
      </c>
      <c r="AB23" s="37">
        <v>0</v>
      </c>
      <c r="AC23" s="37">
        <v>0</v>
      </c>
      <c r="AD23" s="37">
        <v>0</v>
      </c>
      <c r="AE23" s="37">
        <v>0</v>
      </c>
      <c r="AF23" s="37">
        <v>0</v>
      </c>
      <c r="AG23" s="37">
        <v>0</v>
      </c>
      <c r="AH23" s="37">
        <v>0</v>
      </c>
      <c r="AI23" s="37">
        <v>0</v>
      </c>
      <c r="AJ23" s="37">
        <v>0</v>
      </c>
      <c r="AK23" s="37">
        <v>0</v>
      </c>
      <c r="AL23" s="37">
        <v>0</v>
      </c>
      <c r="AM23" s="37">
        <v>0</v>
      </c>
      <c r="AN23" s="37">
        <v>0</v>
      </c>
      <c r="AO23" s="37">
        <v>0</v>
      </c>
      <c r="AP23" s="37">
        <v>0</v>
      </c>
      <c r="AQ23" s="37">
        <v>0</v>
      </c>
      <c r="AR23" s="37">
        <v>0</v>
      </c>
      <c r="AS23" s="37">
        <v>0</v>
      </c>
      <c r="AT23" s="37">
        <v>0</v>
      </c>
      <c r="AU23" s="37">
        <v>0</v>
      </c>
      <c r="AV23" s="37">
        <v>0</v>
      </c>
      <c r="AW23" s="37">
        <v>0</v>
      </c>
      <c r="AX23" s="37">
        <v>0</v>
      </c>
      <c r="AY23" s="37">
        <v>0</v>
      </c>
      <c r="AZ23" s="37">
        <v>0</v>
      </c>
      <c r="BA23" s="37">
        <v>0</v>
      </c>
      <c r="BB23" s="37">
        <v>0</v>
      </c>
      <c r="BC23" s="37">
        <v>0</v>
      </c>
      <c r="BD23" s="37">
        <v>0</v>
      </c>
      <c r="BE23" s="37">
        <v>0</v>
      </c>
      <c r="BF23" s="37">
        <v>0</v>
      </c>
      <c r="BG23" s="37">
        <v>0</v>
      </c>
      <c r="BH23" s="37">
        <v>0</v>
      </c>
      <c r="BI23" s="37">
        <v>0</v>
      </c>
      <c r="BJ23" s="37">
        <v>0</v>
      </c>
      <c r="BK23" s="37">
        <v>0</v>
      </c>
      <c r="BL23" s="37">
        <v>0</v>
      </c>
      <c r="BM23" s="37">
        <v>0</v>
      </c>
      <c r="BN23" s="37">
        <v>0</v>
      </c>
      <c r="BO23" s="37">
        <v>0</v>
      </c>
      <c r="BP23" s="37">
        <v>0</v>
      </c>
      <c r="BQ23" s="37">
        <v>0</v>
      </c>
      <c r="BR23" s="37">
        <v>0</v>
      </c>
      <c r="BS23" s="37">
        <v>0</v>
      </c>
      <c r="BT23" s="37">
        <v>0</v>
      </c>
      <c r="BU23" s="37">
        <v>0</v>
      </c>
      <c r="BV23" s="37">
        <v>0</v>
      </c>
      <c r="BW23" s="37">
        <v>0</v>
      </c>
      <c r="BX23" s="37">
        <v>0</v>
      </c>
      <c r="BY23" s="37">
        <v>0</v>
      </c>
      <c r="BZ23" s="37">
        <v>0</v>
      </c>
      <c r="CA23" s="37">
        <v>0</v>
      </c>
      <c r="CB23" s="37">
        <v>0</v>
      </c>
      <c r="CC23" s="37">
        <v>0</v>
      </c>
      <c r="CD23" s="37">
        <v>0</v>
      </c>
      <c r="CE23" s="37">
        <v>0</v>
      </c>
      <c r="CF23" s="37">
        <v>0</v>
      </c>
      <c r="CG23" s="37">
        <v>0</v>
      </c>
      <c r="CH23" s="37">
        <v>0</v>
      </c>
      <c r="CI23" s="37">
        <v>0</v>
      </c>
      <c r="CJ23" s="37">
        <v>0</v>
      </c>
      <c r="CK23" s="37">
        <v>0</v>
      </c>
      <c r="CL23" s="37">
        <v>0</v>
      </c>
      <c r="CM23" s="37">
        <v>0</v>
      </c>
      <c r="CN23" s="37">
        <v>0</v>
      </c>
      <c r="CO23" s="37">
        <v>0</v>
      </c>
      <c r="CP23" s="37">
        <v>0</v>
      </c>
      <c r="CQ23" s="37">
        <v>0</v>
      </c>
      <c r="CR23" s="37">
        <v>0</v>
      </c>
      <c r="CS23" s="37">
        <v>0</v>
      </c>
      <c r="CT23" s="37">
        <v>0</v>
      </c>
      <c r="CU23" s="37">
        <v>0</v>
      </c>
      <c r="CV23" s="37">
        <v>0</v>
      </c>
      <c r="CW23" s="37">
        <v>0</v>
      </c>
      <c r="CX23" s="37">
        <v>0</v>
      </c>
      <c r="CY23" s="37">
        <v>0</v>
      </c>
      <c r="CZ23" s="37">
        <v>0</v>
      </c>
      <c r="DA23" s="37">
        <v>0</v>
      </c>
      <c r="DB23" s="37">
        <v>0</v>
      </c>
      <c r="DC23" s="37">
        <v>0</v>
      </c>
      <c r="DE23" s="45">
        <f>COUNTBLANK(H23:DC23)</f>
        <v>0</v>
      </c>
      <c r="DF23" s="45">
        <f t="shared" si="17"/>
        <v>0</v>
      </c>
      <c r="DG23">
        <f t="shared" ref="DG23:DG32" si="20">IF(ISNUMBER(E23),E23*100,0)</f>
        <v>21</v>
      </c>
      <c r="DH23">
        <v>0</v>
      </c>
    </row>
    <row r="24" spans="1:112" ht="14.4">
      <c r="A24" s="123">
        <v>12</v>
      </c>
      <c r="B24" s="5" t="str">
        <f>$B$22&amp;"2."</f>
        <v>D.2.2.</v>
      </c>
      <c r="C24" s="163" t="s">
        <v>41</v>
      </c>
      <c r="D24" s="6"/>
      <c r="E24" s="191">
        <v>0.21</v>
      </c>
      <c r="F24" s="34">
        <f>H24+NPV(FD,I24:INDEX(I24:DC24,PAL))</f>
        <v>0</v>
      </c>
      <c r="G24" s="34">
        <f>SUMIF($H$5:$DC$5,"&lt;="&amp;PAL,$H24:$DC24)</f>
        <v>0</v>
      </c>
      <c r="H24" s="37">
        <v>0</v>
      </c>
      <c r="I24" s="37">
        <v>0</v>
      </c>
      <c r="J24" s="37">
        <v>0</v>
      </c>
      <c r="K24" s="37">
        <v>0</v>
      </c>
      <c r="L24" s="37">
        <v>0</v>
      </c>
      <c r="M24" s="37">
        <v>0</v>
      </c>
      <c r="N24" s="37">
        <v>0</v>
      </c>
      <c r="O24" s="37">
        <v>0</v>
      </c>
      <c r="P24" s="37">
        <v>0</v>
      </c>
      <c r="Q24" s="37">
        <v>0</v>
      </c>
      <c r="R24" s="37">
        <v>0</v>
      </c>
      <c r="S24" s="37">
        <v>0</v>
      </c>
      <c r="T24" s="37">
        <v>0</v>
      </c>
      <c r="U24" s="37">
        <v>0</v>
      </c>
      <c r="V24" s="37">
        <v>0</v>
      </c>
      <c r="W24" s="37">
        <v>0</v>
      </c>
      <c r="X24" s="37">
        <v>0</v>
      </c>
      <c r="Y24" s="37">
        <v>0</v>
      </c>
      <c r="Z24" s="37">
        <v>0</v>
      </c>
      <c r="AA24" s="37">
        <v>0</v>
      </c>
      <c r="AB24" s="37">
        <v>0</v>
      </c>
      <c r="AC24" s="37">
        <v>0</v>
      </c>
      <c r="AD24" s="37">
        <v>0</v>
      </c>
      <c r="AE24" s="37">
        <v>0</v>
      </c>
      <c r="AF24" s="37">
        <v>0</v>
      </c>
      <c r="AG24" s="37">
        <v>0</v>
      </c>
      <c r="AH24" s="37">
        <v>0</v>
      </c>
      <c r="AI24" s="37">
        <v>0</v>
      </c>
      <c r="AJ24" s="37">
        <v>0</v>
      </c>
      <c r="AK24" s="37">
        <v>0</v>
      </c>
      <c r="AL24" s="37">
        <v>0</v>
      </c>
      <c r="AM24" s="37">
        <v>0</v>
      </c>
      <c r="AN24" s="37">
        <v>0</v>
      </c>
      <c r="AO24" s="37">
        <v>0</v>
      </c>
      <c r="AP24" s="37">
        <v>0</v>
      </c>
      <c r="AQ24" s="37">
        <v>0</v>
      </c>
      <c r="AR24" s="37">
        <v>0</v>
      </c>
      <c r="AS24" s="37">
        <v>0</v>
      </c>
      <c r="AT24" s="37">
        <v>0</v>
      </c>
      <c r="AU24" s="37">
        <v>0</v>
      </c>
      <c r="AV24" s="37">
        <v>0</v>
      </c>
      <c r="AW24" s="37">
        <v>0</v>
      </c>
      <c r="AX24" s="37">
        <v>0</v>
      </c>
      <c r="AY24" s="37">
        <v>0</v>
      </c>
      <c r="AZ24" s="37">
        <v>0</v>
      </c>
      <c r="BA24" s="37">
        <v>0</v>
      </c>
      <c r="BB24" s="37">
        <v>0</v>
      </c>
      <c r="BC24" s="37">
        <v>0</v>
      </c>
      <c r="BD24" s="37">
        <v>0</v>
      </c>
      <c r="BE24" s="37">
        <v>0</v>
      </c>
      <c r="BF24" s="37">
        <v>0</v>
      </c>
      <c r="BG24" s="37">
        <v>0</v>
      </c>
      <c r="BH24" s="37">
        <v>0</v>
      </c>
      <c r="BI24" s="37">
        <v>0</v>
      </c>
      <c r="BJ24" s="37">
        <v>0</v>
      </c>
      <c r="BK24" s="37">
        <v>0</v>
      </c>
      <c r="BL24" s="37">
        <v>0</v>
      </c>
      <c r="BM24" s="37">
        <v>0</v>
      </c>
      <c r="BN24" s="37">
        <v>0</v>
      </c>
      <c r="BO24" s="37">
        <v>0</v>
      </c>
      <c r="BP24" s="37">
        <v>0</v>
      </c>
      <c r="BQ24" s="37">
        <v>0</v>
      </c>
      <c r="BR24" s="37">
        <v>0</v>
      </c>
      <c r="BS24" s="37">
        <v>0</v>
      </c>
      <c r="BT24" s="37">
        <v>0</v>
      </c>
      <c r="BU24" s="37">
        <v>0</v>
      </c>
      <c r="BV24" s="37">
        <v>0</v>
      </c>
      <c r="BW24" s="37">
        <v>0</v>
      </c>
      <c r="BX24" s="37">
        <v>0</v>
      </c>
      <c r="BY24" s="37">
        <v>0</v>
      </c>
      <c r="BZ24" s="37">
        <v>0</v>
      </c>
      <c r="CA24" s="37">
        <v>0</v>
      </c>
      <c r="CB24" s="37">
        <v>0</v>
      </c>
      <c r="CC24" s="37">
        <v>0</v>
      </c>
      <c r="CD24" s="37">
        <v>0</v>
      </c>
      <c r="CE24" s="37">
        <v>0</v>
      </c>
      <c r="CF24" s="37">
        <v>0</v>
      </c>
      <c r="CG24" s="37">
        <v>0</v>
      </c>
      <c r="CH24" s="37">
        <v>0</v>
      </c>
      <c r="CI24" s="37">
        <v>0</v>
      </c>
      <c r="CJ24" s="37">
        <v>0</v>
      </c>
      <c r="CK24" s="37">
        <v>0</v>
      </c>
      <c r="CL24" s="37">
        <v>0</v>
      </c>
      <c r="CM24" s="37">
        <v>0</v>
      </c>
      <c r="CN24" s="37">
        <v>0</v>
      </c>
      <c r="CO24" s="37">
        <v>0</v>
      </c>
      <c r="CP24" s="37">
        <v>0</v>
      </c>
      <c r="CQ24" s="37">
        <v>0</v>
      </c>
      <c r="CR24" s="37">
        <v>0</v>
      </c>
      <c r="CS24" s="37">
        <v>0</v>
      </c>
      <c r="CT24" s="37">
        <v>0</v>
      </c>
      <c r="CU24" s="37">
        <v>0</v>
      </c>
      <c r="CV24" s="37">
        <v>0</v>
      </c>
      <c r="CW24" s="37">
        <v>0</v>
      </c>
      <c r="CX24" s="37">
        <v>0</v>
      </c>
      <c r="CY24" s="37">
        <v>0</v>
      </c>
      <c r="CZ24" s="37">
        <v>0</v>
      </c>
      <c r="DA24" s="37">
        <v>0</v>
      </c>
      <c r="DB24" s="37">
        <v>0</v>
      </c>
      <c r="DC24" s="37">
        <v>0</v>
      </c>
      <c r="DE24" s="45">
        <f t="shared" ref="DE24:DE32" si="21">COUNTBLANK(H24:DC24)</f>
        <v>0</v>
      </c>
      <c r="DF24" s="45">
        <f t="shared" si="17"/>
        <v>0</v>
      </c>
      <c r="DG24">
        <f t="shared" si="20"/>
        <v>21</v>
      </c>
      <c r="DH24">
        <v>0</v>
      </c>
    </row>
    <row r="25" spans="1:112" ht="14.4">
      <c r="A25" s="123">
        <v>13</v>
      </c>
      <c r="B25" s="5" t="str">
        <f>$B$22&amp;"3."</f>
        <v>D.2.3.</v>
      </c>
      <c r="C25" s="163" t="s">
        <v>41</v>
      </c>
      <c r="D25" s="6"/>
      <c r="E25" s="191">
        <v>0.21</v>
      </c>
      <c r="F25" s="34">
        <f>H25+NPV(FD,I25:INDEX(I25:DC25,PAL))</f>
        <v>0</v>
      </c>
      <c r="G25" s="34">
        <f>SUMIF($H$5:$DC$5,"&lt;="&amp;PAL,$H25:$DC25)</f>
        <v>0</v>
      </c>
      <c r="H25" s="37">
        <v>0</v>
      </c>
      <c r="I25" s="37">
        <v>0</v>
      </c>
      <c r="J25" s="37">
        <v>0</v>
      </c>
      <c r="K25" s="37">
        <v>0</v>
      </c>
      <c r="L25" s="37">
        <v>0</v>
      </c>
      <c r="M25" s="37">
        <v>0</v>
      </c>
      <c r="N25" s="37">
        <v>0</v>
      </c>
      <c r="O25" s="37">
        <v>0</v>
      </c>
      <c r="P25" s="37">
        <v>0</v>
      </c>
      <c r="Q25" s="37">
        <v>0</v>
      </c>
      <c r="R25" s="37">
        <v>0</v>
      </c>
      <c r="S25" s="37">
        <v>0</v>
      </c>
      <c r="T25" s="37">
        <v>0</v>
      </c>
      <c r="U25" s="37">
        <v>0</v>
      </c>
      <c r="V25" s="37">
        <v>0</v>
      </c>
      <c r="W25" s="37">
        <v>0</v>
      </c>
      <c r="X25" s="37">
        <v>0</v>
      </c>
      <c r="Y25" s="37">
        <v>0</v>
      </c>
      <c r="Z25" s="37">
        <v>0</v>
      </c>
      <c r="AA25" s="37">
        <v>0</v>
      </c>
      <c r="AB25" s="37">
        <v>0</v>
      </c>
      <c r="AC25" s="37">
        <v>0</v>
      </c>
      <c r="AD25" s="37">
        <v>0</v>
      </c>
      <c r="AE25" s="37">
        <v>0</v>
      </c>
      <c r="AF25" s="37">
        <v>0</v>
      </c>
      <c r="AG25" s="37">
        <v>0</v>
      </c>
      <c r="AH25" s="37">
        <v>0</v>
      </c>
      <c r="AI25" s="37">
        <v>0</v>
      </c>
      <c r="AJ25" s="37">
        <v>0</v>
      </c>
      <c r="AK25" s="37">
        <v>0</v>
      </c>
      <c r="AL25" s="37">
        <v>0</v>
      </c>
      <c r="AM25" s="37">
        <v>0</v>
      </c>
      <c r="AN25" s="37">
        <v>0</v>
      </c>
      <c r="AO25" s="37">
        <v>0</v>
      </c>
      <c r="AP25" s="37">
        <v>0</v>
      </c>
      <c r="AQ25" s="37">
        <v>0</v>
      </c>
      <c r="AR25" s="37">
        <v>0</v>
      </c>
      <c r="AS25" s="37">
        <v>0</v>
      </c>
      <c r="AT25" s="37">
        <v>0</v>
      </c>
      <c r="AU25" s="37">
        <v>0</v>
      </c>
      <c r="AV25" s="37">
        <v>0</v>
      </c>
      <c r="AW25" s="37">
        <v>0</v>
      </c>
      <c r="AX25" s="37">
        <v>0</v>
      </c>
      <c r="AY25" s="37">
        <v>0</v>
      </c>
      <c r="AZ25" s="37">
        <v>0</v>
      </c>
      <c r="BA25" s="37">
        <v>0</v>
      </c>
      <c r="BB25" s="37">
        <v>0</v>
      </c>
      <c r="BC25" s="37">
        <v>0</v>
      </c>
      <c r="BD25" s="37">
        <v>0</v>
      </c>
      <c r="BE25" s="37">
        <v>0</v>
      </c>
      <c r="BF25" s="37">
        <v>0</v>
      </c>
      <c r="BG25" s="37">
        <v>0</v>
      </c>
      <c r="BH25" s="37">
        <v>0</v>
      </c>
      <c r="BI25" s="37">
        <v>0</v>
      </c>
      <c r="BJ25" s="37">
        <v>0</v>
      </c>
      <c r="BK25" s="37">
        <v>0</v>
      </c>
      <c r="BL25" s="37">
        <v>0</v>
      </c>
      <c r="BM25" s="37">
        <v>0</v>
      </c>
      <c r="BN25" s="37">
        <v>0</v>
      </c>
      <c r="BO25" s="37">
        <v>0</v>
      </c>
      <c r="BP25" s="37">
        <v>0</v>
      </c>
      <c r="BQ25" s="37">
        <v>0</v>
      </c>
      <c r="BR25" s="37">
        <v>0</v>
      </c>
      <c r="BS25" s="37">
        <v>0</v>
      </c>
      <c r="BT25" s="37">
        <v>0</v>
      </c>
      <c r="BU25" s="37">
        <v>0</v>
      </c>
      <c r="BV25" s="37">
        <v>0</v>
      </c>
      <c r="BW25" s="37">
        <v>0</v>
      </c>
      <c r="BX25" s="37">
        <v>0</v>
      </c>
      <c r="BY25" s="37">
        <v>0</v>
      </c>
      <c r="BZ25" s="37">
        <v>0</v>
      </c>
      <c r="CA25" s="37">
        <v>0</v>
      </c>
      <c r="CB25" s="37">
        <v>0</v>
      </c>
      <c r="CC25" s="37">
        <v>0</v>
      </c>
      <c r="CD25" s="37">
        <v>0</v>
      </c>
      <c r="CE25" s="37">
        <v>0</v>
      </c>
      <c r="CF25" s="37">
        <v>0</v>
      </c>
      <c r="CG25" s="37">
        <v>0</v>
      </c>
      <c r="CH25" s="37">
        <v>0</v>
      </c>
      <c r="CI25" s="37">
        <v>0</v>
      </c>
      <c r="CJ25" s="37">
        <v>0</v>
      </c>
      <c r="CK25" s="37">
        <v>0</v>
      </c>
      <c r="CL25" s="37">
        <v>0</v>
      </c>
      <c r="CM25" s="37">
        <v>0</v>
      </c>
      <c r="CN25" s="37">
        <v>0</v>
      </c>
      <c r="CO25" s="37">
        <v>0</v>
      </c>
      <c r="CP25" s="37">
        <v>0</v>
      </c>
      <c r="CQ25" s="37">
        <v>0</v>
      </c>
      <c r="CR25" s="37">
        <v>0</v>
      </c>
      <c r="CS25" s="37">
        <v>0</v>
      </c>
      <c r="CT25" s="37">
        <v>0</v>
      </c>
      <c r="CU25" s="37">
        <v>0</v>
      </c>
      <c r="CV25" s="37">
        <v>0</v>
      </c>
      <c r="CW25" s="37">
        <v>0</v>
      </c>
      <c r="CX25" s="37">
        <v>0</v>
      </c>
      <c r="CY25" s="37">
        <v>0</v>
      </c>
      <c r="CZ25" s="37">
        <v>0</v>
      </c>
      <c r="DA25" s="37">
        <v>0</v>
      </c>
      <c r="DB25" s="37">
        <v>0</v>
      </c>
      <c r="DC25" s="37">
        <v>0</v>
      </c>
      <c r="DE25" s="45">
        <f t="shared" si="21"/>
        <v>0</v>
      </c>
      <c r="DF25" s="45">
        <f t="shared" si="17"/>
        <v>0</v>
      </c>
      <c r="DG25">
        <f t="shared" si="20"/>
        <v>21</v>
      </c>
      <c r="DH25">
        <v>0</v>
      </c>
    </row>
    <row r="26" spans="1:112" ht="14.4">
      <c r="A26" s="123">
        <v>14</v>
      </c>
      <c r="B26" s="5" t="str">
        <f>$B$22&amp;"4."</f>
        <v>D.2.4.</v>
      </c>
      <c r="C26" s="163" t="s">
        <v>41</v>
      </c>
      <c r="D26" s="6"/>
      <c r="E26" s="191">
        <v>0.21</v>
      </c>
      <c r="F26" s="34">
        <f>H26+NPV(FD,I26:INDEX(I26:DC26,PAL))</f>
        <v>0</v>
      </c>
      <c r="G26" s="34">
        <f>SUMIF($H$5:$DC$5,"&lt;="&amp;PAL,$H26:$DC26)</f>
        <v>0</v>
      </c>
      <c r="H26" s="37">
        <v>0</v>
      </c>
      <c r="I26" s="37">
        <v>0</v>
      </c>
      <c r="J26" s="37">
        <v>0</v>
      </c>
      <c r="K26" s="37">
        <v>0</v>
      </c>
      <c r="L26" s="37">
        <v>0</v>
      </c>
      <c r="M26" s="37">
        <v>0</v>
      </c>
      <c r="N26" s="37">
        <v>0</v>
      </c>
      <c r="O26" s="37">
        <v>0</v>
      </c>
      <c r="P26" s="37">
        <v>0</v>
      </c>
      <c r="Q26" s="37">
        <v>0</v>
      </c>
      <c r="R26" s="37">
        <v>0</v>
      </c>
      <c r="S26" s="37">
        <v>0</v>
      </c>
      <c r="T26" s="37">
        <v>0</v>
      </c>
      <c r="U26" s="37">
        <v>0</v>
      </c>
      <c r="V26" s="37">
        <v>0</v>
      </c>
      <c r="W26" s="37">
        <v>0</v>
      </c>
      <c r="X26" s="37">
        <v>0</v>
      </c>
      <c r="Y26" s="37">
        <v>0</v>
      </c>
      <c r="Z26" s="37">
        <v>0</v>
      </c>
      <c r="AA26" s="37">
        <v>0</v>
      </c>
      <c r="AB26" s="37">
        <v>0</v>
      </c>
      <c r="AC26" s="37">
        <v>0</v>
      </c>
      <c r="AD26" s="37">
        <v>0</v>
      </c>
      <c r="AE26" s="37">
        <v>0</v>
      </c>
      <c r="AF26" s="37">
        <v>0</v>
      </c>
      <c r="AG26" s="37">
        <v>0</v>
      </c>
      <c r="AH26" s="37">
        <v>0</v>
      </c>
      <c r="AI26" s="37">
        <v>0</v>
      </c>
      <c r="AJ26" s="37">
        <v>0</v>
      </c>
      <c r="AK26" s="37">
        <v>0</v>
      </c>
      <c r="AL26" s="37">
        <v>0</v>
      </c>
      <c r="AM26" s="37">
        <v>0</v>
      </c>
      <c r="AN26" s="37">
        <v>0</v>
      </c>
      <c r="AO26" s="37">
        <v>0</v>
      </c>
      <c r="AP26" s="37">
        <v>0</v>
      </c>
      <c r="AQ26" s="37">
        <v>0</v>
      </c>
      <c r="AR26" s="37">
        <v>0</v>
      </c>
      <c r="AS26" s="37">
        <v>0</v>
      </c>
      <c r="AT26" s="37">
        <v>0</v>
      </c>
      <c r="AU26" s="37">
        <v>0</v>
      </c>
      <c r="AV26" s="37">
        <v>0</v>
      </c>
      <c r="AW26" s="37">
        <v>0</v>
      </c>
      <c r="AX26" s="37">
        <v>0</v>
      </c>
      <c r="AY26" s="37">
        <v>0</v>
      </c>
      <c r="AZ26" s="37">
        <v>0</v>
      </c>
      <c r="BA26" s="37">
        <v>0</v>
      </c>
      <c r="BB26" s="37">
        <v>0</v>
      </c>
      <c r="BC26" s="37">
        <v>0</v>
      </c>
      <c r="BD26" s="37">
        <v>0</v>
      </c>
      <c r="BE26" s="37">
        <v>0</v>
      </c>
      <c r="BF26" s="37">
        <v>0</v>
      </c>
      <c r="BG26" s="37">
        <v>0</v>
      </c>
      <c r="BH26" s="37">
        <v>0</v>
      </c>
      <c r="BI26" s="37">
        <v>0</v>
      </c>
      <c r="BJ26" s="37">
        <v>0</v>
      </c>
      <c r="BK26" s="37">
        <v>0</v>
      </c>
      <c r="BL26" s="37">
        <v>0</v>
      </c>
      <c r="BM26" s="37">
        <v>0</v>
      </c>
      <c r="BN26" s="37">
        <v>0</v>
      </c>
      <c r="BO26" s="37">
        <v>0</v>
      </c>
      <c r="BP26" s="37">
        <v>0</v>
      </c>
      <c r="BQ26" s="37">
        <v>0</v>
      </c>
      <c r="BR26" s="37">
        <v>0</v>
      </c>
      <c r="BS26" s="37">
        <v>0</v>
      </c>
      <c r="BT26" s="37">
        <v>0</v>
      </c>
      <c r="BU26" s="37">
        <v>0</v>
      </c>
      <c r="BV26" s="37">
        <v>0</v>
      </c>
      <c r="BW26" s="37">
        <v>0</v>
      </c>
      <c r="BX26" s="37">
        <v>0</v>
      </c>
      <c r="BY26" s="37">
        <v>0</v>
      </c>
      <c r="BZ26" s="37">
        <v>0</v>
      </c>
      <c r="CA26" s="37">
        <v>0</v>
      </c>
      <c r="CB26" s="37">
        <v>0</v>
      </c>
      <c r="CC26" s="37">
        <v>0</v>
      </c>
      <c r="CD26" s="37">
        <v>0</v>
      </c>
      <c r="CE26" s="37">
        <v>0</v>
      </c>
      <c r="CF26" s="37">
        <v>0</v>
      </c>
      <c r="CG26" s="37">
        <v>0</v>
      </c>
      <c r="CH26" s="37">
        <v>0</v>
      </c>
      <c r="CI26" s="37">
        <v>0</v>
      </c>
      <c r="CJ26" s="37">
        <v>0</v>
      </c>
      <c r="CK26" s="37">
        <v>0</v>
      </c>
      <c r="CL26" s="37">
        <v>0</v>
      </c>
      <c r="CM26" s="37">
        <v>0</v>
      </c>
      <c r="CN26" s="37">
        <v>0</v>
      </c>
      <c r="CO26" s="37">
        <v>0</v>
      </c>
      <c r="CP26" s="37">
        <v>0</v>
      </c>
      <c r="CQ26" s="37">
        <v>0</v>
      </c>
      <c r="CR26" s="37">
        <v>0</v>
      </c>
      <c r="CS26" s="37">
        <v>0</v>
      </c>
      <c r="CT26" s="37">
        <v>0</v>
      </c>
      <c r="CU26" s="37">
        <v>0</v>
      </c>
      <c r="CV26" s="37">
        <v>0</v>
      </c>
      <c r="CW26" s="37">
        <v>0</v>
      </c>
      <c r="CX26" s="37">
        <v>0</v>
      </c>
      <c r="CY26" s="37">
        <v>0</v>
      </c>
      <c r="CZ26" s="37">
        <v>0</v>
      </c>
      <c r="DA26" s="37">
        <v>0</v>
      </c>
      <c r="DB26" s="37">
        <v>0</v>
      </c>
      <c r="DC26" s="37">
        <v>0</v>
      </c>
      <c r="DE26" s="45">
        <f t="shared" si="21"/>
        <v>0</v>
      </c>
      <c r="DF26" s="45">
        <f t="shared" si="17"/>
        <v>0</v>
      </c>
      <c r="DG26">
        <f t="shared" si="20"/>
        <v>21</v>
      </c>
      <c r="DH26">
        <v>0</v>
      </c>
    </row>
    <row r="27" spans="1:112" ht="14.4">
      <c r="A27" s="123">
        <v>15</v>
      </c>
      <c r="B27" s="5" t="str">
        <f>$B$22&amp;"5."</f>
        <v>D.2.5.</v>
      </c>
      <c r="C27" s="163" t="s">
        <v>41</v>
      </c>
      <c r="D27" s="6"/>
      <c r="E27" s="191">
        <v>0.21</v>
      </c>
      <c r="F27" s="34">
        <f>H27+NPV(FD,I27:INDEX(I27:DC27,PAL))</f>
        <v>0</v>
      </c>
      <c r="G27" s="34">
        <f>SUMIF($H$5:$DC$5,"&lt;="&amp;PAL,$H27:$DC27)</f>
        <v>0</v>
      </c>
      <c r="H27" s="37">
        <v>0</v>
      </c>
      <c r="I27" s="37">
        <v>0</v>
      </c>
      <c r="J27" s="37">
        <v>0</v>
      </c>
      <c r="K27" s="37">
        <v>0</v>
      </c>
      <c r="L27" s="37">
        <v>0</v>
      </c>
      <c r="M27" s="37">
        <v>0</v>
      </c>
      <c r="N27" s="37">
        <v>0</v>
      </c>
      <c r="O27" s="37">
        <v>0</v>
      </c>
      <c r="P27" s="37">
        <v>0</v>
      </c>
      <c r="Q27" s="37">
        <v>0</v>
      </c>
      <c r="R27" s="37">
        <v>0</v>
      </c>
      <c r="S27" s="37">
        <v>0</v>
      </c>
      <c r="T27" s="37">
        <v>0</v>
      </c>
      <c r="U27" s="37">
        <v>0</v>
      </c>
      <c r="V27" s="37">
        <v>0</v>
      </c>
      <c r="W27" s="37">
        <v>0</v>
      </c>
      <c r="X27" s="37">
        <v>0</v>
      </c>
      <c r="Y27" s="37">
        <v>0</v>
      </c>
      <c r="Z27" s="37">
        <v>0</v>
      </c>
      <c r="AA27" s="37">
        <v>0</v>
      </c>
      <c r="AB27" s="37">
        <v>0</v>
      </c>
      <c r="AC27" s="37">
        <v>0</v>
      </c>
      <c r="AD27" s="37">
        <v>0</v>
      </c>
      <c r="AE27" s="37">
        <v>0</v>
      </c>
      <c r="AF27" s="37">
        <v>0</v>
      </c>
      <c r="AG27" s="37">
        <v>0</v>
      </c>
      <c r="AH27" s="37">
        <v>0</v>
      </c>
      <c r="AI27" s="37">
        <v>0</v>
      </c>
      <c r="AJ27" s="37">
        <v>0</v>
      </c>
      <c r="AK27" s="37">
        <v>0</v>
      </c>
      <c r="AL27" s="37">
        <v>0</v>
      </c>
      <c r="AM27" s="37">
        <v>0</v>
      </c>
      <c r="AN27" s="37">
        <v>0</v>
      </c>
      <c r="AO27" s="37">
        <v>0</v>
      </c>
      <c r="AP27" s="37">
        <v>0</v>
      </c>
      <c r="AQ27" s="37">
        <v>0</v>
      </c>
      <c r="AR27" s="37">
        <v>0</v>
      </c>
      <c r="AS27" s="37">
        <v>0</v>
      </c>
      <c r="AT27" s="37">
        <v>0</v>
      </c>
      <c r="AU27" s="37">
        <v>0</v>
      </c>
      <c r="AV27" s="37">
        <v>0</v>
      </c>
      <c r="AW27" s="37">
        <v>0</v>
      </c>
      <c r="AX27" s="37">
        <v>0</v>
      </c>
      <c r="AY27" s="37">
        <v>0</v>
      </c>
      <c r="AZ27" s="37">
        <v>0</v>
      </c>
      <c r="BA27" s="37">
        <v>0</v>
      </c>
      <c r="BB27" s="37">
        <v>0</v>
      </c>
      <c r="BC27" s="37">
        <v>0</v>
      </c>
      <c r="BD27" s="37">
        <v>0</v>
      </c>
      <c r="BE27" s="37">
        <v>0</v>
      </c>
      <c r="BF27" s="37">
        <v>0</v>
      </c>
      <c r="BG27" s="37">
        <v>0</v>
      </c>
      <c r="BH27" s="37">
        <v>0</v>
      </c>
      <c r="BI27" s="37">
        <v>0</v>
      </c>
      <c r="BJ27" s="37">
        <v>0</v>
      </c>
      <c r="BK27" s="37">
        <v>0</v>
      </c>
      <c r="BL27" s="37">
        <v>0</v>
      </c>
      <c r="BM27" s="37">
        <v>0</v>
      </c>
      <c r="BN27" s="37">
        <v>0</v>
      </c>
      <c r="BO27" s="37">
        <v>0</v>
      </c>
      <c r="BP27" s="37">
        <v>0</v>
      </c>
      <c r="BQ27" s="37">
        <v>0</v>
      </c>
      <c r="BR27" s="37">
        <v>0</v>
      </c>
      <c r="BS27" s="37">
        <v>0</v>
      </c>
      <c r="BT27" s="37">
        <v>0</v>
      </c>
      <c r="BU27" s="37">
        <v>0</v>
      </c>
      <c r="BV27" s="37">
        <v>0</v>
      </c>
      <c r="BW27" s="37">
        <v>0</v>
      </c>
      <c r="BX27" s="37">
        <v>0</v>
      </c>
      <c r="BY27" s="37">
        <v>0</v>
      </c>
      <c r="BZ27" s="37">
        <v>0</v>
      </c>
      <c r="CA27" s="37">
        <v>0</v>
      </c>
      <c r="CB27" s="37">
        <v>0</v>
      </c>
      <c r="CC27" s="37">
        <v>0</v>
      </c>
      <c r="CD27" s="37">
        <v>0</v>
      </c>
      <c r="CE27" s="37">
        <v>0</v>
      </c>
      <c r="CF27" s="37">
        <v>0</v>
      </c>
      <c r="CG27" s="37">
        <v>0</v>
      </c>
      <c r="CH27" s="37">
        <v>0</v>
      </c>
      <c r="CI27" s="37">
        <v>0</v>
      </c>
      <c r="CJ27" s="37">
        <v>0</v>
      </c>
      <c r="CK27" s="37">
        <v>0</v>
      </c>
      <c r="CL27" s="37">
        <v>0</v>
      </c>
      <c r="CM27" s="37">
        <v>0</v>
      </c>
      <c r="CN27" s="37">
        <v>0</v>
      </c>
      <c r="CO27" s="37">
        <v>0</v>
      </c>
      <c r="CP27" s="37">
        <v>0</v>
      </c>
      <c r="CQ27" s="37">
        <v>0</v>
      </c>
      <c r="CR27" s="37">
        <v>0</v>
      </c>
      <c r="CS27" s="37">
        <v>0</v>
      </c>
      <c r="CT27" s="37">
        <v>0</v>
      </c>
      <c r="CU27" s="37">
        <v>0</v>
      </c>
      <c r="CV27" s="37">
        <v>0</v>
      </c>
      <c r="CW27" s="37">
        <v>0</v>
      </c>
      <c r="CX27" s="37">
        <v>0</v>
      </c>
      <c r="CY27" s="37">
        <v>0</v>
      </c>
      <c r="CZ27" s="37">
        <v>0</v>
      </c>
      <c r="DA27" s="37">
        <v>0</v>
      </c>
      <c r="DB27" s="37">
        <v>0</v>
      </c>
      <c r="DC27" s="37">
        <v>0</v>
      </c>
      <c r="DE27" s="45">
        <f t="shared" si="21"/>
        <v>0</v>
      </c>
      <c r="DF27" s="45">
        <f t="shared" si="17"/>
        <v>0</v>
      </c>
      <c r="DG27">
        <f t="shared" si="20"/>
        <v>21</v>
      </c>
      <c r="DH27">
        <v>0</v>
      </c>
    </row>
    <row r="28" spans="1:112" ht="14.4">
      <c r="A28" s="123">
        <v>16</v>
      </c>
      <c r="B28" s="5" t="str">
        <f>$B$22&amp;"6."</f>
        <v>D.2.6.</v>
      </c>
      <c r="C28" s="163" t="s">
        <v>41</v>
      </c>
      <c r="D28" s="6"/>
      <c r="E28" s="191">
        <v>0.21</v>
      </c>
      <c r="F28" s="34">
        <f>H28+NPV(FD,I28:INDEX(I28:DC28,PAL))</f>
        <v>0</v>
      </c>
      <c r="G28" s="34">
        <f>SUMIF($H$5:$DC$5,"&lt;="&amp;PAL,$H28:$DC28)</f>
        <v>0</v>
      </c>
      <c r="H28" s="37">
        <v>0</v>
      </c>
      <c r="I28" s="37">
        <v>0</v>
      </c>
      <c r="J28" s="37">
        <v>0</v>
      </c>
      <c r="K28" s="37">
        <v>0</v>
      </c>
      <c r="L28" s="37">
        <v>0</v>
      </c>
      <c r="M28" s="37">
        <v>0</v>
      </c>
      <c r="N28" s="37">
        <v>0</v>
      </c>
      <c r="O28" s="37">
        <v>0</v>
      </c>
      <c r="P28" s="37">
        <v>0</v>
      </c>
      <c r="Q28" s="37">
        <v>0</v>
      </c>
      <c r="R28" s="37">
        <v>0</v>
      </c>
      <c r="S28" s="37">
        <v>0</v>
      </c>
      <c r="T28" s="37">
        <v>0</v>
      </c>
      <c r="U28" s="37">
        <v>0</v>
      </c>
      <c r="V28" s="37">
        <v>0</v>
      </c>
      <c r="W28" s="37">
        <v>0</v>
      </c>
      <c r="X28" s="37">
        <v>0</v>
      </c>
      <c r="Y28" s="37">
        <v>0</v>
      </c>
      <c r="Z28" s="37">
        <v>0</v>
      </c>
      <c r="AA28" s="37">
        <v>0</v>
      </c>
      <c r="AB28" s="37">
        <v>0</v>
      </c>
      <c r="AC28" s="37">
        <v>0</v>
      </c>
      <c r="AD28" s="37">
        <v>0</v>
      </c>
      <c r="AE28" s="37">
        <v>0</v>
      </c>
      <c r="AF28" s="37">
        <v>0</v>
      </c>
      <c r="AG28" s="37">
        <v>0</v>
      </c>
      <c r="AH28" s="37">
        <v>0</v>
      </c>
      <c r="AI28" s="37">
        <v>0</v>
      </c>
      <c r="AJ28" s="37">
        <v>0</v>
      </c>
      <c r="AK28" s="37">
        <v>0</v>
      </c>
      <c r="AL28" s="37">
        <v>0</v>
      </c>
      <c r="AM28" s="37">
        <v>0</v>
      </c>
      <c r="AN28" s="37">
        <v>0</v>
      </c>
      <c r="AO28" s="37">
        <v>0</v>
      </c>
      <c r="AP28" s="37">
        <v>0</v>
      </c>
      <c r="AQ28" s="37">
        <v>0</v>
      </c>
      <c r="AR28" s="37">
        <v>0</v>
      </c>
      <c r="AS28" s="37">
        <v>0</v>
      </c>
      <c r="AT28" s="37">
        <v>0</v>
      </c>
      <c r="AU28" s="37">
        <v>0</v>
      </c>
      <c r="AV28" s="37">
        <v>0</v>
      </c>
      <c r="AW28" s="37">
        <v>0</v>
      </c>
      <c r="AX28" s="37">
        <v>0</v>
      </c>
      <c r="AY28" s="37">
        <v>0</v>
      </c>
      <c r="AZ28" s="37">
        <v>0</v>
      </c>
      <c r="BA28" s="37">
        <v>0</v>
      </c>
      <c r="BB28" s="37">
        <v>0</v>
      </c>
      <c r="BC28" s="37">
        <v>0</v>
      </c>
      <c r="BD28" s="37">
        <v>0</v>
      </c>
      <c r="BE28" s="37">
        <v>0</v>
      </c>
      <c r="BF28" s="37">
        <v>0</v>
      </c>
      <c r="BG28" s="37">
        <v>0</v>
      </c>
      <c r="BH28" s="37">
        <v>0</v>
      </c>
      <c r="BI28" s="37">
        <v>0</v>
      </c>
      <c r="BJ28" s="37">
        <v>0</v>
      </c>
      <c r="BK28" s="37">
        <v>0</v>
      </c>
      <c r="BL28" s="37">
        <v>0</v>
      </c>
      <c r="BM28" s="37">
        <v>0</v>
      </c>
      <c r="BN28" s="37">
        <v>0</v>
      </c>
      <c r="BO28" s="37">
        <v>0</v>
      </c>
      <c r="BP28" s="37">
        <v>0</v>
      </c>
      <c r="BQ28" s="37">
        <v>0</v>
      </c>
      <c r="BR28" s="37">
        <v>0</v>
      </c>
      <c r="BS28" s="37">
        <v>0</v>
      </c>
      <c r="BT28" s="37">
        <v>0</v>
      </c>
      <c r="BU28" s="37">
        <v>0</v>
      </c>
      <c r="BV28" s="37">
        <v>0</v>
      </c>
      <c r="BW28" s="37">
        <v>0</v>
      </c>
      <c r="BX28" s="37">
        <v>0</v>
      </c>
      <c r="BY28" s="37">
        <v>0</v>
      </c>
      <c r="BZ28" s="37">
        <v>0</v>
      </c>
      <c r="CA28" s="37">
        <v>0</v>
      </c>
      <c r="CB28" s="37">
        <v>0</v>
      </c>
      <c r="CC28" s="37">
        <v>0</v>
      </c>
      <c r="CD28" s="37">
        <v>0</v>
      </c>
      <c r="CE28" s="37">
        <v>0</v>
      </c>
      <c r="CF28" s="37">
        <v>0</v>
      </c>
      <c r="CG28" s="37">
        <v>0</v>
      </c>
      <c r="CH28" s="37">
        <v>0</v>
      </c>
      <c r="CI28" s="37">
        <v>0</v>
      </c>
      <c r="CJ28" s="37">
        <v>0</v>
      </c>
      <c r="CK28" s="37">
        <v>0</v>
      </c>
      <c r="CL28" s="37">
        <v>0</v>
      </c>
      <c r="CM28" s="37">
        <v>0</v>
      </c>
      <c r="CN28" s="37">
        <v>0</v>
      </c>
      <c r="CO28" s="37">
        <v>0</v>
      </c>
      <c r="CP28" s="37">
        <v>0</v>
      </c>
      <c r="CQ28" s="37">
        <v>0</v>
      </c>
      <c r="CR28" s="37">
        <v>0</v>
      </c>
      <c r="CS28" s="37">
        <v>0</v>
      </c>
      <c r="CT28" s="37">
        <v>0</v>
      </c>
      <c r="CU28" s="37">
        <v>0</v>
      </c>
      <c r="CV28" s="37">
        <v>0</v>
      </c>
      <c r="CW28" s="37">
        <v>0</v>
      </c>
      <c r="CX28" s="37">
        <v>0</v>
      </c>
      <c r="CY28" s="37">
        <v>0</v>
      </c>
      <c r="CZ28" s="37">
        <v>0</v>
      </c>
      <c r="DA28" s="37">
        <v>0</v>
      </c>
      <c r="DB28" s="37">
        <v>0</v>
      </c>
      <c r="DC28" s="37">
        <v>0</v>
      </c>
      <c r="DE28" s="45">
        <f t="shared" si="21"/>
        <v>0</v>
      </c>
      <c r="DF28" s="45">
        <f t="shared" si="17"/>
        <v>0</v>
      </c>
      <c r="DG28">
        <f t="shared" si="20"/>
        <v>21</v>
      </c>
      <c r="DH28">
        <v>0</v>
      </c>
    </row>
    <row r="29" spans="1:112" ht="14.4">
      <c r="A29" s="123">
        <v>17</v>
      </c>
      <c r="B29" s="5" t="str">
        <f>$B$22&amp;"7."</f>
        <v>D.2.7.</v>
      </c>
      <c r="C29" s="163" t="s">
        <v>41</v>
      </c>
      <c r="D29" s="6"/>
      <c r="E29" s="191">
        <v>0.21</v>
      </c>
      <c r="F29" s="34">
        <f>H29+NPV(FD,I29:INDEX(I29:DC29,PAL))</f>
        <v>0</v>
      </c>
      <c r="G29" s="34">
        <f>SUMIF($H$5:$DC$5,"&lt;="&amp;PAL,$H29:$DC29)</f>
        <v>0</v>
      </c>
      <c r="H29" s="37">
        <v>0</v>
      </c>
      <c r="I29" s="37">
        <v>0</v>
      </c>
      <c r="J29" s="37">
        <v>0</v>
      </c>
      <c r="K29" s="37">
        <v>0</v>
      </c>
      <c r="L29" s="37">
        <v>0</v>
      </c>
      <c r="M29" s="37">
        <v>0</v>
      </c>
      <c r="N29" s="37">
        <v>0</v>
      </c>
      <c r="O29" s="37">
        <v>0</v>
      </c>
      <c r="P29" s="37">
        <v>0</v>
      </c>
      <c r="Q29" s="37">
        <v>0</v>
      </c>
      <c r="R29" s="37">
        <v>0</v>
      </c>
      <c r="S29" s="37">
        <v>0</v>
      </c>
      <c r="T29" s="37">
        <v>0</v>
      </c>
      <c r="U29" s="37">
        <v>0</v>
      </c>
      <c r="V29" s="37">
        <v>0</v>
      </c>
      <c r="W29" s="37">
        <v>0</v>
      </c>
      <c r="X29" s="37">
        <v>0</v>
      </c>
      <c r="Y29" s="37">
        <v>0</v>
      </c>
      <c r="Z29" s="37">
        <v>0</v>
      </c>
      <c r="AA29" s="37">
        <v>0</v>
      </c>
      <c r="AB29" s="37">
        <v>0</v>
      </c>
      <c r="AC29" s="37">
        <v>0</v>
      </c>
      <c r="AD29" s="37">
        <v>0</v>
      </c>
      <c r="AE29" s="37">
        <v>0</v>
      </c>
      <c r="AF29" s="37">
        <v>0</v>
      </c>
      <c r="AG29" s="37">
        <v>0</v>
      </c>
      <c r="AH29" s="37">
        <v>0</v>
      </c>
      <c r="AI29" s="37">
        <v>0</v>
      </c>
      <c r="AJ29" s="37">
        <v>0</v>
      </c>
      <c r="AK29" s="37">
        <v>0</v>
      </c>
      <c r="AL29" s="37">
        <v>0</v>
      </c>
      <c r="AM29" s="37">
        <v>0</v>
      </c>
      <c r="AN29" s="37">
        <v>0</v>
      </c>
      <c r="AO29" s="37">
        <v>0</v>
      </c>
      <c r="AP29" s="37">
        <v>0</v>
      </c>
      <c r="AQ29" s="37">
        <v>0</v>
      </c>
      <c r="AR29" s="37">
        <v>0</v>
      </c>
      <c r="AS29" s="37">
        <v>0</v>
      </c>
      <c r="AT29" s="37">
        <v>0</v>
      </c>
      <c r="AU29" s="37">
        <v>0</v>
      </c>
      <c r="AV29" s="37">
        <v>0</v>
      </c>
      <c r="AW29" s="37">
        <v>0</v>
      </c>
      <c r="AX29" s="37">
        <v>0</v>
      </c>
      <c r="AY29" s="37">
        <v>0</v>
      </c>
      <c r="AZ29" s="37">
        <v>0</v>
      </c>
      <c r="BA29" s="37">
        <v>0</v>
      </c>
      <c r="BB29" s="37">
        <v>0</v>
      </c>
      <c r="BC29" s="37">
        <v>0</v>
      </c>
      <c r="BD29" s="37">
        <v>0</v>
      </c>
      <c r="BE29" s="37">
        <v>0</v>
      </c>
      <c r="BF29" s="37">
        <v>0</v>
      </c>
      <c r="BG29" s="37">
        <v>0</v>
      </c>
      <c r="BH29" s="37">
        <v>0</v>
      </c>
      <c r="BI29" s="37">
        <v>0</v>
      </c>
      <c r="BJ29" s="37">
        <v>0</v>
      </c>
      <c r="BK29" s="37">
        <v>0</v>
      </c>
      <c r="BL29" s="37">
        <v>0</v>
      </c>
      <c r="BM29" s="37">
        <v>0</v>
      </c>
      <c r="BN29" s="37">
        <v>0</v>
      </c>
      <c r="BO29" s="37">
        <v>0</v>
      </c>
      <c r="BP29" s="37">
        <v>0</v>
      </c>
      <c r="BQ29" s="37">
        <v>0</v>
      </c>
      <c r="BR29" s="37">
        <v>0</v>
      </c>
      <c r="BS29" s="37">
        <v>0</v>
      </c>
      <c r="BT29" s="37">
        <v>0</v>
      </c>
      <c r="BU29" s="37">
        <v>0</v>
      </c>
      <c r="BV29" s="37">
        <v>0</v>
      </c>
      <c r="BW29" s="37">
        <v>0</v>
      </c>
      <c r="BX29" s="37">
        <v>0</v>
      </c>
      <c r="BY29" s="37">
        <v>0</v>
      </c>
      <c r="BZ29" s="37">
        <v>0</v>
      </c>
      <c r="CA29" s="37">
        <v>0</v>
      </c>
      <c r="CB29" s="37">
        <v>0</v>
      </c>
      <c r="CC29" s="37">
        <v>0</v>
      </c>
      <c r="CD29" s="37">
        <v>0</v>
      </c>
      <c r="CE29" s="37">
        <v>0</v>
      </c>
      <c r="CF29" s="37">
        <v>0</v>
      </c>
      <c r="CG29" s="37">
        <v>0</v>
      </c>
      <c r="CH29" s="37">
        <v>0</v>
      </c>
      <c r="CI29" s="37">
        <v>0</v>
      </c>
      <c r="CJ29" s="37">
        <v>0</v>
      </c>
      <c r="CK29" s="37">
        <v>0</v>
      </c>
      <c r="CL29" s="37">
        <v>0</v>
      </c>
      <c r="CM29" s="37">
        <v>0</v>
      </c>
      <c r="CN29" s="37">
        <v>0</v>
      </c>
      <c r="CO29" s="37">
        <v>0</v>
      </c>
      <c r="CP29" s="37">
        <v>0</v>
      </c>
      <c r="CQ29" s="37">
        <v>0</v>
      </c>
      <c r="CR29" s="37">
        <v>0</v>
      </c>
      <c r="CS29" s="37">
        <v>0</v>
      </c>
      <c r="CT29" s="37">
        <v>0</v>
      </c>
      <c r="CU29" s="37">
        <v>0</v>
      </c>
      <c r="CV29" s="37">
        <v>0</v>
      </c>
      <c r="CW29" s="37">
        <v>0</v>
      </c>
      <c r="CX29" s="37">
        <v>0</v>
      </c>
      <c r="CY29" s="37">
        <v>0</v>
      </c>
      <c r="CZ29" s="37">
        <v>0</v>
      </c>
      <c r="DA29" s="37">
        <v>0</v>
      </c>
      <c r="DB29" s="37">
        <v>0</v>
      </c>
      <c r="DC29" s="37">
        <v>0</v>
      </c>
      <c r="DE29" s="45">
        <f t="shared" si="21"/>
        <v>0</v>
      </c>
      <c r="DF29" s="45">
        <f t="shared" si="17"/>
        <v>0</v>
      </c>
      <c r="DG29">
        <f t="shared" si="20"/>
        <v>21</v>
      </c>
      <c r="DH29">
        <v>0</v>
      </c>
    </row>
    <row r="30" spans="1:112" ht="14.4">
      <c r="A30" s="123">
        <v>18</v>
      </c>
      <c r="B30" s="5" t="str">
        <f>$B$22&amp;"8."</f>
        <v>D.2.8.</v>
      </c>
      <c r="C30" s="163" t="s">
        <v>41</v>
      </c>
      <c r="D30" s="17"/>
      <c r="E30" s="191">
        <v>0.21</v>
      </c>
      <c r="F30" s="34">
        <f>H30+NPV(FD,I30:INDEX(I30:DC30,PAL))</f>
        <v>0</v>
      </c>
      <c r="G30" s="34">
        <f>SUMIF($H$5:$DC$5,"&lt;="&amp;PAL,$H30:$DC30)</f>
        <v>0</v>
      </c>
      <c r="H30" s="37">
        <v>0</v>
      </c>
      <c r="I30" s="37">
        <v>0</v>
      </c>
      <c r="J30" s="37">
        <v>0</v>
      </c>
      <c r="K30" s="37">
        <v>0</v>
      </c>
      <c r="L30" s="37">
        <v>0</v>
      </c>
      <c r="M30" s="37">
        <v>0</v>
      </c>
      <c r="N30" s="37">
        <v>0</v>
      </c>
      <c r="O30" s="37">
        <v>0</v>
      </c>
      <c r="P30" s="37">
        <v>0</v>
      </c>
      <c r="Q30" s="37">
        <v>0</v>
      </c>
      <c r="R30" s="37">
        <v>0</v>
      </c>
      <c r="S30" s="37">
        <v>0</v>
      </c>
      <c r="T30" s="37">
        <v>0</v>
      </c>
      <c r="U30" s="37">
        <v>0</v>
      </c>
      <c r="V30" s="37">
        <v>0</v>
      </c>
      <c r="W30" s="37">
        <v>0</v>
      </c>
      <c r="X30" s="37">
        <v>0</v>
      </c>
      <c r="Y30" s="37">
        <v>0</v>
      </c>
      <c r="Z30" s="37">
        <v>0</v>
      </c>
      <c r="AA30" s="37">
        <v>0</v>
      </c>
      <c r="AB30" s="37">
        <v>0</v>
      </c>
      <c r="AC30" s="37">
        <v>0</v>
      </c>
      <c r="AD30" s="37">
        <v>0</v>
      </c>
      <c r="AE30" s="37">
        <v>0</v>
      </c>
      <c r="AF30" s="37">
        <v>0</v>
      </c>
      <c r="AG30" s="37">
        <v>0</v>
      </c>
      <c r="AH30" s="37">
        <v>0</v>
      </c>
      <c r="AI30" s="37">
        <v>0</v>
      </c>
      <c r="AJ30" s="37">
        <v>0</v>
      </c>
      <c r="AK30" s="37">
        <v>0</v>
      </c>
      <c r="AL30" s="37">
        <v>0</v>
      </c>
      <c r="AM30" s="37">
        <v>0</v>
      </c>
      <c r="AN30" s="37">
        <v>0</v>
      </c>
      <c r="AO30" s="37">
        <v>0</v>
      </c>
      <c r="AP30" s="37">
        <v>0</v>
      </c>
      <c r="AQ30" s="37">
        <v>0</v>
      </c>
      <c r="AR30" s="37">
        <v>0</v>
      </c>
      <c r="AS30" s="37">
        <v>0</v>
      </c>
      <c r="AT30" s="37">
        <v>0</v>
      </c>
      <c r="AU30" s="37">
        <v>0</v>
      </c>
      <c r="AV30" s="37">
        <v>0</v>
      </c>
      <c r="AW30" s="37">
        <v>0</v>
      </c>
      <c r="AX30" s="37">
        <v>0</v>
      </c>
      <c r="AY30" s="37">
        <v>0</v>
      </c>
      <c r="AZ30" s="37">
        <v>0</v>
      </c>
      <c r="BA30" s="37">
        <v>0</v>
      </c>
      <c r="BB30" s="37">
        <v>0</v>
      </c>
      <c r="BC30" s="37">
        <v>0</v>
      </c>
      <c r="BD30" s="37">
        <v>0</v>
      </c>
      <c r="BE30" s="37">
        <v>0</v>
      </c>
      <c r="BF30" s="37">
        <v>0</v>
      </c>
      <c r="BG30" s="37">
        <v>0</v>
      </c>
      <c r="BH30" s="37">
        <v>0</v>
      </c>
      <c r="BI30" s="37">
        <v>0</v>
      </c>
      <c r="BJ30" s="37">
        <v>0</v>
      </c>
      <c r="BK30" s="37">
        <v>0</v>
      </c>
      <c r="BL30" s="37">
        <v>0</v>
      </c>
      <c r="BM30" s="37">
        <v>0</v>
      </c>
      <c r="BN30" s="37">
        <v>0</v>
      </c>
      <c r="BO30" s="37">
        <v>0</v>
      </c>
      <c r="BP30" s="37">
        <v>0</v>
      </c>
      <c r="BQ30" s="37">
        <v>0</v>
      </c>
      <c r="BR30" s="37">
        <v>0</v>
      </c>
      <c r="BS30" s="37">
        <v>0</v>
      </c>
      <c r="BT30" s="37">
        <v>0</v>
      </c>
      <c r="BU30" s="37">
        <v>0</v>
      </c>
      <c r="BV30" s="37">
        <v>0</v>
      </c>
      <c r="BW30" s="37">
        <v>0</v>
      </c>
      <c r="BX30" s="37">
        <v>0</v>
      </c>
      <c r="BY30" s="37">
        <v>0</v>
      </c>
      <c r="BZ30" s="37">
        <v>0</v>
      </c>
      <c r="CA30" s="37">
        <v>0</v>
      </c>
      <c r="CB30" s="37">
        <v>0</v>
      </c>
      <c r="CC30" s="37">
        <v>0</v>
      </c>
      <c r="CD30" s="37">
        <v>0</v>
      </c>
      <c r="CE30" s="37">
        <v>0</v>
      </c>
      <c r="CF30" s="37">
        <v>0</v>
      </c>
      <c r="CG30" s="37">
        <v>0</v>
      </c>
      <c r="CH30" s="37">
        <v>0</v>
      </c>
      <c r="CI30" s="37">
        <v>0</v>
      </c>
      <c r="CJ30" s="37">
        <v>0</v>
      </c>
      <c r="CK30" s="37">
        <v>0</v>
      </c>
      <c r="CL30" s="37">
        <v>0</v>
      </c>
      <c r="CM30" s="37">
        <v>0</v>
      </c>
      <c r="CN30" s="37">
        <v>0</v>
      </c>
      <c r="CO30" s="37">
        <v>0</v>
      </c>
      <c r="CP30" s="37">
        <v>0</v>
      </c>
      <c r="CQ30" s="37">
        <v>0</v>
      </c>
      <c r="CR30" s="37">
        <v>0</v>
      </c>
      <c r="CS30" s="37">
        <v>0</v>
      </c>
      <c r="CT30" s="37">
        <v>0</v>
      </c>
      <c r="CU30" s="37">
        <v>0</v>
      </c>
      <c r="CV30" s="37">
        <v>0</v>
      </c>
      <c r="CW30" s="37">
        <v>0</v>
      </c>
      <c r="CX30" s="37">
        <v>0</v>
      </c>
      <c r="CY30" s="37">
        <v>0</v>
      </c>
      <c r="CZ30" s="37">
        <v>0</v>
      </c>
      <c r="DA30" s="37">
        <v>0</v>
      </c>
      <c r="DB30" s="37">
        <v>0</v>
      </c>
      <c r="DC30" s="37">
        <v>0</v>
      </c>
      <c r="DE30" s="45">
        <f t="shared" si="21"/>
        <v>0</v>
      </c>
      <c r="DF30" s="45">
        <f t="shared" si="17"/>
        <v>0</v>
      </c>
      <c r="DG30">
        <f t="shared" si="20"/>
        <v>21</v>
      </c>
      <c r="DH30">
        <v>0</v>
      </c>
    </row>
    <row r="31" spans="1:112" ht="14.4">
      <c r="A31" s="123">
        <v>19</v>
      </c>
      <c r="B31" s="5" t="str">
        <f>$B$22&amp;"9."</f>
        <v>D.2.9.</v>
      </c>
      <c r="C31" s="17" t="s">
        <v>154</v>
      </c>
      <c r="D31" s="17"/>
      <c r="E31" s="191">
        <v>0.21</v>
      </c>
      <c r="F31" s="34">
        <f>H31+NPV(FD,I31:INDEX(I31:DC31,PAL))</f>
        <v>0</v>
      </c>
      <c r="G31" s="34">
        <f>SUMIF($H$5:$DC$5,"&lt;="&amp;PAL,$H31:$DC31)</f>
        <v>0</v>
      </c>
      <c r="H31" s="164">
        <v>0</v>
      </c>
      <c r="I31" s="164">
        <v>0</v>
      </c>
      <c r="J31" s="164">
        <v>0</v>
      </c>
      <c r="K31" s="164">
        <v>0</v>
      </c>
      <c r="L31" s="164">
        <v>0</v>
      </c>
      <c r="M31" s="164">
        <v>0</v>
      </c>
      <c r="N31" s="164">
        <v>0</v>
      </c>
      <c r="O31" s="164">
        <v>0</v>
      </c>
      <c r="P31" s="164">
        <v>0</v>
      </c>
      <c r="Q31" s="164">
        <v>0</v>
      </c>
      <c r="R31" s="164">
        <v>0</v>
      </c>
      <c r="S31" s="165">
        <v>0</v>
      </c>
      <c r="T31" s="165">
        <v>0</v>
      </c>
      <c r="U31" s="165">
        <v>0</v>
      </c>
      <c r="V31" s="165">
        <v>0</v>
      </c>
      <c r="W31" s="165">
        <v>0</v>
      </c>
      <c r="X31" s="165">
        <v>0</v>
      </c>
      <c r="Y31" s="165">
        <v>0</v>
      </c>
      <c r="Z31" s="165">
        <v>0</v>
      </c>
      <c r="AA31" s="165">
        <v>0</v>
      </c>
      <c r="AB31" s="165">
        <v>0</v>
      </c>
      <c r="AC31" s="165">
        <v>0</v>
      </c>
      <c r="AD31" s="165">
        <v>0</v>
      </c>
      <c r="AE31" s="165">
        <v>0</v>
      </c>
      <c r="AF31" s="165">
        <v>0</v>
      </c>
      <c r="AG31" s="165">
        <v>0</v>
      </c>
      <c r="AH31" s="165">
        <v>0</v>
      </c>
      <c r="AI31" s="165">
        <v>0</v>
      </c>
      <c r="AJ31" s="165">
        <v>0</v>
      </c>
      <c r="AK31" s="165">
        <v>0</v>
      </c>
      <c r="AL31" s="165">
        <v>0</v>
      </c>
      <c r="AM31" s="165">
        <v>0</v>
      </c>
      <c r="AN31" s="165">
        <v>0</v>
      </c>
      <c r="AO31" s="165">
        <v>0</v>
      </c>
      <c r="AP31" s="165">
        <v>0</v>
      </c>
      <c r="AQ31" s="165">
        <v>0</v>
      </c>
      <c r="AR31" s="165">
        <v>0</v>
      </c>
      <c r="AS31" s="165">
        <v>0</v>
      </c>
      <c r="AT31" s="165">
        <v>0</v>
      </c>
      <c r="AU31" s="165">
        <v>0</v>
      </c>
      <c r="AV31" s="165">
        <v>0</v>
      </c>
      <c r="AW31" s="165">
        <v>0</v>
      </c>
      <c r="AX31" s="165">
        <v>0</v>
      </c>
      <c r="AY31" s="165">
        <v>0</v>
      </c>
      <c r="AZ31" s="165">
        <v>0</v>
      </c>
      <c r="BA31" s="165">
        <v>0</v>
      </c>
      <c r="BB31" s="165">
        <v>0</v>
      </c>
      <c r="BC31" s="165">
        <v>0</v>
      </c>
      <c r="BD31" s="165">
        <v>0</v>
      </c>
      <c r="BE31" s="165">
        <v>0</v>
      </c>
      <c r="BF31" s="165">
        <v>0</v>
      </c>
      <c r="BG31" s="165">
        <v>0</v>
      </c>
      <c r="BH31" s="165">
        <v>0</v>
      </c>
      <c r="BI31" s="165">
        <v>0</v>
      </c>
      <c r="BJ31" s="165">
        <v>0</v>
      </c>
      <c r="BK31" s="165">
        <v>0</v>
      </c>
      <c r="BL31" s="165">
        <v>0</v>
      </c>
      <c r="BM31" s="165">
        <v>0</v>
      </c>
      <c r="BN31" s="165">
        <v>0</v>
      </c>
      <c r="BO31" s="165">
        <v>0</v>
      </c>
      <c r="BP31" s="165">
        <v>0</v>
      </c>
      <c r="BQ31" s="165">
        <v>0</v>
      </c>
      <c r="BR31" s="165">
        <v>0</v>
      </c>
      <c r="BS31" s="165">
        <v>0</v>
      </c>
      <c r="BT31" s="165">
        <v>0</v>
      </c>
      <c r="BU31" s="165">
        <v>0</v>
      </c>
      <c r="BV31" s="165">
        <v>0</v>
      </c>
      <c r="BW31" s="165">
        <v>0</v>
      </c>
      <c r="BX31" s="165">
        <v>0</v>
      </c>
      <c r="BY31" s="165">
        <v>0</v>
      </c>
      <c r="BZ31" s="165">
        <v>0</v>
      </c>
      <c r="CA31" s="165">
        <v>0</v>
      </c>
      <c r="CB31" s="165">
        <v>0</v>
      </c>
      <c r="CC31" s="165">
        <v>0</v>
      </c>
      <c r="CD31" s="165">
        <v>0</v>
      </c>
      <c r="CE31" s="165">
        <v>0</v>
      </c>
      <c r="CF31" s="165">
        <v>0</v>
      </c>
      <c r="CG31" s="165">
        <v>0</v>
      </c>
      <c r="CH31" s="165">
        <v>0</v>
      </c>
      <c r="CI31" s="165">
        <v>0</v>
      </c>
      <c r="CJ31" s="165">
        <v>0</v>
      </c>
      <c r="CK31" s="165">
        <v>0</v>
      </c>
      <c r="CL31" s="165">
        <v>0</v>
      </c>
      <c r="CM31" s="165">
        <v>0</v>
      </c>
      <c r="CN31" s="165">
        <v>0</v>
      </c>
      <c r="CO31" s="165">
        <v>0</v>
      </c>
      <c r="CP31" s="165">
        <v>0</v>
      </c>
      <c r="CQ31" s="165">
        <v>0</v>
      </c>
      <c r="CR31" s="165">
        <v>0</v>
      </c>
      <c r="CS31" s="165">
        <v>0</v>
      </c>
      <c r="CT31" s="165">
        <v>0</v>
      </c>
      <c r="CU31" s="165">
        <v>0</v>
      </c>
      <c r="CV31" s="165">
        <v>0</v>
      </c>
      <c r="CW31" s="165">
        <v>0</v>
      </c>
      <c r="CX31" s="165">
        <v>0</v>
      </c>
      <c r="CY31" s="165">
        <v>0</v>
      </c>
      <c r="CZ31" s="165">
        <v>0</v>
      </c>
      <c r="DA31" s="165">
        <v>0</v>
      </c>
      <c r="DB31" s="165">
        <v>0</v>
      </c>
      <c r="DC31" s="165">
        <v>0</v>
      </c>
      <c r="DE31" s="45">
        <f t="shared" si="21"/>
        <v>0</v>
      </c>
      <c r="DF31" s="45">
        <f t="shared" si="17"/>
        <v>0</v>
      </c>
      <c r="DG31">
        <f t="shared" si="20"/>
        <v>21</v>
      </c>
      <c r="DH31">
        <v>0</v>
      </c>
    </row>
    <row r="32" spans="1:112" ht="14.4">
      <c r="A32" s="123">
        <v>20</v>
      </c>
      <c r="B32" s="5" t="str">
        <f>$B$22&amp;"L."</f>
        <v>D.2.L.</v>
      </c>
      <c r="C32" s="17" t="s">
        <v>15</v>
      </c>
      <c r="D32" s="17"/>
      <c r="E32" s="191">
        <v>0.21</v>
      </c>
      <c r="F32" s="34">
        <f>H32+NPV(FD,I32:INDEX(I32:DC32,PAL))</f>
        <v>0</v>
      </c>
      <c r="G32" s="34">
        <f>SUMIF($H$5:$DC$5,"&lt;="&amp;PAL,$H32:$DC32)</f>
        <v>0</v>
      </c>
      <c r="H32" s="164">
        <v>0</v>
      </c>
      <c r="I32" s="164">
        <v>0</v>
      </c>
      <c r="J32" s="164">
        <v>0</v>
      </c>
      <c r="K32" s="164">
        <v>0</v>
      </c>
      <c r="L32" s="164">
        <v>0</v>
      </c>
      <c r="M32" s="164">
        <v>0</v>
      </c>
      <c r="N32" s="164">
        <v>0</v>
      </c>
      <c r="O32" s="164">
        <v>0</v>
      </c>
      <c r="P32" s="164">
        <v>0</v>
      </c>
      <c r="Q32" s="164">
        <v>0</v>
      </c>
      <c r="R32" s="164">
        <v>0</v>
      </c>
      <c r="S32" s="164">
        <v>0</v>
      </c>
      <c r="T32" s="164">
        <v>0</v>
      </c>
      <c r="U32" s="164">
        <v>0</v>
      </c>
      <c r="V32" s="164">
        <v>0</v>
      </c>
      <c r="W32" s="164">
        <v>0</v>
      </c>
      <c r="X32" s="164">
        <v>0</v>
      </c>
      <c r="Y32" s="164">
        <v>0</v>
      </c>
      <c r="Z32" s="164">
        <v>0</v>
      </c>
      <c r="AA32" s="164">
        <v>0</v>
      </c>
      <c r="AB32" s="164">
        <v>0</v>
      </c>
      <c r="AC32" s="164">
        <v>0</v>
      </c>
      <c r="AD32" s="164">
        <v>0</v>
      </c>
      <c r="AE32" s="164">
        <v>0</v>
      </c>
      <c r="AF32" s="164">
        <v>0</v>
      </c>
      <c r="AG32" s="164">
        <v>0</v>
      </c>
      <c r="AH32" s="164">
        <v>0</v>
      </c>
      <c r="AI32" s="164">
        <v>0</v>
      </c>
      <c r="AJ32" s="164">
        <v>0</v>
      </c>
      <c r="AK32" s="164">
        <v>0</v>
      </c>
      <c r="AL32" s="164">
        <v>0</v>
      </c>
      <c r="AM32" s="164">
        <v>0</v>
      </c>
      <c r="AN32" s="164">
        <v>0</v>
      </c>
      <c r="AO32" s="164">
        <v>0</v>
      </c>
      <c r="AP32" s="164">
        <v>0</v>
      </c>
      <c r="AQ32" s="165">
        <v>0</v>
      </c>
      <c r="AR32" s="164">
        <v>0</v>
      </c>
      <c r="AS32" s="164">
        <v>0</v>
      </c>
      <c r="AT32" s="164">
        <v>0</v>
      </c>
      <c r="AU32" s="164">
        <v>0</v>
      </c>
      <c r="AV32" s="164">
        <v>0</v>
      </c>
      <c r="AW32" s="164">
        <v>0</v>
      </c>
      <c r="AX32" s="164">
        <v>0</v>
      </c>
      <c r="AY32" s="164">
        <v>0</v>
      </c>
      <c r="AZ32" s="164">
        <v>0</v>
      </c>
      <c r="BA32" s="164">
        <v>0</v>
      </c>
      <c r="BB32" s="164">
        <v>0</v>
      </c>
      <c r="BC32" s="164">
        <v>0</v>
      </c>
      <c r="BD32" s="164">
        <v>0</v>
      </c>
      <c r="BE32" s="164">
        <v>0</v>
      </c>
      <c r="BF32" s="164">
        <v>0</v>
      </c>
      <c r="BG32" s="164">
        <v>0</v>
      </c>
      <c r="BH32" s="164">
        <v>0</v>
      </c>
      <c r="BI32" s="164">
        <v>0</v>
      </c>
      <c r="BJ32" s="164">
        <v>0</v>
      </c>
      <c r="BK32" s="164">
        <v>0</v>
      </c>
      <c r="BL32" s="164">
        <v>0</v>
      </c>
      <c r="BM32" s="164">
        <v>0</v>
      </c>
      <c r="BN32" s="164">
        <v>0</v>
      </c>
      <c r="BO32" s="164">
        <v>0</v>
      </c>
      <c r="BP32" s="164">
        <v>0</v>
      </c>
      <c r="BQ32" s="164">
        <v>0</v>
      </c>
      <c r="BR32" s="164">
        <v>0</v>
      </c>
      <c r="BS32" s="164">
        <v>0</v>
      </c>
      <c r="BT32" s="164">
        <v>0</v>
      </c>
      <c r="BU32" s="164">
        <v>0</v>
      </c>
      <c r="BV32" s="164">
        <v>0</v>
      </c>
      <c r="BW32" s="164">
        <v>0</v>
      </c>
      <c r="BX32" s="164">
        <v>0</v>
      </c>
      <c r="BY32" s="164">
        <v>0</v>
      </c>
      <c r="BZ32" s="164">
        <v>0</v>
      </c>
      <c r="CA32" s="164">
        <v>0</v>
      </c>
      <c r="CB32" s="164">
        <v>0</v>
      </c>
      <c r="CC32" s="164">
        <v>0</v>
      </c>
      <c r="CD32" s="164">
        <v>0</v>
      </c>
      <c r="CE32" s="164">
        <v>0</v>
      </c>
      <c r="CF32" s="164">
        <v>0</v>
      </c>
      <c r="CG32" s="164">
        <v>0</v>
      </c>
      <c r="CH32" s="164">
        <v>0</v>
      </c>
      <c r="CI32" s="164">
        <v>0</v>
      </c>
      <c r="CJ32" s="164">
        <v>0</v>
      </c>
      <c r="CK32" s="164">
        <v>0</v>
      </c>
      <c r="CL32" s="164">
        <v>0</v>
      </c>
      <c r="CM32" s="164">
        <v>0</v>
      </c>
      <c r="CN32" s="164">
        <v>0</v>
      </c>
      <c r="CO32" s="164">
        <v>0</v>
      </c>
      <c r="CP32" s="164">
        <v>0</v>
      </c>
      <c r="CQ32" s="164">
        <v>0</v>
      </c>
      <c r="CR32" s="164">
        <v>0</v>
      </c>
      <c r="CS32" s="164">
        <v>0</v>
      </c>
      <c r="CT32" s="164">
        <v>0</v>
      </c>
      <c r="CU32" s="164">
        <v>0</v>
      </c>
      <c r="CV32" s="164">
        <v>0</v>
      </c>
      <c r="CW32" s="164">
        <v>0</v>
      </c>
      <c r="CX32" s="164">
        <v>0</v>
      </c>
      <c r="CY32" s="164">
        <v>0</v>
      </c>
      <c r="CZ32" s="164">
        <v>0</v>
      </c>
      <c r="DA32" s="164">
        <v>0</v>
      </c>
      <c r="DB32" s="164">
        <v>0</v>
      </c>
      <c r="DC32" s="165">
        <v>0</v>
      </c>
      <c r="DE32" s="45">
        <f t="shared" si="21"/>
        <v>0</v>
      </c>
      <c r="DF32" s="45">
        <f t="shared" si="17"/>
        <v>0</v>
      </c>
      <c r="DG32">
        <f t="shared" si="20"/>
        <v>21</v>
      </c>
      <c r="DH32">
        <f>DG32/(100+DG32)</f>
        <v>0.17355371900826447</v>
      </c>
    </row>
    <row r="33" spans="1:112" ht="14.4">
      <c r="A33" s="123">
        <v>21</v>
      </c>
      <c r="B33" s="36" t="s">
        <v>22</v>
      </c>
      <c r="C33" s="15" t="s">
        <v>1</v>
      </c>
      <c r="D33" s="3"/>
      <c r="E33" s="3"/>
      <c r="F33" s="11">
        <f>SUM(F34:F41)+F42</f>
        <v>0</v>
      </c>
      <c r="G33" s="34">
        <f>SUMIF($H$5:$DC$5,"&lt;="&amp;PAL,$H33:$DC33)</f>
        <v>0</v>
      </c>
      <c r="H33" s="11">
        <f>SUM(H34:H41)+H42</f>
        <v>0</v>
      </c>
      <c r="I33" s="11">
        <f t="shared" ref="I33:BT33" si="22">SUM(I34:I41)+I42</f>
        <v>0</v>
      </c>
      <c r="J33" s="11">
        <f t="shared" si="22"/>
        <v>0</v>
      </c>
      <c r="K33" s="11">
        <f t="shared" si="22"/>
        <v>0</v>
      </c>
      <c r="L33" s="11">
        <f t="shared" si="22"/>
        <v>0</v>
      </c>
      <c r="M33" s="11">
        <f t="shared" si="22"/>
        <v>0</v>
      </c>
      <c r="N33" s="11">
        <f t="shared" si="22"/>
        <v>0</v>
      </c>
      <c r="O33" s="11">
        <f t="shared" si="22"/>
        <v>0</v>
      </c>
      <c r="P33" s="11">
        <f t="shared" si="22"/>
        <v>0</v>
      </c>
      <c r="Q33" s="11">
        <f t="shared" si="22"/>
        <v>0</v>
      </c>
      <c r="R33" s="11">
        <f t="shared" si="22"/>
        <v>0</v>
      </c>
      <c r="S33" s="11">
        <f t="shared" si="22"/>
        <v>0</v>
      </c>
      <c r="T33" s="11">
        <f t="shared" si="22"/>
        <v>0</v>
      </c>
      <c r="U33" s="11">
        <f t="shared" si="22"/>
        <v>0</v>
      </c>
      <c r="V33" s="11">
        <f t="shared" si="22"/>
        <v>0</v>
      </c>
      <c r="W33" s="11">
        <f t="shared" si="22"/>
        <v>0</v>
      </c>
      <c r="X33" s="11">
        <f t="shared" si="22"/>
        <v>0</v>
      </c>
      <c r="Y33" s="11">
        <f t="shared" si="22"/>
        <v>0</v>
      </c>
      <c r="Z33" s="11">
        <f t="shared" si="22"/>
        <v>0</v>
      </c>
      <c r="AA33" s="11">
        <f t="shared" si="22"/>
        <v>0</v>
      </c>
      <c r="AB33" s="11">
        <f t="shared" si="22"/>
        <v>0</v>
      </c>
      <c r="AC33" s="11">
        <f t="shared" si="22"/>
        <v>0</v>
      </c>
      <c r="AD33" s="11">
        <f t="shared" si="22"/>
        <v>0</v>
      </c>
      <c r="AE33" s="11">
        <f t="shared" si="22"/>
        <v>0</v>
      </c>
      <c r="AF33" s="11">
        <f t="shared" si="22"/>
        <v>0</v>
      </c>
      <c r="AG33" s="11">
        <f t="shared" si="22"/>
        <v>0</v>
      </c>
      <c r="AH33" s="11">
        <f t="shared" si="22"/>
        <v>0</v>
      </c>
      <c r="AI33" s="11">
        <f t="shared" si="22"/>
        <v>0</v>
      </c>
      <c r="AJ33" s="11">
        <f t="shared" si="22"/>
        <v>0</v>
      </c>
      <c r="AK33" s="11">
        <f t="shared" si="22"/>
        <v>0</v>
      </c>
      <c r="AL33" s="11">
        <f t="shared" si="22"/>
        <v>0</v>
      </c>
      <c r="AM33" s="11">
        <f t="shared" si="22"/>
        <v>0</v>
      </c>
      <c r="AN33" s="11">
        <f t="shared" si="22"/>
        <v>0</v>
      </c>
      <c r="AO33" s="11">
        <f t="shared" si="22"/>
        <v>0</v>
      </c>
      <c r="AP33" s="11">
        <f t="shared" si="22"/>
        <v>0</v>
      </c>
      <c r="AQ33" s="11">
        <f t="shared" si="22"/>
        <v>0</v>
      </c>
      <c r="AR33" s="11">
        <f t="shared" si="22"/>
        <v>0</v>
      </c>
      <c r="AS33" s="11">
        <f t="shared" si="22"/>
        <v>0</v>
      </c>
      <c r="AT33" s="11">
        <f t="shared" si="22"/>
        <v>0</v>
      </c>
      <c r="AU33" s="11">
        <f t="shared" si="22"/>
        <v>0</v>
      </c>
      <c r="AV33" s="11">
        <f t="shared" si="22"/>
        <v>0</v>
      </c>
      <c r="AW33" s="11">
        <f t="shared" si="22"/>
        <v>0</v>
      </c>
      <c r="AX33" s="11">
        <f t="shared" si="22"/>
        <v>0</v>
      </c>
      <c r="AY33" s="11">
        <f t="shared" si="22"/>
        <v>0</v>
      </c>
      <c r="AZ33" s="11">
        <f t="shared" si="22"/>
        <v>0</v>
      </c>
      <c r="BA33" s="11">
        <f t="shared" si="22"/>
        <v>0</v>
      </c>
      <c r="BB33" s="11">
        <f t="shared" si="22"/>
        <v>0</v>
      </c>
      <c r="BC33" s="11">
        <f t="shared" si="22"/>
        <v>0</v>
      </c>
      <c r="BD33" s="11">
        <f t="shared" si="22"/>
        <v>0</v>
      </c>
      <c r="BE33" s="11">
        <f t="shared" si="22"/>
        <v>0</v>
      </c>
      <c r="BF33" s="11">
        <f t="shared" si="22"/>
        <v>0</v>
      </c>
      <c r="BG33" s="11">
        <f t="shared" si="22"/>
        <v>0</v>
      </c>
      <c r="BH33" s="11">
        <f t="shared" si="22"/>
        <v>0</v>
      </c>
      <c r="BI33" s="11">
        <f t="shared" si="22"/>
        <v>0</v>
      </c>
      <c r="BJ33" s="11">
        <f t="shared" si="22"/>
        <v>0</v>
      </c>
      <c r="BK33" s="11">
        <f t="shared" si="22"/>
        <v>0</v>
      </c>
      <c r="BL33" s="11">
        <f t="shared" si="22"/>
        <v>0</v>
      </c>
      <c r="BM33" s="11">
        <f t="shared" si="22"/>
        <v>0</v>
      </c>
      <c r="BN33" s="11">
        <f t="shared" si="22"/>
        <v>0</v>
      </c>
      <c r="BO33" s="11">
        <f t="shared" si="22"/>
        <v>0</v>
      </c>
      <c r="BP33" s="11">
        <f t="shared" si="22"/>
        <v>0</v>
      </c>
      <c r="BQ33" s="11">
        <f t="shared" si="22"/>
        <v>0</v>
      </c>
      <c r="BR33" s="11">
        <f t="shared" si="22"/>
        <v>0</v>
      </c>
      <c r="BS33" s="11">
        <f t="shared" si="22"/>
        <v>0</v>
      </c>
      <c r="BT33" s="11">
        <f t="shared" si="22"/>
        <v>0</v>
      </c>
      <c r="BU33" s="11">
        <f t="shared" ref="BU33:DC33" si="23">SUM(BU34:BU41)+BU42</f>
        <v>0</v>
      </c>
      <c r="BV33" s="11">
        <f t="shared" si="23"/>
        <v>0</v>
      </c>
      <c r="BW33" s="11">
        <f t="shared" si="23"/>
        <v>0</v>
      </c>
      <c r="BX33" s="11">
        <f t="shared" si="23"/>
        <v>0</v>
      </c>
      <c r="BY33" s="11">
        <f t="shared" si="23"/>
        <v>0</v>
      </c>
      <c r="BZ33" s="11">
        <f t="shared" si="23"/>
        <v>0</v>
      </c>
      <c r="CA33" s="11">
        <f t="shared" si="23"/>
        <v>0</v>
      </c>
      <c r="CB33" s="11">
        <f t="shared" si="23"/>
        <v>0</v>
      </c>
      <c r="CC33" s="11">
        <f t="shared" si="23"/>
        <v>0</v>
      </c>
      <c r="CD33" s="11">
        <f t="shared" si="23"/>
        <v>0</v>
      </c>
      <c r="CE33" s="11">
        <f t="shared" si="23"/>
        <v>0</v>
      </c>
      <c r="CF33" s="11">
        <f t="shared" si="23"/>
        <v>0</v>
      </c>
      <c r="CG33" s="11">
        <f t="shared" si="23"/>
        <v>0</v>
      </c>
      <c r="CH33" s="11">
        <f t="shared" si="23"/>
        <v>0</v>
      </c>
      <c r="CI33" s="11">
        <f t="shared" si="23"/>
        <v>0</v>
      </c>
      <c r="CJ33" s="11">
        <f t="shared" si="23"/>
        <v>0</v>
      </c>
      <c r="CK33" s="11">
        <f t="shared" si="23"/>
        <v>0</v>
      </c>
      <c r="CL33" s="11">
        <f t="shared" si="23"/>
        <v>0</v>
      </c>
      <c r="CM33" s="11">
        <f t="shared" si="23"/>
        <v>0</v>
      </c>
      <c r="CN33" s="11">
        <f t="shared" si="23"/>
        <v>0</v>
      </c>
      <c r="CO33" s="11">
        <f t="shared" si="23"/>
        <v>0</v>
      </c>
      <c r="CP33" s="11">
        <f t="shared" si="23"/>
        <v>0</v>
      </c>
      <c r="CQ33" s="11">
        <f t="shared" si="23"/>
        <v>0</v>
      </c>
      <c r="CR33" s="11">
        <f t="shared" si="23"/>
        <v>0</v>
      </c>
      <c r="CS33" s="11">
        <f t="shared" si="23"/>
        <v>0</v>
      </c>
      <c r="CT33" s="11">
        <f t="shared" si="23"/>
        <v>0</v>
      </c>
      <c r="CU33" s="11">
        <f t="shared" si="23"/>
        <v>0</v>
      </c>
      <c r="CV33" s="11">
        <f t="shared" si="23"/>
        <v>0</v>
      </c>
      <c r="CW33" s="11">
        <f t="shared" si="23"/>
        <v>0</v>
      </c>
      <c r="CX33" s="11">
        <f t="shared" si="23"/>
        <v>0</v>
      </c>
      <c r="CY33" s="11">
        <f t="shared" si="23"/>
        <v>0</v>
      </c>
      <c r="CZ33" s="11">
        <f t="shared" si="23"/>
        <v>0</v>
      </c>
      <c r="DA33" s="11">
        <f t="shared" si="23"/>
        <v>0</v>
      </c>
      <c r="DB33" s="11">
        <f t="shared" si="23"/>
        <v>0</v>
      </c>
      <c r="DC33" s="11">
        <f t="shared" si="23"/>
        <v>0</v>
      </c>
      <c r="DF33" s="45">
        <f t="shared" si="17"/>
        <v>0</v>
      </c>
    </row>
    <row r="34" spans="1:112" ht="14.4">
      <c r="A34" s="123">
        <v>22</v>
      </c>
      <c r="B34" s="5" t="str">
        <f>$B$33&amp;"1."</f>
        <v>D.3.1.</v>
      </c>
      <c r="C34" s="163" t="s">
        <v>41</v>
      </c>
      <c r="D34" s="6"/>
      <c r="E34" s="191">
        <v>0.21</v>
      </c>
      <c r="F34" s="34">
        <f>H34+NPV(FD,I34:INDEX(I34:DC34,PAL))</f>
        <v>0</v>
      </c>
      <c r="G34" s="34">
        <f>SUMIF($H$5:$DC$5,"&lt;="&amp;PAL,$H34:$DC34)</f>
        <v>0</v>
      </c>
      <c r="H34" s="37">
        <v>0</v>
      </c>
      <c r="I34" s="37">
        <v>0</v>
      </c>
      <c r="J34" s="37">
        <v>0</v>
      </c>
      <c r="K34" s="37">
        <v>0</v>
      </c>
      <c r="L34" s="37">
        <v>0</v>
      </c>
      <c r="M34" s="37">
        <v>0</v>
      </c>
      <c r="N34" s="37">
        <v>0</v>
      </c>
      <c r="O34" s="37">
        <v>0</v>
      </c>
      <c r="P34" s="37">
        <v>0</v>
      </c>
      <c r="Q34" s="37">
        <v>0</v>
      </c>
      <c r="R34" s="37">
        <v>0</v>
      </c>
      <c r="S34" s="37">
        <v>0</v>
      </c>
      <c r="T34" s="37">
        <v>0</v>
      </c>
      <c r="U34" s="37">
        <v>0</v>
      </c>
      <c r="V34" s="37">
        <v>0</v>
      </c>
      <c r="W34" s="37">
        <v>0</v>
      </c>
      <c r="X34" s="37">
        <v>0</v>
      </c>
      <c r="Y34" s="37">
        <v>0</v>
      </c>
      <c r="Z34" s="37">
        <v>0</v>
      </c>
      <c r="AA34" s="37">
        <v>0</v>
      </c>
      <c r="AB34" s="37">
        <v>0</v>
      </c>
      <c r="AC34" s="37">
        <v>0</v>
      </c>
      <c r="AD34" s="37">
        <v>0</v>
      </c>
      <c r="AE34" s="37">
        <v>0</v>
      </c>
      <c r="AF34" s="37">
        <v>0</v>
      </c>
      <c r="AG34" s="37">
        <v>0</v>
      </c>
      <c r="AH34" s="37">
        <v>0</v>
      </c>
      <c r="AI34" s="37">
        <v>0</v>
      </c>
      <c r="AJ34" s="37">
        <v>0</v>
      </c>
      <c r="AK34" s="37">
        <v>0</v>
      </c>
      <c r="AL34" s="37">
        <v>0</v>
      </c>
      <c r="AM34" s="37">
        <v>0</v>
      </c>
      <c r="AN34" s="37">
        <v>0</v>
      </c>
      <c r="AO34" s="37">
        <v>0</v>
      </c>
      <c r="AP34" s="37">
        <v>0</v>
      </c>
      <c r="AQ34" s="37">
        <v>0</v>
      </c>
      <c r="AR34" s="37">
        <v>0</v>
      </c>
      <c r="AS34" s="37">
        <v>0</v>
      </c>
      <c r="AT34" s="37">
        <v>0</v>
      </c>
      <c r="AU34" s="37">
        <v>0</v>
      </c>
      <c r="AV34" s="37">
        <v>0</v>
      </c>
      <c r="AW34" s="37">
        <v>0</v>
      </c>
      <c r="AX34" s="37">
        <v>0</v>
      </c>
      <c r="AY34" s="37">
        <v>0</v>
      </c>
      <c r="AZ34" s="37">
        <v>0</v>
      </c>
      <c r="BA34" s="37">
        <v>0</v>
      </c>
      <c r="BB34" s="37">
        <v>0</v>
      </c>
      <c r="BC34" s="37">
        <v>0</v>
      </c>
      <c r="BD34" s="37">
        <v>0</v>
      </c>
      <c r="BE34" s="37">
        <v>0</v>
      </c>
      <c r="BF34" s="37">
        <v>0</v>
      </c>
      <c r="BG34" s="37">
        <v>0</v>
      </c>
      <c r="BH34" s="37">
        <v>0</v>
      </c>
      <c r="BI34" s="37">
        <v>0</v>
      </c>
      <c r="BJ34" s="37">
        <v>0</v>
      </c>
      <c r="BK34" s="37">
        <v>0</v>
      </c>
      <c r="BL34" s="37">
        <v>0</v>
      </c>
      <c r="BM34" s="37">
        <v>0</v>
      </c>
      <c r="BN34" s="37">
        <v>0</v>
      </c>
      <c r="BO34" s="37">
        <v>0</v>
      </c>
      <c r="BP34" s="37">
        <v>0</v>
      </c>
      <c r="BQ34" s="37">
        <v>0</v>
      </c>
      <c r="BR34" s="37">
        <v>0</v>
      </c>
      <c r="BS34" s="37">
        <v>0</v>
      </c>
      <c r="BT34" s="37">
        <v>0</v>
      </c>
      <c r="BU34" s="37">
        <v>0</v>
      </c>
      <c r="BV34" s="37">
        <v>0</v>
      </c>
      <c r="BW34" s="37">
        <v>0</v>
      </c>
      <c r="BX34" s="37">
        <v>0</v>
      </c>
      <c r="BY34" s="37">
        <v>0</v>
      </c>
      <c r="BZ34" s="37">
        <v>0</v>
      </c>
      <c r="CA34" s="37">
        <v>0</v>
      </c>
      <c r="CB34" s="37">
        <v>0</v>
      </c>
      <c r="CC34" s="37">
        <v>0</v>
      </c>
      <c r="CD34" s="37">
        <v>0</v>
      </c>
      <c r="CE34" s="37">
        <v>0</v>
      </c>
      <c r="CF34" s="37">
        <v>0</v>
      </c>
      <c r="CG34" s="37">
        <v>0</v>
      </c>
      <c r="CH34" s="37">
        <v>0</v>
      </c>
      <c r="CI34" s="37">
        <v>0</v>
      </c>
      <c r="CJ34" s="37">
        <v>0</v>
      </c>
      <c r="CK34" s="37">
        <v>0</v>
      </c>
      <c r="CL34" s="37">
        <v>0</v>
      </c>
      <c r="CM34" s="37">
        <v>0</v>
      </c>
      <c r="CN34" s="37">
        <v>0</v>
      </c>
      <c r="CO34" s="37">
        <v>0</v>
      </c>
      <c r="CP34" s="37">
        <v>0</v>
      </c>
      <c r="CQ34" s="37">
        <v>0</v>
      </c>
      <c r="CR34" s="37">
        <v>0</v>
      </c>
      <c r="CS34" s="37">
        <v>0</v>
      </c>
      <c r="CT34" s="37">
        <v>0</v>
      </c>
      <c r="CU34" s="37">
        <v>0</v>
      </c>
      <c r="CV34" s="37">
        <v>0</v>
      </c>
      <c r="CW34" s="37">
        <v>0</v>
      </c>
      <c r="CX34" s="37">
        <v>0</v>
      </c>
      <c r="CY34" s="37">
        <v>0</v>
      </c>
      <c r="CZ34" s="37">
        <v>0</v>
      </c>
      <c r="DA34" s="37">
        <v>0</v>
      </c>
      <c r="DB34" s="37">
        <v>0</v>
      </c>
      <c r="DC34" s="37">
        <v>0</v>
      </c>
      <c r="DE34" s="45">
        <f>COUNTBLANK(H34:DC34)</f>
        <v>0</v>
      </c>
      <c r="DF34" s="45">
        <f t="shared" si="17"/>
        <v>0</v>
      </c>
      <c r="DG34">
        <f t="shared" ref="DG34:DG43" si="24">IF(ISNUMBER(E34),E34*100,0)</f>
        <v>21</v>
      </c>
      <c r="DH34">
        <v>0</v>
      </c>
    </row>
    <row r="35" spans="1:112" ht="14.4">
      <c r="A35" s="123">
        <v>23</v>
      </c>
      <c r="B35" s="5" t="str">
        <f>$B$33&amp;"2."</f>
        <v>D.3.2.</v>
      </c>
      <c r="C35" s="163" t="s">
        <v>41</v>
      </c>
      <c r="D35" s="6"/>
      <c r="E35" s="191">
        <v>0.21</v>
      </c>
      <c r="F35" s="34">
        <f>H35+NPV(FD,I35:INDEX(I35:DC35,PAL))</f>
        <v>0</v>
      </c>
      <c r="G35" s="34">
        <f>SUMIF($H$5:$DC$5,"&lt;="&amp;PAL,$H35:$DC35)</f>
        <v>0</v>
      </c>
      <c r="H35" s="37">
        <v>0</v>
      </c>
      <c r="I35" s="37">
        <v>0</v>
      </c>
      <c r="J35" s="37">
        <v>0</v>
      </c>
      <c r="K35" s="37">
        <v>0</v>
      </c>
      <c r="L35" s="37">
        <v>0</v>
      </c>
      <c r="M35" s="37">
        <v>0</v>
      </c>
      <c r="N35" s="37">
        <v>0</v>
      </c>
      <c r="O35" s="37">
        <v>0</v>
      </c>
      <c r="P35" s="37">
        <v>0</v>
      </c>
      <c r="Q35" s="37">
        <v>0</v>
      </c>
      <c r="R35" s="37">
        <v>0</v>
      </c>
      <c r="S35" s="37">
        <v>0</v>
      </c>
      <c r="T35" s="37">
        <v>0</v>
      </c>
      <c r="U35" s="37">
        <v>0</v>
      </c>
      <c r="V35" s="37">
        <v>0</v>
      </c>
      <c r="W35" s="37">
        <v>0</v>
      </c>
      <c r="X35" s="37">
        <v>0</v>
      </c>
      <c r="Y35" s="37">
        <v>0</v>
      </c>
      <c r="Z35" s="37">
        <v>0</v>
      </c>
      <c r="AA35" s="37">
        <v>0</v>
      </c>
      <c r="AB35" s="37">
        <v>0</v>
      </c>
      <c r="AC35" s="37">
        <v>0</v>
      </c>
      <c r="AD35" s="37">
        <v>0</v>
      </c>
      <c r="AE35" s="37">
        <v>0</v>
      </c>
      <c r="AF35" s="37">
        <v>0</v>
      </c>
      <c r="AG35" s="37">
        <v>0</v>
      </c>
      <c r="AH35" s="37">
        <v>0</v>
      </c>
      <c r="AI35" s="37">
        <v>0</v>
      </c>
      <c r="AJ35" s="37">
        <v>0</v>
      </c>
      <c r="AK35" s="37">
        <v>0</v>
      </c>
      <c r="AL35" s="37">
        <v>0</v>
      </c>
      <c r="AM35" s="37">
        <v>0</v>
      </c>
      <c r="AN35" s="37">
        <v>0</v>
      </c>
      <c r="AO35" s="37">
        <v>0</v>
      </c>
      <c r="AP35" s="37">
        <v>0</v>
      </c>
      <c r="AQ35" s="37">
        <v>0</v>
      </c>
      <c r="AR35" s="37">
        <v>0</v>
      </c>
      <c r="AS35" s="37">
        <v>0</v>
      </c>
      <c r="AT35" s="37">
        <v>0</v>
      </c>
      <c r="AU35" s="37">
        <v>0</v>
      </c>
      <c r="AV35" s="37">
        <v>0</v>
      </c>
      <c r="AW35" s="37">
        <v>0</v>
      </c>
      <c r="AX35" s="37">
        <v>0</v>
      </c>
      <c r="AY35" s="37">
        <v>0</v>
      </c>
      <c r="AZ35" s="37">
        <v>0</v>
      </c>
      <c r="BA35" s="37">
        <v>0</v>
      </c>
      <c r="BB35" s="37">
        <v>0</v>
      </c>
      <c r="BC35" s="37">
        <v>0</v>
      </c>
      <c r="BD35" s="37">
        <v>0</v>
      </c>
      <c r="BE35" s="37">
        <v>0</v>
      </c>
      <c r="BF35" s="37">
        <v>0</v>
      </c>
      <c r="BG35" s="37">
        <v>0</v>
      </c>
      <c r="BH35" s="37">
        <v>0</v>
      </c>
      <c r="BI35" s="37">
        <v>0</v>
      </c>
      <c r="BJ35" s="37">
        <v>0</v>
      </c>
      <c r="BK35" s="37">
        <v>0</v>
      </c>
      <c r="BL35" s="37">
        <v>0</v>
      </c>
      <c r="BM35" s="37">
        <v>0</v>
      </c>
      <c r="BN35" s="37">
        <v>0</v>
      </c>
      <c r="BO35" s="37">
        <v>0</v>
      </c>
      <c r="BP35" s="37">
        <v>0</v>
      </c>
      <c r="BQ35" s="37">
        <v>0</v>
      </c>
      <c r="BR35" s="37">
        <v>0</v>
      </c>
      <c r="BS35" s="37">
        <v>0</v>
      </c>
      <c r="BT35" s="37">
        <v>0</v>
      </c>
      <c r="BU35" s="37">
        <v>0</v>
      </c>
      <c r="BV35" s="37">
        <v>0</v>
      </c>
      <c r="BW35" s="37">
        <v>0</v>
      </c>
      <c r="BX35" s="37">
        <v>0</v>
      </c>
      <c r="BY35" s="37">
        <v>0</v>
      </c>
      <c r="BZ35" s="37">
        <v>0</v>
      </c>
      <c r="CA35" s="37">
        <v>0</v>
      </c>
      <c r="CB35" s="37">
        <v>0</v>
      </c>
      <c r="CC35" s="37">
        <v>0</v>
      </c>
      <c r="CD35" s="37">
        <v>0</v>
      </c>
      <c r="CE35" s="37">
        <v>0</v>
      </c>
      <c r="CF35" s="37">
        <v>0</v>
      </c>
      <c r="CG35" s="37">
        <v>0</v>
      </c>
      <c r="CH35" s="37">
        <v>0</v>
      </c>
      <c r="CI35" s="37">
        <v>0</v>
      </c>
      <c r="CJ35" s="37">
        <v>0</v>
      </c>
      <c r="CK35" s="37">
        <v>0</v>
      </c>
      <c r="CL35" s="37">
        <v>0</v>
      </c>
      <c r="CM35" s="37">
        <v>0</v>
      </c>
      <c r="CN35" s="37">
        <v>0</v>
      </c>
      <c r="CO35" s="37">
        <v>0</v>
      </c>
      <c r="CP35" s="37">
        <v>0</v>
      </c>
      <c r="CQ35" s="37">
        <v>0</v>
      </c>
      <c r="CR35" s="37">
        <v>0</v>
      </c>
      <c r="CS35" s="37">
        <v>0</v>
      </c>
      <c r="CT35" s="37">
        <v>0</v>
      </c>
      <c r="CU35" s="37">
        <v>0</v>
      </c>
      <c r="CV35" s="37">
        <v>0</v>
      </c>
      <c r="CW35" s="37">
        <v>0</v>
      </c>
      <c r="CX35" s="37">
        <v>0</v>
      </c>
      <c r="CY35" s="37">
        <v>0</v>
      </c>
      <c r="CZ35" s="37">
        <v>0</v>
      </c>
      <c r="DA35" s="37">
        <v>0</v>
      </c>
      <c r="DB35" s="37">
        <v>0</v>
      </c>
      <c r="DC35" s="37">
        <v>0</v>
      </c>
      <c r="DE35" s="45">
        <f t="shared" ref="DE35:DE43" si="25">COUNTBLANK(H35:DC35)</f>
        <v>0</v>
      </c>
      <c r="DF35" s="45">
        <f t="shared" si="17"/>
        <v>0</v>
      </c>
      <c r="DG35">
        <f t="shared" si="24"/>
        <v>21</v>
      </c>
      <c r="DH35">
        <v>0</v>
      </c>
    </row>
    <row r="36" spans="1:112" ht="14.4">
      <c r="A36" s="123">
        <v>24</v>
      </c>
      <c r="B36" s="5" t="str">
        <f>$B$33&amp;"3."</f>
        <v>D.3.3.</v>
      </c>
      <c r="C36" s="163" t="s">
        <v>41</v>
      </c>
      <c r="D36" s="6"/>
      <c r="E36" s="191">
        <v>0.21</v>
      </c>
      <c r="F36" s="34">
        <f>H36+NPV(FD,I36:INDEX(I36:DC36,PAL))</f>
        <v>0</v>
      </c>
      <c r="G36" s="34">
        <f>SUMIF($H$5:$DC$5,"&lt;="&amp;PAL,$H36:$DC36)</f>
        <v>0</v>
      </c>
      <c r="H36" s="37">
        <v>0</v>
      </c>
      <c r="I36" s="37">
        <v>0</v>
      </c>
      <c r="J36" s="37">
        <v>0</v>
      </c>
      <c r="K36" s="37">
        <v>0</v>
      </c>
      <c r="L36" s="37">
        <v>0</v>
      </c>
      <c r="M36" s="37">
        <v>0</v>
      </c>
      <c r="N36" s="37">
        <v>0</v>
      </c>
      <c r="O36" s="37">
        <v>0</v>
      </c>
      <c r="P36" s="37">
        <v>0</v>
      </c>
      <c r="Q36" s="37">
        <v>0</v>
      </c>
      <c r="R36" s="37">
        <v>0</v>
      </c>
      <c r="S36" s="37">
        <v>0</v>
      </c>
      <c r="T36" s="37">
        <v>0</v>
      </c>
      <c r="U36" s="37">
        <v>0</v>
      </c>
      <c r="V36" s="37">
        <v>0</v>
      </c>
      <c r="W36" s="37">
        <v>0</v>
      </c>
      <c r="X36" s="37">
        <v>0</v>
      </c>
      <c r="Y36" s="37">
        <v>0</v>
      </c>
      <c r="Z36" s="37">
        <v>0</v>
      </c>
      <c r="AA36" s="37">
        <v>0</v>
      </c>
      <c r="AB36" s="37">
        <v>0</v>
      </c>
      <c r="AC36" s="37">
        <v>0</v>
      </c>
      <c r="AD36" s="37">
        <v>0</v>
      </c>
      <c r="AE36" s="37">
        <v>0</v>
      </c>
      <c r="AF36" s="37">
        <v>0</v>
      </c>
      <c r="AG36" s="37">
        <v>0</v>
      </c>
      <c r="AH36" s="37">
        <v>0</v>
      </c>
      <c r="AI36" s="37">
        <v>0</v>
      </c>
      <c r="AJ36" s="37">
        <v>0</v>
      </c>
      <c r="AK36" s="37">
        <v>0</v>
      </c>
      <c r="AL36" s="37">
        <v>0</v>
      </c>
      <c r="AM36" s="37">
        <v>0</v>
      </c>
      <c r="AN36" s="37">
        <v>0</v>
      </c>
      <c r="AO36" s="37">
        <v>0</v>
      </c>
      <c r="AP36" s="37">
        <v>0</v>
      </c>
      <c r="AQ36" s="37">
        <v>0</v>
      </c>
      <c r="AR36" s="37">
        <v>0</v>
      </c>
      <c r="AS36" s="37">
        <v>0</v>
      </c>
      <c r="AT36" s="37">
        <v>0</v>
      </c>
      <c r="AU36" s="37">
        <v>0</v>
      </c>
      <c r="AV36" s="37">
        <v>0</v>
      </c>
      <c r="AW36" s="37">
        <v>0</v>
      </c>
      <c r="AX36" s="37">
        <v>0</v>
      </c>
      <c r="AY36" s="37">
        <v>0</v>
      </c>
      <c r="AZ36" s="37">
        <v>0</v>
      </c>
      <c r="BA36" s="37">
        <v>0</v>
      </c>
      <c r="BB36" s="37">
        <v>0</v>
      </c>
      <c r="BC36" s="37">
        <v>0</v>
      </c>
      <c r="BD36" s="37">
        <v>0</v>
      </c>
      <c r="BE36" s="37">
        <v>0</v>
      </c>
      <c r="BF36" s="37">
        <v>0</v>
      </c>
      <c r="BG36" s="37">
        <v>0</v>
      </c>
      <c r="BH36" s="37">
        <v>0</v>
      </c>
      <c r="BI36" s="37">
        <v>0</v>
      </c>
      <c r="BJ36" s="37">
        <v>0</v>
      </c>
      <c r="BK36" s="37">
        <v>0</v>
      </c>
      <c r="BL36" s="37">
        <v>0</v>
      </c>
      <c r="BM36" s="37">
        <v>0</v>
      </c>
      <c r="BN36" s="37">
        <v>0</v>
      </c>
      <c r="BO36" s="37">
        <v>0</v>
      </c>
      <c r="BP36" s="37">
        <v>0</v>
      </c>
      <c r="BQ36" s="37">
        <v>0</v>
      </c>
      <c r="BR36" s="37">
        <v>0</v>
      </c>
      <c r="BS36" s="37">
        <v>0</v>
      </c>
      <c r="BT36" s="37">
        <v>0</v>
      </c>
      <c r="BU36" s="37">
        <v>0</v>
      </c>
      <c r="BV36" s="37">
        <v>0</v>
      </c>
      <c r="BW36" s="37">
        <v>0</v>
      </c>
      <c r="BX36" s="37">
        <v>0</v>
      </c>
      <c r="BY36" s="37">
        <v>0</v>
      </c>
      <c r="BZ36" s="37">
        <v>0</v>
      </c>
      <c r="CA36" s="37">
        <v>0</v>
      </c>
      <c r="CB36" s="37">
        <v>0</v>
      </c>
      <c r="CC36" s="37">
        <v>0</v>
      </c>
      <c r="CD36" s="37">
        <v>0</v>
      </c>
      <c r="CE36" s="37">
        <v>0</v>
      </c>
      <c r="CF36" s="37">
        <v>0</v>
      </c>
      <c r="CG36" s="37">
        <v>0</v>
      </c>
      <c r="CH36" s="37">
        <v>0</v>
      </c>
      <c r="CI36" s="37">
        <v>0</v>
      </c>
      <c r="CJ36" s="37">
        <v>0</v>
      </c>
      <c r="CK36" s="37">
        <v>0</v>
      </c>
      <c r="CL36" s="37">
        <v>0</v>
      </c>
      <c r="CM36" s="37">
        <v>0</v>
      </c>
      <c r="CN36" s="37">
        <v>0</v>
      </c>
      <c r="CO36" s="37">
        <v>0</v>
      </c>
      <c r="CP36" s="37">
        <v>0</v>
      </c>
      <c r="CQ36" s="37">
        <v>0</v>
      </c>
      <c r="CR36" s="37">
        <v>0</v>
      </c>
      <c r="CS36" s="37">
        <v>0</v>
      </c>
      <c r="CT36" s="37">
        <v>0</v>
      </c>
      <c r="CU36" s="37">
        <v>0</v>
      </c>
      <c r="CV36" s="37">
        <v>0</v>
      </c>
      <c r="CW36" s="37">
        <v>0</v>
      </c>
      <c r="CX36" s="37">
        <v>0</v>
      </c>
      <c r="CY36" s="37">
        <v>0</v>
      </c>
      <c r="CZ36" s="37">
        <v>0</v>
      </c>
      <c r="DA36" s="37">
        <v>0</v>
      </c>
      <c r="DB36" s="37">
        <v>0</v>
      </c>
      <c r="DC36" s="37">
        <v>0</v>
      </c>
      <c r="DE36" s="45">
        <f t="shared" si="25"/>
        <v>0</v>
      </c>
      <c r="DF36" s="45">
        <f t="shared" si="17"/>
        <v>0</v>
      </c>
      <c r="DG36">
        <f t="shared" si="24"/>
        <v>21</v>
      </c>
      <c r="DH36">
        <v>0</v>
      </c>
    </row>
    <row r="37" spans="1:112" ht="14.4">
      <c r="A37" s="123">
        <v>25</v>
      </c>
      <c r="B37" s="5" t="str">
        <f>$B$33&amp;"4."</f>
        <v>D.3.4.</v>
      </c>
      <c r="C37" s="163" t="s">
        <v>41</v>
      </c>
      <c r="D37" s="6"/>
      <c r="E37" s="191">
        <v>0.21</v>
      </c>
      <c r="F37" s="34">
        <f>H37+NPV(FD,I37:INDEX(I37:DC37,PAL))</f>
        <v>0</v>
      </c>
      <c r="G37" s="34">
        <f>SUMIF($H$5:$DC$5,"&lt;="&amp;PAL,$H37:$DC37)</f>
        <v>0</v>
      </c>
      <c r="H37" s="37">
        <v>0</v>
      </c>
      <c r="I37" s="37">
        <v>0</v>
      </c>
      <c r="J37" s="37">
        <v>0</v>
      </c>
      <c r="K37" s="37">
        <v>0</v>
      </c>
      <c r="L37" s="37">
        <v>0</v>
      </c>
      <c r="M37" s="37">
        <v>0</v>
      </c>
      <c r="N37" s="37">
        <v>0</v>
      </c>
      <c r="O37" s="37">
        <v>0</v>
      </c>
      <c r="P37" s="37">
        <v>0</v>
      </c>
      <c r="Q37" s="37">
        <v>0</v>
      </c>
      <c r="R37" s="37">
        <v>0</v>
      </c>
      <c r="S37" s="37">
        <v>0</v>
      </c>
      <c r="T37" s="37">
        <v>0</v>
      </c>
      <c r="U37" s="37">
        <v>0</v>
      </c>
      <c r="V37" s="37">
        <v>0</v>
      </c>
      <c r="W37" s="37">
        <v>0</v>
      </c>
      <c r="X37" s="37">
        <v>0</v>
      </c>
      <c r="Y37" s="37">
        <v>0</v>
      </c>
      <c r="Z37" s="37">
        <v>0</v>
      </c>
      <c r="AA37" s="37">
        <v>0</v>
      </c>
      <c r="AB37" s="37">
        <v>0</v>
      </c>
      <c r="AC37" s="37">
        <v>0</v>
      </c>
      <c r="AD37" s="37">
        <v>0</v>
      </c>
      <c r="AE37" s="37">
        <v>0</v>
      </c>
      <c r="AF37" s="37">
        <v>0</v>
      </c>
      <c r="AG37" s="37">
        <v>0</v>
      </c>
      <c r="AH37" s="37">
        <v>0</v>
      </c>
      <c r="AI37" s="37">
        <v>0</v>
      </c>
      <c r="AJ37" s="37">
        <v>0</v>
      </c>
      <c r="AK37" s="37">
        <v>0</v>
      </c>
      <c r="AL37" s="37">
        <v>0</v>
      </c>
      <c r="AM37" s="37">
        <v>0</v>
      </c>
      <c r="AN37" s="37">
        <v>0</v>
      </c>
      <c r="AO37" s="37">
        <v>0</v>
      </c>
      <c r="AP37" s="37">
        <v>0</v>
      </c>
      <c r="AQ37" s="37">
        <v>0</v>
      </c>
      <c r="AR37" s="37">
        <v>0</v>
      </c>
      <c r="AS37" s="37">
        <v>0</v>
      </c>
      <c r="AT37" s="37">
        <v>0</v>
      </c>
      <c r="AU37" s="37">
        <v>0</v>
      </c>
      <c r="AV37" s="37">
        <v>0</v>
      </c>
      <c r="AW37" s="37">
        <v>0</v>
      </c>
      <c r="AX37" s="37">
        <v>0</v>
      </c>
      <c r="AY37" s="37">
        <v>0</v>
      </c>
      <c r="AZ37" s="37">
        <v>0</v>
      </c>
      <c r="BA37" s="37">
        <v>0</v>
      </c>
      <c r="BB37" s="37">
        <v>0</v>
      </c>
      <c r="BC37" s="37">
        <v>0</v>
      </c>
      <c r="BD37" s="37">
        <v>0</v>
      </c>
      <c r="BE37" s="37">
        <v>0</v>
      </c>
      <c r="BF37" s="37">
        <v>0</v>
      </c>
      <c r="BG37" s="37">
        <v>0</v>
      </c>
      <c r="BH37" s="37">
        <v>0</v>
      </c>
      <c r="BI37" s="37">
        <v>0</v>
      </c>
      <c r="BJ37" s="37">
        <v>0</v>
      </c>
      <c r="BK37" s="37">
        <v>0</v>
      </c>
      <c r="BL37" s="37">
        <v>0</v>
      </c>
      <c r="BM37" s="37">
        <v>0</v>
      </c>
      <c r="BN37" s="37">
        <v>0</v>
      </c>
      <c r="BO37" s="37">
        <v>0</v>
      </c>
      <c r="BP37" s="37">
        <v>0</v>
      </c>
      <c r="BQ37" s="37">
        <v>0</v>
      </c>
      <c r="BR37" s="37">
        <v>0</v>
      </c>
      <c r="BS37" s="37">
        <v>0</v>
      </c>
      <c r="BT37" s="37">
        <v>0</v>
      </c>
      <c r="BU37" s="37">
        <v>0</v>
      </c>
      <c r="BV37" s="37">
        <v>0</v>
      </c>
      <c r="BW37" s="37">
        <v>0</v>
      </c>
      <c r="BX37" s="37">
        <v>0</v>
      </c>
      <c r="BY37" s="37">
        <v>0</v>
      </c>
      <c r="BZ37" s="37">
        <v>0</v>
      </c>
      <c r="CA37" s="37">
        <v>0</v>
      </c>
      <c r="CB37" s="37">
        <v>0</v>
      </c>
      <c r="CC37" s="37">
        <v>0</v>
      </c>
      <c r="CD37" s="37">
        <v>0</v>
      </c>
      <c r="CE37" s="37">
        <v>0</v>
      </c>
      <c r="CF37" s="37">
        <v>0</v>
      </c>
      <c r="CG37" s="37">
        <v>0</v>
      </c>
      <c r="CH37" s="37">
        <v>0</v>
      </c>
      <c r="CI37" s="37">
        <v>0</v>
      </c>
      <c r="CJ37" s="37">
        <v>0</v>
      </c>
      <c r="CK37" s="37">
        <v>0</v>
      </c>
      <c r="CL37" s="37">
        <v>0</v>
      </c>
      <c r="CM37" s="37">
        <v>0</v>
      </c>
      <c r="CN37" s="37">
        <v>0</v>
      </c>
      <c r="CO37" s="37">
        <v>0</v>
      </c>
      <c r="CP37" s="37">
        <v>0</v>
      </c>
      <c r="CQ37" s="37">
        <v>0</v>
      </c>
      <c r="CR37" s="37">
        <v>0</v>
      </c>
      <c r="CS37" s="37">
        <v>0</v>
      </c>
      <c r="CT37" s="37">
        <v>0</v>
      </c>
      <c r="CU37" s="37">
        <v>0</v>
      </c>
      <c r="CV37" s="37">
        <v>0</v>
      </c>
      <c r="CW37" s="37">
        <v>0</v>
      </c>
      <c r="CX37" s="37">
        <v>0</v>
      </c>
      <c r="CY37" s="37">
        <v>0</v>
      </c>
      <c r="CZ37" s="37">
        <v>0</v>
      </c>
      <c r="DA37" s="37">
        <v>0</v>
      </c>
      <c r="DB37" s="37">
        <v>0</v>
      </c>
      <c r="DC37" s="37">
        <v>0</v>
      </c>
      <c r="DE37" s="45">
        <f t="shared" si="25"/>
        <v>0</v>
      </c>
      <c r="DF37" s="45">
        <f t="shared" si="17"/>
        <v>0</v>
      </c>
      <c r="DG37">
        <f t="shared" si="24"/>
        <v>21</v>
      </c>
      <c r="DH37">
        <v>0</v>
      </c>
    </row>
    <row r="38" spans="1:112" ht="14.4">
      <c r="A38" s="123">
        <v>26</v>
      </c>
      <c r="B38" s="5" t="str">
        <f>$B$33&amp;"5."</f>
        <v>D.3.5.</v>
      </c>
      <c r="C38" s="163" t="s">
        <v>41</v>
      </c>
      <c r="D38" s="6"/>
      <c r="E38" s="191">
        <v>0.21</v>
      </c>
      <c r="F38" s="34">
        <f>H38+NPV(FD,I38:INDEX(I38:DC38,PAL))</f>
        <v>0</v>
      </c>
      <c r="G38" s="34">
        <f>SUMIF($H$5:$DC$5,"&lt;="&amp;PAL,$H38:$DC38)</f>
        <v>0</v>
      </c>
      <c r="H38" s="37">
        <v>0</v>
      </c>
      <c r="I38" s="37">
        <v>0</v>
      </c>
      <c r="J38" s="37">
        <v>0</v>
      </c>
      <c r="K38" s="37">
        <v>0</v>
      </c>
      <c r="L38" s="37">
        <v>0</v>
      </c>
      <c r="M38" s="37">
        <v>0</v>
      </c>
      <c r="N38" s="37">
        <v>0</v>
      </c>
      <c r="O38" s="37">
        <v>0</v>
      </c>
      <c r="P38" s="37">
        <v>0</v>
      </c>
      <c r="Q38" s="37">
        <v>0</v>
      </c>
      <c r="R38" s="37">
        <v>0</v>
      </c>
      <c r="S38" s="37">
        <v>0</v>
      </c>
      <c r="T38" s="37">
        <v>0</v>
      </c>
      <c r="U38" s="37">
        <v>0</v>
      </c>
      <c r="V38" s="37">
        <v>0</v>
      </c>
      <c r="W38" s="37">
        <v>0</v>
      </c>
      <c r="X38" s="37">
        <v>0</v>
      </c>
      <c r="Y38" s="37">
        <v>0</v>
      </c>
      <c r="Z38" s="37">
        <v>0</v>
      </c>
      <c r="AA38" s="37">
        <v>0</v>
      </c>
      <c r="AB38" s="37">
        <v>0</v>
      </c>
      <c r="AC38" s="37">
        <v>0</v>
      </c>
      <c r="AD38" s="37">
        <v>0</v>
      </c>
      <c r="AE38" s="37">
        <v>0</v>
      </c>
      <c r="AF38" s="37">
        <v>0</v>
      </c>
      <c r="AG38" s="37">
        <v>0</v>
      </c>
      <c r="AH38" s="37">
        <v>0</v>
      </c>
      <c r="AI38" s="37">
        <v>0</v>
      </c>
      <c r="AJ38" s="37">
        <v>0</v>
      </c>
      <c r="AK38" s="37">
        <v>0</v>
      </c>
      <c r="AL38" s="37">
        <v>0</v>
      </c>
      <c r="AM38" s="37">
        <v>0</v>
      </c>
      <c r="AN38" s="37">
        <v>0</v>
      </c>
      <c r="AO38" s="37">
        <v>0</v>
      </c>
      <c r="AP38" s="37">
        <v>0</v>
      </c>
      <c r="AQ38" s="37">
        <v>0</v>
      </c>
      <c r="AR38" s="37">
        <v>0</v>
      </c>
      <c r="AS38" s="37">
        <v>0</v>
      </c>
      <c r="AT38" s="37">
        <v>0</v>
      </c>
      <c r="AU38" s="37">
        <v>0</v>
      </c>
      <c r="AV38" s="37">
        <v>0</v>
      </c>
      <c r="AW38" s="37">
        <v>0</v>
      </c>
      <c r="AX38" s="37">
        <v>0</v>
      </c>
      <c r="AY38" s="37">
        <v>0</v>
      </c>
      <c r="AZ38" s="37">
        <v>0</v>
      </c>
      <c r="BA38" s="37">
        <v>0</v>
      </c>
      <c r="BB38" s="37">
        <v>0</v>
      </c>
      <c r="BC38" s="37">
        <v>0</v>
      </c>
      <c r="BD38" s="37">
        <v>0</v>
      </c>
      <c r="BE38" s="37">
        <v>0</v>
      </c>
      <c r="BF38" s="37">
        <v>0</v>
      </c>
      <c r="BG38" s="37">
        <v>0</v>
      </c>
      <c r="BH38" s="37">
        <v>0</v>
      </c>
      <c r="BI38" s="37">
        <v>0</v>
      </c>
      <c r="BJ38" s="37">
        <v>0</v>
      </c>
      <c r="BK38" s="37">
        <v>0</v>
      </c>
      <c r="BL38" s="37">
        <v>0</v>
      </c>
      <c r="BM38" s="37">
        <v>0</v>
      </c>
      <c r="BN38" s="37">
        <v>0</v>
      </c>
      <c r="BO38" s="37">
        <v>0</v>
      </c>
      <c r="BP38" s="37">
        <v>0</v>
      </c>
      <c r="BQ38" s="37">
        <v>0</v>
      </c>
      <c r="BR38" s="37">
        <v>0</v>
      </c>
      <c r="BS38" s="37">
        <v>0</v>
      </c>
      <c r="BT38" s="37">
        <v>0</v>
      </c>
      <c r="BU38" s="37">
        <v>0</v>
      </c>
      <c r="BV38" s="37">
        <v>0</v>
      </c>
      <c r="BW38" s="37">
        <v>0</v>
      </c>
      <c r="BX38" s="37">
        <v>0</v>
      </c>
      <c r="BY38" s="37">
        <v>0</v>
      </c>
      <c r="BZ38" s="37">
        <v>0</v>
      </c>
      <c r="CA38" s="37">
        <v>0</v>
      </c>
      <c r="CB38" s="37">
        <v>0</v>
      </c>
      <c r="CC38" s="37">
        <v>0</v>
      </c>
      <c r="CD38" s="37">
        <v>0</v>
      </c>
      <c r="CE38" s="37">
        <v>0</v>
      </c>
      <c r="CF38" s="37">
        <v>0</v>
      </c>
      <c r="CG38" s="37">
        <v>0</v>
      </c>
      <c r="CH38" s="37">
        <v>0</v>
      </c>
      <c r="CI38" s="37">
        <v>0</v>
      </c>
      <c r="CJ38" s="37">
        <v>0</v>
      </c>
      <c r="CK38" s="37">
        <v>0</v>
      </c>
      <c r="CL38" s="37">
        <v>0</v>
      </c>
      <c r="CM38" s="37">
        <v>0</v>
      </c>
      <c r="CN38" s="37">
        <v>0</v>
      </c>
      <c r="CO38" s="37">
        <v>0</v>
      </c>
      <c r="CP38" s="37">
        <v>0</v>
      </c>
      <c r="CQ38" s="37">
        <v>0</v>
      </c>
      <c r="CR38" s="37">
        <v>0</v>
      </c>
      <c r="CS38" s="37">
        <v>0</v>
      </c>
      <c r="CT38" s="37">
        <v>0</v>
      </c>
      <c r="CU38" s="37">
        <v>0</v>
      </c>
      <c r="CV38" s="37">
        <v>0</v>
      </c>
      <c r="CW38" s="37">
        <v>0</v>
      </c>
      <c r="CX38" s="37">
        <v>0</v>
      </c>
      <c r="CY38" s="37">
        <v>0</v>
      </c>
      <c r="CZ38" s="37">
        <v>0</v>
      </c>
      <c r="DA38" s="37">
        <v>0</v>
      </c>
      <c r="DB38" s="37">
        <v>0</v>
      </c>
      <c r="DC38" s="37">
        <v>0</v>
      </c>
      <c r="DE38" s="45">
        <f t="shared" si="25"/>
        <v>0</v>
      </c>
      <c r="DF38" s="45">
        <f t="shared" si="17"/>
        <v>0</v>
      </c>
      <c r="DG38">
        <f t="shared" si="24"/>
        <v>21</v>
      </c>
      <c r="DH38">
        <v>0</v>
      </c>
    </row>
    <row r="39" spans="1:112" ht="14.4">
      <c r="A39" s="123">
        <v>27</v>
      </c>
      <c r="B39" s="5" t="str">
        <f>$B$33&amp;"6."</f>
        <v>D.3.6.</v>
      </c>
      <c r="C39" s="163" t="s">
        <v>41</v>
      </c>
      <c r="D39" s="6"/>
      <c r="E39" s="191">
        <v>0.21</v>
      </c>
      <c r="F39" s="34">
        <f>H39+NPV(FD,I39:INDEX(I39:DC39,PAL))</f>
        <v>0</v>
      </c>
      <c r="G39" s="34">
        <f>SUMIF($H$5:$DC$5,"&lt;="&amp;PAL,$H39:$DC39)</f>
        <v>0</v>
      </c>
      <c r="H39" s="37">
        <v>0</v>
      </c>
      <c r="I39" s="37">
        <v>0</v>
      </c>
      <c r="J39" s="37">
        <v>0</v>
      </c>
      <c r="K39" s="37">
        <v>0</v>
      </c>
      <c r="L39" s="37">
        <v>0</v>
      </c>
      <c r="M39" s="37">
        <v>0</v>
      </c>
      <c r="N39" s="37">
        <v>0</v>
      </c>
      <c r="O39" s="37">
        <v>0</v>
      </c>
      <c r="P39" s="37">
        <v>0</v>
      </c>
      <c r="Q39" s="37">
        <v>0</v>
      </c>
      <c r="R39" s="37">
        <v>0</v>
      </c>
      <c r="S39" s="37">
        <v>0</v>
      </c>
      <c r="T39" s="37">
        <v>0</v>
      </c>
      <c r="U39" s="37">
        <v>0</v>
      </c>
      <c r="V39" s="37">
        <v>0</v>
      </c>
      <c r="W39" s="37">
        <v>0</v>
      </c>
      <c r="X39" s="37">
        <v>0</v>
      </c>
      <c r="Y39" s="37">
        <v>0</v>
      </c>
      <c r="Z39" s="37">
        <v>0</v>
      </c>
      <c r="AA39" s="37">
        <v>0</v>
      </c>
      <c r="AB39" s="37">
        <v>0</v>
      </c>
      <c r="AC39" s="37">
        <v>0</v>
      </c>
      <c r="AD39" s="37">
        <v>0</v>
      </c>
      <c r="AE39" s="37">
        <v>0</v>
      </c>
      <c r="AF39" s="37">
        <v>0</v>
      </c>
      <c r="AG39" s="37">
        <v>0</v>
      </c>
      <c r="AH39" s="37">
        <v>0</v>
      </c>
      <c r="AI39" s="37">
        <v>0</v>
      </c>
      <c r="AJ39" s="37">
        <v>0</v>
      </c>
      <c r="AK39" s="37">
        <v>0</v>
      </c>
      <c r="AL39" s="37">
        <v>0</v>
      </c>
      <c r="AM39" s="37">
        <v>0</v>
      </c>
      <c r="AN39" s="37">
        <v>0</v>
      </c>
      <c r="AO39" s="37">
        <v>0</v>
      </c>
      <c r="AP39" s="37">
        <v>0</v>
      </c>
      <c r="AQ39" s="37">
        <v>0</v>
      </c>
      <c r="AR39" s="37">
        <v>0</v>
      </c>
      <c r="AS39" s="37">
        <v>0</v>
      </c>
      <c r="AT39" s="37">
        <v>0</v>
      </c>
      <c r="AU39" s="37">
        <v>0</v>
      </c>
      <c r="AV39" s="37">
        <v>0</v>
      </c>
      <c r="AW39" s="37">
        <v>0</v>
      </c>
      <c r="AX39" s="37">
        <v>0</v>
      </c>
      <c r="AY39" s="37">
        <v>0</v>
      </c>
      <c r="AZ39" s="37">
        <v>0</v>
      </c>
      <c r="BA39" s="37">
        <v>0</v>
      </c>
      <c r="BB39" s="37">
        <v>0</v>
      </c>
      <c r="BC39" s="37">
        <v>0</v>
      </c>
      <c r="BD39" s="37">
        <v>0</v>
      </c>
      <c r="BE39" s="37">
        <v>0</v>
      </c>
      <c r="BF39" s="37">
        <v>0</v>
      </c>
      <c r="BG39" s="37">
        <v>0</v>
      </c>
      <c r="BH39" s="37">
        <v>0</v>
      </c>
      <c r="BI39" s="37">
        <v>0</v>
      </c>
      <c r="BJ39" s="37">
        <v>0</v>
      </c>
      <c r="BK39" s="37">
        <v>0</v>
      </c>
      <c r="BL39" s="37">
        <v>0</v>
      </c>
      <c r="BM39" s="37">
        <v>0</v>
      </c>
      <c r="BN39" s="37">
        <v>0</v>
      </c>
      <c r="BO39" s="37">
        <v>0</v>
      </c>
      <c r="BP39" s="37">
        <v>0</v>
      </c>
      <c r="BQ39" s="37">
        <v>0</v>
      </c>
      <c r="BR39" s="37">
        <v>0</v>
      </c>
      <c r="BS39" s="37">
        <v>0</v>
      </c>
      <c r="BT39" s="37">
        <v>0</v>
      </c>
      <c r="BU39" s="37">
        <v>0</v>
      </c>
      <c r="BV39" s="37">
        <v>0</v>
      </c>
      <c r="BW39" s="37">
        <v>0</v>
      </c>
      <c r="BX39" s="37">
        <v>0</v>
      </c>
      <c r="BY39" s="37">
        <v>0</v>
      </c>
      <c r="BZ39" s="37">
        <v>0</v>
      </c>
      <c r="CA39" s="37">
        <v>0</v>
      </c>
      <c r="CB39" s="37">
        <v>0</v>
      </c>
      <c r="CC39" s="37">
        <v>0</v>
      </c>
      <c r="CD39" s="37">
        <v>0</v>
      </c>
      <c r="CE39" s="37">
        <v>0</v>
      </c>
      <c r="CF39" s="37">
        <v>0</v>
      </c>
      <c r="CG39" s="37">
        <v>0</v>
      </c>
      <c r="CH39" s="37">
        <v>0</v>
      </c>
      <c r="CI39" s="37">
        <v>0</v>
      </c>
      <c r="CJ39" s="37">
        <v>0</v>
      </c>
      <c r="CK39" s="37">
        <v>0</v>
      </c>
      <c r="CL39" s="37">
        <v>0</v>
      </c>
      <c r="CM39" s="37">
        <v>0</v>
      </c>
      <c r="CN39" s="37">
        <v>0</v>
      </c>
      <c r="CO39" s="37">
        <v>0</v>
      </c>
      <c r="CP39" s="37">
        <v>0</v>
      </c>
      <c r="CQ39" s="37">
        <v>0</v>
      </c>
      <c r="CR39" s="37">
        <v>0</v>
      </c>
      <c r="CS39" s="37">
        <v>0</v>
      </c>
      <c r="CT39" s="37">
        <v>0</v>
      </c>
      <c r="CU39" s="37">
        <v>0</v>
      </c>
      <c r="CV39" s="37">
        <v>0</v>
      </c>
      <c r="CW39" s="37">
        <v>0</v>
      </c>
      <c r="CX39" s="37">
        <v>0</v>
      </c>
      <c r="CY39" s="37">
        <v>0</v>
      </c>
      <c r="CZ39" s="37">
        <v>0</v>
      </c>
      <c r="DA39" s="37">
        <v>0</v>
      </c>
      <c r="DB39" s="37">
        <v>0</v>
      </c>
      <c r="DC39" s="37">
        <v>0</v>
      </c>
      <c r="DE39" s="45">
        <f t="shared" si="25"/>
        <v>0</v>
      </c>
      <c r="DF39" s="45">
        <f t="shared" si="17"/>
        <v>0</v>
      </c>
      <c r="DG39">
        <f t="shared" si="24"/>
        <v>21</v>
      </c>
      <c r="DH39">
        <v>0</v>
      </c>
    </row>
    <row r="40" spans="1:112" ht="14.4">
      <c r="A40" s="123">
        <v>28</v>
      </c>
      <c r="B40" s="5" t="str">
        <f>$B$33&amp;"7."</f>
        <v>D.3.7.</v>
      </c>
      <c r="C40" s="163" t="s">
        <v>41</v>
      </c>
      <c r="D40" s="6"/>
      <c r="E40" s="191">
        <v>0.21</v>
      </c>
      <c r="F40" s="34">
        <f>H40+NPV(FD,I40:INDEX(I40:DC40,PAL))</f>
        <v>0</v>
      </c>
      <c r="G40" s="34">
        <f>SUMIF($H$5:$DC$5,"&lt;="&amp;PAL,$H40:$DC40)</f>
        <v>0</v>
      </c>
      <c r="H40" s="37">
        <v>0</v>
      </c>
      <c r="I40" s="37">
        <v>0</v>
      </c>
      <c r="J40" s="37">
        <v>0</v>
      </c>
      <c r="K40" s="37">
        <v>0</v>
      </c>
      <c r="L40" s="37">
        <v>0</v>
      </c>
      <c r="M40" s="37">
        <v>0</v>
      </c>
      <c r="N40" s="37">
        <v>0</v>
      </c>
      <c r="O40" s="37">
        <v>0</v>
      </c>
      <c r="P40" s="37">
        <v>0</v>
      </c>
      <c r="Q40" s="37">
        <v>0</v>
      </c>
      <c r="R40" s="37">
        <v>0</v>
      </c>
      <c r="S40" s="37">
        <v>0</v>
      </c>
      <c r="T40" s="37">
        <v>0</v>
      </c>
      <c r="U40" s="37">
        <v>0</v>
      </c>
      <c r="V40" s="37">
        <v>0</v>
      </c>
      <c r="W40" s="37">
        <v>0</v>
      </c>
      <c r="X40" s="37">
        <v>0</v>
      </c>
      <c r="Y40" s="37">
        <v>0</v>
      </c>
      <c r="Z40" s="37">
        <v>0</v>
      </c>
      <c r="AA40" s="37">
        <v>0</v>
      </c>
      <c r="AB40" s="37">
        <v>0</v>
      </c>
      <c r="AC40" s="37">
        <v>0</v>
      </c>
      <c r="AD40" s="37">
        <v>0</v>
      </c>
      <c r="AE40" s="37">
        <v>0</v>
      </c>
      <c r="AF40" s="37">
        <v>0</v>
      </c>
      <c r="AG40" s="37">
        <v>0</v>
      </c>
      <c r="AH40" s="37">
        <v>0</v>
      </c>
      <c r="AI40" s="37">
        <v>0</v>
      </c>
      <c r="AJ40" s="37">
        <v>0</v>
      </c>
      <c r="AK40" s="37">
        <v>0</v>
      </c>
      <c r="AL40" s="37">
        <v>0</v>
      </c>
      <c r="AM40" s="37">
        <v>0</v>
      </c>
      <c r="AN40" s="37">
        <v>0</v>
      </c>
      <c r="AO40" s="37">
        <v>0</v>
      </c>
      <c r="AP40" s="37">
        <v>0</v>
      </c>
      <c r="AQ40" s="37">
        <v>0</v>
      </c>
      <c r="AR40" s="37">
        <v>0</v>
      </c>
      <c r="AS40" s="37">
        <v>0</v>
      </c>
      <c r="AT40" s="37">
        <v>0</v>
      </c>
      <c r="AU40" s="37">
        <v>0</v>
      </c>
      <c r="AV40" s="37">
        <v>0</v>
      </c>
      <c r="AW40" s="37">
        <v>0</v>
      </c>
      <c r="AX40" s="37">
        <v>0</v>
      </c>
      <c r="AY40" s="37">
        <v>0</v>
      </c>
      <c r="AZ40" s="37">
        <v>0</v>
      </c>
      <c r="BA40" s="37">
        <v>0</v>
      </c>
      <c r="BB40" s="37">
        <v>0</v>
      </c>
      <c r="BC40" s="37">
        <v>0</v>
      </c>
      <c r="BD40" s="37">
        <v>0</v>
      </c>
      <c r="BE40" s="37">
        <v>0</v>
      </c>
      <c r="BF40" s="37">
        <v>0</v>
      </c>
      <c r="BG40" s="37">
        <v>0</v>
      </c>
      <c r="BH40" s="37">
        <v>0</v>
      </c>
      <c r="BI40" s="37">
        <v>0</v>
      </c>
      <c r="BJ40" s="37">
        <v>0</v>
      </c>
      <c r="BK40" s="37">
        <v>0</v>
      </c>
      <c r="BL40" s="37">
        <v>0</v>
      </c>
      <c r="BM40" s="37">
        <v>0</v>
      </c>
      <c r="BN40" s="37">
        <v>0</v>
      </c>
      <c r="BO40" s="37">
        <v>0</v>
      </c>
      <c r="BP40" s="37">
        <v>0</v>
      </c>
      <c r="BQ40" s="37">
        <v>0</v>
      </c>
      <c r="BR40" s="37">
        <v>0</v>
      </c>
      <c r="BS40" s="37">
        <v>0</v>
      </c>
      <c r="BT40" s="37">
        <v>0</v>
      </c>
      <c r="BU40" s="37">
        <v>0</v>
      </c>
      <c r="BV40" s="37">
        <v>0</v>
      </c>
      <c r="BW40" s="37">
        <v>0</v>
      </c>
      <c r="BX40" s="37">
        <v>0</v>
      </c>
      <c r="BY40" s="37">
        <v>0</v>
      </c>
      <c r="BZ40" s="37">
        <v>0</v>
      </c>
      <c r="CA40" s="37">
        <v>0</v>
      </c>
      <c r="CB40" s="37">
        <v>0</v>
      </c>
      <c r="CC40" s="37">
        <v>0</v>
      </c>
      <c r="CD40" s="37">
        <v>0</v>
      </c>
      <c r="CE40" s="37">
        <v>0</v>
      </c>
      <c r="CF40" s="37">
        <v>0</v>
      </c>
      <c r="CG40" s="37">
        <v>0</v>
      </c>
      <c r="CH40" s="37">
        <v>0</v>
      </c>
      <c r="CI40" s="37">
        <v>0</v>
      </c>
      <c r="CJ40" s="37">
        <v>0</v>
      </c>
      <c r="CK40" s="37">
        <v>0</v>
      </c>
      <c r="CL40" s="37">
        <v>0</v>
      </c>
      <c r="CM40" s="37">
        <v>0</v>
      </c>
      <c r="CN40" s="37">
        <v>0</v>
      </c>
      <c r="CO40" s="37">
        <v>0</v>
      </c>
      <c r="CP40" s="37">
        <v>0</v>
      </c>
      <c r="CQ40" s="37">
        <v>0</v>
      </c>
      <c r="CR40" s="37">
        <v>0</v>
      </c>
      <c r="CS40" s="37">
        <v>0</v>
      </c>
      <c r="CT40" s="37">
        <v>0</v>
      </c>
      <c r="CU40" s="37">
        <v>0</v>
      </c>
      <c r="CV40" s="37">
        <v>0</v>
      </c>
      <c r="CW40" s="37">
        <v>0</v>
      </c>
      <c r="CX40" s="37">
        <v>0</v>
      </c>
      <c r="CY40" s="37">
        <v>0</v>
      </c>
      <c r="CZ40" s="37">
        <v>0</v>
      </c>
      <c r="DA40" s="37">
        <v>0</v>
      </c>
      <c r="DB40" s="37">
        <v>0</v>
      </c>
      <c r="DC40" s="37">
        <v>0</v>
      </c>
      <c r="DE40" s="45">
        <f t="shared" si="25"/>
        <v>0</v>
      </c>
      <c r="DF40" s="45">
        <f t="shared" si="17"/>
        <v>0</v>
      </c>
      <c r="DG40">
        <f t="shared" si="24"/>
        <v>21</v>
      </c>
      <c r="DH40">
        <v>0</v>
      </c>
    </row>
    <row r="41" spans="1:112" ht="14.4">
      <c r="A41" s="123">
        <v>29</v>
      </c>
      <c r="B41" s="5" t="str">
        <f>$B$33&amp;"8."</f>
        <v>D.3.8.</v>
      </c>
      <c r="C41" s="163" t="s">
        <v>41</v>
      </c>
      <c r="D41" s="17"/>
      <c r="E41" s="191">
        <v>0.21</v>
      </c>
      <c r="F41" s="34">
        <f>H41+NPV(FD,I41:INDEX(I41:DC41,PAL))</f>
        <v>0</v>
      </c>
      <c r="G41" s="34">
        <f>SUMIF($H$5:$DC$5,"&lt;="&amp;PAL,$H41:$DC41)</f>
        <v>0</v>
      </c>
      <c r="H41" s="37">
        <v>0</v>
      </c>
      <c r="I41" s="37">
        <v>0</v>
      </c>
      <c r="J41" s="37">
        <v>0</v>
      </c>
      <c r="K41" s="37">
        <v>0</v>
      </c>
      <c r="L41" s="37">
        <v>0</v>
      </c>
      <c r="M41" s="37">
        <v>0</v>
      </c>
      <c r="N41" s="37">
        <v>0</v>
      </c>
      <c r="O41" s="37">
        <v>0</v>
      </c>
      <c r="P41" s="37">
        <v>0</v>
      </c>
      <c r="Q41" s="37">
        <v>0</v>
      </c>
      <c r="R41" s="37">
        <v>0</v>
      </c>
      <c r="S41" s="37">
        <v>0</v>
      </c>
      <c r="T41" s="37">
        <v>0</v>
      </c>
      <c r="U41" s="37">
        <v>0</v>
      </c>
      <c r="V41" s="37">
        <v>0</v>
      </c>
      <c r="W41" s="37">
        <v>0</v>
      </c>
      <c r="X41" s="37">
        <v>0</v>
      </c>
      <c r="Y41" s="37">
        <v>0</v>
      </c>
      <c r="Z41" s="37">
        <v>0</v>
      </c>
      <c r="AA41" s="37">
        <v>0</v>
      </c>
      <c r="AB41" s="37">
        <v>0</v>
      </c>
      <c r="AC41" s="37">
        <v>0</v>
      </c>
      <c r="AD41" s="37">
        <v>0</v>
      </c>
      <c r="AE41" s="37">
        <v>0</v>
      </c>
      <c r="AF41" s="37">
        <v>0</v>
      </c>
      <c r="AG41" s="37">
        <v>0</v>
      </c>
      <c r="AH41" s="37">
        <v>0</v>
      </c>
      <c r="AI41" s="37">
        <v>0</v>
      </c>
      <c r="AJ41" s="37">
        <v>0</v>
      </c>
      <c r="AK41" s="37">
        <v>0</v>
      </c>
      <c r="AL41" s="37">
        <v>0</v>
      </c>
      <c r="AM41" s="37">
        <v>0</v>
      </c>
      <c r="AN41" s="37">
        <v>0</v>
      </c>
      <c r="AO41" s="37">
        <v>0</v>
      </c>
      <c r="AP41" s="37">
        <v>0</v>
      </c>
      <c r="AQ41" s="37">
        <v>0</v>
      </c>
      <c r="AR41" s="37">
        <v>0</v>
      </c>
      <c r="AS41" s="37">
        <v>0</v>
      </c>
      <c r="AT41" s="37">
        <v>0</v>
      </c>
      <c r="AU41" s="37">
        <v>0</v>
      </c>
      <c r="AV41" s="37">
        <v>0</v>
      </c>
      <c r="AW41" s="37">
        <v>0</v>
      </c>
      <c r="AX41" s="37">
        <v>0</v>
      </c>
      <c r="AY41" s="37">
        <v>0</v>
      </c>
      <c r="AZ41" s="37">
        <v>0</v>
      </c>
      <c r="BA41" s="37">
        <v>0</v>
      </c>
      <c r="BB41" s="37">
        <v>0</v>
      </c>
      <c r="BC41" s="37">
        <v>0</v>
      </c>
      <c r="BD41" s="37">
        <v>0</v>
      </c>
      <c r="BE41" s="37">
        <v>0</v>
      </c>
      <c r="BF41" s="37">
        <v>0</v>
      </c>
      <c r="BG41" s="37">
        <v>0</v>
      </c>
      <c r="BH41" s="37">
        <v>0</v>
      </c>
      <c r="BI41" s="37">
        <v>0</v>
      </c>
      <c r="BJ41" s="37">
        <v>0</v>
      </c>
      <c r="BK41" s="37">
        <v>0</v>
      </c>
      <c r="BL41" s="37">
        <v>0</v>
      </c>
      <c r="BM41" s="37">
        <v>0</v>
      </c>
      <c r="BN41" s="37">
        <v>0</v>
      </c>
      <c r="BO41" s="37">
        <v>0</v>
      </c>
      <c r="BP41" s="37">
        <v>0</v>
      </c>
      <c r="BQ41" s="37">
        <v>0</v>
      </c>
      <c r="BR41" s="37">
        <v>0</v>
      </c>
      <c r="BS41" s="37">
        <v>0</v>
      </c>
      <c r="BT41" s="37">
        <v>0</v>
      </c>
      <c r="BU41" s="37">
        <v>0</v>
      </c>
      <c r="BV41" s="37">
        <v>0</v>
      </c>
      <c r="BW41" s="37">
        <v>0</v>
      </c>
      <c r="BX41" s="37">
        <v>0</v>
      </c>
      <c r="BY41" s="37">
        <v>0</v>
      </c>
      <c r="BZ41" s="37">
        <v>0</v>
      </c>
      <c r="CA41" s="37">
        <v>0</v>
      </c>
      <c r="CB41" s="37">
        <v>0</v>
      </c>
      <c r="CC41" s="37">
        <v>0</v>
      </c>
      <c r="CD41" s="37">
        <v>0</v>
      </c>
      <c r="CE41" s="37">
        <v>0</v>
      </c>
      <c r="CF41" s="37">
        <v>0</v>
      </c>
      <c r="CG41" s="37">
        <v>0</v>
      </c>
      <c r="CH41" s="37">
        <v>0</v>
      </c>
      <c r="CI41" s="37">
        <v>0</v>
      </c>
      <c r="CJ41" s="37">
        <v>0</v>
      </c>
      <c r="CK41" s="37">
        <v>0</v>
      </c>
      <c r="CL41" s="37">
        <v>0</v>
      </c>
      <c r="CM41" s="37">
        <v>0</v>
      </c>
      <c r="CN41" s="37">
        <v>0</v>
      </c>
      <c r="CO41" s="37">
        <v>0</v>
      </c>
      <c r="CP41" s="37">
        <v>0</v>
      </c>
      <c r="CQ41" s="37">
        <v>0</v>
      </c>
      <c r="CR41" s="37">
        <v>0</v>
      </c>
      <c r="CS41" s="37">
        <v>0</v>
      </c>
      <c r="CT41" s="37">
        <v>0</v>
      </c>
      <c r="CU41" s="37">
        <v>0</v>
      </c>
      <c r="CV41" s="37">
        <v>0</v>
      </c>
      <c r="CW41" s="37">
        <v>0</v>
      </c>
      <c r="CX41" s="37">
        <v>0</v>
      </c>
      <c r="CY41" s="37">
        <v>0</v>
      </c>
      <c r="CZ41" s="37">
        <v>0</v>
      </c>
      <c r="DA41" s="37">
        <v>0</v>
      </c>
      <c r="DB41" s="37">
        <v>0</v>
      </c>
      <c r="DC41" s="37">
        <v>0</v>
      </c>
      <c r="DE41" s="45">
        <f t="shared" si="25"/>
        <v>0</v>
      </c>
      <c r="DF41" s="45">
        <f t="shared" si="17"/>
        <v>0</v>
      </c>
      <c r="DG41">
        <f t="shared" si="24"/>
        <v>21</v>
      </c>
      <c r="DH41">
        <v>0</v>
      </c>
    </row>
    <row r="42" spans="1:112" ht="14.4">
      <c r="A42" s="123">
        <v>30</v>
      </c>
      <c r="B42" s="5" t="str">
        <f>$B$33&amp;"9."</f>
        <v>D.3.9.</v>
      </c>
      <c r="C42" s="17" t="s">
        <v>154</v>
      </c>
      <c r="D42" s="17"/>
      <c r="E42" s="191">
        <v>0.21</v>
      </c>
      <c r="F42" s="34">
        <f>H42+NPV(FD,I42:INDEX(I42:DC42,PAL))</f>
        <v>0</v>
      </c>
      <c r="G42" s="34">
        <f>SUMIF($H$5:$DC$5,"&lt;="&amp;PAL,$H42:$DC42)</f>
        <v>0</v>
      </c>
      <c r="H42" s="164">
        <v>0</v>
      </c>
      <c r="I42" s="164">
        <v>0</v>
      </c>
      <c r="J42" s="164">
        <v>0</v>
      </c>
      <c r="K42" s="164">
        <v>0</v>
      </c>
      <c r="L42" s="164">
        <v>0</v>
      </c>
      <c r="M42" s="164">
        <v>0</v>
      </c>
      <c r="N42" s="164">
        <v>0</v>
      </c>
      <c r="O42" s="164">
        <v>0</v>
      </c>
      <c r="P42" s="164">
        <v>0</v>
      </c>
      <c r="Q42" s="164">
        <v>0</v>
      </c>
      <c r="R42" s="164">
        <v>0</v>
      </c>
      <c r="S42" s="165">
        <v>0</v>
      </c>
      <c r="T42" s="165">
        <v>0</v>
      </c>
      <c r="U42" s="165">
        <v>0</v>
      </c>
      <c r="V42" s="165">
        <v>0</v>
      </c>
      <c r="W42" s="165">
        <v>0</v>
      </c>
      <c r="X42" s="165">
        <v>0</v>
      </c>
      <c r="Y42" s="165">
        <v>0</v>
      </c>
      <c r="Z42" s="165">
        <v>0</v>
      </c>
      <c r="AA42" s="165">
        <v>0</v>
      </c>
      <c r="AB42" s="165">
        <v>0</v>
      </c>
      <c r="AC42" s="165">
        <v>0</v>
      </c>
      <c r="AD42" s="165">
        <v>0</v>
      </c>
      <c r="AE42" s="165">
        <v>0</v>
      </c>
      <c r="AF42" s="165">
        <v>0</v>
      </c>
      <c r="AG42" s="165">
        <v>0</v>
      </c>
      <c r="AH42" s="165">
        <v>0</v>
      </c>
      <c r="AI42" s="165">
        <v>0</v>
      </c>
      <c r="AJ42" s="165">
        <v>0</v>
      </c>
      <c r="AK42" s="165">
        <v>0</v>
      </c>
      <c r="AL42" s="165">
        <v>0</v>
      </c>
      <c r="AM42" s="165">
        <v>0</v>
      </c>
      <c r="AN42" s="165">
        <v>0</v>
      </c>
      <c r="AO42" s="165">
        <v>0</v>
      </c>
      <c r="AP42" s="165">
        <v>0</v>
      </c>
      <c r="AQ42" s="165">
        <v>0</v>
      </c>
      <c r="AR42" s="165">
        <v>0</v>
      </c>
      <c r="AS42" s="165">
        <v>0</v>
      </c>
      <c r="AT42" s="165">
        <v>0</v>
      </c>
      <c r="AU42" s="165">
        <v>0</v>
      </c>
      <c r="AV42" s="165">
        <v>0</v>
      </c>
      <c r="AW42" s="165">
        <v>0</v>
      </c>
      <c r="AX42" s="165">
        <v>0</v>
      </c>
      <c r="AY42" s="165">
        <v>0</v>
      </c>
      <c r="AZ42" s="165">
        <v>0</v>
      </c>
      <c r="BA42" s="165">
        <v>0</v>
      </c>
      <c r="BB42" s="165">
        <v>0</v>
      </c>
      <c r="BC42" s="165">
        <v>0</v>
      </c>
      <c r="BD42" s="165">
        <v>0</v>
      </c>
      <c r="BE42" s="165">
        <v>0</v>
      </c>
      <c r="BF42" s="165">
        <v>0</v>
      </c>
      <c r="BG42" s="165">
        <v>0</v>
      </c>
      <c r="BH42" s="165">
        <v>0</v>
      </c>
      <c r="BI42" s="165">
        <v>0</v>
      </c>
      <c r="BJ42" s="165">
        <v>0</v>
      </c>
      <c r="BK42" s="165">
        <v>0</v>
      </c>
      <c r="BL42" s="165">
        <v>0</v>
      </c>
      <c r="BM42" s="165">
        <v>0</v>
      </c>
      <c r="BN42" s="165">
        <v>0</v>
      </c>
      <c r="BO42" s="165">
        <v>0</v>
      </c>
      <c r="BP42" s="165">
        <v>0</v>
      </c>
      <c r="BQ42" s="165">
        <v>0</v>
      </c>
      <c r="BR42" s="165">
        <v>0</v>
      </c>
      <c r="BS42" s="165">
        <v>0</v>
      </c>
      <c r="BT42" s="165">
        <v>0</v>
      </c>
      <c r="BU42" s="165">
        <v>0</v>
      </c>
      <c r="BV42" s="165">
        <v>0</v>
      </c>
      <c r="BW42" s="165">
        <v>0</v>
      </c>
      <c r="BX42" s="165">
        <v>0</v>
      </c>
      <c r="BY42" s="165">
        <v>0</v>
      </c>
      <c r="BZ42" s="165">
        <v>0</v>
      </c>
      <c r="CA42" s="165">
        <v>0</v>
      </c>
      <c r="CB42" s="165">
        <v>0</v>
      </c>
      <c r="CC42" s="165">
        <v>0</v>
      </c>
      <c r="CD42" s="165">
        <v>0</v>
      </c>
      <c r="CE42" s="165">
        <v>0</v>
      </c>
      <c r="CF42" s="165">
        <v>0</v>
      </c>
      <c r="CG42" s="165">
        <v>0</v>
      </c>
      <c r="CH42" s="165">
        <v>0</v>
      </c>
      <c r="CI42" s="165">
        <v>0</v>
      </c>
      <c r="CJ42" s="165">
        <v>0</v>
      </c>
      <c r="CK42" s="165">
        <v>0</v>
      </c>
      <c r="CL42" s="165">
        <v>0</v>
      </c>
      <c r="CM42" s="165">
        <v>0</v>
      </c>
      <c r="CN42" s="165">
        <v>0</v>
      </c>
      <c r="CO42" s="165">
        <v>0</v>
      </c>
      <c r="CP42" s="165">
        <v>0</v>
      </c>
      <c r="CQ42" s="165">
        <v>0</v>
      </c>
      <c r="CR42" s="165">
        <v>0</v>
      </c>
      <c r="CS42" s="165">
        <v>0</v>
      </c>
      <c r="CT42" s="165">
        <v>0</v>
      </c>
      <c r="CU42" s="165">
        <v>0</v>
      </c>
      <c r="CV42" s="165">
        <v>0</v>
      </c>
      <c r="CW42" s="165">
        <v>0</v>
      </c>
      <c r="CX42" s="165">
        <v>0</v>
      </c>
      <c r="CY42" s="165">
        <v>0</v>
      </c>
      <c r="CZ42" s="165">
        <v>0</v>
      </c>
      <c r="DA42" s="165">
        <v>0</v>
      </c>
      <c r="DB42" s="165">
        <v>0</v>
      </c>
      <c r="DC42" s="165">
        <v>0</v>
      </c>
      <c r="DE42" s="45">
        <f t="shared" si="25"/>
        <v>0</v>
      </c>
      <c r="DF42" s="45">
        <f t="shared" si="17"/>
        <v>0</v>
      </c>
      <c r="DG42">
        <f t="shared" si="24"/>
        <v>21</v>
      </c>
      <c r="DH42">
        <v>0</v>
      </c>
    </row>
    <row r="43" spans="1:112" ht="14.4">
      <c r="A43" s="123">
        <v>31</v>
      </c>
      <c r="B43" s="5" t="str">
        <f>$B$33&amp;"L."</f>
        <v>D.3.L.</v>
      </c>
      <c r="C43" s="17" t="s">
        <v>15</v>
      </c>
      <c r="D43" s="17"/>
      <c r="E43" s="191">
        <v>0.21</v>
      </c>
      <c r="F43" s="34">
        <f>H43+NPV(FD,I43:INDEX(I43:DC43,PAL))</f>
        <v>0</v>
      </c>
      <c r="G43" s="34">
        <f>SUMIF($H$5:$DC$5,"&lt;="&amp;PAL,$H43:$DC43)</f>
        <v>0</v>
      </c>
      <c r="H43" s="164">
        <v>0</v>
      </c>
      <c r="I43" s="164">
        <v>0</v>
      </c>
      <c r="J43" s="164">
        <v>0</v>
      </c>
      <c r="K43" s="164">
        <v>0</v>
      </c>
      <c r="L43" s="164">
        <v>0</v>
      </c>
      <c r="M43" s="164">
        <v>0</v>
      </c>
      <c r="N43" s="164">
        <v>0</v>
      </c>
      <c r="O43" s="164">
        <v>0</v>
      </c>
      <c r="P43" s="164">
        <v>0</v>
      </c>
      <c r="Q43" s="164">
        <v>0</v>
      </c>
      <c r="R43" s="164">
        <v>0</v>
      </c>
      <c r="S43" s="164">
        <v>0</v>
      </c>
      <c r="T43" s="164">
        <v>0</v>
      </c>
      <c r="U43" s="164">
        <v>0</v>
      </c>
      <c r="V43" s="164">
        <v>0</v>
      </c>
      <c r="W43" s="164">
        <v>0</v>
      </c>
      <c r="X43" s="164">
        <v>0</v>
      </c>
      <c r="Y43" s="164">
        <v>0</v>
      </c>
      <c r="Z43" s="164">
        <v>0</v>
      </c>
      <c r="AA43" s="164">
        <v>0</v>
      </c>
      <c r="AB43" s="164">
        <v>0</v>
      </c>
      <c r="AC43" s="164">
        <v>0</v>
      </c>
      <c r="AD43" s="164">
        <v>0</v>
      </c>
      <c r="AE43" s="164">
        <v>0</v>
      </c>
      <c r="AF43" s="164">
        <v>0</v>
      </c>
      <c r="AG43" s="164">
        <v>0</v>
      </c>
      <c r="AH43" s="164">
        <v>0</v>
      </c>
      <c r="AI43" s="164">
        <v>0</v>
      </c>
      <c r="AJ43" s="164">
        <v>0</v>
      </c>
      <c r="AK43" s="164">
        <v>0</v>
      </c>
      <c r="AL43" s="164">
        <v>0</v>
      </c>
      <c r="AM43" s="164">
        <v>0</v>
      </c>
      <c r="AN43" s="164">
        <v>0</v>
      </c>
      <c r="AO43" s="164">
        <v>0</v>
      </c>
      <c r="AP43" s="164">
        <v>0</v>
      </c>
      <c r="AQ43" s="165">
        <v>0</v>
      </c>
      <c r="AR43" s="164">
        <v>0</v>
      </c>
      <c r="AS43" s="164">
        <v>0</v>
      </c>
      <c r="AT43" s="164">
        <v>0</v>
      </c>
      <c r="AU43" s="164">
        <v>0</v>
      </c>
      <c r="AV43" s="164">
        <v>0</v>
      </c>
      <c r="AW43" s="164">
        <v>0</v>
      </c>
      <c r="AX43" s="164">
        <v>0</v>
      </c>
      <c r="AY43" s="164">
        <v>0</v>
      </c>
      <c r="AZ43" s="164">
        <v>0</v>
      </c>
      <c r="BA43" s="164">
        <v>0</v>
      </c>
      <c r="BB43" s="164">
        <v>0</v>
      </c>
      <c r="BC43" s="164">
        <v>0</v>
      </c>
      <c r="BD43" s="164">
        <v>0</v>
      </c>
      <c r="BE43" s="164">
        <v>0</v>
      </c>
      <c r="BF43" s="164">
        <v>0</v>
      </c>
      <c r="BG43" s="164">
        <v>0</v>
      </c>
      <c r="BH43" s="164">
        <v>0</v>
      </c>
      <c r="BI43" s="164">
        <v>0</v>
      </c>
      <c r="BJ43" s="164">
        <v>0</v>
      </c>
      <c r="BK43" s="164">
        <v>0</v>
      </c>
      <c r="BL43" s="164">
        <v>0</v>
      </c>
      <c r="BM43" s="164">
        <v>0</v>
      </c>
      <c r="BN43" s="164">
        <v>0</v>
      </c>
      <c r="BO43" s="164">
        <v>0</v>
      </c>
      <c r="BP43" s="164">
        <v>0</v>
      </c>
      <c r="BQ43" s="164">
        <v>0</v>
      </c>
      <c r="BR43" s="164">
        <v>0</v>
      </c>
      <c r="BS43" s="164">
        <v>0</v>
      </c>
      <c r="BT43" s="164">
        <v>0</v>
      </c>
      <c r="BU43" s="164">
        <v>0</v>
      </c>
      <c r="BV43" s="164">
        <v>0</v>
      </c>
      <c r="BW43" s="164">
        <v>0</v>
      </c>
      <c r="BX43" s="164">
        <v>0</v>
      </c>
      <c r="BY43" s="164">
        <v>0</v>
      </c>
      <c r="BZ43" s="164">
        <v>0</v>
      </c>
      <c r="CA43" s="164">
        <v>0</v>
      </c>
      <c r="CB43" s="164">
        <v>0</v>
      </c>
      <c r="CC43" s="164">
        <v>0</v>
      </c>
      <c r="CD43" s="164">
        <v>0</v>
      </c>
      <c r="CE43" s="164">
        <v>0</v>
      </c>
      <c r="CF43" s="164">
        <v>0</v>
      </c>
      <c r="CG43" s="164">
        <v>0</v>
      </c>
      <c r="CH43" s="164">
        <v>0</v>
      </c>
      <c r="CI43" s="164">
        <v>0</v>
      </c>
      <c r="CJ43" s="164">
        <v>0</v>
      </c>
      <c r="CK43" s="164">
        <v>0</v>
      </c>
      <c r="CL43" s="164">
        <v>0</v>
      </c>
      <c r="CM43" s="164">
        <v>0</v>
      </c>
      <c r="CN43" s="164">
        <v>0</v>
      </c>
      <c r="CO43" s="164">
        <v>0</v>
      </c>
      <c r="CP43" s="164">
        <v>0</v>
      </c>
      <c r="CQ43" s="164">
        <v>0</v>
      </c>
      <c r="CR43" s="164">
        <v>0</v>
      </c>
      <c r="CS43" s="164">
        <v>0</v>
      </c>
      <c r="CT43" s="164">
        <v>0</v>
      </c>
      <c r="CU43" s="164">
        <v>0</v>
      </c>
      <c r="CV43" s="164">
        <v>0</v>
      </c>
      <c r="CW43" s="164">
        <v>0</v>
      </c>
      <c r="CX43" s="164">
        <v>0</v>
      </c>
      <c r="CY43" s="164">
        <v>0</v>
      </c>
      <c r="CZ43" s="164">
        <v>0</v>
      </c>
      <c r="DA43" s="164">
        <v>0</v>
      </c>
      <c r="DB43" s="164">
        <v>0</v>
      </c>
      <c r="DC43" s="165">
        <v>0</v>
      </c>
      <c r="DE43" s="45">
        <f t="shared" si="25"/>
        <v>0</v>
      </c>
      <c r="DF43" s="45">
        <f t="shared" si="17"/>
        <v>0</v>
      </c>
      <c r="DG43">
        <f t="shared" si="24"/>
        <v>21</v>
      </c>
      <c r="DH43">
        <f>DG43/(100+DG43)</f>
        <v>0.17355371900826447</v>
      </c>
    </row>
    <row r="44" spans="1:112" ht="14.4">
      <c r="A44" s="123">
        <v>32</v>
      </c>
      <c r="B44" s="36" t="s">
        <v>23</v>
      </c>
      <c r="C44" s="160" t="s">
        <v>430</v>
      </c>
      <c r="D44" s="3"/>
      <c r="E44" s="3"/>
      <c r="F44" s="11">
        <f>F45+F56+F67</f>
        <v>0</v>
      </c>
      <c r="G44" s="34">
        <f>SUMIF($H$5:$DC$5,"&lt;="&amp;PAL,$H44:$DC44)</f>
        <v>0</v>
      </c>
      <c r="H44" s="11">
        <f>H45+H56+H67</f>
        <v>0</v>
      </c>
      <c r="I44" s="11">
        <f t="shared" ref="I44:BT44" si="26">I45+I56+I67</f>
        <v>0</v>
      </c>
      <c r="J44" s="11">
        <f t="shared" si="26"/>
        <v>0</v>
      </c>
      <c r="K44" s="11">
        <f t="shared" si="26"/>
        <v>0</v>
      </c>
      <c r="L44" s="11">
        <f t="shared" si="26"/>
        <v>0</v>
      </c>
      <c r="M44" s="11">
        <f t="shared" si="26"/>
        <v>0</v>
      </c>
      <c r="N44" s="11">
        <f t="shared" si="26"/>
        <v>0</v>
      </c>
      <c r="O44" s="11">
        <f t="shared" si="26"/>
        <v>0</v>
      </c>
      <c r="P44" s="11">
        <f t="shared" si="26"/>
        <v>0</v>
      </c>
      <c r="Q44" s="11">
        <f t="shared" si="26"/>
        <v>0</v>
      </c>
      <c r="R44" s="11">
        <f t="shared" si="26"/>
        <v>0</v>
      </c>
      <c r="S44" s="11">
        <f t="shared" si="26"/>
        <v>0</v>
      </c>
      <c r="T44" s="11">
        <f t="shared" si="26"/>
        <v>0</v>
      </c>
      <c r="U44" s="11">
        <f t="shared" si="26"/>
        <v>0</v>
      </c>
      <c r="V44" s="11">
        <f t="shared" si="26"/>
        <v>0</v>
      </c>
      <c r="W44" s="11">
        <f t="shared" si="26"/>
        <v>0</v>
      </c>
      <c r="X44" s="11">
        <f t="shared" si="26"/>
        <v>0</v>
      </c>
      <c r="Y44" s="11">
        <f t="shared" si="26"/>
        <v>0</v>
      </c>
      <c r="Z44" s="11">
        <f t="shared" si="26"/>
        <v>0</v>
      </c>
      <c r="AA44" s="11">
        <f t="shared" si="26"/>
        <v>0</v>
      </c>
      <c r="AB44" s="11">
        <f t="shared" si="26"/>
        <v>0</v>
      </c>
      <c r="AC44" s="11">
        <f t="shared" si="26"/>
        <v>0</v>
      </c>
      <c r="AD44" s="11">
        <f t="shared" si="26"/>
        <v>0</v>
      </c>
      <c r="AE44" s="11">
        <f t="shared" si="26"/>
        <v>0</v>
      </c>
      <c r="AF44" s="11">
        <f t="shared" si="26"/>
        <v>0</v>
      </c>
      <c r="AG44" s="11">
        <f t="shared" si="26"/>
        <v>0</v>
      </c>
      <c r="AH44" s="11">
        <f t="shared" si="26"/>
        <v>0</v>
      </c>
      <c r="AI44" s="11">
        <f t="shared" si="26"/>
        <v>0</v>
      </c>
      <c r="AJ44" s="11">
        <f t="shared" si="26"/>
        <v>0</v>
      </c>
      <c r="AK44" s="11">
        <f t="shared" si="26"/>
        <v>0</v>
      </c>
      <c r="AL44" s="11">
        <f t="shared" si="26"/>
        <v>0</v>
      </c>
      <c r="AM44" s="11">
        <f t="shared" si="26"/>
        <v>0</v>
      </c>
      <c r="AN44" s="11">
        <f t="shared" si="26"/>
        <v>0</v>
      </c>
      <c r="AO44" s="11">
        <f t="shared" si="26"/>
        <v>0</v>
      </c>
      <c r="AP44" s="11">
        <f t="shared" si="26"/>
        <v>0</v>
      </c>
      <c r="AQ44" s="11">
        <f t="shared" si="26"/>
        <v>0</v>
      </c>
      <c r="AR44" s="11">
        <f t="shared" si="26"/>
        <v>0</v>
      </c>
      <c r="AS44" s="11">
        <f t="shared" si="26"/>
        <v>0</v>
      </c>
      <c r="AT44" s="11">
        <f t="shared" si="26"/>
        <v>0</v>
      </c>
      <c r="AU44" s="11">
        <f t="shared" si="26"/>
        <v>0</v>
      </c>
      <c r="AV44" s="11">
        <f t="shared" si="26"/>
        <v>0</v>
      </c>
      <c r="AW44" s="11">
        <f t="shared" si="26"/>
        <v>0</v>
      </c>
      <c r="AX44" s="11">
        <f t="shared" si="26"/>
        <v>0</v>
      </c>
      <c r="AY44" s="11">
        <f t="shared" si="26"/>
        <v>0</v>
      </c>
      <c r="AZ44" s="11">
        <f t="shared" si="26"/>
        <v>0</v>
      </c>
      <c r="BA44" s="11">
        <f t="shared" si="26"/>
        <v>0</v>
      </c>
      <c r="BB44" s="11">
        <f t="shared" si="26"/>
        <v>0</v>
      </c>
      <c r="BC44" s="11">
        <f t="shared" si="26"/>
        <v>0</v>
      </c>
      <c r="BD44" s="11">
        <f t="shared" si="26"/>
        <v>0</v>
      </c>
      <c r="BE44" s="11">
        <f t="shared" si="26"/>
        <v>0</v>
      </c>
      <c r="BF44" s="11">
        <f t="shared" si="26"/>
        <v>0</v>
      </c>
      <c r="BG44" s="11">
        <f t="shared" si="26"/>
        <v>0</v>
      </c>
      <c r="BH44" s="11">
        <f t="shared" si="26"/>
        <v>0</v>
      </c>
      <c r="BI44" s="11">
        <f t="shared" si="26"/>
        <v>0</v>
      </c>
      <c r="BJ44" s="11">
        <f t="shared" si="26"/>
        <v>0</v>
      </c>
      <c r="BK44" s="11">
        <f t="shared" si="26"/>
        <v>0</v>
      </c>
      <c r="BL44" s="11">
        <f t="shared" si="26"/>
        <v>0</v>
      </c>
      <c r="BM44" s="11">
        <f t="shared" si="26"/>
        <v>0</v>
      </c>
      <c r="BN44" s="11">
        <f t="shared" si="26"/>
        <v>0</v>
      </c>
      <c r="BO44" s="11">
        <f t="shared" si="26"/>
        <v>0</v>
      </c>
      <c r="BP44" s="11">
        <f t="shared" si="26"/>
        <v>0</v>
      </c>
      <c r="BQ44" s="11">
        <f t="shared" si="26"/>
        <v>0</v>
      </c>
      <c r="BR44" s="11">
        <f t="shared" si="26"/>
        <v>0</v>
      </c>
      <c r="BS44" s="11">
        <f t="shared" si="26"/>
        <v>0</v>
      </c>
      <c r="BT44" s="11">
        <f t="shared" si="26"/>
        <v>0</v>
      </c>
      <c r="BU44" s="11">
        <f t="shared" ref="BU44:DC44" si="27">BU45+BU56+BU67</f>
        <v>0</v>
      </c>
      <c r="BV44" s="11">
        <f t="shared" si="27"/>
        <v>0</v>
      </c>
      <c r="BW44" s="11">
        <f t="shared" si="27"/>
        <v>0</v>
      </c>
      <c r="BX44" s="11">
        <f t="shared" si="27"/>
        <v>0</v>
      </c>
      <c r="BY44" s="11">
        <f t="shared" si="27"/>
        <v>0</v>
      </c>
      <c r="BZ44" s="11">
        <f t="shared" si="27"/>
        <v>0</v>
      </c>
      <c r="CA44" s="11">
        <f t="shared" si="27"/>
        <v>0</v>
      </c>
      <c r="CB44" s="11">
        <f t="shared" si="27"/>
        <v>0</v>
      </c>
      <c r="CC44" s="11">
        <f t="shared" si="27"/>
        <v>0</v>
      </c>
      <c r="CD44" s="11">
        <f t="shared" si="27"/>
        <v>0</v>
      </c>
      <c r="CE44" s="11">
        <f t="shared" si="27"/>
        <v>0</v>
      </c>
      <c r="CF44" s="11">
        <f t="shared" si="27"/>
        <v>0</v>
      </c>
      <c r="CG44" s="11">
        <f t="shared" si="27"/>
        <v>0</v>
      </c>
      <c r="CH44" s="11">
        <f t="shared" si="27"/>
        <v>0</v>
      </c>
      <c r="CI44" s="11">
        <f t="shared" si="27"/>
        <v>0</v>
      </c>
      <c r="CJ44" s="11">
        <f t="shared" si="27"/>
        <v>0</v>
      </c>
      <c r="CK44" s="11">
        <f t="shared" si="27"/>
        <v>0</v>
      </c>
      <c r="CL44" s="11">
        <f t="shared" si="27"/>
        <v>0</v>
      </c>
      <c r="CM44" s="11">
        <f t="shared" si="27"/>
        <v>0</v>
      </c>
      <c r="CN44" s="11">
        <f t="shared" si="27"/>
        <v>0</v>
      </c>
      <c r="CO44" s="11">
        <f t="shared" si="27"/>
        <v>0</v>
      </c>
      <c r="CP44" s="11">
        <f t="shared" si="27"/>
        <v>0</v>
      </c>
      <c r="CQ44" s="11">
        <f t="shared" si="27"/>
        <v>0</v>
      </c>
      <c r="CR44" s="11">
        <f t="shared" si="27"/>
        <v>0</v>
      </c>
      <c r="CS44" s="11">
        <f t="shared" si="27"/>
        <v>0</v>
      </c>
      <c r="CT44" s="11">
        <f t="shared" si="27"/>
        <v>0</v>
      </c>
      <c r="CU44" s="11">
        <f t="shared" si="27"/>
        <v>0</v>
      </c>
      <c r="CV44" s="11">
        <f t="shared" si="27"/>
        <v>0</v>
      </c>
      <c r="CW44" s="11">
        <f t="shared" si="27"/>
        <v>0</v>
      </c>
      <c r="CX44" s="11">
        <f t="shared" si="27"/>
        <v>0</v>
      </c>
      <c r="CY44" s="11">
        <f t="shared" si="27"/>
        <v>0</v>
      </c>
      <c r="CZ44" s="11">
        <f t="shared" si="27"/>
        <v>0</v>
      </c>
      <c r="DA44" s="11">
        <f t="shared" si="27"/>
        <v>0</v>
      </c>
      <c r="DB44" s="11">
        <f t="shared" si="27"/>
        <v>0</v>
      </c>
      <c r="DC44" s="11">
        <f t="shared" si="27"/>
        <v>0</v>
      </c>
      <c r="DF44" s="45">
        <f t="shared" si="17"/>
        <v>0</v>
      </c>
    </row>
    <row r="45" spans="1:112" ht="14.4">
      <c r="A45" s="123">
        <v>33</v>
      </c>
      <c r="B45" s="36" t="s">
        <v>34</v>
      </c>
      <c r="C45" s="15" t="s">
        <v>2</v>
      </c>
      <c r="D45" s="3"/>
      <c r="E45" s="3"/>
      <c r="F45" s="11">
        <f>SUM(F46:F53)+F54</f>
        <v>0</v>
      </c>
      <c r="G45" s="34">
        <f>SUMIF($H$5:$DC$5,"&lt;="&amp;PAL,$H45:$DC45)</f>
        <v>0</v>
      </c>
      <c r="H45" s="11">
        <f>SUM(H46:H53)+H54</f>
        <v>0</v>
      </c>
      <c r="I45" s="11">
        <f t="shared" ref="I45:BT45" si="28">SUM(I46:I53)+I54</f>
        <v>0</v>
      </c>
      <c r="J45" s="11">
        <f t="shared" si="28"/>
        <v>0</v>
      </c>
      <c r="K45" s="11">
        <f t="shared" si="28"/>
        <v>0</v>
      </c>
      <c r="L45" s="11">
        <f t="shared" si="28"/>
        <v>0</v>
      </c>
      <c r="M45" s="11">
        <f t="shared" si="28"/>
        <v>0</v>
      </c>
      <c r="N45" s="11">
        <f t="shared" si="28"/>
        <v>0</v>
      </c>
      <c r="O45" s="11">
        <f t="shared" si="28"/>
        <v>0</v>
      </c>
      <c r="P45" s="11">
        <f t="shared" si="28"/>
        <v>0</v>
      </c>
      <c r="Q45" s="11">
        <f t="shared" si="28"/>
        <v>0</v>
      </c>
      <c r="R45" s="11">
        <f t="shared" si="28"/>
        <v>0</v>
      </c>
      <c r="S45" s="11">
        <f t="shared" si="28"/>
        <v>0</v>
      </c>
      <c r="T45" s="11">
        <f t="shared" si="28"/>
        <v>0</v>
      </c>
      <c r="U45" s="11">
        <f t="shared" si="28"/>
        <v>0</v>
      </c>
      <c r="V45" s="11">
        <f t="shared" si="28"/>
        <v>0</v>
      </c>
      <c r="W45" s="11">
        <f t="shared" si="28"/>
        <v>0</v>
      </c>
      <c r="X45" s="11">
        <f t="shared" si="28"/>
        <v>0</v>
      </c>
      <c r="Y45" s="11">
        <f t="shared" si="28"/>
        <v>0</v>
      </c>
      <c r="Z45" s="11">
        <f t="shared" si="28"/>
        <v>0</v>
      </c>
      <c r="AA45" s="11">
        <f t="shared" si="28"/>
        <v>0</v>
      </c>
      <c r="AB45" s="11">
        <f t="shared" si="28"/>
        <v>0</v>
      </c>
      <c r="AC45" s="11">
        <f t="shared" si="28"/>
        <v>0</v>
      </c>
      <c r="AD45" s="11">
        <f t="shared" si="28"/>
        <v>0</v>
      </c>
      <c r="AE45" s="11">
        <f t="shared" si="28"/>
        <v>0</v>
      </c>
      <c r="AF45" s="11">
        <f t="shared" si="28"/>
        <v>0</v>
      </c>
      <c r="AG45" s="11">
        <f t="shared" si="28"/>
        <v>0</v>
      </c>
      <c r="AH45" s="11">
        <f t="shared" si="28"/>
        <v>0</v>
      </c>
      <c r="AI45" s="11">
        <f t="shared" si="28"/>
        <v>0</v>
      </c>
      <c r="AJ45" s="11">
        <f t="shared" si="28"/>
        <v>0</v>
      </c>
      <c r="AK45" s="11">
        <f t="shared" si="28"/>
        <v>0</v>
      </c>
      <c r="AL45" s="11">
        <f t="shared" si="28"/>
        <v>0</v>
      </c>
      <c r="AM45" s="11">
        <f t="shared" si="28"/>
        <v>0</v>
      </c>
      <c r="AN45" s="11">
        <f t="shared" si="28"/>
        <v>0</v>
      </c>
      <c r="AO45" s="11">
        <f t="shared" si="28"/>
        <v>0</v>
      </c>
      <c r="AP45" s="11">
        <f t="shared" si="28"/>
        <v>0</v>
      </c>
      <c r="AQ45" s="11">
        <f t="shared" si="28"/>
        <v>0</v>
      </c>
      <c r="AR45" s="11">
        <f t="shared" si="28"/>
        <v>0</v>
      </c>
      <c r="AS45" s="11">
        <f t="shared" si="28"/>
        <v>0</v>
      </c>
      <c r="AT45" s="11">
        <f t="shared" si="28"/>
        <v>0</v>
      </c>
      <c r="AU45" s="11">
        <f t="shared" si="28"/>
        <v>0</v>
      </c>
      <c r="AV45" s="11">
        <f t="shared" si="28"/>
        <v>0</v>
      </c>
      <c r="AW45" s="11">
        <f t="shared" si="28"/>
        <v>0</v>
      </c>
      <c r="AX45" s="11">
        <f t="shared" si="28"/>
        <v>0</v>
      </c>
      <c r="AY45" s="11">
        <f t="shared" si="28"/>
        <v>0</v>
      </c>
      <c r="AZ45" s="11">
        <f t="shared" si="28"/>
        <v>0</v>
      </c>
      <c r="BA45" s="11">
        <f t="shared" si="28"/>
        <v>0</v>
      </c>
      <c r="BB45" s="11">
        <f t="shared" si="28"/>
        <v>0</v>
      </c>
      <c r="BC45" s="11">
        <f t="shared" si="28"/>
        <v>0</v>
      </c>
      <c r="BD45" s="11">
        <f t="shared" si="28"/>
        <v>0</v>
      </c>
      <c r="BE45" s="11">
        <f t="shared" si="28"/>
        <v>0</v>
      </c>
      <c r="BF45" s="11">
        <f t="shared" si="28"/>
        <v>0</v>
      </c>
      <c r="BG45" s="11">
        <f t="shared" si="28"/>
        <v>0</v>
      </c>
      <c r="BH45" s="11">
        <f t="shared" si="28"/>
        <v>0</v>
      </c>
      <c r="BI45" s="11">
        <f t="shared" si="28"/>
        <v>0</v>
      </c>
      <c r="BJ45" s="11">
        <f t="shared" si="28"/>
        <v>0</v>
      </c>
      <c r="BK45" s="11">
        <f t="shared" si="28"/>
        <v>0</v>
      </c>
      <c r="BL45" s="11">
        <f t="shared" si="28"/>
        <v>0</v>
      </c>
      <c r="BM45" s="11">
        <f t="shared" si="28"/>
        <v>0</v>
      </c>
      <c r="BN45" s="11">
        <f t="shared" si="28"/>
        <v>0</v>
      </c>
      <c r="BO45" s="11">
        <f t="shared" si="28"/>
        <v>0</v>
      </c>
      <c r="BP45" s="11">
        <f t="shared" si="28"/>
        <v>0</v>
      </c>
      <c r="BQ45" s="11">
        <f t="shared" si="28"/>
        <v>0</v>
      </c>
      <c r="BR45" s="11">
        <f t="shared" si="28"/>
        <v>0</v>
      </c>
      <c r="BS45" s="11">
        <f t="shared" si="28"/>
        <v>0</v>
      </c>
      <c r="BT45" s="11">
        <f t="shared" si="28"/>
        <v>0</v>
      </c>
      <c r="BU45" s="11">
        <f t="shared" ref="BU45:DC45" si="29">SUM(BU46:BU53)+BU54</f>
        <v>0</v>
      </c>
      <c r="BV45" s="11">
        <f t="shared" si="29"/>
        <v>0</v>
      </c>
      <c r="BW45" s="11">
        <f t="shared" si="29"/>
        <v>0</v>
      </c>
      <c r="BX45" s="11">
        <f t="shared" si="29"/>
        <v>0</v>
      </c>
      <c r="BY45" s="11">
        <f t="shared" si="29"/>
        <v>0</v>
      </c>
      <c r="BZ45" s="11">
        <f t="shared" si="29"/>
        <v>0</v>
      </c>
      <c r="CA45" s="11">
        <f t="shared" si="29"/>
        <v>0</v>
      </c>
      <c r="CB45" s="11">
        <f t="shared" si="29"/>
        <v>0</v>
      </c>
      <c r="CC45" s="11">
        <f t="shared" si="29"/>
        <v>0</v>
      </c>
      <c r="CD45" s="11">
        <f t="shared" si="29"/>
        <v>0</v>
      </c>
      <c r="CE45" s="11">
        <f t="shared" si="29"/>
        <v>0</v>
      </c>
      <c r="CF45" s="11">
        <f t="shared" si="29"/>
        <v>0</v>
      </c>
      <c r="CG45" s="11">
        <f t="shared" si="29"/>
        <v>0</v>
      </c>
      <c r="CH45" s="11">
        <f t="shared" si="29"/>
        <v>0</v>
      </c>
      <c r="CI45" s="11">
        <f t="shared" si="29"/>
        <v>0</v>
      </c>
      <c r="CJ45" s="11">
        <f t="shared" si="29"/>
        <v>0</v>
      </c>
      <c r="CK45" s="11">
        <f t="shared" si="29"/>
        <v>0</v>
      </c>
      <c r="CL45" s="11">
        <f t="shared" si="29"/>
        <v>0</v>
      </c>
      <c r="CM45" s="11">
        <f t="shared" si="29"/>
        <v>0</v>
      </c>
      <c r="CN45" s="11">
        <f t="shared" si="29"/>
        <v>0</v>
      </c>
      <c r="CO45" s="11">
        <f t="shared" si="29"/>
        <v>0</v>
      </c>
      <c r="CP45" s="11">
        <f t="shared" si="29"/>
        <v>0</v>
      </c>
      <c r="CQ45" s="11">
        <f t="shared" si="29"/>
        <v>0</v>
      </c>
      <c r="CR45" s="11">
        <f t="shared" si="29"/>
        <v>0</v>
      </c>
      <c r="CS45" s="11">
        <f t="shared" si="29"/>
        <v>0</v>
      </c>
      <c r="CT45" s="11">
        <f t="shared" si="29"/>
        <v>0</v>
      </c>
      <c r="CU45" s="11">
        <f t="shared" si="29"/>
        <v>0</v>
      </c>
      <c r="CV45" s="11">
        <f t="shared" si="29"/>
        <v>0</v>
      </c>
      <c r="CW45" s="11">
        <f t="shared" si="29"/>
        <v>0</v>
      </c>
      <c r="CX45" s="11">
        <f t="shared" si="29"/>
        <v>0</v>
      </c>
      <c r="CY45" s="11">
        <f t="shared" si="29"/>
        <v>0</v>
      </c>
      <c r="CZ45" s="11">
        <f t="shared" si="29"/>
        <v>0</v>
      </c>
      <c r="DA45" s="11">
        <f t="shared" si="29"/>
        <v>0</v>
      </c>
      <c r="DB45" s="11">
        <f t="shared" si="29"/>
        <v>0</v>
      </c>
      <c r="DC45" s="11">
        <f t="shared" si="29"/>
        <v>0</v>
      </c>
      <c r="DF45" s="45">
        <f t="shared" si="17"/>
        <v>0</v>
      </c>
    </row>
    <row r="46" spans="1:112" ht="14.4">
      <c r="A46" s="123">
        <v>34</v>
      </c>
      <c r="B46" s="5" t="str">
        <f>$B$45&amp;"1."</f>
        <v>E.1.1.</v>
      </c>
      <c r="C46" s="163" t="s">
        <v>41</v>
      </c>
      <c r="D46" s="6"/>
      <c r="E46" s="191">
        <v>0.21</v>
      </c>
      <c r="F46" s="34">
        <f>H46+NPV(FD,I46:INDEX(I46:DC46,PAL))</f>
        <v>0</v>
      </c>
      <c r="G46" s="34">
        <f>SUMIF($H$5:$DC$5,"&lt;="&amp;PAL,$H46:$DC46)</f>
        <v>0</v>
      </c>
      <c r="H46" s="37">
        <v>0</v>
      </c>
      <c r="I46" s="37">
        <v>0</v>
      </c>
      <c r="J46" s="37">
        <v>0</v>
      </c>
      <c r="K46" s="37">
        <v>0</v>
      </c>
      <c r="L46" s="37">
        <v>0</v>
      </c>
      <c r="M46" s="37">
        <v>0</v>
      </c>
      <c r="N46" s="37">
        <v>0</v>
      </c>
      <c r="O46" s="37">
        <v>0</v>
      </c>
      <c r="P46" s="37">
        <v>0</v>
      </c>
      <c r="Q46" s="37">
        <v>0</v>
      </c>
      <c r="R46" s="37">
        <v>0</v>
      </c>
      <c r="S46" s="37">
        <v>0</v>
      </c>
      <c r="T46" s="37">
        <v>0</v>
      </c>
      <c r="U46" s="37">
        <v>0</v>
      </c>
      <c r="V46" s="37">
        <v>0</v>
      </c>
      <c r="W46" s="37">
        <v>0</v>
      </c>
      <c r="X46" s="37">
        <v>0</v>
      </c>
      <c r="Y46" s="37">
        <v>0</v>
      </c>
      <c r="Z46" s="37">
        <v>0</v>
      </c>
      <c r="AA46" s="37">
        <v>0</v>
      </c>
      <c r="AB46" s="37">
        <v>0</v>
      </c>
      <c r="AC46" s="37">
        <v>0</v>
      </c>
      <c r="AD46" s="37">
        <v>0</v>
      </c>
      <c r="AE46" s="37">
        <v>0</v>
      </c>
      <c r="AF46" s="37">
        <v>0</v>
      </c>
      <c r="AG46" s="37">
        <v>0</v>
      </c>
      <c r="AH46" s="37">
        <v>0</v>
      </c>
      <c r="AI46" s="37">
        <v>0</v>
      </c>
      <c r="AJ46" s="37">
        <v>0</v>
      </c>
      <c r="AK46" s="37">
        <v>0</v>
      </c>
      <c r="AL46" s="37">
        <v>0</v>
      </c>
      <c r="AM46" s="37">
        <v>0</v>
      </c>
      <c r="AN46" s="37">
        <v>0</v>
      </c>
      <c r="AO46" s="37">
        <v>0</v>
      </c>
      <c r="AP46" s="37">
        <v>0</v>
      </c>
      <c r="AQ46" s="37">
        <v>0</v>
      </c>
      <c r="AR46" s="37">
        <v>0</v>
      </c>
      <c r="AS46" s="37">
        <v>0</v>
      </c>
      <c r="AT46" s="37">
        <v>0</v>
      </c>
      <c r="AU46" s="37">
        <v>0</v>
      </c>
      <c r="AV46" s="37">
        <v>0</v>
      </c>
      <c r="AW46" s="37">
        <v>0</v>
      </c>
      <c r="AX46" s="37">
        <v>0</v>
      </c>
      <c r="AY46" s="37">
        <v>0</v>
      </c>
      <c r="AZ46" s="37">
        <v>0</v>
      </c>
      <c r="BA46" s="37">
        <v>0</v>
      </c>
      <c r="BB46" s="37">
        <v>0</v>
      </c>
      <c r="BC46" s="37">
        <v>0</v>
      </c>
      <c r="BD46" s="37">
        <v>0</v>
      </c>
      <c r="BE46" s="37">
        <v>0</v>
      </c>
      <c r="BF46" s="37">
        <v>0</v>
      </c>
      <c r="BG46" s="37">
        <v>0</v>
      </c>
      <c r="BH46" s="37">
        <v>0</v>
      </c>
      <c r="BI46" s="37">
        <v>0</v>
      </c>
      <c r="BJ46" s="37">
        <v>0</v>
      </c>
      <c r="BK46" s="37">
        <v>0</v>
      </c>
      <c r="BL46" s="37">
        <v>0</v>
      </c>
      <c r="BM46" s="37">
        <v>0</v>
      </c>
      <c r="BN46" s="37">
        <v>0</v>
      </c>
      <c r="BO46" s="37">
        <v>0</v>
      </c>
      <c r="BP46" s="37">
        <v>0</v>
      </c>
      <c r="BQ46" s="37">
        <v>0</v>
      </c>
      <c r="BR46" s="37">
        <v>0</v>
      </c>
      <c r="BS46" s="37">
        <v>0</v>
      </c>
      <c r="BT46" s="37">
        <v>0</v>
      </c>
      <c r="BU46" s="37">
        <v>0</v>
      </c>
      <c r="BV46" s="37">
        <v>0</v>
      </c>
      <c r="BW46" s="37">
        <v>0</v>
      </c>
      <c r="BX46" s="37">
        <v>0</v>
      </c>
      <c r="BY46" s="37">
        <v>0</v>
      </c>
      <c r="BZ46" s="37">
        <v>0</v>
      </c>
      <c r="CA46" s="37">
        <v>0</v>
      </c>
      <c r="CB46" s="37">
        <v>0</v>
      </c>
      <c r="CC46" s="37">
        <v>0</v>
      </c>
      <c r="CD46" s="37">
        <v>0</v>
      </c>
      <c r="CE46" s="37">
        <v>0</v>
      </c>
      <c r="CF46" s="37">
        <v>0</v>
      </c>
      <c r="CG46" s="37">
        <v>0</v>
      </c>
      <c r="CH46" s="37">
        <v>0</v>
      </c>
      <c r="CI46" s="37">
        <v>0</v>
      </c>
      <c r="CJ46" s="37">
        <v>0</v>
      </c>
      <c r="CK46" s="37">
        <v>0</v>
      </c>
      <c r="CL46" s="37">
        <v>0</v>
      </c>
      <c r="CM46" s="37">
        <v>0</v>
      </c>
      <c r="CN46" s="37">
        <v>0</v>
      </c>
      <c r="CO46" s="37">
        <v>0</v>
      </c>
      <c r="CP46" s="37">
        <v>0</v>
      </c>
      <c r="CQ46" s="37">
        <v>0</v>
      </c>
      <c r="CR46" s="37">
        <v>0</v>
      </c>
      <c r="CS46" s="37">
        <v>0</v>
      </c>
      <c r="CT46" s="37">
        <v>0</v>
      </c>
      <c r="CU46" s="37">
        <v>0</v>
      </c>
      <c r="CV46" s="37">
        <v>0</v>
      </c>
      <c r="CW46" s="37">
        <v>0</v>
      </c>
      <c r="CX46" s="37">
        <v>0</v>
      </c>
      <c r="CY46" s="37">
        <v>0</v>
      </c>
      <c r="CZ46" s="37">
        <v>0</v>
      </c>
      <c r="DA46" s="37">
        <v>0</v>
      </c>
      <c r="DB46" s="37">
        <v>0</v>
      </c>
      <c r="DC46" s="37">
        <v>0</v>
      </c>
      <c r="DE46" s="45">
        <f>COUNTBLANK(H46:DC46)</f>
        <v>0</v>
      </c>
      <c r="DF46" s="45">
        <f t="shared" si="17"/>
        <v>0</v>
      </c>
      <c r="DG46">
        <f t="shared" ref="DG46:DG55" si="30">IF(ISNUMBER(E46),E46*100,0)</f>
        <v>21</v>
      </c>
      <c r="DH46">
        <v>0</v>
      </c>
    </row>
    <row r="47" spans="1:112" ht="14.4">
      <c r="A47" s="123">
        <v>35</v>
      </c>
      <c r="B47" s="5" t="str">
        <f>$B$45&amp;"2."</f>
        <v>E.1.2.</v>
      </c>
      <c r="C47" s="163" t="s">
        <v>41</v>
      </c>
      <c r="D47" s="6"/>
      <c r="E47" s="191">
        <v>0.21</v>
      </c>
      <c r="F47" s="34">
        <f>H47+NPV(FD,I47:INDEX(I47:DC47,PAL))</f>
        <v>0</v>
      </c>
      <c r="G47" s="34">
        <f>SUMIF($H$5:$DC$5,"&lt;="&amp;PAL,$H47:$DC47)</f>
        <v>0</v>
      </c>
      <c r="H47" s="37">
        <v>0</v>
      </c>
      <c r="I47" s="37">
        <v>0</v>
      </c>
      <c r="J47" s="37">
        <v>0</v>
      </c>
      <c r="K47" s="37">
        <v>0</v>
      </c>
      <c r="L47" s="37">
        <v>0</v>
      </c>
      <c r="M47" s="37">
        <v>0</v>
      </c>
      <c r="N47" s="37">
        <v>0</v>
      </c>
      <c r="O47" s="37">
        <v>0</v>
      </c>
      <c r="P47" s="37">
        <v>0</v>
      </c>
      <c r="Q47" s="37">
        <v>0</v>
      </c>
      <c r="R47" s="37">
        <v>0</v>
      </c>
      <c r="S47" s="37">
        <v>0</v>
      </c>
      <c r="T47" s="37">
        <v>0</v>
      </c>
      <c r="U47" s="37">
        <v>0</v>
      </c>
      <c r="V47" s="37">
        <v>0</v>
      </c>
      <c r="W47" s="37">
        <v>0</v>
      </c>
      <c r="X47" s="37">
        <v>0</v>
      </c>
      <c r="Y47" s="37">
        <v>0</v>
      </c>
      <c r="Z47" s="37">
        <v>0</v>
      </c>
      <c r="AA47" s="37">
        <v>0</v>
      </c>
      <c r="AB47" s="37">
        <v>0</v>
      </c>
      <c r="AC47" s="37">
        <v>0</v>
      </c>
      <c r="AD47" s="37">
        <v>0</v>
      </c>
      <c r="AE47" s="37">
        <v>0</v>
      </c>
      <c r="AF47" s="37">
        <v>0</v>
      </c>
      <c r="AG47" s="37">
        <v>0</v>
      </c>
      <c r="AH47" s="37">
        <v>0</v>
      </c>
      <c r="AI47" s="37">
        <v>0</v>
      </c>
      <c r="AJ47" s="37">
        <v>0</v>
      </c>
      <c r="AK47" s="37">
        <v>0</v>
      </c>
      <c r="AL47" s="37">
        <v>0</v>
      </c>
      <c r="AM47" s="37">
        <v>0</v>
      </c>
      <c r="AN47" s="37">
        <v>0</v>
      </c>
      <c r="AO47" s="37">
        <v>0</v>
      </c>
      <c r="AP47" s="37">
        <v>0</v>
      </c>
      <c r="AQ47" s="37">
        <v>0</v>
      </c>
      <c r="AR47" s="37">
        <v>0</v>
      </c>
      <c r="AS47" s="37">
        <v>0</v>
      </c>
      <c r="AT47" s="37">
        <v>0</v>
      </c>
      <c r="AU47" s="37">
        <v>0</v>
      </c>
      <c r="AV47" s="37">
        <v>0</v>
      </c>
      <c r="AW47" s="37">
        <v>0</v>
      </c>
      <c r="AX47" s="37">
        <v>0</v>
      </c>
      <c r="AY47" s="37">
        <v>0</v>
      </c>
      <c r="AZ47" s="37">
        <v>0</v>
      </c>
      <c r="BA47" s="37">
        <v>0</v>
      </c>
      <c r="BB47" s="37">
        <v>0</v>
      </c>
      <c r="BC47" s="37">
        <v>0</v>
      </c>
      <c r="BD47" s="37">
        <v>0</v>
      </c>
      <c r="BE47" s="37">
        <v>0</v>
      </c>
      <c r="BF47" s="37">
        <v>0</v>
      </c>
      <c r="BG47" s="37">
        <v>0</v>
      </c>
      <c r="BH47" s="37">
        <v>0</v>
      </c>
      <c r="BI47" s="37">
        <v>0</v>
      </c>
      <c r="BJ47" s="37">
        <v>0</v>
      </c>
      <c r="BK47" s="37">
        <v>0</v>
      </c>
      <c r="BL47" s="37">
        <v>0</v>
      </c>
      <c r="BM47" s="37">
        <v>0</v>
      </c>
      <c r="BN47" s="37">
        <v>0</v>
      </c>
      <c r="BO47" s="37">
        <v>0</v>
      </c>
      <c r="BP47" s="37">
        <v>0</v>
      </c>
      <c r="BQ47" s="37">
        <v>0</v>
      </c>
      <c r="BR47" s="37">
        <v>0</v>
      </c>
      <c r="BS47" s="37">
        <v>0</v>
      </c>
      <c r="BT47" s="37">
        <v>0</v>
      </c>
      <c r="BU47" s="37">
        <v>0</v>
      </c>
      <c r="BV47" s="37">
        <v>0</v>
      </c>
      <c r="BW47" s="37">
        <v>0</v>
      </c>
      <c r="BX47" s="37">
        <v>0</v>
      </c>
      <c r="BY47" s="37">
        <v>0</v>
      </c>
      <c r="BZ47" s="37">
        <v>0</v>
      </c>
      <c r="CA47" s="37">
        <v>0</v>
      </c>
      <c r="CB47" s="37">
        <v>0</v>
      </c>
      <c r="CC47" s="37">
        <v>0</v>
      </c>
      <c r="CD47" s="37">
        <v>0</v>
      </c>
      <c r="CE47" s="37">
        <v>0</v>
      </c>
      <c r="CF47" s="37">
        <v>0</v>
      </c>
      <c r="CG47" s="37">
        <v>0</v>
      </c>
      <c r="CH47" s="37">
        <v>0</v>
      </c>
      <c r="CI47" s="37">
        <v>0</v>
      </c>
      <c r="CJ47" s="37">
        <v>0</v>
      </c>
      <c r="CK47" s="37">
        <v>0</v>
      </c>
      <c r="CL47" s="37">
        <v>0</v>
      </c>
      <c r="CM47" s="37">
        <v>0</v>
      </c>
      <c r="CN47" s="37">
        <v>0</v>
      </c>
      <c r="CO47" s="37">
        <v>0</v>
      </c>
      <c r="CP47" s="37">
        <v>0</v>
      </c>
      <c r="CQ47" s="37">
        <v>0</v>
      </c>
      <c r="CR47" s="37">
        <v>0</v>
      </c>
      <c r="CS47" s="37">
        <v>0</v>
      </c>
      <c r="CT47" s="37">
        <v>0</v>
      </c>
      <c r="CU47" s="37">
        <v>0</v>
      </c>
      <c r="CV47" s="37">
        <v>0</v>
      </c>
      <c r="CW47" s="37">
        <v>0</v>
      </c>
      <c r="CX47" s="37">
        <v>0</v>
      </c>
      <c r="CY47" s="37">
        <v>0</v>
      </c>
      <c r="CZ47" s="37">
        <v>0</v>
      </c>
      <c r="DA47" s="37">
        <v>0</v>
      </c>
      <c r="DB47" s="37">
        <v>0</v>
      </c>
      <c r="DC47" s="37">
        <v>0</v>
      </c>
      <c r="DE47" s="45">
        <f t="shared" ref="DE47:DE55" si="31">COUNTBLANK(H47:DC47)</f>
        <v>0</v>
      </c>
      <c r="DF47" s="45">
        <f t="shared" si="17"/>
        <v>0</v>
      </c>
      <c r="DG47">
        <f t="shared" si="30"/>
        <v>21</v>
      </c>
      <c r="DH47">
        <v>0</v>
      </c>
    </row>
    <row r="48" spans="1:112" ht="14.4">
      <c r="A48" s="123">
        <v>36</v>
      </c>
      <c r="B48" s="5" t="str">
        <f>$B$45&amp;"3."</f>
        <v>E.1.3.</v>
      </c>
      <c r="C48" s="163" t="s">
        <v>41</v>
      </c>
      <c r="D48" s="6"/>
      <c r="E48" s="191">
        <v>0.21</v>
      </c>
      <c r="F48" s="34">
        <f>H48+NPV(FD,I48:INDEX(I48:DC48,PAL))</f>
        <v>0</v>
      </c>
      <c r="G48" s="34">
        <f>SUMIF($H$5:$DC$5,"&lt;="&amp;PAL,$H48:$DC48)</f>
        <v>0</v>
      </c>
      <c r="H48" s="37">
        <v>0</v>
      </c>
      <c r="I48" s="37">
        <v>0</v>
      </c>
      <c r="J48" s="37">
        <v>0</v>
      </c>
      <c r="K48" s="37">
        <v>0</v>
      </c>
      <c r="L48" s="37">
        <v>0</v>
      </c>
      <c r="M48" s="37">
        <v>0</v>
      </c>
      <c r="N48" s="37">
        <v>0</v>
      </c>
      <c r="O48" s="37">
        <v>0</v>
      </c>
      <c r="P48" s="37">
        <v>0</v>
      </c>
      <c r="Q48" s="37">
        <v>0</v>
      </c>
      <c r="R48" s="37">
        <v>0</v>
      </c>
      <c r="S48" s="37">
        <v>0</v>
      </c>
      <c r="T48" s="37">
        <v>0</v>
      </c>
      <c r="U48" s="37">
        <v>0</v>
      </c>
      <c r="V48" s="37">
        <v>0</v>
      </c>
      <c r="W48" s="37">
        <v>0</v>
      </c>
      <c r="X48" s="37">
        <v>0</v>
      </c>
      <c r="Y48" s="37">
        <v>0</v>
      </c>
      <c r="Z48" s="37">
        <v>0</v>
      </c>
      <c r="AA48" s="37">
        <v>0</v>
      </c>
      <c r="AB48" s="37">
        <v>0</v>
      </c>
      <c r="AC48" s="37">
        <v>0</v>
      </c>
      <c r="AD48" s="37">
        <v>0</v>
      </c>
      <c r="AE48" s="37">
        <v>0</v>
      </c>
      <c r="AF48" s="37">
        <v>0</v>
      </c>
      <c r="AG48" s="37">
        <v>0</v>
      </c>
      <c r="AH48" s="37">
        <v>0</v>
      </c>
      <c r="AI48" s="37">
        <v>0</v>
      </c>
      <c r="AJ48" s="37">
        <v>0</v>
      </c>
      <c r="AK48" s="37">
        <v>0</v>
      </c>
      <c r="AL48" s="37">
        <v>0</v>
      </c>
      <c r="AM48" s="37">
        <v>0</v>
      </c>
      <c r="AN48" s="37">
        <v>0</v>
      </c>
      <c r="AO48" s="37">
        <v>0</v>
      </c>
      <c r="AP48" s="37">
        <v>0</v>
      </c>
      <c r="AQ48" s="37">
        <v>0</v>
      </c>
      <c r="AR48" s="37">
        <v>0</v>
      </c>
      <c r="AS48" s="37">
        <v>0</v>
      </c>
      <c r="AT48" s="37">
        <v>0</v>
      </c>
      <c r="AU48" s="37">
        <v>0</v>
      </c>
      <c r="AV48" s="37">
        <v>0</v>
      </c>
      <c r="AW48" s="37">
        <v>0</v>
      </c>
      <c r="AX48" s="37">
        <v>0</v>
      </c>
      <c r="AY48" s="37">
        <v>0</v>
      </c>
      <c r="AZ48" s="37">
        <v>0</v>
      </c>
      <c r="BA48" s="37">
        <v>0</v>
      </c>
      <c r="BB48" s="37">
        <v>0</v>
      </c>
      <c r="BC48" s="37">
        <v>0</v>
      </c>
      <c r="BD48" s="37">
        <v>0</v>
      </c>
      <c r="BE48" s="37">
        <v>0</v>
      </c>
      <c r="BF48" s="37">
        <v>0</v>
      </c>
      <c r="BG48" s="37">
        <v>0</v>
      </c>
      <c r="BH48" s="37">
        <v>0</v>
      </c>
      <c r="BI48" s="37">
        <v>0</v>
      </c>
      <c r="BJ48" s="37">
        <v>0</v>
      </c>
      <c r="BK48" s="37">
        <v>0</v>
      </c>
      <c r="BL48" s="37">
        <v>0</v>
      </c>
      <c r="BM48" s="37">
        <v>0</v>
      </c>
      <c r="BN48" s="37">
        <v>0</v>
      </c>
      <c r="BO48" s="37">
        <v>0</v>
      </c>
      <c r="BP48" s="37">
        <v>0</v>
      </c>
      <c r="BQ48" s="37">
        <v>0</v>
      </c>
      <c r="BR48" s="37">
        <v>0</v>
      </c>
      <c r="BS48" s="37">
        <v>0</v>
      </c>
      <c r="BT48" s="37">
        <v>0</v>
      </c>
      <c r="BU48" s="37">
        <v>0</v>
      </c>
      <c r="BV48" s="37">
        <v>0</v>
      </c>
      <c r="BW48" s="37">
        <v>0</v>
      </c>
      <c r="BX48" s="37">
        <v>0</v>
      </c>
      <c r="BY48" s="37">
        <v>0</v>
      </c>
      <c r="BZ48" s="37">
        <v>0</v>
      </c>
      <c r="CA48" s="37">
        <v>0</v>
      </c>
      <c r="CB48" s="37">
        <v>0</v>
      </c>
      <c r="CC48" s="37">
        <v>0</v>
      </c>
      <c r="CD48" s="37">
        <v>0</v>
      </c>
      <c r="CE48" s="37">
        <v>0</v>
      </c>
      <c r="CF48" s="37">
        <v>0</v>
      </c>
      <c r="CG48" s="37">
        <v>0</v>
      </c>
      <c r="CH48" s="37">
        <v>0</v>
      </c>
      <c r="CI48" s="37">
        <v>0</v>
      </c>
      <c r="CJ48" s="37">
        <v>0</v>
      </c>
      <c r="CK48" s="37">
        <v>0</v>
      </c>
      <c r="CL48" s="37">
        <v>0</v>
      </c>
      <c r="CM48" s="37">
        <v>0</v>
      </c>
      <c r="CN48" s="37">
        <v>0</v>
      </c>
      <c r="CO48" s="37">
        <v>0</v>
      </c>
      <c r="CP48" s="37">
        <v>0</v>
      </c>
      <c r="CQ48" s="37">
        <v>0</v>
      </c>
      <c r="CR48" s="37">
        <v>0</v>
      </c>
      <c r="CS48" s="37">
        <v>0</v>
      </c>
      <c r="CT48" s="37">
        <v>0</v>
      </c>
      <c r="CU48" s="37">
        <v>0</v>
      </c>
      <c r="CV48" s="37">
        <v>0</v>
      </c>
      <c r="CW48" s="37">
        <v>0</v>
      </c>
      <c r="CX48" s="37">
        <v>0</v>
      </c>
      <c r="CY48" s="37">
        <v>0</v>
      </c>
      <c r="CZ48" s="37">
        <v>0</v>
      </c>
      <c r="DA48" s="37">
        <v>0</v>
      </c>
      <c r="DB48" s="37">
        <v>0</v>
      </c>
      <c r="DC48" s="37">
        <v>0</v>
      </c>
      <c r="DE48" s="45">
        <f t="shared" si="31"/>
        <v>0</v>
      </c>
      <c r="DF48" s="45">
        <f t="shared" si="17"/>
        <v>0</v>
      </c>
      <c r="DG48">
        <f t="shared" si="30"/>
        <v>21</v>
      </c>
      <c r="DH48">
        <v>0</v>
      </c>
    </row>
    <row r="49" spans="1:112" ht="14.4">
      <c r="A49" s="123">
        <v>37</v>
      </c>
      <c r="B49" s="5" t="str">
        <f>$B$45&amp;"4."</f>
        <v>E.1.4.</v>
      </c>
      <c r="C49" s="163" t="s">
        <v>41</v>
      </c>
      <c r="D49" s="6"/>
      <c r="E49" s="191">
        <v>0.21</v>
      </c>
      <c r="F49" s="34">
        <f>H49+NPV(FD,I49:INDEX(I49:DC49,PAL))</f>
        <v>0</v>
      </c>
      <c r="G49" s="34">
        <f>SUMIF($H$5:$DC$5,"&lt;="&amp;PAL,$H49:$DC49)</f>
        <v>0</v>
      </c>
      <c r="H49" s="37">
        <v>0</v>
      </c>
      <c r="I49" s="37">
        <v>0</v>
      </c>
      <c r="J49" s="37">
        <v>0</v>
      </c>
      <c r="K49" s="37">
        <v>0</v>
      </c>
      <c r="L49" s="37">
        <v>0</v>
      </c>
      <c r="M49" s="37">
        <v>0</v>
      </c>
      <c r="N49" s="37">
        <v>0</v>
      </c>
      <c r="O49" s="37">
        <v>0</v>
      </c>
      <c r="P49" s="37">
        <v>0</v>
      </c>
      <c r="Q49" s="37">
        <v>0</v>
      </c>
      <c r="R49" s="37">
        <v>0</v>
      </c>
      <c r="S49" s="37">
        <v>0</v>
      </c>
      <c r="T49" s="37">
        <v>0</v>
      </c>
      <c r="U49" s="37">
        <v>0</v>
      </c>
      <c r="V49" s="37">
        <v>0</v>
      </c>
      <c r="W49" s="37">
        <v>0</v>
      </c>
      <c r="X49" s="37">
        <v>0</v>
      </c>
      <c r="Y49" s="37">
        <v>0</v>
      </c>
      <c r="Z49" s="37">
        <v>0</v>
      </c>
      <c r="AA49" s="37">
        <v>0</v>
      </c>
      <c r="AB49" s="37">
        <v>0</v>
      </c>
      <c r="AC49" s="37">
        <v>0</v>
      </c>
      <c r="AD49" s="37">
        <v>0</v>
      </c>
      <c r="AE49" s="37">
        <v>0</v>
      </c>
      <c r="AF49" s="37">
        <v>0</v>
      </c>
      <c r="AG49" s="37">
        <v>0</v>
      </c>
      <c r="AH49" s="37">
        <v>0</v>
      </c>
      <c r="AI49" s="37">
        <v>0</v>
      </c>
      <c r="AJ49" s="37">
        <v>0</v>
      </c>
      <c r="AK49" s="37">
        <v>0</v>
      </c>
      <c r="AL49" s="37">
        <v>0</v>
      </c>
      <c r="AM49" s="37">
        <v>0</v>
      </c>
      <c r="AN49" s="37">
        <v>0</v>
      </c>
      <c r="AO49" s="37">
        <v>0</v>
      </c>
      <c r="AP49" s="37">
        <v>0</v>
      </c>
      <c r="AQ49" s="37">
        <v>0</v>
      </c>
      <c r="AR49" s="37">
        <v>0</v>
      </c>
      <c r="AS49" s="37">
        <v>0</v>
      </c>
      <c r="AT49" s="37">
        <v>0</v>
      </c>
      <c r="AU49" s="37">
        <v>0</v>
      </c>
      <c r="AV49" s="37">
        <v>0</v>
      </c>
      <c r="AW49" s="37">
        <v>0</v>
      </c>
      <c r="AX49" s="37">
        <v>0</v>
      </c>
      <c r="AY49" s="37">
        <v>0</v>
      </c>
      <c r="AZ49" s="37">
        <v>0</v>
      </c>
      <c r="BA49" s="37">
        <v>0</v>
      </c>
      <c r="BB49" s="37">
        <v>0</v>
      </c>
      <c r="BC49" s="37">
        <v>0</v>
      </c>
      <c r="BD49" s="37">
        <v>0</v>
      </c>
      <c r="BE49" s="37">
        <v>0</v>
      </c>
      <c r="BF49" s="37">
        <v>0</v>
      </c>
      <c r="BG49" s="37">
        <v>0</v>
      </c>
      <c r="BH49" s="37">
        <v>0</v>
      </c>
      <c r="BI49" s="37">
        <v>0</v>
      </c>
      <c r="BJ49" s="37">
        <v>0</v>
      </c>
      <c r="BK49" s="37">
        <v>0</v>
      </c>
      <c r="BL49" s="37">
        <v>0</v>
      </c>
      <c r="BM49" s="37">
        <v>0</v>
      </c>
      <c r="BN49" s="37">
        <v>0</v>
      </c>
      <c r="BO49" s="37">
        <v>0</v>
      </c>
      <c r="BP49" s="37">
        <v>0</v>
      </c>
      <c r="BQ49" s="37">
        <v>0</v>
      </c>
      <c r="BR49" s="37">
        <v>0</v>
      </c>
      <c r="BS49" s="37">
        <v>0</v>
      </c>
      <c r="BT49" s="37">
        <v>0</v>
      </c>
      <c r="BU49" s="37">
        <v>0</v>
      </c>
      <c r="BV49" s="37">
        <v>0</v>
      </c>
      <c r="BW49" s="37">
        <v>0</v>
      </c>
      <c r="BX49" s="37">
        <v>0</v>
      </c>
      <c r="BY49" s="37">
        <v>0</v>
      </c>
      <c r="BZ49" s="37">
        <v>0</v>
      </c>
      <c r="CA49" s="37">
        <v>0</v>
      </c>
      <c r="CB49" s="37">
        <v>0</v>
      </c>
      <c r="CC49" s="37">
        <v>0</v>
      </c>
      <c r="CD49" s="37">
        <v>0</v>
      </c>
      <c r="CE49" s="37">
        <v>0</v>
      </c>
      <c r="CF49" s="37">
        <v>0</v>
      </c>
      <c r="CG49" s="37">
        <v>0</v>
      </c>
      <c r="CH49" s="37">
        <v>0</v>
      </c>
      <c r="CI49" s="37">
        <v>0</v>
      </c>
      <c r="CJ49" s="37">
        <v>0</v>
      </c>
      <c r="CK49" s="37">
        <v>0</v>
      </c>
      <c r="CL49" s="37">
        <v>0</v>
      </c>
      <c r="CM49" s="37">
        <v>0</v>
      </c>
      <c r="CN49" s="37">
        <v>0</v>
      </c>
      <c r="CO49" s="37">
        <v>0</v>
      </c>
      <c r="CP49" s="37">
        <v>0</v>
      </c>
      <c r="CQ49" s="37">
        <v>0</v>
      </c>
      <c r="CR49" s="37">
        <v>0</v>
      </c>
      <c r="CS49" s="37">
        <v>0</v>
      </c>
      <c r="CT49" s="37">
        <v>0</v>
      </c>
      <c r="CU49" s="37">
        <v>0</v>
      </c>
      <c r="CV49" s="37">
        <v>0</v>
      </c>
      <c r="CW49" s="37">
        <v>0</v>
      </c>
      <c r="CX49" s="37">
        <v>0</v>
      </c>
      <c r="CY49" s="37">
        <v>0</v>
      </c>
      <c r="CZ49" s="37">
        <v>0</v>
      </c>
      <c r="DA49" s="37">
        <v>0</v>
      </c>
      <c r="DB49" s="37">
        <v>0</v>
      </c>
      <c r="DC49" s="37">
        <v>0</v>
      </c>
      <c r="DE49" s="45">
        <f t="shared" si="31"/>
        <v>0</v>
      </c>
      <c r="DF49" s="45">
        <f t="shared" si="17"/>
        <v>0</v>
      </c>
      <c r="DG49">
        <f t="shared" si="30"/>
        <v>21</v>
      </c>
      <c r="DH49">
        <v>0</v>
      </c>
    </row>
    <row r="50" spans="1:112" ht="14.4">
      <c r="A50" s="123">
        <v>38</v>
      </c>
      <c r="B50" s="5" t="str">
        <f>$B$45&amp;"5."</f>
        <v>E.1.5.</v>
      </c>
      <c r="C50" s="163" t="s">
        <v>41</v>
      </c>
      <c r="D50" s="6"/>
      <c r="E50" s="191">
        <v>0.21</v>
      </c>
      <c r="F50" s="34">
        <f>H50+NPV(FD,I50:INDEX(I50:DC50,PAL))</f>
        <v>0</v>
      </c>
      <c r="G50" s="34">
        <f>SUMIF($H$5:$DC$5,"&lt;="&amp;PAL,$H50:$DC50)</f>
        <v>0</v>
      </c>
      <c r="H50" s="37">
        <v>0</v>
      </c>
      <c r="I50" s="37">
        <v>0</v>
      </c>
      <c r="J50" s="37">
        <v>0</v>
      </c>
      <c r="K50" s="37">
        <v>0</v>
      </c>
      <c r="L50" s="37">
        <v>0</v>
      </c>
      <c r="M50" s="37">
        <v>0</v>
      </c>
      <c r="N50" s="37">
        <v>0</v>
      </c>
      <c r="O50" s="37">
        <v>0</v>
      </c>
      <c r="P50" s="37">
        <v>0</v>
      </c>
      <c r="Q50" s="37">
        <v>0</v>
      </c>
      <c r="R50" s="37">
        <v>0</v>
      </c>
      <c r="S50" s="37">
        <v>0</v>
      </c>
      <c r="T50" s="37">
        <v>0</v>
      </c>
      <c r="U50" s="37">
        <v>0</v>
      </c>
      <c r="V50" s="37">
        <v>0</v>
      </c>
      <c r="W50" s="37">
        <v>0</v>
      </c>
      <c r="X50" s="37">
        <v>0</v>
      </c>
      <c r="Y50" s="37">
        <v>0</v>
      </c>
      <c r="Z50" s="37">
        <v>0</v>
      </c>
      <c r="AA50" s="37">
        <v>0</v>
      </c>
      <c r="AB50" s="37">
        <v>0</v>
      </c>
      <c r="AC50" s="37">
        <v>0</v>
      </c>
      <c r="AD50" s="37">
        <v>0</v>
      </c>
      <c r="AE50" s="37">
        <v>0</v>
      </c>
      <c r="AF50" s="37">
        <v>0</v>
      </c>
      <c r="AG50" s="37">
        <v>0</v>
      </c>
      <c r="AH50" s="37">
        <v>0</v>
      </c>
      <c r="AI50" s="37">
        <v>0</v>
      </c>
      <c r="AJ50" s="37">
        <v>0</v>
      </c>
      <c r="AK50" s="37">
        <v>0</v>
      </c>
      <c r="AL50" s="37">
        <v>0</v>
      </c>
      <c r="AM50" s="37">
        <v>0</v>
      </c>
      <c r="AN50" s="37">
        <v>0</v>
      </c>
      <c r="AO50" s="37">
        <v>0</v>
      </c>
      <c r="AP50" s="37">
        <v>0</v>
      </c>
      <c r="AQ50" s="37">
        <v>0</v>
      </c>
      <c r="AR50" s="37">
        <v>0</v>
      </c>
      <c r="AS50" s="37">
        <v>0</v>
      </c>
      <c r="AT50" s="37">
        <v>0</v>
      </c>
      <c r="AU50" s="37">
        <v>0</v>
      </c>
      <c r="AV50" s="37">
        <v>0</v>
      </c>
      <c r="AW50" s="37">
        <v>0</v>
      </c>
      <c r="AX50" s="37">
        <v>0</v>
      </c>
      <c r="AY50" s="37">
        <v>0</v>
      </c>
      <c r="AZ50" s="37">
        <v>0</v>
      </c>
      <c r="BA50" s="37">
        <v>0</v>
      </c>
      <c r="BB50" s="37">
        <v>0</v>
      </c>
      <c r="BC50" s="37">
        <v>0</v>
      </c>
      <c r="BD50" s="37">
        <v>0</v>
      </c>
      <c r="BE50" s="37">
        <v>0</v>
      </c>
      <c r="BF50" s="37">
        <v>0</v>
      </c>
      <c r="BG50" s="37">
        <v>0</v>
      </c>
      <c r="BH50" s="37">
        <v>0</v>
      </c>
      <c r="BI50" s="37">
        <v>0</v>
      </c>
      <c r="BJ50" s="37">
        <v>0</v>
      </c>
      <c r="BK50" s="37">
        <v>0</v>
      </c>
      <c r="BL50" s="37">
        <v>0</v>
      </c>
      <c r="BM50" s="37">
        <v>0</v>
      </c>
      <c r="BN50" s="37">
        <v>0</v>
      </c>
      <c r="BO50" s="37">
        <v>0</v>
      </c>
      <c r="BP50" s="37">
        <v>0</v>
      </c>
      <c r="BQ50" s="37">
        <v>0</v>
      </c>
      <c r="BR50" s="37">
        <v>0</v>
      </c>
      <c r="BS50" s="37">
        <v>0</v>
      </c>
      <c r="BT50" s="37">
        <v>0</v>
      </c>
      <c r="BU50" s="37">
        <v>0</v>
      </c>
      <c r="BV50" s="37">
        <v>0</v>
      </c>
      <c r="BW50" s="37">
        <v>0</v>
      </c>
      <c r="BX50" s="37">
        <v>0</v>
      </c>
      <c r="BY50" s="37">
        <v>0</v>
      </c>
      <c r="BZ50" s="37">
        <v>0</v>
      </c>
      <c r="CA50" s="37">
        <v>0</v>
      </c>
      <c r="CB50" s="37">
        <v>0</v>
      </c>
      <c r="CC50" s="37">
        <v>0</v>
      </c>
      <c r="CD50" s="37">
        <v>0</v>
      </c>
      <c r="CE50" s="37">
        <v>0</v>
      </c>
      <c r="CF50" s="37">
        <v>0</v>
      </c>
      <c r="CG50" s="37">
        <v>0</v>
      </c>
      <c r="CH50" s="37">
        <v>0</v>
      </c>
      <c r="CI50" s="37">
        <v>0</v>
      </c>
      <c r="CJ50" s="37">
        <v>0</v>
      </c>
      <c r="CK50" s="37">
        <v>0</v>
      </c>
      <c r="CL50" s="37">
        <v>0</v>
      </c>
      <c r="CM50" s="37">
        <v>0</v>
      </c>
      <c r="CN50" s="37">
        <v>0</v>
      </c>
      <c r="CO50" s="37">
        <v>0</v>
      </c>
      <c r="CP50" s="37">
        <v>0</v>
      </c>
      <c r="CQ50" s="37">
        <v>0</v>
      </c>
      <c r="CR50" s="37">
        <v>0</v>
      </c>
      <c r="CS50" s="37">
        <v>0</v>
      </c>
      <c r="CT50" s="37">
        <v>0</v>
      </c>
      <c r="CU50" s="37">
        <v>0</v>
      </c>
      <c r="CV50" s="37">
        <v>0</v>
      </c>
      <c r="CW50" s="37">
        <v>0</v>
      </c>
      <c r="CX50" s="37">
        <v>0</v>
      </c>
      <c r="CY50" s="37">
        <v>0</v>
      </c>
      <c r="CZ50" s="37">
        <v>0</v>
      </c>
      <c r="DA50" s="37">
        <v>0</v>
      </c>
      <c r="DB50" s="37">
        <v>0</v>
      </c>
      <c r="DC50" s="37">
        <v>0</v>
      </c>
      <c r="DE50" s="45">
        <f t="shared" si="31"/>
        <v>0</v>
      </c>
      <c r="DF50" s="45">
        <f t="shared" si="17"/>
        <v>0</v>
      </c>
      <c r="DG50">
        <f t="shared" si="30"/>
        <v>21</v>
      </c>
      <c r="DH50">
        <v>0</v>
      </c>
    </row>
    <row r="51" spans="1:112" ht="14.4">
      <c r="A51" s="123">
        <v>39</v>
      </c>
      <c r="B51" s="5" t="str">
        <f>$B$45&amp;"6."</f>
        <v>E.1.6.</v>
      </c>
      <c r="C51" s="163" t="s">
        <v>41</v>
      </c>
      <c r="D51" s="6"/>
      <c r="E51" s="191">
        <v>0.21</v>
      </c>
      <c r="F51" s="34">
        <f>H51+NPV(FD,I51:INDEX(I51:DC51,PAL))</f>
        <v>0</v>
      </c>
      <c r="G51" s="34">
        <f>SUMIF($H$5:$DC$5,"&lt;="&amp;PAL,$H51:$DC51)</f>
        <v>0</v>
      </c>
      <c r="H51" s="37">
        <v>0</v>
      </c>
      <c r="I51" s="37">
        <v>0</v>
      </c>
      <c r="J51" s="37">
        <v>0</v>
      </c>
      <c r="K51" s="37">
        <v>0</v>
      </c>
      <c r="L51" s="37">
        <v>0</v>
      </c>
      <c r="M51" s="37">
        <v>0</v>
      </c>
      <c r="N51" s="37">
        <v>0</v>
      </c>
      <c r="O51" s="37">
        <v>0</v>
      </c>
      <c r="P51" s="37">
        <v>0</v>
      </c>
      <c r="Q51" s="37">
        <v>0</v>
      </c>
      <c r="R51" s="37">
        <v>0</v>
      </c>
      <c r="S51" s="37">
        <v>0</v>
      </c>
      <c r="T51" s="37">
        <v>0</v>
      </c>
      <c r="U51" s="37">
        <v>0</v>
      </c>
      <c r="V51" s="37">
        <v>0</v>
      </c>
      <c r="W51" s="37">
        <v>0</v>
      </c>
      <c r="X51" s="37">
        <v>0</v>
      </c>
      <c r="Y51" s="37">
        <v>0</v>
      </c>
      <c r="Z51" s="37">
        <v>0</v>
      </c>
      <c r="AA51" s="37">
        <v>0</v>
      </c>
      <c r="AB51" s="37">
        <v>0</v>
      </c>
      <c r="AC51" s="37">
        <v>0</v>
      </c>
      <c r="AD51" s="37">
        <v>0</v>
      </c>
      <c r="AE51" s="37">
        <v>0</v>
      </c>
      <c r="AF51" s="37">
        <v>0</v>
      </c>
      <c r="AG51" s="37">
        <v>0</v>
      </c>
      <c r="AH51" s="37">
        <v>0</v>
      </c>
      <c r="AI51" s="37">
        <v>0</v>
      </c>
      <c r="AJ51" s="37">
        <v>0</v>
      </c>
      <c r="AK51" s="37">
        <v>0</v>
      </c>
      <c r="AL51" s="37">
        <v>0</v>
      </c>
      <c r="AM51" s="37">
        <v>0</v>
      </c>
      <c r="AN51" s="37">
        <v>0</v>
      </c>
      <c r="AO51" s="37">
        <v>0</v>
      </c>
      <c r="AP51" s="37">
        <v>0</v>
      </c>
      <c r="AQ51" s="37">
        <v>0</v>
      </c>
      <c r="AR51" s="37">
        <v>0</v>
      </c>
      <c r="AS51" s="37">
        <v>0</v>
      </c>
      <c r="AT51" s="37">
        <v>0</v>
      </c>
      <c r="AU51" s="37">
        <v>0</v>
      </c>
      <c r="AV51" s="37">
        <v>0</v>
      </c>
      <c r="AW51" s="37">
        <v>0</v>
      </c>
      <c r="AX51" s="37">
        <v>0</v>
      </c>
      <c r="AY51" s="37">
        <v>0</v>
      </c>
      <c r="AZ51" s="37">
        <v>0</v>
      </c>
      <c r="BA51" s="37">
        <v>0</v>
      </c>
      <c r="BB51" s="37">
        <v>0</v>
      </c>
      <c r="BC51" s="37">
        <v>0</v>
      </c>
      <c r="BD51" s="37">
        <v>0</v>
      </c>
      <c r="BE51" s="37">
        <v>0</v>
      </c>
      <c r="BF51" s="37">
        <v>0</v>
      </c>
      <c r="BG51" s="37">
        <v>0</v>
      </c>
      <c r="BH51" s="37">
        <v>0</v>
      </c>
      <c r="BI51" s="37">
        <v>0</v>
      </c>
      <c r="BJ51" s="37">
        <v>0</v>
      </c>
      <c r="BK51" s="37">
        <v>0</v>
      </c>
      <c r="BL51" s="37">
        <v>0</v>
      </c>
      <c r="BM51" s="37">
        <v>0</v>
      </c>
      <c r="BN51" s="37">
        <v>0</v>
      </c>
      <c r="BO51" s="37">
        <v>0</v>
      </c>
      <c r="BP51" s="37">
        <v>0</v>
      </c>
      <c r="BQ51" s="37">
        <v>0</v>
      </c>
      <c r="BR51" s="37">
        <v>0</v>
      </c>
      <c r="BS51" s="37">
        <v>0</v>
      </c>
      <c r="BT51" s="37">
        <v>0</v>
      </c>
      <c r="BU51" s="37">
        <v>0</v>
      </c>
      <c r="BV51" s="37">
        <v>0</v>
      </c>
      <c r="BW51" s="37">
        <v>0</v>
      </c>
      <c r="BX51" s="37">
        <v>0</v>
      </c>
      <c r="BY51" s="37">
        <v>0</v>
      </c>
      <c r="BZ51" s="37">
        <v>0</v>
      </c>
      <c r="CA51" s="37">
        <v>0</v>
      </c>
      <c r="CB51" s="37">
        <v>0</v>
      </c>
      <c r="CC51" s="37">
        <v>0</v>
      </c>
      <c r="CD51" s="37">
        <v>0</v>
      </c>
      <c r="CE51" s="37">
        <v>0</v>
      </c>
      <c r="CF51" s="37">
        <v>0</v>
      </c>
      <c r="CG51" s="37">
        <v>0</v>
      </c>
      <c r="CH51" s="37">
        <v>0</v>
      </c>
      <c r="CI51" s="37">
        <v>0</v>
      </c>
      <c r="CJ51" s="37">
        <v>0</v>
      </c>
      <c r="CK51" s="37">
        <v>0</v>
      </c>
      <c r="CL51" s="37">
        <v>0</v>
      </c>
      <c r="CM51" s="37">
        <v>0</v>
      </c>
      <c r="CN51" s="37">
        <v>0</v>
      </c>
      <c r="CO51" s="37">
        <v>0</v>
      </c>
      <c r="CP51" s="37">
        <v>0</v>
      </c>
      <c r="CQ51" s="37">
        <v>0</v>
      </c>
      <c r="CR51" s="37">
        <v>0</v>
      </c>
      <c r="CS51" s="37">
        <v>0</v>
      </c>
      <c r="CT51" s="37">
        <v>0</v>
      </c>
      <c r="CU51" s="37">
        <v>0</v>
      </c>
      <c r="CV51" s="37">
        <v>0</v>
      </c>
      <c r="CW51" s="37">
        <v>0</v>
      </c>
      <c r="CX51" s="37">
        <v>0</v>
      </c>
      <c r="CY51" s="37">
        <v>0</v>
      </c>
      <c r="CZ51" s="37">
        <v>0</v>
      </c>
      <c r="DA51" s="37">
        <v>0</v>
      </c>
      <c r="DB51" s="37">
        <v>0</v>
      </c>
      <c r="DC51" s="37">
        <v>0</v>
      </c>
      <c r="DE51" s="45">
        <f t="shared" si="31"/>
        <v>0</v>
      </c>
      <c r="DF51" s="45">
        <f t="shared" si="17"/>
        <v>0</v>
      </c>
      <c r="DG51">
        <f t="shared" si="30"/>
        <v>21</v>
      </c>
      <c r="DH51">
        <v>0</v>
      </c>
    </row>
    <row r="52" spans="1:112" ht="14.4">
      <c r="A52" s="123">
        <v>40</v>
      </c>
      <c r="B52" s="5" t="str">
        <f>$B$45&amp;"7."</f>
        <v>E.1.7.</v>
      </c>
      <c r="C52" s="163" t="s">
        <v>41</v>
      </c>
      <c r="D52" s="6"/>
      <c r="E52" s="191">
        <v>0.21</v>
      </c>
      <c r="F52" s="34">
        <f>H52+NPV(FD,I52:INDEX(I52:DC52,PAL))</f>
        <v>0</v>
      </c>
      <c r="G52" s="34">
        <f>SUMIF($H$5:$DC$5,"&lt;="&amp;PAL,$H52:$DC52)</f>
        <v>0</v>
      </c>
      <c r="H52" s="37">
        <v>0</v>
      </c>
      <c r="I52" s="37">
        <v>0</v>
      </c>
      <c r="J52" s="37">
        <v>0</v>
      </c>
      <c r="K52" s="37">
        <v>0</v>
      </c>
      <c r="L52" s="37">
        <v>0</v>
      </c>
      <c r="M52" s="37">
        <v>0</v>
      </c>
      <c r="N52" s="37">
        <v>0</v>
      </c>
      <c r="O52" s="37">
        <v>0</v>
      </c>
      <c r="P52" s="37">
        <v>0</v>
      </c>
      <c r="Q52" s="37">
        <v>0</v>
      </c>
      <c r="R52" s="37">
        <v>0</v>
      </c>
      <c r="S52" s="37">
        <v>0</v>
      </c>
      <c r="T52" s="37">
        <v>0</v>
      </c>
      <c r="U52" s="37">
        <v>0</v>
      </c>
      <c r="V52" s="37">
        <v>0</v>
      </c>
      <c r="W52" s="37">
        <v>0</v>
      </c>
      <c r="X52" s="37">
        <v>0</v>
      </c>
      <c r="Y52" s="37">
        <v>0</v>
      </c>
      <c r="Z52" s="37">
        <v>0</v>
      </c>
      <c r="AA52" s="37">
        <v>0</v>
      </c>
      <c r="AB52" s="37">
        <v>0</v>
      </c>
      <c r="AC52" s="37">
        <v>0</v>
      </c>
      <c r="AD52" s="37">
        <v>0</v>
      </c>
      <c r="AE52" s="37">
        <v>0</v>
      </c>
      <c r="AF52" s="37">
        <v>0</v>
      </c>
      <c r="AG52" s="37">
        <v>0</v>
      </c>
      <c r="AH52" s="37">
        <v>0</v>
      </c>
      <c r="AI52" s="37">
        <v>0</v>
      </c>
      <c r="AJ52" s="37">
        <v>0</v>
      </c>
      <c r="AK52" s="37">
        <v>0</v>
      </c>
      <c r="AL52" s="37">
        <v>0</v>
      </c>
      <c r="AM52" s="37">
        <v>0</v>
      </c>
      <c r="AN52" s="37">
        <v>0</v>
      </c>
      <c r="AO52" s="37">
        <v>0</v>
      </c>
      <c r="AP52" s="37">
        <v>0</v>
      </c>
      <c r="AQ52" s="37">
        <v>0</v>
      </c>
      <c r="AR52" s="37">
        <v>0</v>
      </c>
      <c r="AS52" s="37">
        <v>0</v>
      </c>
      <c r="AT52" s="37">
        <v>0</v>
      </c>
      <c r="AU52" s="37">
        <v>0</v>
      </c>
      <c r="AV52" s="37">
        <v>0</v>
      </c>
      <c r="AW52" s="37">
        <v>0</v>
      </c>
      <c r="AX52" s="37">
        <v>0</v>
      </c>
      <c r="AY52" s="37">
        <v>0</v>
      </c>
      <c r="AZ52" s="37">
        <v>0</v>
      </c>
      <c r="BA52" s="37">
        <v>0</v>
      </c>
      <c r="BB52" s="37">
        <v>0</v>
      </c>
      <c r="BC52" s="37">
        <v>0</v>
      </c>
      <c r="BD52" s="37">
        <v>0</v>
      </c>
      <c r="BE52" s="37">
        <v>0</v>
      </c>
      <c r="BF52" s="37">
        <v>0</v>
      </c>
      <c r="BG52" s="37">
        <v>0</v>
      </c>
      <c r="BH52" s="37">
        <v>0</v>
      </c>
      <c r="BI52" s="37">
        <v>0</v>
      </c>
      <c r="BJ52" s="37">
        <v>0</v>
      </c>
      <c r="BK52" s="37">
        <v>0</v>
      </c>
      <c r="BL52" s="37">
        <v>0</v>
      </c>
      <c r="BM52" s="37">
        <v>0</v>
      </c>
      <c r="BN52" s="37">
        <v>0</v>
      </c>
      <c r="BO52" s="37">
        <v>0</v>
      </c>
      <c r="BP52" s="37">
        <v>0</v>
      </c>
      <c r="BQ52" s="37">
        <v>0</v>
      </c>
      <c r="BR52" s="37">
        <v>0</v>
      </c>
      <c r="BS52" s="37">
        <v>0</v>
      </c>
      <c r="BT52" s="37">
        <v>0</v>
      </c>
      <c r="BU52" s="37">
        <v>0</v>
      </c>
      <c r="BV52" s="37">
        <v>0</v>
      </c>
      <c r="BW52" s="37">
        <v>0</v>
      </c>
      <c r="BX52" s="37">
        <v>0</v>
      </c>
      <c r="BY52" s="37">
        <v>0</v>
      </c>
      <c r="BZ52" s="37">
        <v>0</v>
      </c>
      <c r="CA52" s="37">
        <v>0</v>
      </c>
      <c r="CB52" s="37">
        <v>0</v>
      </c>
      <c r="CC52" s="37">
        <v>0</v>
      </c>
      <c r="CD52" s="37">
        <v>0</v>
      </c>
      <c r="CE52" s="37">
        <v>0</v>
      </c>
      <c r="CF52" s="37">
        <v>0</v>
      </c>
      <c r="CG52" s="37">
        <v>0</v>
      </c>
      <c r="CH52" s="37">
        <v>0</v>
      </c>
      <c r="CI52" s="37">
        <v>0</v>
      </c>
      <c r="CJ52" s="37">
        <v>0</v>
      </c>
      <c r="CK52" s="37">
        <v>0</v>
      </c>
      <c r="CL52" s="37">
        <v>0</v>
      </c>
      <c r="CM52" s="37">
        <v>0</v>
      </c>
      <c r="CN52" s="37">
        <v>0</v>
      </c>
      <c r="CO52" s="37">
        <v>0</v>
      </c>
      <c r="CP52" s="37">
        <v>0</v>
      </c>
      <c r="CQ52" s="37">
        <v>0</v>
      </c>
      <c r="CR52" s="37">
        <v>0</v>
      </c>
      <c r="CS52" s="37">
        <v>0</v>
      </c>
      <c r="CT52" s="37">
        <v>0</v>
      </c>
      <c r="CU52" s="37">
        <v>0</v>
      </c>
      <c r="CV52" s="37">
        <v>0</v>
      </c>
      <c r="CW52" s="37">
        <v>0</v>
      </c>
      <c r="CX52" s="37">
        <v>0</v>
      </c>
      <c r="CY52" s="37">
        <v>0</v>
      </c>
      <c r="CZ52" s="37">
        <v>0</v>
      </c>
      <c r="DA52" s="37">
        <v>0</v>
      </c>
      <c r="DB52" s="37">
        <v>0</v>
      </c>
      <c r="DC52" s="37">
        <v>0</v>
      </c>
      <c r="DE52" s="45">
        <f t="shared" si="31"/>
        <v>0</v>
      </c>
      <c r="DF52" s="45">
        <f t="shared" si="17"/>
        <v>0</v>
      </c>
      <c r="DG52">
        <f t="shared" si="30"/>
        <v>21</v>
      </c>
      <c r="DH52">
        <v>0</v>
      </c>
    </row>
    <row r="53" spans="1:112" ht="14.4">
      <c r="A53" s="123">
        <v>41</v>
      </c>
      <c r="B53" s="5" t="str">
        <f>$B$45&amp;"8."</f>
        <v>E.1.8.</v>
      </c>
      <c r="C53" s="163" t="s">
        <v>41</v>
      </c>
      <c r="D53" s="6"/>
      <c r="E53" s="191">
        <v>0.21</v>
      </c>
      <c r="F53" s="34">
        <f>H53+NPV(FD,I53:INDEX(I53:DC53,PAL))</f>
        <v>0</v>
      </c>
      <c r="G53" s="34">
        <f>SUMIF($H$5:$DC$5,"&lt;="&amp;PAL,$H53:$DC53)</f>
        <v>0</v>
      </c>
      <c r="H53" s="37">
        <v>0</v>
      </c>
      <c r="I53" s="37">
        <v>0</v>
      </c>
      <c r="J53" s="37">
        <v>0</v>
      </c>
      <c r="K53" s="37">
        <v>0</v>
      </c>
      <c r="L53" s="37">
        <v>0</v>
      </c>
      <c r="M53" s="37">
        <v>0</v>
      </c>
      <c r="N53" s="37">
        <v>0</v>
      </c>
      <c r="O53" s="37">
        <v>0</v>
      </c>
      <c r="P53" s="37">
        <v>0</v>
      </c>
      <c r="Q53" s="37">
        <v>0</v>
      </c>
      <c r="R53" s="37">
        <v>0</v>
      </c>
      <c r="S53" s="37">
        <v>0</v>
      </c>
      <c r="T53" s="37">
        <v>0</v>
      </c>
      <c r="U53" s="37">
        <v>0</v>
      </c>
      <c r="V53" s="37">
        <v>0</v>
      </c>
      <c r="W53" s="37">
        <v>0</v>
      </c>
      <c r="X53" s="37">
        <v>0</v>
      </c>
      <c r="Y53" s="37">
        <v>0</v>
      </c>
      <c r="Z53" s="37">
        <v>0</v>
      </c>
      <c r="AA53" s="37">
        <v>0</v>
      </c>
      <c r="AB53" s="37">
        <v>0</v>
      </c>
      <c r="AC53" s="37">
        <v>0</v>
      </c>
      <c r="AD53" s="37">
        <v>0</v>
      </c>
      <c r="AE53" s="37">
        <v>0</v>
      </c>
      <c r="AF53" s="37">
        <v>0</v>
      </c>
      <c r="AG53" s="37">
        <v>0</v>
      </c>
      <c r="AH53" s="37">
        <v>0</v>
      </c>
      <c r="AI53" s="37">
        <v>0</v>
      </c>
      <c r="AJ53" s="37">
        <v>0</v>
      </c>
      <c r="AK53" s="37">
        <v>0</v>
      </c>
      <c r="AL53" s="37">
        <v>0</v>
      </c>
      <c r="AM53" s="37">
        <v>0</v>
      </c>
      <c r="AN53" s="37">
        <v>0</v>
      </c>
      <c r="AO53" s="37">
        <v>0</v>
      </c>
      <c r="AP53" s="37">
        <v>0</v>
      </c>
      <c r="AQ53" s="37">
        <v>0</v>
      </c>
      <c r="AR53" s="37">
        <v>0</v>
      </c>
      <c r="AS53" s="37">
        <v>0</v>
      </c>
      <c r="AT53" s="37">
        <v>0</v>
      </c>
      <c r="AU53" s="37">
        <v>0</v>
      </c>
      <c r="AV53" s="37">
        <v>0</v>
      </c>
      <c r="AW53" s="37">
        <v>0</v>
      </c>
      <c r="AX53" s="37">
        <v>0</v>
      </c>
      <c r="AY53" s="37">
        <v>0</v>
      </c>
      <c r="AZ53" s="37">
        <v>0</v>
      </c>
      <c r="BA53" s="37">
        <v>0</v>
      </c>
      <c r="BB53" s="37">
        <v>0</v>
      </c>
      <c r="BC53" s="37">
        <v>0</v>
      </c>
      <c r="BD53" s="37">
        <v>0</v>
      </c>
      <c r="BE53" s="37">
        <v>0</v>
      </c>
      <c r="BF53" s="37">
        <v>0</v>
      </c>
      <c r="BG53" s="37">
        <v>0</v>
      </c>
      <c r="BH53" s="37">
        <v>0</v>
      </c>
      <c r="BI53" s="37">
        <v>0</v>
      </c>
      <c r="BJ53" s="37">
        <v>0</v>
      </c>
      <c r="BK53" s="37">
        <v>0</v>
      </c>
      <c r="BL53" s="37">
        <v>0</v>
      </c>
      <c r="BM53" s="37">
        <v>0</v>
      </c>
      <c r="BN53" s="37">
        <v>0</v>
      </c>
      <c r="BO53" s="37">
        <v>0</v>
      </c>
      <c r="BP53" s="37">
        <v>0</v>
      </c>
      <c r="BQ53" s="37">
        <v>0</v>
      </c>
      <c r="BR53" s="37">
        <v>0</v>
      </c>
      <c r="BS53" s="37">
        <v>0</v>
      </c>
      <c r="BT53" s="37">
        <v>0</v>
      </c>
      <c r="BU53" s="37">
        <v>0</v>
      </c>
      <c r="BV53" s="37">
        <v>0</v>
      </c>
      <c r="BW53" s="37">
        <v>0</v>
      </c>
      <c r="BX53" s="37">
        <v>0</v>
      </c>
      <c r="BY53" s="37">
        <v>0</v>
      </c>
      <c r="BZ53" s="37">
        <v>0</v>
      </c>
      <c r="CA53" s="37">
        <v>0</v>
      </c>
      <c r="CB53" s="37">
        <v>0</v>
      </c>
      <c r="CC53" s="37">
        <v>0</v>
      </c>
      <c r="CD53" s="37">
        <v>0</v>
      </c>
      <c r="CE53" s="37">
        <v>0</v>
      </c>
      <c r="CF53" s="37">
        <v>0</v>
      </c>
      <c r="CG53" s="37">
        <v>0</v>
      </c>
      <c r="CH53" s="37">
        <v>0</v>
      </c>
      <c r="CI53" s="37">
        <v>0</v>
      </c>
      <c r="CJ53" s="37">
        <v>0</v>
      </c>
      <c r="CK53" s="37">
        <v>0</v>
      </c>
      <c r="CL53" s="37">
        <v>0</v>
      </c>
      <c r="CM53" s="37">
        <v>0</v>
      </c>
      <c r="CN53" s="37">
        <v>0</v>
      </c>
      <c r="CO53" s="37">
        <v>0</v>
      </c>
      <c r="CP53" s="37">
        <v>0</v>
      </c>
      <c r="CQ53" s="37">
        <v>0</v>
      </c>
      <c r="CR53" s="37">
        <v>0</v>
      </c>
      <c r="CS53" s="37">
        <v>0</v>
      </c>
      <c r="CT53" s="37">
        <v>0</v>
      </c>
      <c r="CU53" s="37">
        <v>0</v>
      </c>
      <c r="CV53" s="37">
        <v>0</v>
      </c>
      <c r="CW53" s="37">
        <v>0</v>
      </c>
      <c r="CX53" s="37">
        <v>0</v>
      </c>
      <c r="CY53" s="37">
        <v>0</v>
      </c>
      <c r="CZ53" s="37">
        <v>0</v>
      </c>
      <c r="DA53" s="37">
        <v>0</v>
      </c>
      <c r="DB53" s="37">
        <v>0</v>
      </c>
      <c r="DC53" s="37">
        <v>0</v>
      </c>
      <c r="DE53" s="45">
        <f t="shared" si="31"/>
        <v>0</v>
      </c>
      <c r="DF53" s="45">
        <f t="shared" si="17"/>
        <v>0</v>
      </c>
      <c r="DG53">
        <f t="shared" si="30"/>
        <v>21</v>
      </c>
      <c r="DH53">
        <v>0</v>
      </c>
    </row>
    <row r="54" spans="1:112" ht="14.4">
      <c r="A54" s="123">
        <v>42</v>
      </c>
      <c r="B54" s="5" t="str">
        <f>$B$45&amp;"9."</f>
        <v>E.1.9.</v>
      </c>
      <c r="C54" s="17" t="s">
        <v>154</v>
      </c>
      <c r="D54" s="5"/>
      <c r="E54" s="191">
        <v>0.21</v>
      </c>
      <c r="F54" s="34">
        <f>H54+NPV(FD,I54:INDEX(I54:DC54,PAL))</f>
        <v>0</v>
      </c>
      <c r="G54" s="34">
        <f>SUMIF($H$5:$DC$5,"&lt;="&amp;PAL,$H54:$DC54)</f>
        <v>0</v>
      </c>
      <c r="H54" s="164">
        <v>0</v>
      </c>
      <c r="I54" s="164">
        <v>0</v>
      </c>
      <c r="J54" s="164">
        <v>0</v>
      </c>
      <c r="K54" s="164">
        <v>0</v>
      </c>
      <c r="L54" s="164">
        <v>0</v>
      </c>
      <c r="M54" s="164">
        <v>0</v>
      </c>
      <c r="N54" s="164">
        <v>0</v>
      </c>
      <c r="O54" s="164">
        <v>0</v>
      </c>
      <c r="P54" s="164">
        <v>0</v>
      </c>
      <c r="Q54" s="164">
        <v>0</v>
      </c>
      <c r="R54" s="164">
        <v>0</v>
      </c>
      <c r="S54" s="165">
        <v>0</v>
      </c>
      <c r="T54" s="165">
        <v>0</v>
      </c>
      <c r="U54" s="165">
        <v>0</v>
      </c>
      <c r="V54" s="165">
        <v>0</v>
      </c>
      <c r="W54" s="165">
        <v>0</v>
      </c>
      <c r="X54" s="165">
        <v>0</v>
      </c>
      <c r="Y54" s="165">
        <v>0</v>
      </c>
      <c r="Z54" s="165">
        <v>0</v>
      </c>
      <c r="AA54" s="165">
        <v>0</v>
      </c>
      <c r="AB54" s="165">
        <v>0</v>
      </c>
      <c r="AC54" s="165">
        <v>0</v>
      </c>
      <c r="AD54" s="165">
        <v>0</v>
      </c>
      <c r="AE54" s="165">
        <v>0</v>
      </c>
      <c r="AF54" s="165">
        <v>0</v>
      </c>
      <c r="AG54" s="165">
        <v>0</v>
      </c>
      <c r="AH54" s="165">
        <v>0</v>
      </c>
      <c r="AI54" s="165">
        <v>0</v>
      </c>
      <c r="AJ54" s="165">
        <v>0</v>
      </c>
      <c r="AK54" s="165">
        <v>0</v>
      </c>
      <c r="AL54" s="165">
        <v>0</v>
      </c>
      <c r="AM54" s="165">
        <v>0</v>
      </c>
      <c r="AN54" s="165">
        <v>0</v>
      </c>
      <c r="AO54" s="165">
        <v>0</v>
      </c>
      <c r="AP54" s="165">
        <v>0</v>
      </c>
      <c r="AQ54" s="165">
        <v>0</v>
      </c>
      <c r="AR54" s="165">
        <v>0</v>
      </c>
      <c r="AS54" s="165">
        <v>0</v>
      </c>
      <c r="AT54" s="165">
        <v>0</v>
      </c>
      <c r="AU54" s="165">
        <v>0</v>
      </c>
      <c r="AV54" s="165">
        <v>0</v>
      </c>
      <c r="AW54" s="165">
        <v>0</v>
      </c>
      <c r="AX54" s="165">
        <v>0</v>
      </c>
      <c r="AY54" s="165">
        <v>0</v>
      </c>
      <c r="AZ54" s="165">
        <v>0</v>
      </c>
      <c r="BA54" s="165">
        <v>0</v>
      </c>
      <c r="BB54" s="165">
        <v>0</v>
      </c>
      <c r="BC54" s="165">
        <v>0</v>
      </c>
      <c r="BD54" s="165">
        <v>0</v>
      </c>
      <c r="BE54" s="165">
        <v>0</v>
      </c>
      <c r="BF54" s="165">
        <v>0</v>
      </c>
      <c r="BG54" s="165">
        <v>0</v>
      </c>
      <c r="BH54" s="165">
        <v>0</v>
      </c>
      <c r="BI54" s="165">
        <v>0</v>
      </c>
      <c r="BJ54" s="165">
        <v>0</v>
      </c>
      <c r="BK54" s="165">
        <v>0</v>
      </c>
      <c r="BL54" s="165">
        <v>0</v>
      </c>
      <c r="BM54" s="165">
        <v>0</v>
      </c>
      <c r="BN54" s="165">
        <v>0</v>
      </c>
      <c r="BO54" s="165">
        <v>0</v>
      </c>
      <c r="BP54" s="165">
        <v>0</v>
      </c>
      <c r="BQ54" s="165">
        <v>0</v>
      </c>
      <c r="BR54" s="165">
        <v>0</v>
      </c>
      <c r="BS54" s="165">
        <v>0</v>
      </c>
      <c r="BT54" s="165">
        <v>0</v>
      </c>
      <c r="BU54" s="165">
        <v>0</v>
      </c>
      <c r="BV54" s="165">
        <v>0</v>
      </c>
      <c r="BW54" s="165">
        <v>0</v>
      </c>
      <c r="BX54" s="165">
        <v>0</v>
      </c>
      <c r="BY54" s="165">
        <v>0</v>
      </c>
      <c r="BZ54" s="165">
        <v>0</v>
      </c>
      <c r="CA54" s="165">
        <v>0</v>
      </c>
      <c r="CB54" s="165">
        <v>0</v>
      </c>
      <c r="CC54" s="165">
        <v>0</v>
      </c>
      <c r="CD54" s="165">
        <v>0</v>
      </c>
      <c r="CE54" s="165">
        <v>0</v>
      </c>
      <c r="CF54" s="165">
        <v>0</v>
      </c>
      <c r="CG54" s="165">
        <v>0</v>
      </c>
      <c r="CH54" s="165">
        <v>0</v>
      </c>
      <c r="CI54" s="165">
        <v>0</v>
      </c>
      <c r="CJ54" s="165">
        <v>0</v>
      </c>
      <c r="CK54" s="165">
        <v>0</v>
      </c>
      <c r="CL54" s="165">
        <v>0</v>
      </c>
      <c r="CM54" s="165">
        <v>0</v>
      </c>
      <c r="CN54" s="165">
        <v>0</v>
      </c>
      <c r="CO54" s="165">
        <v>0</v>
      </c>
      <c r="CP54" s="165">
        <v>0</v>
      </c>
      <c r="CQ54" s="165">
        <v>0</v>
      </c>
      <c r="CR54" s="165">
        <v>0</v>
      </c>
      <c r="CS54" s="165">
        <v>0</v>
      </c>
      <c r="CT54" s="165">
        <v>0</v>
      </c>
      <c r="CU54" s="165">
        <v>0</v>
      </c>
      <c r="CV54" s="165">
        <v>0</v>
      </c>
      <c r="CW54" s="165">
        <v>0</v>
      </c>
      <c r="CX54" s="165">
        <v>0</v>
      </c>
      <c r="CY54" s="165">
        <v>0</v>
      </c>
      <c r="CZ54" s="165">
        <v>0</v>
      </c>
      <c r="DA54" s="165">
        <v>0</v>
      </c>
      <c r="DB54" s="165">
        <v>0</v>
      </c>
      <c r="DC54" s="165">
        <v>0</v>
      </c>
      <c r="DE54" s="45">
        <f t="shared" si="31"/>
        <v>0</v>
      </c>
      <c r="DF54" s="45">
        <f t="shared" si="17"/>
        <v>0</v>
      </c>
      <c r="DG54">
        <f t="shared" si="30"/>
        <v>21</v>
      </c>
      <c r="DH54">
        <v>0</v>
      </c>
    </row>
    <row r="55" spans="1:112" ht="14.4">
      <c r="A55" s="123">
        <v>43</v>
      </c>
      <c r="B55" s="5" t="str">
        <f>$B$45&amp;"L."</f>
        <v>E.1.L.</v>
      </c>
      <c r="C55" s="17" t="s">
        <v>15</v>
      </c>
      <c r="D55" s="5"/>
      <c r="E55" s="191">
        <v>0.21</v>
      </c>
      <c r="F55" s="34">
        <f>H55+NPV(FD,I55:INDEX(I55:DC55,PAL))</f>
        <v>0</v>
      </c>
      <c r="G55" s="34">
        <f>SUMIF($H$5:$DC$5,"&lt;="&amp;PAL,$H55:$DC55)</f>
        <v>0</v>
      </c>
      <c r="H55" s="164">
        <v>0</v>
      </c>
      <c r="I55" s="164">
        <v>0</v>
      </c>
      <c r="J55" s="164">
        <v>0</v>
      </c>
      <c r="K55" s="164">
        <v>0</v>
      </c>
      <c r="L55" s="164">
        <v>0</v>
      </c>
      <c r="M55" s="164">
        <v>0</v>
      </c>
      <c r="N55" s="164">
        <v>0</v>
      </c>
      <c r="O55" s="164">
        <v>0</v>
      </c>
      <c r="P55" s="164">
        <v>0</v>
      </c>
      <c r="Q55" s="164">
        <v>0</v>
      </c>
      <c r="R55" s="164">
        <v>0</v>
      </c>
      <c r="S55" s="164">
        <v>0</v>
      </c>
      <c r="T55" s="164">
        <v>0</v>
      </c>
      <c r="U55" s="164">
        <v>0</v>
      </c>
      <c r="V55" s="164">
        <v>0</v>
      </c>
      <c r="W55" s="164">
        <v>0</v>
      </c>
      <c r="X55" s="164">
        <v>0</v>
      </c>
      <c r="Y55" s="164">
        <v>0</v>
      </c>
      <c r="Z55" s="164">
        <v>0</v>
      </c>
      <c r="AA55" s="164">
        <v>0</v>
      </c>
      <c r="AB55" s="164">
        <v>0</v>
      </c>
      <c r="AC55" s="164">
        <v>0</v>
      </c>
      <c r="AD55" s="164">
        <v>0</v>
      </c>
      <c r="AE55" s="164">
        <v>0</v>
      </c>
      <c r="AF55" s="164">
        <v>0</v>
      </c>
      <c r="AG55" s="164">
        <v>0</v>
      </c>
      <c r="AH55" s="164">
        <v>0</v>
      </c>
      <c r="AI55" s="164">
        <v>0</v>
      </c>
      <c r="AJ55" s="164">
        <v>0</v>
      </c>
      <c r="AK55" s="164">
        <v>0</v>
      </c>
      <c r="AL55" s="164">
        <v>0</v>
      </c>
      <c r="AM55" s="164">
        <v>0</v>
      </c>
      <c r="AN55" s="164">
        <v>0</v>
      </c>
      <c r="AO55" s="164">
        <v>0</v>
      </c>
      <c r="AP55" s="164">
        <v>0</v>
      </c>
      <c r="AQ55" s="165">
        <v>0</v>
      </c>
      <c r="AR55" s="164">
        <v>0</v>
      </c>
      <c r="AS55" s="164">
        <v>0</v>
      </c>
      <c r="AT55" s="164">
        <v>0</v>
      </c>
      <c r="AU55" s="164">
        <v>0</v>
      </c>
      <c r="AV55" s="164">
        <v>0</v>
      </c>
      <c r="AW55" s="164">
        <v>0</v>
      </c>
      <c r="AX55" s="164">
        <v>0</v>
      </c>
      <c r="AY55" s="164">
        <v>0</v>
      </c>
      <c r="AZ55" s="164">
        <v>0</v>
      </c>
      <c r="BA55" s="164">
        <v>0</v>
      </c>
      <c r="BB55" s="164">
        <v>0</v>
      </c>
      <c r="BC55" s="164">
        <v>0</v>
      </c>
      <c r="BD55" s="164">
        <v>0</v>
      </c>
      <c r="BE55" s="164">
        <v>0</v>
      </c>
      <c r="BF55" s="164">
        <v>0</v>
      </c>
      <c r="BG55" s="164">
        <v>0</v>
      </c>
      <c r="BH55" s="164">
        <v>0</v>
      </c>
      <c r="BI55" s="164">
        <v>0</v>
      </c>
      <c r="BJ55" s="164">
        <v>0</v>
      </c>
      <c r="BK55" s="164">
        <v>0</v>
      </c>
      <c r="BL55" s="164">
        <v>0</v>
      </c>
      <c r="BM55" s="164">
        <v>0</v>
      </c>
      <c r="BN55" s="164">
        <v>0</v>
      </c>
      <c r="BO55" s="164">
        <v>0</v>
      </c>
      <c r="BP55" s="164">
        <v>0</v>
      </c>
      <c r="BQ55" s="164">
        <v>0</v>
      </c>
      <c r="BR55" s="164">
        <v>0</v>
      </c>
      <c r="BS55" s="164">
        <v>0</v>
      </c>
      <c r="BT55" s="164">
        <v>0</v>
      </c>
      <c r="BU55" s="164">
        <v>0</v>
      </c>
      <c r="BV55" s="164">
        <v>0</v>
      </c>
      <c r="BW55" s="164">
        <v>0</v>
      </c>
      <c r="BX55" s="164">
        <v>0</v>
      </c>
      <c r="BY55" s="164">
        <v>0</v>
      </c>
      <c r="BZ55" s="164">
        <v>0</v>
      </c>
      <c r="CA55" s="164">
        <v>0</v>
      </c>
      <c r="CB55" s="164">
        <v>0</v>
      </c>
      <c r="CC55" s="164">
        <v>0</v>
      </c>
      <c r="CD55" s="164">
        <v>0</v>
      </c>
      <c r="CE55" s="164">
        <v>0</v>
      </c>
      <c r="CF55" s="164">
        <v>0</v>
      </c>
      <c r="CG55" s="164">
        <v>0</v>
      </c>
      <c r="CH55" s="164">
        <v>0</v>
      </c>
      <c r="CI55" s="164">
        <v>0</v>
      </c>
      <c r="CJ55" s="164">
        <v>0</v>
      </c>
      <c r="CK55" s="164">
        <v>0</v>
      </c>
      <c r="CL55" s="164">
        <v>0</v>
      </c>
      <c r="CM55" s="164">
        <v>0</v>
      </c>
      <c r="CN55" s="164">
        <v>0</v>
      </c>
      <c r="CO55" s="164">
        <v>0</v>
      </c>
      <c r="CP55" s="164">
        <v>0</v>
      </c>
      <c r="CQ55" s="164">
        <v>0</v>
      </c>
      <c r="CR55" s="164">
        <v>0</v>
      </c>
      <c r="CS55" s="164">
        <v>0</v>
      </c>
      <c r="CT55" s="164">
        <v>0</v>
      </c>
      <c r="CU55" s="164">
        <v>0</v>
      </c>
      <c r="CV55" s="164">
        <v>0</v>
      </c>
      <c r="CW55" s="164">
        <v>0</v>
      </c>
      <c r="CX55" s="164">
        <v>0</v>
      </c>
      <c r="CY55" s="164">
        <v>0</v>
      </c>
      <c r="CZ55" s="164">
        <v>0</v>
      </c>
      <c r="DA55" s="164">
        <v>0</v>
      </c>
      <c r="DB55" s="164">
        <v>0</v>
      </c>
      <c r="DC55" s="165">
        <v>0</v>
      </c>
      <c r="DE55" s="45">
        <f t="shared" si="31"/>
        <v>0</v>
      </c>
      <c r="DF55" s="45">
        <f t="shared" si="17"/>
        <v>0</v>
      </c>
      <c r="DG55">
        <f t="shared" si="30"/>
        <v>21</v>
      </c>
      <c r="DH55">
        <f>DG55/(100+DG55)</f>
        <v>0.17355371900826447</v>
      </c>
    </row>
    <row r="56" spans="1:112" ht="14.4">
      <c r="A56" s="123">
        <v>44</v>
      </c>
      <c r="B56" s="36" t="s">
        <v>35</v>
      </c>
      <c r="C56" s="15" t="s">
        <v>0</v>
      </c>
      <c r="D56" s="3"/>
      <c r="E56" s="3"/>
      <c r="F56" s="11">
        <f>SUM(F57:F64)+F65</f>
        <v>0</v>
      </c>
      <c r="G56" s="34">
        <f>SUMIF($H$5:$DC$5,"&lt;="&amp;PAL,$H56:$DC56)</f>
        <v>0</v>
      </c>
      <c r="H56" s="11">
        <f>SUM(H57:H64)+H65</f>
        <v>0</v>
      </c>
      <c r="I56" s="11">
        <f t="shared" ref="I56:BT56" si="32">SUM(I57:I64)+I65</f>
        <v>0</v>
      </c>
      <c r="J56" s="11">
        <f t="shared" si="32"/>
        <v>0</v>
      </c>
      <c r="K56" s="11">
        <f t="shared" si="32"/>
        <v>0</v>
      </c>
      <c r="L56" s="11">
        <f t="shared" si="32"/>
        <v>0</v>
      </c>
      <c r="M56" s="11">
        <f t="shared" si="32"/>
        <v>0</v>
      </c>
      <c r="N56" s="11">
        <f t="shared" si="32"/>
        <v>0</v>
      </c>
      <c r="O56" s="11">
        <f t="shared" si="32"/>
        <v>0</v>
      </c>
      <c r="P56" s="11">
        <f t="shared" si="32"/>
        <v>0</v>
      </c>
      <c r="Q56" s="11">
        <f t="shared" si="32"/>
        <v>0</v>
      </c>
      <c r="R56" s="11">
        <f t="shared" si="32"/>
        <v>0</v>
      </c>
      <c r="S56" s="11">
        <f t="shared" si="32"/>
        <v>0</v>
      </c>
      <c r="T56" s="11">
        <f t="shared" si="32"/>
        <v>0</v>
      </c>
      <c r="U56" s="11">
        <f t="shared" si="32"/>
        <v>0</v>
      </c>
      <c r="V56" s="11">
        <f t="shared" si="32"/>
        <v>0</v>
      </c>
      <c r="W56" s="11">
        <f t="shared" si="32"/>
        <v>0</v>
      </c>
      <c r="X56" s="11">
        <f t="shared" si="32"/>
        <v>0</v>
      </c>
      <c r="Y56" s="11">
        <f t="shared" si="32"/>
        <v>0</v>
      </c>
      <c r="Z56" s="11">
        <f t="shared" si="32"/>
        <v>0</v>
      </c>
      <c r="AA56" s="11">
        <f t="shared" si="32"/>
        <v>0</v>
      </c>
      <c r="AB56" s="11">
        <f t="shared" si="32"/>
        <v>0</v>
      </c>
      <c r="AC56" s="11">
        <f t="shared" si="32"/>
        <v>0</v>
      </c>
      <c r="AD56" s="11">
        <f t="shared" si="32"/>
        <v>0</v>
      </c>
      <c r="AE56" s="11">
        <f t="shared" si="32"/>
        <v>0</v>
      </c>
      <c r="AF56" s="11">
        <f t="shared" si="32"/>
        <v>0</v>
      </c>
      <c r="AG56" s="11">
        <f t="shared" si="32"/>
        <v>0</v>
      </c>
      <c r="AH56" s="11">
        <f t="shared" si="32"/>
        <v>0</v>
      </c>
      <c r="AI56" s="11">
        <f t="shared" si="32"/>
        <v>0</v>
      </c>
      <c r="AJ56" s="11">
        <f t="shared" si="32"/>
        <v>0</v>
      </c>
      <c r="AK56" s="11">
        <f t="shared" si="32"/>
        <v>0</v>
      </c>
      <c r="AL56" s="11">
        <f t="shared" si="32"/>
        <v>0</v>
      </c>
      <c r="AM56" s="11">
        <f t="shared" si="32"/>
        <v>0</v>
      </c>
      <c r="AN56" s="11">
        <f t="shared" si="32"/>
        <v>0</v>
      </c>
      <c r="AO56" s="11">
        <f t="shared" si="32"/>
        <v>0</v>
      </c>
      <c r="AP56" s="11">
        <f t="shared" si="32"/>
        <v>0</v>
      </c>
      <c r="AQ56" s="11">
        <f t="shared" si="32"/>
        <v>0</v>
      </c>
      <c r="AR56" s="11">
        <f t="shared" si="32"/>
        <v>0</v>
      </c>
      <c r="AS56" s="11">
        <f t="shared" si="32"/>
        <v>0</v>
      </c>
      <c r="AT56" s="11">
        <f t="shared" si="32"/>
        <v>0</v>
      </c>
      <c r="AU56" s="11">
        <f t="shared" si="32"/>
        <v>0</v>
      </c>
      <c r="AV56" s="11">
        <f t="shared" si="32"/>
        <v>0</v>
      </c>
      <c r="AW56" s="11">
        <f t="shared" si="32"/>
        <v>0</v>
      </c>
      <c r="AX56" s="11">
        <f t="shared" si="32"/>
        <v>0</v>
      </c>
      <c r="AY56" s="11">
        <f t="shared" si="32"/>
        <v>0</v>
      </c>
      <c r="AZ56" s="11">
        <f t="shared" si="32"/>
        <v>0</v>
      </c>
      <c r="BA56" s="11">
        <f t="shared" si="32"/>
        <v>0</v>
      </c>
      <c r="BB56" s="11">
        <f t="shared" si="32"/>
        <v>0</v>
      </c>
      <c r="BC56" s="11">
        <f t="shared" si="32"/>
        <v>0</v>
      </c>
      <c r="BD56" s="11">
        <f t="shared" si="32"/>
        <v>0</v>
      </c>
      <c r="BE56" s="11">
        <f t="shared" si="32"/>
        <v>0</v>
      </c>
      <c r="BF56" s="11">
        <f t="shared" si="32"/>
        <v>0</v>
      </c>
      <c r="BG56" s="11">
        <f t="shared" si="32"/>
        <v>0</v>
      </c>
      <c r="BH56" s="11">
        <f t="shared" si="32"/>
        <v>0</v>
      </c>
      <c r="BI56" s="11">
        <f t="shared" si="32"/>
        <v>0</v>
      </c>
      <c r="BJ56" s="11">
        <f t="shared" si="32"/>
        <v>0</v>
      </c>
      <c r="BK56" s="11">
        <f t="shared" si="32"/>
        <v>0</v>
      </c>
      <c r="BL56" s="11">
        <f t="shared" si="32"/>
        <v>0</v>
      </c>
      <c r="BM56" s="11">
        <f t="shared" si="32"/>
        <v>0</v>
      </c>
      <c r="BN56" s="11">
        <f t="shared" si="32"/>
        <v>0</v>
      </c>
      <c r="BO56" s="11">
        <f t="shared" si="32"/>
        <v>0</v>
      </c>
      <c r="BP56" s="11">
        <f t="shared" si="32"/>
        <v>0</v>
      </c>
      <c r="BQ56" s="11">
        <f t="shared" si="32"/>
        <v>0</v>
      </c>
      <c r="BR56" s="11">
        <f t="shared" si="32"/>
        <v>0</v>
      </c>
      <c r="BS56" s="11">
        <f t="shared" si="32"/>
        <v>0</v>
      </c>
      <c r="BT56" s="11">
        <f t="shared" si="32"/>
        <v>0</v>
      </c>
      <c r="BU56" s="11">
        <f t="shared" ref="BU56:DC56" si="33">SUM(BU57:BU64)+BU65</f>
        <v>0</v>
      </c>
      <c r="BV56" s="11">
        <f t="shared" si="33"/>
        <v>0</v>
      </c>
      <c r="BW56" s="11">
        <f t="shared" si="33"/>
        <v>0</v>
      </c>
      <c r="BX56" s="11">
        <f t="shared" si="33"/>
        <v>0</v>
      </c>
      <c r="BY56" s="11">
        <f t="shared" si="33"/>
        <v>0</v>
      </c>
      <c r="BZ56" s="11">
        <f t="shared" si="33"/>
        <v>0</v>
      </c>
      <c r="CA56" s="11">
        <f t="shared" si="33"/>
        <v>0</v>
      </c>
      <c r="CB56" s="11">
        <f t="shared" si="33"/>
        <v>0</v>
      </c>
      <c r="CC56" s="11">
        <f t="shared" si="33"/>
        <v>0</v>
      </c>
      <c r="CD56" s="11">
        <f t="shared" si="33"/>
        <v>0</v>
      </c>
      <c r="CE56" s="11">
        <f t="shared" si="33"/>
        <v>0</v>
      </c>
      <c r="CF56" s="11">
        <f t="shared" si="33"/>
        <v>0</v>
      </c>
      <c r="CG56" s="11">
        <f t="shared" si="33"/>
        <v>0</v>
      </c>
      <c r="CH56" s="11">
        <f t="shared" si="33"/>
        <v>0</v>
      </c>
      <c r="CI56" s="11">
        <f t="shared" si="33"/>
        <v>0</v>
      </c>
      <c r="CJ56" s="11">
        <f t="shared" si="33"/>
        <v>0</v>
      </c>
      <c r="CK56" s="11">
        <f t="shared" si="33"/>
        <v>0</v>
      </c>
      <c r="CL56" s="11">
        <f t="shared" si="33"/>
        <v>0</v>
      </c>
      <c r="CM56" s="11">
        <f t="shared" si="33"/>
        <v>0</v>
      </c>
      <c r="CN56" s="11">
        <f t="shared" si="33"/>
        <v>0</v>
      </c>
      <c r="CO56" s="11">
        <f t="shared" si="33"/>
        <v>0</v>
      </c>
      <c r="CP56" s="11">
        <f t="shared" si="33"/>
        <v>0</v>
      </c>
      <c r="CQ56" s="11">
        <f t="shared" si="33"/>
        <v>0</v>
      </c>
      <c r="CR56" s="11">
        <f t="shared" si="33"/>
        <v>0</v>
      </c>
      <c r="CS56" s="11">
        <f t="shared" si="33"/>
        <v>0</v>
      </c>
      <c r="CT56" s="11">
        <f t="shared" si="33"/>
        <v>0</v>
      </c>
      <c r="CU56" s="11">
        <f t="shared" si="33"/>
        <v>0</v>
      </c>
      <c r="CV56" s="11">
        <f t="shared" si="33"/>
        <v>0</v>
      </c>
      <c r="CW56" s="11">
        <f t="shared" si="33"/>
        <v>0</v>
      </c>
      <c r="CX56" s="11">
        <f t="shared" si="33"/>
        <v>0</v>
      </c>
      <c r="CY56" s="11">
        <f t="shared" si="33"/>
        <v>0</v>
      </c>
      <c r="CZ56" s="11">
        <f t="shared" si="33"/>
        <v>0</v>
      </c>
      <c r="DA56" s="11">
        <f t="shared" si="33"/>
        <v>0</v>
      </c>
      <c r="DB56" s="11">
        <f t="shared" si="33"/>
        <v>0</v>
      </c>
      <c r="DC56" s="11">
        <f t="shared" si="33"/>
        <v>0</v>
      </c>
      <c r="DF56" s="45">
        <f t="shared" si="17"/>
        <v>0</v>
      </c>
    </row>
    <row r="57" spans="1:112" ht="14.4">
      <c r="A57" s="123">
        <v>45</v>
      </c>
      <c r="B57" s="5" t="str">
        <f>$B$56&amp;"1."</f>
        <v>E.2.1.</v>
      </c>
      <c r="C57" s="163" t="s">
        <v>41</v>
      </c>
      <c r="D57" s="6"/>
      <c r="E57" s="191">
        <v>0.21</v>
      </c>
      <c r="F57" s="34">
        <f>H57+NPV(FD,I57:INDEX(I57:DC57,PAL))</f>
        <v>0</v>
      </c>
      <c r="G57" s="34">
        <f>SUMIF($H$5:$DC$5,"&lt;="&amp;PAL,$H57:$DC57)</f>
        <v>0</v>
      </c>
      <c r="H57" s="37">
        <v>0</v>
      </c>
      <c r="I57" s="37">
        <v>0</v>
      </c>
      <c r="J57" s="37">
        <v>0</v>
      </c>
      <c r="K57" s="37">
        <v>0</v>
      </c>
      <c r="L57" s="37">
        <v>0</v>
      </c>
      <c r="M57" s="37">
        <v>0</v>
      </c>
      <c r="N57" s="37">
        <v>0</v>
      </c>
      <c r="O57" s="37">
        <v>0</v>
      </c>
      <c r="P57" s="37">
        <v>0</v>
      </c>
      <c r="Q57" s="37">
        <v>0</v>
      </c>
      <c r="R57" s="37">
        <v>0</v>
      </c>
      <c r="S57" s="37">
        <v>0</v>
      </c>
      <c r="T57" s="37">
        <v>0</v>
      </c>
      <c r="U57" s="37">
        <v>0</v>
      </c>
      <c r="V57" s="37">
        <v>0</v>
      </c>
      <c r="W57" s="37">
        <v>0</v>
      </c>
      <c r="X57" s="37">
        <v>0</v>
      </c>
      <c r="Y57" s="37">
        <v>0</v>
      </c>
      <c r="Z57" s="37">
        <v>0</v>
      </c>
      <c r="AA57" s="37">
        <v>0</v>
      </c>
      <c r="AB57" s="37">
        <v>0</v>
      </c>
      <c r="AC57" s="37">
        <v>0</v>
      </c>
      <c r="AD57" s="37">
        <v>0</v>
      </c>
      <c r="AE57" s="37">
        <v>0</v>
      </c>
      <c r="AF57" s="37">
        <v>0</v>
      </c>
      <c r="AG57" s="37">
        <v>0</v>
      </c>
      <c r="AH57" s="37">
        <v>0</v>
      </c>
      <c r="AI57" s="37">
        <v>0</v>
      </c>
      <c r="AJ57" s="37">
        <v>0</v>
      </c>
      <c r="AK57" s="37">
        <v>0</v>
      </c>
      <c r="AL57" s="37">
        <v>0</v>
      </c>
      <c r="AM57" s="37">
        <v>0</v>
      </c>
      <c r="AN57" s="37">
        <v>0</v>
      </c>
      <c r="AO57" s="37">
        <v>0</v>
      </c>
      <c r="AP57" s="37">
        <v>0</v>
      </c>
      <c r="AQ57" s="37">
        <v>0</v>
      </c>
      <c r="AR57" s="37">
        <v>0</v>
      </c>
      <c r="AS57" s="37">
        <v>0</v>
      </c>
      <c r="AT57" s="37">
        <v>0</v>
      </c>
      <c r="AU57" s="37">
        <v>0</v>
      </c>
      <c r="AV57" s="37">
        <v>0</v>
      </c>
      <c r="AW57" s="37">
        <v>0</v>
      </c>
      <c r="AX57" s="37">
        <v>0</v>
      </c>
      <c r="AY57" s="37">
        <v>0</v>
      </c>
      <c r="AZ57" s="37">
        <v>0</v>
      </c>
      <c r="BA57" s="37">
        <v>0</v>
      </c>
      <c r="BB57" s="37">
        <v>0</v>
      </c>
      <c r="BC57" s="37">
        <v>0</v>
      </c>
      <c r="BD57" s="37">
        <v>0</v>
      </c>
      <c r="BE57" s="37">
        <v>0</v>
      </c>
      <c r="BF57" s="37">
        <v>0</v>
      </c>
      <c r="BG57" s="37">
        <v>0</v>
      </c>
      <c r="BH57" s="37">
        <v>0</v>
      </c>
      <c r="BI57" s="37">
        <v>0</v>
      </c>
      <c r="BJ57" s="37">
        <v>0</v>
      </c>
      <c r="BK57" s="37">
        <v>0</v>
      </c>
      <c r="BL57" s="37">
        <v>0</v>
      </c>
      <c r="BM57" s="37">
        <v>0</v>
      </c>
      <c r="BN57" s="37">
        <v>0</v>
      </c>
      <c r="BO57" s="37">
        <v>0</v>
      </c>
      <c r="BP57" s="37">
        <v>0</v>
      </c>
      <c r="BQ57" s="37">
        <v>0</v>
      </c>
      <c r="BR57" s="37">
        <v>0</v>
      </c>
      <c r="BS57" s="37">
        <v>0</v>
      </c>
      <c r="BT57" s="37">
        <v>0</v>
      </c>
      <c r="BU57" s="37">
        <v>0</v>
      </c>
      <c r="BV57" s="37">
        <v>0</v>
      </c>
      <c r="BW57" s="37">
        <v>0</v>
      </c>
      <c r="BX57" s="37">
        <v>0</v>
      </c>
      <c r="BY57" s="37">
        <v>0</v>
      </c>
      <c r="BZ57" s="37">
        <v>0</v>
      </c>
      <c r="CA57" s="37">
        <v>0</v>
      </c>
      <c r="CB57" s="37">
        <v>0</v>
      </c>
      <c r="CC57" s="37">
        <v>0</v>
      </c>
      <c r="CD57" s="37">
        <v>0</v>
      </c>
      <c r="CE57" s="37">
        <v>0</v>
      </c>
      <c r="CF57" s="37">
        <v>0</v>
      </c>
      <c r="CG57" s="37">
        <v>0</v>
      </c>
      <c r="CH57" s="37">
        <v>0</v>
      </c>
      <c r="CI57" s="37">
        <v>0</v>
      </c>
      <c r="CJ57" s="37">
        <v>0</v>
      </c>
      <c r="CK57" s="37">
        <v>0</v>
      </c>
      <c r="CL57" s="37">
        <v>0</v>
      </c>
      <c r="CM57" s="37">
        <v>0</v>
      </c>
      <c r="CN57" s="37">
        <v>0</v>
      </c>
      <c r="CO57" s="37">
        <v>0</v>
      </c>
      <c r="CP57" s="37">
        <v>0</v>
      </c>
      <c r="CQ57" s="37">
        <v>0</v>
      </c>
      <c r="CR57" s="37">
        <v>0</v>
      </c>
      <c r="CS57" s="37">
        <v>0</v>
      </c>
      <c r="CT57" s="37">
        <v>0</v>
      </c>
      <c r="CU57" s="37">
        <v>0</v>
      </c>
      <c r="CV57" s="37">
        <v>0</v>
      </c>
      <c r="CW57" s="37">
        <v>0</v>
      </c>
      <c r="CX57" s="37">
        <v>0</v>
      </c>
      <c r="CY57" s="37">
        <v>0</v>
      </c>
      <c r="CZ57" s="37">
        <v>0</v>
      </c>
      <c r="DA57" s="37">
        <v>0</v>
      </c>
      <c r="DB57" s="37">
        <v>0</v>
      </c>
      <c r="DC57" s="37">
        <v>0</v>
      </c>
      <c r="DE57" s="45">
        <f>COUNTBLANK(H57:DC57)</f>
        <v>0</v>
      </c>
      <c r="DF57" s="45">
        <f t="shared" si="17"/>
        <v>0</v>
      </c>
      <c r="DG57">
        <f t="shared" ref="DG57:DG66" si="34">IF(ISNUMBER(E57),E57*100,0)</f>
        <v>21</v>
      </c>
      <c r="DH57">
        <v>0</v>
      </c>
    </row>
    <row r="58" spans="1:112" ht="14.4">
      <c r="A58" s="123">
        <v>46</v>
      </c>
      <c r="B58" s="5" t="str">
        <f>$B$56&amp;"2."</f>
        <v>E.2.2.</v>
      </c>
      <c r="C58" s="163" t="s">
        <v>41</v>
      </c>
      <c r="D58" s="6"/>
      <c r="E58" s="191">
        <v>0.21</v>
      </c>
      <c r="F58" s="34">
        <f>H58+NPV(FD,I58:INDEX(I58:DC58,PAL))</f>
        <v>0</v>
      </c>
      <c r="G58" s="34">
        <f>SUMIF($H$5:$DC$5,"&lt;="&amp;PAL,$H58:$DC58)</f>
        <v>0</v>
      </c>
      <c r="H58" s="37">
        <v>0</v>
      </c>
      <c r="I58" s="37">
        <v>0</v>
      </c>
      <c r="J58" s="37">
        <v>0</v>
      </c>
      <c r="K58" s="37">
        <v>0</v>
      </c>
      <c r="L58" s="37">
        <v>0</v>
      </c>
      <c r="M58" s="37">
        <v>0</v>
      </c>
      <c r="N58" s="37">
        <v>0</v>
      </c>
      <c r="O58" s="37">
        <v>0</v>
      </c>
      <c r="P58" s="37">
        <v>0</v>
      </c>
      <c r="Q58" s="37">
        <v>0</v>
      </c>
      <c r="R58" s="37">
        <v>0</v>
      </c>
      <c r="S58" s="37">
        <v>0</v>
      </c>
      <c r="T58" s="37">
        <v>0</v>
      </c>
      <c r="U58" s="37">
        <v>0</v>
      </c>
      <c r="V58" s="37">
        <v>0</v>
      </c>
      <c r="W58" s="37">
        <v>0</v>
      </c>
      <c r="X58" s="37">
        <v>0</v>
      </c>
      <c r="Y58" s="37">
        <v>0</v>
      </c>
      <c r="Z58" s="37">
        <v>0</v>
      </c>
      <c r="AA58" s="37">
        <v>0</v>
      </c>
      <c r="AB58" s="37">
        <v>0</v>
      </c>
      <c r="AC58" s="37">
        <v>0</v>
      </c>
      <c r="AD58" s="37">
        <v>0</v>
      </c>
      <c r="AE58" s="37">
        <v>0</v>
      </c>
      <c r="AF58" s="37">
        <v>0</v>
      </c>
      <c r="AG58" s="37">
        <v>0</v>
      </c>
      <c r="AH58" s="37">
        <v>0</v>
      </c>
      <c r="AI58" s="37">
        <v>0</v>
      </c>
      <c r="AJ58" s="37">
        <v>0</v>
      </c>
      <c r="AK58" s="37">
        <v>0</v>
      </c>
      <c r="AL58" s="37">
        <v>0</v>
      </c>
      <c r="AM58" s="37">
        <v>0</v>
      </c>
      <c r="AN58" s="37">
        <v>0</v>
      </c>
      <c r="AO58" s="37">
        <v>0</v>
      </c>
      <c r="AP58" s="37">
        <v>0</v>
      </c>
      <c r="AQ58" s="37">
        <v>0</v>
      </c>
      <c r="AR58" s="37">
        <v>0</v>
      </c>
      <c r="AS58" s="37">
        <v>0</v>
      </c>
      <c r="AT58" s="37">
        <v>0</v>
      </c>
      <c r="AU58" s="37">
        <v>0</v>
      </c>
      <c r="AV58" s="37">
        <v>0</v>
      </c>
      <c r="AW58" s="37">
        <v>0</v>
      </c>
      <c r="AX58" s="37">
        <v>0</v>
      </c>
      <c r="AY58" s="37">
        <v>0</v>
      </c>
      <c r="AZ58" s="37">
        <v>0</v>
      </c>
      <c r="BA58" s="37">
        <v>0</v>
      </c>
      <c r="BB58" s="37">
        <v>0</v>
      </c>
      <c r="BC58" s="37">
        <v>0</v>
      </c>
      <c r="BD58" s="37">
        <v>0</v>
      </c>
      <c r="BE58" s="37">
        <v>0</v>
      </c>
      <c r="BF58" s="37">
        <v>0</v>
      </c>
      <c r="BG58" s="37">
        <v>0</v>
      </c>
      <c r="BH58" s="37">
        <v>0</v>
      </c>
      <c r="BI58" s="37">
        <v>0</v>
      </c>
      <c r="BJ58" s="37">
        <v>0</v>
      </c>
      <c r="BK58" s="37">
        <v>0</v>
      </c>
      <c r="BL58" s="37">
        <v>0</v>
      </c>
      <c r="BM58" s="37">
        <v>0</v>
      </c>
      <c r="BN58" s="37">
        <v>0</v>
      </c>
      <c r="BO58" s="37">
        <v>0</v>
      </c>
      <c r="BP58" s="37">
        <v>0</v>
      </c>
      <c r="BQ58" s="37">
        <v>0</v>
      </c>
      <c r="BR58" s="37">
        <v>0</v>
      </c>
      <c r="BS58" s="37">
        <v>0</v>
      </c>
      <c r="BT58" s="37">
        <v>0</v>
      </c>
      <c r="BU58" s="37">
        <v>0</v>
      </c>
      <c r="BV58" s="37">
        <v>0</v>
      </c>
      <c r="BW58" s="37">
        <v>0</v>
      </c>
      <c r="BX58" s="37">
        <v>0</v>
      </c>
      <c r="BY58" s="37">
        <v>0</v>
      </c>
      <c r="BZ58" s="37">
        <v>0</v>
      </c>
      <c r="CA58" s="37">
        <v>0</v>
      </c>
      <c r="CB58" s="37">
        <v>0</v>
      </c>
      <c r="CC58" s="37">
        <v>0</v>
      </c>
      <c r="CD58" s="37">
        <v>0</v>
      </c>
      <c r="CE58" s="37">
        <v>0</v>
      </c>
      <c r="CF58" s="37">
        <v>0</v>
      </c>
      <c r="CG58" s="37">
        <v>0</v>
      </c>
      <c r="CH58" s="37">
        <v>0</v>
      </c>
      <c r="CI58" s="37">
        <v>0</v>
      </c>
      <c r="CJ58" s="37">
        <v>0</v>
      </c>
      <c r="CK58" s="37">
        <v>0</v>
      </c>
      <c r="CL58" s="37">
        <v>0</v>
      </c>
      <c r="CM58" s="37">
        <v>0</v>
      </c>
      <c r="CN58" s="37">
        <v>0</v>
      </c>
      <c r="CO58" s="37">
        <v>0</v>
      </c>
      <c r="CP58" s="37">
        <v>0</v>
      </c>
      <c r="CQ58" s="37">
        <v>0</v>
      </c>
      <c r="CR58" s="37">
        <v>0</v>
      </c>
      <c r="CS58" s="37">
        <v>0</v>
      </c>
      <c r="CT58" s="37">
        <v>0</v>
      </c>
      <c r="CU58" s="37">
        <v>0</v>
      </c>
      <c r="CV58" s="37">
        <v>0</v>
      </c>
      <c r="CW58" s="37">
        <v>0</v>
      </c>
      <c r="CX58" s="37">
        <v>0</v>
      </c>
      <c r="CY58" s="37">
        <v>0</v>
      </c>
      <c r="CZ58" s="37">
        <v>0</v>
      </c>
      <c r="DA58" s="37">
        <v>0</v>
      </c>
      <c r="DB58" s="37">
        <v>0</v>
      </c>
      <c r="DC58" s="37">
        <v>0</v>
      </c>
      <c r="DE58" s="45">
        <f t="shared" ref="DE58:DE66" si="35">COUNTBLANK(H58:DC58)</f>
        <v>0</v>
      </c>
      <c r="DF58" s="45">
        <f t="shared" si="17"/>
        <v>0</v>
      </c>
      <c r="DG58">
        <f t="shared" si="34"/>
        <v>21</v>
      </c>
      <c r="DH58">
        <v>0</v>
      </c>
    </row>
    <row r="59" spans="1:112" ht="14.4">
      <c r="A59" s="123">
        <v>47</v>
      </c>
      <c r="B59" s="5" t="str">
        <f>$B$56&amp;"3."</f>
        <v>E.2.3.</v>
      </c>
      <c r="C59" s="163" t="s">
        <v>41</v>
      </c>
      <c r="D59" s="6"/>
      <c r="E59" s="191">
        <v>0.21</v>
      </c>
      <c r="F59" s="34">
        <f>H59+NPV(FD,I59:INDEX(I59:DC59,PAL))</f>
        <v>0</v>
      </c>
      <c r="G59" s="34">
        <f>SUMIF($H$5:$DC$5,"&lt;="&amp;PAL,$H59:$DC59)</f>
        <v>0</v>
      </c>
      <c r="H59" s="37">
        <v>0</v>
      </c>
      <c r="I59" s="37">
        <v>0</v>
      </c>
      <c r="J59" s="37">
        <v>0</v>
      </c>
      <c r="K59" s="37">
        <v>0</v>
      </c>
      <c r="L59" s="37">
        <v>0</v>
      </c>
      <c r="M59" s="37">
        <v>0</v>
      </c>
      <c r="N59" s="37">
        <v>0</v>
      </c>
      <c r="O59" s="37">
        <v>0</v>
      </c>
      <c r="P59" s="37">
        <v>0</v>
      </c>
      <c r="Q59" s="37">
        <v>0</v>
      </c>
      <c r="R59" s="37">
        <v>0</v>
      </c>
      <c r="S59" s="37">
        <v>0</v>
      </c>
      <c r="T59" s="37">
        <v>0</v>
      </c>
      <c r="U59" s="37">
        <v>0</v>
      </c>
      <c r="V59" s="37">
        <v>0</v>
      </c>
      <c r="W59" s="37">
        <v>0</v>
      </c>
      <c r="X59" s="37">
        <v>0</v>
      </c>
      <c r="Y59" s="37">
        <v>0</v>
      </c>
      <c r="Z59" s="37">
        <v>0</v>
      </c>
      <c r="AA59" s="37">
        <v>0</v>
      </c>
      <c r="AB59" s="37">
        <v>0</v>
      </c>
      <c r="AC59" s="37">
        <v>0</v>
      </c>
      <c r="AD59" s="37">
        <v>0</v>
      </c>
      <c r="AE59" s="37">
        <v>0</v>
      </c>
      <c r="AF59" s="37">
        <v>0</v>
      </c>
      <c r="AG59" s="37">
        <v>0</v>
      </c>
      <c r="AH59" s="37">
        <v>0</v>
      </c>
      <c r="AI59" s="37">
        <v>0</v>
      </c>
      <c r="AJ59" s="37">
        <v>0</v>
      </c>
      <c r="AK59" s="37">
        <v>0</v>
      </c>
      <c r="AL59" s="37">
        <v>0</v>
      </c>
      <c r="AM59" s="37">
        <v>0</v>
      </c>
      <c r="AN59" s="37">
        <v>0</v>
      </c>
      <c r="AO59" s="37">
        <v>0</v>
      </c>
      <c r="AP59" s="37">
        <v>0</v>
      </c>
      <c r="AQ59" s="37">
        <v>0</v>
      </c>
      <c r="AR59" s="37">
        <v>0</v>
      </c>
      <c r="AS59" s="37">
        <v>0</v>
      </c>
      <c r="AT59" s="37">
        <v>0</v>
      </c>
      <c r="AU59" s="37">
        <v>0</v>
      </c>
      <c r="AV59" s="37">
        <v>0</v>
      </c>
      <c r="AW59" s="37">
        <v>0</v>
      </c>
      <c r="AX59" s="37">
        <v>0</v>
      </c>
      <c r="AY59" s="37">
        <v>0</v>
      </c>
      <c r="AZ59" s="37">
        <v>0</v>
      </c>
      <c r="BA59" s="37">
        <v>0</v>
      </c>
      <c r="BB59" s="37">
        <v>0</v>
      </c>
      <c r="BC59" s="37">
        <v>0</v>
      </c>
      <c r="BD59" s="37">
        <v>0</v>
      </c>
      <c r="BE59" s="37">
        <v>0</v>
      </c>
      <c r="BF59" s="37">
        <v>0</v>
      </c>
      <c r="BG59" s="37">
        <v>0</v>
      </c>
      <c r="BH59" s="37">
        <v>0</v>
      </c>
      <c r="BI59" s="37">
        <v>0</v>
      </c>
      <c r="BJ59" s="37">
        <v>0</v>
      </c>
      <c r="BK59" s="37">
        <v>0</v>
      </c>
      <c r="BL59" s="37">
        <v>0</v>
      </c>
      <c r="BM59" s="37">
        <v>0</v>
      </c>
      <c r="BN59" s="37">
        <v>0</v>
      </c>
      <c r="BO59" s="37">
        <v>0</v>
      </c>
      <c r="BP59" s="37">
        <v>0</v>
      </c>
      <c r="BQ59" s="37">
        <v>0</v>
      </c>
      <c r="BR59" s="37">
        <v>0</v>
      </c>
      <c r="BS59" s="37">
        <v>0</v>
      </c>
      <c r="BT59" s="37">
        <v>0</v>
      </c>
      <c r="BU59" s="37">
        <v>0</v>
      </c>
      <c r="BV59" s="37">
        <v>0</v>
      </c>
      <c r="BW59" s="37">
        <v>0</v>
      </c>
      <c r="BX59" s="37">
        <v>0</v>
      </c>
      <c r="BY59" s="37">
        <v>0</v>
      </c>
      <c r="BZ59" s="37">
        <v>0</v>
      </c>
      <c r="CA59" s="37">
        <v>0</v>
      </c>
      <c r="CB59" s="37">
        <v>0</v>
      </c>
      <c r="CC59" s="37">
        <v>0</v>
      </c>
      <c r="CD59" s="37">
        <v>0</v>
      </c>
      <c r="CE59" s="37">
        <v>0</v>
      </c>
      <c r="CF59" s="37">
        <v>0</v>
      </c>
      <c r="CG59" s="37">
        <v>0</v>
      </c>
      <c r="CH59" s="37">
        <v>0</v>
      </c>
      <c r="CI59" s="37">
        <v>0</v>
      </c>
      <c r="CJ59" s="37">
        <v>0</v>
      </c>
      <c r="CK59" s="37">
        <v>0</v>
      </c>
      <c r="CL59" s="37">
        <v>0</v>
      </c>
      <c r="CM59" s="37">
        <v>0</v>
      </c>
      <c r="CN59" s="37">
        <v>0</v>
      </c>
      <c r="CO59" s="37">
        <v>0</v>
      </c>
      <c r="CP59" s="37">
        <v>0</v>
      </c>
      <c r="CQ59" s="37">
        <v>0</v>
      </c>
      <c r="CR59" s="37">
        <v>0</v>
      </c>
      <c r="CS59" s="37">
        <v>0</v>
      </c>
      <c r="CT59" s="37">
        <v>0</v>
      </c>
      <c r="CU59" s="37">
        <v>0</v>
      </c>
      <c r="CV59" s="37">
        <v>0</v>
      </c>
      <c r="CW59" s="37">
        <v>0</v>
      </c>
      <c r="CX59" s="37">
        <v>0</v>
      </c>
      <c r="CY59" s="37">
        <v>0</v>
      </c>
      <c r="CZ59" s="37">
        <v>0</v>
      </c>
      <c r="DA59" s="37">
        <v>0</v>
      </c>
      <c r="DB59" s="37">
        <v>0</v>
      </c>
      <c r="DC59" s="37">
        <v>0</v>
      </c>
      <c r="DE59" s="45">
        <f t="shared" si="35"/>
        <v>0</v>
      </c>
      <c r="DF59" s="45">
        <f t="shared" si="17"/>
        <v>0</v>
      </c>
      <c r="DG59">
        <f t="shared" si="34"/>
        <v>21</v>
      </c>
      <c r="DH59">
        <v>0</v>
      </c>
    </row>
    <row r="60" spans="1:112" ht="14.4">
      <c r="A60" s="123">
        <v>48</v>
      </c>
      <c r="B60" s="5" t="str">
        <f>$B$56&amp;"4."</f>
        <v>E.2.4.</v>
      </c>
      <c r="C60" s="163" t="s">
        <v>41</v>
      </c>
      <c r="D60" s="6"/>
      <c r="E60" s="191">
        <v>0.21</v>
      </c>
      <c r="F60" s="34">
        <f>H60+NPV(FD,I60:INDEX(I60:DC60,PAL))</f>
        <v>0</v>
      </c>
      <c r="G60" s="34">
        <f>SUMIF($H$5:$DC$5,"&lt;="&amp;PAL,$H60:$DC60)</f>
        <v>0</v>
      </c>
      <c r="H60" s="37">
        <v>0</v>
      </c>
      <c r="I60" s="37">
        <v>0</v>
      </c>
      <c r="J60" s="37">
        <v>0</v>
      </c>
      <c r="K60" s="37">
        <v>0</v>
      </c>
      <c r="L60" s="37">
        <v>0</v>
      </c>
      <c r="M60" s="37">
        <v>0</v>
      </c>
      <c r="N60" s="37">
        <v>0</v>
      </c>
      <c r="O60" s="37">
        <v>0</v>
      </c>
      <c r="P60" s="37">
        <v>0</v>
      </c>
      <c r="Q60" s="37">
        <v>0</v>
      </c>
      <c r="R60" s="37">
        <v>0</v>
      </c>
      <c r="S60" s="37">
        <v>0</v>
      </c>
      <c r="T60" s="37">
        <v>0</v>
      </c>
      <c r="U60" s="37">
        <v>0</v>
      </c>
      <c r="V60" s="37">
        <v>0</v>
      </c>
      <c r="W60" s="37">
        <v>0</v>
      </c>
      <c r="X60" s="37">
        <v>0</v>
      </c>
      <c r="Y60" s="37">
        <v>0</v>
      </c>
      <c r="Z60" s="37">
        <v>0</v>
      </c>
      <c r="AA60" s="37">
        <v>0</v>
      </c>
      <c r="AB60" s="37">
        <v>0</v>
      </c>
      <c r="AC60" s="37">
        <v>0</v>
      </c>
      <c r="AD60" s="37">
        <v>0</v>
      </c>
      <c r="AE60" s="37">
        <v>0</v>
      </c>
      <c r="AF60" s="37">
        <v>0</v>
      </c>
      <c r="AG60" s="37">
        <v>0</v>
      </c>
      <c r="AH60" s="37">
        <v>0</v>
      </c>
      <c r="AI60" s="37">
        <v>0</v>
      </c>
      <c r="AJ60" s="37">
        <v>0</v>
      </c>
      <c r="AK60" s="37">
        <v>0</v>
      </c>
      <c r="AL60" s="37">
        <v>0</v>
      </c>
      <c r="AM60" s="37">
        <v>0</v>
      </c>
      <c r="AN60" s="37">
        <v>0</v>
      </c>
      <c r="AO60" s="37">
        <v>0</v>
      </c>
      <c r="AP60" s="37">
        <v>0</v>
      </c>
      <c r="AQ60" s="37">
        <v>0</v>
      </c>
      <c r="AR60" s="37">
        <v>0</v>
      </c>
      <c r="AS60" s="37">
        <v>0</v>
      </c>
      <c r="AT60" s="37">
        <v>0</v>
      </c>
      <c r="AU60" s="37">
        <v>0</v>
      </c>
      <c r="AV60" s="37">
        <v>0</v>
      </c>
      <c r="AW60" s="37">
        <v>0</v>
      </c>
      <c r="AX60" s="37">
        <v>0</v>
      </c>
      <c r="AY60" s="37">
        <v>0</v>
      </c>
      <c r="AZ60" s="37">
        <v>0</v>
      </c>
      <c r="BA60" s="37">
        <v>0</v>
      </c>
      <c r="BB60" s="37">
        <v>0</v>
      </c>
      <c r="BC60" s="37">
        <v>0</v>
      </c>
      <c r="BD60" s="37">
        <v>0</v>
      </c>
      <c r="BE60" s="37">
        <v>0</v>
      </c>
      <c r="BF60" s="37">
        <v>0</v>
      </c>
      <c r="BG60" s="37">
        <v>0</v>
      </c>
      <c r="BH60" s="37">
        <v>0</v>
      </c>
      <c r="BI60" s="37">
        <v>0</v>
      </c>
      <c r="BJ60" s="37">
        <v>0</v>
      </c>
      <c r="BK60" s="37">
        <v>0</v>
      </c>
      <c r="BL60" s="37">
        <v>0</v>
      </c>
      <c r="BM60" s="37">
        <v>0</v>
      </c>
      <c r="BN60" s="37">
        <v>0</v>
      </c>
      <c r="BO60" s="37">
        <v>0</v>
      </c>
      <c r="BP60" s="37">
        <v>0</v>
      </c>
      <c r="BQ60" s="37">
        <v>0</v>
      </c>
      <c r="BR60" s="37">
        <v>0</v>
      </c>
      <c r="BS60" s="37">
        <v>0</v>
      </c>
      <c r="BT60" s="37">
        <v>0</v>
      </c>
      <c r="BU60" s="37">
        <v>0</v>
      </c>
      <c r="BV60" s="37">
        <v>0</v>
      </c>
      <c r="BW60" s="37">
        <v>0</v>
      </c>
      <c r="BX60" s="37">
        <v>0</v>
      </c>
      <c r="BY60" s="37">
        <v>0</v>
      </c>
      <c r="BZ60" s="37">
        <v>0</v>
      </c>
      <c r="CA60" s="37">
        <v>0</v>
      </c>
      <c r="CB60" s="37">
        <v>0</v>
      </c>
      <c r="CC60" s="37">
        <v>0</v>
      </c>
      <c r="CD60" s="37">
        <v>0</v>
      </c>
      <c r="CE60" s="37">
        <v>0</v>
      </c>
      <c r="CF60" s="37">
        <v>0</v>
      </c>
      <c r="CG60" s="37">
        <v>0</v>
      </c>
      <c r="CH60" s="37">
        <v>0</v>
      </c>
      <c r="CI60" s="37">
        <v>0</v>
      </c>
      <c r="CJ60" s="37">
        <v>0</v>
      </c>
      <c r="CK60" s="37">
        <v>0</v>
      </c>
      <c r="CL60" s="37">
        <v>0</v>
      </c>
      <c r="CM60" s="37">
        <v>0</v>
      </c>
      <c r="CN60" s="37">
        <v>0</v>
      </c>
      <c r="CO60" s="37">
        <v>0</v>
      </c>
      <c r="CP60" s="37">
        <v>0</v>
      </c>
      <c r="CQ60" s="37">
        <v>0</v>
      </c>
      <c r="CR60" s="37">
        <v>0</v>
      </c>
      <c r="CS60" s="37">
        <v>0</v>
      </c>
      <c r="CT60" s="37">
        <v>0</v>
      </c>
      <c r="CU60" s="37">
        <v>0</v>
      </c>
      <c r="CV60" s="37">
        <v>0</v>
      </c>
      <c r="CW60" s="37">
        <v>0</v>
      </c>
      <c r="CX60" s="37">
        <v>0</v>
      </c>
      <c r="CY60" s="37">
        <v>0</v>
      </c>
      <c r="CZ60" s="37">
        <v>0</v>
      </c>
      <c r="DA60" s="37">
        <v>0</v>
      </c>
      <c r="DB60" s="37">
        <v>0</v>
      </c>
      <c r="DC60" s="37">
        <v>0</v>
      </c>
      <c r="DE60" s="45">
        <f t="shared" si="35"/>
        <v>0</v>
      </c>
      <c r="DF60" s="45">
        <f t="shared" si="17"/>
        <v>0</v>
      </c>
      <c r="DG60">
        <f t="shared" si="34"/>
        <v>21</v>
      </c>
      <c r="DH60">
        <v>0</v>
      </c>
    </row>
    <row r="61" spans="1:112" ht="14.4">
      <c r="A61" s="123">
        <v>49</v>
      </c>
      <c r="B61" s="5" t="str">
        <f>$B$56&amp;"5."</f>
        <v>E.2.5.</v>
      </c>
      <c r="C61" s="163" t="s">
        <v>41</v>
      </c>
      <c r="D61" s="6"/>
      <c r="E61" s="191">
        <v>0.21</v>
      </c>
      <c r="F61" s="34">
        <f>H61+NPV(FD,I61:INDEX(I61:DC61,PAL))</f>
        <v>0</v>
      </c>
      <c r="G61" s="34">
        <f>SUMIF($H$5:$DC$5,"&lt;="&amp;PAL,$H61:$DC61)</f>
        <v>0</v>
      </c>
      <c r="H61" s="37">
        <v>0</v>
      </c>
      <c r="I61" s="37">
        <v>0</v>
      </c>
      <c r="J61" s="37">
        <v>0</v>
      </c>
      <c r="K61" s="37">
        <v>0</v>
      </c>
      <c r="L61" s="37">
        <v>0</v>
      </c>
      <c r="M61" s="37">
        <v>0</v>
      </c>
      <c r="N61" s="37">
        <v>0</v>
      </c>
      <c r="O61" s="37">
        <v>0</v>
      </c>
      <c r="P61" s="37">
        <v>0</v>
      </c>
      <c r="Q61" s="37">
        <v>0</v>
      </c>
      <c r="R61" s="37">
        <v>0</v>
      </c>
      <c r="S61" s="37">
        <v>0</v>
      </c>
      <c r="T61" s="37">
        <v>0</v>
      </c>
      <c r="U61" s="37">
        <v>0</v>
      </c>
      <c r="V61" s="37">
        <v>0</v>
      </c>
      <c r="W61" s="37">
        <v>0</v>
      </c>
      <c r="X61" s="37">
        <v>0</v>
      </c>
      <c r="Y61" s="37">
        <v>0</v>
      </c>
      <c r="Z61" s="37">
        <v>0</v>
      </c>
      <c r="AA61" s="37">
        <v>0</v>
      </c>
      <c r="AB61" s="37">
        <v>0</v>
      </c>
      <c r="AC61" s="37">
        <v>0</v>
      </c>
      <c r="AD61" s="37">
        <v>0</v>
      </c>
      <c r="AE61" s="37">
        <v>0</v>
      </c>
      <c r="AF61" s="37">
        <v>0</v>
      </c>
      <c r="AG61" s="37">
        <v>0</v>
      </c>
      <c r="AH61" s="37">
        <v>0</v>
      </c>
      <c r="AI61" s="37">
        <v>0</v>
      </c>
      <c r="AJ61" s="37">
        <v>0</v>
      </c>
      <c r="AK61" s="37">
        <v>0</v>
      </c>
      <c r="AL61" s="37">
        <v>0</v>
      </c>
      <c r="AM61" s="37">
        <v>0</v>
      </c>
      <c r="AN61" s="37">
        <v>0</v>
      </c>
      <c r="AO61" s="37">
        <v>0</v>
      </c>
      <c r="AP61" s="37">
        <v>0</v>
      </c>
      <c r="AQ61" s="37">
        <v>0</v>
      </c>
      <c r="AR61" s="37">
        <v>0</v>
      </c>
      <c r="AS61" s="37">
        <v>0</v>
      </c>
      <c r="AT61" s="37">
        <v>0</v>
      </c>
      <c r="AU61" s="37">
        <v>0</v>
      </c>
      <c r="AV61" s="37">
        <v>0</v>
      </c>
      <c r="AW61" s="37">
        <v>0</v>
      </c>
      <c r="AX61" s="37">
        <v>0</v>
      </c>
      <c r="AY61" s="37">
        <v>0</v>
      </c>
      <c r="AZ61" s="37">
        <v>0</v>
      </c>
      <c r="BA61" s="37">
        <v>0</v>
      </c>
      <c r="BB61" s="37">
        <v>0</v>
      </c>
      <c r="BC61" s="37">
        <v>0</v>
      </c>
      <c r="BD61" s="37">
        <v>0</v>
      </c>
      <c r="BE61" s="37">
        <v>0</v>
      </c>
      <c r="BF61" s="37">
        <v>0</v>
      </c>
      <c r="BG61" s="37">
        <v>0</v>
      </c>
      <c r="BH61" s="37">
        <v>0</v>
      </c>
      <c r="BI61" s="37">
        <v>0</v>
      </c>
      <c r="BJ61" s="37">
        <v>0</v>
      </c>
      <c r="BK61" s="37">
        <v>0</v>
      </c>
      <c r="BL61" s="37">
        <v>0</v>
      </c>
      <c r="BM61" s="37">
        <v>0</v>
      </c>
      <c r="BN61" s="37">
        <v>0</v>
      </c>
      <c r="BO61" s="37">
        <v>0</v>
      </c>
      <c r="BP61" s="37">
        <v>0</v>
      </c>
      <c r="BQ61" s="37">
        <v>0</v>
      </c>
      <c r="BR61" s="37">
        <v>0</v>
      </c>
      <c r="BS61" s="37">
        <v>0</v>
      </c>
      <c r="BT61" s="37">
        <v>0</v>
      </c>
      <c r="BU61" s="37">
        <v>0</v>
      </c>
      <c r="BV61" s="37">
        <v>0</v>
      </c>
      <c r="BW61" s="37">
        <v>0</v>
      </c>
      <c r="BX61" s="37">
        <v>0</v>
      </c>
      <c r="BY61" s="37">
        <v>0</v>
      </c>
      <c r="BZ61" s="37">
        <v>0</v>
      </c>
      <c r="CA61" s="37">
        <v>0</v>
      </c>
      <c r="CB61" s="37">
        <v>0</v>
      </c>
      <c r="CC61" s="37">
        <v>0</v>
      </c>
      <c r="CD61" s="37">
        <v>0</v>
      </c>
      <c r="CE61" s="37">
        <v>0</v>
      </c>
      <c r="CF61" s="37">
        <v>0</v>
      </c>
      <c r="CG61" s="37">
        <v>0</v>
      </c>
      <c r="CH61" s="37">
        <v>0</v>
      </c>
      <c r="CI61" s="37">
        <v>0</v>
      </c>
      <c r="CJ61" s="37">
        <v>0</v>
      </c>
      <c r="CK61" s="37">
        <v>0</v>
      </c>
      <c r="CL61" s="37">
        <v>0</v>
      </c>
      <c r="CM61" s="37">
        <v>0</v>
      </c>
      <c r="CN61" s="37">
        <v>0</v>
      </c>
      <c r="CO61" s="37">
        <v>0</v>
      </c>
      <c r="CP61" s="37">
        <v>0</v>
      </c>
      <c r="CQ61" s="37">
        <v>0</v>
      </c>
      <c r="CR61" s="37">
        <v>0</v>
      </c>
      <c r="CS61" s="37">
        <v>0</v>
      </c>
      <c r="CT61" s="37">
        <v>0</v>
      </c>
      <c r="CU61" s="37">
        <v>0</v>
      </c>
      <c r="CV61" s="37">
        <v>0</v>
      </c>
      <c r="CW61" s="37">
        <v>0</v>
      </c>
      <c r="CX61" s="37">
        <v>0</v>
      </c>
      <c r="CY61" s="37">
        <v>0</v>
      </c>
      <c r="CZ61" s="37">
        <v>0</v>
      </c>
      <c r="DA61" s="37">
        <v>0</v>
      </c>
      <c r="DB61" s="37">
        <v>0</v>
      </c>
      <c r="DC61" s="37">
        <v>0</v>
      </c>
      <c r="DE61" s="45">
        <f t="shared" si="35"/>
        <v>0</v>
      </c>
      <c r="DF61" s="45">
        <f t="shared" si="17"/>
        <v>0</v>
      </c>
      <c r="DG61">
        <f t="shared" si="34"/>
        <v>21</v>
      </c>
      <c r="DH61">
        <v>0</v>
      </c>
    </row>
    <row r="62" spans="1:112" ht="14.4">
      <c r="A62" s="123">
        <v>50</v>
      </c>
      <c r="B62" s="5" t="str">
        <f>$B$56&amp;"6."</f>
        <v>E.2.6.</v>
      </c>
      <c r="C62" s="163" t="s">
        <v>41</v>
      </c>
      <c r="D62" s="6"/>
      <c r="E62" s="191">
        <v>0.21</v>
      </c>
      <c r="F62" s="34">
        <f>H62+NPV(FD,I62:INDEX(I62:DC62,PAL))</f>
        <v>0</v>
      </c>
      <c r="G62" s="34">
        <f>SUMIF($H$5:$DC$5,"&lt;="&amp;PAL,$H62:$DC62)</f>
        <v>0</v>
      </c>
      <c r="H62" s="37">
        <v>0</v>
      </c>
      <c r="I62" s="37">
        <v>0</v>
      </c>
      <c r="J62" s="37">
        <v>0</v>
      </c>
      <c r="K62" s="37">
        <v>0</v>
      </c>
      <c r="L62" s="37">
        <v>0</v>
      </c>
      <c r="M62" s="37">
        <v>0</v>
      </c>
      <c r="N62" s="37">
        <v>0</v>
      </c>
      <c r="O62" s="37">
        <v>0</v>
      </c>
      <c r="P62" s="37">
        <v>0</v>
      </c>
      <c r="Q62" s="37">
        <v>0</v>
      </c>
      <c r="R62" s="37">
        <v>0</v>
      </c>
      <c r="S62" s="37">
        <v>0</v>
      </c>
      <c r="T62" s="37">
        <v>0</v>
      </c>
      <c r="U62" s="37">
        <v>0</v>
      </c>
      <c r="V62" s="37">
        <v>0</v>
      </c>
      <c r="W62" s="37">
        <v>0</v>
      </c>
      <c r="X62" s="37">
        <v>0</v>
      </c>
      <c r="Y62" s="37">
        <v>0</v>
      </c>
      <c r="Z62" s="37">
        <v>0</v>
      </c>
      <c r="AA62" s="37">
        <v>0</v>
      </c>
      <c r="AB62" s="37">
        <v>0</v>
      </c>
      <c r="AC62" s="37">
        <v>0</v>
      </c>
      <c r="AD62" s="37">
        <v>0</v>
      </c>
      <c r="AE62" s="37">
        <v>0</v>
      </c>
      <c r="AF62" s="37">
        <v>0</v>
      </c>
      <c r="AG62" s="37">
        <v>0</v>
      </c>
      <c r="AH62" s="37">
        <v>0</v>
      </c>
      <c r="AI62" s="37">
        <v>0</v>
      </c>
      <c r="AJ62" s="37">
        <v>0</v>
      </c>
      <c r="AK62" s="37">
        <v>0</v>
      </c>
      <c r="AL62" s="37">
        <v>0</v>
      </c>
      <c r="AM62" s="37">
        <v>0</v>
      </c>
      <c r="AN62" s="37">
        <v>0</v>
      </c>
      <c r="AO62" s="37">
        <v>0</v>
      </c>
      <c r="AP62" s="37">
        <v>0</v>
      </c>
      <c r="AQ62" s="37">
        <v>0</v>
      </c>
      <c r="AR62" s="37">
        <v>0</v>
      </c>
      <c r="AS62" s="37">
        <v>0</v>
      </c>
      <c r="AT62" s="37">
        <v>0</v>
      </c>
      <c r="AU62" s="37">
        <v>0</v>
      </c>
      <c r="AV62" s="37">
        <v>0</v>
      </c>
      <c r="AW62" s="37">
        <v>0</v>
      </c>
      <c r="AX62" s="37">
        <v>0</v>
      </c>
      <c r="AY62" s="37">
        <v>0</v>
      </c>
      <c r="AZ62" s="37">
        <v>0</v>
      </c>
      <c r="BA62" s="37">
        <v>0</v>
      </c>
      <c r="BB62" s="37">
        <v>0</v>
      </c>
      <c r="BC62" s="37">
        <v>0</v>
      </c>
      <c r="BD62" s="37">
        <v>0</v>
      </c>
      <c r="BE62" s="37">
        <v>0</v>
      </c>
      <c r="BF62" s="37">
        <v>0</v>
      </c>
      <c r="BG62" s="37">
        <v>0</v>
      </c>
      <c r="BH62" s="37">
        <v>0</v>
      </c>
      <c r="BI62" s="37">
        <v>0</v>
      </c>
      <c r="BJ62" s="37">
        <v>0</v>
      </c>
      <c r="BK62" s="37">
        <v>0</v>
      </c>
      <c r="BL62" s="37">
        <v>0</v>
      </c>
      <c r="BM62" s="37">
        <v>0</v>
      </c>
      <c r="BN62" s="37">
        <v>0</v>
      </c>
      <c r="BO62" s="37">
        <v>0</v>
      </c>
      <c r="BP62" s="37">
        <v>0</v>
      </c>
      <c r="BQ62" s="37">
        <v>0</v>
      </c>
      <c r="BR62" s="37">
        <v>0</v>
      </c>
      <c r="BS62" s="37">
        <v>0</v>
      </c>
      <c r="BT62" s="37">
        <v>0</v>
      </c>
      <c r="BU62" s="37">
        <v>0</v>
      </c>
      <c r="BV62" s="37">
        <v>0</v>
      </c>
      <c r="BW62" s="37">
        <v>0</v>
      </c>
      <c r="BX62" s="37">
        <v>0</v>
      </c>
      <c r="BY62" s="37">
        <v>0</v>
      </c>
      <c r="BZ62" s="37">
        <v>0</v>
      </c>
      <c r="CA62" s="37">
        <v>0</v>
      </c>
      <c r="CB62" s="37">
        <v>0</v>
      </c>
      <c r="CC62" s="37">
        <v>0</v>
      </c>
      <c r="CD62" s="37">
        <v>0</v>
      </c>
      <c r="CE62" s="37">
        <v>0</v>
      </c>
      <c r="CF62" s="37">
        <v>0</v>
      </c>
      <c r="CG62" s="37">
        <v>0</v>
      </c>
      <c r="CH62" s="37">
        <v>0</v>
      </c>
      <c r="CI62" s="37">
        <v>0</v>
      </c>
      <c r="CJ62" s="37">
        <v>0</v>
      </c>
      <c r="CK62" s="37">
        <v>0</v>
      </c>
      <c r="CL62" s="37">
        <v>0</v>
      </c>
      <c r="CM62" s="37">
        <v>0</v>
      </c>
      <c r="CN62" s="37">
        <v>0</v>
      </c>
      <c r="CO62" s="37">
        <v>0</v>
      </c>
      <c r="CP62" s="37">
        <v>0</v>
      </c>
      <c r="CQ62" s="37">
        <v>0</v>
      </c>
      <c r="CR62" s="37">
        <v>0</v>
      </c>
      <c r="CS62" s="37">
        <v>0</v>
      </c>
      <c r="CT62" s="37">
        <v>0</v>
      </c>
      <c r="CU62" s="37">
        <v>0</v>
      </c>
      <c r="CV62" s="37">
        <v>0</v>
      </c>
      <c r="CW62" s="37">
        <v>0</v>
      </c>
      <c r="CX62" s="37">
        <v>0</v>
      </c>
      <c r="CY62" s="37">
        <v>0</v>
      </c>
      <c r="CZ62" s="37">
        <v>0</v>
      </c>
      <c r="DA62" s="37">
        <v>0</v>
      </c>
      <c r="DB62" s="37">
        <v>0</v>
      </c>
      <c r="DC62" s="37">
        <v>0</v>
      </c>
      <c r="DE62" s="45">
        <f t="shared" si="35"/>
        <v>0</v>
      </c>
      <c r="DF62" s="45">
        <f t="shared" si="17"/>
        <v>0</v>
      </c>
      <c r="DG62">
        <f t="shared" si="34"/>
        <v>21</v>
      </c>
      <c r="DH62">
        <v>0</v>
      </c>
    </row>
    <row r="63" spans="1:112" ht="14.4">
      <c r="A63" s="123">
        <v>51</v>
      </c>
      <c r="B63" s="5" t="str">
        <f>$B$56&amp;"7."</f>
        <v>E.2.7.</v>
      </c>
      <c r="C63" s="163" t="s">
        <v>41</v>
      </c>
      <c r="D63" s="6"/>
      <c r="E63" s="191">
        <v>0.21</v>
      </c>
      <c r="F63" s="34">
        <f>H63+NPV(FD,I63:INDEX(I63:DC63,PAL))</f>
        <v>0</v>
      </c>
      <c r="G63" s="34">
        <f>SUMIF($H$5:$DC$5,"&lt;="&amp;PAL,$H63:$DC63)</f>
        <v>0</v>
      </c>
      <c r="H63" s="37">
        <v>0</v>
      </c>
      <c r="I63" s="37">
        <v>0</v>
      </c>
      <c r="J63" s="37">
        <v>0</v>
      </c>
      <c r="K63" s="37">
        <v>0</v>
      </c>
      <c r="L63" s="37">
        <v>0</v>
      </c>
      <c r="M63" s="37">
        <v>0</v>
      </c>
      <c r="N63" s="37">
        <v>0</v>
      </c>
      <c r="O63" s="37">
        <v>0</v>
      </c>
      <c r="P63" s="37">
        <v>0</v>
      </c>
      <c r="Q63" s="37">
        <v>0</v>
      </c>
      <c r="R63" s="37">
        <v>0</v>
      </c>
      <c r="S63" s="37">
        <v>0</v>
      </c>
      <c r="T63" s="37">
        <v>0</v>
      </c>
      <c r="U63" s="37">
        <v>0</v>
      </c>
      <c r="V63" s="37">
        <v>0</v>
      </c>
      <c r="W63" s="37">
        <v>0</v>
      </c>
      <c r="X63" s="37">
        <v>0</v>
      </c>
      <c r="Y63" s="37">
        <v>0</v>
      </c>
      <c r="Z63" s="37">
        <v>0</v>
      </c>
      <c r="AA63" s="37">
        <v>0</v>
      </c>
      <c r="AB63" s="37">
        <v>0</v>
      </c>
      <c r="AC63" s="37">
        <v>0</v>
      </c>
      <c r="AD63" s="37">
        <v>0</v>
      </c>
      <c r="AE63" s="37">
        <v>0</v>
      </c>
      <c r="AF63" s="37">
        <v>0</v>
      </c>
      <c r="AG63" s="37">
        <v>0</v>
      </c>
      <c r="AH63" s="37">
        <v>0</v>
      </c>
      <c r="AI63" s="37">
        <v>0</v>
      </c>
      <c r="AJ63" s="37">
        <v>0</v>
      </c>
      <c r="AK63" s="37">
        <v>0</v>
      </c>
      <c r="AL63" s="37">
        <v>0</v>
      </c>
      <c r="AM63" s="37">
        <v>0</v>
      </c>
      <c r="AN63" s="37">
        <v>0</v>
      </c>
      <c r="AO63" s="37">
        <v>0</v>
      </c>
      <c r="AP63" s="37">
        <v>0</v>
      </c>
      <c r="AQ63" s="37">
        <v>0</v>
      </c>
      <c r="AR63" s="37">
        <v>0</v>
      </c>
      <c r="AS63" s="37">
        <v>0</v>
      </c>
      <c r="AT63" s="37">
        <v>0</v>
      </c>
      <c r="AU63" s="37">
        <v>0</v>
      </c>
      <c r="AV63" s="37">
        <v>0</v>
      </c>
      <c r="AW63" s="37">
        <v>0</v>
      </c>
      <c r="AX63" s="37">
        <v>0</v>
      </c>
      <c r="AY63" s="37">
        <v>0</v>
      </c>
      <c r="AZ63" s="37">
        <v>0</v>
      </c>
      <c r="BA63" s="37">
        <v>0</v>
      </c>
      <c r="BB63" s="37">
        <v>0</v>
      </c>
      <c r="BC63" s="37">
        <v>0</v>
      </c>
      <c r="BD63" s="37">
        <v>0</v>
      </c>
      <c r="BE63" s="37">
        <v>0</v>
      </c>
      <c r="BF63" s="37">
        <v>0</v>
      </c>
      <c r="BG63" s="37">
        <v>0</v>
      </c>
      <c r="BH63" s="37">
        <v>0</v>
      </c>
      <c r="BI63" s="37">
        <v>0</v>
      </c>
      <c r="BJ63" s="37">
        <v>0</v>
      </c>
      <c r="BK63" s="37">
        <v>0</v>
      </c>
      <c r="BL63" s="37">
        <v>0</v>
      </c>
      <c r="BM63" s="37">
        <v>0</v>
      </c>
      <c r="BN63" s="37">
        <v>0</v>
      </c>
      <c r="BO63" s="37">
        <v>0</v>
      </c>
      <c r="BP63" s="37">
        <v>0</v>
      </c>
      <c r="BQ63" s="37">
        <v>0</v>
      </c>
      <c r="BR63" s="37">
        <v>0</v>
      </c>
      <c r="BS63" s="37">
        <v>0</v>
      </c>
      <c r="BT63" s="37">
        <v>0</v>
      </c>
      <c r="BU63" s="37">
        <v>0</v>
      </c>
      <c r="BV63" s="37">
        <v>0</v>
      </c>
      <c r="BW63" s="37">
        <v>0</v>
      </c>
      <c r="BX63" s="37">
        <v>0</v>
      </c>
      <c r="BY63" s="37">
        <v>0</v>
      </c>
      <c r="BZ63" s="37">
        <v>0</v>
      </c>
      <c r="CA63" s="37">
        <v>0</v>
      </c>
      <c r="CB63" s="37">
        <v>0</v>
      </c>
      <c r="CC63" s="37">
        <v>0</v>
      </c>
      <c r="CD63" s="37">
        <v>0</v>
      </c>
      <c r="CE63" s="37">
        <v>0</v>
      </c>
      <c r="CF63" s="37">
        <v>0</v>
      </c>
      <c r="CG63" s="37">
        <v>0</v>
      </c>
      <c r="CH63" s="37">
        <v>0</v>
      </c>
      <c r="CI63" s="37">
        <v>0</v>
      </c>
      <c r="CJ63" s="37">
        <v>0</v>
      </c>
      <c r="CK63" s="37">
        <v>0</v>
      </c>
      <c r="CL63" s="37">
        <v>0</v>
      </c>
      <c r="CM63" s="37">
        <v>0</v>
      </c>
      <c r="CN63" s="37">
        <v>0</v>
      </c>
      <c r="CO63" s="37">
        <v>0</v>
      </c>
      <c r="CP63" s="37">
        <v>0</v>
      </c>
      <c r="CQ63" s="37">
        <v>0</v>
      </c>
      <c r="CR63" s="37">
        <v>0</v>
      </c>
      <c r="CS63" s="37">
        <v>0</v>
      </c>
      <c r="CT63" s="37">
        <v>0</v>
      </c>
      <c r="CU63" s="37">
        <v>0</v>
      </c>
      <c r="CV63" s="37">
        <v>0</v>
      </c>
      <c r="CW63" s="37">
        <v>0</v>
      </c>
      <c r="CX63" s="37">
        <v>0</v>
      </c>
      <c r="CY63" s="37">
        <v>0</v>
      </c>
      <c r="CZ63" s="37">
        <v>0</v>
      </c>
      <c r="DA63" s="37">
        <v>0</v>
      </c>
      <c r="DB63" s="37">
        <v>0</v>
      </c>
      <c r="DC63" s="37">
        <v>0</v>
      </c>
      <c r="DE63" s="45">
        <f t="shared" si="35"/>
        <v>0</v>
      </c>
      <c r="DF63" s="45">
        <f t="shared" si="17"/>
        <v>0</v>
      </c>
      <c r="DG63">
        <f t="shared" si="34"/>
        <v>21</v>
      </c>
      <c r="DH63">
        <v>0</v>
      </c>
    </row>
    <row r="64" spans="1:112" ht="14.4">
      <c r="A64" s="123">
        <v>52</v>
      </c>
      <c r="B64" s="5" t="str">
        <f>$B$56&amp;"8."</f>
        <v>E.2.8.</v>
      </c>
      <c r="C64" s="163" t="s">
        <v>41</v>
      </c>
      <c r="D64" s="6"/>
      <c r="E64" s="191">
        <v>0.21</v>
      </c>
      <c r="F64" s="34">
        <f>H64+NPV(FD,I64:INDEX(I64:DC64,PAL))</f>
        <v>0</v>
      </c>
      <c r="G64" s="34">
        <f>SUMIF($H$5:$DC$5,"&lt;="&amp;PAL,$H64:$DC64)</f>
        <v>0</v>
      </c>
      <c r="H64" s="37">
        <v>0</v>
      </c>
      <c r="I64" s="37">
        <v>0</v>
      </c>
      <c r="J64" s="37">
        <v>0</v>
      </c>
      <c r="K64" s="37">
        <v>0</v>
      </c>
      <c r="L64" s="37">
        <v>0</v>
      </c>
      <c r="M64" s="37">
        <v>0</v>
      </c>
      <c r="N64" s="37">
        <v>0</v>
      </c>
      <c r="O64" s="37">
        <v>0</v>
      </c>
      <c r="P64" s="37">
        <v>0</v>
      </c>
      <c r="Q64" s="37">
        <v>0</v>
      </c>
      <c r="R64" s="37">
        <v>0</v>
      </c>
      <c r="S64" s="37">
        <v>0</v>
      </c>
      <c r="T64" s="37">
        <v>0</v>
      </c>
      <c r="U64" s="37">
        <v>0</v>
      </c>
      <c r="V64" s="37">
        <v>0</v>
      </c>
      <c r="W64" s="37">
        <v>0</v>
      </c>
      <c r="X64" s="37">
        <v>0</v>
      </c>
      <c r="Y64" s="37">
        <v>0</v>
      </c>
      <c r="Z64" s="37">
        <v>0</v>
      </c>
      <c r="AA64" s="37">
        <v>0</v>
      </c>
      <c r="AB64" s="37">
        <v>0</v>
      </c>
      <c r="AC64" s="37">
        <v>0</v>
      </c>
      <c r="AD64" s="37">
        <v>0</v>
      </c>
      <c r="AE64" s="37">
        <v>0</v>
      </c>
      <c r="AF64" s="37">
        <v>0</v>
      </c>
      <c r="AG64" s="37">
        <v>0</v>
      </c>
      <c r="AH64" s="37">
        <v>0</v>
      </c>
      <c r="AI64" s="37">
        <v>0</v>
      </c>
      <c r="AJ64" s="37">
        <v>0</v>
      </c>
      <c r="AK64" s="37">
        <v>0</v>
      </c>
      <c r="AL64" s="37">
        <v>0</v>
      </c>
      <c r="AM64" s="37">
        <v>0</v>
      </c>
      <c r="AN64" s="37">
        <v>0</v>
      </c>
      <c r="AO64" s="37">
        <v>0</v>
      </c>
      <c r="AP64" s="37">
        <v>0</v>
      </c>
      <c r="AQ64" s="37">
        <v>0</v>
      </c>
      <c r="AR64" s="37">
        <v>0</v>
      </c>
      <c r="AS64" s="37">
        <v>0</v>
      </c>
      <c r="AT64" s="37">
        <v>0</v>
      </c>
      <c r="AU64" s="37">
        <v>0</v>
      </c>
      <c r="AV64" s="37">
        <v>0</v>
      </c>
      <c r="AW64" s="37">
        <v>0</v>
      </c>
      <c r="AX64" s="37">
        <v>0</v>
      </c>
      <c r="AY64" s="37">
        <v>0</v>
      </c>
      <c r="AZ64" s="37">
        <v>0</v>
      </c>
      <c r="BA64" s="37">
        <v>0</v>
      </c>
      <c r="BB64" s="37">
        <v>0</v>
      </c>
      <c r="BC64" s="37">
        <v>0</v>
      </c>
      <c r="BD64" s="37">
        <v>0</v>
      </c>
      <c r="BE64" s="37">
        <v>0</v>
      </c>
      <c r="BF64" s="37">
        <v>0</v>
      </c>
      <c r="BG64" s="37">
        <v>0</v>
      </c>
      <c r="BH64" s="37">
        <v>0</v>
      </c>
      <c r="BI64" s="37">
        <v>0</v>
      </c>
      <c r="BJ64" s="37">
        <v>0</v>
      </c>
      <c r="BK64" s="37">
        <v>0</v>
      </c>
      <c r="BL64" s="37">
        <v>0</v>
      </c>
      <c r="BM64" s="37">
        <v>0</v>
      </c>
      <c r="BN64" s="37">
        <v>0</v>
      </c>
      <c r="BO64" s="37">
        <v>0</v>
      </c>
      <c r="BP64" s="37">
        <v>0</v>
      </c>
      <c r="BQ64" s="37">
        <v>0</v>
      </c>
      <c r="BR64" s="37">
        <v>0</v>
      </c>
      <c r="BS64" s="37">
        <v>0</v>
      </c>
      <c r="BT64" s="37">
        <v>0</v>
      </c>
      <c r="BU64" s="37">
        <v>0</v>
      </c>
      <c r="BV64" s="37">
        <v>0</v>
      </c>
      <c r="BW64" s="37">
        <v>0</v>
      </c>
      <c r="BX64" s="37">
        <v>0</v>
      </c>
      <c r="BY64" s="37">
        <v>0</v>
      </c>
      <c r="BZ64" s="37">
        <v>0</v>
      </c>
      <c r="CA64" s="37">
        <v>0</v>
      </c>
      <c r="CB64" s="37">
        <v>0</v>
      </c>
      <c r="CC64" s="37">
        <v>0</v>
      </c>
      <c r="CD64" s="37">
        <v>0</v>
      </c>
      <c r="CE64" s="37">
        <v>0</v>
      </c>
      <c r="CF64" s="37">
        <v>0</v>
      </c>
      <c r="CG64" s="37">
        <v>0</v>
      </c>
      <c r="CH64" s="37">
        <v>0</v>
      </c>
      <c r="CI64" s="37">
        <v>0</v>
      </c>
      <c r="CJ64" s="37">
        <v>0</v>
      </c>
      <c r="CK64" s="37">
        <v>0</v>
      </c>
      <c r="CL64" s="37">
        <v>0</v>
      </c>
      <c r="CM64" s="37">
        <v>0</v>
      </c>
      <c r="CN64" s="37">
        <v>0</v>
      </c>
      <c r="CO64" s="37">
        <v>0</v>
      </c>
      <c r="CP64" s="37">
        <v>0</v>
      </c>
      <c r="CQ64" s="37">
        <v>0</v>
      </c>
      <c r="CR64" s="37">
        <v>0</v>
      </c>
      <c r="CS64" s="37">
        <v>0</v>
      </c>
      <c r="CT64" s="37">
        <v>0</v>
      </c>
      <c r="CU64" s="37">
        <v>0</v>
      </c>
      <c r="CV64" s="37">
        <v>0</v>
      </c>
      <c r="CW64" s="37">
        <v>0</v>
      </c>
      <c r="CX64" s="37">
        <v>0</v>
      </c>
      <c r="CY64" s="37">
        <v>0</v>
      </c>
      <c r="CZ64" s="37">
        <v>0</v>
      </c>
      <c r="DA64" s="37">
        <v>0</v>
      </c>
      <c r="DB64" s="37">
        <v>0</v>
      </c>
      <c r="DC64" s="37">
        <v>0</v>
      </c>
      <c r="DE64" s="45">
        <f t="shared" si="35"/>
        <v>0</v>
      </c>
      <c r="DF64" s="45">
        <f t="shared" si="17"/>
        <v>0</v>
      </c>
      <c r="DG64">
        <f t="shared" si="34"/>
        <v>21</v>
      </c>
      <c r="DH64">
        <v>0</v>
      </c>
    </row>
    <row r="65" spans="1:112" ht="14.4">
      <c r="A65" s="123">
        <v>53</v>
      </c>
      <c r="B65" s="5" t="str">
        <f>$B$56&amp;"9."</f>
        <v>E.2.9.</v>
      </c>
      <c r="C65" s="17" t="s">
        <v>154</v>
      </c>
      <c r="D65" s="5"/>
      <c r="E65" s="191">
        <v>0.21</v>
      </c>
      <c r="F65" s="34">
        <f>H65+NPV(FD,I65:INDEX(I65:DC65,PAL))</f>
        <v>0</v>
      </c>
      <c r="G65" s="34">
        <f>SUMIF($H$5:$DC$5,"&lt;="&amp;PAL,$H65:$DC65)</f>
        <v>0</v>
      </c>
      <c r="H65" s="164">
        <v>0</v>
      </c>
      <c r="I65" s="164">
        <v>0</v>
      </c>
      <c r="J65" s="164">
        <v>0</v>
      </c>
      <c r="K65" s="164">
        <v>0</v>
      </c>
      <c r="L65" s="164">
        <v>0</v>
      </c>
      <c r="M65" s="164">
        <v>0</v>
      </c>
      <c r="N65" s="164">
        <v>0</v>
      </c>
      <c r="O65" s="164">
        <v>0</v>
      </c>
      <c r="P65" s="164">
        <v>0</v>
      </c>
      <c r="Q65" s="164">
        <v>0</v>
      </c>
      <c r="R65" s="164">
        <v>0</v>
      </c>
      <c r="S65" s="165">
        <v>0</v>
      </c>
      <c r="T65" s="165">
        <v>0</v>
      </c>
      <c r="U65" s="165">
        <v>0</v>
      </c>
      <c r="V65" s="165">
        <v>0</v>
      </c>
      <c r="W65" s="165">
        <v>0</v>
      </c>
      <c r="X65" s="165">
        <v>0</v>
      </c>
      <c r="Y65" s="165">
        <v>0</v>
      </c>
      <c r="Z65" s="165">
        <v>0</v>
      </c>
      <c r="AA65" s="165">
        <v>0</v>
      </c>
      <c r="AB65" s="165">
        <v>0</v>
      </c>
      <c r="AC65" s="165">
        <v>0</v>
      </c>
      <c r="AD65" s="165">
        <v>0</v>
      </c>
      <c r="AE65" s="165">
        <v>0</v>
      </c>
      <c r="AF65" s="165">
        <v>0</v>
      </c>
      <c r="AG65" s="165">
        <v>0</v>
      </c>
      <c r="AH65" s="165">
        <v>0</v>
      </c>
      <c r="AI65" s="165">
        <v>0</v>
      </c>
      <c r="AJ65" s="165">
        <v>0</v>
      </c>
      <c r="AK65" s="165">
        <v>0</v>
      </c>
      <c r="AL65" s="165">
        <v>0</v>
      </c>
      <c r="AM65" s="165">
        <v>0</v>
      </c>
      <c r="AN65" s="165">
        <v>0</v>
      </c>
      <c r="AO65" s="165">
        <v>0</v>
      </c>
      <c r="AP65" s="165">
        <v>0</v>
      </c>
      <c r="AQ65" s="165">
        <v>0</v>
      </c>
      <c r="AR65" s="165">
        <v>0</v>
      </c>
      <c r="AS65" s="165">
        <v>0</v>
      </c>
      <c r="AT65" s="165">
        <v>0</v>
      </c>
      <c r="AU65" s="165">
        <v>0</v>
      </c>
      <c r="AV65" s="165">
        <v>0</v>
      </c>
      <c r="AW65" s="165">
        <v>0</v>
      </c>
      <c r="AX65" s="165">
        <v>0</v>
      </c>
      <c r="AY65" s="165">
        <v>0</v>
      </c>
      <c r="AZ65" s="165">
        <v>0</v>
      </c>
      <c r="BA65" s="165">
        <v>0</v>
      </c>
      <c r="BB65" s="165">
        <v>0</v>
      </c>
      <c r="BC65" s="165">
        <v>0</v>
      </c>
      <c r="BD65" s="165">
        <v>0</v>
      </c>
      <c r="BE65" s="165">
        <v>0</v>
      </c>
      <c r="BF65" s="165">
        <v>0</v>
      </c>
      <c r="BG65" s="165">
        <v>0</v>
      </c>
      <c r="BH65" s="165">
        <v>0</v>
      </c>
      <c r="BI65" s="165">
        <v>0</v>
      </c>
      <c r="BJ65" s="165">
        <v>0</v>
      </c>
      <c r="BK65" s="165">
        <v>0</v>
      </c>
      <c r="BL65" s="165">
        <v>0</v>
      </c>
      <c r="BM65" s="165">
        <v>0</v>
      </c>
      <c r="BN65" s="165">
        <v>0</v>
      </c>
      <c r="BO65" s="165">
        <v>0</v>
      </c>
      <c r="BP65" s="165">
        <v>0</v>
      </c>
      <c r="BQ65" s="165">
        <v>0</v>
      </c>
      <c r="BR65" s="165">
        <v>0</v>
      </c>
      <c r="BS65" s="165">
        <v>0</v>
      </c>
      <c r="BT65" s="165">
        <v>0</v>
      </c>
      <c r="BU65" s="165">
        <v>0</v>
      </c>
      <c r="BV65" s="165">
        <v>0</v>
      </c>
      <c r="BW65" s="165">
        <v>0</v>
      </c>
      <c r="BX65" s="165">
        <v>0</v>
      </c>
      <c r="BY65" s="165">
        <v>0</v>
      </c>
      <c r="BZ65" s="165">
        <v>0</v>
      </c>
      <c r="CA65" s="165">
        <v>0</v>
      </c>
      <c r="CB65" s="165">
        <v>0</v>
      </c>
      <c r="CC65" s="165">
        <v>0</v>
      </c>
      <c r="CD65" s="165">
        <v>0</v>
      </c>
      <c r="CE65" s="165">
        <v>0</v>
      </c>
      <c r="CF65" s="165">
        <v>0</v>
      </c>
      <c r="CG65" s="165">
        <v>0</v>
      </c>
      <c r="CH65" s="165">
        <v>0</v>
      </c>
      <c r="CI65" s="165">
        <v>0</v>
      </c>
      <c r="CJ65" s="165">
        <v>0</v>
      </c>
      <c r="CK65" s="165">
        <v>0</v>
      </c>
      <c r="CL65" s="165">
        <v>0</v>
      </c>
      <c r="CM65" s="165">
        <v>0</v>
      </c>
      <c r="CN65" s="165">
        <v>0</v>
      </c>
      <c r="CO65" s="165">
        <v>0</v>
      </c>
      <c r="CP65" s="165">
        <v>0</v>
      </c>
      <c r="CQ65" s="165">
        <v>0</v>
      </c>
      <c r="CR65" s="165">
        <v>0</v>
      </c>
      <c r="CS65" s="165">
        <v>0</v>
      </c>
      <c r="CT65" s="165">
        <v>0</v>
      </c>
      <c r="CU65" s="165">
        <v>0</v>
      </c>
      <c r="CV65" s="165">
        <v>0</v>
      </c>
      <c r="CW65" s="165">
        <v>0</v>
      </c>
      <c r="CX65" s="165">
        <v>0</v>
      </c>
      <c r="CY65" s="165">
        <v>0</v>
      </c>
      <c r="CZ65" s="165">
        <v>0</v>
      </c>
      <c r="DA65" s="165">
        <v>0</v>
      </c>
      <c r="DB65" s="165">
        <v>0</v>
      </c>
      <c r="DC65" s="165">
        <v>0</v>
      </c>
      <c r="DE65" s="45">
        <f t="shared" si="35"/>
        <v>0</v>
      </c>
      <c r="DF65" s="45">
        <f t="shared" si="17"/>
        <v>0</v>
      </c>
      <c r="DG65">
        <f t="shared" si="34"/>
        <v>21</v>
      </c>
      <c r="DH65">
        <v>0</v>
      </c>
    </row>
    <row r="66" spans="1:112" ht="14.4">
      <c r="A66" s="123">
        <v>54</v>
      </c>
      <c r="B66" s="5" t="str">
        <f>$B$56&amp;"L."</f>
        <v>E.2.L.</v>
      </c>
      <c r="C66" s="17" t="s">
        <v>15</v>
      </c>
      <c r="D66" s="5"/>
      <c r="E66" s="191">
        <v>0.21</v>
      </c>
      <c r="F66" s="34">
        <f>H66+NPV(FD,I66:INDEX(I66:DC66,PAL))</f>
        <v>0</v>
      </c>
      <c r="G66" s="34">
        <f>SUMIF($H$5:$DC$5,"&lt;="&amp;PAL,$H66:$DC66)</f>
        <v>0</v>
      </c>
      <c r="H66" s="164">
        <v>0</v>
      </c>
      <c r="I66" s="164">
        <v>0</v>
      </c>
      <c r="J66" s="164">
        <v>0</v>
      </c>
      <c r="K66" s="164">
        <v>0</v>
      </c>
      <c r="L66" s="164">
        <v>0</v>
      </c>
      <c r="M66" s="164">
        <v>0</v>
      </c>
      <c r="N66" s="164">
        <v>0</v>
      </c>
      <c r="O66" s="164">
        <v>0</v>
      </c>
      <c r="P66" s="164">
        <v>0</v>
      </c>
      <c r="Q66" s="164">
        <v>0</v>
      </c>
      <c r="R66" s="164">
        <v>0</v>
      </c>
      <c r="S66" s="164">
        <v>0</v>
      </c>
      <c r="T66" s="164">
        <v>0</v>
      </c>
      <c r="U66" s="164">
        <v>0</v>
      </c>
      <c r="V66" s="164">
        <v>0</v>
      </c>
      <c r="W66" s="164">
        <v>0</v>
      </c>
      <c r="X66" s="164">
        <v>0</v>
      </c>
      <c r="Y66" s="164">
        <v>0</v>
      </c>
      <c r="Z66" s="164">
        <v>0</v>
      </c>
      <c r="AA66" s="164">
        <v>0</v>
      </c>
      <c r="AB66" s="164">
        <v>0</v>
      </c>
      <c r="AC66" s="164">
        <v>0</v>
      </c>
      <c r="AD66" s="164">
        <v>0</v>
      </c>
      <c r="AE66" s="164">
        <v>0</v>
      </c>
      <c r="AF66" s="164">
        <v>0</v>
      </c>
      <c r="AG66" s="164">
        <v>0</v>
      </c>
      <c r="AH66" s="164">
        <v>0</v>
      </c>
      <c r="AI66" s="164">
        <v>0</v>
      </c>
      <c r="AJ66" s="164">
        <v>0</v>
      </c>
      <c r="AK66" s="164">
        <v>0</v>
      </c>
      <c r="AL66" s="164">
        <v>0</v>
      </c>
      <c r="AM66" s="164">
        <v>0</v>
      </c>
      <c r="AN66" s="164">
        <v>0</v>
      </c>
      <c r="AO66" s="164">
        <v>0</v>
      </c>
      <c r="AP66" s="164">
        <v>0</v>
      </c>
      <c r="AQ66" s="165">
        <v>0</v>
      </c>
      <c r="AR66" s="164">
        <v>0</v>
      </c>
      <c r="AS66" s="164">
        <v>0</v>
      </c>
      <c r="AT66" s="164">
        <v>0</v>
      </c>
      <c r="AU66" s="164">
        <v>0</v>
      </c>
      <c r="AV66" s="164">
        <v>0</v>
      </c>
      <c r="AW66" s="164">
        <v>0</v>
      </c>
      <c r="AX66" s="164">
        <v>0</v>
      </c>
      <c r="AY66" s="164">
        <v>0</v>
      </c>
      <c r="AZ66" s="164">
        <v>0</v>
      </c>
      <c r="BA66" s="164">
        <v>0</v>
      </c>
      <c r="BB66" s="164">
        <v>0</v>
      </c>
      <c r="BC66" s="164">
        <v>0</v>
      </c>
      <c r="BD66" s="164">
        <v>0</v>
      </c>
      <c r="BE66" s="164">
        <v>0</v>
      </c>
      <c r="BF66" s="164">
        <v>0</v>
      </c>
      <c r="BG66" s="164">
        <v>0</v>
      </c>
      <c r="BH66" s="164">
        <v>0</v>
      </c>
      <c r="BI66" s="164">
        <v>0</v>
      </c>
      <c r="BJ66" s="164">
        <v>0</v>
      </c>
      <c r="BK66" s="164">
        <v>0</v>
      </c>
      <c r="BL66" s="164">
        <v>0</v>
      </c>
      <c r="BM66" s="164">
        <v>0</v>
      </c>
      <c r="BN66" s="164">
        <v>0</v>
      </c>
      <c r="BO66" s="164">
        <v>0</v>
      </c>
      <c r="BP66" s="164">
        <v>0</v>
      </c>
      <c r="BQ66" s="164">
        <v>0</v>
      </c>
      <c r="BR66" s="164">
        <v>0</v>
      </c>
      <c r="BS66" s="164">
        <v>0</v>
      </c>
      <c r="BT66" s="164">
        <v>0</v>
      </c>
      <c r="BU66" s="164">
        <v>0</v>
      </c>
      <c r="BV66" s="164">
        <v>0</v>
      </c>
      <c r="BW66" s="164">
        <v>0</v>
      </c>
      <c r="BX66" s="164">
        <v>0</v>
      </c>
      <c r="BY66" s="164">
        <v>0</v>
      </c>
      <c r="BZ66" s="164">
        <v>0</v>
      </c>
      <c r="CA66" s="164">
        <v>0</v>
      </c>
      <c r="CB66" s="164">
        <v>0</v>
      </c>
      <c r="CC66" s="164">
        <v>0</v>
      </c>
      <c r="CD66" s="164">
        <v>0</v>
      </c>
      <c r="CE66" s="164">
        <v>0</v>
      </c>
      <c r="CF66" s="164">
        <v>0</v>
      </c>
      <c r="CG66" s="164">
        <v>0</v>
      </c>
      <c r="CH66" s="164">
        <v>0</v>
      </c>
      <c r="CI66" s="164">
        <v>0</v>
      </c>
      <c r="CJ66" s="164">
        <v>0</v>
      </c>
      <c r="CK66" s="164">
        <v>0</v>
      </c>
      <c r="CL66" s="164">
        <v>0</v>
      </c>
      <c r="CM66" s="164">
        <v>0</v>
      </c>
      <c r="CN66" s="164">
        <v>0</v>
      </c>
      <c r="CO66" s="164">
        <v>0</v>
      </c>
      <c r="CP66" s="164">
        <v>0</v>
      </c>
      <c r="CQ66" s="164">
        <v>0</v>
      </c>
      <c r="CR66" s="164">
        <v>0</v>
      </c>
      <c r="CS66" s="164">
        <v>0</v>
      </c>
      <c r="CT66" s="164">
        <v>0</v>
      </c>
      <c r="CU66" s="164">
        <v>0</v>
      </c>
      <c r="CV66" s="164">
        <v>0</v>
      </c>
      <c r="CW66" s="164">
        <v>0</v>
      </c>
      <c r="CX66" s="164">
        <v>0</v>
      </c>
      <c r="CY66" s="164">
        <v>0</v>
      </c>
      <c r="CZ66" s="164">
        <v>0</v>
      </c>
      <c r="DA66" s="164">
        <v>0</v>
      </c>
      <c r="DB66" s="164">
        <v>0</v>
      </c>
      <c r="DC66" s="165">
        <v>0</v>
      </c>
      <c r="DE66" s="45">
        <f t="shared" si="35"/>
        <v>0</v>
      </c>
      <c r="DF66" s="45">
        <f t="shared" si="17"/>
        <v>0</v>
      </c>
      <c r="DG66">
        <f t="shared" si="34"/>
        <v>21</v>
      </c>
      <c r="DH66">
        <f>DG66/(100+DG66)</f>
        <v>0.17355371900826447</v>
      </c>
    </row>
    <row r="67" spans="1:112" ht="14.4">
      <c r="A67" s="123">
        <v>55</v>
      </c>
      <c r="B67" s="5" t="s">
        <v>36</v>
      </c>
      <c r="C67" s="15" t="s">
        <v>204</v>
      </c>
      <c r="D67" s="3"/>
      <c r="E67" s="3"/>
      <c r="F67" s="11">
        <f>SUM(F68:F75)+F76</f>
        <v>0</v>
      </c>
      <c r="G67" s="34">
        <f>SUMIF($H$5:$DC$5,"&lt;="&amp;PAL,$H67:$DC67)</f>
        <v>0</v>
      </c>
      <c r="H67" s="11">
        <f>SUM(H68:H75)+H76</f>
        <v>0</v>
      </c>
      <c r="I67" s="11">
        <f t="shared" ref="I67:BT67" si="36">SUM(I68:I75)+I76</f>
        <v>0</v>
      </c>
      <c r="J67" s="11">
        <f t="shared" si="36"/>
        <v>0</v>
      </c>
      <c r="K67" s="11">
        <f t="shared" si="36"/>
        <v>0</v>
      </c>
      <c r="L67" s="11">
        <f t="shared" si="36"/>
        <v>0</v>
      </c>
      <c r="M67" s="11">
        <f t="shared" si="36"/>
        <v>0</v>
      </c>
      <c r="N67" s="11">
        <f t="shared" si="36"/>
        <v>0</v>
      </c>
      <c r="O67" s="11">
        <f t="shared" si="36"/>
        <v>0</v>
      </c>
      <c r="P67" s="11">
        <f t="shared" si="36"/>
        <v>0</v>
      </c>
      <c r="Q67" s="11">
        <f t="shared" si="36"/>
        <v>0</v>
      </c>
      <c r="R67" s="11">
        <f t="shared" si="36"/>
        <v>0</v>
      </c>
      <c r="S67" s="11">
        <f t="shared" si="36"/>
        <v>0</v>
      </c>
      <c r="T67" s="11">
        <f t="shared" si="36"/>
        <v>0</v>
      </c>
      <c r="U67" s="11">
        <f t="shared" si="36"/>
        <v>0</v>
      </c>
      <c r="V67" s="11">
        <f t="shared" si="36"/>
        <v>0</v>
      </c>
      <c r="W67" s="11">
        <f t="shared" si="36"/>
        <v>0</v>
      </c>
      <c r="X67" s="11">
        <f t="shared" si="36"/>
        <v>0</v>
      </c>
      <c r="Y67" s="11">
        <f t="shared" si="36"/>
        <v>0</v>
      </c>
      <c r="Z67" s="11">
        <f t="shared" si="36"/>
        <v>0</v>
      </c>
      <c r="AA67" s="11">
        <f t="shared" si="36"/>
        <v>0</v>
      </c>
      <c r="AB67" s="11">
        <f t="shared" si="36"/>
        <v>0</v>
      </c>
      <c r="AC67" s="11">
        <f t="shared" si="36"/>
        <v>0</v>
      </c>
      <c r="AD67" s="11">
        <f t="shared" si="36"/>
        <v>0</v>
      </c>
      <c r="AE67" s="11">
        <f t="shared" si="36"/>
        <v>0</v>
      </c>
      <c r="AF67" s="11">
        <f t="shared" si="36"/>
        <v>0</v>
      </c>
      <c r="AG67" s="11">
        <f t="shared" si="36"/>
        <v>0</v>
      </c>
      <c r="AH67" s="11">
        <f t="shared" si="36"/>
        <v>0</v>
      </c>
      <c r="AI67" s="11">
        <f t="shared" si="36"/>
        <v>0</v>
      </c>
      <c r="AJ67" s="11">
        <f t="shared" si="36"/>
        <v>0</v>
      </c>
      <c r="AK67" s="11">
        <f t="shared" si="36"/>
        <v>0</v>
      </c>
      <c r="AL67" s="11">
        <f t="shared" si="36"/>
        <v>0</v>
      </c>
      <c r="AM67" s="11">
        <f t="shared" si="36"/>
        <v>0</v>
      </c>
      <c r="AN67" s="11">
        <f t="shared" si="36"/>
        <v>0</v>
      </c>
      <c r="AO67" s="11">
        <f t="shared" si="36"/>
        <v>0</v>
      </c>
      <c r="AP67" s="11">
        <f t="shared" si="36"/>
        <v>0</v>
      </c>
      <c r="AQ67" s="11">
        <f t="shared" si="36"/>
        <v>0</v>
      </c>
      <c r="AR67" s="11">
        <f t="shared" si="36"/>
        <v>0</v>
      </c>
      <c r="AS67" s="11">
        <f t="shared" si="36"/>
        <v>0</v>
      </c>
      <c r="AT67" s="11">
        <f t="shared" si="36"/>
        <v>0</v>
      </c>
      <c r="AU67" s="11">
        <f t="shared" si="36"/>
        <v>0</v>
      </c>
      <c r="AV67" s="11">
        <f t="shared" si="36"/>
        <v>0</v>
      </c>
      <c r="AW67" s="11">
        <f t="shared" si="36"/>
        <v>0</v>
      </c>
      <c r="AX67" s="11">
        <f t="shared" si="36"/>
        <v>0</v>
      </c>
      <c r="AY67" s="11">
        <f t="shared" si="36"/>
        <v>0</v>
      </c>
      <c r="AZ67" s="11">
        <f t="shared" si="36"/>
        <v>0</v>
      </c>
      <c r="BA67" s="11">
        <f t="shared" si="36"/>
        <v>0</v>
      </c>
      <c r="BB67" s="11">
        <f t="shared" si="36"/>
        <v>0</v>
      </c>
      <c r="BC67" s="11">
        <f t="shared" si="36"/>
        <v>0</v>
      </c>
      <c r="BD67" s="11">
        <f t="shared" si="36"/>
        <v>0</v>
      </c>
      <c r="BE67" s="11">
        <f t="shared" si="36"/>
        <v>0</v>
      </c>
      <c r="BF67" s="11">
        <f t="shared" si="36"/>
        <v>0</v>
      </c>
      <c r="BG67" s="11">
        <f t="shared" si="36"/>
        <v>0</v>
      </c>
      <c r="BH67" s="11">
        <f t="shared" si="36"/>
        <v>0</v>
      </c>
      <c r="BI67" s="11">
        <f t="shared" si="36"/>
        <v>0</v>
      </c>
      <c r="BJ67" s="11">
        <f t="shared" si="36"/>
        <v>0</v>
      </c>
      <c r="BK67" s="11">
        <f t="shared" si="36"/>
        <v>0</v>
      </c>
      <c r="BL67" s="11">
        <f t="shared" si="36"/>
        <v>0</v>
      </c>
      <c r="BM67" s="11">
        <f t="shared" si="36"/>
        <v>0</v>
      </c>
      <c r="BN67" s="11">
        <f t="shared" si="36"/>
        <v>0</v>
      </c>
      <c r="BO67" s="11">
        <f t="shared" si="36"/>
        <v>0</v>
      </c>
      <c r="BP67" s="11">
        <f t="shared" si="36"/>
        <v>0</v>
      </c>
      <c r="BQ67" s="11">
        <f t="shared" si="36"/>
        <v>0</v>
      </c>
      <c r="BR67" s="11">
        <f t="shared" si="36"/>
        <v>0</v>
      </c>
      <c r="BS67" s="11">
        <f t="shared" si="36"/>
        <v>0</v>
      </c>
      <c r="BT67" s="11">
        <f t="shared" si="36"/>
        <v>0</v>
      </c>
      <c r="BU67" s="11">
        <f t="shared" ref="BU67:DC67" si="37">SUM(BU68:BU75)+BU76</f>
        <v>0</v>
      </c>
      <c r="BV67" s="11">
        <f t="shared" si="37"/>
        <v>0</v>
      </c>
      <c r="BW67" s="11">
        <f t="shared" si="37"/>
        <v>0</v>
      </c>
      <c r="BX67" s="11">
        <f t="shared" si="37"/>
        <v>0</v>
      </c>
      <c r="BY67" s="11">
        <f t="shared" si="37"/>
        <v>0</v>
      </c>
      <c r="BZ67" s="11">
        <f t="shared" si="37"/>
        <v>0</v>
      </c>
      <c r="CA67" s="11">
        <f t="shared" si="37"/>
        <v>0</v>
      </c>
      <c r="CB67" s="11">
        <f t="shared" si="37"/>
        <v>0</v>
      </c>
      <c r="CC67" s="11">
        <f t="shared" si="37"/>
        <v>0</v>
      </c>
      <c r="CD67" s="11">
        <f t="shared" si="37"/>
        <v>0</v>
      </c>
      <c r="CE67" s="11">
        <f t="shared" si="37"/>
        <v>0</v>
      </c>
      <c r="CF67" s="11">
        <f t="shared" si="37"/>
        <v>0</v>
      </c>
      <c r="CG67" s="11">
        <f t="shared" si="37"/>
        <v>0</v>
      </c>
      <c r="CH67" s="11">
        <f t="shared" si="37"/>
        <v>0</v>
      </c>
      <c r="CI67" s="11">
        <f t="shared" si="37"/>
        <v>0</v>
      </c>
      <c r="CJ67" s="11">
        <f t="shared" si="37"/>
        <v>0</v>
      </c>
      <c r="CK67" s="11">
        <f t="shared" si="37"/>
        <v>0</v>
      </c>
      <c r="CL67" s="11">
        <f t="shared" si="37"/>
        <v>0</v>
      </c>
      <c r="CM67" s="11">
        <f t="shared" si="37"/>
        <v>0</v>
      </c>
      <c r="CN67" s="11">
        <f t="shared" si="37"/>
        <v>0</v>
      </c>
      <c r="CO67" s="11">
        <f t="shared" si="37"/>
        <v>0</v>
      </c>
      <c r="CP67" s="11">
        <f t="shared" si="37"/>
        <v>0</v>
      </c>
      <c r="CQ67" s="11">
        <f t="shared" si="37"/>
        <v>0</v>
      </c>
      <c r="CR67" s="11">
        <f t="shared" si="37"/>
        <v>0</v>
      </c>
      <c r="CS67" s="11">
        <f t="shared" si="37"/>
        <v>0</v>
      </c>
      <c r="CT67" s="11">
        <f t="shared" si="37"/>
        <v>0</v>
      </c>
      <c r="CU67" s="11">
        <f t="shared" si="37"/>
        <v>0</v>
      </c>
      <c r="CV67" s="11">
        <f t="shared" si="37"/>
        <v>0</v>
      </c>
      <c r="CW67" s="11">
        <f t="shared" si="37"/>
        <v>0</v>
      </c>
      <c r="CX67" s="11">
        <f t="shared" si="37"/>
        <v>0</v>
      </c>
      <c r="CY67" s="11">
        <f t="shared" si="37"/>
        <v>0</v>
      </c>
      <c r="CZ67" s="11">
        <f t="shared" si="37"/>
        <v>0</v>
      </c>
      <c r="DA67" s="11">
        <f t="shared" si="37"/>
        <v>0</v>
      </c>
      <c r="DB67" s="11">
        <f t="shared" si="37"/>
        <v>0</v>
      </c>
      <c r="DC67" s="11">
        <f t="shared" si="37"/>
        <v>0</v>
      </c>
      <c r="DF67" s="45">
        <f t="shared" si="17"/>
        <v>0</v>
      </c>
    </row>
    <row r="68" spans="1:112" ht="14.4">
      <c r="A68" s="123">
        <v>56</v>
      </c>
      <c r="B68" s="5" t="str">
        <f>$B$67&amp;"1."</f>
        <v>E.3.1.</v>
      </c>
      <c r="C68" s="163" t="s">
        <v>41</v>
      </c>
      <c r="D68" s="6"/>
      <c r="E68" s="191">
        <v>0.21</v>
      </c>
      <c r="F68" s="34">
        <f>H68+NPV(FD,I68:INDEX(I68:DC68,PAL))</f>
        <v>0</v>
      </c>
      <c r="G68" s="34">
        <f>SUMIF($H$5:$DC$5,"&lt;="&amp;PAL,$H68:$DC68)</f>
        <v>0</v>
      </c>
      <c r="H68" s="37">
        <v>0</v>
      </c>
      <c r="I68" s="37">
        <v>0</v>
      </c>
      <c r="J68" s="37">
        <v>0</v>
      </c>
      <c r="K68" s="37">
        <v>0</v>
      </c>
      <c r="L68" s="37">
        <v>0</v>
      </c>
      <c r="M68" s="37">
        <v>0</v>
      </c>
      <c r="N68" s="37">
        <v>0</v>
      </c>
      <c r="O68" s="37">
        <v>0</v>
      </c>
      <c r="P68" s="37">
        <v>0</v>
      </c>
      <c r="Q68" s="37">
        <v>0</v>
      </c>
      <c r="R68" s="37">
        <v>0</v>
      </c>
      <c r="S68" s="37">
        <v>0</v>
      </c>
      <c r="T68" s="37">
        <v>0</v>
      </c>
      <c r="U68" s="37">
        <v>0</v>
      </c>
      <c r="V68" s="37">
        <v>0</v>
      </c>
      <c r="W68" s="37">
        <v>0</v>
      </c>
      <c r="X68" s="37">
        <v>0</v>
      </c>
      <c r="Y68" s="37">
        <v>0</v>
      </c>
      <c r="Z68" s="37">
        <v>0</v>
      </c>
      <c r="AA68" s="37">
        <v>0</v>
      </c>
      <c r="AB68" s="37">
        <v>0</v>
      </c>
      <c r="AC68" s="37">
        <v>0</v>
      </c>
      <c r="AD68" s="37">
        <v>0</v>
      </c>
      <c r="AE68" s="37">
        <v>0</v>
      </c>
      <c r="AF68" s="37">
        <v>0</v>
      </c>
      <c r="AG68" s="37">
        <v>0</v>
      </c>
      <c r="AH68" s="37">
        <v>0</v>
      </c>
      <c r="AI68" s="37">
        <v>0</v>
      </c>
      <c r="AJ68" s="37">
        <v>0</v>
      </c>
      <c r="AK68" s="37">
        <v>0</v>
      </c>
      <c r="AL68" s="37">
        <v>0</v>
      </c>
      <c r="AM68" s="37">
        <v>0</v>
      </c>
      <c r="AN68" s="37">
        <v>0</v>
      </c>
      <c r="AO68" s="37">
        <v>0</v>
      </c>
      <c r="AP68" s="37">
        <v>0</v>
      </c>
      <c r="AQ68" s="37">
        <v>0</v>
      </c>
      <c r="AR68" s="37">
        <v>0</v>
      </c>
      <c r="AS68" s="37">
        <v>0</v>
      </c>
      <c r="AT68" s="37">
        <v>0</v>
      </c>
      <c r="AU68" s="37">
        <v>0</v>
      </c>
      <c r="AV68" s="37">
        <v>0</v>
      </c>
      <c r="AW68" s="37">
        <v>0</v>
      </c>
      <c r="AX68" s="37">
        <v>0</v>
      </c>
      <c r="AY68" s="37">
        <v>0</v>
      </c>
      <c r="AZ68" s="37">
        <v>0</v>
      </c>
      <c r="BA68" s="37">
        <v>0</v>
      </c>
      <c r="BB68" s="37">
        <v>0</v>
      </c>
      <c r="BC68" s="37">
        <v>0</v>
      </c>
      <c r="BD68" s="37">
        <v>0</v>
      </c>
      <c r="BE68" s="37">
        <v>0</v>
      </c>
      <c r="BF68" s="37">
        <v>0</v>
      </c>
      <c r="BG68" s="37">
        <v>0</v>
      </c>
      <c r="BH68" s="37">
        <v>0</v>
      </c>
      <c r="BI68" s="37">
        <v>0</v>
      </c>
      <c r="BJ68" s="37">
        <v>0</v>
      </c>
      <c r="BK68" s="37">
        <v>0</v>
      </c>
      <c r="BL68" s="37">
        <v>0</v>
      </c>
      <c r="BM68" s="37">
        <v>0</v>
      </c>
      <c r="BN68" s="37">
        <v>0</v>
      </c>
      <c r="BO68" s="37">
        <v>0</v>
      </c>
      <c r="BP68" s="37">
        <v>0</v>
      </c>
      <c r="BQ68" s="37">
        <v>0</v>
      </c>
      <c r="BR68" s="37">
        <v>0</v>
      </c>
      <c r="BS68" s="37">
        <v>0</v>
      </c>
      <c r="BT68" s="37">
        <v>0</v>
      </c>
      <c r="BU68" s="37">
        <v>0</v>
      </c>
      <c r="BV68" s="37">
        <v>0</v>
      </c>
      <c r="BW68" s="37">
        <v>0</v>
      </c>
      <c r="BX68" s="37">
        <v>0</v>
      </c>
      <c r="BY68" s="37">
        <v>0</v>
      </c>
      <c r="BZ68" s="37">
        <v>0</v>
      </c>
      <c r="CA68" s="37">
        <v>0</v>
      </c>
      <c r="CB68" s="37">
        <v>0</v>
      </c>
      <c r="CC68" s="37">
        <v>0</v>
      </c>
      <c r="CD68" s="37">
        <v>0</v>
      </c>
      <c r="CE68" s="37">
        <v>0</v>
      </c>
      <c r="CF68" s="37">
        <v>0</v>
      </c>
      <c r="CG68" s="37">
        <v>0</v>
      </c>
      <c r="CH68" s="37">
        <v>0</v>
      </c>
      <c r="CI68" s="37">
        <v>0</v>
      </c>
      <c r="CJ68" s="37">
        <v>0</v>
      </c>
      <c r="CK68" s="37">
        <v>0</v>
      </c>
      <c r="CL68" s="37">
        <v>0</v>
      </c>
      <c r="CM68" s="37">
        <v>0</v>
      </c>
      <c r="CN68" s="37">
        <v>0</v>
      </c>
      <c r="CO68" s="37">
        <v>0</v>
      </c>
      <c r="CP68" s="37">
        <v>0</v>
      </c>
      <c r="CQ68" s="37">
        <v>0</v>
      </c>
      <c r="CR68" s="37">
        <v>0</v>
      </c>
      <c r="CS68" s="37">
        <v>0</v>
      </c>
      <c r="CT68" s="37">
        <v>0</v>
      </c>
      <c r="CU68" s="37">
        <v>0</v>
      </c>
      <c r="CV68" s="37">
        <v>0</v>
      </c>
      <c r="CW68" s="37">
        <v>0</v>
      </c>
      <c r="CX68" s="37">
        <v>0</v>
      </c>
      <c r="CY68" s="37">
        <v>0</v>
      </c>
      <c r="CZ68" s="37">
        <v>0</v>
      </c>
      <c r="DA68" s="37">
        <v>0</v>
      </c>
      <c r="DB68" s="37">
        <v>0</v>
      </c>
      <c r="DC68" s="37">
        <v>0</v>
      </c>
      <c r="DE68" s="45">
        <f>COUNTBLANK(H68:DC68)</f>
        <v>0</v>
      </c>
      <c r="DF68" s="45">
        <f t="shared" si="17"/>
        <v>0</v>
      </c>
      <c r="DG68">
        <f t="shared" ref="DG68:DG77" si="38">IF(ISNUMBER(E68),E68*100,0)</f>
        <v>21</v>
      </c>
      <c r="DH68">
        <v>0</v>
      </c>
    </row>
    <row r="69" spans="1:112" ht="14.4">
      <c r="A69" s="123">
        <v>57</v>
      </c>
      <c r="B69" s="5" t="str">
        <f>$B$67&amp;"2."</f>
        <v>E.3.2.</v>
      </c>
      <c r="C69" s="163" t="s">
        <v>41</v>
      </c>
      <c r="D69" s="6"/>
      <c r="E69" s="191">
        <v>0.21</v>
      </c>
      <c r="F69" s="34">
        <f>H69+NPV(FD,I69:INDEX(I69:DC69,PAL))</f>
        <v>0</v>
      </c>
      <c r="G69" s="34">
        <f>SUMIF($H$5:$DC$5,"&lt;="&amp;PAL,$H69:$DC69)</f>
        <v>0</v>
      </c>
      <c r="H69" s="37">
        <v>0</v>
      </c>
      <c r="I69" s="37">
        <v>0</v>
      </c>
      <c r="J69" s="37">
        <v>0</v>
      </c>
      <c r="K69" s="37">
        <v>0</v>
      </c>
      <c r="L69" s="37">
        <v>0</v>
      </c>
      <c r="M69" s="37">
        <v>0</v>
      </c>
      <c r="N69" s="37">
        <v>0</v>
      </c>
      <c r="O69" s="37">
        <v>0</v>
      </c>
      <c r="P69" s="37">
        <v>0</v>
      </c>
      <c r="Q69" s="37">
        <v>0</v>
      </c>
      <c r="R69" s="37">
        <v>0</v>
      </c>
      <c r="S69" s="37">
        <v>0</v>
      </c>
      <c r="T69" s="37">
        <v>0</v>
      </c>
      <c r="U69" s="37">
        <v>0</v>
      </c>
      <c r="V69" s="37">
        <v>0</v>
      </c>
      <c r="W69" s="37">
        <v>0</v>
      </c>
      <c r="X69" s="37">
        <v>0</v>
      </c>
      <c r="Y69" s="37">
        <v>0</v>
      </c>
      <c r="Z69" s="37">
        <v>0</v>
      </c>
      <c r="AA69" s="37">
        <v>0</v>
      </c>
      <c r="AB69" s="37">
        <v>0</v>
      </c>
      <c r="AC69" s="37">
        <v>0</v>
      </c>
      <c r="AD69" s="37">
        <v>0</v>
      </c>
      <c r="AE69" s="37">
        <v>0</v>
      </c>
      <c r="AF69" s="37">
        <v>0</v>
      </c>
      <c r="AG69" s="37">
        <v>0</v>
      </c>
      <c r="AH69" s="37">
        <v>0</v>
      </c>
      <c r="AI69" s="37">
        <v>0</v>
      </c>
      <c r="AJ69" s="37">
        <v>0</v>
      </c>
      <c r="AK69" s="37">
        <v>0</v>
      </c>
      <c r="AL69" s="37">
        <v>0</v>
      </c>
      <c r="AM69" s="37">
        <v>0</v>
      </c>
      <c r="AN69" s="37">
        <v>0</v>
      </c>
      <c r="AO69" s="37">
        <v>0</v>
      </c>
      <c r="AP69" s="37">
        <v>0</v>
      </c>
      <c r="AQ69" s="37">
        <v>0</v>
      </c>
      <c r="AR69" s="37">
        <v>0</v>
      </c>
      <c r="AS69" s="37">
        <v>0</v>
      </c>
      <c r="AT69" s="37">
        <v>0</v>
      </c>
      <c r="AU69" s="37">
        <v>0</v>
      </c>
      <c r="AV69" s="37">
        <v>0</v>
      </c>
      <c r="AW69" s="37">
        <v>0</v>
      </c>
      <c r="AX69" s="37">
        <v>0</v>
      </c>
      <c r="AY69" s="37">
        <v>0</v>
      </c>
      <c r="AZ69" s="37">
        <v>0</v>
      </c>
      <c r="BA69" s="37">
        <v>0</v>
      </c>
      <c r="BB69" s="37">
        <v>0</v>
      </c>
      <c r="BC69" s="37">
        <v>0</v>
      </c>
      <c r="BD69" s="37">
        <v>0</v>
      </c>
      <c r="BE69" s="37">
        <v>0</v>
      </c>
      <c r="BF69" s="37">
        <v>0</v>
      </c>
      <c r="BG69" s="37">
        <v>0</v>
      </c>
      <c r="BH69" s="37">
        <v>0</v>
      </c>
      <c r="BI69" s="37">
        <v>0</v>
      </c>
      <c r="BJ69" s="37">
        <v>0</v>
      </c>
      <c r="BK69" s="37">
        <v>0</v>
      </c>
      <c r="BL69" s="37">
        <v>0</v>
      </c>
      <c r="BM69" s="37">
        <v>0</v>
      </c>
      <c r="BN69" s="37">
        <v>0</v>
      </c>
      <c r="BO69" s="37">
        <v>0</v>
      </c>
      <c r="BP69" s="37">
        <v>0</v>
      </c>
      <c r="BQ69" s="37">
        <v>0</v>
      </c>
      <c r="BR69" s="37">
        <v>0</v>
      </c>
      <c r="BS69" s="37">
        <v>0</v>
      </c>
      <c r="BT69" s="37">
        <v>0</v>
      </c>
      <c r="BU69" s="37">
        <v>0</v>
      </c>
      <c r="BV69" s="37">
        <v>0</v>
      </c>
      <c r="BW69" s="37">
        <v>0</v>
      </c>
      <c r="BX69" s="37">
        <v>0</v>
      </c>
      <c r="BY69" s="37">
        <v>0</v>
      </c>
      <c r="BZ69" s="37">
        <v>0</v>
      </c>
      <c r="CA69" s="37">
        <v>0</v>
      </c>
      <c r="CB69" s="37">
        <v>0</v>
      </c>
      <c r="CC69" s="37">
        <v>0</v>
      </c>
      <c r="CD69" s="37">
        <v>0</v>
      </c>
      <c r="CE69" s="37">
        <v>0</v>
      </c>
      <c r="CF69" s="37">
        <v>0</v>
      </c>
      <c r="CG69" s="37">
        <v>0</v>
      </c>
      <c r="CH69" s="37">
        <v>0</v>
      </c>
      <c r="CI69" s="37">
        <v>0</v>
      </c>
      <c r="CJ69" s="37">
        <v>0</v>
      </c>
      <c r="CK69" s="37">
        <v>0</v>
      </c>
      <c r="CL69" s="37">
        <v>0</v>
      </c>
      <c r="CM69" s="37">
        <v>0</v>
      </c>
      <c r="CN69" s="37">
        <v>0</v>
      </c>
      <c r="CO69" s="37">
        <v>0</v>
      </c>
      <c r="CP69" s="37">
        <v>0</v>
      </c>
      <c r="CQ69" s="37">
        <v>0</v>
      </c>
      <c r="CR69" s="37">
        <v>0</v>
      </c>
      <c r="CS69" s="37">
        <v>0</v>
      </c>
      <c r="CT69" s="37">
        <v>0</v>
      </c>
      <c r="CU69" s="37">
        <v>0</v>
      </c>
      <c r="CV69" s="37">
        <v>0</v>
      </c>
      <c r="CW69" s="37">
        <v>0</v>
      </c>
      <c r="CX69" s="37">
        <v>0</v>
      </c>
      <c r="CY69" s="37">
        <v>0</v>
      </c>
      <c r="CZ69" s="37">
        <v>0</v>
      </c>
      <c r="DA69" s="37">
        <v>0</v>
      </c>
      <c r="DB69" s="37">
        <v>0</v>
      </c>
      <c r="DC69" s="37">
        <v>0</v>
      </c>
      <c r="DE69" s="45">
        <f t="shared" ref="DE69:DE77" si="39">COUNTBLANK(H69:DC69)</f>
        <v>0</v>
      </c>
      <c r="DF69" s="45">
        <f t="shared" si="17"/>
        <v>0</v>
      </c>
      <c r="DG69">
        <f t="shared" si="38"/>
        <v>21</v>
      </c>
      <c r="DH69">
        <v>0</v>
      </c>
    </row>
    <row r="70" spans="1:112" ht="14.4">
      <c r="A70" s="123">
        <v>58</v>
      </c>
      <c r="B70" s="5" t="str">
        <f>$B$67&amp;"3."</f>
        <v>E.3.3.</v>
      </c>
      <c r="C70" s="163" t="s">
        <v>41</v>
      </c>
      <c r="D70" s="6"/>
      <c r="E70" s="191">
        <v>0.21</v>
      </c>
      <c r="F70" s="34">
        <f>H70+NPV(FD,I70:INDEX(I70:DC70,PAL))</f>
        <v>0</v>
      </c>
      <c r="G70" s="34">
        <f>SUMIF($H$5:$DC$5,"&lt;="&amp;PAL,$H70:$DC70)</f>
        <v>0</v>
      </c>
      <c r="H70" s="37">
        <v>0</v>
      </c>
      <c r="I70" s="37">
        <v>0</v>
      </c>
      <c r="J70" s="37">
        <v>0</v>
      </c>
      <c r="K70" s="37">
        <v>0</v>
      </c>
      <c r="L70" s="37">
        <v>0</v>
      </c>
      <c r="M70" s="37">
        <v>0</v>
      </c>
      <c r="N70" s="37">
        <v>0</v>
      </c>
      <c r="O70" s="37">
        <v>0</v>
      </c>
      <c r="P70" s="37">
        <v>0</v>
      </c>
      <c r="Q70" s="37">
        <v>0</v>
      </c>
      <c r="R70" s="37">
        <v>0</v>
      </c>
      <c r="S70" s="37">
        <v>0</v>
      </c>
      <c r="T70" s="37">
        <v>0</v>
      </c>
      <c r="U70" s="37">
        <v>0</v>
      </c>
      <c r="V70" s="37">
        <v>0</v>
      </c>
      <c r="W70" s="37">
        <v>0</v>
      </c>
      <c r="X70" s="37">
        <v>0</v>
      </c>
      <c r="Y70" s="37">
        <v>0</v>
      </c>
      <c r="Z70" s="37">
        <v>0</v>
      </c>
      <c r="AA70" s="37">
        <v>0</v>
      </c>
      <c r="AB70" s="37">
        <v>0</v>
      </c>
      <c r="AC70" s="37">
        <v>0</v>
      </c>
      <c r="AD70" s="37">
        <v>0</v>
      </c>
      <c r="AE70" s="37">
        <v>0</v>
      </c>
      <c r="AF70" s="37">
        <v>0</v>
      </c>
      <c r="AG70" s="37">
        <v>0</v>
      </c>
      <c r="AH70" s="37">
        <v>0</v>
      </c>
      <c r="AI70" s="37">
        <v>0</v>
      </c>
      <c r="AJ70" s="37">
        <v>0</v>
      </c>
      <c r="AK70" s="37">
        <v>0</v>
      </c>
      <c r="AL70" s="37">
        <v>0</v>
      </c>
      <c r="AM70" s="37">
        <v>0</v>
      </c>
      <c r="AN70" s="37">
        <v>0</v>
      </c>
      <c r="AO70" s="37">
        <v>0</v>
      </c>
      <c r="AP70" s="37">
        <v>0</v>
      </c>
      <c r="AQ70" s="37">
        <v>0</v>
      </c>
      <c r="AR70" s="37">
        <v>0</v>
      </c>
      <c r="AS70" s="37">
        <v>0</v>
      </c>
      <c r="AT70" s="37">
        <v>0</v>
      </c>
      <c r="AU70" s="37">
        <v>0</v>
      </c>
      <c r="AV70" s="37">
        <v>0</v>
      </c>
      <c r="AW70" s="37">
        <v>0</v>
      </c>
      <c r="AX70" s="37">
        <v>0</v>
      </c>
      <c r="AY70" s="37">
        <v>0</v>
      </c>
      <c r="AZ70" s="37">
        <v>0</v>
      </c>
      <c r="BA70" s="37">
        <v>0</v>
      </c>
      <c r="BB70" s="37">
        <v>0</v>
      </c>
      <c r="BC70" s="37">
        <v>0</v>
      </c>
      <c r="BD70" s="37">
        <v>0</v>
      </c>
      <c r="BE70" s="37">
        <v>0</v>
      </c>
      <c r="BF70" s="37">
        <v>0</v>
      </c>
      <c r="BG70" s="37">
        <v>0</v>
      </c>
      <c r="BH70" s="37">
        <v>0</v>
      </c>
      <c r="BI70" s="37">
        <v>0</v>
      </c>
      <c r="BJ70" s="37">
        <v>0</v>
      </c>
      <c r="BK70" s="37">
        <v>0</v>
      </c>
      <c r="BL70" s="37">
        <v>0</v>
      </c>
      <c r="BM70" s="37">
        <v>0</v>
      </c>
      <c r="BN70" s="37">
        <v>0</v>
      </c>
      <c r="BO70" s="37">
        <v>0</v>
      </c>
      <c r="BP70" s="37">
        <v>0</v>
      </c>
      <c r="BQ70" s="37">
        <v>0</v>
      </c>
      <c r="BR70" s="37">
        <v>0</v>
      </c>
      <c r="BS70" s="37">
        <v>0</v>
      </c>
      <c r="BT70" s="37">
        <v>0</v>
      </c>
      <c r="BU70" s="37">
        <v>0</v>
      </c>
      <c r="BV70" s="37">
        <v>0</v>
      </c>
      <c r="BW70" s="37">
        <v>0</v>
      </c>
      <c r="BX70" s="37">
        <v>0</v>
      </c>
      <c r="BY70" s="37">
        <v>0</v>
      </c>
      <c r="BZ70" s="37">
        <v>0</v>
      </c>
      <c r="CA70" s="37">
        <v>0</v>
      </c>
      <c r="CB70" s="37">
        <v>0</v>
      </c>
      <c r="CC70" s="37">
        <v>0</v>
      </c>
      <c r="CD70" s="37">
        <v>0</v>
      </c>
      <c r="CE70" s="37">
        <v>0</v>
      </c>
      <c r="CF70" s="37">
        <v>0</v>
      </c>
      <c r="CG70" s="37">
        <v>0</v>
      </c>
      <c r="CH70" s="37">
        <v>0</v>
      </c>
      <c r="CI70" s="37">
        <v>0</v>
      </c>
      <c r="CJ70" s="37">
        <v>0</v>
      </c>
      <c r="CK70" s="37">
        <v>0</v>
      </c>
      <c r="CL70" s="37">
        <v>0</v>
      </c>
      <c r="CM70" s="37">
        <v>0</v>
      </c>
      <c r="CN70" s="37">
        <v>0</v>
      </c>
      <c r="CO70" s="37">
        <v>0</v>
      </c>
      <c r="CP70" s="37">
        <v>0</v>
      </c>
      <c r="CQ70" s="37">
        <v>0</v>
      </c>
      <c r="CR70" s="37">
        <v>0</v>
      </c>
      <c r="CS70" s="37">
        <v>0</v>
      </c>
      <c r="CT70" s="37">
        <v>0</v>
      </c>
      <c r="CU70" s="37">
        <v>0</v>
      </c>
      <c r="CV70" s="37">
        <v>0</v>
      </c>
      <c r="CW70" s="37">
        <v>0</v>
      </c>
      <c r="CX70" s="37">
        <v>0</v>
      </c>
      <c r="CY70" s="37">
        <v>0</v>
      </c>
      <c r="CZ70" s="37">
        <v>0</v>
      </c>
      <c r="DA70" s="37">
        <v>0</v>
      </c>
      <c r="DB70" s="37">
        <v>0</v>
      </c>
      <c r="DC70" s="37">
        <v>0</v>
      </c>
      <c r="DE70" s="45">
        <f t="shared" si="39"/>
        <v>0</v>
      </c>
      <c r="DF70" s="45">
        <f t="shared" si="17"/>
        <v>0</v>
      </c>
      <c r="DG70">
        <f t="shared" si="38"/>
        <v>21</v>
      </c>
      <c r="DH70">
        <v>0</v>
      </c>
    </row>
    <row r="71" spans="1:112" ht="14.4">
      <c r="A71" s="123">
        <v>59</v>
      </c>
      <c r="B71" s="5" t="str">
        <f>$B$67&amp;"4."</f>
        <v>E.3.4.</v>
      </c>
      <c r="C71" s="163" t="s">
        <v>41</v>
      </c>
      <c r="D71" s="6"/>
      <c r="E71" s="191">
        <v>0.21</v>
      </c>
      <c r="F71" s="34">
        <f>H71+NPV(FD,I71:INDEX(I71:DC71,PAL))</f>
        <v>0</v>
      </c>
      <c r="G71" s="34">
        <f>SUMIF($H$5:$DC$5,"&lt;="&amp;PAL,$H71:$DC71)</f>
        <v>0</v>
      </c>
      <c r="H71" s="37">
        <v>0</v>
      </c>
      <c r="I71" s="37">
        <v>0</v>
      </c>
      <c r="J71" s="37">
        <v>0</v>
      </c>
      <c r="K71" s="37">
        <v>0</v>
      </c>
      <c r="L71" s="37">
        <v>0</v>
      </c>
      <c r="M71" s="37">
        <v>0</v>
      </c>
      <c r="N71" s="37">
        <v>0</v>
      </c>
      <c r="O71" s="37">
        <v>0</v>
      </c>
      <c r="P71" s="37">
        <v>0</v>
      </c>
      <c r="Q71" s="37">
        <v>0</v>
      </c>
      <c r="R71" s="37">
        <v>0</v>
      </c>
      <c r="S71" s="37">
        <v>0</v>
      </c>
      <c r="T71" s="37">
        <v>0</v>
      </c>
      <c r="U71" s="37">
        <v>0</v>
      </c>
      <c r="V71" s="37">
        <v>0</v>
      </c>
      <c r="W71" s="37">
        <v>0</v>
      </c>
      <c r="X71" s="37">
        <v>0</v>
      </c>
      <c r="Y71" s="37">
        <v>0</v>
      </c>
      <c r="Z71" s="37">
        <v>0</v>
      </c>
      <c r="AA71" s="37">
        <v>0</v>
      </c>
      <c r="AB71" s="37">
        <v>0</v>
      </c>
      <c r="AC71" s="37">
        <v>0</v>
      </c>
      <c r="AD71" s="37">
        <v>0</v>
      </c>
      <c r="AE71" s="37">
        <v>0</v>
      </c>
      <c r="AF71" s="37">
        <v>0</v>
      </c>
      <c r="AG71" s="37">
        <v>0</v>
      </c>
      <c r="AH71" s="37">
        <v>0</v>
      </c>
      <c r="AI71" s="37">
        <v>0</v>
      </c>
      <c r="AJ71" s="37">
        <v>0</v>
      </c>
      <c r="AK71" s="37">
        <v>0</v>
      </c>
      <c r="AL71" s="37">
        <v>0</v>
      </c>
      <c r="AM71" s="37">
        <v>0</v>
      </c>
      <c r="AN71" s="37">
        <v>0</v>
      </c>
      <c r="AO71" s="37">
        <v>0</v>
      </c>
      <c r="AP71" s="37">
        <v>0</v>
      </c>
      <c r="AQ71" s="37">
        <v>0</v>
      </c>
      <c r="AR71" s="37">
        <v>0</v>
      </c>
      <c r="AS71" s="37">
        <v>0</v>
      </c>
      <c r="AT71" s="37">
        <v>0</v>
      </c>
      <c r="AU71" s="37">
        <v>0</v>
      </c>
      <c r="AV71" s="37">
        <v>0</v>
      </c>
      <c r="AW71" s="37">
        <v>0</v>
      </c>
      <c r="AX71" s="37">
        <v>0</v>
      </c>
      <c r="AY71" s="37">
        <v>0</v>
      </c>
      <c r="AZ71" s="37">
        <v>0</v>
      </c>
      <c r="BA71" s="37">
        <v>0</v>
      </c>
      <c r="BB71" s="37">
        <v>0</v>
      </c>
      <c r="BC71" s="37">
        <v>0</v>
      </c>
      <c r="BD71" s="37">
        <v>0</v>
      </c>
      <c r="BE71" s="37">
        <v>0</v>
      </c>
      <c r="BF71" s="37">
        <v>0</v>
      </c>
      <c r="BG71" s="37">
        <v>0</v>
      </c>
      <c r="BH71" s="37">
        <v>0</v>
      </c>
      <c r="BI71" s="37">
        <v>0</v>
      </c>
      <c r="BJ71" s="37">
        <v>0</v>
      </c>
      <c r="BK71" s="37">
        <v>0</v>
      </c>
      <c r="BL71" s="37">
        <v>0</v>
      </c>
      <c r="BM71" s="37">
        <v>0</v>
      </c>
      <c r="BN71" s="37">
        <v>0</v>
      </c>
      <c r="BO71" s="37">
        <v>0</v>
      </c>
      <c r="BP71" s="37">
        <v>0</v>
      </c>
      <c r="BQ71" s="37">
        <v>0</v>
      </c>
      <c r="BR71" s="37">
        <v>0</v>
      </c>
      <c r="BS71" s="37">
        <v>0</v>
      </c>
      <c r="BT71" s="37">
        <v>0</v>
      </c>
      <c r="BU71" s="37">
        <v>0</v>
      </c>
      <c r="BV71" s="37">
        <v>0</v>
      </c>
      <c r="BW71" s="37">
        <v>0</v>
      </c>
      <c r="BX71" s="37">
        <v>0</v>
      </c>
      <c r="BY71" s="37">
        <v>0</v>
      </c>
      <c r="BZ71" s="37">
        <v>0</v>
      </c>
      <c r="CA71" s="37">
        <v>0</v>
      </c>
      <c r="CB71" s="37">
        <v>0</v>
      </c>
      <c r="CC71" s="37">
        <v>0</v>
      </c>
      <c r="CD71" s="37">
        <v>0</v>
      </c>
      <c r="CE71" s="37">
        <v>0</v>
      </c>
      <c r="CF71" s="37">
        <v>0</v>
      </c>
      <c r="CG71" s="37">
        <v>0</v>
      </c>
      <c r="CH71" s="37">
        <v>0</v>
      </c>
      <c r="CI71" s="37">
        <v>0</v>
      </c>
      <c r="CJ71" s="37">
        <v>0</v>
      </c>
      <c r="CK71" s="37">
        <v>0</v>
      </c>
      <c r="CL71" s="37">
        <v>0</v>
      </c>
      <c r="CM71" s="37">
        <v>0</v>
      </c>
      <c r="CN71" s="37">
        <v>0</v>
      </c>
      <c r="CO71" s="37">
        <v>0</v>
      </c>
      <c r="CP71" s="37">
        <v>0</v>
      </c>
      <c r="CQ71" s="37">
        <v>0</v>
      </c>
      <c r="CR71" s="37">
        <v>0</v>
      </c>
      <c r="CS71" s="37">
        <v>0</v>
      </c>
      <c r="CT71" s="37">
        <v>0</v>
      </c>
      <c r="CU71" s="37">
        <v>0</v>
      </c>
      <c r="CV71" s="37">
        <v>0</v>
      </c>
      <c r="CW71" s="37">
        <v>0</v>
      </c>
      <c r="CX71" s="37">
        <v>0</v>
      </c>
      <c r="CY71" s="37">
        <v>0</v>
      </c>
      <c r="CZ71" s="37">
        <v>0</v>
      </c>
      <c r="DA71" s="37">
        <v>0</v>
      </c>
      <c r="DB71" s="37">
        <v>0</v>
      </c>
      <c r="DC71" s="37">
        <v>0</v>
      </c>
      <c r="DE71" s="45">
        <f t="shared" si="39"/>
        <v>0</v>
      </c>
      <c r="DF71" s="45">
        <f t="shared" si="17"/>
        <v>0</v>
      </c>
      <c r="DG71">
        <f t="shared" si="38"/>
        <v>21</v>
      </c>
      <c r="DH71">
        <v>0</v>
      </c>
    </row>
    <row r="72" spans="1:112" ht="14.4">
      <c r="A72" s="123">
        <v>60</v>
      </c>
      <c r="B72" s="5" t="str">
        <f>$B$67&amp;"5."</f>
        <v>E.3.5.</v>
      </c>
      <c r="C72" s="163" t="s">
        <v>41</v>
      </c>
      <c r="D72" s="6"/>
      <c r="E72" s="191">
        <v>0.21</v>
      </c>
      <c r="F72" s="34">
        <f>H72+NPV(FD,I72:INDEX(I72:DC72,PAL))</f>
        <v>0</v>
      </c>
      <c r="G72" s="34">
        <f>SUMIF($H$5:$DC$5,"&lt;="&amp;PAL,$H72:$DC72)</f>
        <v>0</v>
      </c>
      <c r="H72" s="37">
        <v>0</v>
      </c>
      <c r="I72" s="37">
        <v>0</v>
      </c>
      <c r="J72" s="37">
        <v>0</v>
      </c>
      <c r="K72" s="37">
        <v>0</v>
      </c>
      <c r="L72" s="37">
        <v>0</v>
      </c>
      <c r="M72" s="37">
        <v>0</v>
      </c>
      <c r="N72" s="37">
        <v>0</v>
      </c>
      <c r="O72" s="37">
        <v>0</v>
      </c>
      <c r="P72" s="37">
        <v>0</v>
      </c>
      <c r="Q72" s="37">
        <v>0</v>
      </c>
      <c r="R72" s="37">
        <v>0</v>
      </c>
      <c r="S72" s="37">
        <v>0</v>
      </c>
      <c r="T72" s="37">
        <v>0</v>
      </c>
      <c r="U72" s="37">
        <v>0</v>
      </c>
      <c r="V72" s="37">
        <v>0</v>
      </c>
      <c r="W72" s="37">
        <v>0</v>
      </c>
      <c r="X72" s="37">
        <v>0</v>
      </c>
      <c r="Y72" s="37">
        <v>0</v>
      </c>
      <c r="Z72" s="37">
        <v>0</v>
      </c>
      <c r="AA72" s="37">
        <v>0</v>
      </c>
      <c r="AB72" s="37">
        <v>0</v>
      </c>
      <c r="AC72" s="37">
        <v>0</v>
      </c>
      <c r="AD72" s="37">
        <v>0</v>
      </c>
      <c r="AE72" s="37">
        <v>0</v>
      </c>
      <c r="AF72" s="37">
        <v>0</v>
      </c>
      <c r="AG72" s="37">
        <v>0</v>
      </c>
      <c r="AH72" s="37">
        <v>0</v>
      </c>
      <c r="AI72" s="37">
        <v>0</v>
      </c>
      <c r="AJ72" s="37">
        <v>0</v>
      </c>
      <c r="AK72" s="37">
        <v>0</v>
      </c>
      <c r="AL72" s="37">
        <v>0</v>
      </c>
      <c r="AM72" s="37">
        <v>0</v>
      </c>
      <c r="AN72" s="37">
        <v>0</v>
      </c>
      <c r="AO72" s="37">
        <v>0</v>
      </c>
      <c r="AP72" s="37">
        <v>0</v>
      </c>
      <c r="AQ72" s="37">
        <v>0</v>
      </c>
      <c r="AR72" s="37">
        <v>0</v>
      </c>
      <c r="AS72" s="37">
        <v>0</v>
      </c>
      <c r="AT72" s="37">
        <v>0</v>
      </c>
      <c r="AU72" s="37">
        <v>0</v>
      </c>
      <c r="AV72" s="37">
        <v>0</v>
      </c>
      <c r="AW72" s="37">
        <v>0</v>
      </c>
      <c r="AX72" s="37">
        <v>0</v>
      </c>
      <c r="AY72" s="37">
        <v>0</v>
      </c>
      <c r="AZ72" s="37">
        <v>0</v>
      </c>
      <c r="BA72" s="37">
        <v>0</v>
      </c>
      <c r="BB72" s="37">
        <v>0</v>
      </c>
      <c r="BC72" s="37">
        <v>0</v>
      </c>
      <c r="BD72" s="37">
        <v>0</v>
      </c>
      <c r="BE72" s="37">
        <v>0</v>
      </c>
      <c r="BF72" s="37">
        <v>0</v>
      </c>
      <c r="BG72" s="37">
        <v>0</v>
      </c>
      <c r="BH72" s="37">
        <v>0</v>
      </c>
      <c r="BI72" s="37">
        <v>0</v>
      </c>
      <c r="BJ72" s="37">
        <v>0</v>
      </c>
      <c r="BK72" s="37">
        <v>0</v>
      </c>
      <c r="BL72" s="37">
        <v>0</v>
      </c>
      <c r="BM72" s="37">
        <v>0</v>
      </c>
      <c r="BN72" s="37">
        <v>0</v>
      </c>
      <c r="BO72" s="37">
        <v>0</v>
      </c>
      <c r="BP72" s="37">
        <v>0</v>
      </c>
      <c r="BQ72" s="37">
        <v>0</v>
      </c>
      <c r="BR72" s="37">
        <v>0</v>
      </c>
      <c r="BS72" s="37">
        <v>0</v>
      </c>
      <c r="BT72" s="37">
        <v>0</v>
      </c>
      <c r="BU72" s="37">
        <v>0</v>
      </c>
      <c r="BV72" s="37">
        <v>0</v>
      </c>
      <c r="BW72" s="37">
        <v>0</v>
      </c>
      <c r="BX72" s="37">
        <v>0</v>
      </c>
      <c r="BY72" s="37">
        <v>0</v>
      </c>
      <c r="BZ72" s="37">
        <v>0</v>
      </c>
      <c r="CA72" s="37">
        <v>0</v>
      </c>
      <c r="CB72" s="37">
        <v>0</v>
      </c>
      <c r="CC72" s="37">
        <v>0</v>
      </c>
      <c r="CD72" s="37">
        <v>0</v>
      </c>
      <c r="CE72" s="37">
        <v>0</v>
      </c>
      <c r="CF72" s="37">
        <v>0</v>
      </c>
      <c r="CG72" s="37">
        <v>0</v>
      </c>
      <c r="CH72" s="37">
        <v>0</v>
      </c>
      <c r="CI72" s="37">
        <v>0</v>
      </c>
      <c r="CJ72" s="37">
        <v>0</v>
      </c>
      <c r="CK72" s="37">
        <v>0</v>
      </c>
      <c r="CL72" s="37">
        <v>0</v>
      </c>
      <c r="CM72" s="37">
        <v>0</v>
      </c>
      <c r="CN72" s="37">
        <v>0</v>
      </c>
      <c r="CO72" s="37">
        <v>0</v>
      </c>
      <c r="CP72" s="37">
        <v>0</v>
      </c>
      <c r="CQ72" s="37">
        <v>0</v>
      </c>
      <c r="CR72" s="37">
        <v>0</v>
      </c>
      <c r="CS72" s="37">
        <v>0</v>
      </c>
      <c r="CT72" s="37">
        <v>0</v>
      </c>
      <c r="CU72" s="37">
        <v>0</v>
      </c>
      <c r="CV72" s="37">
        <v>0</v>
      </c>
      <c r="CW72" s="37">
        <v>0</v>
      </c>
      <c r="CX72" s="37">
        <v>0</v>
      </c>
      <c r="CY72" s="37">
        <v>0</v>
      </c>
      <c r="CZ72" s="37">
        <v>0</v>
      </c>
      <c r="DA72" s="37">
        <v>0</v>
      </c>
      <c r="DB72" s="37">
        <v>0</v>
      </c>
      <c r="DC72" s="37">
        <v>0</v>
      </c>
      <c r="DE72" s="45">
        <f t="shared" si="39"/>
        <v>0</v>
      </c>
      <c r="DF72" s="45">
        <f t="shared" si="17"/>
        <v>0</v>
      </c>
      <c r="DG72">
        <f t="shared" si="38"/>
        <v>21</v>
      </c>
      <c r="DH72">
        <v>0</v>
      </c>
    </row>
    <row r="73" spans="1:112" ht="14.4">
      <c r="A73" s="123">
        <v>61</v>
      </c>
      <c r="B73" s="5" t="str">
        <f>$B$67&amp;"6."</f>
        <v>E.3.6.</v>
      </c>
      <c r="C73" s="163" t="s">
        <v>41</v>
      </c>
      <c r="D73" s="6"/>
      <c r="E73" s="191">
        <v>0.21</v>
      </c>
      <c r="F73" s="34">
        <f>H73+NPV(FD,I73:INDEX(I73:DC73,PAL))</f>
        <v>0</v>
      </c>
      <c r="G73" s="34">
        <f>SUMIF($H$5:$DC$5,"&lt;="&amp;PAL,$H73:$DC73)</f>
        <v>0</v>
      </c>
      <c r="H73" s="37">
        <v>0</v>
      </c>
      <c r="I73" s="37">
        <v>0</v>
      </c>
      <c r="J73" s="37">
        <v>0</v>
      </c>
      <c r="K73" s="37">
        <v>0</v>
      </c>
      <c r="L73" s="37">
        <v>0</v>
      </c>
      <c r="M73" s="37">
        <v>0</v>
      </c>
      <c r="N73" s="37">
        <v>0</v>
      </c>
      <c r="O73" s="37">
        <v>0</v>
      </c>
      <c r="P73" s="37">
        <v>0</v>
      </c>
      <c r="Q73" s="37">
        <v>0</v>
      </c>
      <c r="R73" s="37">
        <v>0</v>
      </c>
      <c r="S73" s="37">
        <v>0</v>
      </c>
      <c r="T73" s="37">
        <v>0</v>
      </c>
      <c r="U73" s="37">
        <v>0</v>
      </c>
      <c r="V73" s="37">
        <v>0</v>
      </c>
      <c r="W73" s="37">
        <v>0</v>
      </c>
      <c r="X73" s="37">
        <v>0</v>
      </c>
      <c r="Y73" s="37">
        <v>0</v>
      </c>
      <c r="Z73" s="37">
        <v>0</v>
      </c>
      <c r="AA73" s="37">
        <v>0</v>
      </c>
      <c r="AB73" s="37">
        <v>0</v>
      </c>
      <c r="AC73" s="37">
        <v>0</v>
      </c>
      <c r="AD73" s="37">
        <v>0</v>
      </c>
      <c r="AE73" s="37">
        <v>0</v>
      </c>
      <c r="AF73" s="37">
        <v>0</v>
      </c>
      <c r="AG73" s="37">
        <v>0</v>
      </c>
      <c r="AH73" s="37">
        <v>0</v>
      </c>
      <c r="AI73" s="37">
        <v>0</v>
      </c>
      <c r="AJ73" s="37">
        <v>0</v>
      </c>
      <c r="AK73" s="37">
        <v>0</v>
      </c>
      <c r="AL73" s="37">
        <v>0</v>
      </c>
      <c r="AM73" s="37">
        <v>0</v>
      </c>
      <c r="AN73" s="37">
        <v>0</v>
      </c>
      <c r="AO73" s="37">
        <v>0</v>
      </c>
      <c r="AP73" s="37">
        <v>0</v>
      </c>
      <c r="AQ73" s="37">
        <v>0</v>
      </c>
      <c r="AR73" s="37">
        <v>0</v>
      </c>
      <c r="AS73" s="37">
        <v>0</v>
      </c>
      <c r="AT73" s="37">
        <v>0</v>
      </c>
      <c r="AU73" s="37">
        <v>0</v>
      </c>
      <c r="AV73" s="37">
        <v>0</v>
      </c>
      <c r="AW73" s="37">
        <v>0</v>
      </c>
      <c r="AX73" s="37">
        <v>0</v>
      </c>
      <c r="AY73" s="37">
        <v>0</v>
      </c>
      <c r="AZ73" s="37">
        <v>0</v>
      </c>
      <c r="BA73" s="37">
        <v>0</v>
      </c>
      <c r="BB73" s="37">
        <v>0</v>
      </c>
      <c r="BC73" s="37">
        <v>0</v>
      </c>
      <c r="BD73" s="37">
        <v>0</v>
      </c>
      <c r="BE73" s="37">
        <v>0</v>
      </c>
      <c r="BF73" s="37">
        <v>0</v>
      </c>
      <c r="BG73" s="37">
        <v>0</v>
      </c>
      <c r="BH73" s="37">
        <v>0</v>
      </c>
      <c r="BI73" s="37">
        <v>0</v>
      </c>
      <c r="BJ73" s="37">
        <v>0</v>
      </c>
      <c r="BK73" s="37">
        <v>0</v>
      </c>
      <c r="BL73" s="37">
        <v>0</v>
      </c>
      <c r="BM73" s="37">
        <v>0</v>
      </c>
      <c r="BN73" s="37">
        <v>0</v>
      </c>
      <c r="BO73" s="37">
        <v>0</v>
      </c>
      <c r="BP73" s="37">
        <v>0</v>
      </c>
      <c r="BQ73" s="37">
        <v>0</v>
      </c>
      <c r="BR73" s="37">
        <v>0</v>
      </c>
      <c r="BS73" s="37">
        <v>0</v>
      </c>
      <c r="BT73" s="37">
        <v>0</v>
      </c>
      <c r="BU73" s="37">
        <v>0</v>
      </c>
      <c r="BV73" s="37">
        <v>0</v>
      </c>
      <c r="BW73" s="37">
        <v>0</v>
      </c>
      <c r="BX73" s="37">
        <v>0</v>
      </c>
      <c r="BY73" s="37">
        <v>0</v>
      </c>
      <c r="BZ73" s="37">
        <v>0</v>
      </c>
      <c r="CA73" s="37">
        <v>0</v>
      </c>
      <c r="CB73" s="37">
        <v>0</v>
      </c>
      <c r="CC73" s="37">
        <v>0</v>
      </c>
      <c r="CD73" s="37">
        <v>0</v>
      </c>
      <c r="CE73" s="37">
        <v>0</v>
      </c>
      <c r="CF73" s="37">
        <v>0</v>
      </c>
      <c r="CG73" s="37">
        <v>0</v>
      </c>
      <c r="CH73" s="37">
        <v>0</v>
      </c>
      <c r="CI73" s="37">
        <v>0</v>
      </c>
      <c r="CJ73" s="37">
        <v>0</v>
      </c>
      <c r="CK73" s="37">
        <v>0</v>
      </c>
      <c r="CL73" s="37">
        <v>0</v>
      </c>
      <c r="CM73" s="37">
        <v>0</v>
      </c>
      <c r="CN73" s="37">
        <v>0</v>
      </c>
      <c r="CO73" s="37">
        <v>0</v>
      </c>
      <c r="CP73" s="37">
        <v>0</v>
      </c>
      <c r="CQ73" s="37">
        <v>0</v>
      </c>
      <c r="CR73" s="37">
        <v>0</v>
      </c>
      <c r="CS73" s="37">
        <v>0</v>
      </c>
      <c r="CT73" s="37">
        <v>0</v>
      </c>
      <c r="CU73" s="37">
        <v>0</v>
      </c>
      <c r="CV73" s="37">
        <v>0</v>
      </c>
      <c r="CW73" s="37">
        <v>0</v>
      </c>
      <c r="CX73" s="37">
        <v>0</v>
      </c>
      <c r="CY73" s="37">
        <v>0</v>
      </c>
      <c r="CZ73" s="37">
        <v>0</v>
      </c>
      <c r="DA73" s="37">
        <v>0</v>
      </c>
      <c r="DB73" s="37">
        <v>0</v>
      </c>
      <c r="DC73" s="37">
        <v>0</v>
      </c>
      <c r="DE73" s="45">
        <f t="shared" si="39"/>
        <v>0</v>
      </c>
      <c r="DF73" s="45">
        <f t="shared" si="17"/>
        <v>0</v>
      </c>
      <c r="DG73">
        <f t="shared" si="38"/>
        <v>21</v>
      </c>
      <c r="DH73">
        <v>0</v>
      </c>
    </row>
    <row r="74" spans="1:112" ht="14.4">
      <c r="A74" s="123">
        <v>62</v>
      </c>
      <c r="B74" s="5" t="str">
        <f>$B$67&amp;"7."</f>
        <v>E.3.7.</v>
      </c>
      <c r="C74" s="163" t="s">
        <v>41</v>
      </c>
      <c r="D74" s="6"/>
      <c r="E74" s="191">
        <v>0.21</v>
      </c>
      <c r="F74" s="34">
        <f>H74+NPV(FD,I74:INDEX(I74:DC74,PAL))</f>
        <v>0</v>
      </c>
      <c r="G74" s="34">
        <f>SUMIF($H$5:$DC$5,"&lt;="&amp;PAL,$H74:$DC74)</f>
        <v>0</v>
      </c>
      <c r="H74" s="37">
        <v>0</v>
      </c>
      <c r="I74" s="37">
        <v>0</v>
      </c>
      <c r="J74" s="37">
        <v>0</v>
      </c>
      <c r="K74" s="37">
        <v>0</v>
      </c>
      <c r="L74" s="37">
        <v>0</v>
      </c>
      <c r="M74" s="37">
        <v>0</v>
      </c>
      <c r="N74" s="37">
        <v>0</v>
      </c>
      <c r="O74" s="37">
        <v>0</v>
      </c>
      <c r="P74" s="37">
        <v>0</v>
      </c>
      <c r="Q74" s="37">
        <v>0</v>
      </c>
      <c r="R74" s="37">
        <v>0</v>
      </c>
      <c r="S74" s="37">
        <v>0</v>
      </c>
      <c r="T74" s="37">
        <v>0</v>
      </c>
      <c r="U74" s="37">
        <v>0</v>
      </c>
      <c r="V74" s="37">
        <v>0</v>
      </c>
      <c r="W74" s="37">
        <v>0</v>
      </c>
      <c r="X74" s="37">
        <v>0</v>
      </c>
      <c r="Y74" s="37">
        <v>0</v>
      </c>
      <c r="Z74" s="37">
        <v>0</v>
      </c>
      <c r="AA74" s="37">
        <v>0</v>
      </c>
      <c r="AB74" s="37">
        <v>0</v>
      </c>
      <c r="AC74" s="37">
        <v>0</v>
      </c>
      <c r="AD74" s="37">
        <v>0</v>
      </c>
      <c r="AE74" s="37">
        <v>0</v>
      </c>
      <c r="AF74" s="37">
        <v>0</v>
      </c>
      <c r="AG74" s="37">
        <v>0</v>
      </c>
      <c r="AH74" s="37">
        <v>0</v>
      </c>
      <c r="AI74" s="37">
        <v>0</v>
      </c>
      <c r="AJ74" s="37">
        <v>0</v>
      </c>
      <c r="AK74" s="37">
        <v>0</v>
      </c>
      <c r="AL74" s="37">
        <v>0</v>
      </c>
      <c r="AM74" s="37">
        <v>0</v>
      </c>
      <c r="AN74" s="37">
        <v>0</v>
      </c>
      <c r="AO74" s="37">
        <v>0</v>
      </c>
      <c r="AP74" s="37">
        <v>0</v>
      </c>
      <c r="AQ74" s="37">
        <v>0</v>
      </c>
      <c r="AR74" s="37">
        <v>0</v>
      </c>
      <c r="AS74" s="37">
        <v>0</v>
      </c>
      <c r="AT74" s="37">
        <v>0</v>
      </c>
      <c r="AU74" s="37">
        <v>0</v>
      </c>
      <c r="AV74" s="37">
        <v>0</v>
      </c>
      <c r="AW74" s="37">
        <v>0</v>
      </c>
      <c r="AX74" s="37">
        <v>0</v>
      </c>
      <c r="AY74" s="37">
        <v>0</v>
      </c>
      <c r="AZ74" s="37">
        <v>0</v>
      </c>
      <c r="BA74" s="37">
        <v>0</v>
      </c>
      <c r="BB74" s="37">
        <v>0</v>
      </c>
      <c r="BC74" s="37">
        <v>0</v>
      </c>
      <c r="BD74" s="37">
        <v>0</v>
      </c>
      <c r="BE74" s="37">
        <v>0</v>
      </c>
      <c r="BF74" s="37">
        <v>0</v>
      </c>
      <c r="BG74" s="37">
        <v>0</v>
      </c>
      <c r="BH74" s="37">
        <v>0</v>
      </c>
      <c r="BI74" s="37">
        <v>0</v>
      </c>
      <c r="BJ74" s="37">
        <v>0</v>
      </c>
      <c r="BK74" s="37">
        <v>0</v>
      </c>
      <c r="BL74" s="37">
        <v>0</v>
      </c>
      <c r="BM74" s="37">
        <v>0</v>
      </c>
      <c r="BN74" s="37">
        <v>0</v>
      </c>
      <c r="BO74" s="37">
        <v>0</v>
      </c>
      <c r="BP74" s="37">
        <v>0</v>
      </c>
      <c r="BQ74" s="37">
        <v>0</v>
      </c>
      <c r="BR74" s="37">
        <v>0</v>
      </c>
      <c r="BS74" s="37">
        <v>0</v>
      </c>
      <c r="BT74" s="37">
        <v>0</v>
      </c>
      <c r="BU74" s="37">
        <v>0</v>
      </c>
      <c r="BV74" s="37">
        <v>0</v>
      </c>
      <c r="BW74" s="37">
        <v>0</v>
      </c>
      <c r="BX74" s="37">
        <v>0</v>
      </c>
      <c r="BY74" s="37">
        <v>0</v>
      </c>
      <c r="BZ74" s="37">
        <v>0</v>
      </c>
      <c r="CA74" s="37">
        <v>0</v>
      </c>
      <c r="CB74" s="37">
        <v>0</v>
      </c>
      <c r="CC74" s="37">
        <v>0</v>
      </c>
      <c r="CD74" s="37">
        <v>0</v>
      </c>
      <c r="CE74" s="37">
        <v>0</v>
      </c>
      <c r="CF74" s="37">
        <v>0</v>
      </c>
      <c r="CG74" s="37">
        <v>0</v>
      </c>
      <c r="CH74" s="37">
        <v>0</v>
      </c>
      <c r="CI74" s="37">
        <v>0</v>
      </c>
      <c r="CJ74" s="37">
        <v>0</v>
      </c>
      <c r="CK74" s="37">
        <v>0</v>
      </c>
      <c r="CL74" s="37">
        <v>0</v>
      </c>
      <c r="CM74" s="37">
        <v>0</v>
      </c>
      <c r="CN74" s="37">
        <v>0</v>
      </c>
      <c r="CO74" s="37">
        <v>0</v>
      </c>
      <c r="CP74" s="37">
        <v>0</v>
      </c>
      <c r="CQ74" s="37">
        <v>0</v>
      </c>
      <c r="CR74" s="37">
        <v>0</v>
      </c>
      <c r="CS74" s="37">
        <v>0</v>
      </c>
      <c r="CT74" s="37">
        <v>0</v>
      </c>
      <c r="CU74" s="37">
        <v>0</v>
      </c>
      <c r="CV74" s="37">
        <v>0</v>
      </c>
      <c r="CW74" s="37">
        <v>0</v>
      </c>
      <c r="CX74" s="37">
        <v>0</v>
      </c>
      <c r="CY74" s="37">
        <v>0</v>
      </c>
      <c r="CZ74" s="37">
        <v>0</v>
      </c>
      <c r="DA74" s="37">
        <v>0</v>
      </c>
      <c r="DB74" s="37">
        <v>0</v>
      </c>
      <c r="DC74" s="37">
        <v>0</v>
      </c>
      <c r="DE74" s="45">
        <f t="shared" si="39"/>
        <v>0</v>
      </c>
      <c r="DF74" s="45">
        <f t="shared" si="17"/>
        <v>0</v>
      </c>
      <c r="DG74">
        <f t="shared" si="38"/>
        <v>21</v>
      </c>
      <c r="DH74">
        <v>0</v>
      </c>
    </row>
    <row r="75" spans="1:112" ht="14.4">
      <c r="A75" s="123">
        <v>63</v>
      </c>
      <c r="B75" s="5" t="str">
        <f>$B$67&amp;"8."</f>
        <v>E.3.8.</v>
      </c>
      <c r="C75" s="163" t="s">
        <v>41</v>
      </c>
      <c r="D75" s="6"/>
      <c r="E75" s="191">
        <v>0.21</v>
      </c>
      <c r="F75" s="34">
        <f>H75+NPV(FD,I75:INDEX(I75:DC75,PAL))</f>
        <v>0</v>
      </c>
      <c r="G75" s="34">
        <f>SUMIF($H$5:$DC$5,"&lt;="&amp;PAL,$H75:$DC75)</f>
        <v>0</v>
      </c>
      <c r="H75" s="37">
        <v>0</v>
      </c>
      <c r="I75" s="37">
        <v>0</v>
      </c>
      <c r="J75" s="37">
        <v>0</v>
      </c>
      <c r="K75" s="37">
        <v>0</v>
      </c>
      <c r="L75" s="37">
        <v>0</v>
      </c>
      <c r="M75" s="37">
        <v>0</v>
      </c>
      <c r="N75" s="37">
        <v>0</v>
      </c>
      <c r="O75" s="37">
        <v>0</v>
      </c>
      <c r="P75" s="37">
        <v>0</v>
      </c>
      <c r="Q75" s="37">
        <v>0</v>
      </c>
      <c r="R75" s="37">
        <v>0</v>
      </c>
      <c r="S75" s="37">
        <v>0</v>
      </c>
      <c r="T75" s="37">
        <v>0</v>
      </c>
      <c r="U75" s="37">
        <v>0</v>
      </c>
      <c r="V75" s="37">
        <v>0</v>
      </c>
      <c r="W75" s="37">
        <v>0</v>
      </c>
      <c r="X75" s="37">
        <v>0</v>
      </c>
      <c r="Y75" s="37">
        <v>0</v>
      </c>
      <c r="Z75" s="37">
        <v>0</v>
      </c>
      <c r="AA75" s="37">
        <v>0</v>
      </c>
      <c r="AB75" s="37">
        <v>0</v>
      </c>
      <c r="AC75" s="37">
        <v>0</v>
      </c>
      <c r="AD75" s="37">
        <v>0</v>
      </c>
      <c r="AE75" s="37">
        <v>0</v>
      </c>
      <c r="AF75" s="37">
        <v>0</v>
      </c>
      <c r="AG75" s="37">
        <v>0</v>
      </c>
      <c r="AH75" s="37">
        <v>0</v>
      </c>
      <c r="AI75" s="37">
        <v>0</v>
      </c>
      <c r="AJ75" s="37">
        <v>0</v>
      </c>
      <c r="AK75" s="37">
        <v>0</v>
      </c>
      <c r="AL75" s="37">
        <v>0</v>
      </c>
      <c r="AM75" s="37">
        <v>0</v>
      </c>
      <c r="AN75" s="37">
        <v>0</v>
      </c>
      <c r="AO75" s="37">
        <v>0</v>
      </c>
      <c r="AP75" s="37">
        <v>0</v>
      </c>
      <c r="AQ75" s="37">
        <v>0</v>
      </c>
      <c r="AR75" s="37">
        <v>0</v>
      </c>
      <c r="AS75" s="37">
        <v>0</v>
      </c>
      <c r="AT75" s="37">
        <v>0</v>
      </c>
      <c r="AU75" s="37">
        <v>0</v>
      </c>
      <c r="AV75" s="37">
        <v>0</v>
      </c>
      <c r="AW75" s="37">
        <v>0</v>
      </c>
      <c r="AX75" s="37">
        <v>0</v>
      </c>
      <c r="AY75" s="37">
        <v>0</v>
      </c>
      <c r="AZ75" s="37">
        <v>0</v>
      </c>
      <c r="BA75" s="37">
        <v>0</v>
      </c>
      <c r="BB75" s="37">
        <v>0</v>
      </c>
      <c r="BC75" s="37">
        <v>0</v>
      </c>
      <c r="BD75" s="37">
        <v>0</v>
      </c>
      <c r="BE75" s="37">
        <v>0</v>
      </c>
      <c r="BF75" s="37">
        <v>0</v>
      </c>
      <c r="BG75" s="37">
        <v>0</v>
      </c>
      <c r="BH75" s="37">
        <v>0</v>
      </c>
      <c r="BI75" s="37">
        <v>0</v>
      </c>
      <c r="BJ75" s="37">
        <v>0</v>
      </c>
      <c r="BK75" s="37">
        <v>0</v>
      </c>
      <c r="BL75" s="37">
        <v>0</v>
      </c>
      <c r="BM75" s="37">
        <v>0</v>
      </c>
      <c r="BN75" s="37">
        <v>0</v>
      </c>
      <c r="BO75" s="37">
        <v>0</v>
      </c>
      <c r="BP75" s="37">
        <v>0</v>
      </c>
      <c r="BQ75" s="37">
        <v>0</v>
      </c>
      <c r="BR75" s="37">
        <v>0</v>
      </c>
      <c r="BS75" s="37">
        <v>0</v>
      </c>
      <c r="BT75" s="37">
        <v>0</v>
      </c>
      <c r="BU75" s="37">
        <v>0</v>
      </c>
      <c r="BV75" s="37">
        <v>0</v>
      </c>
      <c r="BW75" s="37">
        <v>0</v>
      </c>
      <c r="BX75" s="37">
        <v>0</v>
      </c>
      <c r="BY75" s="37">
        <v>0</v>
      </c>
      <c r="BZ75" s="37">
        <v>0</v>
      </c>
      <c r="CA75" s="37">
        <v>0</v>
      </c>
      <c r="CB75" s="37">
        <v>0</v>
      </c>
      <c r="CC75" s="37">
        <v>0</v>
      </c>
      <c r="CD75" s="37">
        <v>0</v>
      </c>
      <c r="CE75" s="37">
        <v>0</v>
      </c>
      <c r="CF75" s="37">
        <v>0</v>
      </c>
      <c r="CG75" s="37">
        <v>0</v>
      </c>
      <c r="CH75" s="37">
        <v>0</v>
      </c>
      <c r="CI75" s="37">
        <v>0</v>
      </c>
      <c r="CJ75" s="37">
        <v>0</v>
      </c>
      <c r="CK75" s="37">
        <v>0</v>
      </c>
      <c r="CL75" s="37">
        <v>0</v>
      </c>
      <c r="CM75" s="37">
        <v>0</v>
      </c>
      <c r="CN75" s="37">
        <v>0</v>
      </c>
      <c r="CO75" s="37">
        <v>0</v>
      </c>
      <c r="CP75" s="37">
        <v>0</v>
      </c>
      <c r="CQ75" s="37">
        <v>0</v>
      </c>
      <c r="CR75" s="37">
        <v>0</v>
      </c>
      <c r="CS75" s="37">
        <v>0</v>
      </c>
      <c r="CT75" s="37">
        <v>0</v>
      </c>
      <c r="CU75" s="37">
        <v>0</v>
      </c>
      <c r="CV75" s="37">
        <v>0</v>
      </c>
      <c r="CW75" s="37">
        <v>0</v>
      </c>
      <c r="CX75" s="37">
        <v>0</v>
      </c>
      <c r="CY75" s="37">
        <v>0</v>
      </c>
      <c r="CZ75" s="37">
        <v>0</v>
      </c>
      <c r="DA75" s="37">
        <v>0</v>
      </c>
      <c r="DB75" s="37">
        <v>0</v>
      </c>
      <c r="DC75" s="37">
        <v>0</v>
      </c>
      <c r="DE75" s="45">
        <f t="shared" si="39"/>
        <v>0</v>
      </c>
      <c r="DF75" s="45">
        <f t="shared" si="17"/>
        <v>0</v>
      </c>
      <c r="DG75">
        <f t="shared" si="38"/>
        <v>21</v>
      </c>
      <c r="DH75">
        <v>0</v>
      </c>
    </row>
    <row r="76" spans="1:112" ht="14.4">
      <c r="A76" s="123">
        <v>64</v>
      </c>
      <c r="B76" s="5" t="str">
        <f>$B$67&amp;"9."</f>
        <v>E.3.9.</v>
      </c>
      <c r="C76" s="17" t="s">
        <v>154</v>
      </c>
      <c r="D76" s="5"/>
      <c r="E76" s="191">
        <v>0.21</v>
      </c>
      <c r="F76" s="34">
        <f>H76+NPV(FD,I76:INDEX(I76:DC76,PAL))</f>
        <v>0</v>
      </c>
      <c r="G76" s="34">
        <f>SUMIF($H$5:$DC$5,"&lt;="&amp;PAL,$H76:$DC76)</f>
        <v>0</v>
      </c>
      <c r="H76" s="164">
        <v>0</v>
      </c>
      <c r="I76" s="164">
        <v>0</v>
      </c>
      <c r="J76" s="164">
        <v>0</v>
      </c>
      <c r="K76" s="164">
        <v>0</v>
      </c>
      <c r="L76" s="164">
        <v>0</v>
      </c>
      <c r="M76" s="164">
        <v>0</v>
      </c>
      <c r="N76" s="164">
        <v>0</v>
      </c>
      <c r="O76" s="164">
        <v>0</v>
      </c>
      <c r="P76" s="164">
        <v>0</v>
      </c>
      <c r="Q76" s="164">
        <v>0</v>
      </c>
      <c r="R76" s="164">
        <v>0</v>
      </c>
      <c r="S76" s="165">
        <v>0</v>
      </c>
      <c r="T76" s="165">
        <v>0</v>
      </c>
      <c r="U76" s="165">
        <v>0</v>
      </c>
      <c r="V76" s="165">
        <v>0</v>
      </c>
      <c r="W76" s="165">
        <v>0</v>
      </c>
      <c r="X76" s="165">
        <v>0</v>
      </c>
      <c r="Y76" s="165">
        <v>0</v>
      </c>
      <c r="Z76" s="165">
        <v>0</v>
      </c>
      <c r="AA76" s="165">
        <v>0</v>
      </c>
      <c r="AB76" s="165">
        <v>0</v>
      </c>
      <c r="AC76" s="165">
        <v>0</v>
      </c>
      <c r="AD76" s="165">
        <v>0</v>
      </c>
      <c r="AE76" s="165">
        <v>0</v>
      </c>
      <c r="AF76" s="165">
        <v>0</v>
      </c>
      <c r="AG76" s="165">
        <v>0</v>
      </c>
      <c r="AH76" s="165">
        <v>0</v>
      </c>
      <c r="AI76" s="165">
        <v>0</v>
      </c>
      <c r="AJ76" s="165">
        <v>0</v>
      </c>
      <c r="AK76" s="165">
        <v>0</v>
      </c>
      <c r="AL76" s="165">
        <v>0</v>
      </c>
      <c r="AM76" s="165">
        <v>0</v>
      </c>
      <c r="AN76" s="165">
        <v>0</v>
      </c>
      <c r="AO76" s="165">
        <v>0</v>
      </c>
      <c r="AP76" s="165">
        <v>0</v>
      </c>
      <c r="AQ76" s="165">
        <v>0</v>
      </c>
      <c r="AR76" s="165">
        <v>0</v>
      </c>
      <c r="AS76" s="165">
        <v>0</v>
      </c>
      <c r="AT76" s="165">
        <v>0</v>
      </c>
      <c r="AU76" s="165">
        <v>0</v>
      </c>
      <c r="AV76" s="165">
        <v>0</v>
      </c>
      <c r="AW76" s="165">
        <v>0</v>
      </c>
      <c r="AX76" s="165">
        <v>0</v>
      </c>
      <c r="AY76" s="165">
        <v>0</v>
      </c>
      <c r="AZ76" s="165">
        <v>0</v>
      </c>
      <c r="BA76" s="165">
        <v>0</v>
      </c>
      <c r="BB76" s="165">
        <v>0</v>
      </c>
      <c r="BC76" s="165">
        <v>0</v>
      </c>
      <c r="BD76" s="165">
        <v>0</v>
      </c>
      <c r="BE76" s="165">
        <v>0</v>
      </c>
      <c r="BF76" s="165">
        <v>0</v>
      </c>
      <c r="BG76" s="165">
        <v>0</v>
      </c>
      <c r="BH76" s="165">
        <v>0</v>
      </c>
      <c r="BI76" s="165">
        <v>0</v>
      </c>
      <c r="BJ76" s="165">
        <v>0</v>
      </c>
      <c r="BK76" s="165">
        <v>0</v>
      </c>
      <c r="BL76" s="165">
        <v>0</v>
      </c>
      <c r="BM76" s="165">
        <v>0</v>
      </c>
      <c r="BN76" s="165">
        <v>0</v>
      </c>
      <c r="BO76" s="165">
        <v>0</v>
      </c>
      <c r="BP76" s="165">
        <v>0</v>
      </c>
      <c r="BQ76" s="165">
        <v>0</v>
      </c>
      <c r="BR76" s="165">
        <v>0</v>
      </c>
      <c r="BS76" s="165">
        <v>0</v>
      </c>
      <c r="BT76" s="165">
        <v>0</v>
      </c>
      <c r="BU76" s="165">
        <v>0</v>
      </c>
      <c r="BV76" s="165">
        <v>0</v>
      </c>
      <c r="BW76" s="165">
        <v>0</v>
      </c>
      <c r="BX76" s="165">
        <v>0</v>
      </c>
      <c r="BY76" s="165">
        <v>0</v>
      </c>
      <c r="BZ76" s="165">
        <v>0</v>
      </c>
      <c r="CA76" s="165">
        <v>0</v>
      </c>
      <c r="CB76" s="165">
        <v>0</v>
      </c>
      <c r="CC76" s="165">
        <v>0</v>
      </c>
      <c r="CD76" s="165">
        <v>0</v>
      </c>
      <c r="CE76" s="165">
        <v>0</v>
      </c>
      <c r="CF76" s="165">
        <v>0</v>
      </c>
      <c r="CG76" s="165">
        <v>0</v>
      </c>
      <c r="CH76" s="165">
        <v>0</v>
      </c>
      <c r="CI76" s="165">
        <v>0</v>
      </c>
      <c r="CJ76" s="165">
        <v>0</v>
      </c>
      <c r="CK76" s="165">
        <v>0</v>
      </c>
      <c r="CL76" s="165">
        <v>0</v>
      </c>
      <c r="CM76" s="165">
        <v>0</v>
      </c>
      <c r="CN76" s="165">
        <v>0</v>
      </c>
      <c r="CO76" s="165">
        <v>0</v>
      </c>
      <c r="CP76" s="165">
        <v>0</v>
      </c>
      <c r="CQ76" s="165">
        <v>0</v>
      </c>
      <c r="CR76" s="165">
        <v>0</v>
      </c>
      <c r="CS76" s="165">
        <v>0</v>
      </c>
      <c r="CT76" s="165">
        <v>0</v>
      </c>
      <c r="CU76" s="165">
        <v>0</v>
      </c>
      <c r="CV76" s="165">
        <v>0</v>
      </c>
      <c r="CW76" s="165">
        <v>0</v>
      </c>
      <c r="CX76" s="165">
        <v>0</v>
      </c>
      <c r="CY76" s="165">
        <v>0</v>
      </c>
      <c r="CZ76" s="165">
        <v>0</v>
      </c>
      <c r="DA76" s="165">
        <v>0</v>
      </c>
      <c r="DB76" s="165">
        <v>0</v>
      </c>
      <c r="DC76" s="165">
        <v>0</v>
      </c>
      <c r="DE76" s="45">
        <f t="shared" si="39"/>
        <v>0</v>
      </c>
      <c r="DF76" s="45">
        <f t="shared" si="17"/>
        <v>0</v>
      </c>
      <c r="DG76">
        <f t="shared" si="38"/>
        <v>21</v>
      </c>
      <c r="DH76">
        <v>0</v>
      </c>
    </row>
    <row r="77" spans="1:112" ht="14.4">
      <c r="A77" s="123">
        <v>65</v>
      </c>
      <c r="B77" s="5" t="str">
        <f>$B$67&amp;"L."</f>
        <v>E.3.L.</v>
      </c>
      <c r="C77" s="17" t="s">
        <v>15</v>
      </c>
      <c r="D77" s="5"/>
      <c r="E77" s="191">
        <v>0.21</v>
      </c>
      <c r="F77" s="34">
        <f>H77+NPV(FD,I77:INDEX(I77:DC77,PAL))</f>
        <v>0</v>
      </c>
      <c r="G77" s="34">
        <f>SUMIF($H$5:$DC$5,"&lt;="&amp;PAL,$H77:$DC77)</f>
        <v>0</v>
      </c>
      <c r="H77" s="164">
        <v>0</v>
      </c>
      <c r="I77" s="164">
        <v>0</v>
      </c>
      <c r="J77" s="164">
        <v>0</v>
      </c>
      <c r="K77" s="164">
        <v>0</v>
      </c>
      <c r="L77" s="164">
        <v>0</v>
      </c>
      <c r="M77" s="164">
        <v>0</v>
      </c>
      <c r="N77" s="164">
        <v>0</v>
      </c>
      <c r="O77" s="164">
        <v>0</v>
      </c>
      <c r="P77" s="164">
        <v>0</v>
      </c>
      <c r="Q77" s="164">
        <v>0</v>
      </c>
      <c r="R77" s="164">
        <v>0</v>
      </c>
      <c r="S77" s="164">
        <v>0</v>
      </c>
      <c r="T77" s="164">
        <v>0</v>
      </c>
      <c r="U77" s="164">
        <v>0</v>
      </c>
      <c r="V77" s="164">
        <v>0</v>
      </c>
      <c r="W77" s="164">
        <v>0</v>
      </c>
      <c r="X77" s="164">
        <v>0</v>
      </c>
      <c r="Y77" s="164">
        <v>0</v>
      </c>
      <c r="Z77" s="164">
        <v>0</v>
      </c>
      <c r="AA77" s="164">
        <v>0</v>
      </c>
      <c r="AB77" s="164">
        <v>0</v>
      </c>
      <c r="AC77" s="164">
        <v>0</v>
      </c>
      <c r="AD77" s="164">
        <v>0</v>
      </c>
      <c r="AE77" s="164">
        <v>0</v>
      </c>
      <c r="AF77" s="164">
        <v>0</v>
      </c>
      <c r="AG77" s="164">
        <v>0</v>
      </c>
      <c r="AH77" s="164">
        <v>0</v>
      </c>
      <c r="AI77" s="164">
        <v>0</v>
      </c>
      <c r="AJ77" s="164">
        <v>0</v>
      </c>
      <c r="AK77" s="164">
        <v>0</v>
      </c>
      <c r="AL77" s="164">
        <v>0</v>
      </c>
      <c r="AM77" s="164">
        <v>0</v>
      </c>
      <c r="AN77" s="164">
        <v>0</v>
      </c>
      <c r="AO77" s="164">
        <v>0</v>
      </c>
      <c r="AP77" s="164">
        <v>0</v>
      </c>
      <c r="AQ77" s="165">
        <v>0</v>
      </c>
      <c r="AR77" s="164">
        <v>0</v>
      </c>
      <c r="AS77" s="164">
        <v>0</v>
      </c>
      <c r="AT77" s="164">
        <v>0</v>
      </c>
      <c r="AU77" s="164">
        <v>0</v>
      </c>
      <c r="AV77" s="164">
        <v>0</v>
      </c>
      <c r="AW77" s="164">
        <v>0</v>
      </c>
      <c r="AX77" s="164">
        <v>0</v>
      </c>
      <c r="AY77" s="164">
        <v>0</v>
      </c>
      <c r="AZ77" s="164">
        <v>0</v>
      </c>
      <c r="BA77" s="164">
        <v>0</v>
      </c>
      <c r="BB77" s="164">
        <v>0</v>
      </c>
      <c r="BC77" s="164">
        <v>0</v>
      </c>
      <c r="BD77" s="164">
        <v>0</v>
      </c>
      <c r="BE77" s="164">
        <v>0</v>
      </c>
      <c r="BF77" s="164">
        <v>0</v>
      </c>
      <c r="BG77" s="164">
        <v>0</v>
      </c>
      <c r="BH77" s="164">
        <v>0</v>
      </c>
      <c r="BI77" s="164">
        <v>0</v>
      </c>
      <c r="BJ77" s="164">
        <v>0</v>
      </c>
      <c r="BK77" s="164">
        <v>0</v>
      </c>
      <c r="BL77" s="164">
        <v>0</v>
      </c>
      <c r="BM77" s="164">
        <v>0</v>
      </c>
      <c r="BN77" s="164">
        <v>0</v>
      </c>
      <c r="BO77" s="164">
        <v>0</v>
      </c>
      <c r="BP77" s="164">
        <v>0</v>
      </c>
      <c r="BQ77" s="164">
        <v>0</v>
      </c>
      <c r="BR77" s="164">
        <v>0</v>
      </c>
      <c r="BS77" s="164">
        <v>0</v>
      </c>
      <c r="BT77" s="164">
        <v>0</v>
      </c>
      <c r="BU77" s="164">
        <v>0</v>
      </c>
      <c r="BV77" s="164">
        <v>0</v>
      </c>
      <c r="BW77" s="164">
        <v>0</v>
      </c>
      <c r="BX77" s="164">
        <v>0</v>
      </c>
      <c r="BY77" s="164">
        <v>0</v>
      </c>
      <c r="BZ77" s="164">
        <v>0</v>
      </c>
      <c r="CA77" s="164">
        <v>0</v>
      </c>
      <c r="CB77" s="164">
        <v>0</v>
      </c>
      <c r="CC77" s="164">
        <v>0</v>
      </c>
      <c r="CD77" s="164">
        <v>0</v>
      </c>
      <c r="CE77" s="164">
        <v>0</v>
      </c>
      <c r="CF77" s="164">
        <v>0</v>
      </c>
      <c r="CG77" s="164">
        <v>0</v>
      </c>
      <c r="CH77" s="164">
        <v>0</v>
      </c>
      <c r="CI77" s="164">
        <v>0</v>
      </c>
      <c r="CJ77" s="164">
        <v>0</v>
      </c>
      <c r="CK77" s="164">
        <v>0</v>
      </c>
      <c r="CL77" s="164">
        <v>0</v>
      </c>
      <c r="CM77" s="164">
        <v>0</v>
      </c>
      <c r="CN77" s="164">
        <v>0</v>
      </c>
      <c r="CO77" s="164">
        <v>0</v>
      </c>
      <c r="CP77" s="164">
        <v>0</v>
      </c>
      <c r="CQ77" s="164">
        <v>0</v>
      </c>
      <c r="CR77" s="164">
        <v>0</v>
      </c>
      <c r="CS77" s="164">
        <v>0</v>
      </c>
      <c r="CT77" s="164">
        <v>0</v>
      </c>
      <c r="CU77" s="164">
        <v>0</v>
      </c>
      <c r="CV77" s="164">
        <v>0</v>
      </c>
      <c r="CW77" s="164">
        <v>0</v>
      </c>
      <c r="CX77" s="164">
        <v>0</v>
      </c>
      <c r="CY77" s="164">
        <v>0</v>
      </c>
      <c r="CZ77" s="164">
        <v>0</v>
      </c>
      <c r="DA77" s="164">
        <v>0</v>
      </c>
      <c r="DB77" s="164">
        <v>0</v>
      </c>
      <c r="DC77" s="165">
        <v>0</v>
      </c>
      <c r="DE77" s="45">
        <f t="shared" si="39"/>
        <v>0</v>
      </c>
      <c r="DF77" s="45">
        <f t="shared" ref="DF77:DF129" si="40">COUNTIF($H77:$DC77,"&lt;&gt;0")</f>
        <v>0</v>
      </c>
      <c r="DG77">
        <f t="shared" si="38"/>
        <v>21</v>
      </c>
      <c r="DH77">
        <f>DG77/(100+DG77)</f>
        <v>0.17355371900826447</v>
      </c>
    </row>
    <row r="78" spans="1:112" ht="14.4">
      <c r="A78" s="123">
        <v>66</v>
      </c>
      <c r="B78" s="38" t="s">
        <v>24</v>
      </c>
      <c r="C78" s="161" t="s">
        <v>431</v>
      </c>
      <c r="D78" s="4"/>
      <c r="E78" s="4"/>
      <c r="F78" s="34">
        <f>SUM(F79:F87)</f>
        <v>0</v>
      </c>
      <c r="G78" s="34">
        <f>SUMIF($H$5:$DC$5,"&lt;="&amp;PAL,$H78:$DC78)</f>
        <v>0</v>
      </c>
      <c r="H78" s="11">
        <f>SUM(H79:H86)+H87</f>
        <v>0</v>
      </c>
      <c r="I78" s="11">
        <f t="shared" ref="I78:AK78" si="41">SUM(I79:I86)+I87</f>
        <v>0</v>
      </c>
      <c r="J78" s="11">
        <f t="shared" si="41"/>
        <v>0</v>
      </c>
      <c r="K78" s="11">
        <f t="shared" si="41"/>
        <v>0</v>
      </c>
      <c r="L78" s="11">
        <f t="shared" si="41"/>
        <v>0</v>
      </c>
      <c r="M78" s="11">
        <f t="shared" si="41"/>
        <v>0</v>
      </c>
      <c r="N78" s="11">
        <f t="shared" si="41"/>
        <v>0</v>
      </c>
      <c r="O78" s="11">
        <f t="shared" si="41"/>
        <v>0</v>
      </c>
      <c r="P78" s="11">
        <f t="shared" si="41"/>
        <v>0</v>
      </c>
      <c r="Q78" s="11">
        <f t="shared" si="41"/>
        <v>0</v>
      </c>
      <c r="R78" s="11">
        <f t="shared" si="41"/>
        <v>0</v>
      </c>
      <c r="S78" s="11">
        <f t="shared" si="41"/>
        <v>0</v>
      </c>
      <c r="T78" s="11">
        <f t="shared" si="41"/>
        <v>0</v>
      </c>
      <c r="U78" s="11">
        <f t="shared" si="41"/>
        <v>0</v>
      </c>
      <c r="V78" s="11">
        <f t="shared" si="41"/>
        <v>0</v>
      </c>
      <c r="W78" s="11">
        <f t="shared" si="41"/>
        <v>0</v>
      </c>
      <c r="X78" s="11">
        <f t="shared" si="41"/>
        <v>0</v>
      </c>
      <c r="Y78" s="11">
        <f t="shared" si="41"/>
        <v>0</v>
      </c>
      <c r="Z78" s="11">
        <f t="shared" si="41"/>
        <v>0</v>
      </c>
      <c r="AA78" s="11">
        <f t="shared" si="41"/>
        <v>0</v>
      </c>
      <c r="AB78" s="11">
        <f t="shared" si="41"/>
        <v>0</v>
      </c>
      <c r="AC78" s="11">
        <f t="shared" si="41"/>
        <v>0</v>
      </c>
      <c r="AD78" s="11">
        <f t="shared" si="41"/>
        <v>0</v>
      </c>
      <c r="AE78" s="11">
        <f t="shared" si="41"/>
        <v>0</v>
      </c>
      <c r="AF78" s="11">
        <f t="shared" si="41"/>
        <v>0</v>
      </c>
      <c r="AG78" s="11">
        <f t="shared" si="41"/>
        <v>0</v>
      </c>
      <c r="AH78" s="11">
        <f t="shared" si="41"/>
        <v>0</v>
      </c>
      <c r="AI78" s="11">
        <f t="shared" si="41"/>
        <v>0</v>
      </c>
      <c r="AJ78" s="11">
        <f t="shared" si="41"/>
        <v>0</v>
      </c>
      <c r="AK78" s="11">
        <f t="shared" si="41"/>
        <v>0</v>
      </c>
      <c r="AL78" s="11">
        <f>SUM(AL79:AL86)+AL87</f>
        <v>0</v>
      </c>
      <c r="AM78" s="11">
        <f t="shared" ref="AM78:CX78" si="42">SUM(AM79:AM86)+AM87</f>
        <v>0</v>
      </c>
      <c r="AN78" s="11">
        <f t="shared" si="42"/>
        <v>0</v>
      </c>
      <c r="AO78" s="11">
        <f t="shared" si="42"/>
        <v>0</v>
      </c>
      <c r="AP78" s="11">
        <f t="shared" si="42"/>
        <v>0</v>
      </c>
      <c r="AQ78" s="11">
        <f t="shared" si="42"/>
        <v>0</v>
      </c>
      <c r="AR78" s="11">
        <f t="shared" si="42"/>
        <v>0</v>
      </c>
      <c r="AS78" s="11">
        <f t="shared" si="42"/>
        <v>0</v>
      </c>
      <c r="AT78" s="11">
        <f t="shared" si="42"/>
        <v>0</v>
      </c>
      <c r="AU78" s="11">
        <f t="shared" si="42"/>
        <v>0</v>
      </c>
      <c r="AV78" s="11">
        <f t="shared" si="42"/>
        <v>0</v>
      </c>
      <c r="AW78" s="11">
        <f t="shared" si="42"/>
        <v>0</v>
      </c>
      <c r="AX78" s="11">
        <f t="shared" si="42"/>
        <v>0</v>
      </c>
      <c r="AY78" s="11">
        <f t="shared" si="42"/>
        <v>0</v>
      </c>
      <c r="AZ78" s="11">
        <f t="shared" si="42"/>
        <v>0</v>
      </c>
      <c r="BA78" s="11">
        <f t="shared" si="42"/>
        <v>0</v>
      </c>
      <c r="BB78" s="11">
        <f t="shared" si="42"/>
        <v>0</v>
      </c>
      <c r="BC78" s="11">
        <f t="shared" si="42"/>
        <v>0</v>
      </c>
      <c r="BD78" s="11">
        <f t="shared" si="42"/>
        <v>0</v>
      </c>
      <c r="BE78" s="11">
        <f t="shared" si="42"/>
        <v>0</v>
      </c>
      <c r="BF78" s="11">
        <f t="shared" si="42"/>
        <v>0</v>
      </c>
      <c r="BG78" s="11">
        <f t="shared" si="42"/>
        <v>0</v>
      </c>
      <c r="BH78" s="11">
        <f t="shared" si="42"/>
        <v>0</v>
      </c>
      <c r="BI78" s="11">
        <f t="shared" si="42"/>
        <v>0</v>
      </c>
      <c r="BJ78" s="11">
        <f t="shared" si="42"/>
        <v>0</v>
      </c>
      <c r="BK78" s="11">
        <f t="shared" si="42"/>
        <v>0</v>
      </c>
      <c r="BL78" s="11">
        <f t="shared" si="42"/>
        <v>0</v>
      </c>
      <c r="BM78" s="11">
        <f t="shared" si="42"/>
        <v>0</v>
      </c>
      <c r="BN78" s="11">
        <f t="shared" si="42"/>
        <v>0</v>
      </c>
      <c r="BO78" s="11">
        <f t="shared" si="42"/>
        <v>0</v>
      </c>
      <c r="BP78" s="11">
        <f t="shared" si="42"/>
        <v>0</v>
      </c>
      <c r="BQ78" s="11">
        <f t="shared" si="42"/>
        <v>0</v>
      </c>
      <c r="BR78" s="11">
        <f t="shared" si="42"/>
        <v>0</v>
      </c>
      <c r="BS78" s="11">
        <f t="shared" si="42"/>
        <v>0</v>
      </c>
      <c r="BT78" s="11">
        <f t="shared" si="42"/>
        <v>0</v>
      </c>
      <c r="BU78" s="11">
        <f t="shared" si="42"/>
        <v>0</v>
      </c>
      <c r="BV78" s="11">
        <f t="shared" si="42"/>
        <v>0</v>
      </c>
      <c r="BW78" s="11">
        <f t="shared" si="42"/>
        <v>0</v>
      </c>
      <c r="BX78" s="11">
        <f t="shared" si="42"/>
        <v>0</v>
      </c>
      <c r="BY78" s="11">
        <f t="shared" si="42"/>
        <v>0</v>
      </c>
      <c r="BZ78" s="11">
        <f t="shared" si="42"/>
        <v>0</v>
      </c>
      <c r="CA78" s="11">
        <f t="shared" si="42"/>
        <v>0</v>
      </c>
      <c r="CB78" s="11">
        <f t="shared" si="42"/>
        <v>0</v>
      </c>
      <c r="CC78" s="11">
        <f t="shared" si="42"/>
        <v>0</v>
      </c>
      <c r="CD78" s="11">
        <f t="shared" si="42"/>
        <v>0</v>
      </c>
      <c r="CE78" s="11">
        <f t="shared" si="42"/>
        <v>0</v>
      </c>
      <c r="CF78" s="11">
        <f t="shared" si="42"/>
        <v>0</v>
      </c>
      <c r="CG78" s="11">
        <f t="shared" si="42"/>
        <v>0</v>
      </c>
      <c r="CH78" s="11">
        <f t="shared" si="42"/>
        <v>0</v>
      </c>
      <c r="CI78" s="11">
        <f t="shared" si="42"/>
        <v>0</v>
      </c>
      <c r="CJ78" s="11">
        <f t="shared" si="42"/>
        <v>0</v>
      </c>
      <c r="CK78" s="11">
        <f t="shared" si="42"/>
        <v>0</v>
      </c>
      <c r="CL78" s="11">
        <f t="shared" si="42"/>
        <v>0</v>
      </c>
      <c r="CM78" s="11">
        <f t="shared" si="42"/>
        <v>0</v>
      </c>
      <c r="CN78" s="11">
        <f t="shared" si="42"/>
        <v>0</v>
      </c>
      <c r="CO78" s="11">
        <f t="shared" si="42"/>
        <v>0</v>
      </c>
      <c r="CP78" s="11">
        <f t="shared" si="42"/>
        <v>0</v>
      </c>
      <c r="CQ78" s="11">
        <f t="shared" si="42"/>
        <v>0</v>
      </c>
      <c r="CR78" s="11">
        <f t="shared" si="42"/>
        <v>0</v>
      </c>
      <c r="CS78" s="11">
        <f t="shared" si="42"/>
        <v>0</v>
      </c>
      <c r="CT78" s="11">
        <f t="shared" si="42"/>
        <v>0</v>
      </c>
      <c r="CU78" s="11">
        <f t="shared" si="42"/>
        <v>0</v>
      </c>
      <c r="CV78" s="11">
        <f t="shared" si="42"/>
        <v>0</v>
      </c>
      <c r="CW78" s="11">
        <f t="shared" si="42"/>
        <v>0</v>
      </c>
      <c r="CX78" s="11">
        <f t="shared" si="42"/>
        <v>0</v>
      </c>
      <c r="CY78" s="11">
        <f>SUM(CY79:CY86)+CY87</f>
        <v>0</v>
      </c>
      <c r="CZ78" s="11">
        <f>SUM(CZ79:CZ86)+CZ87</f>
        <v>0</v>
      </c>
      <c r="DA78" s="11">
        <f>SUM(DA79:DA86)+DA87</f>
        <v>0</v>
      </c>
      <c r="DB78" s="11">
        <f>SUM(DB79:DB86)+DB87</f>
        <v>0</v>
      </c>
      <c r="DC78" s="11">
        <f>SUM(DC79:DC86)+DC87</f>
        <v>0</v>
      </c>
      <c r="DF78" s="45">
        <f t="shared" si="40"/>
        <v>0</v>
      </c>
    </row>
    <row r="79" spans="1:112" ht="15" customHeight="1">
      <c r="A79" s="123">
        <v>67</v>
      </c>
      <c r="B79" s="5" t="str">
        <f>$B$78&amp;"1."</f>
        <v>F.1.</v>
      </c>
      <c r="C79" s="163" t="s">
        <v>41</v>
      </c>
      <c r="D79" s="6"/>
      <c r="E79" s="191">
        <v>0.21</v>
      </c>
      <c r="F79" s="34">
        <f>H79+NPV(FD,I79:INDEX(I79:DC79,PAL))</f>
        <v>0</v>
      </c>
      <c r="G79" s="34">
        <f>SUMIF($H$5:$DC$5,"&lt;="&amp;PAL,$H79:$DC79)</f>
        <v>0</v>
      </c>
      <c r="H79" s="37">
        <v>0</v>
      </c>
      <c r="I79" s="37">
        <v>0</v>
      </c>
      <c r="J79" s="37">
        <v>0</v>
      </c>
      <c r="K79" s="37">
        <v>0</v>
      </c>
      <c r="L79" s="37">
        <v>0</v>
      </c>
      <c r="M79" s="37">
        <v>0</v>
      </c>
      <c r="N79" s="37">
        <v>0</v>
      </c>
      <c r="O79" s="37">
        <v>0</v>
      </c>
      <c r="P79" s="37">
        <v>0</v>
      </c>
      <c r="Q79" s="37">
        <v>0</v>
      </c>
      <c r="R79" s="37">
        <v>0</v>
      </c>
      <c r="S79" s="37">
        <v>0</v>
      </c>
      <c r="T79" s="37">
        <v>0</v>
      </c>
      <c r="U79" s="37">
        <v>0</v>
      </c>
      <c r="V79" s="37">
        <v>0</v>
      </c>
      <c r="W79" s="37">
        <v>0</v>
      </c>
      <c r="X79" s="37">
        <v>0</v>
      </c>
      <c r="Y79" s="37">
        <v>0</v>
      </c>
      <c r="Z79" s="37">
        <v>0</v>
      </c>
      <c r="AA79" s="37">
        <v>0</v>
      </c>
      <c r="AB79" s="37">
        <v>0</v>
      </c>
      <c r="AC79" s="37">
        <v>0</v>
      </c>
      <c r="AD79" s="37">
        <v>0</v>
      </c>
      <c r="AE79" s="37">
        <v>0</v>
      </c>
      <c r="AF79" s="37">
        <v>0</v>
      </c>
      <c r="AG79" s="37">
        <v>0</v>
      </c>
      <c r="AH79" s="37">
        <v>0</v>
      </c>
      <c r="AI79" s="37">
        <v>0</v>
      </c>
      <c r="AJ79" s="37">
        <v>0</v>
      </c>
      <c r="AK79" s="37">
        <v>0</v>
      </c>
      <c r="AL79" s="37">
        <v>0</v>
      </c>
      <c r="AM79" s="37">
        <v>0</v>
      </c>
      <c r="AN79" s="37">
        <v>0</v>
      </c>
      <c r="AO79" s="37">
        <v>0</v>
      </c>
      <c r="AP79" s="37">
        <v>0</v>
      </c>
      <c r="AQ79" s="37">
        <v>0</v>
      </c>
      <c r="AR79" s="37">
        <v>0</v>
      </c>
      <c r="AS79" s="37">
        <v>0</v>
      </c>
      <c r="AT79" s="37">
        <v>0</v>
      </c>
      <c r="AU79" s="37">
        <v>0</v>
      </c>
      <c r="AV79" s="37">
        <v>0</v>
      </c>
      <c r="AW79" s="37">
        <v>0</v>
      </c>
      <c r="AX79" s="37">
        <v>0</v>
      </c>
      <c r="AY79" s="37">
        <v>0</v>
      </c>
      <c r="AZ79" s="37">
        <v>0</v>
      </c>
      <c r="BA79" s="37">
        <v>0</v>
      </c>
      <c r="BB79" s="37">
        <v>0</v>
      </c>
      <c r="BC79" s="37">
        <v>0</v>
      </c>
      <c r="BD79" s="37">
        <v>0</v>
      </c>
      <c r="BE79" s="37">
        <v>0</v>
      </c>
      <c r="BF79" s="37">
        <v>0</v>
      </c>
      <c r="BG79" s="37">
        <v>0</v>
      </c>
      <c r="BH79" s="37">
        <v>0</v>
      </c>
      <c r="BI79" s="37">
        <v>0</v>
      </c>
      <c r="BJ79" s="37">
        <v>0</v>
      </c>
      <c r="BK79" s="37">
        <v>0</v>
      </c>
      <c r="BL79" s="37">
        <v>0</v>
      </c>
      <c r="BM79" s="37">
        <v>0</v>
      </c>
      <c r="BN79" s="37">
        <v>0</v>
      </c>
      <c r="BO79" s="37">
        <v>0</v>
      </c>
      <c r="BP79" s="37">
        <v>0</v>
      </c>
      <c r="BQ79" s="37">
        <v>0</v>
      </c>
      <c r="BR79" s="37">
        <v>0</v>
      </c>
      <c r="BS79" s="37">
        <v>0</v>
      </c>
      <c r="BT79" s="37">
        <v>0</v>
      </c>
      <c r="BU79" s="37">
        <v>0</v>
      </c>
      <c r="BV79" s="37">
        <v>0</v>
      </c>
      <c r="BW79" s="37">
        <v>0</v>
      </c>
      <c r="BX79" s="37">
        <v>0</v>
      </c>
      <c r="BY79" s="37">
        <v>0</v>
      </c>
      <c r="BZ79" s="37">
        <v>0</v>
      </c>
      <c r="CA79" s="37">
        <v>0</v>
      </c>
      <c r="CB79" s="37">
        <v>0</v>
      </c>
      <c r="CC79" s="37">
        <v>0</v>
      </c>
      <c r="CD79" s="37">
        <v>0</v>
      </c>
      <c r="CE79" s="37">
        <v>0</v>
      </c>
      <c r="CF79" s="37">
        <v>0</v>
      </c>
      <c r="CG79" s="37">
        <v>0</v>
      </c>
      <c r="CH79" s="37">
        <v>0</v>
      </c>
      <c r="CI79" s="37">
        <v>0</v>
      </c>
      <c r="CJ79" s="37">
        <v>0</v>
      </c>
      <c r="CK79" s="37">
        <v>0</v>
      </c>
      <c r="CL79" s="37">
        <v>0</v>
      </c>
      <c r="CM79" s="37">
        <v>0</v>
      </c>
      <c r="CN79" s="37">
        <v>0</v>
      </c>
      <c r="CO79" s="37">
        <v>0</v>
      </c>
      <c r="CP79" s="37">
        <v>0</v>
      </c>
      <c r="CQ79" s="37">
        <v>0</v>
      </c>
      <c r="CR79" s="37">
        <v>0</v>
      </c>
      <c r="CS79" s="37">
        <v>0</v>
      </c>
      <c r="CT79" s="37">
        <v>0</v>
      </c>
      <c r="CU79" s="37">
        <v>0</v>
      </c>
      <c r="CV79" s="37">
        <v>0</v>
      </c>
      <c r="CW79" s="37">
        <v>0</v>
      </c>
      <c r="CX79" s="37">
        <v>0</v>
      </c>
      <c r="CY79" s="37">
        <v>0</v>
      </c>
      <c r="CZ79" s="37">
        <v>0</v>
      </c>
      <c r="DA79" s="37">
        <v>0</v>
      </c>
      <c r="DB79" s="37">
        <v>0</v>
      </c>
      <c r="DC79" s="37">
        <v>0</v>
      </c>
      <c r="DE79" s="45">
        <f>COUNTBLANK(H79:DC79)</f>
        <v>0</v>
      </c>
      <c r="DF79" s="45">
        <f t="shared" si="40"/>
        <v>0</v>
      </c>
      <c r="DG79">
        <f t="shared" ref="DG79:DG88" si="43">IF(ISNUMBER(E79),E79*100,0)</f>
        <v>21</v>
      </c>
      <c r="DH79">
        <v>0</v>
      </c>
    </row>
    <row r="80" spans="1:112" ht="15" customHeight="1">
      <c r="A80" s="123">
        <v>68</v>
      </c>
      <c r="B80" s="5" t="str">
        <f>$B$78&amp;"2."</f>
        <v>F.2.</v>
      </c>
      <c r="C80" s="163" t="s">
        <v>41</v>
      </c>
      <c r="D80" s="6"/>
      <c r="E80" s="191">
        <v>0.21</v>
      </c>
      <c r="F80" s="34">
        <f>H80+NPV(FD,I80:INDEX(I80:DC80,PAL))</f>
        <v>0</v>
      </c>
      <c r="G80" s="34">
        <f>SUMIF($H$5:$DC$5,"&lt;="&amp;PAL,$H80:$DC80)</f>
        <v>0</v>
      </c>
      <c r="H80" s="37">
        <v>0</v>
      </c>
      <c r="I80" s="37">
        <v>0</v>
      </c>
      <c r="J80" s="37">
        <v>0</v>
      </c>
      <c r="K80" s="37">
        <v>0</v>
      </c>
      <c r="L80" s="37">
        <v>0</v>
      </c>
      <c r="M80" s="37">
        <v>0</v>
      </c>
      <c r="N80" s="37">
        <v>0</v>
      </c>
      <c r="O80" s="37">
        <v>0</v>
      </c>
      <c r="P80" s="37">
        <v>0</v>
      </c>
      <c r="Q80" s="37">
        <v>0</v>
      </c>
      <c r="R80" s="37">
        <v>0</v>
      </c>
      <c r="S80" s="37">
        <v>0</v>
      </c>
      <c r="T80" s="37">
        <v>0</v>
      </c>
      <c r="U80" s="37">
        <v>0</v>
      </c>
      <c r="V80" s="37">
        <v>0</v>
      </c>
      <c r="W80" s="37">
        <v>0</v>
      </c>
      <c r="X80" s="37">
        <v>0</v>
      </c>
      <c r="Y80" s="37">
        <v>0</v>
      </c>
      <c r="Z80" s="37">
        <v>0</v>
      </c>
      <c r="AA80" s="37">
        <v>0</v>
      </c>
      <c r="AB80" s="37">
        <v>0</v>
      </c>
      <c r="AC80" s="37">
        <v>0</v>
      </c>
      <c r="AD80" s="37">
        <v>0</v>
      </c>
      <c r="AE80" s="37">
        <v>0</v>
      </c>
      <c r="AF80" s="37">
        <v>0</v>
      </c>
      <c r="AG80" s="37">
        <v>0</v>
      </c>
      <c r="AH80" s="37">
        <v>0</v>
      </c>
      <c r="AI80" s="37">
        <v>0</v>
      </c>
      <c r="AJ80" s="37">
        <v>0</v>
      </c>
      <c r="AK80" s="37">
        <v>0</v>
      </c>
      <c r="AL80" s="37">
        <v>0</v>
      </c>
      <c r="AM80" s="37">
        <v>0</v>
      </c>
      <c r="AN80" s="37">
        <v>0</v>
      </c>
      <c r="AO80" s="37">
        <v>0</v>
      </c>
      <c r="AP80" s="37">
        <v>0</v>
      </c>
      <c r="AQ80" s="37">
        <v>0</v>
      </c>
      <c r="AR80" s="37">
        <v>0</v>
      </c>
      <c r="AS80" s="37">
        <v>0</v>
      </c>
      <c r="AT80" s="37">
        <v>0</v>
      </c>
      <c r="AU80" s="37">
        <v>0</v>
      </c>
      <c r="AV80" s="37">
        <v>0</v>
      </c>
      <c r="AW80" s="37">
        <v>0</v>
      </c>
      <c r="AX80" s="37">
        <v>0</v>
      </c>
      <c r="AY80" s="37">
        <v>0</v>
      </c>
      <c r="AZ80" s="37">
        <v>0</v>
      </c>
      <c r="BA80" s="37">
        <v>0</v>
      </c>
      <c r="BB80" s="37">
        <v>0</v>
      </c>
      <c r="BC80" s="37">
        <v>0</v>
      </c>
      <c r="BD80" s="37">
        <v>0</v>
      </c>
      <c r="BE80" s="37">
        <v>0</v>
      </c>
      <c r="BF80" s="37">
        <v>0</v>
      </c>
      <c r="BG80" s="37">
        <v>0</v>
      </c>
      <c r="BH80" s="37">
        <v>0</v>
      </c>
      <c r="BI80" s="37">
        <v>0</v>
      </c>
      <c r="BJ80" s="37">
        <v>0</v>
      </c>
      <c r="BK80" s="37">
        <v>0</v>
      </c>
      <c r="BL80" s="37">
        <v>0</v>
      </c>
      <c r="BM80" s="37">
        <v>0</v>
      </c>
      <c r="BN80" s="37">
        <v>0</v>
      </c>
      <c r="BO80" s="37">
        <v>0</v>
      </c>
      <c r="BP80" s="37">
        <v>0</v>
      </c>
      <c r="BQ80" s="37">
        <v>0</v>
      </c>
      <c r="BR80" s="37">
        <v>0</v>
      </c>
      <c r="BS80" s="37">
        <v>0</v>
      </c>
      <c r="BT80" s="37">
        <v>0</v>
      </c>
      <c r="BU80" s="37">
        <v>0</v>
      </c>
      <c r="BV80" s="37">
        <v>0</v>
      </c>
      <c r="BW80" s="37">
        <v>0</v>
      </c>
      <c r="BX80" s="37">
        <v>0</v>
      </c>
      <c r="BY80" s="37">
        <v>0</v>
      </c>
      <c r="BZ80" s="37">
        <v>0</v>
      </c>
      <c r="CA80" s="37">
        <v>0</v>
      </c>
      <c r="CB80" s="37">
        <v>0</v>
      </c>
      <c r="CC80" s="37">
        <v>0</v>
      </c>
      <c r="CD80" s="37">
        <v>0</v>
      </c>
      <c r="CE80" s="37">
        <v>0</v>
      </c>
      <c r="CF80" s="37">
        <v>0</v>
      </c>
      <c r="CG80" s="37">
        <v>0</v>
      </c>
      <c r="CH80" s="37">
        <v>0</v>
      </c>
      <c r="CI80" s="37">
        <v>0</v>
      </c>
      <c r="CJ80" s="37">
        <v>0</v>
      </c>
      <c r="CK80" s="37">
        <v>0</v>
      </c>
      <c r="CL80" s="37">
        <v>0</v>
      </c>
      <c r="CM80" s="37">
        <v>0</v>
      </c>
      <c r="CN80" s="37">
        <v>0</v>
      </c>
      <c r="CO80" s="37">
        <v>0</v>
      </c>
      <c r="CP80" s="37">
        <v>0</v>
      </c>
      <c r="CQ80" s="37">
        <v>0</v>
      </c>
      <c r="CR80" s="37">
        <v>0</v>
      </c>
      <c r="CS80" s="37">
        <v>0</v>
      </c>
      <c r="CT80" s="37">
        <v>0</v>
      </c>
      <c r="CU80" s="37">
        <v>0</v>
      </c>
      <c r="CV80" s="37">
        <v>0</v>
      </c>
      <c r="CW80" s="37">
        <v>0</v>
      </c>
      <c r="CX80" s="37">
        <v>0</v>
      </c>
      <c r="CY80" s="37">
        <v>0</v>
      </c>
      <c r="CZ80" s="37">
        <v>0</v>
      </c>
      <c r="DA80" s="37">
        <v>0</v>
      </c>
      <c r="DB80" s="37">
        <v>0</v>
      </c>
      <c r="DC80" s="37">
        <v>0</v>
      </c>
      <c r="DE80" s="45">
        <f t="shared" ref="DE80:DE88" si="44">COUNTBLANK(H80:DC80)</f>
        <v>0</v>
      </c>
      <c r="DF80" s="45">
        <f t="shared" si="40"/>
        <v>0</v>
      </c>
      <c r="DG80">
        <f t="shared" si="43"/>
        <v>21</v>
      </c>
      <c r="DH80">
        <v>0</v>
      </c>
    </row>
    <row r="81" spans="1:112" ht="15" customHeight="1">
      <c r="A81" s="123">
        <v>69</v>
      </c>
      <c r="B81" s="5" t="str">
        <f>$B$78&amp;"3."</f>
        <v>F.3.</v>
      </c>
      <c r="C81" s="163" t="s">
        <v>41</v>
      </c>
      <c r="D81" s="6"/>
      <c r="E81" s="191">
        <v>0.21</v>
      </c>
      <c r="F81" s="34">
        <f>H81+NPV(FD,I81:INDEX(I81:DC81,PAL))</f>
        <v>0</v>
      </c>
      <c r="G81" s="34">
        <f>SUMIF($H$5:$DC$5,"&lt;="&amp;PAL,$H81:$DC81)</f>
        <v>0</v>
      </c>
      <c r="H81" s="37">
        <v>0</v>
      </c>
      <c r="I81" s="37">
        <v>0</v>
      </c>
      <c r="J81" s="37">
        <v>0</v>
      </c>
      <c r="K81" s="37">
        <v>0</v>
      </c>
      <c r="L81" s="37">
        <v>0</v>
      </c>
      <c r="M81" s="37">
        <v>0</v>
      </c>
      <c r="N81" s="37">
        <v>0</v>
      </c>
      <c r="O81" s="37">
        <v>0</v>
      </c>
      <c r="P81" s="37">
        <v>0</v>
      </c>
      <c r="Q81" s="37">
        <v>0</v>
      </c>
      <c r="R81" s="37">
        <v>0</v>
      </c>
      <c r="S81" s="37">
        <v>0</v>
      </c>
      <c r="T81" s="37">
        <v>0</v>
      </c>
      <c r="U81" s="37">
        <v>0</v>
      </c>
      <c r="V81" s="37">
        <v>0</v>
      </c>
      <c r="W81" s="37">
        <v>0</v>
      </c>
      <c r="X81" s="37">
        <v>0</v>
      </c>
      <c r="Y81" s="37">
        <v>0</v>
      </c>
      <c r="Z81" s="37">
        <v>0</v>
      </c>
      <c r="AA81" s="37">
        <v>0</v>
      </c>
      <c r="AB81" s="37">
        <v>0</v>
      </c>
      <c r="AC81" s="37">
        <v>0</v>
      </c>
      <c r="AD81" s="37">
        <v>0</v>
      </c>
      <c r="AE81" s="37">
        <v>0</v>
      </c>
      <c r="AF81" s="37">
        <v>0</v>
      </c>
      <c r="AG81" s="37">
        <v>0</v>
      </c>
      <c r="AH81" s="37">
        <v>0</v>
      </c>
      <c r="AI81" s="37">
        <v>0</v>
      </c>
      <c r="AJ81" s="37">
        <v>0</v>
      </c>
      <c r="AK81" s="37">
        <v>0</v>
      </c>
      <c r="AL81" s="37">
        <v>0</v>
      </c>
      <c r="AM81" s="37">
        <v>0</v>
      </c>
      <c r="AN81" s="37">
        <v>0</v>
      </c>
      <c r="AO81" s="37">
        <v>0</v>
      </c>
      <c r="AP81" s="37">
        <v>0</v>
      </c>
      <c r="AQ81" s="37">
        <v>0</v>
      </c>
      <c r="AR81" s="37">
        <v>0</v>
      </c>
      <c r="AS81" s="37">
        <v>0</v>
      </c>
      <c r="AT81" s="37">
        <v>0</v>
      </c>
      <c r="AU81" s="37">
        <v>0</v>
      </c>
      <c r="AV81" s="37">
        <v>0</v>
      </c>
      <c r="AW81" s="37">
        <v>0</v>
      </c>
      <c r="AX81" s="37">
        <v>0</v>
      </c>
      <c r="AY81" s="37">
        <v>0</v>
      </c>
      <c r="AZ81" s="37">
        <v>0</v>
      </c>
      <c r="BA81" s="37">
        <v>0</v>
      </c>
      <c r="BB81" s="37">
        <v>0</v>
      </c>
      <c r="BC81" s="37">
        <v>0</v>
      </c>
      <c r="BD81" s="37">
        <v>0</v>
      </c>
      <c r="BE81" s="37">
        <v>0</v>
      </c>
      <c r="BF81" s="37">
        <v>0</v>
      </c>
      <c r="BG81" s="37">
        <v>0</v>
      </c>
      <c r="BH81" s="37">
        <v>0</v>
      </c>
      <c r="BI81" s="37">
        <v>0</v>
      </c>
      <c r="BJ81" s="37">
        <v>0</v>
      </c>
      <c r="BK81" s="37">
        <v>0</v>
      </c>
      <c r="BL81" s="37">
        <v>0</v>
      </c>
      <c r="BM81" s="37">
        <v>0</v>
      </c>
      <c r="BN81" s="37">
        <v>0</v>
      </c>
      <c r="BO81" s="37">
        <v>0</v>
      </c>
      <c r="BP81" s="37">
        <v>0</v>
      </c>
      <c r="BQ81" s="37">
        <v>0</v>
      </c>
      <c r="BR81" s="37">
        <v>0</v>
      </c>
      <c r="BS81" s="37">
        <v>0</v>
      </c>
      <c r="BT81" s="37">
        <v>0</v>
      </c>
      <c r="BU81" s="37">
        <v>0</v>
      </c>
      <c r="BV81" s="37">
        <v>0</v>
      </c>
      <c r="BW81" s="37">
        <v>0</v>
      </c>
      <c r="BX81" s="37">
        <v>0</v>
      </c>
      <c r="BY81" s="37">
        <v>0</v>
      </c>
      <c r="BZ81" s="37">
        <v>0</v>
      </c>
      <c r="CA81" s="37">
        <v>0</v>
      </c>
      <c r="CB81" s="37">
        <v>0</v>
      </c>
      <c r="CC81" s="37">
        <v>0</v>
      </c>
      <c r="CD81" s="37">
        <v>0</v>
      </c>
      <c r="CE81" s="37">
        <v>0</v>
      </c>
      <c r="CF81" s="37">
        <v>0</v>
      </c>
      <c r="CG81" s="37">
        <v>0</v>
      </c>
      <c r="CH81" s="37">
        <v>0</v>
      </c>
      <c r="CI81" s="37">
        <v>0</v>
      </c>
      <c r="CJ81" s="37">
        <v>0</v>
      </c>
      <c r="CK81" s="37">
        <v>0</v>
      </c>
      <c r="CL81" s="37">
        <v>0</v>
      </c>
      <c r="CM81" s="37">
        <v>0</v>
      </c>
      <c r="CN81" s="37">
        <v>0</v>
      </c>
      <c r="CO81" s="37">
        <v>0</v>
      </c>
      <c r="CP81" s="37">
        <v>0</v>
      </c>
      <c r="CQ81" s="37">
        <v>0</v>
      </c>
      <c r="CR81" s="37">
        <v>0</v>
      </c>
      <c r="CS81" s="37">
        <v>0</v>
      </c>
      <c r="CT81" s="37">
        <v>0</v>
      </c>
      <c r="CU81" s="37">
        <v>0</v>
      </c>
      <c r="CV81" s="37">
        <v>0</v>
      </c>
      <c r="CW81" s="37">
        <v>0</v>
      </c>
      <c r="CX81" s="37">
        <v>0</v>
      </c>
      <c r="CY81" s="37">
        <v>0</v>
      </c>
      <c r="CZ81" s="37">
        <v>0</v>
      </c>
      <c r="DA81" s="37">
        <v>0</v>
      </c>
      <c r="DB81" s="37">
        <v>0</v>
      </c>
      <c r="DC81" s="37">
        <v>0</v>
      </c>
      <c r="DE81" s="45">
        <f t="shared" si="44"/>
        <v>0</v>
      </c>
      <c r="DF81" s="45">
        <f t="shared" si="40"/>
        <v>0</v>
      </c>
      <c r="DG81">
        <f t="shared" si="43"/>
        <v>21</v>
      </c>
      <c r="DH81">
        <v>0</v>
      </c>
    </row>
    <row r="82" spans="1:112" ht="15" customHeight="1">
      <c r="A82" s="123">
        <v>70</v>
      </c>
      <c r="B82" s="5" t="str">
        <f>$B$78&amp;"4."</f>
        <v>F.4.</v>
      </c>
      <c r="C82" s="163" t="s">
        <v>41</v>
      </c>
      <c r="D82" s="6"/>
      <c r="E82" s="191">
        <v>0.21</v>
      </c>
      <c r="F82" s="34">
        <f>H82+NPV(FD,I82:INDEX(I82:DC82,PAL))</f>
        <v>0</v>
      </c>
      <c r="G82" s="34">
        <f>SUMIF($H$5:$DC$5,"&lt;="&amp;PAL,$H82:$DC82)</f>
        <v>0</v>
      </c>
      <c r="H82" s="37">
        <v>0</v>
      </c>
      <c r="I82" s="37">
        <v>0</v>
      </c>
      <c r="J82" s="37">
        <v>0</v>
      </c>
      <c r="K82" s="37">
        <v>0</v>
      </c>
      <c r="L82" s="37">
        <v>0</v>
      </c>
      <c r="M82" s="37">
        <v>0</v>
      </c>
      <c r="N82" s="37">
        <v>0</v>
      </c>
      <c r="O82" s="37">
        <v>0</v>
      </c>
      <c r="P82" s="37">
        <v>0</v>
      </c>
      <c r="Q82" s="37">
        <v>0</v>
      </c>
      <c r="R82" s="37">
        <v>0</v>
      </c>
      <c r="S82" s="37">
        <v>0</v>
      </c>
      <c r="T82" s="37">
        <v>0</v>
      </c>
      <c r="U82" s="37">
        <v>0</v>
      </c>
      <c r="V82" s="37">
        <v>0</v>
      </c>
      <c r="W82" s="37">
        <v>0</v>
      </c>
      <c r="X82" s="37">
        <v>0</v>
      </c>
      <c r="Y82" s="37">
        <v>0</v>
      </c>
      <c r="Z82" s="37">
        <v>0</v>
      </c>
      <c r="AA82" s="37">
        <v>0</v>
      </c>
      <c r="AB82" s="37">
        <v>0</v>
      </c>
      <c r="AC82" s="37">
        <v>0</v>
      </c>
      <c r="AD82" s="37">
        <v>0</v>
      </c>
      <c r="AE82" s="37">
        <v>0</v>
      </c>
      <c r="AF82" s="37">
        <v>0</v>
      </c>
      <c r="AG82" s="37">
        <v>0</v>
      </c>
      <c r="AH82" s="37">
        <v>0</v>
      </c>
      <c r="AI82" s="37">
        <v>0</v>
      </c>
      <c r="AJ82" s="37">
        <v>0</v>
      </c>
      <c r="AK82" s="37">
        <v>0</v>
      </c>
      <c r="AL82" s="37">
        <v>0</v>
      </c>
      <c r="AM82" s="37">
        <v>0</v>
      </c>
      <c r="AN82" s="37">
        <v>0</v>
      </c>
      <c r="AO82" s="37">
        <v>0</v>
      </c>
      <c r="AP82" s="37">
        <v>0</v>
      </c>
      <c r="AQ82" s="37">
        <v>0</v>
      </c>
      <c r="AR82" s="37">
        <v>0</v>
      </c>
      <c r="AS82" s="37">
        <v>0</v>
      </c>
      <c r="AT82" s="37">
        <v>0</v>
      </c>
      <c r="AU82" s="37">
        <v>0</v>
      </c>
      <c r="AV82" s="37">
        <v>0</v>
      </c>
      <c r="AW82" s="37">
        <v>0</v>
      </c>
      <c r="AX82" s="37">
        <v>0</v>
      </c>
      <c r="AY82" s="37">
        <v>0</v>
      </c>
      <c r="AZ82" s="37">
        <v>0</v>
      </c>
      <c r="BA82" s="37">
        <v>0</v>
      </c>
      <c r="BB82" s="37">
        <v>0</v>
      </c>
      <c r="BC82" s="37">
        <v>0</v>
      </c>
      <c r="BD82" s="37">
        <v>0</v>
      </c>
      <c r="BE82" s="37">
        <v>0</v>
      </c>
      <c r="BF82" s="37">
        <v>0</v>
      </c>
      <c r="BG82" s="37">
        <v>0</v>
      </c>
      <c r="BH82" s="37">
        <v>0</v>
      </c>
      <c r="BI82" s="37">
        <v>0</v>
      </c>
      <c r="BJ82" s="37">
        <v>0</v>
      </c>
      <c r="BK82" s="37">
        <v>0</v>
      </c>
      <c r="BL82" s="37">
        <v>0</v>
      </c>
      <c r="BM82" s="37">
        <v>0</v>
      </c>
      <c r="BN82" s="37">
        <v>0</v>
      </c>
      <c r="BO82" s="37">
        <v>0</v>
      </c>
      <c r="BP82" s="37">
        <v>0</v>
      </c>
      <c r="BQ82" s="37">
        <v>0</v>
      </c>
      <c r="BR82" s="37">
        <v>0</v>
      </c>
      <c r="BS82" s="37">
        <v>0</v>
      </c>
      <c r="BT82" s="37">
        <v>0</v>
      </c>
      <c r="BU82" s="37">
        <v>0</v>
      </c>
      <c r="BV82" s="37">
        <v>0</v>
      </c>
      <c r="BW82" s="37">
        <v>0</v>
      </c>
      <c r="BX82" s="37">
        <v>0</v>
      </c>
      <c r="BY82" s="37">
        <v>0</v>
      </c>
      <c r="BZ82" s="37">
        <v>0</v>
      </c>
      <c r="CA82" s="37">
        <v>0</v>
      </c>
      <c r="CB82" s="37">
        <v>0</v>
      </c>
      <c r="CC82" s="37">
        <v>0</v>
      </c>
      <c r="CD82" s="37">
        <v>0</v>
      </c>
      <c r="CE82" s="37">
        <v>0</v>
      </c>
      <c r="CF82" s="37">
        <v>0</v>
      </c>
      <c r="CG82" s="37">
        <v>0</v>
      </c>
      <c r="CH82" s="37">
        <v>0</v>
      </c>
      <c r="CI82" s="37">
        <v>0</v>
      </c>
      <c r="CJ82" s="37">
        <v>0</v>
      </c>
      <c r="CK82" s="37">
        <v>0</v>
      </c>
      <c r="CL82" s="37">
        <v>0</v>
      </c>
      <c r="CM82" s="37">
        <v>0</v>
      </c>
      <c r="CN82" s="37">
        <v>0</v>
      </c>
      <c r="CO82" s="37">
        <v>0</v>
      </c>
      <c r="CP82" s="37">
        <v>0</v>
      </c>
      <c r="CQ82" s="37">
        <v>0</v>
      </c>
      <c r="CR82" s="37">
        <v>0</v>
      </c>
      <c r="CS82" s="37">
        <v>0</v>
      </c>
      <c r="CT82" s="37">
        <v>0</v>
      </c>
      <c r="CU82" s="37">
        <v>0</v>
      </c>
      <c r="CV82" s="37">
        <v>0</v>
      </c>
      <c r="CW82" s="37">
        <v>0</v>
      </c>
      <c r="CX82" s="37">
        <v>0</v>
      </c>
      <c r="CY82" s="37">
        <v>0</v>
      </c>
      <c r="CZ82" s="37">
        <v>0</v>
      </c>
      <c r="DA82" s="37">
        <v>0</v>
      </c>
      <c r="DB82" s="37">
        <v>0</v>
      </c>
      <c r="DC82" s="37">
        <v>0</v>
      </c>
      <c r="DE82" s="45">
        <f t="shared" si="44"/>
        <v>0</v>
      </c>
      <c r="DF82" s="45">
        <f t="shared" si="40"/>
        <v>0</v>
      </c>
      <c r="DG82">
        <f t="shared" si="43"/>
        <v>21</v>
      </c>
      <c r="DH82">
        <v>0</v>
      </c>
    </row>
    <row r="83" spans="1:112" ht="15" customHeight="1">
      <c r="A83" s="123">
        <v>71</v>
      </c>
      <c r="B83" s="5" t="str">
        <f>$B$78&amp;"5."</f>
        <v>F.5.</v>
      </c>
      <c r="C83" s="163" t="s">
        <v>41</v>
      </c>
      <c r="D83" s="6"/>
      <c r="E83" s="191">
        <v>0.21</v>
      </c>
      <c r="F83" s="34">
        <f>H83+NPV(FD,I83:INDEX(I83:DC83,PAL))</f>
        <v>0</v>
      </c>
      <c r="G83" s="34">
        <f>SUMIF($H$5:$DC$5,"&lt;="&amp;PAL,$H83:$DC83)</f>
        <v>0</v>
      </c>
      <c r="H83" s="37">
        <v>0</v>
      </c>
      <c r="I83" s="37">
        <v>0</v>
      </c>
      <c r="J83" s="37">
        <v>0</v>
      </c>
      <c r="K83" s="37">
        <v>0</v>
      </c>
      <c r="L83" s="37">
        <v>0</v>
      </c>
      <c r="M83" s="37">
        <v>0</v>
      </c>
      <c r="N83" s="37">
        <v>0</v>
      </c>
      <c r="O83" s="37">
        <v>0</v>
      </c>
      <c r="P83" s="37">
        <v>0</v>
      </c>
      <c r="Q83" s="37">
        <v>0</v>
      </c>
      <c r="R83" s="37">
        <v>0</v>
      </c>
      <c r="S83" s="37">
        <v>0</v>
      </c>
      <c r="T83" s="37">
        <v>0</v>
      </c>
      <c r="U83" s="37">
        <v>0</v>
      </c>
      <c r="V83" s="37">
        <v>0</v>
      </c>
      <c r="W83" s="37">
        <v>0</v>
      </c>
      <c r="X83" s="37">
        <v>0</v>
      </c>
      <c r="Y83" s="37">
        <v>0</v>
      </c>
      <c r="Z83" s="37">
        <v>0</v>
      </c>
      <c r="AA83" s="37">
        <v>0</v>
      </c>
      <c r="AB83" s="37">
        <v>0</v>
      </c>
      <c r="AC83" s="37">
        <v>0</v>
      </c>
      <c r="AD83" s="37">
        <v>0</v>
      </c>
      <c r="AE83" s="37">
        <v>0</v>
      </c>
      <c r="AF83" s="37">
        <v>0</v>
      </c>
      <c r="AG83" s="37">
        <v>0</v>
      </c>
      <c r="AH83" s="37">
        <v>0</v>
      </c>
      <c r="AI83" s="37">
        <v>0</v>
      </c>
      <c r="AJ83" s="37">
        <v>0</v>
      </c>
      <c r="AK83" s="37">
        <v>0</v>
      </c>
      <c r="AL83" s="37">
        <v>0</v>
      </c>
      <c r="AM83" s="37">
        <v>0</v>
      </c>
      <c r="AN83" s="37">
        <v>0</v>
      </c>
      <c r="AO83" s="37">
        <v>0</v>
      </c>
      <c r="AP83" s="37">
        <v>0</v>
      </c>
      <c r="AQ83" s="37">
        <v>0</v>
      </c>
      <c r="AR83" s="37">
        <v>0</v>
      </c>
      <c r="AS83" s="37">
        <v>0</v>
      </c>
      <c r="AT83" s="37">
        <v>0</v>
      </c>
      <c r="AU83" s="37">
        <v>0</v>
      </c>
      <c r="AV83" s="37">
        <v>0</v>
      </c>
      <c r="AW83" s="37">
        <v>0</v>
      </c>
      <c r="AX83" s="37">
        <v>0</v>
      </c>
      <c r="AY83" s="37">
        <v>0</v>
      </c>
      <c r="AZ83" s="37">
        <v>0</v>
      </c>
      <c r="BA83" s="37">
        <v>0</v>
      </c>
      <c r="BB83" s="37">
        <v>0</v>
      </c>
      <c r="BC83" s="37">
        <v>0</v>
      </c>
      <c r="BD83" s="37">
        <v>0</v>
      </c>
      <c r="BE83" s="37">
        <v>0</v>
      </c>
      <c r="BF83" s="37">
        <v>0</v>
      </c>
      <c r="BG83" s="37">
        <v>0</v>
      </c>
      <c r="BH83" s="37">
        <v>0</v>
      </c>
      <c r="BI83" s="37">
        <v>0</v>
      </c>
      <c r="BJ83" s="37">
        <v>0</v>
      </c>
      <c r="BK83" s="37">
        <v>0</v>
      </c>
      <c r="BL83" s="37">
        <v>0</v>
      </c>
      <c r="BM83" s="37">
        <v>0</v>
      </c>
      <c r="BN83" s="37">
        <v>0</v>
      </c>
      <c r="BO83" s="37">
        <v>0</v>
      </c>
      <c r="BP83" s="37">
        <v>0</v>
      </c>
      <c r="BQ83" s="37">
        <v>0</v>
      </c>
      <c r="BR83" s="37">
        <v>0</v>
      </c>
      <c r="BS83" s="37">
        <v>0</v>
      </c>
      <c r="BT83" s="37">
        <v>0</v>
      </c>
      <c r="BU83" s="37">
        <v>0</v>
      </c>
      <c r="BV83" s="37">
        <v>0</v>
      </c>
      <c r="BW83" s="37">
        <v>0</v>
      </c>
      <c r="BX83" s="37">
        <v>0</v>
      </c>
      <c r="BY83" s="37">
        <v>0</v>
      </c>
      <c r="BZ83" s="37">
        <v>0</v>
      </c>
      <c r="CA83" s="37">
        <v>0</v>
      </c>
      <c r="CB83" s="37">
        <v>0</v>
      </c>
      <c r="CC83" s="37">
        <v>0</v>
      </c>
      <c r="CD83" s="37">
        <v>0</v>
      </c>
      <c r="CE83" s="37">
        <v>0</v>
      </c>
      <c r="CF83" s="37">
        <v>0</v>
      </c>
      <c r="CG83" s="37">
        <v>0</v>
      </c>
      <c r="CH83" s="37">
        <v>0</v>
      </c>
      <c r="CI83" s="37">
        <v>0</v>
      </c>
      <c r="CJ83" s="37">
        <v>0</v>
      </c>
      <c r="CK83" s="37">
        <v>0</v>
      </c>
      <c r="CL83" s="37">
        <v>0</v>
      </c>
      <c r="CM83" s="37">
        <v>0</v>
      </c>
      <c r="CN83" s="37">
        <v>0</v>
      </c>
      <c r="CO83" s="37">
        <v>0</v>
      </c>
      <c r="CP83" s="37">
        <v>0</v>
      </c>
      <c r="CQ83" s="37">
        <v>0</v>
      </c>
      <c r="CR83" s="37">
        <v>0</v>
      </c>
      <c r="CS83" s="37">
        <v>0</v>
      </c>
      <c r="CT83" s="37">
        <v>0</v>
      </c>
      <c r="CU83" s="37">
        <v>0</v>
      </c>
      <c r="CV83" s="37">
        <v>0</v>
      </c>
      <c r="CW83" s="37">
        <v>0</v>
      </c>
      <c r="CX83" s="37">
        <v>0</v>
      </c>
      <c r="CY83" s="37">
        <v>0</v>
      </c>
      <c r="CZ83" s="37">
        <v>0</v>
      </c>
      <c r="DA83" s="37">
        <v>0</v>
      </c>
      <c r="DB83" s="37">
        <v>0</v>
      </c>
      <c r="DC83" s="37">
        <v>0</v>
      </c>
      <c r="DE83" s="45">
        <f t="shared" si="44"/>
        <v>0</v>
      </c>
      <c r="DF83" s="45">
        <f t="shared" si="40"/>
        <v>0</v>
      </c>
      <c r="DG83">
        <f t="shared" si="43"/>
        <v>21</v>
      </c>
      <c r="DH83">
        <v>0</v>
      </c>
    </row>
    <row r="84" spans="1:112" ht="15" customHeight="1">
      <c r="A84" s="123">
        <v>72</v>
      </c>
      <c r="B84" s="5" t="str">
        <f>$B$78&amp;"6."</f>
        <v>F.6.</v>
      </c>
      <c r="C84" s="163" t="s">
        <v>41</v>
      </c>
      <c r="D84" s="6"/>
      <c r="E84" s="191">
        <v>0.21</v>
      </c>
      <c r="F84" s="34">
        <f>H84+NPV(FD,I84:INDEX(I84:DC84,PAL))</f>
        <v>0</v>
      </c>
      <c r="G84" s="34">
        <f>SUMIF($H$5:$DC$5,"&lt;="&amp;PAL,$H84:$DC84)</f>
        <v>0</v>
      </c>
      <c r="H84" s="37">
        <v>0</v>
      </c>
      <c r="I84" s="37">
        <v>0</v>
      </c>
      <c r="J84" s="37">
        <v>0</v>
      </c>
      <c r="K84" s="37">
        <v>0</v>
      </c>
      <c r="L84" s="37">
        <v>0</v>
      </c>
      <c r="M84" s="37">
        <v>0</v>
      </c>
      <c r="N84" s="37">
        <v>0</v>
      </c>
      <c r="O84" s="37">
        <v>0</v>
      </c>
      <c r="P84" s="37">
        <v>0</v>
      </c>
      <c r="Q84" s="37">
        <v>0</v>
      </c>
      <c r="R84" s="37">
        <v>0</v>
      </c>
      <c r="S84" s="37">
        <v>0</v>
      </c>
      <c r="T84" s="37">
        <v>0</v>
      </c>
      <c r="U84" s="37">
        <v>0</v>
      </c>
      <c r="V84" s="37">
        <v>0</v>
      </c>
      <c r="W84" s="37">
        <v>0</v>
      </c>
      <c r="X84" s="37">
        <v>0</v>
      </c>
      <c r="Y84" s="37">
        <v>0</v>
      </c>
      <c r="Z84" s="37">
        <v>0</v>
      </c>
      <c r="AA84" s="37">
        <v>0</v>
      </c>
      <c r="AB84" s="37">
        <v>0</v>
      </c>
      <c r="AC84" s="37">
        <v>0</v>
      </c>
      <c r="AD84" s="37">
        <v>0</v>
      </c>
      <c r="AE84" s="37">
        <v>0</v>
      </c>
      <c r="AF84" s="37">
        <v>0</v>
      </c>
      <c r="AG84" s="37">
        <v>0</v>
      </c>
      <c r="AH84" s="37">
        <v>0</v>
      </c>
      <c r="AI84" s="37">
        <v>0</v>
      </c>
      <c r="AJ84" s="37">
        <v>0</v>
      </c>
      <c r="AK84" s="37">
        <v>0</v>
      </c>
      <c r="AL84" s="37">
        <v>0</v>
      </c>
      <c r="AM84" s="37">
        <v>0</v>
      </c>
      <c r="AN84" s="37">
        <v>0</v>
      </c>
      <c r="AO84" s="37">
        <v>0</v>
      </c>
      <c r="AP84" s="37">
        <v>0</v>
      </c>
      <c r="AQ84" s="37">
        <v>0</v>
      </c>
      <c r="AR84" s="37">
        <v>0</v>
      </c>
      <c r="AS84" s="37">
        <v>0</v>
      </c>
      <c r="AT84" s="37">
        <v>0</v>
      </c>
      <c r="AU84" s="37">
        <v>0</v>
      </c>
      <c r="AV84" s="37">
        <v>0</v>
      </c>
      <c r="AW84" s="37">
        <v>0</v>
      </c>
      <c r="AX84" s="37">
        <v>0</v>
      </c>
      <c r="AY84" s="37">
        <v>0</v>
      </c>
      <c r="AZ84" s="37">
        <v>0</v>
      </c>
      <c r="BA84" s="37">
        <v>0</v>
      </c>
      <c r="BB84" s="37">
        <v>0</v>
      </c>
      <c r="BC84" s="37">
        <v>0</v>
      </c>
      <c r="BD84" s="37">
        <v>0</v>
      </c>
      <c r="BE84" s="37">
        <v>0</v>
      </c>
      <c r="BF84" s="37">
        <v>0</v>
      </c>
      <c r="BG84" s="37">
        <v>0</v>
      </c>
      <c r="BH84" s="37">
        <v>0</v>
      </c>
      <c r="BI84" s="37">
        <v>0</v>
      </c>
      <c r="BJ84" s="37">
        <v>0</v>
      </c>
      <c r="BK84" s="37">
        <v>0</v>
      </c>
      <c r="BL84" s="37">
        <v>0</v>
      </c>
      <c r="BM84" s="37">
        <v>0</v>
      </c>
      <c r="BN84" s="37">
        <v>0</v>
      </c>
      <c r="BO84" s="37">
        <v>0</v>
      </c>
      <c r="BP84" s="37">
        <v>0</v>
      </c>
      <c r="BQ84" s="37">
        <v>0</v>
      </c>
      <c r="BR84" s="37">
        <v>0</v>
      </c>
      <c r="BS84" s="37">
        <v>0</v>
      </c>
      <c r="BT84" s="37">
        <v>0</v>
      </c>
      <c r="BU84" s="37">
        <v>0</v>
      </c>
      <c r="BV84" s="37">
        <v>0</v>
      </c>
      <c r="BW84" s="37">
        <v>0</v>
      </c>
      <c r="BX84" s="37">
        <v>0</v>
      </c>
      <c r="BY84" s="37">
        <v>0</v>
      </c>
      <c r="BZ84" s="37">
        <v>0</v>
      </c>
      <c r="CA84" s="37">
        <v>0</v>
      </c>
      <c r="CB84" s="37">
        <v>0</v>
      </c>
      <c r="CC84" s="37">
        <v>0</v>
      </c>
      <c r="CD84" s="37">
        <v>0</v>
      </c>
      <c r="CE84" s="37">
        <v>0</v>
      </c>
      <c r="CF84" s="37">
        <v>0</v>
      </c>
      <c r="CG84" s="37">
        <v>0</v>
      </c>
      <c r="CH84" s="37">
        <v>0</v>
      </c>
      <c r="CI84" s="37">
        <v>0</v>
      </c>
      <c r="CJ84" s="37">
        <v>0</v>
      </c>
      <c r="CK84" s="37">
        <v>0</v>
      </c>
      <c r="CL84" s="37">
        <v>0</v>
      </c>
      <c r="CM84" s="37">
        <v>0</v>
      </c>
      <c r="CN84" s="37">
        <v>0</v>
      </c>
      <c r="CO84" s="37">
        <v>0</v>
      </c>
      <c r="CP84" s="37">
        <v>0</v>
      </c>
      <c r="CQ84" s="37">
        <v>0</v>
      </c>
      <c r="CR84" s="37">
        <v>0</v>
      </c>
      <c r="CS84" s="37">
        <v>0</v>
      </c>
      <c r="CT84" s="37">
        <v>0</v>
      </c>
      <c r="CU84" s="37">
        <v>0</v>
      </c>
      <c r="CV84" s="37">
        <v>0</v>
      </c>
      <c r="CW84" s="37">
        <v>0</v>
      </c>
      <c r="CX84" s="37">
        <v>0</v>
      </c>
      <c r="CY84" s="37">
        <v>0</v>
      </c>
      <c r="CZ84" s="37">
        <v>0</v>
      </c>
      <c r="DA84" s="37">
        <v>0</v>
      </c>
      <c r="DB84" s="37">
        <v>0</v>
      </c>
      <c r="DC84" s="37">
        <v>0</v>
      </c>
      <c r="DE84" s="45">
        <f t="shared" si="44"/>
        <v>0</v>
      </c>
      <c r="DF84" s="45">
        <f t="shared" si="40"/>
        <v>0</v>
      </c>
      <c r="DG84">
        <f t="shared" si="43"/>
        <v>21</v>
      </c>
      <c r="DH84">
        <v>0</v>
      </c>
    </row>
    <row r="85" spans="1:112" ht="15" customHeight="1">
      <c r="A85" s="123">
        <v>73</v>
      </c>
      <c r="B85" s="5" t="str">
        <f>$B$78&amp;"7."</f>
        <v>F.7.</v>
      </c>
      <c r="C85" s="163" t="s">
        <v>41</v>
      </c>
      <c r="D85" s="6"/>
      <c r="E85" s="191">
        <v>0.21</v>
      </c>
      <c r="F85" s="34">
        <f>H85+NPV(FD,I85:INDEX(I85:DC85,PAL))</f>
        <v>0</v>
      </c>
      <c r="G85" s="34">
        <f>SUMIF($H$5:$DC$5,"&lt;="&amp;PAL,$H85:$DC85)</f>
        <v>0</v>
      </c>
      <c r="H85" s="37">
        <v>0</v>
      </c>
      <c r="I85" s="37">
        <v>0</v>
      </c>
      <c r="J85" s="37">
        <v>0</v>
      </c>
      <c r="K85" s="37">
        <v>0</v>
      </c>
      <c r="L85" s="37">
        <v>0</v>
      </c>
      <c r="M85" s="37">
        <v>0</v>
      </c>
      <c r="N85" s="37">
        <v>0</v>
      </c>
      <c r="O85" s="37">
        <v>0</v>
      </c>
      <c r="P85" s="37">
        <v>0</v>
      </c>
      <c r="Q85" s="37">
        <v>0</v>
      </c>
      <c r="R85" s="37">
        <v>0</v>
      </c>
      <c r="S85" s="37">
        <v>0</v>
      </c>
      <c r="T85" s="37">
        <v>0</v>
      </c>
      <c r="U85" s="37">
        <v>0</v>
      </c>
      <c r="V85" s="37">
        <v>0</v>
      </c>
      <c r="W85" s="37">
        <v>0</v>
      </c>
      <c r="X85" s="37">
        <v>0</v>
      </c>
      <c r="Y85" s="37">
        <v>0</v>
      </c>
      <c r="Z85" s="37">
        <v>0</v>
      </c>
      <c r="AA85" s="37">
        <v>0</v>
      </c>
      <c r="AB85" s="37">
        <v>0</v>
      </c>
      <c r="AC85" s="37">
        <v>0</v>
      </c>
      <c r="AD85" s="37">
        <v>0</v>
      </c>
      <c r="AE85" s="37">
        <v>0</v>
      </c>
      <c r="AF85" s="37">
        <v>0</v>
      </c>
      <c r="AG85" s="37">
        <v>0</v>
      </c>
      <c r="AH85" s="37">
        <v>0</v>
      </c>
      <c r="AI85" s="37">
        <v>0</v>
      </c>
      <c r="AJ85" s="37">
        <v>0</v>
      </c>
      <c r="AK85" s="37">
        <v>0</v>
      </c>
      <c r="AL85" s="37">
        <v>0</v>
      </c>
      <c r="AM85" s="37">
        <v>0</v>
      </c>
      <c r="AN85" s="37">
        <v>0</v>
      </c>
      <c r="AO85" s="37">
        <v>0</v>
      </c>
      <c r="AP85" s="37">
        <v>0</v>
      </c>
      <c r="AQ85" s="37">
        <v>0</v>
      </c>
      <c r="AR85" s="37">
        <v>0</v>
      </c>
      <c r="AS85" s="37">
        <v>0</v>
      </c>
      <c r="AT85" s="37">
        <v>0</v>
      </c>
      <c r="AU85" s="37">
        <v>0</v>
      </c>
      <c r="AV85" s="37">
        <v>0</v>
      </c>
      <c r="AW85" s="37">
        <v>0</v>
      </c>
      <c r="AX85" s="37">
        <v>0</v>
      </c>
      <c r="AY85" s="37">
        <v>0</v>
      </c>
      <c r="AZ85" s="37">
        <v>0</v>
      </c>
      <c r="BA85" s="37">
        <v>0</v>
      </c>
      <c r="BB85" s="37">
        <v>0</v>
      </c>
      <c r="BC85" s="37">
        <v>0</v>
      </c>
      <c r="BD85" s="37">
        <v>0</v>
      </c>
      <c r="BE85" s="37">
        <v>0</v>
      </c>
      <c r="BF85" s="37">
        <v>0</v>
      </c>
      <c r="BG85" s="37">
        <v>0</v>
      </c>
      <c r="BH85" s="37">
        <v>0</v>
      </c>
      <c r="BI85" s="37">
        <v>0</v>
      </c>
      <c r="BJ85" s="37">
        <v>0</v>
      </c>
      <c r="BK85" s="37">
        <v>0</v>
      </c>
      <c r="BL85" s="37">
        <v>0</v>
      </c>
      <c r="BM85" s="37">
        <v>0</v>
      </c>
      <c r="BN85" s="37">
        <v>0</v>
      </c>
      <c r="BO85" s="37">
        <v>0</v>
      </c>
      <c r="BP85" s="37">
        <v>0</v>
      </c>
      <c r="BQ85" s="37">
        <v>0</v>
      </c>
      <c r="BR85" s="37">
        <v>0</v>
      </c>
      <c r="BS85" s="37">
        <v>0</v>
      </c>
      <c r="BT85" s="37">
        <v>0</v>
      </c>
      <c r="BU85" s="37">
        <v>0</v>
      </c>
      <c r="BV85" s="37">
        <v>0</v>
      </c>
      <c r="BW85" s="37">
        <v>0</v>
      </c>
      <c r="BX85" s="37">
        <v>0</v>
      </c>
      <c r="BY85" s="37">
        <v>0</v>
      </c>
      <c r="BZ85" s="37">
        <v>0</v>
      </c>
      <c r="CA85" s="37">
        <v>0</v>
      </c>
      <c r="CB85" s="37">
        <v>0</v>
      </c>
      <c r="CC85" s="37">
        <v>0</v>
      </c>
      <c r="CD85" s="37">
        <v>0</v>
      </c>
      <c r="CE85" s="37">
        <v>0</v>
      </c>
      <c r="CF85" s="37">
        <v>0</v>
      </c>
      <c r="CG85" s="37">
        <v>0</v>
      </c>
      <c r="CH85" s="37">
        <v>0</v>
      </c>
      <c r="CI85" s="37">
        <v>0</v>
      </c>
      <c r="CJ85" s="37">
        <v>0</v>
      </c>
      <c r="CK85" s="37">
        <v>0</v>
      </c>
      <c r="CL85" s="37">
        <v>0</v>
      </c>
      <c r="CM85" s="37">
        <v>0</v>
      </c>
      <c r="CN85" s="37">
        <v>0</v>
      </c>
      <c r="CO85" s="37">
        <v>0</v>
      </c>
      <c r="CP85" s="37">
        <v>0</v>
      </c>
      <c r="CQ85" s="37">
        <v>0</v>
      </c>
      <c r="CR85" s="37">
        <v>0</v>
      </c>
      <c r="CS85" s="37">
        <v>0</v>
      </c>
      <c r="CT85" s="37">
        <v>0</v>
      </c>
      <c r="CU85" s="37">
        <v>0</v>
      </c>
      <c r="CV85" s="37">
        <v>0</v>
      </c>
      <c r="CW85" s="37">
        <v>0</v>
      </c>
      <c r="CX85" s="37">
        <v>0</v>
      </c>
      <c r="CY85" s="37">
        <v>0</v>
      </c>
      <c r="CZ85" s="37">
        <v>0</v>
      </c>
      <c r="DA85" s="37">
        <v>0</v>
      </c>
      <c r="DB85" s="37">
        <v>0</v>
      </c>
      <c r="DC85" s="37">
        <v>0</v>
      </c>
      <c r="DE85" s="45">
        <f t="shared" si="44"/>
        <v>0</v>
      </c>
      <c r="DF85" s="45">
        <f t="shared" si="40"/>
        <v>0</v>
      </c>
      <c r="DG85">
        <f t="shared" si="43"/>
        <v>21</v>
      </c>
      <c r="DH85">
        <v>0</v>
      </c>
    </row>
    <row r="86" spans="1:112" ht="15" customHeight="1">
      <c r="A86" s="123">
        <v>74</v>
      </c>
      <c r="B86" s="5" t="str">
        <f>$B$78&amp;"8."</f>
        <v>F.8.</v>
      </c>
      <c r="C86" s="163" t="s">
        <v>41</v>
      </c>
      <c r="D86" s="6"/>
      <c r="E86" s="191">
        <v>0.21</v>
      </c>
      <c r="F86" s="34">
        <f>H86+NPV(FD,I86:INDEX(I86:DC86,PAL))</f>
        <v>0</v>
      </c>
      <c r="G86" s="34">
        <f>SUMIF($H$5:$DC$5,"&lt;="&amp;PAL,$H86:$DC86)</f>
        <v>0</v>
      </c>
      <c r="H86" s="37">
        <v>0</v>
      </c>
      <c r="I86" s="37">
        <v>0</v>
      </c>
      <c r="J86" s="37">
        <v>0</v>
      </c>
      <c r="K86" s="37">
        <v>0</v>
      </c>
      <c r="L86" s="37">
        <v>0</v>
      </c>
      <c r="M86" s="37">
        <v>0</v>
      </c>
      <c r="N86" s="37">
        <v>0</v>
      </c>
      <c r="O86" s="37">
        <v>0</v>
      </c>
      <c r="P86" s="37">
        <v>0</v>
      </c>
      <c r="Q86" s="37">
        <v>0</v>
      </c>
      <c r="R86" s="37">
        <v>0</v>
      </c>
      <c r="S86" s="37">
        <v>0</v>
      </c>
      <c r="T86" s="37">
        <v>0</v>
      </c>
      <c r="U86" s="37">
        <v>0</v>
      </c>
      <c r="V86" s="37">
        <v>0</v>
      </c>
      <c r="W86" s="37">
        <v>0</v>
      </c>
      <c r="X86" s="37">
        <v>0</v>
      </c>
      <c r="Y86" s="37">
        <v>0</v>
      </c>
      <c r="Z86" s="37">
        <v>0</v>
      </c>
      <c r="AA86" s="37">
        <v>0</v>
      </c>
      <c r="AB86" s="37">
        <v>0</v>
      </c>
      <c r="AC86" s="37">
        <v>0</v>
      </c>
      <c r="AD86" s="37">
        <v>0</v>
      </c>
      <c r="AE86" s="37">
        <v>0</v>
      </c>
      <c r="AF86" s="37">
        <v>0</v>
      </c>
      <c r="AG86" s="37">
        <v>0</v>
      </c>
      <c r="AH86" s="37">
        <v>0</v>
      </c>
      <c r="AI86" s="37">
        <v>0</v>
      </c>
      <c r="AJ86" s="37">
        <v>0</v>
      </c>
      <c r="AK86" s="37">
        <v>0</v>
      </c>
      <c r="AL86" s="37">
        <v>0</v>
      </c>
      <c r="AM86" s="37">
        <v>0</v>
      </c>
      <c r="AN86" s="37">
        <v>0</v>
      </c>
      <c r="AO86" s="37">
        <v>0</v>
      </c>
      <c r="AP86" s="37">
        <v>0</v>
      </c>
      <c r="AQ86" s="37">
        <v>0</v>
      </c>
      <c r="AR86" s="37">
        <v>0</v>
      </c>
      <c r="AS86" s="37">
        <v>0</v>
      </c>
      <c r="AT86" s="37">
        <v>0</v>
      </c>
      <c r="AU86" s="37">
        <v>0</v>
      </c>
      <c r="AV86" s="37">
        <v>0</v>
      </c>
      <c r="AW86" s="37">
        <v>0</v>
      </c>
      <c r="AX86" s="37">
        <v>0</v>
      </c>
      <c r="AY86" s="37">
        <v>0</v>
      </c>
      <c r="AZ86" s="37">
        <v>0</v>
      </c>
      <c r="BA86" s="37">
        <v>0</v>
      </c>
      <c r="BB86" s="37">
        <v>0</v>
      </c>
      <c r="BC86" s="37">
        <v>0</v>
      </c>
      <c r="BD86" s="37">
        <v>0</v>
      </c>
      <c r="BE86" s="37">
        <v>0</v>
      </c>
      <c r="BF86" s="37">
        <v>0</v>
      </c>
      <c r="BG86" s="37">
        <v>0</v>
      </c>
      <c r="BH86" s="37">
        <v>0</v>
      </c>
      <c r="BI86" s="37">
        <v>0</v>
      </c>
      <c r="BJ86" s="37">
        <v>0</v>
      </c>
      <c r="BK86" s="37">
        <v>0</v>
      </c>
      <c r="BL86" s="37">
        <v>0</v>
      </c>
      <c r="BM86" s="37">
        <v>0</v>
      </c>
      <c r="BN86" s="37">
        <v>0</v>
      </c>
      <c r="BO86" s="37">
        <v>0</v>
      </c>
      <c r="BP86" s="37">
        <v>0</v>
      </c>
      <c r="BQ86" s="37">
        <v>0</v>
      </c>
      <c r="BR86" s="37">
        <v>0</v>
      </c>
      <c r="BS86" s="37">
        <v>0</v>
      </c>
      <c r="BT86" s="37">
        <v>0</v>
      </c>
      <c r="BU86" s="37">
        <v>0</v>
      </c>
      <c r="BV86" s="37">
        <v>0</v>
      </c>
      <c r="BW86" s="37">
        <v>0</v>
      </c>
      <c r="BX86" s="37">
        <v>0</v>
      </c>
      <c r="BY86" s="37">
        <v>0</v>
      </c>
      <c r="BZ86" s="37">
        <v>0</v>
      </c>
      <c r="CA86" s="37">
        <v>0</v>
      </c>
      <c r="CB86" s="37">
        <v>0</v>
      </c>
      <c r="CC86" s="37">
        <v>0</v>
      </c>
      <c r="CD86" s="37">
        <v>0</v>
      </c>
      <c r="CE86" s="37">
        <v>0</v>
      </c>
      <c r="CF86" s="37">
        <v>0</v>
      </c>
      <c r="CG86" s="37">
        <v>0</v>
      </c>
      <c r="CH86" s="37">
        <v>0</v>
      </c>
      <c r="CI86" s="37">
        <v>0</v>
      </c>
      <c r="CJ86" s="37">
        <v>0</v>
      </c>
      <c r="CK86" s="37">
        <v>0</v>
      </c>
      <c r="CL86" s="37">
        <v>0</v>
      </c>
      <c r="CM86" s="37">
        <v>0</v>
      </c>
      <c r="CN86" s="37">
        <v>0</v>
      </c>
      <c r="CO86" s="37">
        <v>0</v>
      </c>
      <c r="CP86" s="37">
        <v>0</v>
      </c>
      <c r="CQ86" s="37">
        <v>0</v>
      </c>
      <c r="CR86" s="37">
        <v>0</v>
      </c>
      <c r="CS86" s="37">
        <v>0</v>
      </c>
      <c r="CT86" s="37">
        <v>0</v>
      </c>
      <c r="CU86" s="37">
        <v>0</v>
      </c>
      <c r="CV86" s="37">
        <v>0</v>
      </c>
      <c r="CW86" s="37">
        <v>0</v>
      </c>
      <c r="CX86" s="37">
        <v>0</v>
      </c>
      <c r="CY86" s="37">
        <v>0</v>
      </c>
      <c r="CZ86" s="37">
        <v>0</v>
      </c>
      <c r="DA86" s="37">
        <v>0</v>
      </c>
      <c r="DB86" s="37">
        <v>0</v>
      </c>
      <c r="DC86" s="37">
        <v>0</v>
      </c>
      <c r="DE86" s="45">
        <f t="shared" si="44"/>
        <v>0</v>
      </c>
      <c r="DF86" s="45">
        <f t="shared" si="40"/>
        <v>0</v>
      </c>
      <c r="DG86">
        <f t="shared" si="43"/>
        <v>21</v>
      </c>
      <c r="DH86">
        <v>0</v>
      </c>
    </row>
    <row r="87" spans="1:112" ht="15" customHeight="1">
      <c r="A87" s="123">
        <v>75</v>
      </c>
      <c r="B87" s="5" t="str">
        <f>$B$78&amp;"9."</f>
        <v>F.9.</v>
      </c>
      <c r="C87" s="17" t="s">
        <v>154</v>
      </c>
      <c r="D87" s="5"/>
      <c r="E87" s="191">
        <v>0.21</v>
      </c>
      <c r="F87" s="34">
        <f>H87+NPV(FD,I87:INDEX(I87:DC87,PAL))</f>
        <v>0</v>
      </c>
      <c r="G87" s="34">
        <f>SUMIF($H$5:$DC$5,"&lt;="&amp;PAL,$H87:$DC87)</f>
        <v>0</v>
      </c>
      <c r="H87" s="166">
        <v>0</v>
      </c>
      <c r="I87" s="166">
        <v>0</v>
      </c>
      <c r="J87" s="166">
        <v>0</v>
      </c>
      <c r="K87" s="166">
        <v>0</v>
      </c>
      <c r="L87" s="166">
        <v>0</v>
      </c>
      <c r="M87" s="166">
        <v>0</v>
      </c>
      <c r="N87" s="166">
        <v>0</v>
      </c>
      <c r="O87" s="166">
        <v>0</v>
      </c>
      <c r="P87" s="166">
        <v>0</v>
      </c>
      <c r="Q87" s="166">
        <v>0</v>
      </c>
      <c r="R87" s="166">
        <v>0</v>
      </c>
      <c r="S87" s="167">
        <v>0</v>
      </c>
      <c r="T87" s="167">
        <v>0</v>
      </c>
      <c r="U87" s="167">
        <v>0</v>
      </c>
      <c r="V87" s="167">
        <v>0</v>
      </c>
      <c r="W87" s="167">
        <v>0</v>
      </c>
      <c r="X87" s="167">
        <v>0</v>
      </c>
      <c r="Y87" s="167">
        <v>0</v>
      </c>
      <c r="Z87" s="167">
        <v>0</v>
      </c>
      <c r="AA87" s="167">
        <v>0</v>
      </c>
      <c r="AB87" s="167">
        <v>0</v>
      </c>
      <c r="AC87" s="167">
        <v>0</v>
      </c>
      <c r="AD87" s="167">
        <v>0</v>
      </c>
      <c r="AE87" s="167">
        <v>0</v>
      </c>
      <c r="AF87" s="167">
        <v>0</v>
      </c>
      <c r="AG87" s="167">
        <v>0</v>
      </c>
      <c r="AH87" s="167">
        <v>0</v>
      </c>
      <c r="AI87" s="167">
        <v>0</v>
      </c>
      <c r="AJ87" s="167">
        <v>0</v>
      </c>
      <c r="AK87" s="167">
        <v>0</v>
      </c>
      <c r="AL87" s="167">
        <v>0</v>
      </c>
      <c r="AM87" s="167">
        <v>0</v>
      </c>
      <c r="AN87" s="167">
        <v>0</v>
      </c>
      <c r="AO87" s="167">
        <v>0</v>
      </c>
      <c r="AP87" s="167">
        <v>0</v>
      </c>
      <c r="AQ87" s="167">
        <v>0</v>
      </c>
      <c r="AR87" s="167">
        <v>0</v>
      </c>
      <c r="AS87" s="167">
        <v>0</v>
      </c>
      <c r="AT87" s="167">
        <v>0</v>
      </c>
      <c r="AU87" s="167">
        <v>0</v>
      </c>
      <c r="AV87" s="167">
        <v>0</v>
      </c>
      <c r="AW87" s="167">
        <v>0</v>
      </c>
      <c r="AX87" s="167">
        <v>0</v>
      </c>
      <c r="AY87" s="167">
        <v>0</v>
      </c>
      <c r="AZ87" s="167">
        <v>0</v>
      </c>
      <c r="BA87" s="167">
        <v>0</v>
      </c>
      <c r="BB87" s="167">
        <v>0</v>
      </c>
      <c r="BC87" s="167">
        <v>0</v>
      </c>
      <c r="BD87" s="167">
        <v>0</v>
      </c>
      <c r="BE87" s="167">
        <v>0</v>
      </c>
      <c r="BF87" s="167">
        <v>0</v>
      </c>
      <c r="BG87" s="167">
        <v>0</v>
      </c>
      <c r="BH87" s="167">
        <v>0</v>
      </c>
      <c r="BI87" s="167">
        <v>0</v>
      </c>
      <c r="BJ87" s="167">
        <v>0</v>
      </c>
      <c r="BK87" s="167">
        <v>0</v>
      </c>
      <c r="BL87" s="167">
        <v>0</v>
      </c>
      <c r="BM87" s="167">
        <v>0</v>
      </c>
      <c r="BN87" s="167">
        <v>0</v>
      </c>
      <c r="BO87" s="167">
        <v>0</v>
      </c>
      <c r="BP87" s="167">
        <v>0</v>
      </c>
      <c r="BQ87" s="167">
        <v>0</v>
      </c>
      <c r="BR87" s="167">
        <v>0</v>
      </c>
      <c r="BS87" s="167">
        <v>0</v>
      </c>
      <c r="BT87" s="167">
        <v>0</v>
      </c>
      <c r="BU87" s="167">
        <v>0</v>
      </c>
      <c r="BV87" s="167">
        <v>0</v>
      </c>
      <c r="BW87" s="167">
        <v>0</v>
      </c>
      <c r="BX87" s="167">
        <v>0</v>
      </c>
      <c r="BY87" s="167">
        <v>0</v>
      </c>
      <c r="BZ87" s="167">
        <v>0</v>
      </c>
      <c r="CA87" s="167">
        <v>0</v>
      </c>
      <c r="CB87" s="167">
        <v>0</v>
      </c>
      <c r="CC87" s="167">
        <v>0</v>
      </c>
      <c r="CD87" s="167">
        <v>0</v>
      </c>
      <c r="CE87" s="167">
        <v>0</v>
      </c>
      <c r="CF87" s="167">
        <v>0</v>
      </c>
      <c r="CG87" s="167">
        <v>0</v>
      </c>
      <c r="CH87" s="167">
        <v>0</v>
      </c>
      <c r="CI87" s="167">
        <v>0</v>
      </c>
      <c r="CJ87" s="167">
        <v>0</v>
      </c>
      <c r="CK87" s="167">
        <v>0</v>
      </c>
      <c r="CL87" s="167">
        <v>0</v>
      </c>
      <c r="CM87" s="167">
        <v>0</v>
      </c>
      <c r="CN87" s="167">
        <v>0</v>
      </c>
      <c r="CO87" s="167">
        <v>0</v>
      </c>
      <c r="CP87" s="167">
        <v>0</v>
      </c>
      <c r="CQ87" s="167">
        <v>0</v>
      </c>
      <c r="CR87" s="167">
        <v>0</v>
      </c>
      <c r="CS87" s="167">
        <v>0</v>
      </c>
      <c r="CT87" s="167">
        <v>0</v>
      </c>
      <c r="CU87" s="167">
        <v>0</v>
      </c>
      <c r="CV87" s="167">
        <v>0</v>
      </c>
      <c r="CW87" s="167">
        <v>0</v>
      </c>
      <c r="CX87" s="167">
        <v>0</v>
      </c>
      <c r="CY87" s="167">
        <v>0</v>
      </c>
      <c r="CZ87" s="167">
        <v>0</v>
      </c>
      <c r="DA87" s="167">
        <v>0</v>
      </c>
      <c r="DB87" s="167">
        <v>0</v>
      </c>
      <c r="DC87" s="167">
        <v>0</v>
      </c>
      <c r="DE87" s="45">
        <f t="shared" si="44"/>
        <v>0</v>
      </c>
      <c r="DF87" s="45">
        <f t="shared" si="40"/>
        <v>0</v>
      </c>
      <c r="DG87">
        <f t="shared" si="43"/>
        <v>21</v>
      </c>
      <c r="DH87">
        <v>0</v>
      </c>
    </row>
    <row r="88" spans="1:112" ht="15" customHeight="1">
      <c r="A88" s="123">
        <v>76</v>
      </c>
      <c r="B88" s="5" t="str">
        <f>$B$78&amp;"L."</f>
        <v>F.L.</v>
      </c>
      <c r="C88" s="17" t="s">
        <v>15</v>
      </c>
      <c r="D88" s="5"/>
      <c r="E88" s="191">
        <v>0.21</v>
      </c>
      <c r="F88" s="34">
        <f>H88+NPV(FD,I88:INDEX(I88:DC88,PAL))</f>
        <v>0</v>
      </c>
      <c r="G88" s="34">
        <f>SUMIF($H$5:$DC$5,"&lt;="&amp;PAL,$H88:$DC88)</f>
        <v>0</v>
      </c>
      <c r="H88" s="166">
        <v>0</v>
      </c>
      <c r="I88" s="166">
        <v>0</v>
      </c>
      <c r="J88" s="166">
        <v>0</v>
      </c>
      <c r="K88" s="166">
        <v>0</v>
      </c>
      <c r="L88" s="166">
        <v>0</v>
      </c>
      <c r="M88" s="166">
        <v>0</v>
      </c>
      <c r="N88" s="166">
        <v>0</v>
      </c>
      <c r="O88" s="166">
        <v>0</v>
      </c>
      <c r="P88" s="166">
        <v>0</v>
      </c>
      <c r="Q88" s="166">
        <v>0</v>
      </c>
      <c r="R88" s="166">
        <v>0</v>
      </c>
      <c r="S88" s="166">
        <v>0</v>
      </c>
      <c r="T88" s="166">
        <v>0</v>
      </c>
      <c r="U88" s="166">
        <v>0</v>
      </c>
      <c r="V88" s="166">
        <v>0</v>
      </c>
      <c r="W88" s="166">
        <v>0</v>
      </c>
      <c r="X88" s="166">
        <v>0</v>
      </c>
      <c r="Y88" s="166">
        <v>0</v>
      </c>
      <c r="Z88" s="166">
        <v>0</v>
      </c>
      <c r="AA88" s="166">
        <v>0</v>
      </c>
      <c r="AB88" s="166">
        <v>0</v>
      </c>
      <c r="AC88" s="166">
        <v>0</v>
      </c>
      <c r="AD88" s="166">
        <v>0</v>
      </c>
      <c r="AE88" s="166">
        <v>0</v>
      </c>
      <c r="AF88" s="166">
        <v>0</v>
      </c>
      <c r="AG88" s="166">
        <v>0</v>
      </c>
      <c r="AH88" s="166">
        <v>0</v>
      </c>
      <c r="AI88" s="166">
        <v>0</v>
      </c>
      <c r="AJ88" s="166">
        <v>0</v>
      </c>
      <c r="AK88" s="166">
        <v>0</v>
      </c>
      <c r="AL88" s="166">
        <v>0</v>
      </c>
      <c r="AM88" s="166">
        <v>0</v>
      </c>
      <c r="AN88" s="166">
        <v>0</v>
      </c>
      <c r="AO88" s="166">
        <v>0</v>
      </c>
      <c r="AP88" s="166">
        <v>0</v>
      </c>
      <c r="AQ88" s="167">
        <v>0</v>
      </c>
      <c r="AR88" s="166">
        <v>0</v>
      </c>
      <c r="AS88" s="166">
        <v>0</v>
      </c>
      <c r="AT88" s="166">
        <v>0</v>
      </c>
      <c r="AU88" s="166">
        <v>0</v>
      </c>
      <c r="AV88" s="166">
        <v>0</v>
      </c>
      <c r="AW88" s="166">
        <v>0</v>
      </c>
      <c r="AX88" s="166">
        <v>0</v>
      </c>
      <c r="AY88" s="166">
        <v>0</v>
      </c>
      <c r="AZ88" s="166">
        <v>0</v>
      </c>
      <c r="BA88" s="166">
        <v>0</v>
      </c>
      <c r="BB88" s="166">
        <v>0</v>
      </c>
      <c r="BC88" s="166">
        <v>0</v>
      </c>
      <c r="BD88" s="166">
        <v>0</v>
      </c>
      <c r="BE88" s="166">
        <v>0</v>
      </c>
      <c r="BF88" s="166">
        <v>0</v>
      </c>
      <c r="BG88" s="166">
        <v>0</v>
      </c>
      <c r="BH88" s="166">
        <v>0</v>
      </c>
      <c r="BI88" s="166">
        <v>0</v>
      </c>
      <c r="BJ88" s="166">
        <v>0</v>
      </c>
      <c r="BK88" s="166">
        <v>0</v>
      </c>
      <c r="BL88" s="166">
        <v>0</v>
      </c>
      <c r="BM88" s="166">
        <v>0</v>
      </c>
      <c r="BN88" s="166">
        <v>0</v>
      </c>
      <c r="BO88" s="166">
        <v>0</v>
      </c>
      <c r="BP88" s="166">
        <v>0</v>
      </c>
      <c r="BQ88" s="166">
        <v>0</v>
      </c>
      <c r="BR88" s="166">
        <v>0</v>
      </c>
      <c r="BS88" s="166">
        <v>0</v>
      </c>
      <c r="BT88" s="166">
        <v>0</v>
      </c>
      <c r="BU88" s="166">
        <v>0</v>
      </c>
      <c r="BV88" s="166">
        <v>0</v>
      </c>
      <c r="BW88" s="166">
        <v>0</v>
      </c>
      <c r="BX88" s="166">
        <v>0</v>
      </c>
      <c r="BY88" s="166">
        <v>0</v>
      </c>
      <c r="BZ88" s="166">
        <v>0</v>
      </c>
      <c r="CA88" s="166">
        <v>0</v>
      </c>
      <c r="CB88" s="166">
        <v>0</v>
      </c>
      <c r="CC88" s="166">
        <v>0</v>
      </c>
      <c r="CD88" s="166">
        <v>0</v>
      </c>
      <c r="CE88" s="166">
        <v>0</v>
      </c>
      <c r="CF88" s="166">
        <v>0</v>
      </c>
      <c r="CG88" s="166">
        <v>0</v>
      </c>
      <c r="CH88" s="166">
        <v>0</v>
      </c>
      <c r="CI88" s="166">
        <v>0</v>
      </c>
      <c r="CJ88" s="166">
        <v>0</v>
      </c>
      <c r="CK88" s="166">
        <v>0</v>
      </c>
      <c r="CL88" s="166">
        <v>0</v>
      </c>
      <c r="CM88" s="166">
        <v>0</v>
      </c>
      <c r="CN88" s="166">
        <v>0</v>
      </c>
      <c r="CO88" s="166">
        <v>0</v>
      </c>
      <c r="CP88" s="166">
        <v>0</v>
      </c>
      <c r="CQ88" s="166">
        <v>0</v>
      </c>
      <c r="CR88" s="166">
        <v>0</v>
      </c>
      <c r="CS88" s="166">
        <v>0</v>
      </c>
      <c r="CT88" s="166">
        <v>0</v>
      </c>
      <c r="CU88" s="166">
        <v>0</v>
      </c>
      <c r="CV88" s="166">
        <v>0</v>
      </c>
      <c r="CW88" s="166">
        <v>0</v>
      </c>
      <c r="CX88" s="166">
        <v>0</v>
      </c>
      <c r="CY88" s="166">
        <v>0</v>
      </c>
      <c r="CZ88" s="166">
        <v>0</v>
      </c>
      <c r="DA88" s="166">
        <v>0</v>
      </c>
      <c r="DB88" s="166">
        <v>0</v>
      </c>
      <c r="DC88" s="167">
        <v>0</v>
      </c>
      <c r="DE88" s="45">
        <f t="shared" si="44"/>
        <v>0</v>
      </c>
      <c r="DF88" s="45">
        <f t="shared" si="40"/>
        <v>0</v>
      </c>
      <c r="DG88">
        <f t="shared" si="43"/>
        <v>21</v>
      </c>
      <c r="DH88">
        <f>DG88/(100+DG88)</f>
        <v>0.17355371900826447</v>
      </c>
    </row>
    <row r="89" spans="1:112" ht="14.25" customHeight="1">
      <c r="A89" s="123">
        <v>77</v>
      </c>
      <c r="B89" s="5" t="s">
        <v>25</v>
      </c>
      <c r="C89" s="15" t="s">
        <v>256</v>
      </c>
      <c r="E89" s="5"/>
      <c r="F89" s="11">
        <f>SUM(F90:F99)</f>
        <v>0</v>
      </c>
      <c r="G89" s="34">
        <f>SUMIF($H$5:$DC$5,"&lt;="&amp;PAL,$H89:$DC89)</f>
        <v>0</v>
      </c>
      <c r="H89" s="11">
        <f t="shared" ref="H89:BR89" si="45">SUM(H90:H99)</f>
        <v>0</v>
      </c>
      <c r="I89" s="11">
        <f t="shared" si="45"/>
        <v>0</v>
      </c>
      <c r="J89" s="11">
        <f t="shared" si="45"/>
        <v>0</v>
      </c>
      <c r="K89" s="11">
        <f t="shared" si="45"/>
        <v>0</v>
      </c>
      <c r="L89" s="11">
        <f t="shared" si="45"/>
        <v>0</v>
      </c>
      <c r="M89" s="11">
        <f t="shared" si="45"/>
        <v>0</v>
      </c>
      <c r="N89" s="11">
        <f t="shared" si="45"/>
        <v>0</v>
      </c>
      <c r="O89" s="11">
        <f t="shared" si="45"/>
        <v>0</v>
      </c>
      <c r="P89" s="11">
        <f t="shared" si="45"/>
        <v>0</v>
      </c>
      <c r="Q89" s="11">
        <f t="shared" si="45"/>
        <v>0</v>
      </c>
      <c r="R89" s="11">
        <f t="shared" si="45"/>
        <v>0</v>
      </c>
      <c r="S89" s="11">
        <f t="shared" si="45"/>
        <v>0</v>
      </c>
      <c r="T89" s="11">
        <f t="shared" si="45"/>
        <v>0</v>
      </c>
      <c r="U89" s="11">
        <f t="shared" si="45"/>
        <v>0</v>
      </c>
      <c r="V89" s="11">
        <f t="shared" si="45"/>
        <v>0</v>
      </c>
      <c r="W89" s="11">
        <f t="shared" si="45"/>
        <v>0</v>
      </c>
      <c r="X89" s="11">
        <f t="shared" si="45"/>
        <v>0</v>
      </c>
      <c r="Y89" s="11">
        <f t="shared" si="45"/>
        <v>0</v>
      </c>
      <c r="Z89" s="11">
        <f t="shared" si="45"/>
        <v>0</v>
      </c>
      <c r="AA89" s="11">
        <f t="shared" si="45"/>
        <v>0</v>
      </c>
      <c r="AB89" s="11">
        <f t="shared" si="45"/>
        <v>0</v>
      </c>
      <c r="AC89" s="11">
        <f t="shared" si="45"/>
        <v>0</v>
      </c>
      <c r="AD89" s="11">
        <f t="shared" si="45"/>
        <v>0</v>
      </c>
      <c r="AE89" s="11">
        <f t="shared" si="45"/>
        <v>0</v>
      </c>
      <c r="AF89" s="11">
        <f t="shared" si="45"/>
        <v>0</v>
      </c>
      <c r="AG89" s="11">
        <f t="shared" si="45"/>
        <v>0</v>
      </c>
      <c r="AH89" s="11">
        <f t="shared" si="45"/>
        <v>0</v>
      </c>
      <c r="AI89" s="11">
        <f t="shared" si="45"/>
        <v>0</v>
      </c>
      <c r="AJ89" s="11">
        <f t="shared" si="45"/>
        <v>0</v>
      </c>
      <c r="AK89" s="11">
        <f t="shared" si="45"/>
        <v>0</v>
      </c>
      <c r="AL89" s="11">
        <f t="shared" si="45"/>
        <v>0</v>
      </c>
      <c r="AM89" s="11">
        <f t="shared" si="45"/>
        <v>0</v>
      </c>
      <c r="AN89" s="11">
        <f t="shared" si="45"/>
        <v>0</v>
      </c>
      <c r="AO89" s="11">
        <f t="shared" si="45"/>
        <v>0</v>
      </c>
      <c r="AP89" s="11">
        <f t="shared" si="45"/>
        <v>0</v>
      </c>
      <c r="AQ89" s="11">
        <f t="shared" si="45"/>
        <v>0</v>
      </c>
      <c r="AR89" s="11">
        <f t="shared" si="45"/>
        <v>0</v>
      </c>
      <c r="AS89" s="11">
        <f t="shared" si="45"/>
        <v>0</v>
      </c>
      <c r="AT89" s="11">
        <f t="shared" si="45"/>
        <v>0</v>
      </c>
      <c r="AU89" s="11">
        <f t="shared" si="45"/>
        <v>0</v>
      </c>
      <c r="AV89" s="11">
        <f t="shared" si="45"/>
        <v>0</v>
      </c>
      <c r="AW89" s="11">
        <f t="shared" si="45"/>
        <v>0</v>
      </c>
      <c r="AX89" s="11">
        <f t="shared" si="45"/>
        <v>0</v>
      </c>
      <c r="AY89" s="11">
        <f t="shared" si="45"/>
        <v>0</v>
      </c>
      <c r="AZ89" s="11">
        <f t="shared" si="45"/>
        <v>0</v>
      </c>
      <c r="BA89" s="11">
        <f t="shared" si="45"/>
        <v>0</v>
      </c>
      <c r="BB89" s="11">
        <f t="shared" si="45"/>
        <v>0</v>
      </c>
      <c r="BC89" s="11">
        <f t="shared" si="45"/>
        <v>0</v>
      </c>
      <c r="BD89" s="11">
        <f t="shared" si="45"/>
        <v>0</v>
      </c>
      <c r="BE89" s="11">
        <f t="shared" si="45"/>
        <v>0</v>
      </c>
      <c r="BF89" s="11">
        <f t="shared" si="45"/>
        <v>0</v>
      </c>
      <c r="BG89" s="11">
        <f t="shared" si="45"/>
        <v>0</v>
      </c>
      <c r="BH89" s="11">
        <f t="shared" si="45"/>
        <v>0</v>
      </c>
      <c r="BI89" s="11">
        <f t="shared" si="45"/>
        <v>0</v>
      </c>
      <c r="BJ89" s="11">
        <f t="shared" si="45"/>
        <v>0</v>
      </c>
      <c r="BK89" s="11">
        <f t="shared" si="45"/>
        <v>0</v>
      </c>
      <c r="BL89" s="11">
        <f t="shared" si="45"/>
        <v>0</v>
      </c>
      <c r="BM89" s="11">
        <f t="shared" si="45"/>
        <v>0</v>
      </c>
      <c r="BN89" s="11">
        <f t="shared" si="45"/>
        <v>0</v>
      </c>
      <c r="BO89" s="11">
        <f t="shared" si="45"/>
        <v>0</v>
      </c>
      <c r="BP89" s="11">
        <f t="shared" si="45"/>
        <v>0</v>
      </c>
      <c r="BQ89" s="11">
        <f t="shared" si="45"/>
        <v>0</v>
      </c>
      <c r="BR89" s="11">
        <f t="shared" si="45"/>
        <v>0</v>
      </c>
      <c r="BS89" s="11">
        <f t="shared" ref="BS89:DC89" si="46">SUM(BS90:BS99)</f>
        <v>0</v>
      </c>
      <c r="BT89" s="11">
        <f t="shared" si="46"/>
        <v>0</v>
      </c>
      <c r="BU89" s="11">
        <f t="shared" si="46"/>
        <v>0</v>
      </c>
      <c r="BV89" s="11">
        <f t="shared" si="46"/>
        <v>0</v>
      </c>
      <c r="BW89" s="11">
        <f t="shared" si="46"/>
        <v>0</v>
      </c>
      <c r="BX89" s="11">
        <f t="shared" si="46"/>
        <v>0</v>
      </c>
      <c r="BY89" s="11">
        <f t="shared" si="46"/>
        <v>0</v>
      </c>
      <c r="BZ89" s="11">
        <f t="shared" si="46"/>
        <v>0</v>
      </c>
      <c r="CA89" s="11">
        <f t="shared" si="46"/>
        <v>0</v>
      </c>
      <c r="CB89" s="11">
        <f t="shared" si="46"/>
        <v>0</v>
      </c>
      <c r="CC89" s="11">
        <f t="shared" si="46"/>
        <v>0</v>
      </c>
      <c r="CD89" s="11">
        <f t="shared" si="46"/>
        <v>0</v>
      </c>
      <c r="CE89" s="11">
        <f t="shared" si="46"/>
        <v>0</v>
      </c>
      <c r="CF89" s="11">
        <f t="shared" si="46"/>
        <v>0</v>
      </c>
      <c r="CG89" s="11">
        <f t="shared" si="46"/>
        <v>0</v>
      </c>
      <c r="CH89" s="11">
        <f t="shared" si="46"/>
        <v>0</v>
      </c>
      <c r="CI89" s="11">
        <f t="shared" si="46"/>
        <v>0</v>
      </c>
      <c r="CJ89" s="11">
        <f t="shared" si="46"/>
        <v>0</v>
      </c>
      <c r="CK89" s="11">
        <f t="shared" si="46"/>
        <v>0</v>
      </c>
      <c r="CL89" s="11">
        <f t="shared" si="46"/>
        <v>0</v>
      </c>
      <c r="CM89" s="11">
        <f t="shared" si="46"/>
        <v>0</v>
      </c>
      <c r="CN89" s="11">
        <f t="shared" si="46"/>
        <v>0</v>
      </c>
      <c r="CO89" s="11">
        <f t="shared" si="46"/>
        <v>0</v>
      </c>
      <c r="CP89" s="11">
        <f t="shared" si="46"/>
        <v>0</v>
      </c>
      <c r="CQ89" s="11">
        <f t="shared" si="46"/>
        <v>0</v>
      </c>
      <c r="CR89" s="11">
        <f t="shared" si="46"/>
        <v>0</v>
      </c>
      <c r="CS89" s="11">
        <f t="shared" si="46"/>
        <v>0</v>
      </c>
      <c r="CT89" s="11">
        <f t="shared" si="46"/>
        <v>0</v>
      </c>
      <c r="CU89" s="11">
        <f t="shared" si="46"/>
        <v>0</v>
      </c>
      <c r="CV89" s="11">
        <f t="shared" si="46"/>
        <v>0</v>
      </c>
      <c r="CW89" s="11">
        <f t="shared" si="46"/>
        <v>0</v>
      </c>
      <c r="CX89" s="11">
        <f t="shared" si="46"/>
        <v>0</v>
      </c>
      <c r="CY89" s="11">
        <f t="shared" si="46"/>
        <v>0</v>
      </c>
      <c r="CZ89" s="11">
        <f t="shared" si="46"/>
        <v>0</v>
      </c>
      <c r="DA89" s="11">
        <f t="shared" si="46"/>
        <v>0</v>
      </c>
      <c r="DB89" s="11">
        <f t="shared" si="46"/>
        <v>0</v>
      </c>
      <c r="DC89" s="11">
        <f t="shared" si="46"/>
        <v>0</v>
      </c>
      <c r="DF89" s="45">
        <f t="shared" si="40"/>
        <v>0</v>
      </c>
    </row>
    <row r="90" spans="1:112" ht="15" customHeight="1">
      <c r="A90" s="123">
        <v>78</v>
      </c>
      <c r="B90" s="5" t="str">
        <f>$B$89&amp;"1."</f>
        <v>G.1.</v>
      </c>
      <c r="C90" s="163" t="s">
        <v>207</v>
      </c>
      <c r="D90" s="5"/>
      <c r="E90" s="192">
        <v>0.21</v>
      </c>
      <c r="F90" s="34">
        <f>H90+NPV(FD,I90:INDEX(I90:DC90,PAL))</f>
        <v>0</v>
      </c>
      <c r="G90" s="34">
        <f>SUMIF($H$5:$DC$5,"&lt;="&amp;PAL,$H90:$DC90)</f>
        <v>0</v>
      </c>
      <c r="H90" s="37">
        <v>0</v>
      </c>
      <c r="I90" s="37">
        <v>0</v>
      </c>
      <c r="J90" s="37">
        <v>0</v>
      </c>
      <c r="K90" s="37">
        <v>0</v>
      </c>
      <c r="L90" s="37">
        <v>0</v>
      </c>
      <c r="M90" s="37">
        <v>0</v>
      </c>
      <c r="N90" s="37">
        <v>0</v>
      </c>
      <c r="O90" s="37">
        <v>0</v>
      </c>
      <c r="P90" s="37">
        <v>0</v>
      </c>
      <c r="Q90" s="37">
        <v>0</v>
      </c>
      <c r="R90" s="37">
        <v>0</v>
      </c>
      <c r="S90" s="37">
        <v>0</v>
      </c>
      <c r="T90" s="37">
        <v>0</v>
      </c>
      <c r="U90" s="37">
        <v>0</v>
      </c>
      <c r="V90" s="37">
        <v>0</v>
      </c>
      <c r="W90" s="37">
        <v>0</v>
      </c>
      <c r="X90" s="37">
        <v>0</v>
      </c>
      <c r="Y90" s="37">
        <v>0</v>
      </c>
      <c r="Z90" s="37">
        <v>0</v>
      </c>
      <c r="AA90" s="37">
        <v>0</v>
      </c>
      <c r="AB90" s="37">
        <v>0</v>
      </c>
      <c r="AC90" s="37">
        <v>0</v>
      </c>
      <c r="AD90" s="37">
        <v>0</v>
      </c>
      <c r="AE90" s="37">
        <v>0</v>
      </c>
      <c r="AF90" s="37">
        <v>0</v>
      </c>
      <c r="AG90" s="37">
        <v>0</v>
      </c>
      <c r="AH90" s="37">
        <v>0</v>
      </c>
      <c r="AI90" s="37">
        <v>0</v>
      </c>
      <c r="AJ90" s="37">
        <v>0</v>
      </c>
      <c r="AK90" s="37">
        <v>0</v>
      </c>
      <c r="AL90" s="37">
        <v>0</v>
      </c>
      <c r="AM90" s="37">
        <v>0</v>
      </c>
      <c r="AN90" s="37">
        <v>0</v>
      </c>
      <c r="AO90" s="37">
        <v>0</v>
      </c>
      <c r="AP90" s="37">
        <v>0</v>
      </c>
      <c r="AQ90" s="37">
        <v>0</v>
      </c>
      <c r="AR90" s="37">
        <v>0</v>
      </c>
      <c r="AS90" s="37">
        <v>0</v>
      </c>
      <c r="AT90" s="37">
        <v>0</v>
      </c>
      <c r="AU90" s="37">
        <v>0</v>
      </c>
      <c r="AV90" s="37">
        <v>0</v>
      </c>
      <c r="AW90" s="37">
        <v>0</v>
      </c>
      <c r="AX90" s="37">
        <v>0</v>
      </c>
      <c r="AY90" s="37">
        <v>0</v>
      </c>
      <c r="AZ90" s="37">
        <v>0</v>
      </c>
      <c r="BA90" s="37">
        <v>0</v>
      </c>
      <c r="BB90" s="37">
        <v>0</v>
      </c>
      <c r="BC90" s="37">
        <v>0</v>
      </c>
      <c r="BD90" s="37">
        <v>0</v>
      </c>
      <c r="BE90" s="37">
        <v>0</v>
      </c>
      <c r="BF90" s="37">
        <v>0</v>
      </c>
      <c r="BG90" s="37">
        <v>0</v>
      </c>
      <c r="BH90" s="37">
        <v>0</v>
      </c>
      <c r="BI90" s="37">
        <v>0</v>
      </c>
      <c r="BJ90" s="37">
        <v>0</v>
      </c>
      <c r="BK90" s="37">
        <v>0</v>
      </c>
      <c r="BL90" s="37">
        <v>0</v>
      </c>
      <c r="BM90" s="37">
        <v>0</v>
      </c>
      <c r="BN90" s="37">
        <v>0</v>
      </c>
      <c r="BO90" s="37">
        <v>0</v>
      </c>
      <c r="BP90" s="37">
        <v>0</v>
      </c>
      <c r="BQ90" s="37">
        <v>0</v>
      </c>
      <c r="BR90" s="37">
        <v>0</v>
      </c>
      <c r="BS90" s="37">
        <v>0</v>
      </c>
      <c r="BT90" s="37">
        <v>0</v>
      </c>
      <c r="BU90" s="37">
        <v>0</v>
      </c>
      <c r="BV90" s="37">
        <v>0</v>
      </c>
      <c r="BW90" s="37">
        <v>0</v>
      </c>
      <c r="BX90" s="37">
        <v>0</v>
      </c>
      <c r="BY90" s="37">
        <v>0</v>
      </c>
      <c r="BZ90" s="37">
        <v>0</v>
      </c>
      <c r="CA90" s="37">
        <v>0</v>
      </c>
      <c r="CB90" s="37">
        <v>0</v>
      </c>
      <c r="CC90" s="37">
        <v>0</v>
      </c>
      <c r="CD90" s="37">
        <v>0</v>
      </c>
      <c r="CE90" s="37">
        <v>0</v>
      </c>
      <c r="CF90" s="37">
        <v>0</v>
      </c>
      <c r="CG90" s="37">
        <v>0</v>
      </c>
      <c r="CH90" s="37">
        <v>0</v>
      </c>
      <c r="CI90" s="37">
        <v>0</v>
      </c>
      <c r="CJ90" s="37">
        <v>0</v>
      </c>
      <c r="CK90" s="37">
        <v>0</v>
      </c>
      <c r="CL90" s="37">
        <v>0</v>
      </c>
      <c r="CM90" s="37">
        <v>0</v>
      </c>
      <c r="CN90" s="37">
        <v>0</v>
      </c>
      <c r="CO90" s="37">
        <v>0</v>
      </c>
      <c r="CP90" s="37">
        <v>0</v>
      </c>
      <c r="CQ90" s="37">
        <v>0</v>
      </c>
      <c r="CR90" s="37">
        <v>0</v>
      </c>
      <c r="CS90" s="37">
        <v>0</v>
      </c>
      <c r="CT90" s="37">
        <v>0</v>
      </c>
      <c r="CU90" s="37">
        <v>0</v>
      </c>
      <c r="CV90" s="37">
        <v>0</v>
      </c>
      <c r="CW90" s="37">
        <v>0</v>
      </c>
      <c r="CX90" s="37">
        <v>0</v>
      </c>
      <c r="CY90" s="37">
        <v>0</v>
      </c>
      <c r="CZ90" s="37">
        <v>0</v>
      </c>
      <c r="DA90" s="37">
        <v>0</v>
      </c>
      <c r="DB90" s="37">
        <v>0</v>
      </c>
      <c r="DC90" s="37">
        <v>0</v>
      </c>
      <c r="DE90" s="45">
        <f t="shared" ref="DE90:DE116" si="47">COUNTBLANK(H90:DC90)</f>
        <v>0</v>
      </c>
      <c r="DF90" s="45">
        <f t="shared" si="40"/>
        <v>0</v>
      </c>
      <c r="DG90">
        <f t="shared" ref="DG90:DG110" si="48">IF(ISNUMBER(E90),E90*100,0)</f>
        <v>21</v>
      </c>
    </row>
    <row r="91" spans="1:112" ht="15" customHeight="1">
      <c r="A91" s="123">
        <v>79</v>
      </c>
      <c r="B91" s="5" t="str">
        <f>$B$89&amp;"2."</f>
        <v>G.2.</v>
      </c>
      <c r="C91" s="163" t="s">
        <v>209</v>
      </c>
      <c r="D91" s="5"/>
      <c r="E91" s="192">
        <v>0.21</v>
      </c>
      <c r="F91" s="34">
        <f>H91+NPV(FD,I91:INDEX(I91:DC91,PAL))</f>
        <v>0</v>
      </c>
      <c r="G91" s="34">
        <f>SUMIF($H$5:$DC$5,"&lt;="&amp;PAL,$H91:$DC91)</f>
        <v>0</v>
      </c>
      <c r="H91" s="37">
        <v>0</v>
      </c>
      <c r="I91" s="37">
        <v>0</v>
      </c>
      <c r="J91" s="37">
        <v>0</v>
      </c>
      <c r="K91" s="37">
        <v>0</v>
      </c>
      <c r="L91" s="37">
        <v>0</v>
      </c>
      <c r="M91" s="37">
        <v>0</v>
      </c>
      <c r="N91" s="37">
        <v>0</v>
      </c>
      <c r="O91" s="37">
        <v>0</v>
      </c>
      <c r="P91" s="37">
        <v>0</v>
      </c>
      <c r="Q91" s="37">
        <v>0</v>
      </c>
      <c r="R91" s="37">
        <v>0</v>
      </c>
      <c r="S91" s="37">
        <v>0</v>
      </c>
      <c r="T91" s="37">
        <v>0</v>
      </c>
      <c r="U91" s="37">
        <v>0</v>
      </c>
      <c r="V91" s="37">
        <v>0</v>
      </c>
      <c r="W91" s="37">
        <v>0</v>
      </c>
      <c r="X91" s="37">
        <v>0</v>
      </c>
      <c r="Y91" s="37">
        <v>0</v>
      </c>
      <c r="Z91" s="37">
        <v>0</v>
      </c>
      <c r="AA91" s="37">
        <v>0</v>
      </c>
      <c r="AB91" s="37">
        <v>0</v>
      </c>
      <c r="AC91" s="37">
        <v>0</v>
      </c>
      <c r="AD91" s="37">
        <v>0</v>
      </c>
      <c r="AE91" s="37">
        <v>0</v>
      </c>
      <c r="AF91" s="37">
        <v>0</v>
      </c>
      <c r="AG91" s="37">
        <v>0</v>
      </c>
      <c r="AH91" s="37">
        <v>0</v>
      </c>
      <c r="AI91" s="37">
        <v>0</v>
      </c>
      <c r="AJ91" s="37">
        <v>0</v>
      </c>
      <c r="AK91" s="37">
        <v>0</v>
      </c>
      <c r="AL91" s="37">
        <v>0</v>
      </c>
      <c r="AM91" s="37">
        <v>0</v>
      </c>
      <c r="AN91" s="37">
        <v>0</v>
      </c>
      <c r="AO91" s="37">
        <v>0</v>
      </c>
      <c r="AP91" s="37">
        <v>0</v>
      </c>
      <c r="AQ91" s="37">
        <v>0</v>
      </c>
      <c r="AR91" s="37">
        <v>0</v>
      </c>
      <c r="AS91" s="37">
        <v>0</v>
      </c>
      <c r="AT91" s="37">
        <v>0</v>
      </c>
      <c r="AU91" s="37">
        <v>0</v>
      </c>
      <c r="AV91" s="37">
        <v>0</v>
      </c>
      <c r="AW91" s="37">
        <v>0</v>
      </c>
      <c r="AX91" s="37">
        <v>0</v>
      </c>
      <c r="AY91" s="37">
        <v>0</v>
      </c>
      <c r="AZ91" s="37">
        <v>0</v>
      </c>
      <c r="BA91" s="37">
        <v>0</v>
      </c>
      <c r="BB91" s="37">
        <v>0</v>
      </c>
      <c r="BC91" s="37">
        <v>0</v>
      </c>
      <c r="BD91" s="37">
        <v>0</v>
      </c>
      <c r="BE91" s="37">
        <v>0</v>
      </c>
      <c r="BF91" s="37">
        <v>0</v>
      </c>
      <c r="BG91" s="37">
        <v>0</v>
      </c>
      <c r="BH91" s="37">
        <v>0</v>
      </c>
      <c r="BI91" s="37">
        <v>0</v>
      </c>
      <c r="BJ91" s="37">
        <v>0</v>
      </c>
      <c r="BK91" s="37">
        <v>0</v>
      </c>
      <c r="BL91" s="37">
        <v>0</v>
      </c>
      <c r="BM91" s="37">
        <v>0</v>
      </c>
      <c r="BN91" s="37">
        <v>0</v>
      </c>
      <c r="BO91" s="37">
        <v>0</v>
      </c>
      <c r="BP91" s="37">
        <v>0</v>
      </c>
      <c r="BQ91" s="37">
        <v>0</v>
      </c>
      <c r="BR91" s="37">
        <v>0</v>
      </c>
      <c r="BS91" s="37">
        <v>0</v>
      </c>
      <c r="BT91" s="37">
        <v>0</v>
      </c>
      <c r="BU91" s="37">
        <v>0</v>
      </c>
      <c r="BV91" s="37">
        <v>0</v>
      </c>
      <c r="BW91" s="37">
        <v>0</v>
      </c>
      <c r="BX91" s="37">
        <v>0</v>
      </c>
      <c r="BY91" s="37">
        <v>0</v>
      </c>
      <c r="BZ91" s="37">
        <v>0</v>
      </c>
      <c r="CA91" s="37">
        <v>0</v>
      </c>
      <c r="CB91" s="37">
        <v>0</v>
      </c>
      <c r="CC91" s="37">
        <v>0</v>
      </c>
      <c r="CD91" s="37">
        <v>0</v>
      </c>
      <c r="CE91" s="37">
        <v>0</v>
      </c>
      <c r="CF91" s="37">
        <v>0</v>
      </c>
      <c r="CG91" s="37">
        <v>0</v>
      </c>
      <c r="CH91" s="37">
        <v>0</v>
      </c>
      <c r="CI91" s="37">
        <v>0</v>
      </c>
      <c r="CJ91" s="37">
        <v>0</v>
      </c>
      <c r="CK91" s="37">
        <v>0</v>
      </c>
      <c r="CL91" s="37">
        <v>0</v>
      </c>
      <c r="CM91" s="37">
        <v>0</v>
      </c>
      <c r="CN91" s="37">
        <v>0</v>
      </c>
      <c r="CO91" s="37">
        <v>0</v>
      </c>
      <c r="CP91" s="37">
        <v>0</v>
      </c>
      <c r="CQ91" s="37">
        <v>0</v>
      </c>
      <c r="CR91" s="37">
        <v>0</v>
      </c>
      <c r="CS91" s="37">
        <v>0</v>
      </c>
      <c r="CT91" s="37">
        <v>0</v>
      </c>
      <c r="CU91" s="37">
        <v>0</v>
      </c>
      <c r="CV91" s="37">
        <v>0</v>
      </c>
      <c r="CW91" s="37">
        <v>0</v>
      </c>
      <c r="CX91" s="37">
        <v>0</v>
      </c>
      <c r="CY91" s="37">
        <v>0</v>
      </c>
      <c r="CZ91" s="37">
        <v>0</v>
      </c>
      <c r="DA91" s="37">
        <v>0</v>
      </c>
      <c r="DB91" s="37">
        <v>0</v>
      </c>
      <c r="DC91" s="37">
        <v>0</v>
      </c>
      <c r="DE91" s="45">
        <f t="shared" si="47"/>
        <v>0</v>
      </c>
      <c r="DF91" s="45">
        <f t="shared" si="40"/>
        <v>0</v>
      </c>
      <c r="DG91">
        <f t="shared" si="48"/>
        <v>21</v>
      </c>
    </row>
    <row r="92" spans="1:112" ht="15" customHeight="1">
      <c r="A92" s="123">
        <v>80</v>
      </c>
      <c r="B92" s="5" t="str">
        <f>$B$89&amp;"3."</f>
        <v>G.3.</v>
      </c>
      <c r="C92" s="163" t="s">
        <v>211</v>
      </c>
      <c r="D92" s="5"/>
      <c r="E92" s="192">
        <v>0.21</v>
      </c>
      <c r="F92" s="34">
        <f>H92+NPV(FD,I92:INDEX(I92:DC92,PAL))</f>
        <v>0</v>
      </c>
      <c r="G92" s="34">
        <f>SUMIF($H$5:$DC$5,"&lt;="&amp;PAL,$H92:$DC92)</f>
        <v>0</v>
      </c>
      <c r="H92" s="37">
        <v>0</v>
      </c>
      <c r="I92" s="37">
        <v>0</v>
      </c>
      <c r="J92" s="37">
        <v>0</v>
      </c>
      <c r="K92" s="37">
        <v>0</v>
      </c>
      <c r="L92" s="37">
        <v>0</v>
      </c>
      <c r="M92" s="37">
        <v>0</v>
      </c>
      <c r="N92" s="37">
        <v>0</v>
      </c>
      <c r="O92" s="37">
        <v>0</v>
      </c>
      <c r="P92" s="37">
        <v>0</v>
      </c>
      <c r="Q92" s="37">
        <v>0</v>
      </c>
      <c r="R92" s="37">
        <v>0</v>
      </c>
      <c r="S92" s="37">
        <v>0</v>
      </c>
      <c r="T92" s="37">
        <v>0</v>
      </c>
      <c r="U92" s="37">
        <v>0</v>
      </c>
      <c r="V92" s="37">
        <v>0</v>
      </c>
      <c r="W92" s="37">
        <v>0</v>
      </c>
      <c r="X92" s="37">
        <v>0</v>
      </c>
      <c r="Y92" s="37">
        <v>0</v>
      </c>
      <c r="Z92" s="37">
        <v>0</v>
      </c>
      <c r="AA92" s="37">
        <v>0</v>
      </c>
      <c r="AB92" s="37">
        <v>0</v>
      </c>
      <c r="AC92" s="37">
        <v>0</v>
      </c>
      <c r="AD92" s="37">
        <v>0</v>
      </c>
      <c r="AE92" s="37">
        <v>0</v>
      </c>
      <c r="AF92" s="37">
        <v>0</v>
      </c>
      <c r="AG92" s="37">
        <v>0</v>
      </c>
      <c r="AH92" s="37">
        <v>0</v>
      </c>
      <c r="AI92" s="37">
        <v>0</v>
      </c>
      <c r="AJ92" s="37">
        <v>0</v>
      </c>
      <c r="AK92" s="37">
        <v>0</v>
      </c>
      <c r="AL92" s="37">
        <v>0</v>
      </c>
      <c r="AM92" s="37">
        <v>0</v>
      </c>
      <c r="AN92" s="37">
        <v>0</v>
      </c>
      <c r="AO92" s="37">
        <v>0</v>
      </c>
      <c r="AP92" s="37">
        <v>0</v>
      </c>
      <c r="AQ92" s="37">
        <v>0</v>
      </c>
      <c r="AR92" s="37">
        <v>0</v>
      </c>
      <c r="AS92" s="37">
        <v>0</v>
      </c>
      <c r="AT92" s="37">
        <v>0</v>
      </c>
      <c r="AU92" s="37">
        <v>0</v>
      </c>
      <c r="AV92" s="37">
        <v>0</v>
      </c>
      <c r="AW92" s="37">
        <v>0</v>
      </c>
      <c r="AX92" s="37">
        <v>0</v>
      </c>
      <c r="AY92" s="37">
        <v>0</v>
      </c>
      <c r="AZ92" s="37">
        <v>0</v>
      </c>
      <c r="BA92" s="37">
        <v>0</v>
      </c>
      <c r="BB92" s="37">
        <v>0</v>
      </c>
      <c r="BC92" s="37">
        <v>0</v>
      </c>
      <c r="BD92" s="37">
        <v>0</v>
      </c>
      <c r="BE92" s="37">
        <v>0</v>
      </c>
      <c r="BF92" s="37">
        <v>0</v>
      </c>
      <c r="BG92" s="37">
        <v>0</v>
      </c>
      <c r="BH92" s="37">
        <v>0</v>
      </c>
      <c r="BI92" s="37">
        <v>0</v>
      </c>
      <c r="BJ92" s="37">
        <v>0</v>
      </c>
      <c r="BK92" s="37">
        <v>0</v>
      </c>
      <c r="BL92" s="37">
        <v>0</v>
      </c>
      <c r="BM92" s="37">
        <v>0</v>
      </c>
      <c r="BN92" s="37">
        <v>0</v>
      </c>
      <c r="BO92" s="37">
        <v>0</v>
      </c>
      <c r="BP92" s="37">
        <v>0</v>
      </c>
      <c r="BQ92" s="37">
        <v>0</v>
      </c>
      <c r="BR92" s="37">
        <v>0</v>
      </c>
      <c r="BS92" s="37">
        <v>0</v>
      </c>
      <c r="BT92" s="37">
        <v>0</v>
      </c>
      <c r="BU92" s="37">
        <v>0</v>
      </c>
      <c r="BV92" s="37">
        <v>0</v>
      </c>
      <c r="BW92" s="37">
        <v>0</v>
      </c>
      <c r="BX92" s="37">
        <v>0</v>
      </c>
      <c r="BY92" s="37">
        <v>0</v>
      </c>
      <c r="BZ92" s="37">
        <v>0</v>
      </c>
      <c r="CA92" s="37">
        <v>0</v>
      </c>
      <c r="CB92" s="37">
        <v>0</v>
      </c>
      <c r="CC92" s="37">
        <v>0</v>
      </c>
      <c r="CD92" s="37">
        <v>0</v>
      </c>
      <c r="CE92" s="37">
        <v>0</v>
      </c>
      <c r="CF92" s="37">
        <v>0</v>
      </c>
      <c r="CG92" s="37">
        <v>0</v>
      </c>
      <c r="CH92" s="37">
        <v>0</v>
      </c>
      <c r="CI92" s="37">
        <v>0</v>
      </c>
      <c r="CJ92" s="37">
        <v>0</v>
      </c>
      <c r="CK92" s="37">
        <v>0</v>
      </c>
      <c r="CL92" s="37">
        <v>0</v>
      </c>
      <c r="CM92" s="37">
        <v>0</v>
      </c>
      <c r="CN92" s="37">
        <v>0</v>
      </c>
      <c r="CO92" s="37">
        <v>0</v>
      </c>
      <c r="CP92" s="37">
        <v>0</v>
      </c>
      <c r="CQ92" s="37">
        <v>0</v>
      </c>
      <c r="CR92" s="37">
        <v>0</v>
      </c>
      <c r="CS92" s="37">
        <v>0</v>
      </c>
      <c r="CT92" s="37">
        <v>0</v>
      </c>
      <c r="CU92" s="37">
        <v>0</v>
      </c>
      <c r="CV92" s="37">
        <v>0</v>
      </c>
      <c r="CW92" s="37">
        <v>0</v>
      </c>
      <c r="CX92" s="37">
        <v>0</v>
      </c>
      <c r="CY92" s="37">
        <v>0</v>
      </c>
      <c r="CZ92" s="37">
        <v>0</v>
      </c>
      <c r="DA92" s="37">
        <v>0</v>
      </c>
      <c r="DB92" s="37">
        <v>0</v>
      </c>
      <c r="DC92" s="37">
        <v>0</v>
      </c>
      <c r="DE92" s="45">
        <f t="shared" si="47"/>
        <v>0</v>
      </c>
      <c r="DF92" s="45">
        <f t="shared" si="40"/>
        <v>0</v>
      </c>
      <c r="DG92">
        <f t="shared" si="48"/>
        <v>21</v>
      </c>
    </row>
    <row r="93" spans="1:112" ht="15" customHeight="1">
      <c r="A93" s="123">
        <v>81</v>
      </c>
      <c r="B93" s="5" t="str">
        <f>$B$89&amp;"4."</f>
        <v>G.4.</v>
      </c>
      <c r="C93" s="163" t="s">
        <v>213</v>
      </c>
      <c r="D93" s="5"/>
      <c r="E93" s="192">
        <v>0.21</v>
      </c>
      <c r="F93" s="34">
        <f>H93+NPV(FD,I93:INDEX(I93:DC93,PAL))</f>
        <v>0</v>
      </c>
      <c r="G93" s="34">
        <f>SUMIF($H$5:$DC$5,"&lt;="&amp;PAL,$H93:$DC93)</f>
        <v>0</v>
      </c>
      <c r="H93" s="37">
        <v>0</v>
      </c>
      <c r="I93" s="37">
        <v>0</v>
      </c>
      <c r="J93" s="37">
        <v>0</v>
      </c>
      <c r="K93" s="37">
        <v>0</v>
      </c>
      <c r="L93" s="37">
        <v>0</v>
      </c>
      <c r="M93" s="37">
        <v>0</v>
      </c>
      <c r="N93" s="37">
        <v>0</v>
      </c>
      <c r="O93" s="37">
        <v>0</v>
      </c>
      <c r="P93" s="37">
        <v>0</v>
      </c>
      <c r="Q93" s="37">
        <v>0</v>
      </c>
      <c r="R93" s="37">
        <v>0</v>
      </c>
      <c r="S93" s="37">
        <v>0</v>
      </c>
      <c r="T93" s="37">
        <v>0</v>
      </c>
      <c r="U93" s="37">
        <v>0</v>
      </c>
      <c r="V93" s="37">
        <v>0</v>
      </c>
      <c r="W93" s="37">
        <v>0</v>
      </c>
      <c r="X93" s="37">
        <v>0</v>
      </c>
      <c r="Y93" s="37">
        <v>0</v>
      </c>
      <c r="Z93" s="37">
        <v>0</v>
      </c>
      <c r="AA93" s="37">
        <v>0</v>
      </c>
      <c r="AB93" s="37">
        <v>0</v>
      </c>
      <c r="AC93" s="37">
        <v>0</v>
      </c>
      <c r="AD93" s="37">
        <v>0</v>
      </c>
      <c r="AE93" s="37">
        <v>0</v>
      </c>
      <c r="AF93" s="37">
        <v>0</v>
      </c>
      <c r="AG93" s="37">
        <v>0</v>
      </c>
      <c r="AH93" s="37">
        <v>0</v>
      </c>
      <c r="AI93" s="37">
        <v>0</v>
      </c>
      <c r="AJ93" s="37">
        <v>0</v>
      </c>
      <c r="AK93" s="37">
        <v>0</v>
      </c>
      <c r="AL93" s="37">
        <v>0</v>
      </c>
      <c r="AM93" s="37">
        <v>0</v>
      </c>
      <c r="AN93" s="37">
        <v>0</v>
      </c>
      <c r="AO93" s="37">
        <v>0</v>
      </c>
      <c r="AP93" s="37">
        <v>0</v>
      </c>
      <c r="AQ93" s="37">
        <v>0</v>
      </c>
      <c r="AR93" s="37">
        <v>0</v>
      </c>
      <c r="AS93" s="37">
        <v>0</v>
      </c>
      <c r="AT93" s="37">
        <v>0</v>
      </c>
      <c r="AU93" s="37">
        <v>0</v>
      </c>
      <c r="AV93" s="37">
        <v>0</v>
      </c>
      <c r="AW93" s="37">
        <v>0</v>
      </c>
      <c r="AX93" s="37">
        <v>0</v>
      </c>
      <c r="AY93" s="37">
        <v>0</v>
      </c>
      <c r="AZ93" s="37">
        <v>0</v>
      </c>
      <c r="BA93" s="37">
        <v>0</v>
      </c>
      <c r="BB93" s="37">
        <v>0</v>
      </c>
      <c r="BC93" s="37">
        <v>0</v>
      </c>
      <c r="BD93" s="37">
        <v>0</v>
      </c>
      <c r="BE93" s="37">
        <v>0</v>
      </c>
      <c r="BF93" s="37">
        <v>0</v>
      </c>
      <c r="BG93" s="37">
        <v>0</v>
      </c>
      <c r="BH93" s="37">
        <v>0</v>
      </c>
      <c r="BI93" s="37">
        <v>0</v>
      </c>
      <c r="BJ93" s="37">
        <v>0</v>
      </c>
      <c r="BK93" s="37">
        <v>0</v>
      </c>
      <c r="BL93" s="37">
        <v>0</v>
      </c>
      <c r="BM93" s="37">
        <v>0</v>
      </c>
      <c r="BN93" s="37">
        <v>0</v>
      </c>
      <c r="BO93" s="37">
        <v>0</v>
      </c>
      <c r="BP93" s="37">
        <v>0</v>
      </c>
      <c r="BQ93" s="37">
        <v>0</v>
      </c>
      <c r="BR93" s="37">
        <v>0</v>
      </c>
      <c r="BS93" s="37">
        <v>0</v>
      </c>
      <c r="BT93" s="37">
        <v>0</v>
      </c>
      <c r="BU93" s="37">
        <v>0</v>
      </c>
      <c r="BV93" s="37">
        <v>0</v>
      </c>
      <c r="BW93" s="37">
        <v>0</v>
      </c>
      <c r="BX93" s="37">
        <v>0</v>
      </c>
      <c r="BY93" s="37">
        <v>0</v>
      </c>
      <c r="BZ93" s="37">
        <v>0</v>
      </c>
      <c r="CA93" s="37">
        <v>0</v>
      </c>
      <c r="CB93" s="37">
        <v>0</v>
      </c>
      <c r="CC93" s="37">
        <v>0</v>
      </c>
      <c r="CD93" s="37">
        <v>0</v>
      </c>
      <c r="CE93" s="37">
        <v>0</v>
      </c>
      <c r="CF93" s="37">
        <v>0</v>
      </c>
      <c r="CG93" s="37">
        <v>0</v>
      </c>
      <c r="CH93" s="37">
        <v>0</v>
      </c>
      <c r="CI93" s="37">
        <v>0</v>
      </c>
      <c r="CJ93" s="37">
        <v>0</v>
      </c>
      <c r="CK93" s="37">
        <v>0</v>
      </c>
      <c r="CL93" s="37">
        <v>0</v>
      </c>
      <c r="CM93" s="37">
        <v>0</v>
      </c>
      <c r="CN93" s="37">
        <v>0</v>
      </c>
      <c r="CO93" s="37">
        <v>0</v>
      </c>
      <c r="CP93" s="37">
        <v>0</v>
      </c>
      <c r="CQ93" s="37">
        <v>0</v>
      </c>
      <c r="CR93" s="37">
        <v>0</v>
      </c>
      <c r="CS93" s="37">
        <v>0</v>
      </c>
      <c r="CT93" s="37">
        <v>0</v>
      </c>
      <c r="CU93" s="37">
        <v>0</v>
      </c>
      <c r="CV93" s="37">
        <v>0</v>
      </c>
      <c r="CW93" s="37">
        <v>0</v>
      </c>
      <c r="CX93" s="37">
        <v>0</v>
      </c>
      <c r="CY93" s="37">
        <v>0</v>
      </c>
      <c r="CZ93" s="37">
        <v>0</v>
      </c>
      <c r="DA93" s="37">
        <v>0</v>
      </c>
      <c r="DB93" s="37">
        <v>0</v>
      </c>
      <c r="DC93" s="37">
        <v>0</v>
      </c>
      <c r="DE93" s="45">
        <f t="shared" si="47"/>
        <v>0</v>
      </c>
      <c r="DF93" s="45">
        <f t="shared" si="40"/>
        <v>0</v>
      </c>
      <c r="DG93">
        <f t="shared" si="48"/>
        <v>21</v>
      </c>
    </row>
    <row r="94" spans="1:112" ht="15" customHeight="1">
      <c r="A94" s="123">
        <v>82</v>
      </c>
      <c r="B94" s="5" t="str">
        <f>$B$89&amp;"5."</f>
        <v>G.5.</v>
      </c>
      <c r="C94" s="163" t="s">
        <v>215</v>
      </c>
      <c r="D94" s="5"/>
      <c r="E94" s="192">
        <v>0.21</v>
      </c>
      <c r="F94" s="34">
        <f>H94+NPV(FD,I94:INDEX(I94:DC94,PAL))</f>
        <v>0</v>
      </c>
      <c r="G94" s="34">
        <f>SUMIF($H$5:$DC$5,"&lt;="&amp;PAL,$H94:$DC94)</f>
        <v>0</v>
      </c>
      <c r="H94" s="37">
        <v>0</v>
      </c>
      <c r="I94" s="37">
        <v>0</v>
      </c>
      <c r="J94" s="37">
        <v>0</v>
      </c>
      <c r="K94" s="37">
        <v>0</v>
      </c>
      <c r="L94" s="37">
        <v>0</v>
      </c>
      <c r="M94" s="37">
        <v>0</v>
      </c>
      <c r="N94" s="37">
        <v>0</v>
      </c>
      <c r="O94" s="37">
        <v>0</v>
      </c>
      <c r="P94" s="37">
        <v>0</v>
      </c>
      <c r="Q94" s="37">
        <v>0</v>
      </c>
      <c r="R94" s="37">
        <v>0</v>
      </c>
      <c r="S94" s="37">
        <v>0</v>
      </c>
      <c r="T94" s="37">
        <v>0</v>
      </c>
      <c r="U94" s="37">
        <v>0</v>
      </c>
      <c r="V94" s="37">
        <v>0</v>
      </c>
      <c r="W94" s="37">
        <v>0</v>
      </c>
      <c r="X94" s="37">
        <v>0</v>
      </c>
      <c r="Y94" s="37">
        <v>0</v>
      </c>
      <c r="Z94" s="37">
        <v>0</v>
      </c>
      <c r="AA94" s="37">
        <v>0</v>
      </c>
      <c r="AB94" s="37">
        <v>0</v>
      </c>
      <c r="AC94" s="37">
        <v>0</v>
      </c>
      <c r="AD94" s="37">
        <v>0</v>
      </c>
      <c r="AE94" s="37">
        <v>0</v>
      </c>
      <c r="AF94" s="37">
        <v>0</v>
      </c>
      <c r="AG94" s="37">
        <v>0</v>
      </c>
      <c r="AH94" s="37">
        <v>0</v>
      </c>
      <c r="AI94" s="37">
        <v>0</v>
      </c>
      <c r="AJ94" s="37">
        <v>0</v>
      </c>
      <c r="AK94" s="37">
        <v>0</v>
      </c>
      <c r="AL94" s="37">
        <v>0</v>
      </c>
      <c r="AM94" s="37">
        <v>0</v>
      </c>
      <c r="AN94" s="37">
        <v>0</v>
      </c>
      <c r="AO94" s="37">
        <v>0</v>
      </c>
      <c r="AP94" s="37">
        <v>0</v>
      </c>
      <c r="AQ94" s="37">
        <v>0</v>
      </c>
      <c r="AR94" s="37">
        <v>0</v>
      </c>
      <c r="AS94" s="37">
        <v>0</v>
      </c>
      <c r="AT94" s="37">
        <v>0</v>
      </c>
      <c r="AU94" s="37">
        <v>0</v>
      </c>
      <c r="AV94" s="37">
        <v>0</v>
      </c>
      <c r="AW94" s="37">
        <v>0</v>
      </c>
      <c r="AX94" s="37">
        <v>0</v>
      </c>
      <c r="AY94" s="37">
        <v>0</v>
      </c>
      <c r="AZ94" s="37">
        <v>0</v>
      </c>
      <c r="BA94" s="37">
        <v>0</v>
      </c>
      <c r="BB94" s="37">
        <v>0</v>
      </c>
      <c r="BC94" s="37">
        <v>0</v>
      </c>
      <c r="BD94" s="37">
        <v>0</v>
      </c>
      <c r="BE94" s="37">
        <v>0</v>
      </c>
      <c r="BF94" s="37">
        <v>0</v>
      </c>
      <c r="BG94" s="37">
        <v>0</v>
      </c>
      <c r="BH94" s="37">
        <v>0</v>
      </c>
      <c r="BI94" s="37">
        <v>0</v>
      </c>
      <c r="BJ94" s="37">
        <v>0</v>
      </c>
      <c r="BK94" s="37">
        <v>0</v>
      </c>
      <c r="BL94" s="37">
        <v>0</v>
      </c>
      <c r="BM94" s="37">
        <v>0</v>
      </c>
      <c r="BN94" s="37">
        <v>0</v>
      </c>
      <c r="BO94" s="37">
        <v>0</v>
      </c>
      <c r="BP94" s="37">
        <v>0</v>
      </c>
      <c r="BQ94" s="37">
        <v>0</v>
      </c>
      <c r="BR94" s="37">
        <v>0</v>
      </c>
      <c r="BS94" s="37">
        <v>0</v>
      </c>
      <c r="BT94" s="37">
        <v>0</v>
      </c>
      <c r="BU94" s="37">
        <v>0</v>
      </c>
      <c r="BV94" s="37">
        <v>0</v>
      </c>
      <c r="BW94" s="37">
        <v>0</v>
      </c>
      <c r="BX94" s="37">
        <v>0</v>
      </c>
      <c r="BY94" s="37">
        <v>0</v>
      </c>
      <c r="BZ94" s="37">
        <v>0</v>
      </c>
      <c r="CA94" s="37">
        <v>0</v>
      </c>
      <c r="CB94" s="37">
        <v>0</v>
      </c>
      <c r="CC94" s="37">
        <v>0</v>
      </c>
      <c r="CD94" s="37">
        <v>0</v>
      </c>
      <c r="CE94" s="37">
        <v>0</v>
      </c>
      <c r="CF94" s="37">
        <v>0</v>
      </c>
      <c r="CG94" s="37">
        <v>0</v>
      </c>
      <c r="CH94" s="37">
        <v>0</v>
      </c>
      <c r="CI94" s="37">
        <v>0</v>
      </c>
      <c r="CJ94" s="37">
        <v>0</v>
      </c>
      <c r="CK94" s="37">
        <v>0</v>
      </c>
      <c r="CL94" s="37">
        <v>0</v>
      </c>
      <c r="CM94" s="37">
        <v>0</v>
      </c>
      <c r="CN94" s="37">
        <v>0</v>
      </c>
      <c r="CO94" s="37">
        <v>0</v>
      </c>
      <c r="CP94" s="37">
        <v>0</v>
      </c>
      <c r="CQ94" s="37">
        <v>0</v>
      </c>
      <c r="CR94" s="37">
        <v>0</v>
      </c>
      <c r="CS94" s="37">
        <v>0</v>
      </c>
      <c r="CT94" s="37">
        <v>0</v>
      </c>
      <c r="CU94" s="37">
        <v>0</v>
      </c>
      <c r="CV94" s="37">
        <v>0</v>
      </c>
      <c r="CW94" s="37">
        <v>0</v>
      </c>
      <c r="CX94" s="37">
        <v>0</v>
      </c>
      <c r="CY94" s="37">
        <v>0</v>
      </c>
      <c r="CZ94" s="37">
        <v>0</v>
      </c>
      <c r="DA94" s="37">
        <v>0</v>
      </c>
      <c r="DB94" s="37">
        <v>0</v>
      </c>
      <c r="DC94" s="37">
        <v>0</v>
      </c>
      <c r="DE94" s="45">
        <f t="shared" si="47"/>
        <v>0</v>
      </c>
      <c r="DF94" s="45">
        <f t="shared" si="40"/>
        <v>0</v>
      </c>
      <c r="DG94">
        <f t="shared" si="48"/>
        <v>21</v>
      </c>
    </row>
    <row r="95" spans="1:112" ht="15" customHeight="1">
      <c r="A95" s="123">
        <v>83</v>
      </c>
      <c r="B95" s="5" t="str">
        <f>$B$89&amp;"6."</f>
        <v>G.6.</v>
      </c>
      <c r="C95" s="163" t="s">
        <v>208</v>
      </c>
      <c r="D95" s="5"/>
      <c r="E95" s="192">
        <v>0.21</v>
      </c>
      <c r="F95" s="34">
        <f>H95+NPV(FD,I95:INDEX(I95:DC95,PAL))</f>
        <v>0</v>
      </c>
      <c r="G95" s="34">
        <f>SUMIF($H$5:$DC$5,"&lt;="&amp;PAL,$H95:$DC95)</f>
        <v>0</v>
      </c>
      <c r="H95" s="37">
        <v>0</v>
      </c>
      <c r="I95" s="37">
        <v>0</v>
      </c>
      <c r="J95" s="37">
        <v>0</v>
      </c>
      <c r="K95" s="37">
        <v>0</v>
      </c>
      <c r="L95" s="37">
        <v>0</v>
      </c>
      <c r="M95" s="37">
        <v>0</v>
      </c>
      <c r="N95" s="37">
        <v>0</v>
      </c>
      <c r="O95" s="37">
        <v>0</v>
      </c>
      <c r="P95" s="37">
        <v>0</v>
      </c>
      <c r="Q95" s="37">
        <v>0</v>
      </c>
      <c r="R95" s="37">
        <v>0</v>
      </c>
      <c r="S95" s="37">
        <v>0</v>
      </c>
      <c r="T95" s="37">
        <v>0</v>
      </c>
      <c r="U95" s="37">
        <v>0</v>
      </c>
      <c r="V95" s="37">
        <v>0</v>
      </c>
      <c r="W95" s="37">
        <v>0</v>
      </c>
      <c r="X95" s="37">
        <v>0</v>
      </c>
      <c r="Y95" s="37">
        <v>0</v>
      </c>
      <c r="Z95" s="37">
        <v>0</v>
      </c>
      <c r="AA95" s="37">
        <v>0</v>
      </c>
      <c r="AB95" s="37">
        <v>0</v>
      </c>
      <c r="AC95" s="37">
        <v>0</v>
      </c>
      <c r="AD95" s="37">
        <v>0</v>
      </c>
      <c r="AE95" s="37">
        <v>0</v>
      </c>
      <c r="AF95" s="37">
        <v>0</v>
      </c>
      <c r="AG95" s="37">
        <v>0</v>
      </c>
      <c r="AH95" s="37">
        <v>0</v>
      </c>
      <c r="AI95" s="37">
        <v>0</v>
      </c>
      <c r="AJ95" s="37">
        <v>0</v>
      </c>
      <c r="AK95" s="37">
        <v>0</v>
      </c>
      <c r="AL95" s="37">
        <v>0</v>
      </c>
      <c r="AM95" s="37">
        <v>0</v>
      </c>
      <c r="AN95" s="37">
        <v>0</v>
      </c>
      <c r="AO95" s="37">
        <v>0</v>
      </c>
      <c r="AP95" s="37">
        <v>0</v>
      </c>
      <c r="AQ95" s="37">
        <v>0</v>
      </c>
      <c r="AR95" s="37">
        <v>0</v>
      </c>
      <c r="AS95" s="37">
        <v>0</v>
      </c>
      <c r="AT95" s="37">
        <v>0</v>
      </c>
      <c r="AU95" s="37">
        <v>0</v>
      </c>
      <c r="AV95" s="37">
        <v>0</v>
      </c>
      <c r="AW95" s="37">
        <v>0</v>
      </c>
      <c r="AX95" s="37">
        <v>0</v>
      </c>
      <c r="AY95" s="37">
        <v>0</v>
      </c>
      <c r="AZ95" s="37">
        <v>0</v>
      </c>
      <c r="BA95" s="37">
        <v>0</v>
      </c>
      <c r="BB95" s="37">
        <v>0</v>
      </c>
      <c r="BC95" s="37">
        <v>0</v>
      </c>
      <c r="BD95" s="37">
        <v>0</v>
      </c>
      <c r="BE95" s="37">
        <v>0</v>
      </c>
      <c r="BF95" s="37">
        <v>0</v>
      </c>
      <c r="BG95" s="37">
        <v>0</v>
      </c>
      <c r="BH95" s="37">
        <v>0</v>
      </c>
      <c r="BI95" s="37">
        <v>0</v>
      </c>
      <c r="BJ95" s="37">
        <v>0</v>
      </c>
      <c r="BK95" s="37">
        <v>0</v>
      </c>
      <c r="BL95" s="37">
        <v>0</v>
      </c>
      <c r="BM95" s="37">
        <v>0</v>
      </c>
      <c r="BN95" s="37">
        <v>0</v>
      </c>
      <c r="BO95" s="37">
        <v>0</v>
      </c>
      <c r="BP95" s="37">
        <v>0</v>
      </c>
      <c r="BQ95" s="37">
        <v>0</v>
      </c>
      <c r="BR95" s="37">
        <v>0</v>
      </c>
      <c r="BS95" s="37">
        <v>0</v>
      </c>
      <c r="BT95" s="37">
        <v>0</v>
      </c>
      <c r="BU95" s="37">
        <v>0</v>
      </c>
      <c r="BV95" s="37">
        <v>0</v>
      </c>
      <c r="BW95" s="37">
        <v>0</v>
      </c>
      <c r="BX95" s="37">
        <v>0</v>
      </c>
      <c r="BY95" s="37">
        <v>0</v>
      </c>
      <c r="BZ95" s="37">
        <v>0</v>
      </c>
      <c r="CA95" s="37">
        <v>0</v>
      </c>
      <c r="CB95" s="37">
        <v>0</v>
      </c>
      <c r="CC95" s="37">
        <v>0</v>
      </c>
      <c r="CD95" s="37">
        <v>0</v>
      </c>
      <c r="CE95" s="37">
        <v>0</v>
      </c>
      <c r="CF95" s="37">
        <v>0</v>
      </c>
      <c r="CG95" s="37">
        <v>0</v>
      </c>
      <c r="CH95" s="37">
        <v>0</v>
      </c>
      <c r="CI95" s="37">
        <v>0</v>
      </c>
      <c r="CJ95" s="37">
        <v>0</v>
      </c>
      <c r="CK95" s="37">
        <v>0</v>
      </c>
      <c r="CL95" s="37">
        <v>0</v>
      </c>
      <c r="CM95" s="37">
        <v>0</v>
      </c>
      <c r="CN95" s="37">
        <v>0</v>
      </c>
      <c r="CO95" s="37">
        <v>0</v>
      </c>
      <c r="CP95" s="37">
        <v>0</v>
      </c>
      <c r="CQ95" s="37">
        <v>0</v>
      </c>
      <c r="CR95" s="37">
        <v>0</v>
      </c>
      <c r="CS95" s="37">
        <v>0</v>
      </c>
      <c r="CT95" s="37">
        <v>0</v>
      </c>
      <c r="CU95" s="37">
        <v>0</v>
      </c>
      <c r="CV95" s="37">
        <v>0</v>
      </c>
      <c r="CW95" s="37">
        <v>0</v>
      </c>
      <c r="CX95" s="37">
        <v>0</v>
      </c>
      <c r="CY95" s="37">
        <v>0</v>
      </c>
      <c r="CZ95" s="37">
        <v>0</v>
      </c>
      <c r="DA95" s="37">
        <v>0</v>
      </c>
      <c r="DB95" s="37">
        <v>0</v>
      </c>
      <c r="DC95" s="37">
        <v>0</v>
      </c>
      <c r="DE95" s="45">
        <f t="shared" si="47"/>
        <v>0</v>
      </c>
      <c r="DF95" s="45">
        <f t="shared" si="40"/>
        <v>0</v>
      </c>
      <c r="DG95">
        <f t="shared" si="48"/>
        <v>21</v>
      </c>
    </row>
    <row r="96" spans="1:112" ht="15" customHeight="1">
      <c r="A96" s="123">
        <v>84</v>
      </c>
      <c r="B96" s="5" t="str">
        <f>$B$89&amp;"7."</f>
        <v>G.7.</v>
      </c>
      <c r="C96" s="163" t="s">
        <v>210</v>
      </c>
      <c r="D96" s="5"/>
      <c r="E96" s="192">
        <v>0.21</v>
      </c>
      <c r="F96" s="34">
        <f>H96+NPV(FD,I96:INDEX(I96:DC96,PAL))</f>
        <v>0</v>
      </c>
      <c r="G96" s="34">
        <f>SUMIF($H$5:$DC$5,"&lt;="&amp;PAL,$H96:$DC96)</f>
        <v>0</v>
      </c>
      <c r="H96" s="37">
        <v>0</v>
      </c>
      <c r="I96" s="37">
        <v>0</v>
      </c>
      <c r="J96" s="37">
        <v>0</v>
      </c>
      <c r="K96" s="37">
        <v>0</v>
      </c>
      <c r="L96" s="37">
        <v>0</v>
      </c>
      <c r="M96" s="37">
        <v>0</v>
      </c>
      <c r="N96" s="37">
        <v>0</v>
      </c>
      <c r="O96" s="37">
        <v>0</v>
      </c>
      <c r="P96" s="37">
        <v>0</v>
      </c>
      <c r="Q96" s="37">
        <v>0</v>
      </c>
      <c r="R96" s="37">
        <v>0</v>
      </c>
      <c r="S96" s="37">
        <v>0</v>
      </c>
      <c r="T96" s="37">
        <v>0</v>
      </c>
      <c r="U96" s="37">
        <v>0</v>
      </c>
      <c r="V96" s="37">
        <v>0</v>
      </c>
      <c r="W96" s="37">
        <v>0</v>
      </c>
      <c r="X96" s="37">
        <v>0</v>
      </c>
      <c r="Y96" s="37">
        <v>0</v>
      </c>
      <c r="Z96" s="37">
        <v>0</v>
      </c>
      <c r="AA96" s="37">
        <v>0</v>
      </c>
      <c r="AB96" s="37">
        <v>0</v>
      </c>
      <c r="AC96" s="37">
        <v>0</v>
      </c>
      <c r="AD96" s="37">
        <v>0</v>
      </c>
      <c r="AE96" s="37">
        <v>0</v>
      </c>
      <c r="AF96" s="37">
        <v>0</v>
      </c>
      <c r="AG96" s="37">
        <v>0</v>
      </c>
      <c r="AH96" s="37">
        <v>0</v>
      </c>
      <c r="AI96" s="37">
        <v>0</v>
      </c>
      <c r="AJ96" s="37">
        <v>0</v>
      </c>
      <c r="AK96" s="37">
        <v>0</v>
      </c>
      <c r="AL96" s="37">
        <v>0</v>
      </c>
      <c r="AM96" s="37">
        <v>0</v>
      </c>
      <c r="AN96" s="37">
        <v>0</v>
      </c>
      <c r="AO96" s="37">
        <v>0</v>
      </c>
      <c r="AP96" s="37">
        <v>0</v>
      </c>
      <c r="AQ96" s="37">
        <v>0</v>
      </c>
      <c r="AR96" s="37">
        <v>0</v>
      </c>
      <c r="AS96" s="37">
        <v>0</v>
      </c>
      <c r="AT96" s="37">
        <v>0</v>
      </c>
      <c r="AU96" s="37">
        <v>0</v>
      </c>
      <c r="AV96" s="37">
        <v>0</v>
      </c>
      <c r="AW96" s="37">
        <v>0</v>
      </c>
      <c r="AX96" s="37">
        <v>0</v>
      </c>
      <c r="AY96" s="37">
        <v>0</v>
      </c>
      <c r="AZ96" s="37">
        <v>0</v>
      </c>
      <c r="BA96" s="37">
        <v>0</v>
      </c>
      <c r="BB96" s="37">
        <v>0</v>
      </c>
      <c r="BC96" s="37">
        <v>0</v>
      </c>
      <c r="BD96" s="37">
        <v>0</v>
      </c>
      <c r="BE96" s="37">
        <v>0</v>
      </c>
      <c r="BF96" s="37">
        <v>0</v>
      </c>
      <c r="BG96" s="37">
        <v>0</v>
      </c>
      <c r="BH96" s="37">
        <v>0</v>
      </c>
      <c r="BI96" s="37">
        <v>0</v>
      </c>
      <c r="BJ96" s="37">
        <v>0</v>
      </c>
      <c r="BK96" s="37">
        <v>0</v>
      </c>
      <c r="BL96" s="37">
        <v>0</v>
      </c>
      <c r="BM96" s="37">
        <v>0</v>
      </c>
      <c r="BN96" s="37">
        <v>0</v>
      </c>
      <c r="BO96" s="37">
        <v>0</v>
      </c>
      <c r="BP96" s="37">
        <v>0</v>
      </c>
      <c r="BQ96" s="37">
        <v>0</v>
      </c>
      <c r="BR96" s="37">
        <v>0</v>
      </c>
      <c r="BS96" s="37">
        <v>0</v>
      </c>
      <c r="BT96" s="37">
        <v>0</v>
      </c>
      <c r="BU96" s="37">
        <v>0</v>
      </c>
      <c r="BV96" s="37">
        <v>0</v>
      </c>
      <c r="BW96" s="37">
        <v>0</v>
      </c>
      <c r="BX96" s="37">
        <v>0</v>
      </c>
      <c r="BY96" s="37">
        <v>0</v>
      </c>
      <c r="BZ96" s="37">
        <v>0</v>
      </c>
      <c r="CA96" s="37">
        <v>0</v>
      </c>
      <c r="CB96" s="37">
        <v>0</v>
      </c>
      <c r="CC96" s="37">
        <v>0</v>
      </c>
      <c r="CD96" s="37">
        <v>0</v>
      </c>
      <c r="CE96" s="37">
        <v>0</v>
      </c>
      <c r="CF96" s="37">
        <v>0</v>
      </c>
      <c r="CG96" s="37">
        <v>0</v>
      </c>
      <c r="CH96" s="37">
        <v>0</v>
      </c>
      <c r="CI96" s="37">
        <v>0</v>
      </c>
      <c r="CJ96" s="37">
        <v>0</v>
      </c>
      <c r="CK96" s="37">
        <v>0</v>
      </c>
      <c r="CL96" s="37">
        <v>0</v>
      </c>
      <c r="CM96" s="37">
        <v>0</v>
      </c>
      <c r="CN96" s="37">
        <v>0</v>
      </c>
      <c r="CO96" s="37">
        <v>0</v>
      </c>
      <c r="CP96" s="37">
        <v>0</v>
      </c>
      <c r="CQ96" s="37">
        <v>0</v>
      </c>
      <c r="CR96" s="37">
        <v>0</v>
      </c>
      <c r="CS96" s="37">
        <v>0</v>
      </c>
      <c r="CT96" s="37">
        <v>0</v>
      </c>
      <c r="CU96" s="37">
        <v>0</v>
      </c>
      <c r="CV96" s="37">
        <v>0</v>
      </c>
      <c r="CW96" s="37">
        <v>0</v>
      </c>
      <c r="CX96" s="37">
        <v>0</v>
      </c>
      <c r="CY96" s="37">
        <v>0</v>
      </c>
      <c r="CZ96" s="37">
        <v>0</v>
      </c>
      <c r="DA96" s="37">
        <v>0</v>
      </c>
      <c r="DB96" s="37">
        <v>0</v>
      </c>
      <c r="DC96" s="37">
        <v>0</v>
      </c>
      <c r="DE96" s="45">
        <f t="shared" si="47"/>
        <v>0</v>
      </c>
      <c r="DF96" s="45">
        <f t="shared" si="40"/>
        <v>0</v>
      </c>
      <c r="DG96">
        <f t="shared" si="48"/>
        <v>21</v>
      </c>
    </row>
    <row r="97" spans="1:111" ht="15" customHeight="1">
      <c r="A97" s="123">
        <v>85</v>
      </c>
      <c r="B97" s="5" t="str">
        <f>$B$89&amp;"8."</f>
        <v>G.8.</v>
      </c>
      <c r="C97" s="163" t="s">
        <v>212</v>
      </c>
      <c r="D97" s="5"/>
      <c r="E97" s="192">
        <v>0.21</v>
      </c>
      <c r="F97" s="34">
        <f>H97+NPV(FD,I97:INDEX(I97:DC97,PAL))</f>
        <v>0</v>
      </c>
      <c r="G97" s="34">
        <f>SUMIF($H$5:$DC$5,"&lt;="&amp;PAL,$H97:$DC97)</f>
        <v>0</v>
      </c>
      <c r="H97" s="37">
        <v>0</v>
      </c>
      <c r="I97" s="37">
        <v>0</v>
      </c>
      <c r="J97" s="37">
        <v>0</v>
      </c>
      <c r="K97" s="37">
        <v>0</v>
      </c>
      <c r="L97" s="37">
        <v>0</v>
      </c>
      <c r="M97" s="37">
        <v>0</v>
      </c>
      <c r="N97" s="37">
        <v>0</v>
      </c>
      <c r="O97" s="37">
        <v>0</v>
      </c>
      <c r="P97" s="37">
        <v>0</v>
      </c>
      <c r="Q97" s="37">
        <v>0</v>
      </c>
      <c r="R97" s="37">
        <v>0</v>
      </c>
      <c r="S97" s="37">
        <v>0</v>
      </c>
      <c r="T97" s="37">
        <v>0</v>
      </c>
      <c r="U97" s="37">
        <v>0</v>
      </c>
      <c r="V97" s="37">
        <v>0</v>
      </c>
      <c r="W97" s="37">
        <v>0</v>
      </c>
      <c r="X97" s="37">
        <v>0</v>
      </c>
      <c r="Y97" s="37">
        <v>0</v>
      </c>
      <c r="Z97" s="37">
        <v>0</v>
      </c>
      <c r="AA97" s="37">
        <v>0</v>
      </c>
      <c r="AB97" s="37">
        <v>0</v>
      </c>
      <c r="AC97" s="37">
        <v>0</v>
      </c>
      <c r="AD97" s="37">
        <v>0</v>
      </c>
      <c r="AE97" s="37">
        <v>0</v>
      </c>
      <c r="AF97" s="37">
        <v>0</v>
      </c>
      <c r="AG97" s="37">
        <v>0</v>
      </c>
      <c r="AH97" s="37">
        <v>0</v>
      </c>
      <c r="AI97" s="37">
        <v>0</v>
      </c>
      <c r="AJ97" s="37">
        <v>0</v>
      </c>
      <c r="AK97" s="37">
        <v>0</v>
      </c>
      <c r="AL97" s="37">
        <v>0</v>
      </c>
      <c r="AM97" s="37">
        <v>0</v>
      </c>
      <c r="AN97" s="37">
        <v>0</v>
      </c>
      <c r="AO97" s="37">
        <v>0</v>
      </c>
      <c r="AP97" s="37">
        <v>0</v>
      </c>
      <c r="AQ97" s="37">
        <v>0</v>
      </c>
      <c r="AR97" s="37">
        <v>0</v>
      </c>
      <c r="AS97" s="37">
        <v>0</v>
      </c>
      <c r="AT97" s="37">
        <v>0</v>
      </c>
      <c r="AU97" s="37">
        <v>0</v>
      </c>
      <c r="AV97" s="37">
        <v>0</v>
      </c>
      <c r="AW97" s="37">
        <v>0</v>
      </c>
      <c r="AX97" s="37">
        <v>0</v>
      </c>
      <c r="AY97" s="37">
        <v>0</v>
      </c>
      <c r="AZ97" s="37">
        <v>0</v>
      </c>
      <c r="BA97" s="37">
        <v>0</v>
      </c>
      <c r="BB97" s="37">
        <v>0</v>
      </c>
      <c r="BC97" s="37">
        <v>0</v>
      </c>
      <c r="BD97" s="37">
        <v>0</v>
      </c>
      <c r="BE97" s="37">
        <v>0</v>
      </c>
      <c r="BF97" s="37">
        <v>0</v>
      </c>
      <c r="BG97" s="37">
        <v>0</v>
      </c>
      <c r="BH97" s="37">
        <v>0</v>
      </c>
      <c r="BI97" s="37">
        <v>0</v>
      </c>
      <c r="BJ97" s="37">
        <v>0</v>
      </c>
      <c r="BK97" s="37">
        <v>0</v>
      </c>
      <c r="BL97" s="37">
        <v>0</v>
      </c>
      <c r="BM97" s="37">
        <v>0</v>
      </c>
      <c r="BN97" s="37">
        <v>0</v>
      </c>
      <c r="BO97" s="37">
        <v>0</v>
      </c>
      <c r="BP97" s="37">
        <v>0</v>
      </c>
      <c r="BQ97" s="37">
        <v>0</v>
      </c>
      <c r="BR97" s="37">
        <v>0</v>
      </c>
      <c r="BS97" s="37">
        <v>0</v>
      </c>
      <c r="BT97" s="37">
        <v>0</v>
      </c>
      <c r="BU97" s="37">
        <v>0</v>
      </c>
      <c r="BV97" s="37">
        <v>0</v>
      </c>
      <c r="BW97" s="37">
        <v>0</v>
      </c>
      <c r="BX97" s="37">
        <v>0</v>
      </c>
      <c r="BY97" s="37">
        <v>0</v>
      </c>
      <c r="BZ97" s="37">
        <v>0</v>
      </c>
      <c r="CA97" s="37">
        <v>0</v>
      </c>
      <c r="CB97" s="37">
        <v>0</v>
      </c>
      <c r="CC97" s="37">
        <v>0</v>
      </c>
      <c r="CD97" s="37">
        <v>0</v>
      </c>
      <c r="CE97" s="37">
        <v>0</v>
      </c>
      <c r="CF97" s="37">
        <v>0</v>
      </c>
      <c r="CG97" s="37">
        <v>0</v>
      </c>
      <c r="CH97" s="37">
        <v>0</v>
      </c>
      <c r="CI97" s="37">
        <v>0</v>
      </c>
      <c r="CJ97" s="37">
        <v>0</v>
      </c>
      <c r="CK97" s="37">
        <v>0</v>
      </c>
      <c r="CL97" s="37">
        <v>0</v>
      </c>
      <c r="CM97" s="37">
        <v>0</v>
      </c>
      <c r="CN97" s="37">
        <v>0</v>
      </c>
      <c r="CO97" s="37">
        <v>0</v>
      </c>
      <c r="CP97" s="37">
        <v>0</v>
      </c>
      <c r="CQ97" s="37">
        <v>0</v>
      </c>
      <c r="CR97" s="37">
        <v>0</v>
      </c>
      <c r="CS97" s="37">
        <v>0</v>
      </c>
      <c r="CT97" s="37">
        <v>0</v>
      </c>
      <c r="CU97" s="37">
        <v>0</v>
      </c>
      <c r="CV97" s="37">
        <v>0</v>
      </c>
      <c r="CW97" s="37">
        <v>0</v>
      </c>
      <c r="CX97" s="37">
        <v>0</v>
      </c>
      <c r="CY97" s="37">
        <v>0</v>
      </c>
      <c r="CZ97" s="37">
        <v>0</v>
      </c>
      <c r="DA97" s="37">
        <v>0</v>
      </c>
      <c r="DB97" s="37">
        <v>0</v>
      </c>
      <c r="DC97" s="37">
        <v>0</v>
      </c>
      <c r="DE97" s="45">
        <f t="shared" si="47"/>
        <v>0</v>
      </c>
      <c r="DF97" s="45">
        <f t="shared" si="40"/>
        <v>0</v>
      </c>
      <c r="DG97">
        <f t="shared" si="48"/>
        <v>21</v>
      </c>
    </row>
    <row r="98" spans="1:111" ht="15" customHeight="1">
      <c r="A98" s="123">
        <v>86</v>
      </c>
      <c r="B98" s="5" t="str">
        <f>$B$89&amp;"9."</f>
        <v>G.9.</v>
      </c>
      <c r="C98" s="163" t="s">
        <v>214</v>
      </c>
      <c r="D98" s="5"/>
      <c r="E98" s="192">
        <v>0.21</v>
      </c>
      <c r="F98" s="34">
        <f>H98+NPV(FD,I98:INDEX(I98:DC98,PAL))</f>
        <v>0</v>
      </c>
      <c r="G98" s="34">
        <f>SUMIF($H$5:$DC$5,"&lt;="&amp;PAL,$H98:$DC98)</f>
        <v>0</v>
      </c>
      <c r="H98" s="37">
        <v>0</v>
      </c>
      <c r="I98" s="37">
        <v>0</v>
      </c>
      <c r="J98" s="37">
        <v>0</v>
      </c>
      <c r="K98" s="37">
        <v>0</v>
      </c>
      <c r="L98" s="37">
        <v>0</v>
      </c>
      <c r="M98" s="37">
        <v>0</v>
      </c>
      <c r="N98" s="37">
        <v>0</v>
      </c>
      <c r="O98" s="37">
        <v>0</v>
      </c>
      <c r="P98" s="37">
        <v>0</v>
      </c>
      <c r="Q98" s="37">
        <v>0</v>
      </c>
      <c r="R98" s="37">
        <v>0</v>
      </c>
      <c r="S98" s="37">
        <v>0</v>
      </c>
      <c r="T98" s="37">
        <v>0</v>
      </c>
      <c r="U98" s="37">
        <v>0</v>
      </c>
      <c r="V98" s="37">
        <v>0</v>
      </c>
      <c r="W98" s="37">
        <v>0</v>
      </c>
      <c r="X98" s="37">
        <v>0</v>
      </c>
      <c r="Y98" s="37">
        <v>0</v>
      </c>
      <c r="Z98" s="37">
        <v>0</v>
      </c>
      <c r="AA98" s="37">
        <v>0</v>
      </c>
      <c r="AB98" s="37">
        <v>0</v>
      </c>
      <c r="AC98" s="37">
        <v>0</v>
      </c>
      <c r="AD98" s="37">
        <v>0</v>
      </c>
      <c r="AE98" s="37">
        <v>0</v>
      </c>
      <c r="AF98" s="37">
        <v>0</v>
      </c>
      <c r="AG98" s="37">
        <v>0</v>
      </c>
      <c r="AH98" s="37">
        <v>0</v>
      </c>
      <c r="AI98" s="37">
        <v>0</v>
      </c>
      <c r="AJ98" s="37">
        <v>0</v>
      </c>
      <c r="AK98" s="37">
        <v>0</v>
      </c>
      <c r="AL98" s="37">
        <v>0</v>
      </c>
      <c r="AM98" s="37">
        <v>0</v>
      </c>
      <c r="AN98" s="37">
        <v>0</v>
      </c>
      <c r="AO98" s="37">
        <v>0</v>
      </c>
      <c r="AP98" s="37">
        <v>0</v>
      </c>
      <c r="AQ98" s="37">
        <v>0</v>
      </c>
      <c r="AR98" s="37">
        <v>0</v>
      </c>
      <c r="AS98" s="37">
        <v>0</v>
      </c>
      <c r="AT98" s="37">
        <v>0</v>
      </c>
      <c r="AU98" s="37">
        <v>0</v>
      </c>
      <c r="AV98" s="37">
        <v>0</v>
      </c>
      <c r="AW98" s="37">
        <v>0</v>
      </c>
      <c r="AX98" s="37">
        <v>0</v>
      </c>
      <c r="AY98" s="37">
        <v>0</v>
      </c>
      <c r="AZ98" s="37">
        <v>0</v>
      </c>
      <c r="BA98" s="37">
        <v>0</v>
      </c>
      <c r="BB98" s="37">
        <v>0</v>
      </c>
      <c r="BC98" s="37">
        <v>0</v>
      </c>
      <c r="BD98" s="37">
        <v>0</v>
      </c>
      <c r="BE98" s="37">
        <v>0</v>
      </c>
      <c r="BF98" s="37">
        <v>0</v>
      </c>
      <c r="BG98" s="37">
        <v>0</v>
      </c>
      <c r="BH98" s="37">
        <v>0</v>
      </c>
      <c r="BI98" s="37">
        <v>0</v>
      </c>
      <c r="BJ98" s="37">
        <v>0</v>
      </c>
      <c r="BK98" s="37">
        <v>0</v>
      </c>
      <c r="BL98" s="37">
        <v>0</v>
      </c>
      <c r="BM98" s="37">
        <v>0</v>
      </c>
      <c r="BN98" s="37">
        <v>0</v>
      </c>
      <c r="BO98" s="37">
        <v>0</v>
      </c>
      <c r="BP98" s="37">
        <v>0</v>
      </c>
      <c r="BQ98" s="37">
        <v>0</v>
      </c>
      <c r="BR98" s="37">
        <v>0</v>
      </c>
      <c r="BS98" s="37">
        <v>0</v>
      </c>
      <c r="BT98" s="37">
        <v>0</v>
      </c>
      <c r="BU98" s="37">
        <v>0</v>
      </c>
      <c r="BV98" s="37">
        <v>0</v>
      </c>
      <c r="BW98" s="37">
        <v>0</v>
      </c>
      <c r="BX98" s="37">
        <v>0</v>
      </c>
      <c r="BY98" s="37">
        <v>0</v>
      </c>
      <c r="BZ98" s="37">
        <v>0</v>
      </c>
      <c r="CA98" s="37">
        <v>0</v>
      </c>
      <c r="CB98" s="37">
        <v>0</v>
      </c>
      <c r="CC98" s="37">
        <v>0</v>
      </c>
      <c r="CD98" s="37">
        <v>0</v>
      </c>
      <c r="CE98" s="37">
        <v>0</v>
      </c>
      <c r="CF98" s="37">
        <v>0</v>
      </c>
      <c r="CG98" s="37">
        <v>0</v>
      </c>
      <c r="CH98" s="37">
        <v>0</v>
      </c>
      <c r="CI98" s="37">
        <v>0</v>
      </c>
      <c r="CJ98" s="37">
        <v>0</v>
      </c>
      <c r="CK98" s="37">
        <v>0</v>
      </c>
      <c r="CL98" s="37">
        <v>0</v>
      </c>
      <c r="CM98" s="37">
        <v>0</v>
      </c>
      <c r="CN98" s="37">
        <v>0</v>
      </c>
      <c r="CO98" s="37">
        <v>0</v>
      </c>
      <c r="CP98" s="37">
        <v>0</v>
      </c>
      <c r="CQ98" s="37">
        <v>0</v>
      </c>
      <c r="CR98" s="37">
        <v>0</v>
      </c>
      <c r="CS98" s="37">
        <v>0</v>
      </c>
      <c r="CT98" s="37">
        <v>0</v>
      </c>
      <c r="CU98" s="37">
        <v>0</v>
      </c>
      <c r="CV98" s="37">
        <v>0</v>
      </c>
      <c r="CW98" s="37">
        <v>0</v>
      </c>
      <c r="CX98" s="37">
        <v>0</v>
      </c>
      <c r="CY98" s="37">
        <v>0</v>
      </c>
      <c r="CZ98" s="37">
        <v>0</v>
      </c>
      <c r="DA98" s="37">
        <v>0</v>
      </c>
      <c r="DB98" s="37">
        <v>0</v>
      </c>
      <c r="DC98" s="37">
        <v>0</v>
      </c>
      <c r="DE98" s="45">
        <f t="shared" si="47"/>
        <v>0</v>
      </c>
      <c r="DF98" s="45">
        <f t="shared" si="40"/>
        <v>0</v>
      </c>
      <c r="DG98">
        <f t="shared" si="48"/>
        <v>21</v>
      </c>
    </row>
    <row r="99" spans="1:111" ht="15" customHeight="1">
      <c r="A99" s="123">
        <v>87</v>
      </c>
      <c r="B99" s="5" t="str">
        <f>$B$89&amp;"10."</f>
        <v>G.10.</v>
      </c>
      <c r="C99" s="163" t="s">
        <v>216</v>
      </c>
      <c r="D99" s="5"/>
      <c r="E99" s="192">
        <v>0.21</v>
      </c>
      <c r="F99" s="34">
        <f>H99+NPV(FD,I99:INDEX(I99:DC99,PAL))</f>
        <v>0</v>
      </c>
      <c r="G99" s="34">
        <f>SUMIF($H$5:$DC$5,"&lt;="&amp;PAL,$H99:$DC99)</f>
        <v>0</v>
      </c>
      <c r="H99" s="37">
        <v>0</v>
      </c>
      <c r="I99" s="37">
        <v>0</v>
      </c>
      <c r="J99" s="37">
        <v>0</v>
      </c>
      <c r="K99" s="37">
        <v>0</v>
      </c>
      <c r="L99" s="37">
        <v>0</v>
      </c>
      <c r="M99" s="37">
        <v>0</v>
      </c>
      <c r="N99" s="37">
        <v>0</v>
      </c>
      <c r="O99" s="37">
        <v>0</v>
      </c>
      <c r="P99" s="37">
        <v>0</v>
      </c>
      <c r="Q99" s="37">
        <v>0</v>
      </c>
      <c r="R99" s="37">
        <v>0</v>
      </c>
      <c r="S99" s="37">
        <v>0</v>
      </c>
      <c r="T99" s="37">
        <v>0</v>
      </c>
      <c r="U99" s="37">
        <v>0</v>
      </c>
      <c r="V99" s="37">
        <v>0</v>
      </c>
      <c r="W99" s="37">
        <v>0</v>
      </c>
      <c r="X99" s="37">
        <v>0</v>
      </c>
      <c r="Y99" s="37">
        <v>0</v>
      </c>
      <c r="Z99" s="37">
        <v>0</v>
      </c>
      <c r="AA99" s="37">
        <v>0</v>
      </c>
      <c r="AB99" s="37">
        <v>0</v>
      </c>
      <c r="AC99" s="37">
        <v>0</v>
      </c>
      <c r="AD99" s="37">
        <v>0</v>
      </c>
      <c r="AE99" s="37">
        <v>0</v>
      </c>
      <c r="AF99" s="37">
        <v>0</v>
      </c>
      <c r="AG99" s="37">
        <v>0</v>
      </c>
      <c r="AH99" s="37">
        <v>0</v>
      </c>
      <c r="AI99" s="37">
        <v>0</v>
      </c>
      <c r="AJ99" s="37">
        <v>0</v>
      </c>
      <c r="AK99" s="37">
        <v>0</v>
      </c>
      <c r="AL99" s="37">
        <v>0</v>
      </c>
      <c r="AM99" s="37">
        <v>0</v>
      </c>
      <c r="AN99" s="37">
        <v>0</v>
      </c>
      <c r="AO99" s="37">
        <v>0</v>
      </c>
      <c r="AP99" s="37">
        <v>0</v>
      </c>
      <c r="AQ99" s="37">
        <v>0</v>
      </c>
      <c r="AR99" s="37">
        <v>0</v>
      </c>
      <c r="AS99" s="37">
        <v>0</v>
      </c>
      <c r="AT99" s="37">
        <v>0</v>
      </c>
      <c r="AU99" s="37">
        <v>0</v>
      </c>
      <c r="AV99" s="37">
        <v>0</v>
      </c>
      <c r="AW99" s="37">
        <v>0</v>
      </c>
      <c r="AX99" s="37">
        <v>0</v>
      </c>
      <c r="AY99" s="37">
        <v>0</v>
      </c>
      <c r="AZ99" s="37">
        <v>0</v>
      </c>
      <c r="BA99" s="37">
        <v>0</v>
      </c>
      <c r="BB99" s="37">
        <v>0</v>
      </c>
      <c r="BC99" s="37">
        <v>0</v>
      </c>
      <c r="BD99" s="37">
        <v>0</v>
      </c>
      <c r="BE99" s="37">
        <v>0</v>
      </c>
      <c r="BF99" s="37">
        <v>0</v>
      </c>
      <c r="BG99" s="37">
        <v>0</v>
      </c>
      <c r="BH99" s="37">
        <v>0</v>
      </c>
      <c r="BI99" s="37">
        <v>0</v>
      </c>
      <c r="BJ99" s="37">
        <v>0</v>
      </c>
      <c r="BK99" s="37">
        <v>0</v>
      </c>
      <c r="BL99" s="37">
        <v>0</v>
      </c>
      <c r="BM99" s="37">
        <v>0</v>
      </c>
      <c r="BN99" s="37">
        <v>0</v>
      </c>
      <c r="BO99" s="37">
        <v>0</v>
      </c>
      <c r="BP99" s="37">
        <v>0</v>
      </c>
      <c r="BQ99" s="37">
        <v>0</v>
      </c>
      <c r="BR99" s="37">
        <v>0</v>
      </c>
      <c r="BS99" s="37">
        <v>0</v>
      </c>
      <c r="BT99" s="37">
        <v>0</v>
      </c>
      <c r="BU99" s="37">
        <v>0</v>
      </c>
      <c r="BV99" s="37">
        <v>0</v>
      </c>
      <c r="BW99" s="37">
        <v>0</v>
      </c>
      <c r="BX99" s="37">
        <v>0</v>
      </c>
      <c r="BY99" s="37">
        <v>0</v>
      </c>
      <c r="BZ99" s="37">
        <v>0</v>
      </c>
      <c r="CA99" s="37">
        <v>0</v>
      </c>
      <c r="CB99" s="37">
        <v>0</v>
      </c>
      <c r="CC99" s="37">
        <v>0</v>
      </c>
      <c r="CD99" s="37">
        <v>0</v>
      </c>
      <c r="CE99" s="37">
        <v>0</v>
      </c>
      <c r="CF99" s="37">
        <v>0</v>
      </c>
      <c r="CG99" s="37">
        <v>0</v>
      </c>
      <c r="CH99" s="37">
        <v>0</v>
      </c>
      <c r="CI99" s="37">
        <v>0</v>
      </c>
      <c r="CJ99" s="37">
        <v>0</v>
      </c>
      <c r="CK99" s="37">
        <v>0</v>
      </c>
      <c r="CL99" s="37">
        <v>0</v>
      </c>
      <c r="CM99" s="37">
        <v>0</v>
      </c>
      <c r="CN99" s="37">
        <v>0</v>
      </c>
      <c r="CO99" s="37">
        <v>0</v>
      </c>
      <c r="CP99" s="37">
        <v>0</v>
      </c>
      <c r="CQ99" s="37">
        <v>0</v>
      </c>
      <c r="CR99" s="37">
        <v>0</v>
      </c>
      <c r="CS99" s="37">
        <v>0</v>
      </c>
      <c r="CT99" s="37">
        <v>0</v>
      </c>
      <c r="CU99" s="37">
        <v>0</v>
      </c>
      <c r="CV99" s="37">
        <v>0</v>
      </c>
      <c r="CW99" s="37">
        <v>0</v>
      </c>
      <c r="CX99" s="37">
        <v>0</v>
      </c>
      <c r="CY99" s="37">
        <v>0</v>
      </c>
      <c r="CZ99" s="37">
        <v>0</v>
      </c>
      <c r="DA99" s="37">
        <v>0</v>
      </c>
      <c r="DB99" s="37">
        <v>0</v>
      </c>
      <c r="DC99" s="37">
        <v>0</v>
      </c>
      <c r="DE99" s="45">
        <f t="shared" si="47"/>
        <v>0</v>
      </c>
      <c r="DF99" s="45">
        <f t="shared" si="40"/>
        <v>0</v>
      </c>
      <c r="DG99">
        <f t="shared" si="48"/>
        <v>21</v>
      </c>
    </row>
    <row r="100" spans="1:111" ht="17.25" customHeight="1">
      <c r="A100" s="123">
        <v>88</v>
      </c>
      <c r="B100" s="5" t="s">
        <v>37</v>
      </c>
      <c r="C100" s="15" t="s">
        <v>258</v>
      </c>
      <c r="D100" s="5"/>
      <c r="E100" s="5"/>
      <c r="F100" s="11">
        <f>SUM(F101:F110)</f>
        <v>0</v>
      </c>
      <c r="G100" s="34">
        <f>SUMIF($H$5:$DC$5,"&lt;="&amp;PAL,$H100:$DC100)</f>
        <v>0</v>
      </c>
      <c r="H100" s="11">
        <f t="shared" ref="H100:BR100" si="49">SUM(H101:H110)</f>
        <v>0</v>
      </c>
      <c r="I100" s="11">
        <f t="shared" si="49"/>
        <v>0</v>
      </c>
      <c r="J100" s="11">
        <f t="shared" si="49"/>
        <v>0</v>
      </c>
      <c r="K100" s="11">
        <f t="shared" si="49"/>
        <v>0</v>
      </c>
      <c r="L100" s="11">
        <f t="shared" si="49"/>
        <v>0</v>
      </c>
      <c r="M100" s="11">
        <f t="shared" si="49"/>
        <v>0</v>
      </c>
      <c r="N100" s="11">
        <f t="shared" si="49"/>
        <v>0</v>
      </c>
      <c r="O100" s="11">
        <f t="shared" si="49"/>
        <v>0</v>
      </c>
      <c r="P100" s="11">
        <f t="shared" si="49"/>
        <v>0</v>
      </c>
      <c r="Q100" s="11">
        <f t="shared" si="49"/>
        <v>0</v>
      </c>
      <c r="R100" s="11">
        <f t="shared" si="49"/>
        <v>0</v>
      </c>
      <c r="S100" s="11">
        <f t="shared" si="49"/>
        <v>0</v>
      </c>
      <c r="T100" s="11">
        <f t="shared" si="49"/>
        <v>0</v>
      </c>
      <c r="U100" s="11">
        <f t="shared" si="49"/>
        <v>0</v>
      </c>
      <c r="V100" s="11">
        <f t="shared" si="49"/>
        <v>0</v>
      </c>
      <c r="W100" s="11">
        <f t="shared" si="49"/>
        <v>0</v>
      </c>
      <c r="X100" s="11">
        <f t="shared" si="49"/>
        <v>0</v>
      </c>
      <c r="Y100" s="11">
        <f t="shared" si="49"/>
        <v>0</v>
      </c>
      <c r="Z100" s="11">
        <f t="shared" si="49"/>
        <v>0</v>
      </c>
      <c r="AA100" s="11">
        <f t="shared" si="49"/>
        <v>0</v>
      </c>
      <c r="AB100" s="11">
        <f t="shared" si="49"/>
        <v>0</v>
      </c>
      <c r="AC100" s="11">
        <f t="shared" si="49"/>
        <v>0</v>
      </c>
      <c r="AD100" s="11">
        <f t="shared" si="49"/>
        <v>0</v>
      </c>
      <c r="AE100" s="11">
        <f t="shared" si="49"/>
        <v>0</v>
      </c>
      <c r="AF100" s="11">
        <f t="shared" si="49"/>
        <v>0</v>
      </c>
      <c r="AG100" s="11">
        <f t="shared" si="49"/>
        <v>0</v>
      </c>
      <c r="AH100" s="11">
        <f t="shared" si="49"/>
        <v>0</v>
      </c>
      <c r="AI100" s="11">
        <f t="shared" si="49"/>
        <v>0</v>
      </c>
      <c r="AJ100" s="11">
        <f t="shared" si="49"/>
        <v>0</v>
      </c>
      <c r="AK100" s="11">
        <f t="shared" si="49"/>
        <v>0</v>
      </c>
      <c r="AL100" s="11">
        <f t="shared" si="49"/>
        <v>0</v>
      </c>
      <c r="AM100" s="11">
        <f t="shared" si="49"/>
        <v>0</v>
      </c>
      <c r="AN100" s="11">
        <f t="shared" si="49"/>
        <v>0</v>
      </c>
      <c r="AO100" s="11">
        <f t="shared" si="49"/>
        <v>0</v>
      </c>
      <c r="AP100" s="11">
        <f t="shared" si="49"/>
        <v>0</v>
      </c>
      <c r="AQ100" s="11">
        <f t="shared" si="49"/>
        <v>0</v>
      </c>
      <c r="AR100" s="11">
        <f t="shared" si="49"/>
        <v>0</v>
      </c>
      <c r="AS100" s="11">
        <f t="shared" si="49"/>
        <v>0</v>
      </c>
      <c r="AT100" s="11">
        <f t="shared" si="49"/>
        <v>0</v>
      </c>
      <c r="AU100" s="11">
        <f t="shared" si="49"/>
        <v>0</v>
      </c>
      <c r="AV100" s="11">
        <f t="shared" si="49"/>
        <v>0</v>
      </c>
      <c r="AW100" s="11">
        <f t="shared" si="49"/>
        <v>0</v>
      </c>
      <c r="AX100" s="11">
        <f t="shared" si="49"/>
        <v>0</v>
      </c>
      <c r="AY100" s="11">
        <f t="shared" si="49"/>
        <v>0</v>
      </c>
      <c r="AZ100" s="11">
        <f t="shared" si="49"/>
        <v>0</v>
      </c>
      <c r="BA100" s="11">
        <f t="shared" si="49"/>
        <v>0</v>
      </c>
      <c r="BB100" s="11">
        <f t="shared" si="49"/>
        <v>0</v>
      </c>
      <c r="BC100" s="11">
        <f t="shared" si="49"/>
        <v>0</v>
      </c>
      <c r="BD100" s="11">
        <f t="shared" si="49"/>
        <v>0</v>
      </c>
      <c r="BE100" s="11">
        <f t="shared" si="49"/>
        <v>0</v>
      </c>
      <c r="BF100" s="11">
        <f t="shared" si="49"/>
        <v>0</v>
      </c>
      <c r="BG100" s="11">
        <f t="shared" si="49"/>
        <v>0</v>
      </c>
      <c r="BH100" s="11">
        <f t="shared" si="49"/>
        <v>0</v>
      </c>
      <c r="BI100" s="11">
        <f t="shared" si="49"/>
        <v>0</v>
      </c>
      <c r="BJ100" s="11">
        <f t="shared" si="49"/>
        <v>0</v>
      </c>
      <c r="BK100" s="11">
        <f t="shared" si="49"/>
        <v>0</v>
      </c>
      <c r="BL100" s="11">
        <f t="shared" si="49"/>
        <v>0</v>
      </c>
      <c r="BM100" s="11">
        <f t="shared" si="49"/>
        <v>0</v>
      </c>
      <c r="BN100" s="11">
        <f t="shared" si="49"/>
        <v>0</v>
      </c>
      <c r="BO100" s="11">
        <f t="shared" si="49"/>
        <v>0</v>
      </c>
      <c r="BP100" s="11">
        <f t="shared" si="49"/>
        <v>0</v>
      </c>
      <c r="BQ100" s="11">
        <f t="shared" si="49"/>
        <v>0</v>
      </c>
      <c r="BR100" s="11">
        <f t="shared" si="49"/>
        <v>0</v>
      </c>
      <c r="BS100" s="11">
        <f t="shared" ref="BS100:DC100" si="50">SUM(BS101:BS110)</f>
        <v>0</v>
      </c>
      <c r="BT100" s="11">
        <f t="shared" si="50"/>
        <v>0</v>
      </c>
      <c r="BU100" s="11">
        <f t="shared" si="50"/>
        <v>0</v>
      </c>
      <c r="BV100" s="11">
        <f t="shared" si="50"/>
        <v>0</v>
      </c>
      <c r="BW100" s="11">
        <f t="shared" si="50"/>
        <v>0</v>
      </c>
      <c r="BX100" s="11">
        <f t="shared" si="50"/>
        <v>0</v>
      </c>
      <c r="BY100" s="11">
        <f t="shared" si="50"/>
        <v>0</v>
      </c>
      <c r="BZ100" s="11">
        <f t="shared" si="50"/>
        <v>0</v>
      </c>
      <c r="CA100" s="11">
        <f t="shared" si="50"/>
        <v>0</v>
      </c>
      <c r="CB100" s="11">
        <f t="shared" si="50"/>
        <v>0</v>
      </c>
      <c r="CC100" s="11">
        <f t="shared" si="50"/>
        <v>0</v>
      </c>
      <c r="CD100" s="11">
        <f t="shared" si="50"/>
        <v>0</v>
      </c>
      <c r="CE100" s="11">
        <f t="shared" si="50"/>
        <v>0</v>
      </c>
      <c r="CF100" s="11">
        <f t="shared" si="50"/>
        <v>0</v>
      </c>
      <c r="CG100" s="11">
        <f t="shared" si="50"/>
        <v>0</v>
      </c>
      <c r="CH100" s="11">
        <f t="shared" si="50"/>
        <v>0</v>
      </c>
      <c r="CI100" s="11">
        <f t="shared" si="50"/>
        <v>0</v>
      </c>
      <c r="CJ100" s="11">
        <f t="shared" si="50"/>
        <v>0</v>
      </c>
      <c r="CK100" s="11">
        <f t="shared" si="50"/>
        <v>0</v>
      </c>
      <c r="CL100" s="11">
        <f t="shared" si="50"/>
        <v>0</v>
      </c>
      <c r="CM100" s="11">
        <f t="shared" si="50"/>
        <v>0</v>
      </c>
      <c r="CN100" s="11">
        <f t="shared" si="50"/>
        <v>0</v>
      </c>
      <c r="CO100" s="11">
        <f t="shared" si="50"/>
        <v>0</v>
      </c>
      <c r="CP100" s="11">
        <f t="shared" si="50"/>
        <v>0</v>
      </c>
      <c r="CQ100" s="11">
        <f t="shared" si="50"/>
        <v>0</v>
      </c>
      <c r="CR100" s="11">
        <f t="shared" si="50"/>
        <v>0</v>
      </c>
      <c r="CS100" s="11">
        <f t="shared" si="50"/>
        <v>0</v>
      </c>
      <c r="CT100" s="11">
        <f t="shared" si="50"/>
        <v>0</v>
      </c>
      <c r="CU100" s="11">
        <f t="shared" si="50"/>
        <v>0</v>
      </c>
      <c r="CV100" s="11">
        <f t="shared" si="50"/>
        <v>0</v>
      </c>
      <c r="CW100" s="11">
        <f t="shared" si="50"/>
        <v>0</v>
      </c>
      <c r="CX100" s="11">
        <f t="shared" si="50"/>
        <v>0</v>
      </c>
      <c r="CY100" s="11">
        <f t="shared" si="50"/>
        <v>0</v>
      </c>
      <c r="CZ100" s="11">
        <f t="shared" si="50"/>
        <v>0</v>
      </c>
      <c r="DA100" s="11">
        <f t="shared" si="50"/>
        <v>0</v>
      </c>
      <c r="DB100" s="11">
        <f t="shared" si="50"/>
        <v>0</v>
      </c>
      <c r="DC100" s="11">
        <f t="shared" si="50"/>
        <v>0</v>
      </c>
      <c r="DF100" s="45">
        <f t="shared" si="40"/>
        <v>0</v>
      </c>
    </row>
    <row r="101" spans="1:111" ht="15" customHeight="1">
      <c r="A101" s="123">
        <v>89</v>
      </c>
      <c r="B101" s="5" t="str">
        <f>$B$100&amp;"1."</f>
        <v>H.1.</v>
      </c>
      <c r="C101" s="163" t="s">
        <v>217</v>
      </c>
      <c r="D101" s="5"/>
      <c r="E101" s="183" t="s">
        <v>251</v>
      </c>
      <c r="F101" s="34">
        <f>H101+NPV(FD,I101:INDEX(I101:DC101,PAL))</f>
        <v>0</v>
      </c>
      <c r="G101" s="34">
        <f>SUMIF($H$5:$DC$5,"&lt;="&amp;PAL,$H101:$DC101)</f>
        <v>0</v>
      </c>
      <c r="H101" s="37">
        <v>0</v>
      </c>
      <c r="I101" s="37">
        <v>0</v>
      </c>
      <c r="J101" s="37">
        <v>0</v>
      </c>
      <c r="K101" s="37">
        <v>0</v>
      </c>
      <c r="L101" s="37">
        <v>0</v>
      </c>
      <c r="M101" s="37">
        <v>0</v>
      </c>
      <c r="N101" s="37">
        <v>0</v>
      </c>
      <c r="O101" s="37">
        <v>0</v>
      </c>
      <c r="P101" s="37">
        <v>0</v>
      </c>
      <c r="Q101" s="37">
        <v>0</v>
      </c>
      <c r="R101" s="37">
        <v>0</v>
      </c>
      <c r="S101" s="37">
        <v>0</v>
      </c>
      <c r="T101" s="37">
        <v>0</v>
      </c>
      <c r="U101" s="37">
        <v>0</v>
      </c>
      <c r="V101" s="37">
        <v>0</v>
      </c>
      <c r="W101" s="37">
        <v>0</v>
      </c>
      <c r="X101" s="37">
        <v>0</v>
      </c>
      <c r="Y101" s="37">
        <v>0</v>
      </c>
      <c r="Z101" s="37">
        <v>0</v>
      </c>
      <c r="AA101" s="37">
        <v>0</v>
      </c>
      <c r="AB101" s="37">
        <v>0</v>
      </c>
      <c r="AC101" s="37">
        <v>0</v>
      </c>
      <c r="AD101" s="37">
        <v>0</v>
      </c>
      <c r="AE101" s="37">
        <v>0</v>
      </c>
      <c r="AF101" s="37">
        <v>0</v>
      </c>
      <c r="AG101" s="37">
        <v>0</v>
      </c>
      <c r="AH101" s="37">
        <v>0</v>
      </c>
      <c r="AI101" s="37">
        <v>0</v>
      </c>
      <c r="AJ101" s="37">
        <v>0</v>
      </c>
      <c r="AK101" s="37">
        <v>0</v>
      </c>
      <c r="AL101" s="37">
        <v>0</v>
      </c>
      <c r="AM101" s="37">
        <v>0</v>
      </c>
      <c r="AN101" s="37">
        <v>0</v>
      </c>
      <c r="AO101" s="37">
        <v>0</v>
      </c>
      <c r="AP101" s="37">
        <v>0</v>
      </c>
      <c r="AQ101" s="37">
        <v>0</v>
      </c>
      <c r="AR101" s="37">
        <v>0</v>
      </c>
      <c r="AS101" s="37">
        <v>0</v>
      </c>
      <c r="AT101" s="37">
        <v>0</v>
      </c>
      <c r="AU101" s="37">
        <v>0</v>
      </c>
      <c r="AV101" s="37">
        <v>0</v>
      </c>
      <c r="AW101" s="37">
        <v>0</v>
      </c>
      <c r="AX101" s="37">
        <v>0</v>
      </c>
      <c r="AY101" s="37">
        <v>0</v>
      </c>
      <c r="AZ101" s="37">
        <v>0</v>
      </c>
      <c r="BA101" s="37">
        <v>0</v>
      </c>
      <c r="BB101" s="37">
        <v>0</v>
      </c>
      <c r="BC101" s="37">
        <v>0</v>
      </c>
      <c r="BD101" s="37">
        <v>0</v>
      </c>
      <c r="BE101" s="37">
        <v>0</v>
      </c>
      <c r="BF101" s="37">
        <v>0</v>
      </c>
      <c r="BG101" s="37">
        <v>0</v>
      </c>
      <c r="BH101" s="37">
        <v>0</v>
      </c>
      <c r="BI101" s="37">
        <v>0</v>
      </c>
      <c r="BJ101" s="37">
        <v>0</v>
      </c>
      <c r="BK101" s="37">
        <v>0</v>
      </c>
      <c r="BL101" s="37">
        <v>0</v>
      </c>
      <c r="BM101" s="37">
        <v>0</v>
      </c>
      <c r="BN101" s="37">
        <v>0</v>
      </c>
      <c r="BO101" s="37">
        <v>0</v>
      </c>
      <c r="BP101" s="37">
        <v>0</v>
      </c>
      <c r="BQ101" s="37">
        <v>0</v>
      </c>
      <c r="BR101" s="37">
        <v>0</v>
      </c>
      <c r="BS101" s="37">
        <v>0</v>
      </c>
      <c r="BT101" s="37">
        <v>0</v>
      </c>
      <c r="BU101" s="37">
        <v>0</v>
      </c>
      <c r="BV101" s="37">
        <v>0</v>
      </c>
      <c r="BW101" s="37">
        <v>0</v>
      </c>
      <c r="BX101" s="37">
        <v>0</v>
      </c>
      <c r="BY101" s="37">
        <v>0</v>
      </c>
      <c r="BZ101" s="37">
        <v>0</v>
      </c>
      <c r="CA101" s="37">
        <v>0</v>
      </c>
      <c r="CB101" s="37">
        <v>0</v>
      </c>
      <c r="CC101" s="37">
        <v>0</v>
      </c>
      <c r="CD101" s="37">
        <v>0</v>
      </c>
      <c r="CE101" s="37">
        <v>0</v>
      </c>
      <c r="CF101" s="37">
        <v>0</v>
      </c>
      <c r="CG101" s="37">
        <v>0</v>
      </c>
      <c r="CH101" s="37">
        <v>0</v>
      </c>
      <c r="CI101" s="37">
        <v>0</v>
      </c>
      <c r="CJ101" s="37">
        <v>0</v>
      </c>
      <c r="CK101" s="37">
        <v>0</v>
      </c>
      <c r="CL101" s="37">
        <v>0</v>
      </c>
      <c r="CM101" s="37">
        <v>0</v>
      </c>
      <c r="CN101" s="37">
        <v>0</v>
      </c>
      <c r="CO101" s="37">
        <v>0</v>
      </c>
      <c r="CP101" s="37">
        <v>0</v>
      </c>
      <c r="CQ101" s="37">
        <v>0</v>
      </c>
      <c r="CR101" s="37">
        <v>0</v>
      </c>
      <c r="CS101" s="37">
        <v>0</v>
      </c>
      <c r="CT101" s="37">
        <v>0</v>
      </c>
      <c r="CU101" s="37">
        <v>0</v>
      </c>
      <c r="CV101" s="37">
        <v>0</v>
      </c>
      <c r="CW101" s="37">
        <v>0</v>
      </c>
      <c r="CX101" s="37">
        <v>0</v>
      </c>
      <c r="CY101" s="37">
        <v>0</v>
      </c>
      <c r="CZ101" s="37">
        <v>0</v>
      </c>
      <c r="DA101" s="37">
        <v>0</v>
      </c>
      <c r="DB101" s="37">
        <v>0</v>
      </c>
      <c r="DC101" s="37">
        <v>0</v>
      </c>
      <c r="DE101" s="45">
        <f>COUNTBLANK(H101:DC101)</f>
        <v>0</v>
      </c>
      <c r="DF101" s="45">
        <f t="shared" si="40"/>
        <v>0</v>
      </c>
      <c r="DG101">
        <f t="shared" si="48"/>
        <v>0</v>
      </c>
    </row>
    <row r="102" spans="1:111" ht="15" customHeight="1">
      <c r="A102" s="123">
        <v>90</v>
      </c>
      <c r="B102" s="5" t="str">
        <f>$B$100&amp;"2."</f>
        <v>H.2.</v>
      </c>
      <c r="C102" s="163" t="s">
        <v>219</v>
      </c>
      <c r="D102" s="5"/>
      <c r="E102" s="183" t="s">
        <v>251</v>
      </c>
      <c r="F102" s="34">
        <f>H102+NPV(FD,I102:INDEX(I102:DC102,PAL))</f>
        <v>0</v>
      </c>
      <c r="G102" s="34">
        <f>SUMIF($H$5:$DC$5,"&lt;="&amp;PAL,$H102:$DC102)</f>
        <v>0</v>
      </c>
      <c r="H102" s="37">
        <v>0</v>
      </c>
      <c r="I102" s="37">
        <v>0</v>
      </c>
      <c r="J102" s="37">
        <v>0</v>
      </c>
      <c r="K102" s="37">
        <v>0</v>
      </c>
      <c r="L102" s="37">
        <v>0</v>
      </c>
      <c r="M102" s="37">
        <v>0</v>
      </c>
      <c r="N102" s="37">
        <v>0</v>
      </c>
      <c r="O102" s="37">
        <v>0</v>
      </c>
      <c r="P102" s="37">
        <v>0</v>
      </c>
      <c r="Q102" s="37">
        <v>0</v>
      </c>
      <c r="R102" s="37">
        <v>0</v>
      </c>
      <c r="S102" s="37">
        <v>0</v>
      </c>
      <c r="T102" s="37">
        <v>0</v>
      </c>
      <c r="U102" s="37">
        <v>0</v>
      </c>
      <c r="V102" s="37">
        <v>0</v>
      </c>
      <c r="W102" s="37">
        <v>0</v>
      </c>
      <c r="X102" s="37">
        <v>0</v>
      </c>
      <c r="Y102" s="37">
        <v>0</v>
      </c>
      <c r="Z102" s="37">
        <v>0</v>
      </c>
      <c r="AA102" s="37">
        <v>0</v>
      </c>
      <c r="AB102" s="37">
        <v>0</v>
      </c>
      <c r="AC102" s="37">
        <v>0</v>
      </c>
      <c r="AD102" s="37">
        <v>0</v>
      </c>
      <c r="AE102" s="37">
        <v>0</v>
      </c>
      <c r="AF102" s="37">
        <v>0</v>
      </c>
      <c r="AG102" s="37">
        <v>0</v>
      </c>
      <c r="AH102" s="37">
        <v>0</v>
      </c>
      <c r="AI102" s="37">
        <v>0</v>
      </c>
      <c r="AJ102" s="37">
        <v>0</v>
      </c>
      <c r="AK102" s="37">
        <v>0</v>
      </c>
      <c r="AL102" s="37">
        <v>0</v>
      </c>
      <c r="AM102" s="37">
        <v>0</v>
      </c>
      <c r="AN102" s="37">
        <v>0</v>
      </c>
      <c r="AO102" s="37">
        <v>0</v>
      </c>
      <c r="AP102" s="37">
        <v>0</v>
      </c>
      <c r="AQ102" s="37">
        <v>0</v>
      </c>
      <c r="AR102" s="37">
        <v>0</v>
      </c>
      <c r="AS102" s="37">
        <v>0</v>
      </c>
      <c r="AT102" s="37">
        <v>0</v>
      </c>
      <c r="AU102" s="37">
        <v>0</v>
      </c>
      <c r="AV102" s="37">
        <v>0</v>
      </c>
      <c r="AW102" s="37">
        <v>0</v>
      </c>
      <c r="AX102" s="37">
        <v>0</v>
      </c>
      <c r="AY102" s="37">
        <v>0</v>
      </c>
      <c r="AZ102" s="37">
        <v>0</v>
      </c>
      <c r="BA102" s="37">
        <v>0</v>
      </c>
      <c r="BB102" s="37">
        <v>0</v>
      </c>
      <c r="BC102" s="37">
        <v>0</v>
      </c>
      <c r="BD102" s="37">
        <v>0</v>
      </c>
      <c r="BE102" s="37">
        <v>0</v>
      </c>
      <c r="BF102" s="37">
        <v>0</v>
      </c>
      <c r="BG102" s="37">
        <v>0</v>
      </c>
      <c r="BH102" s="37">
        <v>0</v>
      </c>
      <c r="BI102" s="37">
        <v>0</v>
      </c>
      <c r="BJ102" s="37">
        <v>0</v>
      </c>
      <c r="BK102" s="37">
        <v>0</v>
      </c>
      <c r="BL102" s="37">
        <v>0</v>
      </c>
      <c r="BM102" s="37">
        <v>0</v>
      </c>
      <c r="BN102" s="37">
        <v>0</v>
      </c>
      <c r="BO102" s="37">
        <v>0</v>
      </c>
      <c r="BP102" s="37">
        <v>0</v>
      </c>
      <c r="BQ102" s="37">
        <v>0</v>
      </c>
      <c r="BR102" s="37">
        <v>0</v>
      </c>
      <c r="BS102" s="37">
        <v>0</v>
      </c>
      <c r="BT102" s="37">
        <v>0</v>
      </c>
      <c r="BU102" s="37">
        <v>0</v>
      </c>
      <c r="BV102" s="37">
        <v>0</v>
      </c>
      <c r="BW102" s="37">
        <v>0</v>
      </c>
      <c r="BX102" s="37">
        <v>0</v>
      </c>
      <c r="BY102" s="37">
        <v>0</v>
      </c>
      <c r="BZ102" s="37">
        <v>0</v>
      </c>
      <c r="CA102" s="37">
        <v>0</v>
      </c>
      <c r="CB102" s="37">
        <v>0</v>
      </c>
      <c r="CC102" s="37">
        <v>0</v>
      </c>
      <c r="CD102" s="37">
        <v>0</v>
      </c>
      <c r="CE102" s="37">
        <v>0</v>
      </c>
      <c r="CF102" s="37">
        <v>0</v>
      </c>
      <c r="CG102" s="37">
        <v>0</v>
      </c>
      <c r="CH102" s="37">
        <v>0</v>
      </c>
      <c r="CI102" s="37">
        <v>0</v>
      </c>
      <c r="CJ102" s="37">
        <v>0</v>
      </c>
      <c r="CK102" s="37">
        <v>0</v>
      </c>
      <c r="CL102" s="37">
        <v>0</v>
      </c>
      <c r="CM102" s="37">
        <v>0</v>
      </c>
      <c r="CN102" s="37">
        <v>0</v>
      </c>
      <c r="CO102" s="37">
        <v>0</v>
      </c>
      <c r="CP102" s="37">
        <v>0</v>
      </c>
      <c r="CQ102" s="37">
        <v>0</v>
      </c>
      <c r="CR102" s="37">
        <v>0</v>
      </c>
      <c r="CS102" s="37">
        <v>0</v>
      </c>
      <c r="CT102" s="37">
        <v>0</v>
      </c>
      <c r="CU102" s="37">
        <v>0</v>
      </c>
      <c r="CV102" s="37">
        <v>0</v>
      </c>
      <c r="CW102" s="37">
        <v>0</v>
      </c>
      <c r="CX102" s="37">
        <v>0</v>
      </c>
      <c r="CY102" s="37">
        <v>0</v>
      </c>
      <c r="CZ102" s="37">
        <v>0</v>
      </c>
      <c r="DA102" s="37">
        <v>0</v>
      </c>
      <c r="DB102" s="37">
        <v>0</v>
      </c>
      <c r="DC102" s="37">
        <v>0</v>
      </c>
      <c r="DE102" s="45">
        <f>COUNTBLANK(H102:DC102)</f>
        <v>0</v>
      </c>
      <c r="DF102" s="45">
        <f t="shared" si="40"/>
        <v>0</v>
      </c>
      <c r="DG102">
        <f t="shared" si="48"/>
        <v>0</v>
      </c>
    </row>
    <row r="103" spans="1:111" ht="15" customHeight="1">
      <c r="A103" s="123">
        <v>91</v>
      </c>
      <c r="B103" s="5" t="str">
        <f>$B$100&amp;"3."</f>
        <v>H.3.</v>
      </c>
      <c r="C103" s="163" t="s">
        <v>221</v>
      </c>
      <c r="D103" s="5"/>
      <c r="E103" s="183" t="s">
        <v>251</v>
      </c>
      <c r="F103" s="34">
        <f>H103+NPV(FD,I103:INDEX(I103:DC103,PAL))</f>
        <v>0</v>
      </c>
      <c r="G103" s="34">
        <f>SUMIF($H$5:$DC$5,"&lt;="&amp;PAL,$H103:$DC103)</f>
        <v>0</v>
      </c>
      <c r="H103" s="37">
        <v>0</v>
      </c>
      <c r="I103" s="37">
        <v>0</v>
      </c>
      <c r="J103" s="37">
        <v>0</v>
      </c>
      <c r="K103" s="37">
        <v>0</v>
      </c>
      <c r="L103" s="37">
        <v>0</v>
      </c>
      <c r="M103" s="37">
        <v>0</v>
      </c>
      <c r="N103" s="37">
        <v>0</v>
      </c>
      <c r="O103" s="37">
        <v>0</v>
      </c>
      <c r="P103" s="37">
        <v>0</v>
      </c>
      <c r="Q103" s="37">
        <v>0</v>
      </c>
      <c r="R103" s="37">
        <v>0</v>
      </c>
      <c r="S103" s="37">
        <v>0</v>
      </c>
      <c r="T103" s="37">
        <v>0</v>
      </c>
      <c r="U103" s="37">
        <v>0</v>
      </c>
      <c r="V103" s="37">
        <v>0</v>
      </c>
      <c r="W103" s="37">
        <v>0</v>
      </c>
      <c r="X103" s="37">
        <v>0</v>
      </c>
      <c r="Y103" s="37">
        <v>0</v>
      </c>
      <c r="Z103" s="37">
        <v>0</v>
      </c>
      <c r="AA103" s="37">
        <v>0</v>
      </c>
      <c r="AB103" s="37">
        <v>0</v>
      </c>
      <c r="AC103" s="37">
        <v>0</v>
      </c>
      <c r="AD103" s="37">
        <v>0</v>
      </c>
      <c r="AE103" s="37">
        <v>0</v>
      </c>
      <c r="AF103" s="37">
        <v>0</v>
      </c>
      <c r="AG103" s="37">
        <v>0</v>
      </c>
      <c r="AH103" s="37">
        <v>0</v>
      </c>
      <c r="AI103" s="37">
        <v>0</v>
      </c>
      <c r="AJ103" s="37">
        <v>0</v>
      </c>
      <c r="AK103" s="37">
        <v>0</v>
      </c>
      <c r="AL103" s="37">
        <v>0</v>
      </c>
      <c r="AM103" s="37">
        <v>0</v>
      </c>
      <c r="AN103" s="37">
        <v>0</v>
      </c>
      <c r="AO103" s="37">
        <v>0</v>
      </c>
      <c r="AP103" s="37">
        <v>0</v>
      </c>
      <c r="AQ103" s="37">
        <v>0</v>
      </c>
      <c r="AR103" s="37">
        <v>0</v>
      </c>
      <c r="AS103" s="37">
        <v>0</v>
      </c>
      <c r="AT103" s="37">
        <v>0</v>
      </c>
      <c r="AU103" s="37">
        <v>0</v>
      </c>
      <c r="AV103" s="37">
        <v>0</v>
      </c>
      <c r="AW103" s="37">
        <v>0</v>
      </c>
      <c r="AX103" s="37">
        <v>0</v>
      </c>
      <c r="AY103" s="37">
        <v>0</v>
      </c>
      <c r="AZ103" s="37">
        <v>0</v>
      </c>
      <c r="BA103" s="37">
        <v>0</v>
      </c>
      <c r="BB103" s="37">
        <v>0</v>
      </c>
      <c r="BC103" s="37">
        <v>0</v>
      </c>
      <c r="BD103" s="37">
        <v>0</v>
      </c>
      <c r="BE103" s="37">
        <v>0</v>
      </c>
      <c r="BF103" s="37">
        <v>0</v>
      </c>
      <c r="BG103" s="37">
        <v>0</v>
      </c>
      <c r="BH103" s="37">
        <v>0</v>
      </c>
      <c r="BI103" s="37">
        <v>0</v>
      </c>
      <c r="BJ103" s="37">
        <v>0</v>
      </c>
      <c r="BK103" s="37">
        <v>0</v>
      </c>
      <c r="BL103" s="37">
        <v>0</v>
      </c>
      <c r="BM103" s="37">
        <v>0</v>
      </c>
      <c r="BN103" s="37">
        <v>0</v>
      </c>
      <c r="BO103" s="37">
        <v>0</v>
      </c>
      <c r="BP103" s="37">
        <v>0</v>
      </c>
      <c r="BQ103" s="37">
        <v>0</v>
      </c>
      <c r="BR103" s="37">
        <v>0</v>
      </c>
      <c r="BS103" s="37">
        <v>0</v>
      </c>
      <c r="BT103" s="37">
        <v>0</v>
      </c>
      <c r="BU103" s="37">
        <v>0</v>
      </c>
      <c r="BV103" s="37">
        <v>0</v>
      </c>
      <c r="BW103" s="37">
        <v>0</v>
      </c>
      <c r="BX103" s="37">
        <v>0</v>
      </c>
      <c r="BY103" s="37">
        <v>0</v>
      </c>
      <c r="BZ103" s="37">
        <v>0</v>
      </c>
      <c r="CA103" s="37">
        <v>0</v>
      </c>
      <c r="CB103" s="37">
        <v>0</v>
      </c>
      <c r="CC103" s="37">
        <v>0</v>
      </c>
      <c r="CD103" s="37">
        <v>0</v>
      </c>
      <c r="CE103" s="37">
        <v>0</v>
      </c>
      <c r="CF103" s="37">
        <v>0</v>
      </c>
      <c r="CG103" s="37">
        <v>0</v>
      </c>
      <c r="CH103" s="37">
        <v>0</v>
      </c>
      <c r="CI103" s="37">
        <v>0</v>
      </c>
      <c r="CJ103" s="37">
        <v>0</v>
      </c>
      <c r="CK103" s="37">
        <v>0</v>
      </c>
      <c r="CL103" s="37">
        <v>0</v>
      </c>
      <c r="CM103" s="37">
        <v>0</v>
      </c>
      <c r="CN103" s="37">
        <v>0</v>
      </c>
      <c r="CO103" s="37">
        <v>0</v>
      </c>
      <c r="CP103" s="37">
        <v>0</v>
      </c>
      <c r="CQ103" s="37">
        <v>0</v>
      </c>
      <c r="CR103" s="37">
        <v>0</v>
      </c>
      <c r="CS103" s="37">
        <v>0</v>
      </c>
      <c r="CT103" s="37">
        <v>0</v>
      </c>
      <c r="CU103" s="37">
        <v>0</v>
      </c>
      <c r="CV103" s="37">
        <v>0</v>
      </c>
      <c r="CW103" s="37">
        <v>0</v>
      </c>
      <c r="CX103" s="37">
        <v>0</v>
      </c>
      <c r="CY103" s="37">
        <v>0</v>
      </c>
      <c r="CZ103" s="37">
        <v>0</v>
      </c>
      <c r="DA103" s="37">
        <v>0</v>
      </c>
      <c r="DB103" s="37">
        <v>0</v>
      </c>
      <c r="DC103" s="37">
        <v>0</v>
      </c>
      <c r="DE103" s="45">
        <f>COUNTBLANK(H103:DC103)</f>
        <v>0</v>
      </c>
      <c r="DF103" s="45">
        <f t="shared" si="40"/>
        <v>0</v>
      </c>
      <c r="DG103">
        <f t="shared" si="48"/>
        <v>0</v>
      </c>
    </row>
    <row r="104" spans="1:111" ht="15" customHeight="1">
      <c r="A104" s="123">
        <v>92</v>
      </c>
      <c r="B104" s="5" t="str">
        <f>$B$100&amp;"4."</f>
        <v>H.4.</v>
      </c>
      <c r="C104" s="163" t="s">
        <v>225</v>
      </c>
      <c r="D104" s="5"/>
      <c r="E104" s="183" t="s">
        <v>251</v>
      </c>
      <c r="F104" s="34">
        <f>H104+NPV(FD,I104:INDEX(I104:DC104,PAL))</f>
        <v>0</v>
      </c>
      <c r="G104" s="34">
        <f>SUMIF($H$5:$DC$5,"&lt;="&amp;PAL,$H104:$DC104)</f>
        <v>0</v>
      </c>
      <c r="H104" s="37">
        <v>0</v>
      </c>
      <c r="I104" s="37">
        <v>0</v>
      </c>
      <c r="J104" s="37">
        <v>0</v>
      </c>
      <c r="K104" s="37">
        <v>0</v>
      </c>
      <c r="L104" s="37">
        <v>0</v>
      </c>
      <c r="M104" s="37">
        <v>0</v>
      </c>
      <c r="N104" s="37">
        <v>0</v>
      </c>
      <c r="O104" s="37">
        <v>0</v>
      </c>
      <c r="P104" s="37">
        <v>0</v>
      </c>
      <c r="Q104" s="37">
        <v>0</v>
      </c>
      <c r="R104" s="37">
        <v>0</v>
      </c>
      <c r="S104" s="37">
        <v>0</v>
      </c>
      <c r="T104" s="37">
        <v>0</v>
      </c>
      <c r="U104" s="37">
        <v>0</v>
      </c>
      <c r="V104" s="37">
        <v>0</v>
      </c>
      <c r="W104" s="37">
        <v>0</v>
      </c>
      <c r="X104" s="37">
        <v>0</v>
      </c>
      <c r="Y104" s="37">
        <v>0</v>
      </c>
      <c r="Z104" s="37">
        <v>0</v>
      </c>
      <c r="AA104" s="37">
        <v>0</v>
      </c>
      <c r="AB104" s="37">
        <v>0</v>
      </c>
      <c r="AC104" s="37">
        <v>0</v>
      </c>
      <c r="AD104" s="37">
        <v>0</v>
      </c>
      <c r="AE104" s="37">
        <v>0</v>
      </c>
      <c r="AF104" s="37">
        <v>0</v>
      </c>
      <c r="AG104" s="37">
        <v>0</v>
      </c>
      <c r="AH104" s="37">
        <v>0</v>
      </c>
      <c r="AI104" s="37">
        <v>0</v>
      </c>
      <c r="AJ104" s="37">
        <v>0</v>
      </c>
      <c r="AK104" s="37">
        <v>0</v>
      </c>
      <c r="AL104" s="37">
        <v>0</v>
      </c>
      <c r="AM104" s="37">
        <v>0</v>
      </c>
      <c r="AN104" s="37">
        <v>0</v>
      </c>
      <c r="AO104" s="37">
        <v>0</v>
      </c>
      <c r="AP104" s="37">
        <v>0</v>
      </c>
      <c r="AQ104" s="37">
        <v>0</v>
      </c>
      <c r="AR104" s="37">
        <v>0</v>
      </c>
      <c r="AS104" s="37">
        <v>0</v>
      </c>
      <c r="AT104" s="37">
        <v>0</v>
      </c>
      <c r="AU104" s="37">
        <v>0</v>
      </c>
      <c r="AV104" s="37">
        <v>0</v>
      </c>
      <c r="AW104" s="37">
        <v>0</v>
      </c>
      <c r="AX104" s="37">
        <v>0</v>
      </c>
      <c r="AY104" s="37">
        <v>0</v>
      </c>
      <c r="AZ104" s="37">
        <v>0</v>
      </c>
      <c r="BA104" s="37">
        <v>0</v>
      </c>
      <c r="BB104" s="37">
        <v>0</v>
      </c>
      <c r="BC104" s="37">
        <v>0</v>
      </c>
      <c r="BD104" s="37">
        <v>0</v>
      </c>
      <c r="BE104" s="37">
        <v>0</v>
      </c>
      <c r="BF104" s="37">
        <v>0</v>
      </c>
      <c r="BG104" s="37">
        <v>0</v>
      </c>
      <c r="BH104" s="37">
        <v>0</v>
      </c>
      <c r="BI104" s="37">
        <v>0</v>
      </c>
      <c r="BJ104" s="37">
        <v>0</v>
      </c>
      <c r="BK104" s="37">
        <v>0</v>
      </c>
      <c r="BL104" s="37">
        <v>0</v>
      </c>
      <c r="BM104" s="37">
        <v>0</v>
      </c>
      <c r="BN104" s="37">
        <v>0</v>
      </c>
      <c r="BO104" s="37">
        <v>0</v>
      </c>
      <c r="BP104" s="37">
        <v>0</v>
      </c>
      <c r="BQ104" s="37">
        <v>0</v>
      </c>
      <c r="BR104" s="37">
        <v>0</v>
      </c>
      <c r="BS104" s="37">
        <v>0</v>
      </c>
      <c r="BT104" s="37">
        <v>0</v>
      </c>
      <c r="BU104" s="37">
        <v>0</v>
      </c>
      <c r="BV104" s="37">
        <v>0</v>
      </c>
      <c r="BW104" s="37">
        <v>0</v>
      </c>
      <c r="BX104" s="37">
        <v>0</v>
      </c>
      <c r="BY104" s="37">
        <v>0</v>
      </c>
      <c r="BZ104" s="37">
        <v>0</v>
      </c>
      <c r="CA104" s="37">
        <v>0</v>
      </c>
      <c r="CB104" s="37">
        <v>0</v>
      </c>
      <c r="CC104" s="37">
        <v>0</v>
      </c>
      <c r="CD104" s="37">
        <v>0</v>
      </c>
      <c r="CE104" s="37">
        <v>0</v>
      </c>
      <c r="CF104" s="37">
        <v>0</v>
      </c>
      <c r="CG104" s="37">
        <v>0</v>
      </c>
      <c r="CH104" s="37">
        <v>0</v>
      </c>
      <c r="CI104" s="37">
        <v>0</v>
      </c>
      <c r="CJ104" s="37">
        <v>0</v>
      </c>
      <c r="CK104" s="37">
        <v>0</v>
      </c>
      <c r="CL104" s="37">
        <v>0</v>
      </c>
      <c r="CM104" s="37">
        <v>0</v>
      </c>
      <c r="CN104" s="37">
        <v>0</v>
      </c>
      <c r="CO104" s="37">
        <v>0</v>
      </c>
      <c r="CP104" s="37">
        <v>0</v>
      </c>
      <c r="CQ104" s="37">
        <v>0</v>
      </c>
      <c r="CR104" s="37">
        <v>0</v>
      </c>
      <c r="CS104" s="37">
        <v>0</v>
      </c>
      <c r="CT104" s="37">
        <v>0</v>
      </c>
      <c r="CU104" s="37">
        <v>0</v>
      </c>
      <c r="CV104" s="37">
        <v>0</v>
      </c>
      <c r="CW104" s="37">
        <v>0</v>
      </c>
      <c r="CX104" s="37">
        <v>0</v>
      </c>
      <c r="CY104" s="37">
        <v>0</v>
      </c>
      <c r="CZ104" s="37">
        <v>0</v>
      </c>
      <c r="DA104" s="37">
        <v>0</v>
      </c>
      <c r="DB104" s="37">
        <v>0</v>
      </c>
      <c r="DC104" s="37">
        <v>0</v>
      </c>
      <c r="DE104" s="45">
        <f>COUNTBLANK(H104:DC104)</f>
        <v>0</v>
      </c>
      <c r="DF104" s="45">
        <f t="shared" si="40"/>
        <v>0</v>
      </c>
      <c r="DG104">
        <f t="shared" si="48"/>
        <v>0</v>
      </c>
    </row>
    <row r="105" spans="1:111" ht="15" customHeight="1">
      <c r="A105" s="123">
        <v>93</v>
      </c>
      <c r="B105" s="5" t="str">
        <f>$B$100&amp;"5."</f>
        <v>H.5.</v>
      </c>
      <c r="C105" s="163" t="s">
        <v>223</v>
      </c>
      <c r="D105" s="5"/>
      <c r="E105" s="183" t="s">
        <v>251</v>
      </c>
      <c r="F105" s="34">
        <f>H105+NPV(FD,I105:INDEX(I105:DC105,PAL))</f>
        <v>0</v>
      </c>
      <c r="G105" s="34">
        <f>SUMIF($H$5:$DC$5,"&lt;="&amp;PAL,$H105:$DC105)</f>
        <v>0</v>
      </c>
      <c r="H105" s="37">
        <v>0</v>
      </c>
      <c r="I105" s="37">
        <v>0</v>
      </c>
      <c r="J105" s="37">
        <v>0</v>
      </c>
      <c r="K105" s="37">
        <v>0</v>
      </c>
      <c r="L105" s="37">
        <v>0</v>
      </c>
      <c r="M105" s="37">
        <v>0</v>
      </c>
      <c r="N105" s="37">
        <v>0</v>
      </c>
      <c r="O105" s="37">
        <v>0</v>
      </c>
      <c r="P105" s="37">
        <v>0</v>
      </c>
      <c r="Q105" s="37">
        <v>0</v>
      </c>
      <c r="R105" s="37">
        <v>0</v>
      </c>
      <c r="S105" s="37">
        <v>0</v>
      </c>
      <c r="T105" s="37">
        <v>0</v>
      </c>
      <c r="U105" s="37">
        <v>0</v>
      </c>
      <c r="V105" s="37">
        <v>0</v>
      </c>
      <c r="W105" s="37">
        <v>0</v>
      </c>
      <c r="X105" s="37">
        <v>0</v>
      </c>
      <c r="Y105" s="37">
        <v>0</v>
      </c>
      <c r="Z105" s="37">
        <v>0</v>
      </c>
      <c r="AA105" s="37">
        <v>0</v>
      </c>
      <c r="AB105" s="37">
        <v>0</v>
      </c>
      <c r="AC105" s="37">
        <v>0</v>
      </c>
      <c r="AD105" s="37">
        <v>0</v>
      </c>
      <c r="AE105" s="37">
        <v>0</v>
      </c>
      <c r="AF105" s="37">
        <v>0</v>
      </c>
      <c r="AG105" s="37">
        <v>0</v>
      </c>
      <c r="AH105" s="37">
        <v>0</v>
      </c>
      <c r="AI105" s="37">
        <v>0</v>
      </c>
      <c r="AJ105" s="37">
        <v>0</v>
      </c>
      <c r="AK105" s="37">
        <v>0</v>
      </c>
      <c r="AL105" s="37">
        <v>0</v>
      </c>
      <c r="AM105" s="37">
        <v>0</v>
      </c>
      <c r="AN105" s="37">
        <v>0</v>
      </c>
      <c r="AO105" s="37">
        <v>0</v>
      </c>
      <c r="AP105" s="37">
        <v>0</v>
      </c>
      <c r="AQ105" s="37">
        <v>0</v>
      </c>
      <c r="AR105" s="37">
        <v>0</v>
      </c>
      <c r="AS105" s="37">
        <v>0</v>
      </c>
      <c r="AT105" s="37">
        <v>0</v>
      </c>
      <c r="AU105" s="37">
        <v>0</v>
      </c>
      <c r="AV105" s="37">
        <v>0</v>
      </c>
      <c r="AW105" s="37">
        <v>0</v>
      </c>
      <c r="AX105" s="37">
        <v>0</v>
      </c>
      <c r="AY105" s="37">
        <v>0</v>
      </c>
      <c r="AZ105" s="37">
        <v>0</v>
      </c>
      <c r="BA105" s="37">
        <v>0</v>
      </c>
      <c r="BB105" s="37">
        <v>0</v>
      </c>
      <c r="BC105" s="37">
        <v>0</v>
      </c>
      <c r="BD105" s="37">
        <v>0</v>
      </c>
      <c r="BE105" s="37">
        <v>0</v>
      </c>
      <c r="BF105" s="37">
        <v>0</v>
      </c>
      <c r="BG105" s="37">
        <v>0</v>
      </c>
      <c r="BH105" s="37">
        <v>0</v>
      </c>
      <c r="BI105" s="37">
        <v>0</v>
      </c>
      <c r="BJ105" s="37">
        <v>0</v>
      </c>
      <c r="BK105" s="37">
        <v>0</v>
      </c>
      <c r="BL105" s="37">
        <v>0</v>
      </c>
      <c r="BM105" s="37">
        <v>0</v>
      </c>
      <c r="BN105" s="37">
        <v>0</v>
      </c>
      <c r="BO105" s="37">
        <v>0</v>
      </c>
      <c r="BP105" s="37">
        <v>0</v>
      </c>
      <c r="BQ105" s="37">
        <v>0</v>
      </c>
      <c r="BR105" s="37">
        <v>0</v>
      </c>
      <c r="BS105" s="37">
        <v>0</v>
      </c>
      <c r="BT105" s="37">
        <v>0</v>
      </c>
      <c r="BU105" s="37">
        <v>0</v>
      </c>
      <c r="BV105" s="37">
        <v>0</v>
      </c>
      <c r="BW105" s="37">
        <v>0</v>
      </c>
      <c r="BX105" s="37">
        <v>0</v>
      </c>
      <c r="BY105" s="37">
        <v>0</v>
      </c>
      <c r="BZ105" s="37">
        <v>0</v>
      </c>
      <c r="CA105" s="37">
        <v>0</v>
      </c>
      <c r="CB105" s="37">
        <v>0</v>
      </c>
      <c r="CC105" s="37">
        <v>0</v>
      </c>
      <c r="CD105" s="37">
        <v>0</v>
      </c>
      <c r="CE105" s="37">
        <v>0</v>
      </c>
      <c r="CF105" s="37">
        <v>0</v>
      </c>
      <c r="CG105" s="37">
        <v>0</v>
      </c>
      <c r="CH105" s="37">
        <v>0</v>
      </c>
      <c r="CI105" s="37">
        <v>0</v>
      </c>
      <c r="CJ105" s="37">
        <v>0</v>
      </c>
      <c r="CK105" s="37">
        <v>0</v>
      </c>
      <c r="CL105" s="37">
        <v>0</v>
      </c>
      <c r="CM105" s="37">
        <v>0</v>
      </c>
      <c r="CN105" s="37">
        <v>0</v>
      </c>
      <c r="CO105" s="37">
        <v>0</v>
      </c>
      <c r="CP105" s="37">
        <v>0</v>
      </c>
      <c r="CQ105" s="37">
        <v>0</v>
      </c>
      <c r="CR105" s="37">
        <v>0</v>
      </c>
      <c r="CS105" s="37">
        <v>0</v>
      </c>
      <c r="CT105" s="37">
        <v>0</v>
      </c>
      <c r="CU105" s="37">
        <v>0</v>
      </c>
      <c r="CV105" s="37">
        <v>0</v>
      </c>
      <c r="CW105" s="37">
        <v>0</v>
      </c>
      <c r="CX105" s="37">
        <v>0</v>
      </c>
      <c r="CY105" s="37">
        <v>0</v>
      </c>
      <c r="CZ105" s="37">
        <v>0</v>
      </c>
      <c r="DA105" s="37">
        <v>0</v>
      </c>
      <c r="DB105" s="37">
        <v>0</v>
      </c>
      <c r="DC105" s="37">
        <v>0</v>
      </c>
      <c r="DE105" s="45">
        <f>COUNTBLANK(H105:DC105)</f>
        <v>0</v>
      </c>
      <c r="DF105" s="45">
        <f t="shared" si="40"/>
        <v>0</v>
      </c>
      <c r="DG105">
        <f t="shared" si="48"/>
        <v>0</v>
      </c>
    </row>
    <row r="106" spans="1:111" ht="15" customHeight="1">
      <c r="A106" s="123">
        <v>94</v>
      </c>
      <c r="B106" s="5" t="str">
        <f>$B$100&amp;"6."</f>
        <v>H.6.</v>
      </c>
      <c r="C106" s="163" t="s">
        <v>218</v>
      </c>
      <c r="D106" s="75">
        <f>IF(E106="Be PVM",DI106,E106)</f>
        <v>0</v>
      </c>
      <c r="E106" s="183"/>
      <c r="F106" s="34">
        <f>H106+NPV(FD,I106:INDEX(I106:DC106,PAL))</f>
        <v>0</v>
      </c>
      <c r="G106" s="34">
        <f>SUMIF($H$5:$DC$5,"&lt;="&amp;PAL,$H106:$DC106)</f>
        <v>0</v>
      </c>
      <c r="H106" s="37">
        <v>0</v>
      </c>
      <c r="I106" s="37">
        <v>0</v>
      </c>
      <c r="J106" s="37">
        <v>0</v>
      </c>
      <c r="K106" s="37">
        <v>0</v>
      </c>
      <c r="L106" s="37">
        <v>0</v>
      </c>
      <c r="M106" s="37">
        <v>0</v>
      </c>
      <c r="N106" s="37">
        <v>0</v>
      </c>
      <c r="O106" s="37">
        <v>0</v>
      </c>
      <c r="P106" s="37">
        <v>0</v>
      </c>
      <c r="Q106" s="37">
        <v>0</v>
      </c>
      <c r="R106" s="37">
        <v>0</v>
      </c>
      <c r="S106" s="37">
        <v>0</v>
      </c>
      <c r="T106" s="37">
        <v>0</v>
      </c>
      <c r="U106" s="37">
        <v>0</v>
      </c>
      <c r="V106" s="37">
        <v>0</v>
      </c>
      <c r="W106" s="37">
        <v>0</v>
      </c>
      <c r="X106" s="37">
        <v>0</v>
      </c>
      <c r="Y106" s="37">
        <v>0</v>
      </c>
      <c r="Z106" s="37">
        <v>0</v>
      </c>
      <c r="AA106" s="37">
        <v>0</v>
      </c>
      <c r="AB106" s="37">
        <v>0</v>
      </c>
      <c r="AC106" s="37">
        <v>0</v>
      </c>
      <c r="AD106" s="37">
        <v>0</v>
      </c>
      <c r="AE106" s="37">
        <v>0</v>
      </c>
      <c r="AF106" s="37">
        <v>0</v>
      </c>
      <c r="AG106" s="37">
        <v>0</v>
      </c>
      <c r="AH106" s="37">
        <v>0</v>
      </c>
      <c r="AI106" s="37">
        <v>0</v>
      </c>
      <c r="AJ106" s="37">
        <v>0</v>
      </c>
      <c r="AK106" s="37">
        <v>0</v>
      </c>
      <c r="AL106" s="37">
        <v>0</v>
      </c>
      <c r="AM106" s="37">
        <v>0</v>
      </c>
      <c r="AN106" s="37">
        <v>0</v>
      </c>
      <c r="AO106" s="37">
        <v>0</v>
      </c>
      <c r="AP106" s="37">
        <v>0</v>
      </c>
      <c r="AQ106" s="37">
        <v>0</v>
      </c>
      <c r="AR106" s="37">
        <v>0</v>
      </c>
      <c r="AS106" s="37">
        <v>0</v>
      </c>
      <c r="AT106" s="37">
        <v>0</v>
      </c>
      <c r="AU106" s="37">
        <v>0</v>
      </c>
      <c r="AV106" s="37">
        <v>0</v>
      </c>
      <c r="AW106" s="37">
        <v>0</v>
      </c>
      <c r="AX106" s="37">
        <v>0</v>
      </c>
      <c r="AY106" s="37">
        <v>0</v>
      </c>
      <c r="AZ106" s="37">
        <v>0</v>
      </c>
      <c r="BA106" s="37">
        <v>0</v>
      </c>
      <c r="BB106" s="37">
        <v>0</v>
      </c>
      <c r="BC106" s="37">
        <v>0</v>
      </c>
      <c r="BD106" s="37">
        <v>0</v>
      </c>
      <c r="BE106" s="37">
        <v>0</v>
      </c>
      <c r="BF106" s="37">
        <v>0</v>
      </c>
      <c r="BG106" s="37">
        <v>0</v>
      </c>
      <c r="BH106" s="37">
        <v>0</v>
      </c>
      <c r="BI106" s="37">
        <v>0</v>
      </c>
      <c r="BJ106" s="37">
        <v>0</v>
      </c>
      <c r="BK106" s="37">
        <v>0</v>
      </c>
      <c r="BL106" s="37">
        <v>0</v>
      </c>
      <c r="BM106" s="37">
        <v>0</v>
      </c>
      <c r="BN106" s="37">
        <v>0</v>
      </c>
      <c r="BO106" s="37">
        <v>0</v>
      </c>
      <c r="BP106" s="37">
        <v>0</v>
      </c>
      <c r="BQ106" s="37">
        <v>0</v>
      </c>
      <c r="BR106" s="37">
        <v>0</v>
      </c>
      <c r="BS106" s="37">
        <v>0</v>
      </c>
      <c r="BT106" s="37">
        <v>0</v>
      </c>
      <c r="BU106" s="37">
        <v>0</v>
      </c>
      <c r="BV106" s="37">
        <v>0</v>
      </c>
      <c r="BW106" s="37">
        <v>0</v>
      </c>
      <c r="BX106" s="37">
        <v>0</v>
      </c>
      <c r="BY106" s="37">
        <v>0</v>
      </c>
      <c r="BZ106" s="37">
        <v>0</v>
      </c>
      <c r="CA106" s="37">
        <v>0</v>
      </c>
      <c r="CB106" s="37">
        <v>0</v>
      </c>
      <c r="CC106" s="37">
        <v>0</v>
      </c>
      <c r="CD106" s="37">
        <v>0</v>
      </c>
      <c r="CE106" s="37">
        <v>0</v>
      </c>
      <c r="CF106" s="37">
        <v>0</v>
      </c>
      <c r="CG106" s="37">
        <v>0</v>
      </c>
      <c r="CH106" s="37">
        <v>0</v>
      </c>
      <c r="CI106" s="37">
        <v>0</v>
      </c>
      <c r="CJ106" s="37">
        <v>0</v>
      </c>
      <c r="CK106" s="37">
        <v>0</v>
      </c>
      <c r="CL106" s="37">
        <v>0</v>
      </c>
      <c r="CM106" s="37">
        <v>0</v>
      </c>
      <c r="CN106" s="37">
        <v>0</v>
      </c>
      <c r="CO106" s="37">
        <v>0</v>
      </c>
      <c r="CP106" s="37">
        <v>0</v>
      </c>
      <c r="CQ106" s="37">
        <v>0</v>
      </c>
      <c r="CR106" s="37">
        <v>0</v>
      </c>
      <c r="CS106" s="37">
        <v>0</v>
      </c>
      <c r="CT106" s="37">
        <v>0</v>
      </c>
      <c r="CU106" s="37">
        <v>0</v>
      </c>
      <c r="CV106" s="37">
        <v>0</v>
      </c>
      <c r="CW106" s="37">
        <v>0</v>
      </c>
      <c r="CX106" s="37">
        <v>0</v>
      </c>
      <c r="CY106" s="37">
        <v>0</v>
      </c>
      <c r="CZ106" s="37">
        <v>0</v>
      </c>
      <c r="DA106" s="37">
        <v>0</v>
      </c>
      <c r="DB106" s="37">
        <v>0</v>
      </c>
      <c r="DC106" s="37">
        <v>0</v>
      </c>
      <c r="DE106" s="45">
        <f t="shared" si="47"/>
        <v>0</v>
      </c>
      <c r="DF106" s="45">
        <f t="shared" si="40"/>
        <v>0</v>
      </c>
      <c r="DG106">
        <f t="shared" si="48"/>
        <v>0</v>
      </c>
    </row>
    <row r="107" spans="1:111" ht="15" customHeight="1">
      <c r="A107" s="123">
        <v>95</v>
      </c>
      <c r="B107" s="5" t="str">
        <f>$B$100&amp;"7."</f>
        <v>H.7.</v>
      </c>
      <c r="C107" s="163" t="s">
        <v>220</v>
      </c>
      <c r="D107" s="75">
        <f>IF(E107="Be PVM",DI107,E107)</f>
        <v>0</v>
      </c>
      <c r="E107" s="183"/>
      <c r="F107" s="34">
        <f>H107+NPV(FD,I107:INDEX(I107:DC107,PAL))</f>
        <v>0</v>
      </c>
      <c r="G107" s="34">
        <f>SUMIF($H$5:$DC$5,"&lt;="&amp;PAL,$H107:$DC107)</f>
        <v>0</v>
      </c>
      <c r="H107" s="37">
        <v>0</v>
      </c>
      <c r="I107" s="37">
        <v>0</v>
      </c>
      <c r="J107" s="37">
        <v>0</v>
      </c>
      <c r="K107" s="37">
        <v>0</v>
      </c>
      <c r="L107" s="37">
        <v>0</v>
      </c>
      <c r="M107" s="37">
        <v>0</v>
      </c>
      <c r="N107" s="37">
        <v>0</v>
      </c>
      <c r="O107" s="37">
        <v>0</v>
      </c>
      <c r="P107" s="37">
        <v>0</v>
      </c>
      <c r="Q107" s="37">
        <v>0</v>
      </c>
      <c r="R107" s="37">
        <v>0</v>
      </c>
      <c r="S107" s="37">
        <v>0</v>
      </c>
      <c r="T107" s="37">
        <v>0</v>
      </c>
      <c r="U107" s="37">
        <v>0</v>
      </c>
      <c r="V107" s="37">
        <v>0</v>
      </c>
      <c r="W107" s="37">
        <v>0</v>
      </c>
      <c r="X107" s="37">
        <v>0</v>
      </c>
      <c r="Y107" s="37">
        <v>0</v>
      </c>
      <c r="Z107" s="37">
        <v>0</v>
      </c>
      <c r="AA107" s="37">
        <v>0</v>
      </c>
      <c r="AB107" s="37">
        <v>0</v>
      </c>
      <c r="AC107" s="37">
        <v>0</v>
      </c>
      <c r="AD107" s="37">
        <v>0</v>
      </c>
      <c r="AE107" s="37">
        <v>0</v>
      </c>
      <c r="AF107" s="37">
        <v>0</v>
      </c>
      <c r="AG107" s="37">
        <v>0</v>
      </c>
      <c r="AH107" s="37">
        <v>0</v>
      </c>
      <c r="AI107" s="37">
        <v>0</v>
      </c>
      <c r="AJ107" s="37">
        <v>0</v>
      </c>
      <c r="AK107" s="37">
        <v>0</v>
      </c>
      <c r="AL107" s="37">
        <v>0</v>
      </c>
      <c r="AM107" s="37">
        <v>0</v>
      </c>
      <c r="AN107" s="37">
        <v>0</v>
      </c>
      <c r="AO107" s="37">
        <v>0</v>
      </c>
      <c r="AP107" s="37">
        <v>0</v>
      </c>
      <c r="AQ107" s="37">
        <v>0</v>
      </c>
      <c r="AR107" s="37">
        <v>0</v>
      </c>
      <c r="AS107" s="37">
        <v>0</v>
      </c>
      <c r="AT107" s="37">
        <v>0</v>
      </c>
      <c r="AU107" s="37">
        <v>0</v>
      </c>
      <c r="AV107" s="37">
        <v>0</v>
      </c>
      <c r="AW107" s="37">
        <v>0</v>
      </c>
      <c r="AX107" s="37">
        <v>0</v>
      </c>
      <c r="AY107" s="37">
        <v>0</v>
      </c>
      <c r="AZ107" s="37">
        <v>0</v>
      </c>
      <c r="BA107" s="37">
        <v>0</v>
      </c>
      <c r="BB107" s="37">
        <v>0</v>
      </c>
      <c r="BC107" s="37">
        <v>0</v>
      </c>
      <c r="BD107" s="37">
        <v>0</v>
      </c>
      <c r="BE107" s="37">
        <v>0</v>
      </c>
      <c r="BF107" s="37">
        <v>0</v>
      </c>
      <c r="BG107" s="37">
        <v>0</v>
      </c>
      <c r="BH107" s="37">
        <v>0</v>
      </c>
      <c r="BI107" s="37">
        <v>0</v>
      </c>
      <c r="BJ107" s="37">
        <v>0</v>
      </c>
      <c r="BK107" s="37">
        <v>0</v>
      </c>
      <c r="BL107" s="37">
        <v>0</v>
      </c>
      <c r="BM107" s="37">
        <v>0</v>
      </c>
      <c r="BN107" s="37">
        <v>0</v>
      </c>
      <c r="BO107" s="37">
        <v>0</v>
      </c>
      <c r="BP107" s="37">
        <v>0</v>
      </c>
      <c r="BQ107" s="37">
        <v>0</v>
      </c>
      <c r="BR107" s="37">
        <v>0</v>
      </c>
      <c r="BS107" s="37">
        <v>0</v>
      </c>
      <c r="BT107" s="37">
        <v>0</v>
      </c>
      <c r="BU107" s="37">
        <v>0</v>
      </c>
      <c r="BV107" s="37">
        <v>0</v>
      </c>
      <c r="BW107" s="37">
        <v>0</v>
      </c>
      <c r="BX107" s="37">
        <v>0</v>
      </c>
      <c r="BY107" s="37">
        <v>0</v>
      </c>
      <c r="BZ107" s="37">
        <v>0</v>
      </c>
      <c r="CA107" s="37">
        <v>0</v>
      </c>
      <c r="CB107" s="37">
        <v>0</v>
      </c>
      <c r="CC107" s="37">
        <v>0</v>
      </c>
      <c r="CD107" s="37">
        <v>0</v>
      </c>
      <c r="CE107" s="37">
        <v>0</v>
      </c>
      <c r="CF107" s="37">
        <v>0</v>
      </c>
      <c r="CG107" s="37">
        <v>0</v>
      </c>
      <c r="CH107" s="37">
        <v>0</v>
      </c>
      <c r="CI107" s="37">
        <v>0</v>
      </c>
      <c r="CJ107" s="37">
        <v>0</v>
      </c>
      <c r="CK107" s="37">
        <v>0</v>
      </c>
      <c r="CL107" s="37">
        <v>0</v>
      </c>
      <c r="CM107" s="37">
        <v>0</v>
      </c>
      <c r="CN107" s="37">
        <v>0</v>
      </c>
      <c r="CO107" s="37">
        <v>0</v>
      </c>
      <c r="CP107" s="37">
        <v>0</v>
      </c>
      <c r="CQ107" s="37">
        <v>0</v>
      </c>
      <c r="CR107" s="37">
        <v>0</v>
      </c>
      <c r="CS107" s="37">
        <v>0</v>
      </c>
      <c r="CT107" s="37">
        <v>0</v>
      </c>
      <c r="CU107" s="37">
        <v>0</v>
      </c>
      <c r="CV107" s="37">
        <v>0</v>
      </c>
      <c r="CW107" s="37">
        <v>0</v>
      </c>
      <c r="CX107" s="37">
        <v>0</v>
      </c>
      <c r="CY107" s="37">
        <v>0</v>
      </c>
      <c r="CZ107" s="37">
        <v>0</v>
      </c>
      <c r="DA107" s="37">
        <v>0</v>
      </c>
      <c r="DB107" s="37">
        <v>0</v>
      </c>
      <c r="DC107" s="37">
        <v>0</v>
      </c>
      <c r="DE107" s="45">
        <f t="shared" si="47"/>
        <v>0</v>
      </c>
      <c r="DF107" s="45">
        <f t="shared" si="40"/>
        <v>0</v>
      </c>
      <c r="DG107">
        <f t="shared" si="48"/>
        <v>0</v>
      </c>
    </row>
    <row r="108" spans="1:111" ht="15" customHeight="1">
      <c r="A108" s="123">
        <v>96</v>
      </c>
      <c r="B108" s="5" t="str">
        <f>$B$100&amp;"8."</f>
        <v>H.8.</v>
      </c>
      <c r="C108" s="163" t="s">
        <v>224</v>
      </c>
      <c r="D108" s="75">
        <f t="shared" ref="D108:D110" si="51">IF(E108="Be PVM",DI108,E108)</f>
        <v>0</v>
      </c>
      <c r="E108" s="183"/>
      <c r="F108" s="34">
        <f>H108+NPV(FD,I108:INDEX(I108:DC108,PAL))</f>
        <v>0</v>
      </c>
      <c r="G108" s="34">
        <f>SUMIF($H$5:$DC$5,"&lt;="&amp;PAL,$H108:$DC108)</f>
        <v>0</v>
      </c>
      <c r="H108" s="37">
        <v>0</v>
      </c>
      <c r="I108" s="37">
        <v>0</v>
      </c>
      <c r="J108" s="37">
        <v>0</v>
      </c>
      <c r="K108" s="37">
        <v>0</v>
      </c>
      <c r="L108" s="37">
        <v>0</v>
      </c>
      <c r="M108" s="37">
        <v>0</v>
      </c>
      <c r="N108" s="37">
        <v>0</v>
      </c>
      <c r="O108" s="37">
        <v>0</v>
      </c>
      <c r="P108" s="37">
        <v>0</v>
      </c>
      <c r="Q108" s="37">
        <v>0</v>
      </c>
      <c r="R108" s="37">
        <v>0</v>
      </c>
      <c r="S108" s="37">
        <v>0</v>
      </c>
      <c r="T108" s="37">
        <v>0</v>
      </c>
      <c r="U108" s="37">
        <v>0</v>
      </c>
      <c r="V108" s="37">
        <v>0</v>
      </c>
      <c r="W108" s="37">
        <v>0</v>
      </c>
      <c r="X108" s="37">
        <v>0</v>
      </c>
      <c r="Y108" s="37">
        <v>0</v>
      </c>
      <c r="Z108" s="37">
        <v>0</v>
      </c>
      <c r="AA108" s="37">
        <v>0</v>
      </c>
      <c r="AB108" s="37">
        <v>0</v>
      </c>
      <c r="AC108" s="37">
        <v>0</v>
      </c>
      <c r="AD108" s="37">
        <v>0</v>
      </c>
      <c r="AE108" s="37">
        <v>0</v>
      </c>
      <c r="AF108" s="37">
        <v>0</v>
      </c>
      <c r="AG108" s="37">
        <v>0</v>
      </c>
      <c r="AH108" s="37">
        <v>0</v>
      </c>
      <c r="AI108" s="37">
        <v>0</v>
      </c>
      <c r="AJ108" s="37">
        <v>0</v>
      </c>
      <c r="AK108" s="37">
        <v>0</v>
      </c>
      <c r="AL108" s="37">
        <v>0</v>
      </c>
      <c r="AM108" s="37">
        <v>0</v>
      </c>
      <c r="AN108" s="37">
        <v>0</v>
      </c>
      <c r="AO108" s="37">
        <v>0</v>
      </c>
      <c r="AP108" s="37">
        <v>0</v>
      </c>
      <c r="AQ108" s="37">
        <v>0</v>
      </c>
      <c r="AR108" s="37">
        <v>0</v>
      </c>
      <c r="AS108" s="37">
        <v>0</v>
      </c>
      <c r="AT108" s="37">
        <v>0</v>
      </c>
      <c r="AU108" s="37">
        <v>0</v>
      </c>
      <c r="AV108" s="37">
        <v>0</v>
      </c>
      <c r="AW108" s="37">
        <v>0</v>
      </c>
      <c r="AX108" s="37">
        <v>0</v>
      </c>
      <c r="AY108" s="37">
        <v>0</v>
      </c>
      <c r="AZ108" s="37">
        <v>0</v>
      </c>
      <c r="BA108" s="37">
        <v>0</v>
      </c>
      <c r="BB108" s="37">
        <v>0</v>
      </c>
      <c r="BC108" s="37">
        <v>0</v>
      </c>
      <c r="BD108" s="37">
        <v>0</v>
      </c>
      <c r="BE108" s="37">
        <v>0</v>
      </c>
      <c r="BF108" s="37">
        <v>0</v>
      </c>
      <c r="BG108" s="37">
        <v>0</v>
      </c>
      <c r="BH108" s="37">
        <v>0</v>
      </c>
      <c r="BI108" s="37">
        <v>0</v>
      </c>
      <c r="BJ108" s="37">
        <v>0</v>
      </c>
      <c r="BK108" s="37">
        <v>0</v>
      </c>
      <c r="BL108" s="37">
        <v>0</v>
      </c>
      <c r="BM108" s="37">
        <v>0</v>
      </c>
      <c r="BN108" s="37">
        <v>0</v>
      </c>
      <c r="BO108" s="37">
        <v>0</v>
      </c>
      <c r="BP108" s="37">
        <v>0</v>
      </c>
      <c r="BQ108" s="37">
        <v>0</v>
      </c>
      <c r="BR108" s="37">
        <v>0</v>
      </c>
      <c r="BS108" s="37">
        <v>0</v>
      </c>
      <c r="BT108" s="37">
        <v>0</v>
      </c>
      <c r="BU108" s="37">
        <v>0</v>
      </c>
      <c r="BV108" s="37">
        <v>0</v>
      </c>
      <c r="BW108" s="37">
        <v>0</v>
      </c>
      <c r="BX108" s="37">
        <v>0</v>
      </c>
      <c r="BY108" s="37">
        <v>0</v>
      </c>
      <c r="BZ108" s="37">
        <v>0</v>
      </c>
      <c r="CA108" s="37">
        <v>0</v>
      </c>
      <c r="CB108" s="37">
        <v>0</v>
      </c>
      <c r="CC108" s="37">
        <v>0</v>
      </c>
      <c r="CD108" s="37">
        <v>0</v>
      </c>
      <c r="CE108" s="37">
        <v>0</v>
      </c>
      <c r="CF108" s="37">
        <v>0</v>
      </c>
      <c r="CG108" s="37">
        <v>0</v>
      </c>
      <c r="CH108" s="37">
        <v>0</v>
      </c>
      <c r="CI108" s="37">
        <v>0</v>
      </c>
      <c r="CJ108" s="37">
        <v>0</v>
      </c>
      <c r="CK108" s="37">
        <v>0</v>
      </c>
      <c r="CL108" s="37">
        <v>0</v>
      </c>
      <c r="CM108" s="37">
        <v>0</v>
      </c>
      <c r="CN108" s="37">
        <v>0</v>
      </c>
      <c r="CO108" s="37">
        <v>0</v>
      </c>
      <c r="CP108" s="37">
        <v>0</v>
      </c>
      <c r="CQ108" s="37">
        <v>0</v>
      </c>
      <c r="CR108" s="37">
        <v>0</v>
      </c>
      <c r="CS108" s="37">
        <v>0</v>
      </c>
      <c r="CT108" s="37">
        <v>0</v>
      </c>
      <c r="CU108" s="37">
        <v>0</v>
      </c>
      <c r="CV108" s="37">
        <v>0</v>
      </c>
      <c r="CW108" s="37">
        <v>0</v>
      </c>
      <c r="CX108" s="37">
        <v>0</v>
      </c>
      <c r="CY108" s="37">
        <v>0</v>
      </c>
      <c r="CZ108" s="37">
        <v>0</v>
      </c>
      <c r="DA108" s="37">
        <v>0</v>
      </c>
      <c r="DB108" s="37">
        <v>0</v>
      </c>
      <c r="DC108" s="37">
        <v>0</v>
      </c>
      <c r="DE108" s="45">
        <f t="shared" si="47"/>
        <v>0</v>
      </c>
      <c r="DF108" s="45">
        <f t="shared" si="40"/>
        <v>0</v>
      </c>
      <c r="DG108">
        <f t="shared" si="48"/>
        <v>0</v>
      </c>
    </row>
    <row r="109" spans="1:111" ht="15" customHeight="1">
      <c r="A109" s="123">
        <v>97</v>
      </c>
      <c r="B109" s="5" t="str">
        <f>$B$100&amp;"9."</f>
        <v>H.9.</v>
      </c>
      <c r="C109" s="163" t="s">
        <v>222</v>
      </c>
      <c r="D109" s="75">
        <f t="shared" si="51"/>
        <v>0</v>
      </c>
      <c r="E109" s="183"/>
      <c r="F109" s="34">
        <f>H109+NPV(FD,I109:INDEX(I109:DC109,PAL))</f>
        <v>0</v>
      </c>
      <c r="G109" s="34">
        <f>SUMIF($H$5:$DC$5,"&lt;="&amp;PAL,$H109:$DC109)</f>
        <v>0</v>
      </c>
      <c r="H109" s="37">
        <v>0</v>
      </c>
      <c r="I109" s="37">
        <v>0</v>
      </c>
      <c r="J109" s="37">
        <v>0</v>
      </c>
      <c r="K109" s="37">
        <v>0</v>
      </c>
      <c r="L109" s="37">
        <v>0</v>
      </c>
      <c r="M109" s="37">
        <v>0</v>
      </c>
      <c r="N109" s="37">
        <v>0</v>
      </c>
      <c r="O109" s="37">
        <v>0</v>
      </c>
      <c r="P109" s="37">
        <v>0</v>
      </c>
      <c r="Q109" s="37">
        <v>0</v>
      </c>
      <c r="R109" s="37">
        <v>0</v>
      </c>
      <c r="S109" s="37">
        <v>0</v>
      </c>
      <c r="T109" s="37">
        <v>0</v>
      </c>
      <c r="U109" s="37">
        <v>0</v>
      </c>
      <c r="V109" s="37">
        <v>0</v>
      </c>
      <c r="W109" s="37">
        <v>0</v>
      </c>
      <c r="X109" s="37">
        <v>0</v>
      </c>
      <c r="Y109" s="37">
        <v>0</v>
      </c>
      <c r="Z109" s="37">
        <v>0</v>
      </c>
      <c r="AA109" s="37">
        <v>0</v>
      </c>
      <c r="AB109" s="37">
        <v>0</v>
      </c>
      <c r="AC109" s="37">
        <v>0</v>
      </c>
      <c r="AD109" s="37">
        <v>0</v>
      </c>
      <c r="AE109" s="37">
        <v>0</v>
      </c>
      <c r="AF109" s="37">
        <v>0</v>
      </c>
      <c r="AG109" s="37">
        <v>0</v>
      </c>
      <c r="AH109" s="37">
        <v>0</v>
      </c>
      <c r="AI109" s="37">
        <v>0</v>
      </c>
      <c r="AJ109" s="37">
        <v>0</v>
      </c>
      <c r="AK109" s="37">
        <v>0</v>
      </c>
      <c r="AL109" s="37">
        <v>0</v>
      </c>
      <c r="AM109" s="37">
        <v>0</v>
      </c>
      <c r="AN109" s="37">
        <v>0</v>
      </c>
      <c r="AO109" s="37">
        <v>0</v>
      </c>
      <c r="AP109" s="37">
        <v>0</v>
      </c>
      <c r="AQ109" s="37">
        <v>0</v>
      </c>
      <c r="AR109" s="37">
        <v>0</v>
      </c>
      <c r="AS109" s="37">
        <v>0</v>
      </c>
      <c r="AT109" s="37">
        <v>0</v>
      </c>
      <c r="AU109" s="37">
        <v>0</v>
      </c>
      <c r="AV109" s="37">
        <v>0</v>
      </c>
      <c r="AW109" s="37">
        <v>0</v>
      </c>
      <c r="AX109" s="37">
        <v>0</v>
      </c>
      <c r="AY109" s="37">
        <v>0</v>
      </c>
      <c r="AZ109" s="37">
        <v>0</v>
      </c>
      <c r="BA109" s="37">
        <v>0</v>
      </c>
      <c r="BB109" s="37">
        <v>0</v>
      </c>
      <c r="BC109" s="37">
        <v>0</v>
      </c>
      <c r="BD109" s="37">
        <v>0</v>
      </c>
      <c r="BE109" s="37">
        <v>0</v>
      </c>
      <c r="BF109" s="37">
        <v>0</v>
      </c>
      <c r="BG109" s="37">
        <v>0</v>
      </c>
      <c r="BH109" s="37">
        <v>0</v>
      </c>
      <c r="BI109" s="37">
        <v>0</v>
      </c>
      <c r="BJ109" s="37">
        <v>0</v>
      </c>
      <c r="BK109" s="37">
        <v>0</v>
      </c>
      <c r="BL109" s="37">
        <v>0</v>
      </c>
      <c r="BM109" s="37">
        <v>0</v>
      </c>
      <c r="BN109" s="37">
        <v>0</v>
      </c>
      <c r="BO109" s="37">
        <v>0</v>
      </c>
      <c r="BP109" s="37">
        <v>0</v>
      </c>
      <c r="BQ109" s="37">
        <v>0</v>
      </c>
      <c r="BR109" s="37">
        <v>0</v>
      </c>
      <c r="BS109" s="37">
        <v>0</v>
      </c>
      <c r="BT109" s="37">
        <v>0</v>
      </c>
      <c r="BU109" s="37">
        <v>0</v>
      </c>
      <c r="BV109" s="37">
        <v>0</v>
      </c>
      <c r="BW109" s="37">
        <v>0</v>
      </c>
      <c r="BX109" s="37">
        <v>0</v>
      </c>
      <c r="BY109" s="37">
        <v>0</v>
      </c>
      <c r="BZ109" s="37">
        <v>0</v>
      </c>
      <c r="CA109" s="37">
        <v>0</v>
      </c>
      <c r="CB109" s="37">
        <v>0</v>
      </c>
      <c r="CC109" s="37">
        <v>0</v>
      </c>
      <c r="CD109" s="37">
        <v>0</v>
      </c>
      <c r="CE109" s="37">
        <v>0</v>
      </c>
      <c r="CF109" s="37">
        <v>0</v>
      </c>
      <c r="CG109" s="37">
        <v>0</v>
      </c>
      <c r="CH109" s="37">
        <v>0</v>
      </c>
      <c r="CI109" s="37">
        <v>0</v>
      </c>
      <c r="CJ109" s="37">
        <v>0</v>
      </c>
      <c r="CK109" s="37">
        <v>0</v>
      </c>
      <c r="CL109" s="37">
        <v>0</v>
      </c>
      <c r="CM109" s="37">
        <v>0</v>
      </c>
      <c r="CN109" s="37">
        <v>0</v>
      </c>
      <c r="CO109" s="37">
        <v>0</v>
      </c>
      <c r="CP109" s="37">
        <v>0</v>
      </c>
      <c r="CQ109" s="37">
        <v>0</v>
      </c>
      <c r="CR109" s="37">
        <v>0</v>
      </c>
      <c r="CS109" s="37">
        <v>0</v>
      </c>
      <c r="CT109" s="37">
        <v>0</v>
      </c>
      <c r="CU109" s="37">
        <v>0</v>
      </c>
      <c r="CV109" s="37">
        <v>0</v>
      </c>
      <c r="CW109" s="37">
        <v>0</v>
      </c>
      <c r="CX109" s="37">
        <v>0</v>
      </c>
      <c r="CY109" s="37">
        <v>0</v>
      </c>
      <c r="CZ109" s="37">
        <v>0</v>
      </c>
      <c r="DA109" s="37">
        <v>0</v>
      </c>
      <c r="DB109" s="37">
        <v>0</v>
      </c>
      <c r="DC109" s="37">
        <v>0</v>
      </c>
      <c r="DE109" s="45">
        <f t="shared" si="47"/>
        <v>0</v>
      </c>
      <c r="DF109" s="45">
        <f t="shared" si="40"/>
        <v>0</v>
      </c>
      <c r="DG109">
        <f t="shared" si="48"/>
        <v>0</v>
      </c>
    </row>
    <row r="110" spans="1:111" ht="15" customHeight="1">
      <c r="A110" s="123">
        <v>98</v>
      </c>
      <c r="B110" s="5" t="str">
        <f>$B$100&amp;"10."</f>
        <v>H.10.</v>
      </c>
      <c r="C110" s="163" t="s">
        <v>226</v>
      </c>
      <c r="D110" s="75">
        <f t="shared" si="51"/>
        <v>0</v>
      </c>
      <c r="E110" s="183"/>
      <c r="F110" s="34">
        <f>H110+NPV(FD,I110:INDEX(I110:DC110,PAL))</f>
        <v>0</v>
      </c>
      <c r="G110" s="34">
        <f>SUMIF($H$5:$DC$5,"&lt;="&amp;PAL,$H110:$DC110)</f>
        <v>0</v>
      </c>
      <c r="H110" s="37">
        <v>0</v>
      </c>
      <c r="I110" s="37">
        <v>0</v>
      </c>
      <c r="J110" s="37">
        <v>0</v>
      </c>
      <c r="K110" s="37">
        <v>0</v>
      </c>
      <c r="L110" s="37">
        <v>0</v>
      </c>
      <c r="M110" s="37">
        <v>0</v>
      </c>
      <c r="N110" s="37">
        <v>0</v>
      </c>
      <c r="O110" s="37">
        <v>0</v>
      </c>
      <c r="P110" s="37">
        <v>0</v>
      </c>
      <c r="Q110" s="37">
        <v>0</v>
      </c>
      <c r="R110" s="37">
        <v>0</v>
      </c>
      <c r="S110" s="37">
        <v>0</v>
      </c>
      <c r="T110" s="37">
        <v>0</v>
      </c>
      <c r="U110" s="37">
        <v>0</v>
      </c>
      <c r="V110" s="37">
        <v>0</v>
      </c>
      <c r="W110" s="37">
        <v>0</v>
      </c>
      <c r="X110" s="37">
        <v>0</v>
      </c>
      <c r="Y110" s="37">
        <v>0</v>
      </c>
      <c r="Z110" s="37">
        <v>0</v>
      </c>
      <c r="AA110" s="37">
        <v>0</v>
      </c>
      <c r="AB110" s="37">
        <v>0</v>
      </c>
      <c r="AC110" s="37">
        <v>0</v>
      </c>
      <c r="AD110" s="37">
        <v>0</v>
      </c>
      <c r="AE110" s="37">
        <v>0</v>
      </c>
      <c r="AF110" s="37">
        <v>0</v>
      </c>
      <c r="AG110" s="37">
        <v>0</v>
      </c>
      <c r="AH110" s="37">
        <v>0</v>
      </c>
      <c r="AI110" s="37">
        <v>0</v>
      </c>
      <c r="AJ110" s="37">
        <v>0</v>
      </c>
      <c r="AK110" s="37">
        <v>0</v>
      </c>
      <c r="AL110" s="37">
        <v>0</v>
      </c>
      <c r="AM110" s="37">
        <v>0</v>
      </c>
      <c r="AN110" s="37">
        <v>0</v>
      </c>
      <c r="AO110" s="37">
        <v>0</v>
      </c>
      <c r="AP110" s="37">
        <v>0</v>
      </c>
      <c r="AQ110" s="37">
        <v>0</v>
      </c>
      <c r="AR110" s="37">
        <v>0</v>
      </c>
      <c r="AS110" s="37">
        <v>0</v>
      </c>
      <c r="AT110" s="37">
        <v>0</v>
      </c>
      <c r="AU110" s="37">
        <v>0</v>
      </c>
      <c r="AV110" s="37">
        <v>0</v>
      </c>
      <c r="AW110" s="37">
        <v>0</v>
      </c>
      <c r="AX110" s="37">
        <v>0</v>
      </c>
      <c r="AY110" s="37">
        <v>0</v>
      </c>
      <c r="AZ110" s="37">
        <v>0</v>
      </c>
      <c r="BA110" s="37">
        <v>0</v>
      </c>
      <c r="BB110" s="37">
        <v>0</v>
      </c>
      <c r="BC110" s="37">
        <v>0</v>
      </c>
      <c r="BD110" s="37">
        <v>0</v>
      </c>
      <c r="BE110" s="37">
        <v>0</v>
      </c>
      <c r="BF110" s="37">
        <v>0</v>
      </c>
      <c r="BG110" s="37">
        <v>0</v>
      </c>
      <c r="BH110" s="37">
        <v>0</v>
      </c>
      <c r="BI110" s="37">
        <v>0</v>
      </c>
      <c r="BJ110" s="37">
        <v>0</v>
      </c>
      <c r="BK110" s="37">
        <v>0</v>
      </c>
      <c r="BL110" s="37">
        <v>0</v>
      </c>
      <c r="BM110" s="37">
        <v>0</v>
      </c>
      <c r="BN110" s="37">
        <v>0</v>
      </c>
      <c r="BO110" s="37">
        <v>0</v>
      </c>
      <c r="BP110" s="37">
        <v>0</v>
      </c>
      <c r="BQ110" s="37">
        <v>0</v>
      </c>
      <c r="BR110" s="37">
        <v>0</v>
      </c>
      <c r="BS110" s="37">
        <v>0</v>
      </c>
      <c r="BT110" s="37">
        <v>0</v>
      </c>
      <c r="BU110" s="37">
        <v>0</v>
      </c>
      <c r="BV110" s="37">
        <v>0</v>
      </c>
      <c r="BW110" s="37">
        <v>0</v>
      </c>
      <c r="BX110" s="37">
        <v>0</v>
      </c>
      <c r="BY110" s="37">
        <v>0</v>
      </c>
      <c r="BZ110" s="37">
        <v>0</v>
      </c>
      <c r="CA110" s="37">
        <v>0</v>
      </c>
      <c r="CB110" s="37">
        <v>0</v>
      </c>
      <c r="CC110" s="37">
        <v>0</v>
      </c>
      <c r="CD110" s="37">
        <v>0</v>
      </c>
      <c r="CE110" s="37">
        <v>0</v>
      </c>
      <c r="CF110" s="37">
        <v>0</v>
      </c>
      <c r="CG110" s="37">
        <v>0</v>
      </c>
      <c r="CH110" s="37">
        <v>0</v>
      </c>
      <c r="CI110" s="37">
        <v>0</v>
      </c>
      <c r="CJ110" s="37">
        <v>0</v>
      </c>
      <c r="CK110" s="37">
        <v>0</v>
      </c>
      <c r="CL110" s="37">
        <v>0</v>
      </c>
      <c r="CM110" s="37">
        <v>0</v>
      </c>
      <c r="CN110" s="37">
        <v>0</v>
      </c>
      <c r="CO110" s="37">
        <v>0</v>
      </c>
      <c r="CP110" s="37">
        <v>0</v>
      </c>
      <c r="CQ110" s="37">
        <v>0</v>
      </c>
      <c r="CR110" s="37">
        <v>0</v>
      </c>
      <c r="CS110" s="37">
        <v>0</v>
      </c>
      <c r="CT110" s="37">
        <v>0</v>
      </c>
      <c r="CU110" s="37">
        <v>0</v>
      </c>
      <c r="CV110" s="37">
        <v>0</v>
      </c>
      <c r="CW110" s="37">
        <v>0</v>
      </c>
      <c r="CX110" s="37">
        <v>0</v>
      </c>
      <c r="CY110" s="37">
        <v>0</v>
      </c>
      <c r="CZ110" s="37">
        <v>0</v>
      </c>
      <c r="DA110" s="37">
        <v>0</v>
      </c>
      <c r="DB110" s="37">
        <v>0</v>
      </c>
      <c r="DC110" s="37">
        <v>0</v>
      </c>
      <c r="DE110" s="45">
        <f t="shared" si="47"/>
        <v>0</v>
      </c>
      <c r="DF110" s="45">
        <f t="shared" si="40"/>
        <v>0</v>
      </c>
      <c r="DG110">
        <f t="shared" si="48"/>
        <v>0</v>
      </c>
    </row>
    <row r="111" spans="1:111" ht="14.4">
      <c r="A111" s="123">
        <v>99</v>
      </c>
      <c r="B111" s="5" t="s">
        <v>148</v>
      </c>
      <c r="C111" s="15" t="s">
        <v>254</v>
      </c>
      <c r="D111" s="3"/>
      <c r="E111" s="3"/>
      <c r="F111" s="34">
        <f>H111+NPV(FD,I111:INDEX(I111:DC111,PAL))</f>
        <v>0</v>
      </c>
      <c r="G111" s="34">
        <f>SUMIF($H$5:$DC$5,"&lt;="&amp;PAL,$H111:$DC111)</f>
        <v>0</v>
      </c>
      <c r="H111" s="37">
        <v>0</v>
      </c>
      <c r="I111" s="37">
        <v>0</v>
      </c>
      <c r="J111" s="37">
        <v>0</v>
      </c>
      <c r="K111" s="37">
        <v>0</v>
      </c>
      <c r="L111" s="37">
        <v>0</v>
      </c>
      <c r="M111" s="37">
        <v>0</v>
      </c>
      <c r="N111" s="37">
        <v>0</v>
      </c>
      <c r="O111" s="37">
        <v>0</v>
      </c>
      <c r="P111" s="37">
        <v>0</v>
      </c>
      <c r="Q111" s="37">
        <v>0</v>
      </c>
      <c r="R111" s="37">
        <v>0</v>
      </c>
      <c r="S111" s="37">
        <v>0</v>
      </c>
      <c r="T111" s="37">
        <v>0</v>
      </c>
      <c r="U111" s="37">
        <v>0</v>
      </c>
      <c r="V111" s="37">
        <v>0</v>
      </c>
      <c r="W111" s="37">
        <v>0</v>
      </c>
      <c r="X111" s="37">
        <v>0</v>
      </c>
      <c r="Y111" s="37">
        <v>0</v>
      </c>
      <c r="Z111" s="37">
        <v>0</v>
      </c>
      <c r="AA111" s="37">
        <v>0</v>
      </c>
      <c r="AB111" s="37">
        <v>0</v>
      </c>
      <c r="AC111" s="37">
        <v>0</v>
      </c>
      <c r="AD111" s="37">
        <v>0</v>
      </c>
      <c r="AE111" s="37">
        <v>0</v>
      </c>
      <c r="AF111" s="37">
        <v>0</v>
      </c>
      <c r="AG111" s="37">
        <v>0</v>
      </c>
      <c r="AH111" s="37">
        <v>0</v>
      </c>
      <c r="AI111" s="37">
        <v>0</v>
      </c>
      <c r="AJ111" s="37">
        <v>0</v>
      </c>
      <c r="AK111" s="37">
        <v>0</v>
      </c>
      <c r="AL111" s="37">
        <v>0</v>
      </c>
      <c r="AM111" s="37">
        <v>0</v>
      </c>
      <c r="AN111" s="37">
        <v>0</v>
      </c>
      <c r="AO111" s="37">
        <v>0</v>
      </c>
      <c r="AP111" s="37">
        <v>0</v>
      </c>
      <c r="AQ111" s="37">
        <v>0</v>
      </c>
      <c r="AR111" s="37">
        <v>0</v>
      </c>
      <c r="AS111" s="37">
        <v>0</v>
      </c>
      <c r="AT111" s="37">
        <v>0</v>
      </c>
      <c r="AU111" s="37">
        <v>0</v>
      </c>
      <c r="AV111" s="37">
        <v>0</v>
      </c>
      <c r="AW111" s="37">
        <v>0</v>
      </c>
      <c r="AX111" s="37">
        <v>0</v>
      </c>
      <c r="AY111" s="37">
        <v>0</v>
      </c>
      <c r="AZ111" s="37">
        <v>0</v>
      </c>
      <c r="BA111" s="37">
        <v>0</v>
      </c>
      <c r="BB111" s="37">
        <v>0</v>
      </c>
      <c r="BC111" s="37">
        <v>0</v>
      </c>
      <c r="BD111" s="37">
        <v>0</v>
      </c>
      <c r="BE111" s="37">
        <v>0</v>
      </c>
      <c r="BF111" s="37">
        <v>0</v>
      </c>
      <c r="BG111" s="37">
        <v>0</v>
      </c>
      <c r="BH111" s="37">
        <v>0</v>
      </c>
      <c r="BI111" s="37">
        <v>0</v>
      </c>
      <c r="BJ111" s="37">
        <v>0</v>
      </c>
      <c r="BK111" s="37">
        <v>0</v>
      </c>
      <c r="BL111" s="37">
        <v>0</v>
      </c>
      <c r="BM111" s="37">
        <v>0</v>
      </c>
      <c r="BN111" s="37">
        <v>0</v>
      </c>
      <c r="BO111" s="37">
        <v>0</v>
      </c>
      <c r="BP111" s="37">
        <v>0</v>
      </c>
      <c r="BQ111" s="37">
        <v>0</v>
      </c>
      <c r="BR111" s="37">
        <v>0</v>
      </c>
      <c r="BS111" s="37">
        <v>0</v>
      </c>
      <c r="BT111" s="37">
        <v>0</v>
      </c>
      <c r="BU111" s="37">
        <v>0</v>
      </c>
      <c r="BV111" s="37">
        <v>0</v>
      </c>
      <c r="BW111" s="37">
        <v>0</v>
      </c>
      <c r="BX111" s="37">
        <v>0</v>
      </c>
      <c r="BY111" s="37">
        <v>0</v>
      </c>
      <c r="BZ111" s="37">
        <v>0</v>
      </c>
      <c r="CA111" s="37">
        <v>0</v>
      </c>
      <c r="CB111" s="37">
        <v>0</v>
      </c>
      <c r="CC111" s="37">
        <v>0</v>
      </c>
      <c r="CD111" s="37">
        <v>0</v>
      </c>
      <c r="CE111" s="37">
        <v>0</v>
      </c>
      <c r="CF111" s="37">
        <v>0</v>
      </c>
      <c r="CG111" s="37">
        <v>0</v>
      </c>
      <c r="CH111" s="37">
        <v>0</v>
      </c>
      <c r="CI111" s="37">
        <v>0</v>
      </c>
      <c r="CJ111" s="37">
        <v>0</v>
      </c>
      <c r="CK111" s="37">
        <v>0</v>
      </c>
      <c r="CL111" s="37">
        <v>0</v>
      </c>
      <c r="CM111" s="37">
        <v>0</v>
      </c>
      <c r="CN111" s="37">
        <v>0</v>
      </c>
      <c r="CO111" s="37">
        <v>0</v>
      </c>
      <c r="CP111" s="37">
        <v>0</v>
      </c>
      <c r="CQ111" s="37">
        <v>0</v>
      </c>
      <c r="CR111" s="37">
        <v>0</v>
      </c>
      <c r="CS111" s="37">
        <v>0</v>
      </c>
      <c r="CT111" s="37">
        <v>0</v>
      </c>
      <c r="CU111" s="37">
        <v>0</v>
      </c>
      <c r="CV111" s="37">
        <v>0</v>
      </c>
      <c r="CW111" s="37">
        <v>0</v>
      </c>
      <c r="CX111" s="37">
        <v>0</v>
      </c>
      <c r="CY111" s="37">
        <v>0</v>
      </c>
      <c r="CZ111" s="37">
        <v>0</v>
      </c>
      <c r="DA111" s="37">
        <v>0</v>
      </c>
      <c r="DB111" s="37">
        <v>0</v>
      </c>
      <c r="DC111" s="37">
        <v>0</v>
      </c>
      <c r="DE111" s="45">
        <f>COUNTBLANK(H111:DC111)</f>
        <v>0</v>
      </c>
      <c r="DF111" s="45">
        <f t="shared" si="40"/>
        <v>0</v>
      </c>
    </row>
    <row r="112" spans="1:111" ht="27.75" customHeight="1">
      <c r="A112" s="123">
        <v>102</v>
      </c>
      <c r="B112" s="5" t="s">
        <v>149</v>
      </c>
      <c r="C112" s="15" t="s">
        <v>161</v>
      </c>
      <c r="D112" s="15"/>
      <c r="E112" s="3"/>
      <c r="F112" s="11">
        <f>F113+F114-F115</f>
        <v>0</v>
      </c>
      <c r="G112" s="34">
        <f>SUMIF($H$5:$DC$5,"&lt;="&amp;PAL,$H112:$DC112)</f>
        <v>0</v>
      </c>
      <c r="H112" s="11">
        <f>H113+H114-H115</f>
        <v>0</v>
      </c>
      <c r="I112" s="11">
        <f t="shared" ref="I112:BR112" si="52">I113+I114-I115</f>
        <v>0</v>
      </c>
      <c r="J112" s="11">
        <f t="shared" si="52"/>
        <v>0</v>
      </c>
      <c r="K112" s="11">
        <f t="shared" si="52"/>
        <v>0</v>
      </c>
      <c r="L112" s="11">
        <f t="shared" si="52"/>
        <v>0</v>
      </c>
      <c r="M112" s="11">
        <f t="shared" si="52"/>
        <v>0</v>
      </c>
      <c r="N112" s="11">
        <f t="shared" si="52"/>
        <v>0</v>
      </c>
      <c r="O112" s="11">
        <f t="shared" si="52"/>
        <v>0</v>
      </c>
      <c r="P112" s="11">
        <f t="shared" si="52"/>
        <v>0</v>
      </c>
      <c r="Q112" s="11">
        <f t="shared" si="52"/>
        <v>0</v>
      </c>
      <c r="R112" s="11">
        <f t="shared" si="52"/>
        <v>0</v>
      </c>
      <c r="S112" s="11">
        <f t="shared" si="52"/>
        <v>0</v>
      </c>
      <c r="T112" s="11">
        <f t="shared" si="52"/>
        <v>0</v>
      </c>
      <c r="U112" s="11">
        <f t="shared" si="52"/>
        <v>0</v>
      </c>
      <c r="V112" s="11">
        <f t="shared" si="52"/>
        <v>0</v>
      </c>
      <c r="W112" s="11">
        <f t="shared" si="52"/>
        <v>0</v>
      </c>
      <c r="X112" s="11">
        <f t="shared" si="52"/>
        <v>0</v>
      </c>
      <c r="Y112" s="11">
        <f t="shared" si="52"/>
        <v>0</v>
      </c>
      <c r="Z112" s="11">
        <f t="shared" si="52"/>
        <v>0</v>
      </c>
      <c r="AA112" s="11">
        <f t="shared" si="52"/>
        <v>0</v>
      </c>
      <c r="AB112" s="11">
        <f t="shared" si="52"/>
        <v>0</v>
      </c>
      <c r="AC112" s="11">
        <f t="shared" si="52"/>
        <v>0</v>
      </c>
      <c r="AD112" s="11">
        <f t="shared" si="52"/>
        <v>0</v>
      </c>
      <c r="AE112" s="11">
        <f t="shared" si="52"/>
        <v>0</v>
      </c>
      <c r="AF112" s="11">
        <f t="shared" si="52"/>
        <v>0</v>
      </c>
      <c r="AG112" s="11">
        <f t="shared" si="52"/>
        <v>0</v>
      </c>
      <c r="AH112" s="11">
        <f t="shared" si="52"/>
        <v>0</v>
      </c>
      <c r="AI112" s="11">
        <f t="shared" si="52"/>
        <v>0</v>
      </c>
      <c r="AJ112" s="11">
        <f t="shared" si="52"/>
        <v>0</v>
      </c>
      <c r="AK112" s="11">
        <f t="shared" si="52"/>
        <v>0</v>
      </c>
      <c r="AL112" s="11">
        <f t="shared" si="52"/>
        <v>0</v>
      </c>
      <c r="AM112" s="11">
        <f t="shared" si="52"/>
        <v>0</v>
      </c>
      <c r="AN112" s="11">
        <f t="shared" si="52"/>
        <v>0</v>
      </c>
      <c r="AO112" s="11">
        <f t="shared" si="52"/>
        <v>0</v>
      </c>
      <c r="AP112" s="11">
        <f t="shared" si="52"/>
        <v>0</v>
      </c>
      <c r="AQ112" s="11">
        <f t="shared" si="52"/>
        <v>0</v>
      </c>
      <c r="AR112" s="11">
        <f t="shared" si="52"/>
        <v>0</v>
      </c>
      <c r="AS112" s="11">
        <f t="shared" si="52"/>
        <v>0</v>
      </c>
      <c r="AT112" s="11">
        <f t="shared" si="52"/>
        <v>0</v>
      </c>
      <c r="AU112" s="11">
        <f t="shared" si="52"/>
        <v>0</v>
      </c>
      <c r="AV112" s="11">
        <f t="shared" si="52"/>
        <v>0</v>
      </c>
      <c r="AW112" s="11">
        <f t="shared" si="52"/>
        <v>0</v>
      </c>
      <c r="AX112" s="11">
        <f t="shared" si="52"/>
        <v>0</v>
      </c>
      <c r="AY112" s="11">
        <f t="shared" si="52"/>
        <v>0</v>
      </c>
      <c r="AZ112" s="11">
        <f t="shared" si="52"/>
        <v>0</v>
      </c>
      <c r="BA112" s="11">
        <f t="shared" si="52"/>
        <v>0</v>
      </c>
      <c r="BB112" s="11">
        <f t="shared" si="52"/>
        <v>0</v>
      </c>
      <c r="BC112" s="11">
        <f t="shared" si="52"/>
        <v>0</v>
      </c>
      <c r="BD112" s="11">
        <f t="shared" si="52"/>
        <v>0</v>
      </c>
      <c r="BE112" s="11">
        <f t="shared" si="52"/>
        <v>0</v>
      </c>
      <c r="BF112" s="11">
        <f t="shared" si="52"/>
        <v>0</v>
      </c>
      <c r="BG112" s="11">
        <f t="shared" si="52"/>
        <v>0</v>
      </c>
      <c r="BH112" s="11">
        <f t="shared" si="52"/>
        <v>0</v>
      </c>
      <c r="BI112" s="11">
        <f t="shared" si="52"/>
        <v>0</v>
      </c>
      <c r="BJ112" s="11">
        <f t="shared" si="52"/>
        <v>0</v>
      </c>
      <c r="BK112" s="11">
        <f t="shared" si="52"/>
        <v>0</v>
      </c>
      <c r="BL112" s="11">
        <f t="shared" si="52"/>
        <v>0</v>
      </c>
      <c r="BM112" s="11">
        <f t="shared" si="52"/>
        <v>0</v>
      </c>
      <c r="BN112" s="11">
        <f t="shared" si="52"/>
        <v>0</v>
      </c>
      <c r="BO112" s="11">
        <f t="shared" si="52"/>
        <v>0</v>
      </c>
      <c r="BP112" s="11">
        <f t="shared" si="52"/>
        <v>0</v>
      </c>
      <c r="BQ112" s="11">
        <f t="shared" si="52"/>
        <v>0</v>
      </c>
      <c r="BR112" s="11">
        <f t="shared" si="52"/>
        <v>0</v>
      </c>
      <c r="BS112" s="11">
        <f t="shared" ref="BS112:DC112" si="53">BS113+BS114-BS115</f>
        <v>0</v>
      </c>
      <c r="BT112" s="11">
        <f t="shared" si="53"/>
        <v>0</v>
      </c>
      <c r="BU112" s="11">
        <f t="shared" si="53"/>
        <v>0</v>
      </c>
      <c r="BV112" s="11">
        <f t="shared" si="53"/>
        <v>0</v>
      </c>
      <c r="BW112" s="11">
        <f t="shared" si="53"/>
        <v>0</v>
      </c>
      <c r="BX112" s="11">
        <f t="shared" si="53"/>
        <v>0</v>
      </c>
      <c r="BY112" s="11">
        <f t="shared" si="53"/>
        <v>0</v>
      </c>
      <c r="BZ112" s="11">
        <f t="shared" si="53"/>
        <v>0</v>
      </c>
      <c r="CA112" s="11">
        <f t="shared" si="53"/>
        <v>0</v>
      </c>
      <c r="CB112" s="11">
        <f t="shared" si="53"/>
        <v>0</v>
      </c>
      <c r="CC112" s="11">
        <f t="shared" si="53"/>
        <v>0</v>
      </c>
      <c r="CD112" s="11">
        <f t="shared" si="53"/>
        <v>0</v>
      </c>
      <c r="CE112" s="11">
        <f t="shared" si="53"/>
        <v>0</v>
      </c>
      <c r="CF112" s="11">
        <f t="shared" si="53"/>
        <v>0</v>
      </c>
      <c r="CG112" s="11">
        <f t="shared" si="53"/>
        <v>0</v>
      </c>
      <c r="CH112" s="11">
        <f t="shared" si="53"/>
        <v>0</v>
      </c>
      <c r="CI112" s="11">
        <f t="shared" si="53"/>
        <v>0</v>
      </c>
      <c r="CJ112" s="11">
        <f t="shared" si="53"/>
        <v>0</v>
      </c>
      <c r="CK112" s="11">
        <f t="shared" si="53"/>
        <v>0</v>
      </c>
      <c r="CL112" s="11">
        <f t="shared" si="53"/>
        <v>0</v>
      </c>
      <c r="CM112" s="11">
        <f t="shared" si="53"/>
        <v>0</v>
      </c>
      <c r="CN112" s="11">
        <f t="shared" si="53"/>
        <v>0</v>
      </c>
      <c r="CO112" s="11">
        <f t="shared" si="53"/>
        <v>0</v>
      </c>
      <c r="CP112" s="11">
        <f t="shared" si="53"/>
        <v>0</v>
      </c>
      <c r="CQ112" s="11">
        <f t="shared" si="53"/>
        <v>0</v>
      </c>
      <c r="CR112" s="11">
        <f t="shared" si="53"/>
        <v>0</v>
      </c>
      <c r="CS112" s="11">
        <f t="shared" si="53"/>
        <v>0</v>
      </c>
      <c r="CT112" s="11">
        <f t="shared" si="53"/>
        <v>0</v>
      </c>
      <c r="CU112" s="11">
        <f t="shared" si="53"/>
        <v>0</v>
      </c>
      <c r="CV112" s="11">
        <f t="shared" si="53"/>
        <v>0</v>
      </c>
      <c r="CW112" s="11">
        <f t="shared" si="53"/>
        <v>0</v>
      </c>
      <c r="CX112" s="11">
        <f t="shared" si="53"/>
        <v>0</v>
      </c>
      <c r="CY112" s="11">
        <f t="shared" si="53"/>
        <v>0</v>
      </c>
      <c r="CZ112" s="11">
        <f t="shared" si="53"/>
        <v>0</v>
      </c>
      <c r="DA112" s="11">
        <f t="shared" si="53"/>
        <v>0</v>
      </c>
      <c r="DB112" s="11">
        <f t="shared" si="53"/>
        <v>0</v>
      </c>
      <c r="DC112" s="11">
        <f t="shared" si="53"/>
        <v>0</v>
      </c>
      <c r="DF112" s="45">
        <f t="shared" si="40"/>
        <v>0</v>
      </c>
    </row>
    <row r="113" spans="1:110" ht="15" customHeight="1">
      <c r="A113" s="123">
        <v>103</v>
      </c>
      <c r="B113" s="5" t="s">
        <v>150</v>
      </c>
      <c r="C113" s="24" t="s">
        <v>199</v>
      </c>
      <c r="D113" s="5"/>
      <c r="E113" s="5"/>
      <c r="F113" s="34">
        <f>H113+NPV(FD,I113:INDEX(I113:DC113,PAL))</f>
        <v>0</v>
      </c>
      <c r="G113" s="34">
        <f>SUMIF($H$5:$DC$5,"&lt;="&amp;PAL,$H113:$DC113)</f>
        <v>0</v>
      </c>
      <c r="H113" s="65">
        <f t="shared" ref="H113:AM113" si="54">SUMPRODUCT($DG12:$DG20,H12:H20,1/($DG12:$DG20+100))+SUMPRODUCT($DG23:$DG31,H23:H31,1/($DG23:$DG31+100))+SUMPRODUCT($DG34:$DG42,H34:H42,1/($DG34:$DG42+100))+SUMPRODUCT($DG46:$DG54,H46:H54,1/($DG46:$DG54+100))+SUMPRODUCT($DG57:$DG65,H57:H65,1/($DG57:$DG65+100))+SUMPRODUCT($DG68:$DG76,H68:H76,1/($DG68:$DG76+100))+SUMPRODUCT($DG79:$DG87,H79:H87,1/($DG79:$DG87+100))</f>
        <v>0</v>
      </c>
      <c r="I113" s="65">
        <f t="shared" si="54"/>
        <v>0</v>
      </c>
      <c r="J113" s="65">
        <f t="shared" si="54"/>
        <v>0</v>
      </c>
      <c r="K113" s="65">
        <f t="shared" si="54"/>
        <v>0</v>
      </c>
      <c r="L113" s="65">
        <f t="shared" si="54"/>
        <v>0</v>
      </c>
      <c r="M113" s="65">
        <f t="shared" si="54"/>
        <v>0</v>
      </c>
      <c r="N113" s="65">
        <f t="shared" si="54"/>
        <v>0</v>
      </c>
      <c r="O113" s="65">
        <f t="shared" si="54"/>
        <v>0</v>
      </c>
      <c r="P113" s="65">
        <f t="shared" si="54"/>
        <v>0</v>
      </c>
      <c r="Q113" s="65">
        <f t="shared" si="54"/>
        <v>0</v>
      </c>
      <c r="R113" s="65">
        <f t="shared" si="54"/>
        <v>0</v>
      </c>
      <c r="S113" s="65">
        <f t="shared" si="54"/>
        <v>0</v>
      </c>
      <c r="T113" s="65">
        <f t="shared" si="54"/>
        <v>0</v>
      </c>
      <c r="U113" s="65">
        <f t="shared" si="54"/>
        <v>0</v>
      </c>
      <c r="V113" s="65">
        <f t="shared" si="54"/>
        <v>0</v>
      </c>
      <c r="W113" s="65">
        <f t="shared" si="54"/>
        <v>0</v>
      </c>
      <c r="X113" s="65">
        <f t="shared" si="54"/>
        <v>0</v>
      </c>
      <c r="Y113" s="65">
        <f t="shared" si="54"/>
        <v>0</v>
      </c>
      <c r="Z113" s="65">
        <f t="shared" si="54"/>
        <v>0</v>
      </c>
      <c r="AA113" s="65">
        <f t="shared" si="54"/>
        <v>0</v>
      </c>
      <c r="AB113" s="65">
        <f t="shared" si="54"/>
        <v>0</v>
      </c>
      <c r="AC113" s="65">
        <f t="shared" si="54"/>
        <v>0</v>
      </c>
      <c r="AD113" s="65">
        <f t="shared" si="54"/>
        <v>0</v>
      </c>
      <c r="AE113" s="65">
        <f t="shared" si="54"/>
        <v>0</v>
      </c>
      <c r="AF113" s="65">
        <f t="shared" si="54"/>
        <v>0</v>
      </c>
      <c r="AG113" s="65">
        <f t="shared" si="54"/>
        <v>0</v>
      </c>
      <c r="AH113" s="65">
        <f t="shared" si="54"/>
        <v>0</v>
      </c>
      <c r="AI113" s="65">
        <f t="shared" si="54"/>
        <v>0</v>
      </c>
      <c r="AJ113" s="65">
        <f t="shared" si="54"/>
        <v>0</v>
      </c>
      <c r="AK113" s="65">
        <f t="shared" si="54"/>
        <v>0</v>
      </c>
      <c r="AL113" s="65">
        <f t="shared" si="54"/>
        <v>0</v>
      </c>
      <c r="AM113" s="65">
        <f t="shared" si="54"/>
        <v>0</v>
      </c>
      <c r="AN113" s="65">
        <f t="shared" ref="AN113:BS113" si="55">SUMPRODUCT($DG12:$DG20,AN12:AN20,1/($DG12:$DG20+100))+SUMPRODUCT($DG23:$DG31,AN23:AN31,1/($DG23:$DG31+100))+SUMPRODUCT($DG34:$DG42,AN34:AN42,1/($DG34:$DG42+100))+SUMPRODUCT($DG46:$DG54,AN46:AN54,1/($DG46:$DG54+100))+SUMPRODUCT($DG57:$DG65,AN57:AN65,1/($DG57:$DG65+100))+SUMPRODUCT($DG68:$DG76,AN68:AN76,1/($DG68:$DG76+100))+SUMPRODUCT($DG79:$DG87,AN79:AN87,1/($DG79:$DG87+100))</f>
        <v>0</v>
      </c>
      <c r="AO113" s="65">
        <f t="shared" si="55"/>
        <v>0</v>
      </c>
      <c r="AP113" s="65">
        <f t="shared" si="55"/>
        <v>0</v>
      </c>
      <c r="AQ113" s="65">
        <f t="shared" si="55"/>
        <v>0</v>
      </c>
      <c r="AR113" s="65">
        <f t="shared" si="55"/>
        <v>0</v>
      </c>
      <c r="AS113" s="65">
        <f t="shared" si="55"/>
        <v>0</v>
      </c>
      <c r="AT113" s="65">
        <f t="shared" si="55"/>
        <v>0</v>
      </c>
      <c r="AU113" s="65">
        <f t="shared" si="55"/>
        <v>0</v>
      </c>
      <c r="AV113" s="65">
        <f t="shared" si="55"/>
        <v>0</v>
      </c>
      <c r="AW113" s="65">
        <f t="shared" si="55"/>
        <v>0</v>
      </c>
      <c r="AX113" s="65">
        <f t="shared" si="55"/>
        <v>0</v>
      </c>
      <c r="AY113" s="65">
        <f t="shared" si="55"/>
        <v>0</v>
      </c>
      <c r="AZ113" s="65">
        <f t="shared" si="55"/>
        <v>0</v>
      </c>
      <c r="BA113" s="65">
        <f t="shared" si="55"/>
        <v>0</v>
      </c>
      <c r="BB113" s="65">
        <f t="shared" si="55"/>
        <v>0</v>
      </c>
      <c r="BC113" s="65">
        <f t="shared" si="55"/>
        <v>0</v>
      </c>
      <c r="BD113" s="65">
        <f t="shared" si="55"/>
        <v>0</v>
      </c>
      <c r="BE113" s="65">
        <f t="shared" si="55"/>
        <v>0</v>
      </c>
      <c r="BF113" s="65">
        <f t="shared" si="55"/>
        <v>0</v>
      </c>
      <c r="BG113" s="65">
        <f t="shared" si="55"/>
        <v>0</v>
      </c>
      <c r="BH113" s="65">
        <f t="shared" si="55"/>
        <v>0</v>
      </c>
      <c r="BI113" s="65">
        <f t="shared" si="55"/>
        <v>0</v>
      </c>
      <c r="BJ113" s="65">
        <f t="shared" si="55"/>
        <v>0</v>
      </c>
      <c r="BK113" s="65">
        <f t="shared" si="55"/>
        <v>0</v>
      </c>
      <c r="BL113" s="65">
        <f t="shared" si="55"/>
        <v>0</v>
      </c>
      <c r="BM113" s="65">
        <f t="shared" si="55"/>
        <v>0</v>
      </c>
      <c r="BN113" s="65">
        <f t="shared" si="55"/>
        <v>0</v>
      </c>
      <c r="BO113" s="65">
        <f t="shared" si="55"/>
        <v>0</v>
      </c>
      <c r="BP113" s="65">
        <f t="shared" si="55"/>
        <v>0</v>
      </c>
      <c r="BQ113" s="65">
        <f t="shared" si="55"/>
        <v>0</v>
      </c>
      <c r="BR113" s="65">
        <f t="shared" si="55"/>
        <v>0</v>
      </c>
      <c r="BS113" s="65">
        <f t="shared" si="55"/>
        <v>0</v>
      </c>
      <c r="BT113" s="65">
        <f t="shared" ref="BT113:DC113" si="56">SUMPRODUCT($DG12:$DG20,BT12:BT20,1/($DG12:$DG20+100))+SUMPRODUCT($DG23:$DG31,BT23:BT31,1/($DG23:$DG31+100))+SUMPRODUCT($DG34:$DG42,BT34:BT42,1/($DG34:$DG42+100))+SUMPRODUCT($DG46:$DG54,BT46:BT54,1/($DG46:$DG54+100))+SUMPRODUCT($DG57:$DG65,BT57:BT65,1/($DG57:$DG65+100))+SUMPRODUCT($DG68:$DG76,BT68:BT76,1/($DG68:$DG76+100))+SUMPRODUCT($DG79:$DG87,BT79:BT87,1/($DG79:$DG87+100))</f>
        <v>0</v>
      </c>
      <c r="BU113" s="65">
        <f t="shared" si="56"/>
        <v>0</v>
      </c>
      <c r="BV113" s="65">
        <f t="shared" si="56"/>
        <v>0</v>
      </c>
      <c r="BW113" s="65">
        <f t="shared" si="56"/>
        <v>0</v>
      </c>
      <c r="BX113" s="65">
        <f t="shared" si="56"/>
        <v>0</v>
      </c>
      <c r="BY113" s="65">
        <f t="shared" si="56"/>
        <v>0</v>
      </c>
      <c r="BZ113" s="65">
        <f t="shared" si="56"/>
        <v>0</v>
      </c>
      <c r="CA113" s="65">
        <f t="shared" si="56"/>
        <v>0</v>
      </c>
      <c r="CB113" s="65">
        <f t="shared" si="56"/>
        <v>0</v>
      </c>
      <c r="CC113" s="65">
        <f t="shared" si="56"/>
        <v>0</v>
      </c>
      <c r="CD113" s="65">
        <f t="shared" si="56"/>
        <v>0</v>
      </c>
      <c r="CE113" s="65">
        <f t="shared" si="56"/>
        <v>0</v>
      </c>
      <c r="CF113" s="65">
        <f t="shared" si="56"/>
        <v>0</v>
      </c>
      <c r="CG113" s="65">
        <f t="shared" si="56"/>
        <v>0</v>
      </c>
      <c r="CH113" s="65">
        <f t="shared" si="56"/>
        <v>0</v>
      </c>
      <c r="CI113" s="65">
        <f t="shared" si="56"/>
        <v>0</v>
      </c>
      <c r="CJ113" s="65">
        <f t="shared" si="56"/>
        <v>0</v>
      </c>
      <c r="CK113" s="65">
        <f t="shared" si="56"/>
        <v>0</v>
      </c>
      <c r="CL113" s="65">
        <f t="shared" si="56"/>
        <v>0</v>
      </c>
      <c r="CM113" s="65">
        <f t="shared" si="56"/>
        <v>0</v>
      </c>
      <c r="CN113" s="65">
        <f t="shared" si="56"/>
        <v>0</v>
      </c>
      <c r="CO113" s="65">
        <f t="shared" si="56"/>
        <v>0</v>
      </c>
      <c r="CP113" s="65">
        <f t="shared" si="56"/>
        <v>0</v>
      </c>
      <c r="CQ113" s="65">
        <f t="shared" si="56"/>
        <v>0</v>
      </c>
      <c r="CR113" s="65">
        <f t="shared" si="56"/>
        <v>0</v>
      </c>
      <c r="CS113" s="65">
        <f t="shared" si="56"/>
        <v>0</v>
      </c>
      <c r="CT113" s="65">
        <f t="shared" si="56"/>
        <v>0</v>
      </c>
      <c r="CU113" s="65">
        <f t="shared" si="56"/>
        <v>0</v>
      </c>
      <c r="CV113" s="65">
        <f t="shared" si="56"/>
        <v>0</v>
      </c>
      <c r="CW113" s="65">
        <f t="shared" si="56"/>
        <v>0</v>
      </c>
      <c r="CX113" s="65">
        <f t="shared" si="56"/>
        <v>0</v>
      </c>
      <c r="CY113" s="65">
        <f t="shared" si="56"/>
        <v>0</v>
      </c>
      <c r="CZ113" s="65">
        <f t="shared" si="56"/>
        <v>0</v>
      </c>
      <c r="DA113" s="65">
        <f t="shared" si="56"/>
        <v>0</v>
      </c>
      <c r="DB113" s="65">
        <f t="shared" si="56"/>
        <v>0</v>
      </c>
      <c r="DC113" s="65">
        <f t="shared" si="56"/>
        <v>0</v>
      </c>
      <c r="DF113" s="45">
        <f t="shared" si="40"/>
        <v>0</v>
      </c>
    </row>
    <row r="114" spans="1:110" ht="15" customHeight="1">
      <c r="A114" s="123">
        <v>104</v>
      </c>
      <c r="B114" s="5" t="s">
        <v>151</v>
      </c>
      <c r="C114" s="24" t="s">
        <v>200</v>
      </c>
      <c r="D114" s="5"/>
      <c r="E114" s="5"/>
      <c r="F114" s="34">
        <f>H114+NPV(FD,I114:INDEX(I114:DC114,PAL))</f>
        <v>0</v>
      </c>
      <c r="G114" s="34">
        <f>SUMIF($H$5:$DC$5,"&lt;="&amp;PAL,$H114:$DC114)</f>
        <v>0</v>
      </c>
      <c r="H114" s="65">
        <f t="shared" ref="H114:AM114" si="57">SUMPRODUCT($DG90:$DG99,H90:H99,1/($DG90:$DG99+100))</f>
        <v>0</v>
      </c>
      <c r="I114" s="65">
        <f t="shared" si="57"/>
        <v>0</v>
      </c>
      <c r="J114" s="65">
        <f t="shared" si="57"/>
        <v>0</v>
      </c>
      <c r="K114" s="65">
        <f t="shared" si="57"/>
        <v>0</v>
      </c>
      <c r="L114" s="65">
        <f t="shared" si="57"/>
        <v>0</v>
      </c>
      <c r="M114" s="65">
        <f t="shared" si="57"/>
        <v>0</v>
      </c>
      <c r="N114" s="65">
        <f t="shared" si="57"/>
        <v>0</v>
      </c>
      <c r="O114" s="65">
        <f t="shared" si="57"/>
        <v>0</v>
      </c>
      <c r="P114" s="65">
        <f t="shared" si="57"/>
        <v>0</v>
      </c>
      <c r="Q114" s="65">
        <f t="shared" si="57"/>
        <v>0</v>
      </c>
      <c r="R114" s="65">
        <f t="shared" si="57"/>
        <v>0</v>
      </c>
      <c r="S114" s="65">
        <f t="shared" si="57"/>
        <v>0</v>
      </c>
      <c r="T114" s="65">
        <f t="shared" si="57"/>
        <v>0</v>
      </c>
      <c r="U114" s="65">
        <f t="shared" si="57"/>
        <v>0</v>
      </c>
      <c r="V114" s="65">
        <f t="shared" si="57"/>
        <v>0</v>
      </c>
      <c r="W114" s="65">
        <f t="shared" si="57"/>
        <v>0</v>
      </c>
      <c r="X114" s="65">
        <f t="shared" si="57"/>
        <v>0</v>
      </c>
      <c r="Y114" s="65">
        <f t="shared" si="57"/>
        <v>0</v>
      </c>
      <c r="Z114" s="65">
        <f t="shared" si="57"/>
        <v>0</v>
      </c>
      <c r="AA114" s="65">
        <f t="shared" si="57"/>
        <v>0</v>
      </c>
      <c r="AB114" s="65">
        <f t="shared" si="57"/>
        <v>0</v>
      </c>
      <c r="AC114" s="65">
        <f t="shared" si="57"/>
        <v>0</v>
      </c>
      <c r="AD114" s="65">
        <f t="shared" si="57"/>
        <v>0</v>
      </c>
      <c r="AE114" s="65">
        <f t="shared" si="57"/>
        <v>0</v>
      </c>
      <c r="AF114" s="65">
        <f t="shared" si="57"/>
        <v>0</v>
      </c>
      <c r="AG114" s="65">
        <f t="shared" si="57"/>
        <v>0</v>
      </c>
      <c r="AH114" s="65">
        <f t="shared" si="57"/>
        <v>0</v>
      </c>
      <c r="AI114" s="65">
        <f t="shared" si="57"/>
        <v>0</v>
      </c>
      <c r="AJ114" s="65">
        <f t="shared" si="57"/>
        <v>0</v>
      </c>
      <c r="AK114" s="65">
        <f t="shared" si="57"/>
        <v>0</v>
      </c>
      <c r="AL114" s="65">
        <f t="shared" si="57"/>
        <v>0</v>
      </c>
      <c r="AM114" s="65">
        <f t="shared" si="57"/>
        <v>0</v>
      </c>
      <c r="AN114" s="65">
        <f t="shared" ref="AN114:BS114" si="58">SUMPRODUCT($DG90:$DG99,AN90:AN99,1/($DG90:$DG99+100))</f>
        <v>0</v>
      </c>
      <c r="AO114" s="65">
        <f t="shared" si="58"/>
        <v>0</v>
      </c>
      <c r="AP114" s="65">
        <f t="shared" si="58"/>
        <v>0</v>
      </c>
      <c r="AQ114" s="65">
        <f t="shared" si="58"/>
        <v>0</v>
      </c>
      <c r="AR114" s="65">
        <f t="shared" si="58"/>
        <v>0</v>
      </c>
      <c r="AS114" s="65">
        <f t="shared" si="58"/>
        <v>0</v>
      </c>
      <c r="AT114" s="65">
        <f t="shared" si="58"/>
        <v>0</v>
      </c>
      <c r="AU114" s="65">
        <f t="shared" si="58"/>
        <v>0</v>
      </c>
      <c r="AV114" s="65">
        <f t="shared" si="58"/>
        <v>0</v>
      </c>
      <c r="AW114" s="65">
        <f t="shared" si="58"/>
        <v>0</v>
      </c>
      <c r="AX114" s="65">
        <f t="shared" si="58"/>
        <v>0</v>
      </c>
      <c r="AY114" s="65">
        <f t="shared" si="58"/>
        <v>0</v>
      </c>
      <c r="AZ114" s="65">
        <f t="shared" si="58"/>
        <v>0</v>
      </c>
      <c r="BA114" s="65">
        <f t="shared" si="58"/>
        <v>0</v>
      </c>
      <c r="BB114" s="65">
        <f t="shared" si="58"/>
        <v>0</v>
      </c>
      <c r="BC114" s="65">
        <f t="shared" si="58"/>
        <v>0</v>
      </c>
      <c r="BD114" s="65">
        <f t="shared" si="58"/>
        <v>0</v>
      </c>
      <c r="BE114" s="65">
        <f t="shared" si="58"/>
        <v>0</v>
      </c>
      <c r="BF114" s="65">
        <f t="shared" si="58"/>
        <v>0</v>
      </c>
      <c r="BG114" s="65">
        <f t="shared" si="58"/>
        <v>0</v>
      </c>
      <c r="BH114" s="65">
        <f t="shared" si="58"/>
        <v>0</v>
      </c>
      <c r="BI114" s="65">
        <f t="shared" si="58"/>
        <v>0</v>
      </c>
      <c r="BJ114" s="65">
        <f t="shared" si="58"/>
        <v>0</v>
      </c>
      <c r="BK114" s="65">
        <f t="shared" si="58"/>
        <v>0</v>
      </c>
      <c r="BL114" s="65">
        <f t="shared" si="58"/>
        <v>0</v>
      </c>
      <c r="BM114" s="65">
        <f t="shared" si="58"/>
        <v>0</v>
      </c>
      <c r="BN114" s="65">
        <f t="shared" si="58"/>
        <v>0</v>
      </c>
      <c r="BO114" s="65">
        <f t="shared" si="58"/>
        <v>0</v>
      </c>
      <c r="BP114" s="65">
        <f t="shared" si="58"/>
        <v>0</v>
      </c>
      <c r="BQ114" s="65">
        <f t="shared" si="58"/>
        <v>0</v>
      </c>
      <c r="BR114" s="65">
        <f t="shared" si="58"/>
        <v>0</v>
      </c>
      <c r="BS114" s="65">
        <f t="shared" si="58"/>
        <v>0</v>
      </c>
      <c r="BT114" s="65">
        <f t="shared" ref="BT114:DC114" si="59">SUMPRODUCT($DG90:$DG99,BT90:BT99,1/($DG90:$DG99+100))</f>
        <v>0</v>
      </c>
      <c r="BU114" s="65">
        <f t="shared" si="59"/>
        <v>0</v>
      </c>
      <c r="BV114" s="65">
        <f t="shared" si="59"/>
        <v>0</v>
      </c>
      <c r="BW114" s="65">
        <f t="shared" si="59"/>
        <v>0</v>
      </c>
      <c r="BX114" s="65">
        <f t="shared" si="59"/>
        <v>0</v>
      </c>
      <c r="BY114" s="65">
        <f t="shared" si="59"/>
        <v>0</v>
      </c>
      <c r="BZ114" s="65">
        <f t="shared" si="59"/>
        <v>0</v>
      </c>
      <c r="CA114" s="65">
        <f t="shared" si="59"/>
        <v>0</v>
      </c>
      <c r="CB114" s="65">
        <f t="shared" si="59"/>
        <v>0</v>
      </c>
      <c r="CC114" s="65">
        <f t="shared" si="59"/>
        <v>0</v>
      </c>
      <c r="CD114" s="65">
        <f t="shared" si="59"/>
        <v>0</v>
      </c>
      <c r="CE114" s="65">
        <f t="shared" si="59"/>
        <v>0</v>
      </c>
      <c r="CF114" s="65">
        <f t="shared" si="59"/>
        <v>0</v>
      </c>
      <c r="CG114" s="65">
        <f t="shared" si="59"/>
        <v>0</v>
      </c>
      <c r="CH114" s="65">
        <f t="shared" si="59"/>
        <v>0</v>
      </c>
      <c r="CI114" s="65">
        <f t="shared" si="59"/>
        <v>0</v>
      </c>
      <c r="CJ114" s="65">
        <f t="shared" si="59"/>
        <v>0</v>
      </c>
      <c r="CK114" s="65">
        <f t="shared" si="59"/>
        <v>0</v>
      </c>
      <c r="CL114" s="65">
        <f t="shared" si="59"/>
        <v>0</v>
      </c>
      <c r="CM114" s="65">
        <f t="shared" si="59"/>
        <v>0</v>
      </c>
      <c r="CN114" s="65">
        <f t="shared" si="59"/>
        <v>0</v>
      </c>
      <c r="CO114" s="65">
        <f t="shared" si="59"/>
        <v>0</v>
      </c>
      <c r="CP114" s="65">
        <f t="shared" si="59"/>
        <v>0</v>
      </c>
      <c r="CQ114" s="65">
        <f t="shared" si="59"/>
        <v>0</v>
      </c>
      <c r="CR114" s="65">
        <f t="shared" si="59"/>
        <v>0</v>
      </c>
      <c r="CS114" s="65">
        <f t="shared" si="59"/>
        <v>0</v>
      </c>
      <c r="CT114" s="65">
        <f t="shared" si="59"/>
        <v>0</v>
      </c>
      <c r="CU114" s="65">
        <f t="shared" si="59"/>
        <v>0</v>
      </c>
      <c r="CV114" s="65">
        <f t="shared" si="59"/>
        <v>0</v>
      </c>
      <c r="CW114" s="65">
        <f t="shared" si="59"/>
        <v>0</v>
      </c>
      <c r="CX114" s="65">
        <f t="shared" si="59"/>
        <v>0</v>
      </c>
      <c r="CY114" s="65">
        <f t="shared" si="59"/>
        <v>0</v>
      </c>
      <c r="CZ114" s="65">
        <f t="shared" si="59"/>
        <v>0</v>
      </c>
      <c r="DA114" s="65">
        <f t="shared" si="59"/>
        <v>0</v>
      </c>
      <c r="DB114" s="65">
        <f t="shared" si="59"/>
        <v>0</v>
      </c>
      <c r="DC114" s="65">
        <f t="shared" si="59"/>
        <v>0</v>
      </c>
      <c r="DD114" s="64"/>
      <c r="DF114" s="45">
        <f t="shared" si="40"/>
        <v>0</v>
      </c>
    </row>
    <row r="115" spans="1:110" ht="15" customHeight="1">
      <c r="A115" s="123">
        <v>105</v>
      </c>
      <c r="B115" s="5" t="s">
        <v>198</v>
      </c>
      <c r="C115" s="24" t="s">
        <v>11</v>
      </c>
      <c r="D115" s="24"/>
      <c r="E115" s="5"/>
      <c r="F115" s="34">
        <f>H115+NPV(FD,I115:INDEX(I115:DC115,PAL))</f>
        <v>0</v>
      </c>
      <c r="G115" s="34">
        <f>SUMIF($H$5:$DC$5,"&lt;="&amp;PAL,$H115:$DC115)</f>
        <v>0</v>
      </c>
      <c r="H115" s="65">
        <f>SUMPRODUCT($DG101:$DG110,H101:H110,1/($DG101:$DG110+100))</f>
        <v>0</v>
      </c>
      <c r="I115" s="65">
        <f t="shared" ref="I115:BT115" si="60">SUMPRODUCT($DG101:$DG110,I101:I110,1/($DG101:$DG110+100))</f>
        <v>0</v>
      </c>
      <c r="J115" s="65">
        <f t="shared" si="60"/>
        <v>0</v>
      </c>
      <c r="K115" s="65">
        <f t="shared" si="60"/>
        <v>0</v>
      </c>
      <c r="L115" s="65">
        <f t="shared" si="60"/>
        <v>0</v>
      </c>
      <c r="M115" s="65">
        <f t="shared" si="60"/>
        <v>0</v>
      </c>
      <c r="N115" s="65">
        <f t="shared" si="60"/>
        <v>0</v>
      </c>
      <c r="O115" s="65">
        <f t="shared" si="60"/>
        <v>0</v>
      </c>
      <c r="P115" s="65">
        <f t="shared" si="60"/>
        <v>0</v>
      </c>
      <c r="Q115" s="65">
        <f t="shared" si="60"/>
        <v>0</v>
      </c>
      <c r="R115" s="65">
        <f t="shared" si="60"/>
        <v>0</v>
      </c>
      <c r="S115" s="65">
        <f t="shared" si="60"/>
        <v>0</v>
      </c>
      <c r="T115" s="65">
        <f t="shared" si="60"/>
        <v>0</v>
      </c>
      <c r="U115" s="65">
        <f t="shared" si="60"/>
        <v>0</v>
      </c>
      <c r="V115" s="65">
        <f t="shared" si="60"/>
        <v>0</v>
      </c>
      <c r="W115" s="65">
        <f t="shared" si="60"/>
        <v>0</v>
      </c>
      <c r="X115" s="65">
        <f t="shared" si="60"/>
        <v>0</v>
      </c>
      <c r="Y115" s="65">
        <f t="shared" si="60"/>
        <v>0</v>
      </c>
      <c r="Z115" s="65">
        <f t="shared" si="60"/>
        <v>0</v>
      </c>
      <c r="AA115" s="65">
        <f t="shared" si="60"/>
        <v>0</v>
      </c>
      <c r="AB115" s="65">
        <f t="shared" si="60"/>
        <v>0</v>
      </c>
      <c r="AC115" s="65">
        <f t="shared" si="60"/>
        <v>0</v>
      </c>
      <c r="AD115" s="65">
        <f t="shared" si="60"/>
        <v>0</v>
      </c>
      <c r="AE115" s="65">
        <f t="shared" si="60"/>
        <v>0</v>
      </c>
      <c r="AF115" s="65">
        <f t="shared" si="60"/>
        <v>0</v>
      </c>
      <c r="AG115" s="65">
        <f t="shared" si="60"/>
        <v>0</v>
      </c>
      <c r="AH115" s="65">
        <f t="shared" si="60"/>
        <v>0</v>
      </c>
      <c r="AI115" s="65">
        <f t="shared" si="60"/>
        <v>0</v>
      </c>
      <c r="AJ115" s="65">
        <f t="shared" si="60"/>
        <v>0</v>
      </c>
      <c r="AK115" s="65">
        <f t="shared" si="60"/>
        <v>0</v>
      </c>
      <c r="AL115" s="65">
        <f t="shared" si="60"/>
        <v>0</v>
      </c>
      <c r="AM115" s="65">
        <f t="shared" si="60"/>
        <v>0</v>
      </c>
      <c r="AN115" s="65">
        <f t="shared" si="60"/>
        <v>0</v>
      </c>
      <c r="AO115" s="65">
        <f t="shared" si="60"/>
        <v>0</v>
      </c>
      <c r="AP115" s="65">
        <f t="shared" si="60"/>
        <v>0</v>
      </c>
      <c r="AQ115" s="65">
        <f t="shared" si="60"/>
        <v>0</v>
      </c>
      <c r="AR115" s="65">
        <f t="shared" si="60"/>
        <v>0</v>
      </c>
      <c r="AS115" s="65">
        <f t="shared" si="60"/>
        <v>0</v>
      </c>
      <c r="AT115" s="65">
        <f t="shared" si="60"/>
        <v>0</v>
      </c>
      <c r="AU115" s="65">
        <f t="shared" si="60"/>
        <v>0</v>
      </c>
      <c r="AV115" s="65">
        <f t="shared" si="60"/>
        <v>0</v>
      </c>
      <c r="AW115" s="65">
        <f t="shared" si="60"/>
        <v>0</v>
      </c>
      <c r="AX115" s="65">
        <f t="shared" si="60"/>
        <v>0</v>
      </c>
      <c r="AY115" s="65">
        <f t="shared" si="60"/>
        <v>0</v>
      </c>
      <c r="AZ115" s="65">
        <f t="shared" si="60"/>
        <v>0</v>
      </c>
      <c r="BA115" s="65">
        <f t="shared" si="60"/>
        <v>0</v>
      </c>
      <c r="BB115" s="65">
        <f t="shared" si="60"/>
        <v>0</v>
      </c>
      <c r="BC115" s="65">
        <f t="shared" si="60"/>
        <v>0</v>
      </c>
      <c r="BD115" s="65">
        <f t="shared" si="60"/>
        <v>0</v>
      </c>
      <c r="BE115" s="65">
        <f t="shared" si="60"/>
        <v>0</v>
      </c>
      <c r="BF115" s="65">
        <f t="shared" si="60"/>
        <v>0</v>
      </c>
      <c r="BG115" s="65">
        <f t="shared" si="60"/>
        <v>0</v>
      </c>
      <c r="BH115" s="65">
        <f t="shared" si="60"/>
        <v>0</v>
      </c>
      <c r="BI115" s="65">
        <f t="shared" si="60"/>
        <v>0</v>
      </c>
      <c r="BJ115" s="65">
        <f t="shared" si="60"/>
        <v>0</v>
      </c>
      <c r="BK115" s="65">
        <f t="shared" si="60"/>
        <v>0</v>
      </c>
      <c r="BL115" s="65">
        <f t="shared" si="60"/>
        <v>0</v>
      </c>
      <c r="BM115" s="65">
        <f t="shared" si="60"/>
        <v>0</v>
      </c>
      <c r="BN115" s="65">
        <f t="shared" si="60"/>
        <v>0</v>
      </c>
      <c r="BO115" s="65">
        <f t="shared" si="60"/>
        <v>0</v>
      </c>
      <c r="BP115" s="65">
        <f t="shared" si="60"/>
        <v>0</v>
      </c>
      <c r="BQ115" s="65">
        <f t="shared" si="60"/>
        <v>0</v>
      </c>
      <c r="BR115" s="65">
        <f t="shared" si="60"/>
        <v>0</v>
      </c>
      <c r="BS115" s="65">
        <f t="shared" si="60"/>
        <v>0</v>
      </c>
      <c r="BT115" s="65">
        <f t="shared" si="60"/>
        <v>0</v>
      </c>
      <c r="BU115" s="65">
        <f t="shared" ref="BU115:DC115" si="61">SUMPRODUCT($DG101:$DG110,BU101:BU110,1/($DG101:$DG110+100))</f>
        <v>0</v>
      </c>
      <c r="BV115" s="65">
        <f t="shared" si="61"/>
        <v>0</v>
      </c>
      <c r="BW115" s="65">
        <f t="shared" si="61"/>
        <v>0</v>
      </c>
      <c r="BX115" s="65">
        <f t="shared" si="61"/>
        <v>0</v>
      </c>
      <c r="BY115" s="65">
        <f t="shared" si="61"/>
        <v>0</v>
      </c>
      <c r="BZ115" s="65">
        <f t="shared" si="61"/>
        <v>0</v>
      </c>
      <c r="CA115" s="65">
        <f t="shared" si="61"/>
        <v>0</v>
      </c>
      <c r="CB115" s="65">
        <f t="shared" si="61"/>
        <v>0</v>
      </c>
      <c r="CC115" s="65">
        <f t="shared" si="61"/>
        <v>0</v>
      </c>
      <c r="CD115" s="65">
        <f t="shared" si="61"/>
        <v>0</v>
      </c>
      <c r="CE115" s="65">
        <f t="shared" si="61"/>
        <v>0</v>
      </c>
      <c r="CF115" s="65">
        <f t="shared" si="61"/>
        <v>0</v>
      </c>
      <c r="CG115" s="65">
        <f t="shared" si="61"/>
        <v>0</v>
      </c>
      <c r="CH115" s="65">
        <f t="shared" si="61"/>
        <v>0</v>
      </c>
      <c r="CI115" s="65">
        <f t="shared" si="61"/>
        <v>0</v>
      </c>
      <c r="CJ115" s="65">
        <f t="shared" si="61"/>
        <v>0</v>
      </c>
      <c r="CK115" s="65">
        <f t="shared" si="61"/>
        <v>0</v>
      </c>
      <c r="CL115" s="65">
        <f t="shared" si="61"/>
        <v>0</v>
      </c>
      <c r="CM115" s="65">
        <f t="shared" si="61"/>
        <v>0</v>
      </c>
      <c r="CN115" s="65">
        <f t="shared" si="61"/>
        <v>0</v>
      </c>
      <c r="CO115" s="65">
        <f t="shared" si="61"/>
        <v>0</v>
      </c>
      <c r="CP115" s="65">
        <f t="shared" si="61"/>
        <v>0</v>
      </c>
      <c r="CQ115" s="65">
        <f t="shared" si="61"/>
        <v>0</v>
      </c>
      <c r="CR115" s="65">
        <f t="shared" si="61"/>
        <v>0</v>
      </c>
      <c r="CS115" s="65">
        <f t="shared" si="61"/>
        <v>0</v>
      </c>
      <c r="CT115" s="65">
        <f t="shared" si="61"/>
        <v>0</v>
      </c>
      <c r="CU115" s="65">
        <f t="shared" si="61"/>
        <v>0</v>
      </c>
      <c r="CV115" s="65">
        <f t="shared" si="61"/>
        <v>0</v>
      </c>
      <c r="CW115" s="65">
        <f t="shared" si="61"/>
        <v>0</v>
      </c>
      <c r="CX115" s="65">
        <f t="shared" si="61"/>
        <v>0</v>
      </c>
      <c r="CY115" s="65">
        <f t="shared" si="61"/>
        <v>0</v>
      </c>
      <c r="CZ115" s="65">
        <f t="shared" si="61"/>
        <v>0</v>
      </c>
      <c r="DA115" s="65">
        <f t="shared" si="61"/>
        <v>0</v>
      </c>
      <c r="DB115" s="65">
        <f t="shared" si="61"/>
        <v>0</v>
      </c>
      <c r="DC115" s="65">
        <f t="shared" si="61"/>
        <v>0</v>
      </c>
      <c r="DE115" s="45">
        <f>COUNTBLANK(H115:DC115)</f>
        <v>0</v>
      </c>
      <c r="DF115" s="45">
        <f t="shared" si="40"/>
        <v>0</v>
      </c>
    </row>
    <row r="116" spans="1:110" ht="31.5" customHeight="1">
      <c r="A116" s="123">
        <v>106</v>
      </c>
      <c r="B116" s="5" t="s">
        <v>26</v>
      </c>
      <c r="C116" s="182" t="str">
        <f>CONCATENATE("SIEKIAMAS REZULTATAS: ",IF(Result=0,"",Result),", matavimo vienetas: ",IF(Result_mat=0,"",Result_mat))</f>
        <v>SIEKIAMAS REZULTATAS: Žuvusių ir (ar) sunkiai sužeistų pervažų naudotojų skaičius, matavimo vienetas: asmenys</v>
      </c>
      <c r="D116" s="24"/>
      <c r="E116" s="5"/>
      <c r="F116" s="34">
        <f>H116+NPV(FD,I116:INDEX(I116:DC116,PAL))</f>
        <v>0</v>
      </c>
      <c r="G116" s="34">
        <f>SUMIF($H$5:$DC$5,"&lt;="&amp;PAL,$H116:$DC116)</f>
        <v>0</v>
      </c>
      <c r="H116" s="37">
        <v>0</v>
      </c>
      <c r="I116" s="37">
        <v>0</v>
      </c>
      <c r="J116" s="37">
        <v>0</v>
      </c>
      <c r="K116" s="37">
        <v>0</v>
      </c>
      <c r="L116" s="37">
        <v>0</v>
      </c>
      <c r="M116" s="37">
        <v>0</v>
      </c>
      <c r="N116" s="37">
        <v>0</v>
      </c>
      <c r="O116" s="37">
        <v>0</v>
      </c>
      <c r="P116" s="37">
        <v>0</v>
      </c>
      <c r="Q116" s="37">
        <v>0</v>
      </c>
      <c r="R116" s="37">
        <v>0</v>
      </c>
      <c r="S116" s="37">
        <v>0</v>
      </c>
      <c r="T116" s="37">
        <v>0</v>
      </c>
      <c r="U116" s="37">
        <v>0</v>
      </c>
      <c r="V116" s="37">
        <v>0</v>
      </c>
      <c r="W116" s="37">
        <v>0</v>
      </c>
      <c r="X116" s="37">
        <v>0</v>
      </c>
      <c r="Y116" s="37">
        <v>0</v>
      </c>
      <c r="Z116" s="37">
        <v>0</v>
      </c>
      <c r="AA116" s="37">
        <v>0</v>
      </c>
      <c r="AB116" s="37">
        <v>0</v>
      </c>
      <c r="AC116" s="37">
        <v>0</v>
      </c>
      <c r="AD116" s="37">
        <v>0</v>
      </c>
      <c r="AE116" s="37">
        <v>0</v>
      </c>
      <c r="AF116" s="37">
        <v>0</v>
      </c>
      <c r="AG116" s="37">
        <v>0</v>
      </c>
      <c r="AH116" s="37">
        <v>0</v>
      </c>
      <c r="AI116" s="37">
        <v>0</v>
      </c>
      <c r="AJ116" s="37">
        <v>0</v>
      </c>
      <c r="AK116" s="37">
        <v>0</v>
      </c>
      <c r="AL116" s="37">
        <v>0</v>
      </c>
      <c r="AM116" s="37">
        <v>0</v>
      </c>
      <c r="AN116" s="37">
        <v>0</v>
      </c>
      <c r="AO116" s="37">
        <v>0</v>
      </c>
      <c r="AP116" s="37">
        <v>0</v>
      </c>
      <c r="AQ116" s="37">
        <v>0</v>
      </c>
      <c r="AR116" s="37">
        <v>0</v>
      </c>
      <c r="AS116" s="37">
        <v>0</v>
      </c>
      <c r="AT116" s="37">
        <v>0</v>
      </c>
      <c r="AU116" s="37">
        <v>0</v>
      </c>
      <c r="AV116" s="37">
        <v>0</v>
      </c>
      <c r="AW116" s="37">
        <v>0</v>
      </c>
      <c r="AX116" s="37">
        <v>0</v>
      </c>
      <c r="AY116" s="37">
        <v>0</v>
      </c>
      <c r="AZ116" s="37">
        <v>0</v>
      </c>
      <c r="BA116" s="37">
        <v>0</v>
      </c>
      <c r="BB116" s="37">
        <v>0</v>
      </c>
      <c r="BC116" s="37">
        <v>0</v>
      </c>
      <c r="BD116" s="37">
        <v>0</v>
      </c>
      <c r="BE116" s="37">
        <v>0</v>
      </c>
      <c r="BF116" s="37">
        <v>0</v>
      </c>
      <c r="BG116" s="37">
        <v>0</v>
      </c>
      <c r="BH116" s="37">
        <v>0</v>
      </c>
      <c r="BI116" s="37">
        <v>0</v>
      </c>
      <c r="BJ116" s="37">
        <v>0</v>
      </c>
      <c r="BK116" s="37">
        <v>0</v>
      </c>
      <c r="BL116" s="37">
        <v>0</v>
      </c>
      <c r="BM116" s="37">
        <v>0</v>
      </c>
      <c r="BN116" s="37">
        <v>0</v>
      </c>
      <c r="BO116" s="37">
        <v>0</v>
      </c>
      <c r="BP116" s="37">
        <v>0</v>
      </c>
      <c r="BQ116" s="37">
        <v>0</v>
      </c>
      <c r="BR116" s="37">
        <v>0</v>
      </c>
      <c r="BS116" s="37">
        <v>0</v>
      </c>
      <c r="BT116" s="37">
        <v>0</v>
      </c>
      <c r="BU116" s="37">
        <v>0</v>
      </c>
      <c r="BV116" s="37">
        <v>0</v>
      </c>
      <c r="BW116" s="37">
        <v>0</v>
      </c>
      <c r="BX116" s="37">
        <v>0</v>
      </c>
      <c r="BY116" s="37">
        <v>0</v>
      </c>
      <c r="BZ116" s="37">
        <v>0</v>
      </c>
      <c r="CA116" s="37">
        <v>0</v>
      </c>
      <c r="CB116" s="37">
        <v>0</v>
      </c>
      <c r="CC116" s="37">
        <v>0</v>
      </c>
      <c r="CD116" s="37">
        <v>0</v>
      </c>
      <c r="CE116" s="37">
        <v>0</v>
      </c>
      <c r="CF116" s="37">
        <v>0</v>
      </c>
      <c r="CG116" s="37">
        <v>0</v>
      </c>
      <c r="CH116" s="37">
        <v>0</v>
      </c>
      <c r="CI116" s="37">
        <v>0</v>
      </c>
      <c r="CJ116" s="37">
        <v>0</v>
      </c>
      <c r="CK116" s="37">
        <v>0</v>
      </c>
      <c r="CL116" s="37">
        <v>0</v>
      </c>
      <c r="CM116" s="37">
        <v>0</v>
      </c>
      <c r="CN116" s="37">
        <v>0</v>
      </c>
      <c r="CO116" s="37">
        <v>0</v>
      </c>
      <c r="CP116" s="37">
        <v>0</v>
      </c>
      <c r="CQ116" s="37">
        <v>0</v>
      </c>
      <c r="CR116" s="37">
        <v>0</v>
      </c>
      <c r="CS116" s="37">
        <v>0</v>
      </c>
      <c r="CT116" s="37">
        <v>0</v>
      </c>
      <c r="CU116" s="37">
        <v>0</v>
      </c>
      <c r="CV116" s="37">
        <v>0</v>
      </c>
      <c r="CW116" s="37">
        <v>0</v>
      </c>
      <c r="CX116" s="37">
        <v>0</v>
      </c>
      <c r="CY116" s="37">
        <v>0</v>
      </c>
      <c r="CZ116" s="37">
        <v>0</v>
      </c>
      <c r="DA116" s="37">
        <v>0</v>
      </c>
      <c r="DB116" s="37">
        <v>0</v>
      </c>
      <c r="DC116" s="37">
        <v>0</v>
      </c>
      <c r="DE116" s="45">
        <f t="shared" si="47"/>
        <v>0</v>
      </c>
      <c r="DF116" s="45">
        <f t="shared" si="40"/>
        <v>0</v>
      </c>
    </row>
    <row r="117" spans="1:110" ht="14.4">
      <c r="A117" s="123">
        <v>107</v>
      </c>
      <c r="B117" s="5" t="s">
        <v>17</v>
      </c>
      <c r="C117" s="15" t="s">
        <v>270</v>
      </c>
      <c r="D117" s="24"/>
      <c r="E117" s="5"/>
      <c r="F117" s="11">
        <f>SUM(F118-F126)</f>
        <v>0</v>
      </c>
      <c r="G117" s="34">
        <f>SUMIF($H$5:$DC$5,"&lt;="&amp;PAL,$H117:$DC117)</f>
        <v>0</v>
      </c>
      <c r="H117" s="11">
        <f>SUM(H118-H126)</f>
        <v>0</v>
      </c>
      <c r="I117" s="11">
        <f t="shared" ref="I117:BT117" si="62">SUM(I118-I126)</f>
        <v>0</v>
      </c>
      <c r="J117" s="11">
        <f t="shared" si="62"/>
        <v>0</v>
      </c>
      <c r="K117" s="11">
        <f t="shared" si="62"/>
        <v>0</v>
      </c>
      <c r="L117" s="11">
        <f t="shared" si="62"/>
        <v>0</v>
      </c>
      <c r="M117" s="11">
        <f t="shared" si="62"/>
        <v>0</v>
      </c>
      <c r="N117" s="11">
        <f t="shared" si="62"/>
        <v>0</v>
      </c>
      <c r="O117" s="11">
        <f t="shared" si="62"/>
        <v>0</v>
      </c>
      <c r="P117" s="11">
        <f t="shared" si="62"/>
        <v>0</v>
      </c>
      <c r="Q117" s="11">
        <f t="shared" si="62"/>
        <v>0</v>
      </c>
      <c r="R117" s="11">
        <f t="shared" si="62"/>
        <v>0</v>
      </c>
      <c r="S117" s="11">
        <f t="shared" si="62"/>
        <v>0</v>
      </c>
      <c r="T117" s="11">
        <f t="shared" si="62"/>
        <v>0</v>
      </c>
      <c r="U117" s="11">
        <f t="shared" si="62"/>
        <v>0</v>
      </c>
      <c r="V117" s="11">
        <f t="shared" si="62"/>
        <v>0</v>
      </c>
      <c r="W117" s="11">
        <f t="shared" si="62"/>
        <v>0</v>
      </c>
      <c r="X117" s="11">
        <f t="shared" si="62"/>
        <v>0</v>
      </c>
      <c r="Y117" s="11">
        <f t="shared" si="62"/>
        <v>0</v>
      </c>
      <c r="Z117" s="11">
        <f t="shared" si="62"/>
        <v>0</v>
      </c>
      <c r="AA117" s="11">
        <f t="shared" si="62"/>
        <v>0</v>
      </c>
      <c r="AB117" s="11">
        <f t="shared" si="62"/>
        <v>0</v>
      </c>
      <c r="AC117" s="11">
        <f t="shared" si="62"/>
        <v>0</v>
      </c>
      <c r="AD117" s="11">
        <f t="shared" si="62"/>
        <v>0</v>
      </c>
      <c r="AE117" s="11">
        <f t="shared" si="62"/>
        <v>0</v>
      </c>
      <c r="AF117" s="11">
        <f t="shared" si="62"/>
        <v>0</v>
      </c>
      <c r="AG117" s="11">
        <f t="shared" si="62"/>
        <v>0</v>
      </c>
      <c r="AH117" s="11">
        <f t="shared" si="62"/>
        <v>0</v>
      </c>
      <c r="AI117" s="11">
        <f t="shared" si="62"/>
        <v>0</v>
      </c>
      <c r="AJ117" s="11">
        <f t="shared" si="62"/>
        <v>0</v>
      </c>
      <c r="AK117" s="11">
        <f t="shared" si="62"/>
        <v>0</v>
      </c>
      <c r="AL117" s="11">
        <f t="shared" si="62"/>
        <v>0</v>
      </c>
      <c r="AM117" s="11">
        <f t="shared" si="62"/>
        <v>0</v>
      </c>
      <c r="AN117" s="11">
        <f t="shared" si="62"/>
        <v>0</v>
      </c>
      <c r="AO117" s="11">
        <f t="shared" si="62"/>
        <v>0</v>
      </c>
      <c r="AP117" s="11">
        <f t="shared" si="62"/>
        <v>0</v>
      </c>
      <c r="AQ117" s="11">
        <f t="shared" si="62"/>
        <v>0</v>
      </c>
      <c r="AR117" s="11">
        <f t="shared" si="62"/>
        <v>0</v>
      </c>
      <c r="AS117" s="11">
        <f t="shared" si="62"/>
        <v>0</v>
      </c>
      <c r="AT117" s="11">
        <f t="shared" si="62"/>
        <v>0</v>
      </c>
      <c r="AU117" s="11">
        <f t="shared" si="62"/>
        <v>0</v>
      </c>
      <c r="AV117" s="11">
        <f t="shared" si="62"/>
        <v>0</v>
      </c>
      <c r="AW117" s="11">
        <f t="shared" si="62"/>
        <v>0</v>
      </c>
      <c r="AX117" s="11">
        <f t="shared" si="62"/>
        <v>0</v>
      </c>
      <c r="AY117" s="11">
        <f t="shared" si="62"/>
        <v>0</v>
      </c>
      <c r="AZ117" s="11">
        <f t="shared" si="62"/>
        <v>0</v>
      </c>
      <c r="BA117" s="11">
        <f t="shared" si="62"/>
        <v>0</v>
      </c>
      <c r="BB117" s="11">
        <f t="shared" si="62"/>
        <v>0</v>
      </c>
      <c r="BC117" s="11">
        <f t="shared" si="62"/>
        <v>0</v>
      </c>
      <c r="BD117" s="11">
        <f t="shared" si="62"/>
        <v>0</v>
      </c>
      <c r="BE117" s="11">
        <f t="shared" si="62"/>
        <v>0</v>
      </c>
      <c r="BF117" s="11">
        <f t="shared" si="62"/>
        <v>0</v>
      </c>
      <c r="BG117" s="11">
        <f t="shared" si="62"/>
        <v>0</v>
      </c>
      <c r="BH117" s="11">
        <f t="shared" si="62"/>
        <v>0</v>
      </c>
      <c r="BI117" s="11">
        <f t="shared" si="62"/>
        <v>0</v>
      </c>
      <c r="BJ117" s="11">
        <f t="shared" si="62"/>
        <v>0</v>
      </c>
      <c r="BK117" s="11">
        <f t="shared" si="62"/>
        <v>0</v>
      </c>
      <c r="BL117" s="11">
        <f t="shared" si="62"/>
        <v>0</v>
      </c>
      <c r="BM117" s="11">
        <f t="shared" si="62"/>
        <v>0</v>
      </c>
      <c r="BN117" s="11">
        <f t="shared" si="62"/>
        <v>0</v>
      </c>
      <c r="BO117" s="11">
        <f t="shared" si="62"/>
        <v>0</v>
      </c>
      <c r="BP117" s="11">
        <f t="shared" si="62"/>
        <v>0</v>
      </c>
      <c r="BQ117" s="11">
        <f t="shared" si="62"/>
        <v>0</v>
      </c>
      <c r="BR117" s="11">
        <f t="shared" si="62"/>
        <v>0</v>
      </c>
      <c r="BS117" s="11">
        <f t="shared" si="62"/>
        <v>0</v>
      </c>
      <c r="BT117" s="11">
        <f t="shared" si="62"/>
        <v>0</v>
      </c>
      <c r="BU117" s="11">
        <f t="shared" ref="BU117:DC117" si="63">SUM(BU118-BU126)</f>
        <v>0</v>
      </c>
      <c r="BV117" s="11">
        <f t="shared" si="63"/>
        <v>0</v>
      </c>
      <c r="BW117" s="11">
        <f t="shared" si="63"/>
        <v>0</v>
      </c>
      <c r="BX117" s="11">
        <f t="shared" si="63"/>
        <v>0</v>
      </c>
      <c r="BY117" s="11">
        <f t="shared" si="63"/>
        <v>0</v>
      </c>
      <c r="BZ117" s="11">
        <f t="shared" si="63"/>
        <v>0</v>
      </c>
      <c r="CA117" s="11">
        <f t="shared" si="63"/>
        <v>0</v>
      </c>
      <c r="CB117" s="11">
        <f t="shared" si="63"/>
        <v>0</v>
      </c>
      <c r="CC117" s="11">
        <f t="shared" si="63"/>
        <v>0</v>
      </c>
      <c r="CD117" s="11">
        <f t="shared" si="63"/>
        <v>0</v>
      </c>
      <c r="CE117" s="11">
        <f t="shared" si="63"/>
        <v>0</v>
      </c>
      <c r="CF117" s="11">
        <f t="shared" si="63"/>
        <v>0</v>
      </c>
      <c r="CG117" s="11">
        <f t="shared" si="63"/>
        <v>0</v>
      </c>
      <c r="CH117" s="11">
        <f t="shared" si="63"/>
        <v>0</v>
      </c>
      <c r="CI117" s="11">
        <f t="shared" si="63"/>
        <v>0</v>
      </c>
      <c r="CJ117" s="11">
        <f t="shared" si="63"/>
        <v>0</v>
      </c>
      <c r="CK117" s="11">
        <f t="shared" si="63"/>
        <v>0</v>
      </c>
      <c r="CL117" s="11">
        <f t="shared" si="63"/>
        <v>0</v>
      </c>
      <c r="CM117" s="11">
        <f t="shared" si="63"/>
        <v>0</v>
      </c>
      <c r="CN117" s="11">
        <f t="shared" si="63"/>
        <v>0</v>
      </c>
      <c r="CO117" s="11">
        <f t="shared" si="63"/>
        <v>0</v>
      </c>
      <c r="CP117" s="11">
        <f t="shared" si="63"/>
        <v>0</v>
      </c>
      <c r="CQ117" s="11">
        <f t="shared" si="63"/>
        <v>0</v>
      </c>
      <c r="CR117" s="11">
        <f t="shared" si="63"/>
        <v>0</v>
      </c>
      <c r="CS117" s="11">
        <f t="shared" si="63"/>
        <v>0</v>
      </c>
      <c r="CT117" s="11">
        <f t="shared" si="63"/>
        <v>0</v>
      </c>
      <c r="CU117" s="11">
        <f t="shared" si="63"/>
        <v>0</v>
      </c>
      <c r="CV117" s="11">
        <f t="shared" si="63"/>
        <v>0</v>
      </c>
      <c r="CW117" s="11">
        <f t="shared" si="63"/>
        <v>0</v>
      </c>
      <c r="CX117" s="11">
        <f t="shared" si="63"/>
        <v>0</v>
      </c>
      <c r="CY117" s="11">
        <f t="shared" si="63"/>
        <v>0</v>
      </c>
      <c r="CZ117" s="11">
        <f t="shared" si="63"/>
        <v>0</v>
      </c>
      <c r="DA117" s="11">
        <f t="shared" si="63"/>
        <v>0</v>
      </c>
      <c r="DB117" s="11">
        <f t="shared" si="63"/>
        <v>0</v>
      </c>
      <c r="DC117" s="11">
        <f t="shared" si="63"/>
        <v>0</v>
      </c>
      <c r="DF117" s="45">
        <f t="shared" si="40"/>
        <v>0</v>
      </c>
    </row>
    <row r="118" spans="1:110" ht="14.4">
      <c r="A118" s="123">
        <v>108</v>
      </c>
      <c r="B118" s="5" t="s">
        <v>188</v>
      </c>
      <c r="C118" s="24" t="s">
        <v>271</v>
      </c>
      <c r="D118" s="24"/>
      <c r="E118" s="5"/>
      <c r="F118" s="11">
        <f>SUM(F119:F125)</f>
        <v>0</v>
      </c>
      <c r="G118" s="34">
        <f>SUMIF($H$5:$DC$5,"&lt;="&amp;PAL,$H118:$DC118)</f>
        <v>0</v>
      </c>
      <c r="H118" s="11">
        <f>SUM(H119:H125)</f>
        <v>0</v>
      </c>
      <c r="I118" s="11">
        <f t="shared" ref="I118:BT118" si="64">SUM(I119:I125)</f>
        <v>0</v>
      </c>
      <c r="J118" s="11">
        <f t="shared" si="64"/>
        <v>0</v>
      </c>
      <c r="K118" s="11">
        <f t="shared" si="64"/>
        <v>0</v>
      </c>
      <c r="L118" s="11">
        <f t="shared" si="64"/>
        <v>0</v>
      </c>
      <c r="M118" s="11">
        <f t="shared" si="64"/>
        <v>0</v>
      </c>
      <c r="N118" s="11">
        <f t="shared" si="64"/>
        <v>0</v>
      </c>
      <c r="O118" s="11">
        <f t="shared" si="64"/>
        <v>0</v>
      </c>
      <c r="P118" s="11">
        <f t="shared" si="64"/>
        <v>0</v>
      </c>
      <c r="Q118" s="11">
        <f t="shared" si="64"/>
        <v>0</v>
      </c>
      <c r="R118" s="11">
        <f t="shared" si="64"/>
        <v>0</v>
      </c>
      <c r="S118" s="11">
        <f t="shared" si="64"/>
        <v>0</v>
      </c>
      <c r="T118" s="11">
        <f t="shared" si="64"/>
        <v>0</v>
      </c>
      <c r="U118" s="11">
        <f t="shared" si="64"/>
        <v>0</v>
      </c>
      <c r="V118" s="11">
        <f t="shared" si="64"/>
        <v>0</v>
      </c>
      <c r="W118" s="11">
        <f t="shared" si="64"/>
        <v>0</v>
      </c>
      <c r="X118" s="11">
        <f t="shared" si="64"/>
        <v>0</v>
      </c>
      <c r="Y118" s="11">
        <f t="shared" si="64"/>
        <v>0</v>
      </c>
      <c r="Z118" s="11">
        <f t="shared" si="64"/>
        <v>0</v>
      </c>
      <c r="AA118" s="11">
        <f t="shared" si="64"/>
        <v>0</v>
      </c>
      <c r="AB118" s="11">
        <f t="shared" si="64"/>
        <v>0</v>
      </c>
      <c r="AC118" s="11">
        <f t="shared" si="64"/>
        <v>0</v>
      </c>
      <c r="AD118" s="11">
        <f t="shared" si="64"/>
        <v>0</v>
      </c>
      <c r="AE118" s="11">
        <f t="shared" si="64"/>
        <v>0</v>
      </c>
      <c r="AF118" s="11">
        <f t="shared" si="64"/>
        <v>0</v>
      </c>
      <c r="AG118" s="11">
        <f t="shared" si="64"/>
        <v>0</v>
      </c>
      <c r="AH118" s="11">
        <f t="shared" si="64"/>
        <v>0</v>
      </c>
      <c r="AI118" s="11">
        <f t="shared" si="64"/>
        <v>0</v>
      </c>
      <c r="AJ118" s="11">
        <f t="shared" si="64"/>
        <v>0</v>
      </c>
      <c r="AK118" s="11">
        <f t="shared" si="64"/>
        <v>0</v>
      </c>
      <c r="AL118" s="11">
        <f t="shared" si="64"/>
        <v>0</v>
      </c>
      <c r="AM118" s="11">
        <f t="shared" si="64"/>
        <v>0</v>
      </c>
      <c r="AN118" s="11">
        <f t="shared" si="64"/>
        <v>0</v>
      </c>
      <c r="AO118" s="11">
        <f t="shared" si="64"/>
        <v>0</v>
      </c>
      <c r="AP118" s="11">
        <f t="shared" si="64"/>
        <v>0</v>
      </c>
      <c r="AQ118" s="11">
        <f t="shared" si="64"/>
        <v>0</v>
      </c>
      <c r="AR118" s="11">
        <f t="shared" si="64"/>
        <v>0</v>
      </c>
      <c r="AS118" s="11">
        <f t="shared" si="64"/>
        <v>0</v>
      </c>
      <c r="AT118" s="11">
        <f t="shared" si="64"/>
        <v>0</v>
      </c>
      <c r="AU118" s="11">
        <f t="shared" si="64"/>
        <v>0</v>
      </c>
      <c r="AV118" s="11">
        <f t="shared" si="64"/>
        <v>0</v>
      </c>
      <c r="AW118" s="11">
        <f t="shared" si="64"/>
        <v>0</v>
      </c>
      <c r="AX118" s="11">
        <f t="shared" si="64"/>
        <v>0</v>
      </c>
      <c r="AY118" s="11">
        <f t="shared" si="64"/>
        <v>0</v>
      </c>
      <c r="AZ118" s="11">
        <f t="shared" si="64"/>
        <v>0</v>
      </c>
      <c r="BA118" s="11">
        <f t="shared" si="64"/>
        <v>0</v>
      </c>
      <c r="BB118" s="11">
        <f t="shared" si="64"/>
        <v>0</v>
      </c>
      <c r="BC118" s="11">
        <f t="shared" si="64"/>
        <v>0</v>
      </c>
      <c r="BD118" s="11">
        <f t="shared" si="64"/>
        <v>0</v>
      </c>
      <c r="BE118" s="11">
        <f t="shared" si="64"/>
        <v>0</v>
      </c>
      <c r="BF118" s="11">
        <f t="shared" si="64"/>
        <v>0</v>
      </c>
      <c r="BG118" s="11">
        <f t="shared" si="64"/>
        <v>0</v>
      </c>
      <c r="BH118" s="11">
        <f t="shared" si="64"/>
        <v>0</v>
      </c>
      <c r="BI118" s="11">
        <f t="shared" si="64"/>
        <v>0</v>
      </c>
      <c r="BJ118" s="11">
        <f t="shared" si="64"/>
        <v>0</v>
      </c>
      <c r="BK118" s="11">
        <f t="shared" si="64"/>
        <v>0</v>
      </c>
      <c r="BL118" s="11">
        <f t="shared" si="64"/>
        <v>0</v>
      </c>
      <c r="BM118" s="11">
        <f t="shared" si="64"/>
        <v>0</v>
      </c>
      <c r="BN118" s="11">
        <f t="shared" si="64"/>
        <v>0</v>
      </c>
      <c r="BO118" s="11">
        <f t="shared" si="64"/>
        <v>0</v>
      </c>
      <c r="BP118" s="11">
        <f t="shared" si="64"/>
        <v>0</v>
      </c>
      <c r="BQ118" s="11">
        <f t="shared" si="64"/>
        <v>0</v>
      </c>
      <c r="BR118" s="11">
        <f t="shared" si="64"/>
        <v>0</v>
      </c>
      <c r="BS118" s="11">
        <f t="shared" si="64"/>
        <v>0</v>
      </c>
      <c r="BT118" s="11">
        <f t="shared" si="64"/>
        <v>0</v>
      </c>
      <c r="BU118" s="11">
        <f t="shared" ref="BU118:DC118" si="65">SUM(BU119:BU125)</f>
        <v>0</v>
      </c>
      <c r="BV118" s="11">
        <f t="shared" si="65"/>
        <v>0</v>
      </c>
      <c r="BW118" s="11">
        <f t="shared" si="65"/>
        <v>0</v>
      </c>
      <c r="BX118" s="11">
        <f t="shared" si="65"/>
        <v>0</v>
      </c>
      <c r="BY118" s="11">
        <f t="shared" si="65"/>
        <v>0</v>
      </c>
      <c r="BZ118" s="11">
        <f t="shared" si="65"/>
        <v>0</v>
      </c>
      <c r="CA118" s="11">
        <f t="shared" si="65"/>
        <v>0</v>
      </c>
      <c r="CB118" s="11">
        <f t="shared" si="65"/>
        <v>0</v>
      </c>
      <c r="CC118" s="11">
        <f t="shared" si="65"/>
        <v>0</v>
      </c>
      <c r="CD118" s="11">
        <f t="shared" si="65"/>
        <v>0</v>
      </c>
      <c r="CE118" s="11">
        <f t="shared" si="65"/>
        <v>0</v>
      </c>
      <c r="CF118" s="11">
        <f t="shared" si="65"/>
        <v>0</v>
      </c>
      <c r="CG118" s="11">
        <f t="shared" si="65"/>
        <v>0</v>
      </c>
      <c r="CH118" s="11">
        <f t="shared" si="65"/>
        <v>0</v>
      </c>
      <c r="CI118" s="11">
        <f t="shared" si="65"/>
        <v>0</v>
      </c>
      <c r="CJ118" s="11">
        <f t="shared" si="65"/>
        <v>0</v>
      </c>
      <c r="CK118" s="11">
        <f t="shared" si="65"/>
        <v>0</v>
      </c>
      <c r="CL118" s="11">
        <f t="shared" si="65"/>
        <v>0</v>
      </c>
      <c r="CM118" s="11">
        <f t="shared" si="65"/>
        <v>0</v>
      </c>
      <c r="CN118" s="11">
        <f t="shared" si="65"/>
        <v>0</v>
      </c>
      <c r="CO118" s="11">
        <f t="shared" si="65"/>
        <v>0</v>
      </c>
      <c r="CP118" s="11">
        <f t="shared" si="65"/>
        <v>0</v>
      </c>
      <c r="CQ118" s="11">
        <f t="shared" si="65"/>
        <v>0</v>
      </c>
      <c r="CR118" s="11">
        <f t="shared" si="65"/>
        <v>0</v>
      </c>
      <c r="CS118" s="11">
        <f t="shared" si="65"/>
        <v>0</v>
      </c>
      <c r="CT118" s="11">
        <f t="shared" si="65"/>
        <v>0</v>
      </c>
      <c r="CU118" s="11">
        <f t="shared" si="65"/>
        <v>0</v>
      </c>
      <c r="CV118" s="11">
        <f t="shared" si="65"/>
        <v>0</v>
      </c>
      <c r="CW118" s="11">
        <f t="shared" si="65"/>
        <v>0</v>
      </c>
      <c r="CX118" s="11">
        <f t="shared" si="65"/>
        <v>0</v>
      </c>
      <c r="CY118" s="11">
        <f t="shared" si="65"/>
        <v>0</v>
      </c>
      <c r="CZ118" s="11">
        <f t="shared" si="65"/>
        <v>0</v>
      </c>
      <c r="DA118" s="11">
        <f t="shared" si="65"/>
        <v>0</v>
      </c>
      <c r="DB118" s="11">
        <f t="shared" si="65"/>
        <v>0</v>
      </c>
      <c r="DC118" s="11">
        <f t="shared" si="65"/>
        <v>0</v>
      </c>
      <c r="DF118" s="45">
        <f t="shared" si="40"/>
        <v>0</v>
      </c>
    </row>
    <row r="119" spans="1:110" ht="14.4">
      <c r="A119" s="123">
        <v>109</v>
      </c>
      <c r="B119" s="5" t="str">
        <f>$B$118&amp;"1."</f>
        <v>L.1.1.</v>
      </c>
      <c r="C119" s="169"/>
      <c r="D119" s="24"/>
      <c r="E119" s="5"/>
      <c r="F119" s="34">
        <f>H119+NPV(SD,I119:INDEX(I119:DC119,PAL))</f>
        <v>0</v>
      </c>
      <c r="G119" s="34">
        <f>SUMIF($H$5:$DC$5,"&lt;="&amp;PAL,$H119:$DC119)</f>
        <v>0</v>
      </c>
      <c r="H119" s="37">
        <v>0</v>
      </c>
      <c r="I119" s="37">
        <v>0</v>
      </c>
      <c r="J119" s="37">
        <v>0</v>
      </c>
      <c r="K119" s="37">
        <v>0</v>
      </c>
      <c r="L119" s="37">
        <v>0</v>
      </c>
      <c r="M119" s="37">
        <v>0</v>
      </c>
      <c r="N119" s="37">
        <v>0</v>
      </c>
      <c r="O119" s="37">
        <v>0</v>
      </c>
      <c r="P119" s="37">
        <v>0</v>
      </c>
      <c r="Q119" s="37">
        <v>0</v>
      </c>
      <c r="R119" s="37">
        <v>0</v>
      </c>
      <c r="S119" s="37">
        <v>0</v>
      </c>
      <c r="T119" s="37">
        <v>0</v>
      </c>
      <c r="U119" s="37">
        <v>0</v>
      </c>
      <c r="V119" s="37">
        <v>0</v>
      </c>
      <c r="W119" s="37">
        <v>0</v>
      </c>
      <c r="X119" s="37">
        <v>0</v>
      </c>
      <c r="Y119" s="37">
        <v>0</v>
      </c>
      <c r="Z119" s="37">
        <v>0</v>
      </c>
      <c r="AA119" s="37">
        <v>0</v>
      </c>
      <c r="AB119" s="37">
        <v>0</v>
      </c>
      <c r="AC119" s="37">
        <v>0</v>
      </c>
      <c r="AD119" s="37">
        <v>0</v>
      </c>
      <c r="AE119" s="37">
        <v>0</v>
      </c>
      <c r="AF119" s="37">
        <v>0</v>
      </c>
      <c r="AG119" s="37">
        <v>0</v>
      </c>
      <c r="AH119" s="37">
        <v>0</v>
      </c>
      <c r="AI119" s="37">
        <v>0</v>
      </c>
      <c r="AJ119" s="37">
        <v>0</v>
      </c>
      <c r="AK119" s="37">
        <v>0</v>
      </c>
      <c r="AL119" s="37">
        <v>0</v>
      </c>
      <c r="AM119" s="37">
        <v>0</v>
      </c>
      <c r="AN119" s="37">
        <v>0</v>
      </c>
      <c r="AO119" s="37">
        <v>0</v>
      </c>
      <c r="AP119" s="37">
        <v>0</v>
      </c>
      <c r="AQ119" s="37">
        <v>0</v>
      </c>
      <c r="AR119" s="37">
        <v>0</v>
      </c>
      <c r="AS119" s="37">
        <v>0</v>
      </c>
      <c r="AT119" s="37">
        <v>0</v>
      </c>
      <c r="AU119" s="37">
        <v>0</v>
      </c>
      <c r="AV119" s="37">
        <v>0</v>
      </c>
      <c r="AW119" s="37">
        <v>0</v>
      </c>
      <c r="AX119" s="37">
        <v>0</v>
      </c>
      <c r="AY119" s="37">
        <v>0</v>
      </c>
      <c r="AZ119" s="37">
        <v>0</v>
      </c>
      <c r="BA119" s="37">
        <v>0</v>
      </c>
      <c r="BB119" s="37">
        <v>0</v>
      </c>
      <c r="BC119" s="37">
        <v>0</v>
      </c>
      <c r="BD119" s="37">
        <v>0</v>
      </c>
      <c r="BE119" s="37">
        <v>0</v>
      </c>
      <c r="BF119" s="37">
        <v>0</v>
      </c>
      <c r="BG119" s="37">
        <v>0</v>
      </c>
      <c r="BH119" s="37">
        <v>0</v>
      </c>
      <c r="BI119" s="37">
        <v>0</v>
      </c>
      <c r="BJ119" s="37">
        <v>0</v>
      </c>
      <c r="BK119" s="37">
        <v>0</v>
      </c>
      <c r="BL119" s="37">
        <v>0</v>
      </c>
      <c r="BM119" s="37">
        <v>0</v>
      </c>
      <c r="BN119" s="37">
        <v>0</v>
      </c>
      <c r="BO119" s="37">
        <v>0</v>
      </c>
      <c r="BP119" s="37">
        <v>0</v>
      </c>
      <c r="BQ119" s="37">
        <v>0</v>
      </c>
      <c r="BR119" s="37">
        <v>0</v>
      </c>
      <c r="BS119" s="37">
        <v>0</v>
      </c>
      <c r="BT119" s="37">
        <v>0</v>
      </c>
      <c r="BU119" s="37">
        <v>0</v>
      </c>
      <c r="BV119" s="37">
        <v>0</v>
      </c>
      <c r="BW119" s="37">
        <v>0</v>
      </c>
      <c r="BX119" s="37">
        <v>0</v>
      </c>
      <c r="BY119" s="37">
        <v>0</v>
      </c>
      <c r="BZ119" s="37">
        <v>0</v>
      </c>
      <c r="CA119" s="37">
        <v>0</v>
      </c>
      <c r="CB119" s="37">
        <v>0</v>
      </c>
      <c r="CC119" s="37">
        <v>0</v>
      </c>
      <c r="CD119" s="37">
        <v>0</v>
      </c>
      <c r="CE119" s="37">
        <v>0</v>
      </c>
      <c r="CF119" s="37">
        <v>0</v>
      </c>
      <c r="CG119" s="37">
        <v>0</v>
      </c>
      <c r="CH119" s="37">
        <v>0</v>
      </c>
      <c r="CI119" s="37">
        <v>0</v>
      </c>
      <c r="CJ119" s="37">
        <v>0</v>
      </c>
      <c r="CK119" s="37">
        <v>0</v>
      </c>
      <c r="CL119" s="37">
        <v>0</v>
      </c>
      <c r="CM119" s="37">
        <v>0</v>
      </c>
      <c r="CN119" s="37">
        <v>0</v>
      </c>
      <c r="CO119" s="37">
        <v>0</v>
      </c>
      <c r="CP119" s="37">
        <v>0</v>
      </c>
      <c r="CQ119" s="37">
        <v>0</v>
      </c>
      <c r="CR119" s="37">
        <v>0</v>
      </c>
      <c r="CS119" s="37">
        <v>0</v>
      </c>
      <c r="CT119" s="37">
        <v>0</v>
      </c>
      <c r="CU119" s="37">
        <v>0</v>
      </c>
      <c r="CV119" s="37">
        <v>0</v>
      </c>
      <c r="CW119" s="37">
        <v>0</v>
      </c>
      <c r="CX119" s="37">
        <v>0</v>
      </c>
      <c r="CY119" s="37">
        <v>0</v>
      </c>
      <c r="CZ119" s="37">
        <v>0</v>
      </c>
      <c r="DA119" s="37">
        <v>0</v>
      </c>
      <c r="DB119" s="37">
        <v>0</v>
      </c>
      <c r="DC119" s="37">
        <v>0</v>
      </c>
      <c r="DE119" s="45">
        <f t="shared" ref="DE119:DE129" si="66">COUNTBLANK(H119:DC119)</f>
        <v>0</v>
      </c>
      <c r="DF119" s="45">
        <f t="shared" si="40"/>
        <v>0</v>
      </c>
    </row>
    <row r="120" spans="1:110" ht="15" customHeight="1">
      <c r="A120" s="123">
        <v>110</v>
      </c>
      <c r="B120" s="5" t="str">
        <f>$B$118&amp;"2."</f>
        <v>L.1.2.</v>
      </c>
      <c r="C120" s="169"/>
      <c r="D120" s="24"/>
      <c r="E120" s="5"/>
      <c r="F120" s="34">
        <f>H120+NPV(SD,I120:INDEX(I120:DC120,PAL))</f>
        <v>0</v>
      </c>
      <c r="G120" s="34">
        <f>SUMIF($H$5:$DC$5,"&lt;="&amp;PAL,$H120:$DC120)</f>
        <v>0</v>
      </c>
      <c r="H120" s="37">
        <v>0</v>
      </c>
      <c r="I120" s="37">
        <v>0</v>
      </c>
      <c r="J120" s="37">
        <v>0</v>
      </c>
      <c r="K120" s="37">
        <v>0</v>
      </c>
      <c r="L120" s="37">
        <v>0</v>
      </c>
      <c r="M120" s="37">
        <v>0</v>
      </c>
      <c r="N120" s="37">
        <v>0</v>
      </c>
      <c r="O120" s="37">
        <v>0</v>
      </c>
      <c r="P120" s="37">
        <v>0</v>
      </c>
      <c r="Q120" s="37">
        <v>0</v>
      </c>
      <c r="R120" s="37">
        <v>0</v>
      </c>
      <c r="S120" s="37">
        <v>0</v>
      </c>
      <c r="T120" s="37">
        <v>0</v>
      </c>
      <c r="U120" s="37">
        <v>0</v>
      </c>
      <c r="V120" s="37">
        <v>0</v>
      </c>
      <c r="W120" s="37">
        <v>0</v>
      </c>
      <c r="X120" s="37">
        <v>0</v>
      </c>
      <c r="Y120" s="37">
        <v>0</v>
      </c>
      <c r="Z120" s="37">
        <v>0</v>
      </c>
      <c r="AA120" s="37">
        <v>0</v>
      </c>
      <c r="AB120" s="37">
        <v>0</v>
      </c>
      <c r="AC120" s="37">
        <v>0</v>
      </c>
      <c r="AD120" s="37">
        <v>0</v>
      </c>
      <c r="AE120" s="37">
        <v>0</v>
      </c>
      <c r="AF120" s="37">
        <v>0</v>
      </c>
      <c r="AG120" s="37">
        <v>0</v>
      </c>
      <c r="AH120" s="37">
        <v>0</v>
      </c>
      <c r="AI120" s="37">
        <v>0</v>
      </c>
      <c r="AJ120" s="37">
        <v>0</v>
      </c>
      <c r="AK120" s="37">
        <v>0</v>
      </c>
      <c r="AL120" s="37">
        <v>0</v>
      </c>
      <c r="AM120" s="37">
        <v>0</v>
      </c>
      <c r="AN120" s="37">
        <v>0</v>
      </c>
      <c r="AO120" s="37">
        <v>0</v>
      </c>
      <c r="AP120" s="37">
        <v>0</v>
      </c>
      <c r="AQ120" s="37">
        <v>0</v>
      </c>
      <c r="AR120" s="37">
        <v>0</v>
      </c>
      <c r="AS120" s="37">
        <v>0</v>
      </c>
      <c r="AT120" s="37">
        <v>0</v>
      </c>
      <c r="AU120" s="37">
        <v>0</v>
      </c>
      <c r="AV120" s="37">
        <v>0</v>
      </c>
      <c r="AW120" s="37">
        <v>0</v>
      </c>
      <c r="AX120" s="37">
        <v>0</v>
      </c>
      <c r="AY120" s="37">
        <v>0</v>
      </c>
      <c r="AZ120" s="37">
        <v>0</v>
      </c>
      <c r="BA120" s="37">
        <v>0</v>
      </c>
      <c r="BB120" s="37">
        <v>0</v>
      </c>
      <c r="BC120" s="37">
        <v>0</v>
      </c>
      <c r="BD120" s="37">
        <v>0</v>
      </c>
      <c r="BE120" s="37">
        <v>0</v>
      </c>
      <c r="BF120" s="37">
        <v>0</v>
      </c>
      <c r="BG120" s="37">
        <v>0</v>
      </c>
      <c r="BH120" s="37">
        <v>0</v>
      </c>
      <c r="BI120" s="37">
        <v>0</v>
      </c>
      <c r="BJ120" s="37">
        <v>0</v>
      </c>
      <c r="BK120" s="37">
        <v>0</v>
      </c>
      <c r="BL120" s="37">
        <v>0</v>
      </c>
      <c r="BM120" s="37">
        <v>0</v>
      </c>
      <c r="BN120" s="37">
        <v>0</v>
      </c>
      <c r="BO120" s="37">
        <v>0</v>
      </c>
      <c r="BP120" s="37">
        <v>0</v>
      </c>
      <c r="BQ120" s="37">
        <v>0</v>
      </c>
      <c r="BR120" s="37">
        <v>0</v>
      </c>
      <c r="BS120" s="37">
        <v>0</v>
      </c>
      <c r="BT120" s="37">
        <v>0</v>
      </c>
      <c r="BU120" s="37">
        <v>0</v>
      </c>
      <c r="BV120" s="37">
        <v>0</v>
      </c>
      <c r="BW120" s="37">
        <v>0</v>
      </c>
      <c r="BX120" s="37">
        <v>0</v>
      </c>
      <c r="BY120" s="37">
        <v>0</v>
      </c>
      <c r="BZ120" s="37">
        <v>0</v>
      </c>
      <c r="CA120" s="37">
        <v>0</v>
      </c>
      <c r="CB120" s="37">
        <v>0</v>
      </c>
      <c r="CC120" s="37">
        <v>0</v>
      </c>
      <c r="CD120" s="37">
        <v>0</v>
      </c>
      <c r="CE120" s="37">
        <v>0</v>
      </c>
      <c r="CF120" s="37">
        <v>0</v>
      </c>
      <c r="CG120" s="37">
        <v>0</v>
      </c>
      <c r="CH120" s="37">
        <v>0</v>
      </c>
      <c r="CI120" s="37">
        <v>0</v>
      </c>
      <c r="CJ120" s="37">
        <v>0</v>
      </c>
      <c r="CK120" s="37">
        <v>0</v>
      </c>
      <c r="CL120" s="37">
        <v>0</v>
      </c>
      <c r="CM120" s="37">
        <v>0</v>
      </c>
      <c r="CN120" s="37">
        <v>0</v>
      </c>
      <c r="CO120" s="37">
        <v>0</v>
      </c>
      <c r="CP120" s="37">
        <v>0</v>
      </c>
      <c r="CQ120" s="37">
        <v>0</v>
      </c>
      <c r="CR120" s="37">
        <v>0</v>
      </c>
      <c r="CS120" s="37">
        <v>0</v>
      </c>
      <c r="CT120" s="37">
        <v>0</v>
      </c>
      <c r="CU120" s="37">
        <v>0</v>
      </c>
      <c r="CV120" s="37">
        <v>0</v>
      </c>
      <c r="CW120" s="37">
        <v>0</v>
      </c>
      <c r="CX120" s="37">
        <v>0</v>
      </c>
      <c r="CY120" s="37">
        <v>0</v>
      </c>
      <c r="CZ120" s="37">
        <v>0</v>
      </c>
      <c r="DA120" s="37">
        <v>0</v>
      </c>
      <c r="DB120" s="37">
        <v>0</v>
      </c>
      <c r="DC120" s="37">
        <v>0</v>
      </c>
      <c r="DE120" s="45">
        <f t="shared" si="66"/>
        <v>0</v>
      </c>
      <c r="DF120" s="45">
        <f t="shared" si="40"/>
        <v>0</v>
      </c>
    </row>
    <row r="121" spans="1:110" ht="15" customHeight="1">
      <c r="A121" s="123">
        <v>111</v>
      </c>
      <c r="B121" s="5" t="str">
        <f>$B$118&amp;"3."</f>
        <v>L.1.3.</v>
      </c>
      <c r="C121" s="169"/>
      <c r="D121" s="24"/>
      <c r="E121" s="5"/>
      <c r="F121" s="34">
        <f>H121+NPV(SD,I121:INDEX(I121:DC121,PAL))</f>
        <v>0</v>
      </c>
      <c r="G121" s="34">
        <f>SUMIF($H$5:$DC$5,"&lt;="&amp;PAL,$H121:$DC121)</f>
        <v>0</v>
      </c>
      <c r="H121" s="37">
        <v>0</v>
      </c>
      <c r="I121" s="37">
        <v>0</v>
      </c>
      <c r="J121" s="37">
        <v>0</v>
      </c>
      <c r="K121" s="37">
        <v>0</v>
      </c>
      <c r="L121" s="37">
        <v>0</v>
      </c>
      <c r="M121" s="37">
        <v>0</v>
      </c>
      <c r="N121" s="37">
        <v>0</v>
      </c>
      <c r="O121" s="37">
        <v>0</v>
      </c>
      <c r="P121" s="37">
        <v>0</v>
      </c>
      <c r="Q121" s="37">
        <v>0</v>
      </c>
      <c r="R121" s="37">
        <v>0</v>
      </c>
      <c r="S121" s="37">
        <v>0</v>
      </c>
      <c r="T121" s="37">
        <v>0</v>
      </c>
      <c r="U121" s="37">
        <v>0</v>
      </c>
      <c r="V121" s="37">
        <v>0</v>
      </c>
      <c r="W121" s="37">
        <v>0</v>
      </c>
      <c r="X121" s="37">
        <v>0</v>
      </c>
      <c r="Y121" s="37">
        <v>0</v>
      </c>
      <c r="Z121" s="37">
        <v>0</v>
      </c>
      <c r="AA121" s="37">
        <v>0</v>
      </c>
      <c r="AB121" s="37">
        <v>0</v>
      </c>
      <c r="AC121" s="37">
        <v>0</v>
      </c>
      <c r="AD121" s="37">
        <v>0</v>
      </c>
      <c r="AE121" s="37">
        <v>0</v>
      </c>
      <c r="AF121" s="37">
        <v>0</v>
      </c>
      <c r="AG121" s="37">
        <v>0</v>
      </c>
      <c r="AH121" s="37">
        <v>0</v>
      </c>
      <c r="AI121" s="37">
        <v>0</v>
      </c>
      <c r="AJ121" s="37">
        <v>0</v>
      </c>
      <c r="AK121" s="37">
        <v>0</v>
      </c>
      <c r="AL121" s="37">
        <v>0</v>
      </c>
      <c r="AM121" s="37">
        <v>0</v>
      </c>
      <c r="AN121" s="37">
        <v>0</v>
      </c>
      <c r="AO121" s="37">
        <v>0</v>
      </c>
      <c r="AP121" s="37">
        <v>0</v>
      </c>
      <c r="AQ121" s="37">
        <v>0</v>
      </c>
      <c r="AR121" s="37">
        <v>0</v>
      </c>
      <c r="AS121" s="37">
        <v>0</v>
      </c>
      <c r="AT121" s="37">
        <v>0</v>
      </c>
      <c r="AU121" s="37">
        <v>0</v>
      </c>
      <c r="AV121" s="37">
        <v>0</v>
      </c>
      <c r="AW121" s="37">
        <v>0</v>
      </c>
      <c r="AX121" s="37">
        <v>0</v>
      </c>
      <c r="AY121" s="37">
        <v>0</v>
      </c>
      <c r="AZ121" s="37">
        <v>0</v>
      </c>
      <c r="BA121" s="37">
        <v>0</v>
      </c>
      <c r="BB121" s="37">
        <v>0</v>
      </c>
      <c r="BC121" s="37">
        <v>0</v>
      </c>
      <c r="BD121" s="37">
        <v>0</v>
      </c>
      <c r="BE121" s="37">
        <v>0</v>
      </c>
      <c r="BF121" s="37">
        <v>0</v>
      </c>
      <c r="BG121" s="37">
        <v>0</v>
      </c>
      <c r="BH121" s="37">
        <v>0</v>
      </c>
      <c r="BI121" s="37">
        <v>0</v>
      </c>
      <c r="BJ121" s="37">
        <v>0</v>
      </c>
      <c r="BK121" s="37">
        <v>0</v>
      </c>
      <c r="BL121" s="37">
        <v>0</v>
      </c>
      <c r="BM121" s="37">
        <v>0</v>
      </c>
      <c r="BN121" s="37">
        <v>0</v>
      </c>
      <c r="BO121" s="37">
        <v>0</v>
      </c>
      <c r="BP121" s="37">
        <v>0</v>
      </c>
      <c r="BQ121" s="37">
        <v>0</v>
      </c>
      <c r="BR121" s="37">
        <v>0</v>
      </c>
      <c r="BS121" s="37">
        <v>0</v>
      </c>
      <c r="BT121" s="37">
        <v>0</v>
      </c>
      <c r="BU121" s="37">
        <v>0</v>
      </c>
      <c r="BV121" s="37">
        <v>0</v>
      </c>
      <c r="BW121" s="37">
        <v>0</v>
      </c>
      <c r="BX121" s="37">
        <v>0</v>
      </c>
      <c r="BY121" s="37">
        <v>0</v>
      </c>
      <c r="BZ121" s="37">
        <v>0</v>
      </c>
      <c r="CA121" s="37">
        <v>0</v>
      </c>
      <c r="CB121" s="37">
        <v>0</v>
      </c>
      <c r="CC121" s="37">
        <v>0</v>
      </c>
      <c r="CD121" s="37">
        <v>0</v>
      </c>
      <c r="CE121" s="37">
        <v>0</v>
      </c>
      <c r="CF121" s="37">
        <v>0</v>
      </c>
      <c r="CG121" s="37">
        <v>0</v>
      </c>
      <c r="CH121" s="37">
        <v>0</v>
      </c>
      <c r="CI121" s="37">
        <v>0</v>
      </c>
      <c r="CJ121" s="37">
        <v>0</v>
      </c>
      <c r="CK121" s="37">
        <v>0</v>
      </c>
      <c r="CL121" s="37">
        <v>0</v>
      </c>
      <c r="CM121" s="37">
        <v>0</v>
      </c>
      <c r="CN121" s="37">
        <v>0</v>
      </c>
      <c r="CO121" s="37">
        <v>0</v>
      </c>
      <c r="CP121" s="37">
        <v>0</v>
      </c>
      <c r="CQ121" s="37">
        <v>0</v>
      </c>
      <c r="CR121" s="37">
        <v>0</v>
      </c>
      <c r="CS121" s="37">
        <v>0</v>
      </c>
      <c r="CT121" s="37">
        <v>0</v>
      </c>
      <c r="CU121" s="37">
        <v>0</v>
      </c>
      <c r="CV121" s="37">
        <v>0</v>
      </c>
      <c r="CW121" s="37">
        <v>0</v>
      </c>
      <c r="CX121" s="37">
        <v>0</v>
      </c>
      <c r="CY121" s="37">
        <v>0</v>
      </c>
      <c r="CZ121" s="37">
        <v>0</v>
      </c>
      <c r="DA121" s="37">
        <v>0</v>
      </c>
      <c r="DB121" s="37">
        <v>0</v>
      </c>
      <c r="DC121" s="37">
        <v>0</v>
      </c>
      <c r="DE121" s="45">
        <f t="shared" si="66"/>
        <v>0</v>
      </c>
      <c r="DF121" s="45">
        <f t="shared" si="40"/>
        <v>0</v>
      </c>
    </row>
    <row r="122" spans="1:110" ht="15" customHeight="1">
      <c r="A122" s="123">
        <v>112</v>
      </c>
      <c r="B122" s="5" t="str">
        <f>$B$118&amp;"4."</f>
        <v>L.1.4.</v>
      </c>
      <c r="C122" s="169"/>
      <c r="D122" s="24"/>
      <c r="E122" s="5"/>
      <c r="F122" s="34">
        <f>H122+NPV(SD,I122:INDEX(I122:DC122,PAL))</f>
        <v>0</v>
      </c>
      <c r="G122" s="34">
        <f>SUMIF($H$5:$DC$5,"&lt;="&amp;PAL,$H122:$DC122)</f>
        <v>0</v>
      </c>
      <c r="H122" s="37">
        <v>0</v>
      </c>
      <c r="I122" s="37">
        <v>0</v>
      </c>
      <c r="J122" s="37">
        <v>0</v>
      </c>
      <c r="K122" s="37">
        <v>0</v>
      </c>
      <c r="L122" s="37">
        <v>0</v>
      </c>
      <c r="M122" s="37">
        <v>0</v>
      </c>
      <c r="N122" s="37">
        <v>0</v>
      </c>
      <c r="O122" s="37">
        <v>0</v>
      </c>
      <c r="P122" s="37">
        <v>0</v>
      </c>
      <c r="Q122" s="37">
        <v>0</v>
      </c>
      <c r="R122" s="37">
        <v>0</v>
      </c>
      <c r="S122" s="37">
        <v>0</v>
      </c>
      <c r="T122" s="37">
        <v>0</v>
      </c>
      <c r="U122" s="37">
        <v>0</v>
      </c>
      <c r="V122" s="37">
        <v>0</v>
      </c>
      <c r="W122" s="37">
        <v>0</v>
      </c>
      <c r="X122" s="37">
        <v>0</v>
      </c>
      <c r="Y122" s="37">
        <v>0</v>
      </c>
      <c r="Z122" s="37">
        <v>0</v>
      </c>
      <c r="AA122" s="37">
        <v>0</v>
      </c>
      <c r="AB122" s="37">
        <v>0</v>
      </c>
      <c r="AC122" s="37">
        <v>0</v>
      </c>
      <c r="AD122" s="37">
        <v>0</v>
      </c>
      <c r="AE122" s="37">
        <v>0</v>
      </c>
      <c r="AF122" s="37">
        <v>0</v>
      </c>
      <c r="AG122" s="37">
        <v>0</v>
      </c>
      <c r="AH122" s="37">
        <v>0</v>
      </c>
      <c r="AI122" s="37">
        <v>0</v>
      </c>
      <c r="AJ122" s="37">
        <v>0</v>
      </c>
      <c r="AK122" s="37">
        <v>0</v>
      </c>
      <c r="AL122" s="37">
        <v>0</v>
      </c>
      <c r="AM122" s="37">
        <v>0</v>
      </c>
      <c r="AN122" s="37">
        <v>0</v>
      </c>
      <c r="AO122" s="37">
        <v>0</v>
      </c>
      <c r="AP122" s="37">
        <v>0</v>
      </c>
      <c r="AQ122" s="37">
        <v>0</v>
      </c>
      <c r="AR122" s="37">
        <v>0</v>
      </c>
      <c r="AS122" s="37">
        <v>0</v>
      </c>
      <c r="AT122" s="37">
        <v>0</v>
      </c>
      <c r="AU122" s="37">
        <v>0</v>
      </c>
      <c r="AV122" s="37">
        <v>0</v>
      </c>
      <c r="AW122" s="37">
        <v>0</v>
      </c>
      <c r="AX122" s="37">
        <v>0</v>
      </c>
      <c r="AY122" s="37">
        <v>0</v>
      </c>
      <c r="AZ122" s="37">
        <v>0</v>
      </c>
      <c r="BA122" s="37">
        <v>0</v>
      </c>
      <c r="BB122" s="37">
        <v>0</v>
      </c>
      <c r="BC122" s="37">
        <v>0</v>
      </c>
      <c r="BD122" s="37">
        <v>0</v>
      </c>
      <c r="BE122" s="37">
        <v>0</v>
      </c>
      <c r="BF122" s="37">
        <v>0</v>
      </c>
      <c r="BG122" s="37">
        <v>0</v>
      </c>
      <c r="BH122" s="37">
        <v>0</v>
      </c>
      <c r="BI122" s="37">
        <v>0</v>
      </c>
      <c r="BJ122" s="37">
        <v>0</v>
      </c>
      <c r="BK122" s="37">
        <v>0</v>
      </c>
      <c r="BL122" s="37">
        <v>0</v>
      </c>
      <c r="BM122" s="37">
        <v>0</v>
      </c>
      <c r="BN122" s="37">
        <v>0</v>
      </c>
      <c r="BO122" s="37">
        <v>0</v>
      </c>
      <c r="BP122" s="37">
        <v>0</v>
      </c>
      <c r="BQ122" s="37">
        <v>0</v>
      </c>
      <c r="BR122" s="37">
        <v>0</v>
      </c>
      <c r="BS122" s="37">
        <v>0</v>
      </c>
      <c r="BT122" s="37">
        <v>0</v>
      </c>
      <c r="BU122" s="37">
        <v>0</v>
      </c>
      <c r="BV122" s="37">
        <v>0</v>
      </c>
      <c r="BW122" s="37">
        <v>0</v>
      </c>
      <c r="BX122" s="37">
        <v>0</v>
      </c>
      <c r="BY122" s="37">
        <v>0</v>
      </c>
      <c r="BZ122" s="37">
        <v>0</v>
      </c>
      <c r="CA122" s="37">
        <v>0</v>
      </c>
      <c r="CB122" s="37">
        <v>0</v>
      </c>
      <c r="CC122" s="37">
        <v>0</v>
      </c>
      <c r="CD122" s="37">
        <v>0</v>
      </c>
      <c r="CE122" s="37">
        <v>0</v>
      </c>
      <c r="CF122" s="37">
        <v>0</v>
      </c>
      <c r="CG122" s="37">
        <v>0</v>
      </c>
      <c r="CH122" s="37">
        <v>0</v>
      </c>
      <c r="CI122" s="37">
        <v>0</v>
      </c>
      <c r="CJ122" s="37">
        <v>0</v>
      </c>
      <c r="CK122" s="37">
        <v>0</v>
      </c>
      <c r="CL122" s="37">
        <v>0</v>
      </c>
      <c r="CM122" s="37">
        <v>0</v>
      </c>
      <c r="CN122" s="37">
        <v>0</v>
      </c>
      <c r="CO122" s="37">
        <v>0</v>
      </c>
      <c r="CP122" s="37">
        <v>0</v>
      </c>
      <c r="CQ122" s="37">
        <v>0</v>
      </c>
      <c r="CR122" s="37">
        <v>0</v>
      </c>
      <c r="CS122" s="37">
        <v>0</v>
      </c>
      <c r="CT122" s="37">
        <v>0</v>
      </c>
      <c r="CU122" s="37">
        <v>0</v>
      </c>
      <c r="CV122" s="37">
        <v>0</v>
      </c>
      <c r="CW122" s="37">
        <v>0</v>
      </c>
      <c r="CX122" s="37">
        <v>0</v>
      </c>
      <c r="CY122" s="37">
        <v>0</v>
      </c>
      <c r="CZ122" s="37">
        <v>0</v>
      </c>
      <c r="DA122" s="37">
        <v>0</v>
      </c>
      <c r="DB122" s="37">
        <v>0</v>
      </c>
      <c r="DC122" s="37">
        <v>0</v>
      </c>
      <c r="DE122" s="45">
        <f t="shared" si="66"/>
        <v>0</v>
      </c>
      <c r="DF122" s="45">
        <f t="shared" si="40"/>
        <v>0</v>
      </c>
    </row>
    <row r="123" spans="1:110" ht="15" customHeight="1">
      <c r="A123" s="123">
        <v>113</v>
      </c>
      <c r="B123" s="5" t="str">
        <f>$B$118&amp;"5."</f>
        <v>L.1.5.</v>
      </c>
      <c r="C123" s="169"/>
      <c r="D123" s="24"/>
      <c r="E123" s="5"/>
      <c r="F123" s="34">
        <f>H123+NPV(SD,I123:INDEX(I123:DC123,PAL))</f>
        <v>0</v>
      </c>
      <c r="G123" s="34">
        <f>SUMIF($H$5:$DC$5,"&lt;="&amp;PAL,$H123:$DC123)</f>
        <v>0</v>
      </c>
      <c r="H123" s="37">
        <v>0</v>
      </c>
      <c r="I123" s="37">
        <v>0</v>
      </c>
      <c r="J123" s="37">
        <v>0</v>
      </c>
      <c r="K123" s="37">
        <v>0</v>
      </c>
      <c r="L123" s="37">
        <v>0</v>
      </c>
      <c r="M123" s="37">
        <v>0</v>
      </c>
      <c r="N123" s="37">
        <v>0</v>
      </c>
      <c r="O123" s="37">
        <v>0</v>
      </c>
      <c r="P123" s="37">
        <v>0</v>
      </c>
      <c r="Q123" s="37">
        <v>0</v>
      </c>
      <c r="R123" s="37">
        <v>0</v>
      </c>
      <c r="S123" s="37">
        <v>0</v>
      </c>
      <c r="T123" s="37">
        <v>0</v>
      </c>
      <c r="U123" s="37">
        <v>0</v>
      </c>
      <c r="V123" s="37">
        <v>0</v>
      </c>
      <c r="W123" s="37">
        <v>0</v>
      </c>
      <c r="X123" s="37">
        <v>0</v>
      </c>
      <c r="Y123" s="37">
        <v>0</v>
      </c>
      <c r="Z123" s="37">
        <v>0</v>
      </c>
      <c r="AA123" s="37">
        <v>0</v>
      </c>
      <c r="AB123" s="37">
        <v>0</v>
      </c>
      <c r="AC123" s="37">
        <v>0</v>
      </c>
      <c r="AD123" s="37">
        <v>0</v>
      </c>
      <c r="AE123" s="37">
        <v>0</v>
      </c>
      <c r="AF123" s="37">
        <v>0</v>
      </c>
      <c r="AG123" s="37">
        <v>0</v>
      </c>
      <c r="AH123" s="37">
        <v>0</v>
      </c>
      <c r="AI123" s="37">
        <v>0</v>
      </c>
      <c r="AJ123" s="37">
        <v>0</v>
      </c>
      <c r="AK123" s="37">
        <v>0</v>
      </c>
      <c r="AL123" s="37">
        <v>0</v>
      </c>
      <c r="AM123" s="37">
        <v>0</v>
      </c>
      <c r="AN123" s="37">
        <v>0</v>
      </c>
      <c r="AO123" s="37">
        <v>0</v>
      </c>
      <c r="AP123" s="37">
        <v>0</v>
      </c>
      <c r="AQ123" s="37">
        <v>0</v>
      </c>
      <c r="AR123" s="37">
        <v>0</v>
      </c>
      <c r="AS123" s="37">
        <v>0</v>
      </c>
      <c r="AT123" s="37">
        <v>0</v>
      </c>
      <c r="AU123" s="37">
        <v>0</v>
      </c>
      <c r="AV123" s="37">
        <v>0</v>
      </c>
      <c r="AW123" s="37">
        <v>0</v>
      </c>
      <c r="AX123" s="37">
        <v>0</v>
      </c>
      <c r="AY123" s="37">
        <v>0</v>
      </c>
      <c r="AZ123" s="37">
        <v>0</v>
      </c>
      <c r="BA123" s="37">
        <v>0</v>
      </c>
      <c r="BB123" s="37">
        <v>0</v>
      </c>
      <c r="BC123" s="37">
        <v>0</v>
      </c>
      <c r="BD123" s="37">
        <v>0</v>
      </c>
      <c r="BE123" s="37">
        <v>0</v>
      </c>
      <c r="BF123" s="37">
        <v>0</v>
      </c>
      <c r="BG123" s="37">
        <v>0</v>
      </c>
      <c r="BH123" s="37">
        <v>0</v>
      </c>
      <c r="BI123" s="37">
        <v>0</v>
      </c>
      <c r="BJ123" s="37">
        <v>0</v>
      </c>
      <c r="BK123" s="37">
        <v>0</v>
      </c>
      <c r="BL123" s="37">
        <v>0</v>
      </c>
      <c r="BM123" s="37">
        <v>0</v>
      </c>
      <c r="BN123" s="37">
        <v>0</v>
      </c>
      <c r="BO123" s="37">
        <v>0</v>
      </c>
      <c r="BP123" s="37">
        <v>0</v>
      </c>
      <c r="BQ123" s="37">
        <v>0</v>
      </c>
      <c r="BR123" s="37">
        <v>0</v>
      </c>
      <c r="BS123" s="37">
        <v>0</v>
      </c>
      <c r="BT123" s="37">
        <v>0</v>
      </c>
      <c r="BU123" s="37">
        <v>0</v>
      </c>
      <c r="BV123" s="37">
        <v>0</v>
      </c>
      <c r="BW123" s="37">
        <v>0</v>
      </c>
      <c r="BX123" s="37">
        <v>0</v>
      </c>
      <c r="BY123" s="37">
        <v>0</v>
      </c>
      <c r="BZ123" s="37">
        <v>0</v>
      </c>
      <c r="CA123" s="37">
        <v>0</v>
      </c>
      <c r="CB123" s="37">
        <v>0</v>
      </c>
      <c r="CC123" s="37">
        <v>0</v>
      </c>
      <c r="CD123" s="37">
        <v>0</v>
      </c>
      <c r="CE123" s="37">
        <v>0</v>
      </c>
      <c r="CF123" s="37">
        <v>0</v>
      </c>
      <c r="CG123" s="37">
        <v>0</v>
      </c>
      <c r="CH123" s="37">
        <v>0</v>
      </c>
      <c r="CI123" s="37">
        <v>0</v>
      </c>
      <c r="CJ123" s="37">
        <v>0</v>
      </c>
      <c r="CK123" s="37">
        <v>0</v>
      </c>
      <c r="CL123" s="37">
        <v>0</v>
      </c>
      <c r="CM123" s="37">
        <v>0</v>
      </c>
      <c r="CN123" s="37">
        <v>0</v>
      </c>
      <c r="CO123" s="37">
        <v>0</v>
      </c>
      <c r="CP123" s="37">
        <v>0</v>
      </c>
      <c r="CQ123" s="37">
        <v>0</v>
      </c>
      <c r="CR123" s="37">
        <v>0</v>
      </c>
      <c r="CS123" s="37">
        <v>0</v>
      </c>
      <c r="CT123" s="37">
        <v>0</v>
      </c>
      <c r="CU123" s="37">
        <v>0</v>
      </c>
      <c r="CV123" s="37">
        <v>0</v>
      </c>
      <c r="CW123" s="37">
        <v>0</v>
      </c>
      <c r="CX123" s="37">
        <v>0</v>
      </c>
      <c r="CY123" s="37">
        <v>0</v>
      </c>
      <c r="CZ123" s="37">
        <v>0</v>
      </c>
      <c r="DA123" s="37">
        <v>0</v>
      </c>
      <c r="DB123" s="37">
        <v>0</v>
      </c>
      <c r="DC123" s="37">
        <v>0</v>
      </c>
      <c r="DE123" s="45">
        <f t="shared" si="66"/>
        <v>0</v>
      </c>
      <c r="DF123" s="45">
        <f t="shared" si="40"/>
        <v>0</v>
      </c>
    </row>
    <row r="124" spans="1:110" ht="15" customHeight="1">
      <c r="A124" s="123">
        <v>114</v>
      </c>
      <c r="B124" s="5" t="str">
        <f>$B$118&amp;"6."</f>
        <v>L.1.6.</v>
      </c>
      <c r="C124" s="169"/>
      <c r="D124" s="24"/>
      <c r="E124" s="5"/>
      <c r="F124" s="34">
        <f>H124+NPV(SD,I124:INDEX(I124:DC124,PAL))</f>
        <v>0</v>
      </c>
      <c r="G124" s="34">
        <f>SUMIF($H$5:$DC$5,"&lt;="&amp;PAL,$H124:$DC124)</f>
        <v>0</v>
      </c>
      <c r="H124" s="37">
        <v>0</v>
      </c>
      <c r="I124" s="37">
        <v>0</v>
      </c>
      <c r="J124" s="37">
        <v>0</v>
      </c>
      <c r="K124" s="37">
        <v>0</v>
      </c>
      <c r="L124" s="37">
        <v>0</v>
      </c>
      <c r="M124" s="37">
        <v>0</v>
      </c>
      <c r="N124" s="37">
        <v>0</v>
      </c>
      <c r="O124" s="37">
        <v>0</v>
      </c>
      <c r="P124" s="37">
        <v>0</v>
      </c>
      <c r="Q124" s="37">
        <v>0</v>
      </c>
      <c r="R124" s="37">
        <v>0</v>
      </c>
      <c r="S124" s="37">
        <v>0</v>
      </c>
      <c r="T124" s="37">
        <v>0</v>
      </c>
      <c r="U124" s="37">
        <v>0</v>
      </c>
      <c r="V124" s="37">
        <v>0</v>
      </c>
      <c r="W124" s="37">
        <v>0</v>
      </c>
      <c r="X124" s="37">
        <v>0</v>
      </c>
      <c r="Y124" s="37">
        <v>0</v>
      </c>
      <c r="Z124" s="37">
        <v>0</v>
      </c>
      <c r="AA124" s="37">
        <v>0</v>
      </c>
      <c r="AB124" s="37">
        <v>0</v>
      </c>
      <c r="AC124" s="37">
        <v>0</v>
      </c>
      <c r="AD124" s="37">
        <v>0</v>
      </c>
      <c r="AE124" s="37">
        <v>0</v>
      </c>
      <c r="AF124" s="37">
        <v>0</v>
      </c>
      <c r="AG124" s="37">
        <v>0</v>
      </c>
      <c r="AH124" s="37">
        <v>0</v>
      </c>
      <c r="AI124" s="37">
        <v>0</v>
      </c>
      <c r="AJ124" s="37">
        <v>0</v>
      </c>
      <c r="AK124" s="37">
        <v>0</v>
      </c>
      <c r="AL124" s="37">
        <v>0</v>
      </c>
      <c r="AM124" s="37">
        <v>0</v>
      </c>
      <c r="AN124" s="37">
        <v>0</v>
      </c>
      <c r="AO124" s="37">
        <v>0</v>
      </c>
      <c r="AP124" s="37">
        <v>0</v>
      </c>
      <c r="AQ124" s="37">
        <v>0</v>
      </c>
      <c r="AR124" s="37">
        <v>0</v>
      </c>
      <c r="AS124" s="37">
        <v>0</v>
      </c>
      <c r="AT124" s="37">
        <v>0</v>
      </c>
      <c r="AU124" s="37">
        <v>0</v>
      </c>
      <c r="AV124" s="37">
        <v>0</v>
      </c>
      <c r="AW124" s="37">
        <v>0</v>
      </c>
      <c r="AX124" s="37">
        <v>0</v>
      </c>
      <c r="AY124" s="37">
        <v>0</v>
      </c>
      <c r="AZ124" s="37">
        <v>0</v>
      </c>
      <c r="BA124" s="37">
        <v>0</v>
      </c>
      <c r="BB124" s="37">
        <v>0</v>
      </c>
      <c r="BC124" s="37">
        <v>0</v>
      </c>
      <c r="BD124" s="37">
        <v>0</v>
      </c>
      <c r="BE124" s="37">
        <v>0</v>
      </c>
      <c r="BF124" s="37">
        <v>0</v>
      </c>
      <c r="BG124" s="37">
        <v>0</v>
      </c>
      <c r="BH124" s="37">
        <v>0</v>
      </c>
      <c r="BI124" s="37">
        <v>0</v>
      </c>
      <c r="BJ124" s="37">
        <v>0</v>
      </c>
      <c r="BK124" s="37">
        <v>0</v>
      </c>
      <c r="BL124" s="37">
        <v>0</v>
      </c>
      <c r="BM124" s="37">
        <v>0</v>
      </c>
      <c r="BN124" s="37">
        <v>0</v>
      </c>
      <c r="BO124" s="37">
        <v>0</v>
      </c>
      <c r="BP124" s="37">
        <v>0</v>
      </c>
      <c r="BQ124" s="37">
        <v>0</v>
      </c>
      <c r="BR124" s="37">
        <v>0</v>
      </c>
      <c r="BS124" s="37">
        <v>0</v>
      </c>
      <c r="BT124" s="37">
        <v>0</v>
      </c>
      <c r="BU124" s="37">
        <v>0</v>
      </c>
      <c r="BV124" s="37">
        <v>0</v>
      </c>
      <c r="BW124" s="37">
        <v>0</v>
      </c>
      <c r="BX124" s="37">
        <v>0</v>
      </c>
      <c r="BY124" s="37">
        <v>0</v>
      </c>
      <c r="BZ124" s="37">
        <v>0</v>
      </c>
      <c r="CA124" s="37">
        <v>0</v>
      </c>
      <c r="CB124" s="37">
        <v>0</v>
      </c>
      <c r="CC124" s="37">
        <v>0</v>
      </c>
      <c r="CD124" s="37">
        <v>0</v>
      </c>
      <c r="CE124" s="37">
        <v>0</v>
      </c>
      <c r="CF124" s="37">
        <v>0</v>
      </c>
      <c r="CG124" s="37">
        <v>0</v>
      </c>
      <c r="CH124" s="37">
        <v>0</v>
      </c>
      <c r="CI124" s="37">
        <v>0</v>
      </c>
      <c r="CJ124" s="37">
        <v>0</v>
      </c>
      <c r="CK124" s="37">
        <v>0</v>
      </c>
      <c r="CL124" s="37">
        <v>0</v>
      </c>
      <c r="CM124" s="37">
        <v>0</v>
      </c>
      <c r="CN124" s="37">
        <v>0</v>
      </c>
      <c r="CO124" s="37">
        <v>0</v>
      </c>
      <c r="CP124" s="37">
        <v>0</v>
      </c>
      <c r="CQ124" s="37">
        <v>0</v>
      </c>
      <c r="CR124" s="37">
        <v>0</v>
      </c>
      <c r="CS124" s="37">
        <v>0</v>
      </c>
      <c r="CT124" s="37">
        <v>0</v>
      </c>
      <c r="CU124" s="37">
        <v>0</v>
      </c>
      <c r="CV124" s="37">
        <v>0</v>
      </c>
      <c r="CW124" s="37">
        <v>0</v>
      </c>
      <c r="CX124" s="37">
        <v>0</v>
      </c>
      <c r="CY124" s="37">
        <v>0</v>
      </c>
      <c r="CZ124" s="37">
        <v>0</v>
      </c>
      <c r="DA124" s="37">
        <v>0</v>
      </c>
      <c r="DB124" s="37">
        <v>0</v>
      </c>
      <c r="DC124" s="37">
        <v>0</v>
      </c>
      <c r="DE124" s="45">
        <f t="shared" si="66"/>
        <v>0</v>
      </c>
      <c r="DF124" s="45">
        <f t="shared" si="40"/>
        <v>0</v>
      </c>
    </row>
    <row r="125" spans="1:110" ht="15" customHeight="1">
      <c r="A125" s="123">
        <v>115</v>
      </c>
      <c r="B125" s="5" t="str">
        <f>$B$118&amp;"7."</f>
        <v>L.1.7.</v>
      </c>
      <c r="C125" s="169"/>
      <c r="D125" s="24"/>
      <c r="E125" s="5"/>
      <c r="F125" s="34">
        <f>H125+NPV(SD,I125:INDEX(I125:DC125,PAL))</f>
        <v>0</v>
      </c>
      <c r="G125" s="34">
        <f>SUMIF($H$5:$DC$5,"&lt;="&amp;PAL,$H125:$DC125)</f>
        <v>0</v>
      </c>
      <c r="H125" s="37">
        <v>0</v>
      </c>
      <c r="I125" s="37">
        <v>0</v>
      </c>
      <c r="J125" s="37">
        <v>0</v>
      </c>
      <c r="K125" s="37">
        <v>0</v>
      </c>
      <c r="L125" s="37">
        <v>0</v>
      </c>
      <c r="M125" s="37">
        <v>0</v>
      </c>
      <c r="N125" s="37">
        <v>0</v>
      </c>
      <c r="O125" s="37">
        <v>0</v>
      </c>
      <c r="P125" s="37">
        <v>0</v>
      </c>
      <c r="Q125" s="37">
        <v>0</v>
      </c>
      <c r="R125" s="37">
        <v>0</v>
      </c>
      <c r="S125" s="37">
        <v>0</v>
      </c>
      <c r="T125" s="37">
        <v>0</v>
      </c>
      <c r="U125" s="37">
        <v>0</v>
      </c>
      <c r="V125" s="37">
        <v>0</v>
      </c>
      <c r="W125" s="37">
        <v>0</v>
      </c>
      <c r="X125" s="37">
        <v>0</v>
      </c>
      <c r="Y125" s="37">
        <v>0</v>
      </c>
      <c r="Z125" s="37">
        <v>0</v>
      </c>
      <c r="AA125" s="37">
        <v>0</v>
      </c>
      <c r="AB125" s="37">
        <v>0</v>
      </c>
      <c r="AC125" s="37">
        <v>0</v>
      </c>
      <c r="AD125" s="37">
        <v>0</v>
      </c>
      <c r="AE125" s="37">
        <v>0</v>
      </c>
      <c r="AF125" s="37">
        <v>0</v>
      </c>
      <c r="AG125" s="37">
        <v>0</v>
      </c>
      <c r="AH125" s="37">
        <v>0</v>
      </c>
      <c r="AI125" s="37">
        <v>0</v>
      </c>
      <c r="AJ125" s="37">
        <v>0</v>
      </c>
      <c r="AK125" s="37">
        <v>0</v>
      </c>
      <c r="AL125" s="37">
        <v>0</v>
      </c>
      <c r="AM125" s="37">
        <v>0</v>
      </c>
      <c r="AN125" s="37">
        <v>0</v>
      </c>
      <c r="AO125" s="37">
        <v>0</v>
      </c>
      <c r="AP125" s="37">
        <v>0</v>
      </c>
      <c r="AQ125" s="37">
        <v>0</v>
      </c>
      <c r="AR125" s="37">
        <v>0</v>
      </c>
      <c r="AS125" s="37">
        <v>0</v>
      </c>
      <c r="AT125" s="37">
        <v>0</v>
      </c>
      <c r="AU125" s="37">
        <v>0</v>
      </c>
      <c r="AV125" s="37">
        <v>0</v>
      </c>
      <c r="AW125" s="37">
        <v>0</v>
      </c>
      <c r="AX125" s="37">
        <v>0</v>
      </c>
      <c r="AY125" s="37">
        <v>0</v>
      </c>
      <c r="AZ125" s="37">
        <v>0</v>
      </c>
      <c r="BA125" s="37">
        <v>0</v>
      </c>
      <c r="BB125" s="37">
        <v>0</v>
      </c>
      <c r="BC125" s="37">
        <v>0</v>
      </c>
      <c r="BD125" s="37">
        <v>0</v>
      </c>
      <c r="BE125" s="37">
        <v>0</v>
      </c>
      <c r="BF125" s="37">
        <v>0</v>
      </c>
      <c r="BG125" s="37">
        <v>0</v>
      </c>
      <c r="BH125" s="37">
        <v>0</v>
      </c>
      <c r="BI125" s="37">
        <v>0</v>
      </c>
      <c r="BJ125" s="37">
        <v>0</v>
      </c>
      <c r="BK125" s="37">
        <v>0</v>
      </c>
      <c r="BL125" s="37">
        <v>0</v>
      </c>
      <c r="BM125" s="37">
        <v>0</v>
      </c>
      <c r="BN125" s="37">
        <v>0</v>
      </c>
      <c r="BO125" s="37">
        <v>0</v>
      </c>
      <c r="BP125" s="37">
        <v>0</v>
      </c>
      <c r="BQ125" s="37">
        <v>0</v>
      </c>
      <c r="BR125" s="37">
        <v>0</v>
      </c>
      <c r="BS125" s="37">
        <v>0</v>
      </c>
      <c r="BT125" s="37">
        <v>0</v>
      </c>
      <c r="BU125" s="37">
        <v>0</v>
      </c>
      <c r="BV125" s="37">
        <v>0</v>
      </c>
      <c r="BW125" s="37">
        <v>0</v>
      </c>
      <c r="BX125" s="37">
        <v>0</v>
      </c>
      <c r="BY125" s="37">
        <v>0</v>
      </c>
      <c r="BZ125" s="37">
        <v>0</v>
      </c>
      <c r="CA125" s="37">
        <v>0</v>
      </c>
      <c r="CB125" s="37">
        <v>0</v>
      </c>
      <c r="CC125" s="37">
        <v>0</v>
      </c>
      <c r="CD125" s="37">
        <v>0</v>
      </c>
      <c r="CE125" s="37">
        <v>0</v>
      </c>
      <c r="CF125" s="37">
        <v>0</v>
      </c>
      <c r="CG125" s="37">
        <v>0</v>
      </c>
      <c r="CH125" s="37">
        <v>0</v>
      </c>
      <c r="CI125" s="37">
        <v>0</v>
      </c>
      <c r="CJ125" s="37">
        <v>0</v>
      </c>
      <c r="CK125" s="37">
        <v>0</v>
      </c>
      <c r="CL125" s="37">
        <v>0</v>
      </c>
      <c r="CM125" s="37">
        <v>0</v>
      </c>
      <c r="CN125" s="37">
        <v>0</v>
      </c>
      <c r="CO125" s="37">
        <v>0</v>
      </c>
      <c r="CP125" s="37">
        <v>0</v>
      </c>
      <c r="CQ125" s="37">
        <v>0</v>
      </c>
      <c r="CR125" s="37">
        <v>0</v>
      </c>
      <c r="CS125" s="37">
        <v>0</v>
      </c>
      <c r="CT125" s="37">
        <v>0</v>
      </c>
      <c r="CU125" s="37">
        <v>0</v>
      </c>
      <c r="CV125" s="37">
        <v>0</v>
      </c>
      <c r="CW125" s="37">
        <v>0</v>
      </c>
      <c r="CX125" s="37">
        <v>0</v>
      </c>
      <c r="CY125" s="37">
        <v>0</v>
      </c>
      <c r="CZ125" s="37">
        <v>0</v>
      </c>
      <c r="DA125" s="37">
        <v>0</v>
      </c>
      <c r="DB125" s="37">
        <v>0</v>
      </c>
      <c r="DC125" s="37">
        <v>0</v>
      </c>
      <c r="DE125" s="45">
        <f t="shared" si="66"/>
        <v>0</v>
      </c>
      <c r="DF125" s="45">
        <f t="shared" si="40"/>
        <v>0</v>
      </c>
    </row>
    <row r="126" spans="1:110" ht="14.4">
      <c r="A126" s="123">
        <v>116</v>
      </c>
      <c r="B126" s="5" t="s">
        <v>189</v>
      </c>
      <c r="C126" s="24" t="s">
        <v>272</v>
      </c>
      <c r="D126" s="24"/>
      <c r="E126" s="5"/>
      <c r="F126" s="11">
        <f>SUM(F127:F129)</f>
        <v>0</v>
      </c>
      <c r="G126" s="34">
        <f>SUMIF($H$5:$DC$5,"&lt;="&amp;PAL,$H126:$DC126)</f>
        <v>0</v>
      </c>
      <c r="H126" s="11">
        <f>SUM(H127:H129)</f>
        <v>0</v>
      </c>
      <c r="I126" s="11">
        <f t="shared" ref="I126:BT126" si="67">SUM(I127:I129)</f>
        <v>0</v>
      </c>
      <c r="J126" s="11">
        <f t="shared" si="67"/>
        <v>0</v>
      </c>
      <c r="K126" s="11">
        <f t="shared" si="67"/>
        <v>0</v>
      </c>
      <c r="L126" s="11">
        <f t="shared" si="67"/>
        <v>0</v>
      </c>
      <c r="M126" s="11">
        <f t="shared" si="67"/>
        <v>0</v>
      </c>
      <c r="N126" s="11">
        <f t="shared" si="67"/>
        <v>0</v>
      </c>
      <c r="O126" s="11">
        <f t="shared" si="67"/>
        <v>0</v>
      </c>
      <c r="P126" s="11">
        <f t="shared" si="67"/>
        <v>0</v>
      </c>
      <c r="Q126" s="11">
        <f t="shared" si="67"/>
        <v>0</v>
      </c>
      <c r="R126" s="11">
        <f t="shared" si="67"/>
        <v>0</v>
      </c>
      <c r="S126" s="11">
        <f t="shared" si="67"/>
        <v>0</v>
      </c>
      <c r="T126" s="11">
        <f t="shared" si="67"/>
        <v>0</v>
      </c>
      <c r="U126" s="11">
        <f t="shared" si="67"/>
        <v>0</v>
      </c>
      <c r="V126" s="11">
        <f t="shared" si="67"/>
        <v>0</v>
      </c>
      <c r="W126" s="11">
        <f t="shared" si="67"/>
        <v>0</v>
      </c>
      <c r="X126" s="11">
        <f t="shared" si="67"/>
        <v>0</v>
      </c>
      <c r="Y126" s="11">
        <f t="shared" si="67"/>
        <v>0</v>
      </c>
      <c r="Z126" s="11">
        <f t="shared" si="67"/>
        <v>0</v>
      </c>
      <c r="AA126" s="11">
        <f t="shared" si="67"/>
        <v>0</v>
      </c>
      <c r="AB126" s="11">
        <f t="shared" si="67"/>
        <v>0</v>
      </c>
      <c r="AC126" s="11">
        <f t="shared" si="67"/>
        <v>0</v>
      </c>
      <c r="AD126" s="11">
        <f t="shared" si="67"/>
        <v>0</v>
      </c>
      <c r="AE126" s="11">
        <f t="shared" si="67"/>
        <v>0</v>
      </c>
      <c r="AF126" s="11">
        <f t="shared" si="67"/>
        <v>0</v>
      </c>
      <c r="AG126" s="11">
        <f t="shared" si="67"/>
        <v>0</v>
      </c>
      <c r="AH126" s="11">
        <f t="shared" si="67"/>
        <v>0</v>
      </c>
      <c r="AI126" s="11">
        <f t="shared" si="67"/>
        <v>0</v>
      </c>
      <c r="AJ126" s="11">
        <f t="shared" si="67"/>
        <v>0</v>
      </c>
      <c r="AK126" s="11">
        <f t="shared" si="67"/>
        <v>0</v>
      </c>
      <c r="AL126" s="11">
        <f t="shared" si="67"/>
        <v>0</v>
      </c>
      <c r="AM126" s="11">
        <f t="shared" si="67"/>
        <v>0</v>
      </c>
      <c r="AN126" s="11">
        <f t="shared" si="67"/>
        <v>0</v>
      </c>
      <c r="AO126" s="11">
        <f t="shared" si="67"/>
        <v>0</v>
      </c>
      <c r="AP126" s="11">
        <f t="shared" si="67"/>
        <v>0</v>
      </c>
      <c r="AQ126" s="11">
        <f t="shared" si="67"/>
        <v>0</v>
      </c>
      <c r="AR126" s="11">
        <f t="shared" si="67"/>
        <v>0</v>
      </c>
      <c r="AS126" s="11">
        <f t="shared" si="67"/>
        <v>0</v>
      </c>
      <c r="AT126" s="11">
        <f t="shared" si="67"/>
        <v>0</v>
      </c>
      <c r="AU126" s="11">
        <f t="shared" si="67"/>
        <v>0</v>
      </c>
      <c r="AV126" s="11">
        <f t="shared" si="67"/>
        <v>0</v>
      </c>
      <c r="AW126" s="11">
        <f t="shared" si="67"/>
        <v>0</v>
      </c>
      <c r="AX126" s="11">
        <f t="shared" si="67"/>
        <v>0</v>
      </c>
      <c r="AY126" s="11">
        <f t="shared" si="67"/>
        <v>0</v>
      </c>
      <c r="AZ126" s="11">
        <f t="shared" si="67"/>
        <v>0</v>
      </c>
      <c r="BA126" s="11">
        <f t="shared" si="67"/>
        <v>0</v>
      </c>
      <c r="BB126" s="11">
        <f t="shared" si="67"/>
        <v>0</v>
      </c>
      <c r="BC126" s="11">
        <f t="shared" si="67"/>
        <v>0</v>
      </c>
      <c r="BD126" s="11">
        <f t="shared" si="67"/>
        <v>0</v>
      </c>
      <c r="BE126" s="11">
        <f t="shared" si="67"/>
        <v>0</v>
      </c>
      <c r="BF126" s="11">
        <f t="shared" si="67"/>
        <v>0</v>
      </c>
      <c r="BG126" s="11">
        <f t="shared" si="67"/>
        <v>0</v>
      </c>
      <c r="BH126" s="11">
        <f t="shared" si="67"/>
        <v>0</v>
      </c>
      <c r="BI126" s="11">
        <f t="shared" si="67"/>
        <v>0</v>
      </c>
      <c r="BJ126" s="11">
        <f t="shared" si="67"/>
        <v>0</v>
      </c>
      <c r="BK126" s="11">
        <f t="shared" si="67"/>
        <v>0</v>
      </c>
      <c r="BL126" s="11">
        <f t="shared" si="67"/>
        <v>0</v>
      </c>
      <c r="BM126" s="11">
        <f t="shared" si="67"/>
        <v>0</v>
      </c>
      <c r="BN126" s="11">
        <f t="shared" si="67"/>
        <v>0</v>
      </c>
      <c r="BO126" s="11">
        <f t="shared" si="67"/>
        <v>0</v>
      </c>
      <c r="BP126" s="11">
        <f t="shared" si="67"/>
        <v>0</v>
      </c>
      <c r="BQ126" s="11">
        <f t="shared" si="67"/>
        <v>0</v>
      </c>
      <c r="BR126" s="11">
        <f t="shared" si="67"/>
        <v>0</v>
      </c>
      <c r="BS126" s="11">
        <f t="shared" si="67"/>
        <v>0</v>
      </c>
      <c r="BT126" s="11">
        <f t="shared" si="67"/>
        <v>0</v>
      </c>
      <c r="BU126" s="11">
        <f t="shared" ref="BU126:DC126" si="68">SUM(BU127:BU129)</f>
        <v>0</v>
      </c>
      <c r="BV126" s="11">
        <f t="shared" si="68"/>
        <v>0</v>
      </c>
      <c r="BW126" s="11">
        <f t="shared" si="68"/>
        <v>0</v>
      </c>
      <c r="BX126" s="11">
        <f t="shared" si="68"/>
        <v>0</v>
      </c>
      <c r="BY126" s="11">
        <f t="shared" si="68"/>
        <v>0</v>
      </c>
      <c r="BZ126" s="11">
        <f t="shared" si="68"/>
        <v>0</v>
      </c>
      <c r="CA126" s="11">
        <f t="shared" si="68"/>
        <v>0</v>
      </c>
      <c r="CB126" s="11">
        <f t="shared" si="68"/>
        <v>0</v>
      </c>
      <c r="CC126" s="11">
        <f t="shared" si="68"/>
        <v>0</v>
      </c>
      <c r="CD126" s="11">
        <f t="shared" si="68"/>
        <v>0</v>
      </c>
      <c r="CE126" s="11">
        <f t="shared" si="68"/>
        <v>0</v>
      </c>
      <c r="CF126" s="11">
        <f t="shared" si="68"/>
        <v>0</v>
      </c>
      <c r="CG126" s="11">
        <f t="shared" si="68"/>
        <v>0</v>
      </c>
      <c r="CH126" s="11">
        <f t="shared" si="68"/>
        <v>0</v>
      </c>
      <c r="CI126" s="11">
        <f t="shared" si="68"/>
        <v>0</v>
      </c>
      <c r="CJ126" s="11">
        <f t="shared" si="68"/>
        <v>0</v>
      </c>
      <c r="CK126" s="11">
        <f t="shared" si="68"/>
        <v>0</v>
      </c>
      <c r="CL126" s="11">
        <f t="shared" si="68"/>
        <v>0</v>
      </c>
      <c r="CM126" s="11">
        <f t="shared" si="68"/>
        <v>0</v>
      </c>
      <c r="CN126" s="11">
        <f t="shared" si="68"/>
        <v>0</v>
      </c>
      <c r="CO126" s="11">
        <f t="shared" si="68"/>
        <v>0</v>
      </c>
      <c r="CP126" s="11">
        <f t="shared" si="68"/>
        <v>0</v>
      </c>
      <c r="CQ126" s="11">
        <f t="shared" si="68"/>
        <v>0</v>
      </c>
      <c r="CR126" s="11">
        <f t="shared" si="68"/>
        <v>0</v>
      </c>
      <c r="CS126" s="11">
        <f t="shared" si="68"/>
        <v>0</v>
      </c>
      <c r="CT126" s="11">
        <f t="shared" si="68"/>
        <v>0</v>
      </c>
      <c r="CU126" s="11">
        <f t="shared" si="68"/>
        <v>0</v>
      </c>
      <c r="CV126" s="11">
        <f t="shared" si="68"/>
        <v>0</v>
      </c>
      <c r="CW126" s="11">
        <f t="shared" si="68"/>
        <v>0</v>
      </c>
      <c r="CX126" s="11">
        <f t="shared" si="68"/>
        <v>0</v>
      </c>
      <c r="CY126" s="11">
        <f t="shared" si="68"/>
        <v>0</v>
      </c>
      <c r="CZ126" s="11">
        <f t="shared" si="68"/>
        <v>0</v>
      </c>
      <c r="DA126" s="11">
        <f t="shared" si="68"/>
        <v>0</v>
      </c>
      <c r="DB126" s="11">
        <f t="shared" si="68"/>
        <v>0</v>
      </c>
      <c r="DC126" s="11">
        <f t="shared" si="68"/>
        <v>0</v>
      </c>
      <c r="DF126" s="45">
        <f t="shared" si="40"/>
        <v>0</v>
      </c>
    </row>
    <row r="127" spans="1:110" ht="15" customHeight="1">
      <c r="A127" s="123">
        <v>117</v>
      </c>
      <c r="B127" s="5" t="str">
        <f>$B$126&amp;"1."</f>
        <v>L.2.1.</v>
      </c>
      <c r="C127" s="169"/>
      <c r="D127" s="24"/>
      <c r="E127" s="5"/>
      <c r="F127" s="34">
        <f>H127+NPV(SD,I127:INDEX(I127:DC127,PAL))</f>
        <v>0</v>
      </c>
      <c r="G127" s="34">
        <f>SUMIF($H$5:$DC$5,"&lt;="&amp;PAL,$H127:$DC127)</f>
        <v>0</v>
      </c>
      <c r="H127" s="37">
        <v>0</v>
      </c>
      <c r="I127" s="37">
        <v>0</v>
      </c>
      <c r="J127" s="37">
        <v>0</v>
      </c>
      <c r="K127" s="37">
        <v>0</v>
      </c>
      <c r="L127" s="37">
        <v>0</v>
      </c>
      <c r="M127" s="37">
        <v>0</v>
      </c>
      <c r="N127" s="37">
        <v>0</v>
      </c>
      <c r="O127" s="37">
        <v>0</v>
      </c>
      <c r="P127" s="37">
        <v>0</v>
      </c>
      <c r="Q127" s="37">
        <v>0</v>
      </c>
      <c r="R127" s="37">
        <v>0</v>
      </c>
      <c r="S127" s="37">
        <v>0</v>
      </c>
      <c r="T127" s="37">
        <v>0</v>
      </c>
      <c r="U127" s="37">
        <v>0</v>
      </c>
      <c r="V127" s="37">
        <v>0</v>
      </c>
      <c r="W127" s="37">
        <v>0</v>
      </c>
      <c r="X127" s="37">
        <v>0</v>
      </c>
      <c r="Y127" s="37">
        <v>0</v>
      </c>
      <c r="Z127" s="37">
        <v>0</v>
      </c>
      <c r="AA127" s="37">
        <v>0</v>
      </c>
      <c r="AB127" s="37">
        <v>0</v>
      </c>
      <c r="AC127" s="37">
        <v>0</v>
      </c>
      <c r="AD127" s="37">
        <v>0</v>
      </c>
      <c r="AE127" s="37">
        <v>0</v>
      </c>
      <c r="AF127" s="37">
        <v>0</v>
      </c>
      <c r="AG127" s="37">
        <v>0</v>
      </c>
      <c r="AH127" s="37">
        <v>0</v>
      </c>
      <c r="AI127" s="37">
        <v>0</v>
      </c>
      <c r="AJ127" s="37">
        <v>0</v>
      </c>
      <c r="AK127" s="37">
        <v>0</v>
      </c>
      <c r="AL127" s="37">
        <v>0</v>
      </c>
      <c r="AM127" s="37">
        <v>0</v>
      </c>
      <c r="AN127" s="37">
        <v>0</v>
      </c>
      <c r="AO127" s="37">
        <v>0</v>
      </c>
      <c r="AP127" s="37">
        <v>0</v>
      </c>
      <c r="AQ127" s="37">
        <v>0</v>
      </c>
      <c r="AR127" s="37">
        <v>0</v>
      </c>
      <c r="AS127" s="37">
        <v>0</v>
      </c>
      <c r="AT127" s="37">
        <v>0</v>
      </c>
      <c r="AU127" s="37">
        <v>0</v>
      </c>
      <c r="AV127" s="37">
        <v>0</v>
      </c>
      <c r="AW127" s="37">
        <v>0</v>
      </c>
      <c r="AX127" s="37">
        <v>0</v>
      </c>
      <c r="AY127" s="37">
        <v>0</v>
      </c>
      <c r="AZ127" s="37">
        <v>0</v>
      </c>
      <c r="BA127" s="37">
        <v>0</v>
      </c>
      <c r="BB127" s="37">
        <v>0</v>
      </c>
      <c r="BC127" s="37">
        <v>0</v>
      </c>
      <c r="BD127" s="37">
        <v>0</v>
      </c>
      <c r="BE127" s="37">
        <v>0</v>
      </c>
      <c r="BF127" s="37">
        <v>0</v>
      </c>
      <c r="BG127" s="37">
        <v>0</v>
      </c>
      <c r="BH127" s="37">
        <v>0</v>
      </c>
      <c r="BI127" s="37">
        <v>0</v>
      </c>
      <c r="BJ127" s="37">
        <v>0</v>
      </c>
      <c r="BK127" s="37">
        <v>0</v>
      </c>
      <c r="BL127" s="37">
        <v>0</v>
      </c>
      <c r="BM127" s="37">
        <v>0</v>
      </c>
      <c r="BN127" s="37">
        <v>0</v>
      </c>
      <c r="BO127" s="37">
        <v>0</v>
      </c>
      <c r="BP127" s="37">
        <v>0</v>
      </c>
      <c r="BQ127" s="37">
        <v>0</v>
      </c>
      <c r="BR127" s="37">
        <v>0</v>
      </c>
      <c r="BS127" s="37">
        <v>0</v>
      </c>
      <c r="BT127" s="37">
        <v>0</v>
      </c>
      <c r="BU127" s="37">
        <v>0</v>
      </c>
      <c r="BV127" s="37">
        <v>0</v>
      </c>
      <c r="BW127" s="37">
        <v>0</v>
      </c>
      <c r="BX127" s="37">
        <v>0</v>
      </c>
      <c r="BY127" s="37">
        <v>0</v>
      </c>
      <c r="BZ127" s="37">
        <v>0</v>
      </c>
      <c r="CA127" s="37">
        <v>0</v>
      </c>
      <c r="CB127" s="37">
        <v>0</v>
      </c>
      <c r="CC127" s="37">
        <v>0</v>
      </c>
      <c r="CD127" s="37">
        <v>0</v>
      </c>
      <c r="CE127" s="37">
        <v>0</v>
      </c>
      <c r="CF127" s="37">
        <v>0</v>
      </c>
      <c r="CG127" s="37">
        <v>0</v>
      </c>
      <c r="CH127" s="37">
        <v>0</v>
      </c>
      <c r="CI127" s="37">
        <v>0</v>
      </c>
      <c r="CJ127" s="37">
        <v>0</v>
      </c>
      <c r="CK127" s="37">
        <v>0</v>
      </c>
      <c r="CL127" s="37">
        <v>0</v>
      </c>
      <c r="CM127" s="37">
        <v>0</v>
      </c>
      <c r="CN127" s="37">
        <v>0</v>
      </c>
      <c r="CO127" s="37">
        <v>0</v>
      </c>
      <c r="CP127" s="37">
        <v>0</v>
      </c>
      <c r="CQ127" s="37">
        <v>0</v>
      </c>
      <c r="CR127" s="37">
        <v>0</v>
      </c>
      <c r="CS127" s="37">
        <v>0</v>
      </c>
      <c r="CT127" s="37">
        <v>0</v>
      </c>
      <c r="CU127" s="37">
        <v>0</v>
      </c>
      <c r="CV127" s="37">
        <v>0</v>
      </c>
      <c r="CW127" s="37">
        <v>0</v>
      </c>
      <c r="CX127" s="37">
        <v>0</v>
      </c>
      <c r="CY127" s="37">
        <v>0</v>
      </c>
      <c r="CZ127" s="37">
        <v>0</v>
      </c>
      <c r="DA127" s="37">
        <v>0</v>
      </c>
      <c r="DB127" s="37">
        <v>0</v>
      </c>
      <c r="DC127" s="37">
        <v>0</v>
      </c>
      <c r="DE127" s="45">
        <f t="shared" si="66"/>
        <v>0</v>
      </c>
      <c r="DF127" s="45">
        <f t="shared" si="40"/>
        <v>0</v>
      </c>
    </row>
    <row r="128" spans="1:110" ht="15" customHeight="1">
      <c r="A128" s="123">
        <v>118</v>
      </c>
      <c r="B128" s="5" t="str">
        <f>$B$126&amp;"2."</f>
        <v>L.2.2.</v>
      </c>
      <c r="C128" s="169"/>
      <c r="D128" s="24"/>
      <c r="E128" s="5"/>
      <c r="F128" s="34">
        <f>H128+NPV(SD,I128:INDEX(I128:DC128,PAL))</f>
        <v>0</v>
      </c>
      <c r="G128" s="34">
        <f>SUMIF($H$5:$DC$5,"&lt;="&amp;PAL,$H128:$DC128)</f>
        <v>0</v>
      </c>
      <c r="H128" s="37">
        <v>0</v>
      </c>
      <c r="I128" s="37">
        <v>0</v>
      </c>
      <c r="J128" s="37">
        <v>0</v>
      </c>
      <c r="K128" s="37">
        <v>0</v>
      </c>
      <c r="L128" s="37">
        <v>0</v>
      </c>
      <c r="M128" s="37">
        <v>0</v>
      </c>
      <c r="N128" s="37">
        <v>0</v>
      </c>
      <c r="O128" s="37">
        <v>0</v>
      </c>
      <c r="P128" s="37">
        <v>0</v>
      </c>
      <c r="Q128" s="37">
        <v>0</v>
      </c>
      <c r="R128" s="37">
        <v>0</v>
      </c>
      <c r="S128" s="37">
        <v>0</v>
      </c>
      <c r="T128" s="37">
        <v>0</v>
      </c>
      <c r="U128" s="37">
        <v>0</v>
      </c>
      <c r="V128" s="37">
        <v>0</v>
      </c>
      <c r="W128" s="37">
        <v>0</v>
      </c>
      <c r="X128" s="37">
        <v>0</v>
      </c>
      <c r="Y128" s="37">
        <v>0</v>
      </c>
      <c r="Z128" s="37">
        <v>0</v>
      </c>
      <c r="AA128" s="37">
        <v>0</v>
      </c>
      <c r="AB128" s="37">
        <v>0</v>
      </c>
      <c r="AC128" s="37">
        <v>0</v>
      </c>
      <c r="AD128" s="37">
        <v>0</v>
      </c>
      <c r="AE128" s="37">
        <v>0</v>
      </c>
      <c r="AF128" s="37">
        <v>0</v>
      </c>
      <c r="AG128" s="37">
        <v>0</v>
      </c>
      <c r="AH128" s="37">
        <v>0</v>
      </c>
      <c r="AI128" s="37">
        <v>0</v>
      </c>
      <c r="AJ128" s="37">
        <v>0</v>
      </c>
      <c r="AK128" s="37">
        <v>0</v>
      </c>
      <c r="AL128" s="37">
        <v>0</v>
      </c>
      <c r="AM128" s="37">
        <v>0</v>
      </c>
      <c r="AN128" s="37">
        <v>0</v>
      </c>
      <c r="AO128" s="37">
        <v>0</v>
      </c>
      <c r="AP128" s="37">
        <v>0</v>
      </c>
      <c r="AQ128" s="37">
        <v>0</v>
      </c>
      <c r="AR128" s="37">
        <v>0</v>
      </c>
      <c r="AS128" s="37">
        <v>0</v>
      </c>
      <c r="AT128" s="37">
        <v>0</v>
      </c>
      <c r="AU128" s="37">
        <v>0</v>
      </c>
      <c r="AV128" s="37">
        <v>0</v>
      </c>
      <c r="AW128" s="37">
        <v>0</v>
      </c>
      <c r="AX128" s="37">
        <v>0</v>
      </c>
      <c r="AY128" s="37">
        <v>0</v>
      </c>
      <c r="AZ128" s="37">
        <v>0</v>
      </c>
      <c r="BA128" s="37">
        <v>0</v>
      </c>
      <c r="BB128" s="37">
        <v>0</v>
      </c>
      <c r="BC128" s="37">
        <v>0</v>
      </c>
      <c r="BD128" s="37">
        <v>0</v>
      </c>
      <c r="BE128" s="37">
        <v>0</v>
      </c>
      <c r="BF128" s="37">
        <v>0</v>
      </c>
      <c r="BG128" s="37">
        <v>0</v>
      </c>
      <c r="BH128" s="37">
        <v>0</v>
      </c>
      <c r="BI128" s="37">
        <v>0</v>
      </c>
      <c r="BJ128" s="37">
        <v>0</v>
      </c>
      <c r="BK128" s="37">
        <v>0</v>
      </c>
      <c r="BL128" s="37">
        <v>0</v>
      </c>
      <c r="BM128" s="37">
        <v>0</v>
      </c>
      <c r="BN128" s="37">
        <v>0</v>
      </c>
      <c r="BO128" s="37">
        <v>0</v>
      </c>
      <c r="BP128" s="37">
        <v>0</v>
      </c>
      <c r="BQ128" s="37">
        <v>0</v>
      </c>
      <c r="BR128" s="37">
        <v>0</v>
      </c>
      <c r="BS128" s="37">
        <v>0</v>
      </c>
      <c r="BT128" s="37">
        <v>0</v>
      </c>
      <c r="BU128" s="37">
        <v>0</v>
      </c>
      <c r="BV128" s="37">
        <v>0</v>
      </c>
      <c r="BW128" s="37">
        <v>0</v>
      </c>
      <c r="BX128" s="37">
        <v>0</v>
      </c>
      <c r="BY128" s="37">
        <v>0</v>
      </c>
      <c r="BZ128" s="37">
        <v>0</v>
      </c>
      <c r="CA128" s="37">
        <v>0</v>
      </c>
      <c r="CB128" s="37">
        <v>0</v>
      </c>
      <c r="CC128" s="37">
        <v>0</v>
      </c>
      <c r="CD128" s="37">
        <v>0</v>
      </c>
      <c r="CE128" s="37">
        <v>0</v>
      </c>
      <c r="CF128" s="37">
        <v>0</v>
      </c>
      <c r="CG128" s="37">
        <v>0</v>
      </c>
      <c r="CH128" s="37">
        <v>0</v>
      </c>
      <c r="CI128" s="37">
        <v>0</v>
      </c>
      <c r="CJ128" s="37">
        <v>0</v>
      </c>
      <c r="CK128" s="37">
        <v>0</v>
      </c>
      <c r="CL128" s="37">
        <v>0</v>
      </c>
      <c r="CM128" s="37">
        <v>0</v>
      </c>
      <c r="CN128" s="37">
        <v>0</v>
      </c>
      <c r="CO128" s="37">
        <v>0</v>
      </c>
      <c r="CP128" s="37">
        <v>0</v>
      </c>
      <c r="CQ128" s="37">
        <v>0</v>
      </c>
      <c r="CR128" s="37">
        <v>0</v>
      </c>
      <c r="CS128" s="37">
        <v>0</v>
      </c>
      <c r="CT128" s="37">
        <v>0</v>
      </c>
      <c r="CU128" s="37">
        <v>0</v>
      </c>
      <c r="CV128" s="37">
        <v>0</v>
      </c>
      <c r="CW128" s="37">
        <v>0</v>
      </c>
      <c r="CX128" s="37">
        <v>0</v>
      </c>
      <c r="CY128" s="37">
        <v>0</v>
      </c>
      <c r="CZ128" s="37">
        <v>0</v>
      </c>
      <c r="DA128" s="37">
        <v>0</v>
      </c>
      <c r="DB128" s="37">
        <v>0</v>
      </c>
      <c r="DC128" s="37">
        <v>0</v>
      </c>
      <c r="DE128" s="45">
        <f t="shared" si="66"/>
        <v>0</v>
      </c>
      <c r="DF128" s="45">
        <f t="shared" si="40"/>
        <v>0</v>
      </c>
    </row>
    <row r="129" spans="1:110" ht="15" customHeight="1">
      <c r="A129" s="123">
        <v>119</v>
      </c>
      <c r="B129" s="5" t="str">
        <f>$B$126&amp;"3."</f>
        <v>L.2.3.</v>
      </c>
      <c r="C129" s="169"/>
      <c r="D129" s="24"/>
      <c r="E129" s="5"/>
      <c r="F129" s="34">
        <f>H129+NPV(SD,I129:INDEX(I129:DC129,PAL))</f>
        <v>0</v>
      </c>
      <c r="G129" s="34">
        <f>SUMIF($H$5:$DC$5,"&lt;="&amp;PAL,$H129:$DC129)</f>
        <v>0</v>
      </c>
      <c r="H129" s="37">
        <v>0</v>
      </c>
      <c r="I129" s="37">
        <v>0</v>
      </c>
      <c r="J129" s="37">
        <v>0</v>
      </c>
      <c r="K129" s="37">
        <v>0</v>
      </c>
      <c r="L129" s="37">
        <v>0</v>
      </c>
      <c r="M129" s="37">
        <v>0</v>
      </c>
      <c r="N129" s="37">
        <v>0</v>
      </c>
      <c r="O129" s="37">
        <v>0</v>
      </c>
      <c r="P129" s="37">
        <v>0</v>
      </c>
      <c r="Q129" s="37">
        <v>0</v>
      </c>
      <c r="R129" s="37">
        <v>0</v>
      </c>
      <c r="S129" s="37">
        <v>0</v>
      </c>
      <c r="T129" s="37">
        <v>0</v>
      </c>
      <c r="U129" s="37">
        <v>0</v>
      </c>
      <c r="V129" s="37">
        <v>0</v>
      </c>
      <c r="W129" s="37">
        <v>0</v>
      </c>
      <c r="X129" s="37">
        <v>0</v>
      </c>
      <c r="Y129" s="37">
        <v>0</v>
      </c>
      <c r="Z129" s="37">
        <v>0</v>
      </c>
      <c r="AA129" s="37">
        <v>0</v>
      </c>
      <c r="AB129" s="37">
        <v>0</v>
      </c>
      <c r="AC129" s="37">
        <v>0</v>
      </c>
      <c r="AD129" s="37">
        <v>0</v>
      </c>
      <c r="AE129" s="37">
        <v>0</v>
      </c>
      <c r="AF129" s="37">
        <v>0</v>
      </c>
      <c r="AG129" s="37">
        <v>0</v>
      </c>
      <c r="AH129" s="37">
        <v>0</v>
      </c>
      <c r="AI129" s="37">
        <v>0</v>
      </c>
      <c r="AJ129" s="37">
        <v>0</v>
      </c>
      <c r="AK129" s="37">
        <v>0</v>
      </c>
      <c r="AL129" s="37">
        <v>0</v>
      </c>
      <c r="AM129" s="37">
        <v>0</v>
      </c>
      <c r="AN129" s="37">
        <v>0</v>
      </c>
      <c r="AO129" s="37">
        <v>0</v>
      </c>
      <c r="AP129" s="37">
        <v>0</v>
      </c>
      <c r="AQ129" s="37">
        <v>0</v>
      </c>
      <c r="AR129" s="37">
        <v>0</v>
      </c>
      <c r="AS129" s="37">
        <v>0</v>
      </c>
      <c r="AT129" s="37">
        <v>0</v>
      </c>
      <c r="AU129" s="37">
        <v>0</v>
      </c>
      <c r="AV129" s="37">
        <v>0</v>
      </c>
      <c r="AW129" s="37">
        <v>0</v>
      </c>
      <c r="AX129" s="37">
        <v>0</v>
      </c>
      <c r="AY129" s="37">
        <v>0</v>
      </c>
      <c r="AZ129" s="37">
        <v>0</v>
      </c>
      <c r="BA129" s="37">
        <v>0</v>
      </c>
      <c r="BB129" s="37">
        <v>0</v>
      </c>
      <c r="BC129" s="37">
        <v>0</v>
      </c>
      <c r="BD129" s="37">
        <v>0</v>
      </c>
      <c r="BE129" s="37">
        <v>0</v>
      </c>
      <c r="BF129" s="37">
        <v>0</v>
      </c>
      <c r="BG129" s="37">
        <v>0</v>
      </c>
      <c r="BH129" s="37">
        <v>0</v>
      </c>
      <c r="BI129" s="37">
        <v>0</v>
      </c>
      <c r="BJ129" s="37">
        <v>0</v>
      </c>
      <c r="BK129" s="37">
        <v>0</v>
      </c>
      <c r="BL129" s="37">
        <v>0</v>
      </c>
      <c r="BM129" s="37">
        <v>0</v>
      </c>
      <c r="BN129" s="37">
        <v>0</v>
      </c>
      <c r="BO129" s="37">
        <v>0</v>
      </c>
      <c r="BP129" s="37">
        <v>0</v>
      </c>
      <c r="BQ129" s="37">
        <v>0</v>
      </c>
      <c r="BR129" s="37">
        <v>0</v>
      </c>
      <c r="BS129" s="37">
        <v>0</v>
      </c>
      <c r="BT129" s="37">
        <v>0</v>
      </c>
      <c r="BU129" s="37">
        <v>0</v>
      </c>
      <c r="BV129" s="37">
        <v>0</v>
      </c>
      <c r="BW129" s="37">
        <v>0</v>
      </c>
      <c r="BX129" s="37">
        <v>0</v>
      </c>
      <c r="BY129" s="37">
        <v>0</v>
      </c>
      <c r="BZ129" s="37">
        <v>0</v>
      </c>
      <c r="CA129" s="37">
        <v>0</v>
      </c>
      <c r="CB129" s="37">
        <v>0</v>
      </c>
      <c r="CC129" s="37">
        <v>0</v>
      </c>
      <c r="CD129" s="37">
        <v>0</v>
      </c>
      <c r="CE129" s="37">
        <v>0</v>
      </c>
      <c r="CF129" s="37">
        <v>0</v>
      </c>
      <c r="CG129" s="37">
        <v>0</v>
      </c>
      <c r="CH129" s="37">
        <v>0</v>
      </c>
      <c r="CI129" s="37">
        <v>0</v>
      </c>
      <c r="CJ129" s="37">
        <v>0</v>
      </c>
      <c r="CK129" s="37">
        <v>0</v>
      </c>
      <c r="CL129" s="37">
        <v>0</v>
      </c>
      <c r="CM129" s="37">
        <v>0</v>
      </c>
      <c r="CN129" s="37">
        <v>0</v>
      </c>
      <c r="CO129" s="37">
        <v>0</v>
      </c>
      <c r="CP129" s="37">
        <v>0</v>
      </c>
      <c r="CQ129" s="37">
        <v>0</v>
      </c>
      <c r="CR129" s="37">
        <v>0</v>
      </c>
      <c r="CS129" s="37">
        <v>0</v>
      </c>
      <c r="CT129" s="37">
        <v>0</v>
      </c>
      <c r="CU129" s="37">
        <v>0</v>
      </c>
      <c r="CV129" s="37">
        <v>0</v>
      </c>
      <c r="CW129" s="37">
        <v>0</v>
      </c>
      <c r="CX129" s="37">
        <v>0</v>
      </c>
      <c r="CY129" s="37">
        <v>0</v>
      </c>
      <c r="CZ129" s="37">
        <v>0</v>
      </c>
      <c r="DA129" s="37">
        <v>0</v>
      </c>
      <c r="DB129" s="37">
        <v>0</v>
      </c>
      <c r="DC129" s="37">
        <v>0</v>
      </c>
      <c r="DE129" s="45">
        <f t="shared" si="66"/>
        <v>0</v>
      </c>
      <c r="DF129" s="45">
        <f t="shared" si="40"/>
        <v>0</v>
      </c>
    </row>
    <row r="130" spans="1:110" ht="20.25" customHeight="1">
      <c r="D130" s="2"/>
      <c r="F130" s="39"/>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0"/>
      <c r="AL130" s="10"/>
      <c r="AM130" s="10"/>
      <c r="AN130" s="10"/>
      <c r="AO130" s="10"/>
      <c r="AP130" s="10"/>
      <c r="AQ130" s="10"/>
      <c r="AR130" s="10"/>
      <c r="AS130" s="10"/>
      <c r="AT130" s="10"/>
      <c r="AU130" s="10"/>
      <c r="AV130" s="10"/>
    </row>
    <row r="131" spans="1:110" ht="20.25" hidden="1" customHeight="1">
      <c r="D131" s="2"/>
      <c r="F131" s="39"/>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c r="AE131" s="10"/>
      <c r="AF131" s="10"/>
      <c r="AG131" s="10"/>
      <c r="AH131" s="10"/>
      <c r="AI131" s="10"/>
      <c r="AJ131" s="10"/>
      <c r="AK131" s="10"/>
      <c r="AL131" s="10"/>
      <c r="AM131" s="10"/>
      <c r="AN131" s="10"/>
      <c r="AO131" s="10"/>
      <c r="AP131" s="10"/>
      <c r="AQ131" s="10"/>
      <c r="AR131" s="10"/>
      <c r="AS131" s="10"/>
      <c r="AT131" s="10"/>
      <c r="AU131" s="10"/>
      <c r="AV131" s="10"/>
    </row>
  </sheetData>
  <sheetProtection algorithmName="SHA-512" hashValue="rzvMQk8u5Z4vXVfrVoDz4gC45zhulcyGKVC19Lc02hsOidMblCPXycwAm47eUmXzvG6zzVj3fYfmjCYk8CK1jw==" saltValue="MPJ/68rCjmP8SxaM1mcstQ==" spinCount="100000" sheet="1" objects="1" scenarios="1"/>
  <customSheetViews>
    <customSheetView guid="{B7831A28-C714-4DC9-BB36-A1304866CBB0}" scale="90" showPageBreaks="1" fitToPage="1" hiddenColumns="1">
      <pane xSplit="6" ySplit="8" topLeftCell="G64" activePane="bottomRight" state="frozenSplit"/>
      <selection pane="bottomRight" activeCell="C69" sqref="C69"/>
      <pageMargins left="0.7" right="0.7" top="0.75" bottom="0.75" header="0.3" footer="0.3"/>
      <pageSetup paperSize="9" scale="14" fitToWidth="2" orientation="landscape" horizontalDpi="300" verticalDpi="300" r:id="rId1"/>
    </customSheetView>
  </customSheetViews>
  <mergeCells count="1">
    <mergeCell ref="F5:G5"/>
  </mergeCells>
  <conditionalFormatting sqref="D106:E110">
    <cfRule type="expression" dxfId="27" priority="10">
      <formula>AND($F106&lt;&gt;0,$E106="")</formula>
    </cfRule>
  </conditionalFormatting>
  <conditionalFormatting sqref="F7:F8">
    <cfRule type="containsBlanks" dxfId="26" priority="13">
      <formula>LEN(TRIM(F7))=0</formula>
    </cfRule>
  </conditionalFormatting>
  <conditionalFormatting sqref="H7:DC129">
    <cfRule type="containsBlanks" dxfId="25" priority="2">
      <formula>LEN(TRIM(H7))=0</formula>
    </cfRule>
  </conditionalFormatting>
  <conditionalFormatting sqref="I22:DC22 AB34:DC36 R46:DC53 L106:DC110">
    <cfRule type="containsBlanks" dxfId="24" priority="22">
      <formula>LEN(TRIM(I22))=0</formula>
    </cfRule>
  </conditionalFormatting>
  <conditionalFormatting sqref="I115:DC116">
    <cfRule type="containsBlanks" dxfId="23" priority="6">
      <formula>LEN(TRIM(I115))=0</formula>
    </cfRule>
  </conditionalFormatting>
  <conditionalFormatting sqref="K79">
    <cfRule type="containsBlanks" dxfId="22" priority="17">
      <formula>LEN(TRIM(K79))=0</formula>
    </cfRule>
  </conditionalFormatting>
  <dataValidations count="6">
    <dataValidation allowBlank="1" showErrorMessage="1" promptTitle="Finansiniai transferai" prompt="&quot;Finansiniai transferai, pvz, pašalpos, nedarbo draudimo išmokos ir pan. nėra veiklos sąnados. Mokesčių pajamos nėra veiklos pajamos. Finansiniai transferai ir mokesčių pajamos nurodomos I dalyje&quot; patikrinti pagal galutinį kodavimą" sqref="C89" xr:uid="{00000000-0002-0000-0600-000000000000}"/>
    <dataValidation allowBlank="1" promptTitle="Finansiniai veiklos srautai" prompt="Nurodomi finansiniai srautai realia verte, t.y. laikant, kad nėra infliacijos. Nominalus alternatyvos biudžetas, t.y. su infliacija, automatiškai apskaičiuojamas sekančioje lentelėje." sqref="C7" xr:uid="{00000000-0002-0000-0600-000001000000}"/>
    <dataValidation type="list" allowBlank="1" showInputMessage="1" showErrorMessage="1" sqref="C119:C125" xr:uid="{00000000-0002-0000-0600-000002000000}">
      <formula1>Naudos</formula1>
    </dataValidation>
    <dataValidation type="list" allowBlank="1" showInputMessage="1" showErrorMessage="1" sqref="C127:C129" xr:uid="{00000000-0002-0000-0600-000003000000}">
      <formula1>Zalos</formula1>
    </dataValidation>
    <dataValidation allowBlank="1" promptTitle="Finansiniai srautai" prompt="Nurodomi finansiniai srautai realia verte, t.y. laikant, kad nėra infliacijos. Nominalus alternatyvos biudžetas, t.y. su infliacija, automatiškai apskaičiuojamas sekančioje lentelėje." sqref="D7:E7" xr:uid="{00000000-0002-0000-0600-000004000000}"/>
    <dataValidation allowBlank="1" sqref="C12:C19" xr:uid="{00000000-0002-0000-0600-000005000000}"/>
  </dataValidations>
  <pageMargins left="0.7" right="0.7" top="0.75" bottom="0.75" header="0.3" footer="0.3"/>
  <pageSetup paperSize="9" scale="13" fitToWidth="2" orientation="landscape" horizontalDpi="300" verticalDpi="300" r:id="rId2"/>
  <drawing r:id="rId3"/>
  <legacyDrawing r:id="rId4"/>
  <mc:AlternateContent xmlns:mc="http://schemas.openxmlformats.org/markup-compatibility/2006">
    <mc:Choice Requires="x14">
      <controls>
        <mc:AlternateContent xmlns:mc="http://schemas.openxmlformats.org/markup-compatibility/2006">
          <mc:Choice Requires="x14">
            <control shapeId="38913" r:id="rId5" name="Button 1">
              <controlPr defaultSize="0" print="0" autoFill="0" autoPict="0" macro="[0]!Button12_Click">
                <anchor moveWithCells="1" sizeWithCells="1">
                  <from>
                    <xdr:col>3</xdr:col>
                    <xdr:colOff>22860</xdr:colOff>
                    <xdr:row>10</xdr:row>
                    <xdr:rowOff>0</xdr:rowOff>
                  </from>
                  <to>
                    <xdr:col>3</xdr:col>
                    <xdr:colOff>304800</xdr:colOff>
                    <xdr:row>10</xdr:row>
                    <xdr:rowOff>182880</xdr:rowOff>
                  </to>
                </anchor>
              </controlPr>
            </control>
          </mc:Choice>
        </mc:AlternateContent>
        <mc:AlternateContent xmlns:mc="http://schemas.openxmlformats.org/markup-compatibility/2006">
          <mc:Choice Requires="x14">
            <control shapeId="38914" r:id="rId6" name="Button 2">
              <controlPr defaultSize="0" print="0" autoFill="0" autoPict="0" macro="[0]!Button11_Click">
                <anchor moveWithCells="1" sizeWithCells="1">
                  <from>
                    <xdr:col>3</xdr:col>
                    <xdr:colOff>22860</xdr:colOff>
                    <xdr:row>6</xdr:row>
                    <xdr:rowOff>22860</xdr:rowOff>
                  </from>
                  <to>
                    <xdr:col>3</xdr:col>
                    <xdr:colOff>297180</xdr:colOff>
                    <xdr:row>6</xdr:row>
                    <xdr:rowOff>190500</xdr:rowOff>
                  </to>
                </anchor>
              </controlPr>
            </control>
          </mc:Choice>
        </mc:AlternateContent>
        <mc:AlternateContent xmlns:mc="http://schemas.openxmlformats.org/markup-compatibility/2006">
          <mc:Choice Requires="x14">
            <control shapeId="38915" r:id="rId7" name="Button 12">
              <controlPr defaultSize="0" print="0" autoFill="0" autoPict="0" macro="[0]!Button13_Click">
                <anchor moveWithCells="1" sizeWithCells="1">
                  <from>
                    <xdr:col>3</xdr:col>
                    <xdr:colOff>22860</xdr:colOff>
                    <xdr:row>88</xdr:row>
                    <xdr:rowOff>0</xdr:rowOff>
                  </from>
                  <to>
                    <xdr:col>3</xdr:col>
                    <xdr:colOff>297180</xdr:colOff>
                    <xdr:row>89</xdr:row>
                    <xdr:rowOff>22860</xdr:rowOff>
                  </to>
                </anchor>
              </controlPr>
            </control>
          </mc:Choice>
        </mc:AlternateContent>
        <mc:AlternateContent xmlns:mc="http://schemas.openxmlformats.org/markup-compatibility/2006">
          <mc:Choice Requires="x14">
            <control shapeId="38916" r:id="rId8" name="Button 13">
              <controlPr defaultSize="0" print="0" autoFill="0" autoPict="0" macro="[0]!Button16_Click">
                <anchor moveWithCells="1" sizeWithCells="1">
                  <from>
                    <xdr:col>3</xdr:col>
                    <xdr:colOff>22860</xdr:colOff>
                    <xdr:row>99</xdr:row>
                    <xdr:rowOff>30480</xdr:rowOff>
                  </from>
                  <to>
                    <xdr:col>3</xdr:col>
                    <xdr:colOff>297180</xdr:colOff>
                    <xdr:row>99</xdr:row>
                    <xdr:rowOff>213360</xdr:rowOff>
                  </to>
                </anchor>
              </controlPr>
            </control>
          </mc:Choice>
        </mc:AlternateContent>
        <mc:AlternateContent xmlns:mc="http://schemas.openxmlformats.org/markup-compatibility/2006">
          <mc:Choice Requires="x14">
            <control shapeId="38917" r:id="rId9" name="Button 15">
              <controlPr defaultSize="0" print="0" autoFill="0" autoPict="0" macro="[0]!Button18_Click">
                <anchor moveWithCells="1" sizeWithCells="1">
                  <from>
                    <xdr:col>3</xdr:col>
                    <xdr:colOff>22860</xdr:colOff>
                    <xdr:row>116</xdr:row>
                    <xdr:rowOff>22860</xdr:rowOff>
                  </from>
                  <to>
                    <xdr:col>3</xdr:col>
                    <xdr:colOff>297180</xdr:colOff>
                    <xdr:row>117</xdr:row>
                    <xdr:rowOff>0</xdr:rowOff>
                  </to>
                </anchor>
              </controlPr>
            </control>
          </mc:Choice>
        </mc:AlternateContent>
        <mc:AlternateContent xmlns:mc="http://schemas.openxmlformats.org/markup-compatibility/2006">
          <mc:Choice Requires="x14">
            <control shapeId="38918" r:id="rId10" name="Button 10">
              <controlPr defaultSize="0" print="0" autoFill="0" autoPict="0" macro="[0]!Button10_Click">
                <anchor moveWithCells="1" sizeWithCells="1">
                  <from>
                    <xdr:col>4</xdr:col>
                    <xdr:colOff>99060</xdr:colOff>
                    <xdr:row>4</xdr:row>
                    <xdr:rowOff>0</xdr:rowOff>
                  </from>
                  <to>
                    <xdr:col>4</xdr:col>
                    <xdr:colOff>365760</xdr:colOff>
                    <xdr:row>4</xdr:row>
                    <xdr:rowOff>182880</xdr:rowOff>
                  </to>
                </anchor>
              </controlPr>
            </control>
          </mc:Choice>
        </mc:AlternateContent>
        <mc:AlternateContent xmlns:mc="http://schemas.openxmlformats.org/markup-compatibility/2006">
          <mc:Choice Requires="x14">
            <control shapeId="38919" r:id="rId11" name="Button 11">
              <controlPr defaultSize="0" print="0" autoFill="0" autoPict="0" macro="[0]!tuscios_veiklos">
                <anchor moveWithCells="1" sizeWithCells="1">
                  <from>
                    <xdr:col>5</xdr:col>
                    <xdr:colOff>38100</xdr:colOff>
                    <xdr:row>1</xdr:row>
                    <xdr:rowOff>137160</xdr:rowOff>
                  </from>
                  <to>
                    <xdr:col>6</xdr:col>
                    <xdr:colOff>723900</xdr:colOff>
                    <xdr:row>2</xdr:row>
                    <xdr:rowOff>182880</xdr:rowOff>
                  </to>
                </anchor>
              </controlPr>
            </control>
          </mc:Choice>
        </mc:AlternateContent>
        <mc:AlternateContent xmlns:mc="http://schemas.openxmlformats.org/markup-compatibility/2006">
          <mc:Choice Requires="x14">
            <control shapeId="38920" r:id="rId12" name="Button 8">
              <controlPr defaultSize="0" print="0" autoFill="0" autoPict="0" macro="[0]!Button97_Click">
                <anchor moveWithCells="1">
                  <from>
                    <xdr:col>0</xdr:col>
                    <xdr:colOff>99060</xdr:colOff>
                    <xdr:row>10</xdr:row>
                    <xdr:rowOff>30480</xdr:rowOff>
                  </from>
                  <to>
                    <xdr:col>0</xdr:col>
                    <xdr:colOff>220980</xdr:colOff>
                    <xdr:row>10</xdr:row>
                    <xdr:rowOff>175260</xdr:rowOff>
                  </to>
                </anchor>
              </controlPr>
            </control>
          </mc:Choice>
        </mc:AlternateContent>
        <mc:AlternateContent xmlns:mc="http://schemas.openxmlformats.org/markup-compatibility/2006">
          <mc:Choice Requires="x14">
            <control shapeId="38921" r:id="rId13" name="Button 9">
              <controlPr defaultSize="0" print="0" autoFill="0" autoPict="0" macro="[0]!Button97_Click">
                <anchor moveWithCells="1">
                  <from>
                    <xdr:col>0</xdr:col>
                    <xdr:colOff>99060</xdr:colOff>
                    <xdr:row>21</xdr:row>
                    <xdr:rowOff>22860</xdr:rowOff>
                  </from>
                  <to>
                    <xdr:col>0</xdr:col>
                    <xdr:colOff>213360</xdr:colOff>
                    <xdr:row>21</xdr:row>
                    <xdr:rowOff>152400</xdr:rowOff>
                  </to>
                </anchor>
              </controlPr>
            </control>
          </mc:Choice>
        </mc:AlternateContent>
        <mc:AlternateContent xmlns:mc="http://schemas.openxmlformats.org/markup-compatibility/2006">
          <mc:Choice Requires="x14">
            <control shapeId="38923" r:id="rId14" name="Button 106">
              <controlPr defaultSize="0" print="0" autoFill="0" autoPict="0" macro="[0]!Button97_Click">
                <anchor moveWithCells="1" sizeWithCells="1">
                  <from>
                    <xdr:col>0</xdr:col>
                    <xdr:colOff>76200</xdr:colOff>
                    <xdr:row>44</xdr:row>
                    <xdr:rowOff>30480</xdr:rowOff>
                  </from>
                  <to>
                    <xdr:col>0</xdr:col>
                    <xdr:colOff>213360</xdr:colOff>
                    <xdr:row>44</xdr:row>
                    <xdr:rowOff>175260</xdr:rowOff>
                  </to>
                </anchor>
              </controlPr>
            </control>
          </mc:Choice>
        </mc:AlternateContent>
        <mc:AlternateContent xmlns:mc="http://schemas.openxmlformats.org/markup-compatibility/2006">
          <mc:Choice Requires="x14">
            <control shapeId="38924" r:id="rId15" name="Button 107">
              <controlPr defaultSize="0" print="0" autoFill="0" autoPict="0" macro="[0]!Button97_Click">
                <anchor moveWithCells="1" sizeWithCells="1">
                  <from>
                    <xdr:col>0</xdr:col>
                    <xdr:colOff>76200</xdr:colOff>
                    <xdr:row>55</xdr:row>
                    <xdr:rowOff>30480</xdr:rowOff>
                  </from>
                  <to>
                    <xdr:col>0</xdr:col>
                    <xdr:colOff>213360</xdr:colOff>
                    <xdr:row>55</xdr:row>
                    <xdr:rowOff>175260</xdr:rowOff>
                  </to>
                </anchor>
              </controlPr>
            </control>
          </mc:Choice>
        </mc:AlternateContent>
        <mc:AlternateContent xmlns:mc="http://schemas.openxmlformats.org/markup-compatibility/2006">
          <mc:Choice Requires="x14">
            <control shapeId="38925" r:id="rId16" name="Button 108">
              <controlPr defaultSize="0" print="0" autoFill="0" autoPict="0" macro="[0]!Button97_Click">
                <anchor moveWithCells="1" sizeWithCells="1">
                  <from>
                    <xdr:col>0</xdr:col>
                    <xdr:colOff>76200</xdr:colOff>
                    <xdr:row>66</xdr:row>
                    <xdr:rowOff>22860</xdr:rowOff>
                  </from>
                  <to>
                    <xdr:col>0</xdr:col>
                    <xdr:colOff>213360</xdr:colOff>
                    <xdr:row>66</xdr:row>
                    <xdr:rowOff>152400</xdr:rowOff>
                  </to>
                </anchor>
              </controlPr>
            </control>
          </mc:Choice>
        </mc:AlternateContent>
        <mc:AlternateContent xmlns:mc="http://schemas.openxmlformats.org/markup-compatibility/2006">
          <mc:Choice Requires="x14">
            <control shapeId="38926" r:id="rId17" name="Button 109">
              <controlPr defaultSize="0" print="0" autoFill="0" autoPict="0" macro="[0]!Button97_Click">
                <anchor moveWithCells="1" sizeWithCells="1">
                  <from>
                    <xdr:col>0</xdr:col>
                    <xdr:colOff>76200</xdr:colOff>
                    <xdr:row>77</xdr:row>
                    <xdr:rowOff>30480</xdr:rowOff>
                  </from>
                  <to>
                    <xdr:col>0</xdr:col>
                    <xdr:colOff>213360</xdr:colOff>
                    <xdr:row>77</xdr:row>
                    <xdr:rowOff>175260</xdr:rowOff>
                  </to>
                </anchor>
              </controlPr>
            </control>
          </mc:Choice>
        </mc:AlternateContent>
        <mc:AlternateContent xmlns:mc="http://schemas.openxmlformats.org/markup-compatibility/2006">
          <mc:Choice Requires="x14">
            <control shapeId="38929" r:id="rId18" name="Button 110">
              <controlPr defaultSize="0" print="0" autoFill="0" autoPict="0" macro="[0]!Button97_Click">
                <anchor moveWithCells="1" sizeWithCells="1">
                  <from>
                    <xdr:col>0</xdr:col>
                    <xdr:colOff>76200</xdr:colOff>
                    <xdr:row>88</xdr:row>
                    <xdr:rowOff>22860</xdr:rowOff>
                  </from>
                  <to>
                    <xdr:col>0</xdr:col>
                    <xdr:colOff>213360</xdr:colOff>
                    <xdr:row>88</xdr:row>
                    <xdr:rowOff>175260</xdr:rowOff>
                  </to>
                </anchor>
              </controlPr>
            </control>
          </mc:Choice>
        </mc:AlternateContent>
        <mc:AlternateContent xmlns:mc="http://schemas.openxmlformats.org/markup-compatibility/2006">
          <mc:Choice Requires="x14">
            <control shapeId="38930" r:id="rId19" name="Button 111">
              <controlPr defaultSize="0" print="0" autoFill="0" autoPict="0" macro="[0]!Button97_Click">
                <anchor moveWithCells="1" sizeWithCells="1">
                  <from>
                    <xdr:col>0</xdr:col>
                    <xdr:colOff>68580</xdr:colOff>
                    <xdr:row>99</xdr:row>
                    <xdr:rowOff>38100</xdr:rowOff>
                  </from>
                  <to>
                    <xdr:col>0</xdr:col>
                    <xdr:colOff>190500</xdr:colOff>
                    <xdr:row>99</xdr:row>
                    <xdr:rowOff>175260</xdr:rowOff>
                  </to>
                </anchor>
              </controlPr>
            </control>
          </mc:Choice>
        </mc:AlternateContent>
        <mc:AlternateContent xmlns:mc="http://schemas.openxmlformats.org/markup-compatibility/2006">
          <mc:Choice Requires="x14">
            <control shapeId="38931" r:id="rId20" name="Button 14">
              <controlPr defaultSize="0" print="0" autoFill="0" autoPict="0" macro="[0]!Button14_Click">
                <anchor moveWithCells="1" sizeWithCells="1">
                  <from>
                    <xdr:col>3</xdr:col>
                    <xdr:colOff>22860</xdr:colOff>
                    <xdr:row>110</xdr:row>
                    <xdr:rowOff>22860</xdr:rowOff>
                  </from>
                  <to>
                    <xdr:col>3</xdr:col>
                    <xdr:colOff>297180</xdr:colOff>
                    <xdr:row>111</xdr:row>
                    <xdr:rowOff>0</xdr:rowOff>
                  </to>
                </anchor>
              </controlPr>
            </control>
          </mc:Choice>
        </mc:AlternateContent>
        <mc:AlternateContent xmlns:mc="http://schemas.openxmlformats.org/markup-compatibility/2006">
          <mc:Choice Requires="x14">
            <control shapeId="38933" r:id="rId21" name="Button 21">
              <controlPr defaultSize="0" print="0" autoFill="0" autoPict="0" macro="[0]!Button97_Click">
                <anchor moveWithCells="1">
                  <from>
                    <xdr:col>0</xdr:col>
                    <xdr:colOff>99060</xdr:colOff>
                    <xdr:row>32</xdr:row>
                    <xdr:rowOff>30480</xdr:rowOff>
                  </from>
                  <to>
                    <xdr:col>0</xdr:col>
                    <xdr:colOff>220980</xdr:colOff>
                    <xdr:row>32</xdr:row>
                    <xdr:rowOff>175260</xdr:rowOff>
                  </to>
                </anchor>
              </controlPr>
            </control>
          </mc:Choice>
        </mc:AlternateContent>
        <mc:AlternateContent xmlns:mc="http://schemas.openxmlformats.org/markup-compatibility/2006">
          <mc:Choice Requires="x14">
            <control shapeId="38934" r:id="rId22" name="Button 22">
              <controlPr defaultSize="0" print="0" autoFill="0" autoPict="0" macro="[0]!Button98_Click">
                <anchor moveWithCells="1">
                  <from>
                    <xdr:col>0</xdr:col>
                    <xdr:colOff>0</xdr:colOff>
                    <xdr:row>43</xdr:row>
                    <xdr:rowOff>38100</xdr:rowOff>
                  </from>
                  <to>
                    <xdr:col>1</xdr:col>
                    <xdr:colOff>0</xdr:colOff>
                    <xdr:row>43</xdr:row>
                    <xdr:rowOff>175260</xdr:rowOff>
                  </to>
                </anchor>
              </controlPr>
            </control>
          </mc:Choice>
        </mc:AlternateContent>
        <mc:AlternateContent xmlns:mc="http://schemas.openxmlformats.org/markup-compatibility/2006">
          <mc:Choice Requires="x14">
            <control shapeId="38935" r:id="rId23" name="Button 23">
              <controlPr defaultSize="0" print="0" autoFill="0" autoPict="0" macro="[0]!Button98_Click">
                <anchor moveWithCells="1">
                  <from>
                    <xdr:col>0</xdr:col>
                    <xdr:colOff>22860</xdr:colOff>
                    <xdr:row>9</xdr:row>
                    <xdr:rowOff>22860</xdr:rowOff>
                  </from>
                  <to>
                    <xdr:col>1</xdr:col>
                    <xdr:colOff>0</xdr:colOff>
                    <xdr:row>9</xdr:row>
                    <xdr:rowOff>152400</xdr:rowOff>
                  </to>
                </anchor>
              </controlPr>
            </control>
          </mc:Choice>
        </mc:AlternateContent>
        <mc:AlternateContent xmlns:mc="http://schemas.openxmlformats.org/markup-compatibility/2006">
          <mc:Choice Requires="x14">
            <control shapeId="38936" r:id="rId24" name="Button 24">
              <controlPr defaultSize="0" print="0" autoFill="0" autoPict="0" macro="[0]!Button148_Click">
                <anchor moveWithCells="1" sizeWithCells="1">
                  <from>
                    <xdr:col>3</xdr:col>
                    <xdr:colOff>22860</xdr:colOff>
                    <xdr:row>8</xdr:row>
                    <xdr:rowOff>22860</xdr:rowOff>
                  </from>
                  <to>
                    <xdr:col>3</xdr:col>
                    <xdr:colOff>297180</xdr:colOff>
                    <xdr:row>9</xdr:row>
                    <xdr:rowOff>0</xdr:rowOff>
                  </to>
                </anchor>
              </controlPr>
            </control>
          </mc:Choice>
        </mc:AlternateContent>
        <mc:AlternateContent xmlns:mc="http://schemas.openxmlformats.org/markup-compatibility/2006">
          <mc:Choice Requires="x14">
            <control shapeId="38937" r:id="rId25" name="Button 25">
              <controlPr defaultSize="0" print="0" autoFill="0" autoPict="0" macro="[0]!Button27_Click">
                <anchor moveWithCells="1" sizeWithCells="1">
                  <from>
                    <xdr:col>3</xdr:col>
                    <xdr:colOff>22860</xdr:colOff>
                    <xdr:row>21</xdr:row>
                    <xdr:rowOff>0</xdr:rowOff>
                  </from>
                  <to>
                    <xdr:col>4</xdr:col>
                    <xdr:colOff>0</xdr:colOff>
                    <xdr:row>21</xdr:row>
                    <xdr:rowOff>182880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600-000006000000}">
          <x14:formula1>
            <xm:f>Data1!$K$2:$K$6</xm:f>
          </x14:formula1>
          <xm:sqref>E79:E88 E90:E99 E12:E21 E34:E43 E46:E55 E57:E66 E68:E77 E23:E32</xm:sqref>
        </x14:dataValidation>
        <x14:dataValidation type="list" allowBlank="1" showInputMessage="1" showErrorMessage="1" xr:uid="{00000000-0002-0000-0600-000007000000}">
          <x14:formula1>
            <xm:f>Data1!$L$2:$L$6</xm:f>
          </x14:formula1>
          <xm:sqref>E101:E110</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4">
    <pageSetUpPr fitToPage="1"/>
  </sheetPr>
  <dimension ref="A1:DI131"/>
  <sheetViews>
    <sheetView workbookViewId="0"/>
  </sheetViews>
  <sheetFormatPr defaultColWidth="0" defaultRowHeight="0" customHeight="1" zeroHeight="1"/>
  <cols>
    <col min="1" max="1" width="3.6640625" style="91" customWidth="1"/>
    <col min="2" max="2" width="6.5546875" customWidth="1"/>
    <col min="3" max="3" width="65.6640625" style="2" customWidth="1"/>
    <col min="4" max="4" width="4.5546875" customWidth="1"/>
    <col min="5" max="5" width="16" customWidth="1"/>
    <col min="6" max="7" width="16.33203125" customWidth="1"/>
    <col min="8" max="43" width="13.6640625" customWidth="1"/>
    <col min="44" max="107" width="13.6640625" hidden="1" customWidth="1"/>
    <col min="108" max="108" width="9.33203125" customWidth="1"/>
    <col min="109" max="109" width="9.33203125" style="45" hidden="1" customWidth="1"/>
    <col min="110" max="111" width="9.33203125" hidden="1" customWidth="1"/>
    <col min="112" max="112" width="13.6640625" hidden="1" customWidth="1"/>
    <col min="113" max="113" width="0" hidden="1" customWidth="1"/>
  </cols>
  <sheetData>
    <row r="1" spans="1:112" ht="9" customHeight="1"/>
    <row r="2" spans="1:112" ht="14.4">
      <c r="B2" s="18" t="s">
        <v>165</v>
      </c>
      <c r="C2"/>
    </row>
    <row r="3" spans="1:112" ht="14.4">
      <c r="B3" s="179" t="str">
        <f>IF(INDEX(A5_pav,1,1)=0,"",INDEX(A5_pav,1,1))</f>
        <v/>
      </c>
      <c r="C3" s="180"/>
      <c r="D3" s="180"/>
      <c r="E3" s="181"/>
      <c r="F3" s="178"/>
      <c r="G3" s="2"/>
    </row>
    <row r="4" spans="1:112" ht="15" customHeight="1">
      <c r="B4" s="127"/>
      <c r="C4" s="127"/>
      <c r="D4" s="9"/>
      <c r="E4" s="190"/>
      <c r="F4" s="9"/>
    </row>
    <row r="5" spans="1:112" ht="14.4">
      <c r="B5" s="18" t="s">
        <v>202</v>
      </c>
      <c r="C5" s="127"/>
      <c r="F5" s="726" t="s">
        <v>31</v>
      </c>
      <c r="G5" s="727"/>
      <c r="H5" s="33">
        <v>0</v>
      </c>
      <c r="I5" s="33">
        <v>1</v>
      </c>
      <c r="J5" s="33">
        <v>2</v>
      </c>
      <c r="K5" s="33">
        <v>3</v>
      </c>
      <c r="L5" s="33">
        <v>4</v>
      </c>
      <c r="M5" s="33">
        <v>5</v>
      </c>
      <c r="N5" s="33">
        <v>6</v>
      </c>
      <c r="O5" s="33">
        <v>7</v>
      </c>
      <c r="P5" s="33">
        <v>8</v>
      </c>
      <c r="Q5" s="33">
        <v>9</v>
      </c>
      <c r="R5" s="33">
        <v>10</v>
      </c>
      <c r="S5" s="33">
        <v>11</v>
      </c>
      <c r="T5" s="33">
        <v>12</v>
      </c>
      <c r="U5" s="33">
        <v>13</v>
      </c>
      <c r="V5" s="33">
        <v>14</v>
      </c>
      <c r="W5" s="33">
        <v>15</v>
      </c>
      <c r="X5" s="33">
        <v>16</v>
      </c>
      <c r="Y5" s="33">
        <v>17</v>
      </c>
      <c r="Z5" s="33">
        <v>18</v>
      </c>
      <c r="AA5" s="33">
        <v>19</v>
      </c>
      <c r="AB5" s="33">
        <v>20</v>
      </c>
      <c r="AC5" s="33">
        <v>21</v>
      </c>
      <c r="AD5" s="33">
        <v>22</v>
      </c>
      <c r="AE5" s="33">
        <v>23</v>
      </c>
      <c r="AF5" s="33">
        <v>24</v>
      </c>
      <c r="AG5" s="33">
        <v>25</v>
      </c>
      <c r="AH5" s="33">
        <v>26</v>
      </c>
      <c r="AI5" s="33">
        <v>27</v>
      </c>
      <c r="AJ5" s="33">
        <v>28</v>
      </c>
      <c r="AK5" s="33">
        <v>29</v>
      </c>
      <c r="AL5" s="33">
        <v>30</v>
      </c>
      <c r="AM5" s="33">
        <v>31</v>
      </c>
      <c r="AN5" s="33">
        <v>32</v>
      </c>
      <c r="AO5" s="33">
        <v>33</v>
      </c>
      <c r="AP5" s="33">
        <v>34</v>
      </c>
      <c r="AQ5" s="33">
        <v>35</v>
      </c>
      <c r="AR5" s="33">
        <v>36</v>
      </c>
      <c r="AS5" s="33">
        <v>37</v>
      </c>
      <c r="AT5" s="33">
        <v>38</v>
      </c>
      <c r="AU5" s="33">
        <v>39</v>
      </c>
      <c r="AV5" s="33">
        <v>40</v>
      </c>
      <c r="AW5" s="33">
        <v>41</v>
      </c>
      <c r="AX5" s="33">
        <v>42</v>
      </c>
      <c r="AY5" s="33">
        <v>43</v>
      </c>
      <c r="AZ5" s="33">
        <v>44</v>
      </c>
      <c r="BA5" s="33">
        <v>45</v>
      </c>
      <c r="BB5" s="33">
        <v>46</v>
      </c>
      <c r="BC5" s="33">
        <v>47</v>
      </c>
      <c r="BD5" s="33">
        <v>48</v>
      </c>
      <c r="BE5" s="33">
        <v>49</v>
      </c>
      <c r="BF5" s="33">
        <v>50</v>
      </c>
      <c r="BG5" s="33">
        <v>51</v>
      </c>
      <c r="BH5" s="33">
        <v>52</v>
      </c>
      <c r="BI5" s="33">
        <v>53</v>
      </c>
      <c r="BJ5" s="33">
        <v>54</v>
      </c>
      <c r="BK5" s="33">
        <v>55</v>
      </c>
      <c r="BL5" s="33">
        <v>56</v>
      </c>
      <c r="BM5" s="33">
        <v>57</v>
      </c>
      <c r="BN5" s="33">
        <v>58</v>
      </c>
      <c r="BO5" s="33">
        <v>59</v>
      </c>
      <c r="BP5" s="33">
        <v>60</v>
      </c>
      <c r="BQ5" s="33">
        <v>61</v>
      </c>
      <c r="BR5" s="33">
        <v>62</v>
      </c>
      <c r="BS5" s="33">
        <v>63</v>
      </c>
      <c r="BT5" s="33">
        <v>64</v>
      </c>
      <c r="BU5" s="33">
        <v>65</v>
      </c>
      <c r="BV5" s="33">
        <v>66</v>
      </c>
      <c r="BW5" s="33">
        <v>67</v>
      </c>
      <c r="BX5" s="33">
        <v>68</v>
      </c>
      <c r="BY5" s="33">
        <v>69</v>
      </c>
      <c r="BZ5" s="33">
        <v>70</v>
      </c>
      <c r="CA5" s="33">
        <v>71</v>
      </c>
      <c r="CB5" s="33">
        <v>72</v>
      </c>
      <c r="CC5" s="33">
        <v>73</v>
      </c>
      <c r="CD5" s="33">
        <v>74</v>
      </c>
      <c r="CE5" s="33">
        <v>75</v>
      </c>
      <c r="CF5" s="33">
        <v>76</v>
      </c>
      <c r="CG5" s="33">
        <v>77</v>
      </c>
      <c r="CH5" s="33">
        <v>78</v>
      </c>
      <c r="CI5" s="33">
        <v>79</v>
      </c>
      <c r="CJ5" s="33">
        <v>80</v>
      </c>
      <c r="CK5" s="33">
        <v>81</v>
      </c>
      <c r="CL5" s="33">
        <v>82</v>
      </c>
      <c r="CM5" s="33">
        <v>83</v>
      </c>
      <c r="CN5" s="33">
        <v>84</v>
      </c>
      <c r="CO5" s="33">
        <v>85</v>
      </c>
      <c r="CP5" s="33">
        <v>86</v>
      </c>
      <c r="CQ5" s="33">
        <v>87</v>
      </c>
      <c r="CR5" s="33">
        <v>88</v>
      </c>
      <c r="CS5" s="33">
        <v>89</v>
      </c>
      <c r="CT5" s="33">
        <v>90</v>
      </c>
      <c r="CU5" s="33">
        <v>91</v>
      </c>
      <c r="CV5" s="33">
        <v>92</v>
      </c>
      <c r="CW5" s="33">
        <v>93</v>
      </c>
      <c r="CX5" s="33">
        <v>94</v>
      </c>
      <c r="CY5" s="33">
        <v>95</v>
      </c>
      <c r="CZ5" s="33">
        <v>96</v>
      </c>
      <c r="DA5" s="33">
        <v>97</v>
      </c>
      <c r="DB5" s="33">
        <v>98</v>
      </c>
      <c r="DC5" s="33">
        <v>99</v>
      </c>
    </row>
    <row r="6" spans="1:112" s="25" customFormat="1" ht="32.25" customHeight="1">
      <c r="A6" s="175"/>
      <c r="B6" s="12" t="s">
        <v>3</v>
      </c>
      <c r="C6" s="13" t="s">
        <v>159</v>
      </c>
      <c r="D6" s="13"/>
      <c r="E6" s="12" t="s">
        <v>206</v>
      </c>
      <c r="F6" s="13" t="s">
        <v>33</v>
      </c>
      <c r="G6" s="12" t="s">
        <v>32</v>
      </c>
      <c r="H6" s="12" t="str">
        <f ca="1">IF(PVP="",TEXT(TODAY(),"yyyy"),TEXT(PVP,"yyyy"))</f>
        <v>2022</v>
      </c>
      <c r="I6" s="12">
        <f ca="1">$H$6+I5</f>
        <v>2023</v>
      </c>
      <c r="J6" s="12">
        <f t="shared" ref="J6:BU6" ca="1" si="0">$H$6+J5</f>
        <v>2024</v>
      </c>
      <c r="K6" s="12">
        <f t="shared" ca="1" si="0"/>
        <v>2025</v>
      </c>
      <c r="L6" s="12">
        <f t="shared" ca="1" si="0"/>
        <v>2026</v>
      </c>
      <c r="M6" s="12">
        <f t="shared" ca="1" si="0"/>
        <v>2027</v>
      </c>
      <c r="N6" s="12">
        <f t="shared" ca="1" si="0"/>
        <v>2028</v>
      </c>
      <c r="O6" s="12">
        <f t="shared" ca="1" si="0"/>
        <v>2029</v>
      </c>
      <c r="P6" s="12">
        <f t="shared" ca="1" si="0"/>
        <v>2030</v>
      </c>
      <c r="Q6" s="12">
        <f t="shared" ca="1" si="0"/>
        <v>2031</v>
      </c>
      <c r="R6" s="12">
        <f t="shared" ca="1" si="0"/>
        <v>2032</v>
      </c>
      <c r="S6" s="12">
        <f t="shared" ca="1" si="0"/>
        <v>2033</v>
      </c>
      <c r="T6" s="12">
        <f t="shared" ca="1" si="0"/>
        <v>2034</v>
      </c>
      <c r="U6" s="12">
        <f t="shared" ca="1" si="0"/>
        <v>2035</v>
      </c>
      <c r="V6" s="12">
        <f t="shared" ca="1" si="0"/>
        <v>2036</v>
      </c>
      <c r="W6" s="12">
        <f t="shared" ca="1" si="0"/>
        <v>2037</v>
      </c>
      <c r="X6" s="12">
        <f t="shared" ca="1" si="0"/>
        <v>2038</v>
      </c>
      <c r="Y6" s="12">
        <f t="shared" ca="1" si="0"/>
        <v>2039</v>
      </c>
      <c r="Z6" s="12">
        <f t="shared" ca="1" si="0"/>
        <v>2040</v>
      </c>
      <c r="AA6" s="12">
        <f t="shared" ca="1" si="0"/>
        <v>2041</v>
      </c>
      <c r="AB6" s="12">
        <f t="shared" ca="1" si="0"/>
        <v>2042</v>
      </c>
      <c r="AC6" s="12">
        <f t="shared" ca="1" si="0"/>
        <v>2043</v>
      </c>
      <c r="AD6" s="12">
        <f t="shared" ca="1" si="0"/>
        <v>2044</v>
      </c>
      <c r="AE6" s="12">
        <f t="shared" ca="1" si="0"/>
        <v>2045</v>
      </c>
      <c r="AF6" s="12">
        <f t="shared" ca="1" si="0"/>
        <v>2046</v>
      </c>
      <c r="AG6" s="12">
        <f t="shared" ca="1" si="0"/>
        <v>2047</v>
      </c>
      <c r="AH6" s="12">
        <f t="shared" ca="1" si="0"/>
        <v>2048</v>
      </c>
      <c r="AI6" s="12">
        <f t="shared" ca="1" si="0"/>
        <v>2049</v>
      </c>
      <c r="AJ6" s="12">
        <f t="shared" ca="1" si="0"/>
        <v>2050</v>
      </c>
      <c r="AK6" s="12">
        <f t="shared" ca="1" si="0"/>
        <v>2051</v>
      </c>
      <c r="AL6" s="12">
        <f t="shared" ca="1" si="0"/>
        <v>2052</v>
      </c>
      <c r="AM6" s="12">
        <f t="shared" ca="1" si="0"/>
        <v>2053</v>
      </c>
      <c r="AN6" s="12">
        <f t="shared" ca="1" si="0"/>
        <v>2054</v>
      </c>
      <c r="AO6" s="12">
        <f t="shared" ca="1" si="0"/>
        <v>2055</v>
      </c>
      <c r="AP6" s="12">
        <f t="shared" ca="1" si="0"/>
        <v>2056</v>
      </c>
      <c r="AQ6" s="12">
        <f t="shared" ca="1" si="0"/>
        <v>2057</v>
      </c>
      <c r="AR6" s="12">
        <f t="shared" ca="1" si="0"/>
        <v>2058</v>
      </c>
      <c r="AS6" s="12">
        <f t="shared" ca="1" si="0"/>
        <v>2059</v>
      </c>
      <c r="AT6" s="12">
        <f t="shared" ca="1" si="0"/>
        <v>2060</v>
      </c>
      <c r="AU6" s="12">
        <f t="shared" ca="1" si="0"/>
        <v>2061</v>
      </c>
      <c r="AV6" s="12">
        <f t="shared" ca="1" si="0"/>
        <v>2062</v>
      </c>
      <c r="AW6" s="12">
        <f t="shared" ca="1" si="0"/>
        <v>2063</v>
      </c>
      <c r="AX6" s="12">
        <f t="shared" ca="1" si="0"/>
        <v>2064</v>
      </c>
      <c r="AY6" s="12">
        <f t="shared" ca="1" si="0"/>
        <v>2065</v>
      </c>
      <c r="AZ6" s="12">
        <f t="shared" ca="1" si="0"/>
        <v>2066</v>
      </c>
      <c r="BA6" s="12">
        <f t="shared" ca="1" si="0"/>
        <v>2067</v>
      </c>
      <c r="BB6" s="12">
        <f t="shared" ca="1" si="0"/>
        <v>2068</v>
      </c>
      <c r="BC6" s="12">
        <f t="shared" ca="1" si="0"/>
        <v>2069</v>
      </c>
      <c r="BD6" s="12">
        <f t="shared" ca="1" si="0"/>
        <v>2070</v>
      </c>
      <c r="BE6" s="12">
        <f t="shared" ca="1" si="0"/>
        <v>2071</v>
      </c>
      <c r="BF6" s="12">
        <f t="shared" ca="1" si="0"/>
        <v>2072</v>
      </c>
      <c r="BG6" s="12">
        <f t="shared" ca="1" si="0"/>
        <v>2073</v>
      </c>
      <c r="BH6" s="12">
        <f t="shared" ca="1" si="0"/>
        <v>2074</v>
      </c>
      <c r="BI6" s="12">
        <f t="shared" ca="1" si="0"/>
        <v>2075</v>
      </c>
      <c r="BJ6" s="12">
        <f t="shared" ca="1" si="0"/>
        <v>2076</v>
      </c>
      <c r="BK6" s="12">
        <f t="shared" ca="1" si="0"/>
        <v>2077</v>
      </c>
      <c r="BL6" s="12">
        <f t="shared" ca="1" si="0"/>
        <v>2078</v>
      </c>
      <c r="BM6" s="12">
        <f t="shared" ca="1" si="0"/>
        <v>2079</v>
      </c>
      <c r="BN6" s="12">
        <f t="shared" ca="1" si="0"/>
        <v>2080</v>
      </c>
      <c r="BO6" s="12">
        <f t="shared" ca="1" si="0"/>
        <v>2081</v>
      </c>
      <c r="BP6" s="12">
        <f t="shared" ca="1" si="0"/>
        <v>2082</v>
      </c>
      <c r="BQ6" s="12">
        <f t="shared" ca="1" si="0"/>
        <v>2083</v>
      </c>
      <c r="BR6" s="12">
        <f t="shared" ca="1" si="0"/>
        <v>2084</v>
      </c>
      <c r="BS6" s="12">
        <f t="shared" ca="1" si="0"/>
        <v>2085</v>
      </c>
      <c r="BT6" s="12">
        <f t="shared" ca="1" si="0"/>
        <v>2086</v>
      </c>
      <c r="BU6" s="12">
        <f t="shared" ca="1" si="0"/>
        <v>2087</v>
      </c>
      <c r="BV6" s="12">
        <f t="shared" ref="BV6:DC6" ca="1" si="1">$H$6+BV5</f>
        <v>2088</v>
      </c>
      <c r="BW6" s="12">
        <f t="shared" ca="1" si="1"/>
        <v>2089</v>
      </c>
      <c r="BX6" s="12">
        <f t="shared" ca="1" si="1"/>
        <v>2090</v>
      </c>
      <c r="BY6" s="12">
        <f t="shared" ca="1" si="1"/>
        <v>2091</v>
      </c>
      <c r="BZ6" s="12">
        <f t="shared" ca="1" si="1"/>
        <v>2092</v>
      </c>
      <c r="CA6" s="12">
        <f t="shared" ca="1" si="1"/>
        <v>2093</v>
      </c>
      <c r="CB6" s="12">
        <f t="shared" ca="1" si="1"/>
        <v>2094</v>
      </c>
      <c r="CC6" s="12">
        <f t="shared" ca="1" si="1"/>
        <v>2095</v>
      </c>
      <c r="CD6" s="12">
        <f t="shared" ca="1" si="1"/>
        <v>2096</v>
      </c>
      <c r="CE6" s="12">
        <f t="shared" ca="1" si="1"/>
        <v>2097</v>
      </c>
      <c r="CF6" s="12">
        <f t="shared" ca="1" si="1"/>
        <v>2098</v>
      </c>
      <c r="CG6" s="12">
        <f t="shared" ca="1" si="1"/>
        <v>2099</v>
      </c>
      <c r="CH6" s="12">
        <f t="shared" ca="1" si="1"/>
        <v>2100</v>
      </c>
      <c r="CI6" s="12">
        <f t="shared" ca="1" si="1"/>
        <v>2101</v>
      </c>
      <c r="CJ6" s="12">
        <f t="shared" ca="1" si="1"/>
        <v>2102</v>
      </c>
      <c r="CK6" s="12">
        <f t="shared" ca="1" si="1"/>
        <v>2103</v>
      </c>
      <c r="CL6" s="12">
        <f t="shared" ca="1" si="1"/>
        <v>2104</v>
      </c>
      <c r="CM6" s="12">
        <f t="shared" ca="1" si="1"/>
        <v>2105</v>
      </c>
      <c r="CN6" s="12">
        <f t="shared" ca="1" si="1"/>
        <v>2106</v>
      </c>
      <c r="CO6" s="12">
        <f t="shared" ca="1" si="1"/>
        <v>2107</v>
      </c>
      <c r="CP6" s="12">
        <f t="shared" ca="1" si="1"/>
        <v>2108</v>
      </c>
      <c r="CQ6" s="12">
        <f t="shared" ca="1" si="1"/>
        <v>2109</v>
      </c>
      <c r="CR6" s="12">
        <f t="shared" ca="1" si="1"/>
        <v>2110</v>
      </c>
      <c r="CS6" s="12">
        <f t="shared" ca="1" si="1"/>
        <v>2111</v>
      </c>
      <c r="CT6" s="12">
        <f t="shared" ca="1" si="1"/>
        <v>2112</v>
      </c>
      <c r="CU6" s="12">
        <f t="shared" ca="1" si="1"/>
        <v>2113</v>
      </c>
      <c r="CV6" s="12">
        <f t="shared" ca="1" si="1"/>
        <v>2114</v>
      </c>
      <c r="CW6" s="12">
        <f t="shared" ca="1" si="1"/>
        <v>2115</v>
      </c>
      <c r="CX6" s="12">
        <f t="shared" ca="1" si="1"/>
        <v>2116</v>
      </c>
      <c r="CY6" s="12">
        <f t="shared" ca="1" si="1"/>
        <v>2117</v>
      </c>
      <c r="CZ6" s="12">
        <f t="shared" ca="1" si="1"/>
        <v>2118</v>
      </c>
      <c r="DA6" s="12">
        <f t="shared" ca="1" si="1"/>
        <v>2119</v>
      </c>
      <c r="DB6" s="12">
        <f t="shared" ca="1" si="1"/>
        <v>2120</v>
      </c>
      <c r="DC6" s="12">
        <f t="shared" ca="1" si="1"/>
        <v>2121</v>
      </c>
      <c r="DE6" s="46">
        <f>SUM(DE7:DE117)</f>
        <v>0</v>
      </c>
      <c r="DF6" s="46">
        <f>SUM(DF7:DF117)</f>
        <v>0</v>
      </c>
      <c r="DG6" s="25" t="s">
        <v>227</v>
      </c>
      <c r="DH6" s="25" t="s">
        <v>249</v>
      </c>
    </row>
    <row r="7" spans="1:112" ht="14.4">
      <c r="B7" s="5" t="s">
        <v>16</v>
      </c>
      <c r="C7" s="15" t="s">
        <v>38</v>
      </c>
      <c r="D7" s="5"/>
      <c r="E7" s="5"/>
      <c r="F7" s="34">
        <f>F8+F9+F89-F100+F111</f>
        <v>0</v>
      </c>
      <c r="G7" s="34">
        <f>SUMIF($H$5:$DC$5,"&lt;="&amp;PAL,$H7:$DC7)</f>
        <v>0</v>
      </c>
      <c r="H7" s="34">
        <f>H8+H9+H89-H100-H111</f>
        <v>0</v>
      </c>
      <c r="I7" s="34">
        <f t="shared" ref="I7:BT7" si="2">I8+I9+I89-I100-I111</f>
        <v>0</v>
      </c>
      <c r="J7" s="34">
        <f t="shared" si="2"/>
        <v>0</v>
      </c>
      <c r="K7" s="34">
        <f t="shared" si="2"/>
        <v>0</v>
      </c>
      <c r="L7" s="34">
        <f t="shared" si="2"/>
        <v>0</v>
      </c>
      <c r="M7" s="34">
        <f t="shared" si="2"/>
        <v>0</v>
      </c>
      <c r="N7" s="34">
        <f t="shared" si="2"/>
        <v>0</v>
      </c>
      <c r="O7" s="34">
        <f t="shared" si="2"/>
        <v>0</v>
      </c>
      <c r="P7" s="34">
        <f t="shared" si="2"/>
        <v>0</v>
      </c>
      <c r="Q7" s="34">
        <f t="shared" si="2"/>
        <v>0</v>
      </c>
      <c r="R7" s="34">
        <f t="shared" si="2"/>
        <v>0</v>
      </c>
      <c r="S7" s="34">
        <f t="shared" si="2"/>
        <v>0</v>
      </c>
      <c r="T7" s="34">
        <f t="shared" si="2"/>
        <v>0</v>
      </c>
      <c r="U7" s="34">
        <f t="shared" si="2"/>
        <v>0</v>
      </c>
      <c r="V7" s="34">
        <f t="shared" si="2"/>
        <v>0</v>
      </c>
      <c r="W7" s="34">
        <f t="shared" si="2"/>
        <v>0</v>
      </c>
      <c r="X7" s="34">
        <f t="shared" si="2"/>
        <v>0</v>
      </c>
      <c r="Y7" s="34">
        <f t="shared" si="2"/>
        <v>0</v>
      </c>
      <c r="Z7" s="34">
        <f t="shared" si="2"/>
        <v>0</v>
      </c>
      <c r="AA7" s="34">
        <f t="shared" si="2"/>
        <v>0</v>
      </c>
      <c r="AB7" s="34">
        <f t="shared" si="2"/>
        <v>0</v>
      </c>
      <c r="AC7" s="34">
        <f t="shared" si="2"/>
        <v>0</v>
      </c>
      <c r="AD7" s="34">
        <f t="shared" si="2"/>
        <v>0</v>
      </c>
      <c r="AE7" s="34">
        <f t="shared" si="2"/>
        <v>0</v>
      </c>
      <c r="AF7" s="34">
        <f t="shared" si="2"/>
        <v>0</v>
      </c>
      <c r="AG7" s="34">
        <f t="shared" si="2"/>
        <v>0</v>
      </c>
      <c r="AH7" s="34">
        <f t="shared" si="2"/>
        <v>0</v>
      </c>
      <c r="AI7" s="34">
        <f t="shared" si="2"/>
        <v>0</v>
      </c>
      <c r="AJ7" s="34">
        <f t="shared" si="2"/>
        <v>0</v>
      </c>
      <c r="AK7" s="34">
        <f t="shared" si="2"/>
        <v>0</v>
      </c>
      <c r="AL7" s="34">
        <f t="shared" si="2"/>
        <v>0</v>
      </c>
      <c r="AM7" s="34">
        <f t="shared" si="2"/>
        <v>0</v>
      </c>
      <c r="AN7" s="34">
        <f t="shared" si="2"/>
        <v>0</v>
      </c>
      <c r="AO7" s="34">
        <f t="shared" si="2"/>
        <v>0</v>
      </c>
      <c r="AP7" s="34">
        <f t="shared" si="2"/>
        <v>0</v>
      </c>
      <c r="AQ7" s="34">
        <f t="shared" si="2"/>
        <v>0</v>
      </c>
      <c r="AR7" s="34">
        <f t="shared" si="2"/>
        <v>0</v>
      </c>
      <c r="AS7" s="34">
        <f t="shared" si="2"/>
        <v>0</v>
      </c>
      <c r="AT7" s="34">
        <f t="shared" si="2"/>
        <v>0</v>
      </c>
      <c r="AU7" s="34">
        <f t="shared" si="2"/>
        <v>0</v>
      </c>
      <c r="AV7" s="34">
        <f t="shared" si="2"/>
        <v>0</v>
      </c>
      <c r="AW7" s="34">
        <f t="shared" si="2"/>
        <v>0</v>
      </c>
      <c r="AX7" s="34">
        <f t="shared" si="2"/>
        <v>0</v>
      </c>
      <c r="AY7" s="34">
        <f t="shared" si="2"/>
        <v>0</v>
      </c>
      <c r="AZ7" s="34">
        <f t="shared" si="2"/>
        <v>0</v>
      </c>
      <c r="BA7" s="34">
        <f t="shared" si="2"/>
        <v>0</v>
      </c>
      <c r="BB7" s="34">
        <f t="shared" si="2"/>
        <v>0</v>
      </c>
      <c r="BC7" s="34">
        <f t="shared" si="2"/>
        <v>0</v>
      </c>
      <c r="BD7" s="34">
        <f t="shared" si="2"/>
        <v>0</v>
      </c>
      <c r="BE7" s="34">
        <f t="shared" si="2"/>
        <v>0</v>
      </c>
      <c r="BF7" s="34">
        <f t="shared" si="2"/>
        <v>0</v>
      </c>
      <c r="BG7" s="34">
        <f t="shared" si="2"/>
        <v>0</v>
      </c>
      <c r="BH7" s="34">
        <f t="shared" si="2"/>
        <v>0</v>
      </c>
      <c r="BI7" s="34">
        <f t="shared" si="2"/>
        <v>0</v>
      </c>
      <c r="BJ7" s="34">
        <f t="shared" si="2"/>
        <v>0</v>
      </c>
      <c r="BK7" s="34">
        <f t="shared" si="2"/>
        <v>0</v>
      </c>
      <c r="BL7" s="34">
        <f t="shared" si="2"/>
        <v>0</v>
      </c>
      <c r="BM7" s="34">
        <f t="shared" si="2"/>
        <v>0</v>
      </c>
      <c r="BN7" s="34">
        <f t="shared" si="2"/>
        <v>0</v>
      </c>
      <c r="BO7" s="34">
        <f t="shared" si="2"/>
        <v>0</v>
      </c>
      <c r="BP7" s="34">
        <f t="shared" si="2"/>
        <v>0</v>
      </c>
      <c r="BQ7" s="34">
        <f t="shared" si="2"/>
        <v>0</v>
      </c>
      <c r="BR7" s="34">
        <f t="shared" si="2"/>
        <v>0</v>
      </c>
      <c r="BS7" s="34">
        <f t="shared" si="2"/>
        <v>0</v>
      </c>
      <c r="BT7" s="34">
        <f t="shared" si="2"/>
        <v>0</v>
      </c>
      <c r="BU7" s="34">
        <f t="shared" ref="BU7:DC7" si="3">BU8+BU9+BU89-BU100-BU111</f>
        <v>0</v>
      </c>
      <c r="BV7" s="34">
        <f t="shared" si="3"/>
        <v>0</v>
      </c>
      <c r="BW7" s="34">
        <f t="shared" si="3"/>
        <v>0</v>
      </c>
      <c r="BX7" s="34">
        <f t="shared" si="3"/>
        <v>0</v>
      </c>
      <c r="BY7" s="34">
        <f t="shared" si="3"/>
        <v>0</v>
      </c>
      <c r="BZ7" s="34">
        <f t="shared" si="3"/>
        <v>0</v>
      </c>
      <c r="CA7" s="34">
        <f t="shared" si="3"/>
        <v>0</v>
      </c>
      <c r="CB7" s="34">
        <f t="shared" si="3"/>
        <v>0</v>
      </c>
      <c r="CC7" s="34">
        <f t="shared" si="3"/>
        <v>0</v>
      </c>
      <c r="CD7" s="34">
        <f t="shared" si="3"/>
        <v>0</v>
      </c>
      <c r="CE7" s="34">
        <f t="shared" si="3"/>
        <v>0</v>
      </c>
      <c r="CF7" s="34">
        <f t="shared" si="3"/>
        <v>0</v>
      </c>
      <c r="CG7" s="34">
        <f t="shared" si="3"/>
        <v>0</v>
      </c>
      <c r="CH7" s="34">
        <f t="shared" si="3"/>
        <v>0</v>
      </c>
      <c r="CI7" s="34">
        <f t="shared" si="3"/>
        <v>0</v>
      </c>
      <c r="CJ7" s="34">
        <f t="shared" si="3"/>
        <v>0</v>
      </c>
      <c r="CK7" s="34">
        <f t="shared" si="3"/>
        <v>0</v>
      </c>
      <c r="CL7" s="34">
        <f t="shared" si="3"/>
        <v>0</v>
      </c>
      <c r="CM7" s="34">
        <f t="shared" si="3"/>
        <v>0</v>
      </c>
      <c r="CN7" s="34">
        <f t="shared" si="3"/>
        <v>0</v>
      </c>
      <c r="CO7" s="34">
        <f t="shared" si="3"/>
        <v>0</v>
      </c>
      <c r="CP7" s="34">
        <f t="shared" si="3"/>
        <v>0</v>
      </c>
      <c r="CQ7" s="34">
        <f t="shared" si="3"/>
        <v>0</v>
      </c>
      <c r="CR7" s="34">
        <f t="shared" si="3"/>
        <v>0</v>
      </c>
      <c r="CS7" s="34">
        <f t="shared" si="3"/>
        <v>0</v>
      </c>
      <c r="CT7" s="34">
        <f t="shared" si="3"/>
        <v>0</v>
      </c>
      <c r="CU7" s="34">
        <f t="shared" si="3"/>
        <v>0</v>
      </c>
      <c r="CV7" s="34">
        <f t="shared" si="3"/>
        <v>0</v>
      </c>
      <c r="CW7" s="34">
        <f t="shared" si="3"/>
        <v>0</v>
      </c>
      <c r="CX7" s="34">
        <f t="shared" si="3"/>
        <v>0</v>
      </c>
      <c r="CY7" s="34">
        <f t="shared" si="3"/>
        <v>0</v>
      </c>
      <c r="CZ7" s="34">
        <f t="shared" si="3"/>
        <v>0</v>
      </c>
      <c r="DA7" s="34">
        <f t="shared" si="3"/>
        <v>0</v>
      </c>
      <c r="DB7" s="34">
        <f t="shared" si="3"/>
        <v>0</v>
      </c>
      <c r="DC7" s="34">
        <f t="shared" si="3"/>
        <v>0</v>
      </c>
      <c r="DF7" s="45">
        <f t="shared" ref="DF7:DF11" si="4">COUNTIF($H7:$DC7,"&lt;&gt;0")</f>
        <v>0</v>
      </c>
    </row>
    <row r="8" spans="1:112" ht="14.4">
      <c r="B8" s="5" t="s">
        <v>18</v>
      </c>
      <c r="C8" s="15" t="s">
        <v>157</v>
      </c>
      <c r="D8" s="15"/>
      <c r="E8" s="3"/>
      <c r="F8" s="11">
        <f>SUM(F20,F31,F42,F54,F65,F76,F87)</f>
        <v>0</v>
      </c>
      <c r="G8" s="34">
        <f>SUMIF($H$5:$DC$5,"&lt;="&amp;PAL,$H8:$DC8)</f>
        <v>0</v>
      </c>
      <c r="H8" s="11">
        <f>SUM(H20,H31,H42,H54,H65,H76,H87)</f>
        <v>0</v>
      </c>
      <c r="I8" s="11">
        <f t="shared" ref="I8:BT8" si="5">SUM(I20,I31,I42,I54,I65,I76,I87)</f>
        <v>0</v>
      </c>
      <c r="J8" s="11">
        <f t="shared" si="5"/>
        <v>0</v>
      </c>
      <c r="K8" s="11">
        <f t="shared" si="5"/>
        <v>0</v>
      </c>
      <c r="L8" s="11">
        <f t="shared" si="5"/>
        <v>0</v>
      </c>
      <c r="M8" s="11">
        <f t="shared" si="5"/>
        <v>0</v>
      </c>
      <c r="N8" s="11">
        <f t="shared" si="5"/>
        <v>0</v>
      </c>
      <c r="O8" s="11">
        <f t="shared" si="5"/>
        <v>0</v>
      </c>
      <c r="P8" s="11">
        <f t="shared" si="5"/>
        <v>0</v>
      </c>
      <c r="Q8" s="11">
        <f t="shared" si="5"/>
        <v>0</v>
      </c>
      <c r="R8" s="11">
        <f t="shared" si="5"/>
        <v>0</v>
      </c>
      <c r="S8" s="11">
        <f t="shared" si="5"/>
        <v>0</v>
      </c>
      <c r="T8" s="11">
        <f t="shared" si="5"/>
        <v>0</v>
      </c>
      <c r="U8" s="11">
        <f t="shared" si="5"/>
        <v>0</v>
      </c>
      <c r="V8" s="11">
        <f t="shared" si="5"/>
        <v>0</v>
      </c>
      <c r="W8" s="11">
        <f t="shared" si="5"/>
        <v>0</v>
      </c>
      <c r="X8" s="11">
        <f t="shared" si="5"/>
        <v>0</v>
      </c>
      <c r="Y8" s="11">
        <f t="shared" si="5"/>
        <v>0</v>
      </c>
      <c r="Z8" s="11">
        <f t="shared" si="5"/>
        <v>0</v>
      </c>
      <c r="AA8" s="11">
        <f t="shared" si="5"/>
        <v>0</v>
      </c>
      <c r="AB8" s="11">
        <f t="shared" si="5"/>
        <v>0</v>
      </c>
      <c r="AC8" s="11">
        <f t="shared" si="5"/>
        <v>0</v>
      </c>
      <c r="AD8" s="11">
        <f t="shared" si="5"/>
        <v>0</v>
      </c>
      <c r="AE8" s="11">
        <f t="shared" si="5"/>
        <v>0</v>
      </c>
      <c r="AF8" s="11">
        <f t="shared" si="5"/>
        <v>0</v>
      </c>
      <c r="AG8" s="11">
        <f t="shared" si="5"/>
        <v>0</v>
      </c>
      <c r="AH8" s="11">
        <f t="shared" si="5"/>
        <v>0</v>
      </c>
      <c r="AI8" s="11">
        <f t="shared" si="5"/>
        <v>0</v>
      </c>
      <c r="AJ8" s="11">
        <f t="shared" si="5"/>
        <v>0</v>
      </c>
      <c r="AK8" s="11">
        <f t="shared" si="5"/>
        <v>0</v>
      </c>
      <c r="AL8" s="11">
        <f t="shared" si="5"/>
        <v>0</v>
      </c>
      <c r="AM8" s="11">
        <f t="shared" si="5"/>
        <v>0</v>
      </c>
      <c r="AN8" s="11">
        <f t="shared" si="5"/>
        <v>0</v>
      </c>
      <c r="AO8" s="11">
        <f t="shared" si="5"/>
        <v>0</v>
      </c>
      <c r="AP8" s="11">
        <f t="shared" si="5"/>
        <v>0</v>
      </c>
      <c r="AQ8" s="11">
        <f t="shared" si="5"/>
        <v>0</v>
      </c>
      <c r="AR8" s="11">
        <f t="shared" si="5"/>
        <v>0</v>
      </c>
      <c r="AS8" s="11">
        <f t="shared" si="5"/>
        <v>0</v>
      </c>
      <c r="AT8" s="11">
        <f t="shared" si="5"/>
        <v>0</v>
      </c>
      <c r="AU8" s="11">
        <f t="shared" si="5"/>
        <v>0</v>
      </c>
      <c r="AV8" s="11">
        <f t="shared" si="5"/>
        <v>0</v>
      </c>
      <c r="AW8" s="11">
        <f t="shared" si="5"/>
        <v>0</v>
      </c>
      <c r="AX8" s="11">
        <f t="shared" si="5"/>
        <v>0</v>
      </c>
      <c r="AY8" s="11">
        <f t="shared" si="5"/>
        <v>0</v>
      </c>
      <c r="AZ8" s="11">
        <f t="shared" si="5"/>
        <v>0</v>
      </c>
      <c r="BA8" s="11">
        <f t="shared" si="5"/>
        <v>0</v>
      </c>
      <c r="BB8" s="11">
        <f t="shared" si="5"/>
        <v>0</v>
      </c>
      <c r="BC8" s="11">
        <f t="shared" si="5"/>
        <v>0</v>
      </c>
      <c r="BD8" s="11">
        <f t="shared" si="5"/>
        <v>0</v>
      </c>
      <c r="BE8" s="11">
        <f t="shared" si="5"/>
        <v>0</v>
      </c>
      <c r="BF8" s="11">
        <f t="shared" si="5"/>
        <v>0</v>
      </c>
      <c r="BG8" s="11">
        <f t="shared" si="5"/>
        <v>0</v>
      </c>
      <c r="BH8" s="11">
        <f t="shared" si="5"/>
        <v>0</v>
      </c>
      <c r="BI8" s="11">
        <f t="shared" si="5"/>
        <v>0</v>
      </c>
      <c r="BJ8" s="11">
        <f t="shared" si="5"/>
        <v>0</v>
      </c>
      <c r="BK8" s="11">
        <f t="shared" si="5"/>
        <v>0</v>
      </c>
      <c r="BL8" s="11">
        <f t="shared" si="5"/>
        <v>0</v>
      </c>
      <c r="BM8" s="11">
        <f t="shared" si="5"/>
        <v>0</v>
      </c>
      <c r="BN8" s="11">
        <f t="shared" si="5"/>
        <v>0</v>
      </c>
      <c r="BO8" s="11">
        <f t="shared" si="5"/>
        <v>0</v>
      </c>
      <c r="BP8" s="11">
        <f t="shared" si="5"/>
        <v>0</v>
      </c>
      <c r="BQ8" s="11">
        <f t="shared" si="5"/>
        <v>0</v>
      </c>
      <c r="BR8" s="11">
        <f t="shared" si="5"/>
        <v>0</v>
      </c>
      <c r="BS8" s="11">
        <f t="shared" si="5"/>
        <v>0</v>
      </c>
      <c r="BT8" s="11">
        <f t="shared" si="5"/>
        <v>0</v>
      </c>
      <c r="BU8" s="11">
        <f t="shared" ref="BU8:DC8" si="6">SUM(BU20,BU31,BU42,BU54,BU65,BU76,BU87)</f>
        <v>0</v>
      </c>
      <c r="BV8" s="11">
        <f t="shared" si="6"/>
        <v>0</v>
      </c>
      <c r="BW8" s="11">
        <f t="shared" si="6"/>
        <v>0</v>
      </c>
      <c r="BX8" s="11">
        <f t="shared" si="6"/>
        <v>0</v>
      </c>
      <c r="BY8" s="11">
        <f t="shared" si="6"/>
        <v>0</v>
      </c>
      <c r="BZ8" s="11">
        <f t="shared" si="6"/>
        <v>0</v>
      </c>
      <c r="CA8" s="11">
        <f t="shared" si="6"/>
        <v>0</v>
      </c>
      <c r="CB8" s="11">
        <f t="shared" si="6"/>
        <v>0</v>
      </c>
      <c r="CC8" s="11">
        <f t="shared" si="6"/>
        <v>0</v>
      </c>
      <c r="CD8" s="11">
        <f t="shared" si="6"/>
        <v>0</v>
      </c>
      <c r="CE8" s="11">
        <f t="shared" si="6"/>
        <v>0</v>
      </c>
      <c r="CF8" s="11">
        <f t="shared" si="6"/>
        <v>0</v>
      </c>
      <c r="CG8" s="11">
        <f t="shared" si="6"/>
        <v>0</v>
      </c>
      <c r="CH8" s="11">
        <f t="shared" si="6"/>
        <v>0</v>
      </c>
      <c r="CI8" s="11">
        <f t="shared" si="6"/>
        <v>0</v>
      </c>
      <c r="CJ8" s="11">
        <f t="shared" si="6"/>
        <v>0</v>
      </c>
      <c r="CK8" s="11">
        <f t="shared" si="6"/>
        <v>0</v>
      </c>
      <c r="CL8" s="11">
        <f t="shared" si="6"/>
        <v>0</v>
      </c>
      <c r="CM8" s="11">
        <f t="shared" si="6"/>
        <v>0</v>
      </c>
      <c r="CN8" s="11">
        <f t="shared" si="6"/>
        <v>0</v>
      </c>
      <c r="CO8" s="11">
        <f t="shared" si="6"/>
        <v>0</v>
      </c>
      <c r="CP8" s="11">
        <f t="shared" si="6"/>
        <v>0</v>
      </c>
      <c r="CQ8" s="11">
        <f t="shared" si="6"/>
        <v>0</v>
      </c>
      <c r="CR8" s="11">
        <f t="shared" si="6"/>
        <v>0</v>
      </c>
      <c r="CS8" s="11">
        <f t="shared" si="6"/>
        <v>0</v>
      </c>
      <c r="CT8" s="11">
        <f t="shared" si="6"/>
        <v>0</v>
      </c>
      <c r="CU8" s="11">
        <f t="shared" si="6"/>
        <v>0</v>
      </c>
      <c r="CV8" s="11">
        <f t="shared" si="6"/>
        <v>0</v>
      </c>
      <c r="CW8" s="11">
        <f t="shared" si="6"/>
        <v>0</v>
      </c>
      <c r="CX8" s="11">
        <f t="shared" si="6"/>
        <v>0</v>
      </c>
      <c r="CY8" s="11">
        <f t="shared" si="6"/>
        <v>0</v>
      </c>
      <c r="CZ8" s="11">
        <f t="shared" si="6"/>
        <v>0</v>
      </c>
      <c r="DA8" s="11">
        <f t="shared" si="6"/>
        <v>0</v>
      </c>
      <c r="DB8" s="11">
        <f t="shared" si="6"/>
        <v>0</v>
      </c>
      <c r="DC8" s="11">
        <f t="shared" si="6"/>
        <v>0</v>
      </c>
      <c r="DF8" s="45">
        <f t="shared" si="4"/>
        <v>0</v>
      </c>
    </row>
    <row r="9" spans="1:112" ht="14.4">
      <c r="B9" s="35" t="s">
        <v>19</v>
      </c>
      <c r="C9" s="159" t="s">
        <v>4</v>
      </c>
      <c r="D9" s="7"/>
      <c r="E9" s="7"/>
      <c r="F9" s="8">
        <f>F10+F44+F78-F8</f>
        <v>0</v>
      </c>
      <c r="G9" s="34">
        <f>SUMIF($H$5:$DC$5,"&lt;="&amp;PAL,$H9:$DC9)</f>
        <v>0</v>
      </c>
      <c r="H9" s="8">
        <f t="shared" ref="H9:AM9" si="7">H10+H44+H78-H8</f>
        <v>0</v>
      </c>
      <c r="I9" s="8">
        <f t="shared" si="7"/>
        <v>0</v>
      </c>
      <c r="J9" s="8">
        <f t="shared" si="7"/>
        <v>0</v>
      </c>
      <c r="K9" s="8">
        <f t="shared" si="7"/>
        <v>0</v>
      </c>
      <c r="L9" s="8">
        <f t="shared" si="7"/>
        <v>0</v>
      </c>
      <c r="M9" s="8">
        <f t="shared" si="7"/>
        <v>0</v>
      </c>
      <c r="N9" s="8">
        <f t="shared" si="7"/>
        <v>0</v>
      </c>
      <c r="O9" s="8">
        <f t="shared" si="7"/>
        <v>0</v>
      </c>
      <c r="P9" s="8">
        <f t="shared" si="7"/>
        <v>0</v>
      </c>
      <c r="Q9" s="8">
        <f t="shared" si="7"/>
        <v>0</v>
      </c>
      <c r="R9" s="8">
        <f t="shared" si="7"/>
        <v>0</v>
      </c>
      <c r="S9" s="8">
        <f t="shared" si="7"/>
        <v>0</v>
      </c>
      <c r="T9" s="8">
        <f t="shared" si="7"/>
        <v>0</v>
      </c>
      <c r="U9" s="8">
        <f t="shared" si="7"/>
        <v>0</v>
      </c>
      <c r="V9" s="8">
        <f t="shared" si="7"/>
        <v>0</v>
      </c>
      <c r="W9" s="8">
        <f t="shared" si="7"/>
        <v>0</v>
      </c>
      <c r="X9" s="8">
        <f t="shared" si="7"/>
        <v>0</v>
      </c>
      <c r="Y9" s="8">
        <f t="shared" si="7"/>
        <v>0</v>
      </c>
      <c r="Z9" s="8">
        <f t="shared" si="7"/>
        <v>0</v>
      </c>
      <c r="AA9" s="8">
        <f t="shared" si="7"/>
        <v>0</v>
      </c>
      <c r="AB9" s="8">
        <f t="shared" si="7"/>
        <v>0</v>
      </c>
      <c r="AC9" s="8">
        <f t="shared" si="7"/>
        <v>0</v>
      </c>
      <c r="AD9" s="8">
        <f t="shared" si="7"/>
        <v>0</v>
      </c>
      <c r="AE9" s="8">
        <f t="shared" si="7"/>
        <v>0</v>
      </c>
      <c r="AF9" s="8">
        <f t="shared" si="7"/>
        <v>0</v>
      </c>
      <c r="AG9" s="8">
        <f t="shared" si="7"/>
        <v>0</v>
      </c>
      <c r="AH9" s="8">
        <f t="shared" si="7"/>
        <v>0</v>
      </c>
      <c r="AI9" s="8">
        <f t="shared" si="7"/>
        <v>0</v>
      </c>
      <c r="AJ9" s="8">
        <f t="shared" si="7"/>
        <v>0</v>
      </c>
      <c r="AK9" s="8">
        <f t="shared" si="7"/>
        <v>0</v>
      </c>
      <c r="AL9" s="8">
        <f t="shared" si="7"/>
        <v>0</v>
      </c>
      <c r="AM9" s="8">
        <f t="shared" si="7"/>
        <v>0</v>
      </c>
      <c r="AN9" s="8">
        <f t="shared" ref="AN9:BS9" si="8">AN10+AN44+AN78-AN8</f>
        <v>0</v>
      </c>
      <c r="AO9" s="8">
        <f t="shared" si="8"/>
        <v>0</v>
      </c>
      <c r="AP9" s="8">
        <f t="shared" si="8"/>
        <v>0</v>
      </c>
      <c r="AQ9" s="8">
        <f t="shared" si="8"/>
        <v>0</v>
      </c>
      <c r="AR9" s="8">
        <f t="shared" si="8"/>
        <v>0</v>
      </c>
      <c r="AS9" s="8">
        <f t="shared" si="8"/>
        <v>0</v>
      </c>
      <c r="AT9" s="8">
        <f t="shared" si="8"/>
        <v>0</v>
      </c>
      <c r="AU9" s="8">
        <f t="shared" si="8"/>
        <v>0</v>
      </c>
      <c r="AV9" s="8">
        <f t="shared" si="8"/>
        <v>0</v>
      </c>
      <c r="AW9" s="8">
        <f t="shared" si="8"/>
        <v>0</v>
      </c>
      <c r="AX9" s="8">
        <f t="shared" si="8"/>
        <v>0</v>
      </c>
      <c r="AY9" s="8">
        <f t="shared" si="8"/>
        <v>0</v>
      </c>
      <c r="AZ9" s="8">
        <f t="shared" si="8"/>
        <v>0</v>
      </c>
      <c r="BA9" s="8">
        <f t="shared" si="8"/>
        <v>0</v>
      </c>
      <c r="BB9" s="8">
        <f t="shared" si="8"/>
        <v>0</v>
      </c>
      <c r="BC9" s="8">
        <f t="shared" si="8"/>
        <v>0</v>
      </c>
      <c r="BD9" s="8">
        <f t="shared" si="8"/>
        <v>0</v>
      </c>
      <c r="BE9" s="8">
        <f t="shared" si="8"/>
        <v>0</v>
      </c>
      <c r="BF9" s="8">
        <f t="shared" si="8"/>
        <v>0</v>
      </c>
      <c r="BG9" s="8">
        <f t="shared" si="8"/>
        <v>0</v>
      </c>
      <c r="BH9" s="8">
        <f t="shared" si="8"/>
        <v>0</v>
      </c>
      <c r="BI9" s="8">
        <f t="shared" si="8"/>
        <v>0</v>
      </c>
      <c r="BJ9" s="8">
        <f t="shared" si="8"/>
        <v>0</v>
      </c>
      <c r="BK9" s="8">
        <f t="shared" si="8"/>
        <v>0</v>
      </c>
      <c r="BL9" s="8">
        <f t="shared" si="8"/>
        <v>0</v>
      </c>
      <c r="BM9" s="8">
        <f t="shared" si="8"/>
        <v>0</v>
      </c>
      <c r="BN9" s="8">
        <f t="shared" si="8"/>
        <v>0</v>
      </c>
      <c r="BO9" s="8">
        <f t="shared" si="8"/>
        <v>0</v>
      </c>
      <c r="BP9" s="8">
        <f t="shared" si="8"/>
        <v>0</v>
      </c>
      <c r="BQ9" s="8">
        <f t="shared" si="8"/>
        <v>0</v>
      </c>
      <c r="BR9" s="8">
        <f t="shared" si="8"/>
        <v>0</v>
      </c>
      <c r="BS9" s="8">
        <f t="shared" si="8"/>
        <v>0</v>
      </c>
      <c r="BT9" s="8">
        <f t="shared" ref="BT9:CY9" si="9">BT10+BT44+BT78-BT8</f>
        <v>0</v>
      </c>
      <c r="BU9" s="8">
        <f t="shared" si="9"/>
        <v>0</v>
      </c>
      <c r="BV9" s="8">
        <f t="shared" si="9"/>
        <v>0</v>
      </c>
      <c r="BW9" s="8">
        <f t="shared" si="9"/>
        <v>0</v>
      </c>
      <c r="BX9" s="8">
        <f t="shared" si="9"/>
        <v>0</v>
      </c>
      <c r="BY9" s="8">
        <f t="shared" si="9"/>
        <v>0</v>
      </c>
      <c r="BZ9" s="8">
        <f t="shared" si="9"/>
        <v>0</v>
      </c>
      <c r="CA9" s="8">
        <f t="shared" si="9"/>
        <v>0</v>
      </c>
      <c r="CB9" s="8">
        <f t="shared" si="9"/>
        <v>0</v>
      </c>
      <c r="CC9" s="8">
        <f t="shared" si="9"/>
        <v>0</v>
      </c>
      <c r="CD9" s="8">
        <f t="shared" si="9"/>
        <v>0</v>
      </c>
      <c r="CE9" s="8">
        <f t="shared" si="9"/>
        <v>0</v>
      </c>
      <c r="CF9" s="8">
        <f t="shared" si="9"/>
        <v>0</v>
      </c>
      <c r="CG9" s="8">
        <f t="shared" si="9"/>
        <v>0</v>
      </c>
      <c r="CH9" s="8">
        <f t="shared" si="9"/>
        <v>0</v>
      </c>
      <c r="CI9" s="8">
        <f t="shared" si="9"/>
        <v>0</v>
      </c>
      <c r="CJ9" s="8">
        <f t="shared" si="9"/>
        <v>0</v>
      </c>
      <c r="CK9" s="8">
        <f t="shared" si="9"/>
        <v>0</v>
      </c>
      <c r="CL9" s="8">
        <f t="shared" si="9"/>
        <v>0</v>
      </c>
      <c r="CM9" s="8">
        <f t="shared" si="9"/>
        <v>0</v>
      </c>
      <c r="CN9" s="8">
        <f t="shared" si="9"/>
        <v>0</v>
      </c>
      <c r="CO9" s="8">
        <f t="shared" si="9"/>
        <v>0</v>
      </c>
      <c r="CP9" s="8">
        <f t="shared" si="9"/>
        <v>0</v>
      </c>
      <c r="CQ9" s="8">
        <f t="shared" si="9"/>
        <v>0</v>
      </c>
      <c r="CR9" s="8">
        <f t="shared" si="9"/>
        <v>0</v>
      </c>
      <c r="CS9" s="8">
        <f t="shared" si="9"/>
        <v>0</v>
      </c>
      <c r="CT9" s="8">
        <f t="shared" si="9"/>
        <v>0</v>
      </c>
      <c r="CU9" s="8">
        <f t="shared" si="9"/>
        <v>0</v>
      </c>
      <c r="CV9" s="8">
        <f t="shared" si="9"/>
        <v>0</v>
      </c>
      <c r="CW9" s="8">
        <f t="shared" si="9"/>
        <v>0</v>
      </c>
      <c r="CX9" s="8">
        <f t="shared" si="9"/>
        <v>0</v>
      </c>
      <c r="CY9" s="8">
        <f t="shared" si="9"/>
        <v>0</v>
      </c>
      <c r="CZ9" s="8">
        <f t="shared" ref="CZ9:DC9" si="10">CZ10+CZ44+CZ78-CZ8</f>
        <v>0</v>
      </c>
      <c r="DA9" s="8">
        <f t="shared" si="10"/>
        <v>0</v>
      </c>
      <c r="DB9" s="8">
        <f t="shared" si="10"/>
        <v>0</v>
      </c>
      <c r="DC9" s="8">
        <f t="shared" si="10"/>
        <v>0</v>
      </c>
      <c r="DF9" s="45">
        <f t="shared" si="4"/>
        <v>0</v>
      </c>
    </row>
    <row r="10" spans="1:112" ht="14.4">
      <c r="B10" s="36" t="s">
        <v>20</v>
      </c>
      <c r="C10" s="160" t="s">
        <v>427</v>
      </c>
      <c r="D10" s="3"/>
      <c r="E10" s="3"/>
      <c r="F10" s="11">
        <f>F11+F22+F33</f>
        <v>0</v>
      </c>
      <c r="G10" s="34">
        <f>SUMIF($H$5:$DC$5,"&lt;="&amp;PAL,$H10:$DC10)</f>
        <v>0</v>
      </c>
      <c r="H10" s="11">
        <f>H11+H22+H33</f>
        <v>0</v>
      </c>
      <c r="I10" s="11">
        <f t="shared" ref="I10:BT10" si="11">I11+I22+I33</f>
        <v>0</v>
      </c>
      <c r="J10" s="11">
        <f t="shared" si="11"/>
        <v>0</v>
      </c>
      <c r="K10" s="11">
        <f t="shared" si="11"/>
        <v>0</v>
      </c>
      <c r="L10" s="11">
        <f t="shared" si="11"/>
        <v>0</v>
      </c>
      <c r="M10" s="11">
        <f t="shared" si="11"/>
        <v>0</v>
      </c>
      <c r="N10" s="11">
        <f t="shared" si="11"/>
        <v>0</v>
      </c>
      <c r="O10" s="11">
        <f t="shared" si="11"/>
        <v>0</v>
      </c>
      <c r="P10" s="11">
        <f t="shared" si="11"/>
        <v>0</v>
      </c>
      <c r="Q10" s="11">
        <f t="shared" si="11"/>
        <v>0</v>
      </c>
      <c r="R10" s="11">
        <f t="shared" si="11"/>
        <v>0</v>
      </c>
      <c r="S10" s="11">
        <f t="shared" si="11"/>
        <v>0</v>
      </c>
      <c r="T10" s="11">
        <f t="shared" si="11"/>
        <v>0</v>
      </c>
      <c r="U10" s="11">
        <f t="shared" si="11"/>
        <v>0</v>
      </c>
      <c r="V10" s="11">
        <f t="shared" si="11"/>
        <v>0</v>
      </c>
      <c r="W10" s="11">
        <f t="shared" si="11"/>
        <v>0</v>
      </c>
      <c r="X10" s="11">
        <f t="shared" si="11"/>
        <v>0</v>
      </c>
      <c r="Y10" s="11">
        <f t="shared" si="11"/>
        <v>0</v>
      </c>
      <c r="Z10" s="11">
        <f t="shared" si="11"/>
        <v>0</v>
      </c>
      <c r="AA10" s="11">
        <f t="shared" si="11"/>
        <v>0</v>
      </c>
      <c r="AB10" s="11">
        <f t="shared" si="11"/>
        <v>0</v>
      </c>
      <c r="AC10" s="11">
        <f t="shared" si="11"/>
        <v>0</v>
      </c>
      <c r="AD10" s="11">
        <f t="shared" si="11"/>
        <v>0</v>
      </c>
      <c r="AE10" s="11">
        <f t="shared" si="11"/>
        <v>0</v>
      </c>
      <c r="AF10" s="11">
        <f t="shared" si="11"/>
        <v>0</v>
      </c>
      <c r="AG10" s="11">
        <f t="shared" si="11"/>
        <v>0</v>
      </c>
      <c r="AH10" s="11">
        <f t="shared" si="11"/>
        <v>0</v>
      </c>
      <c r="AI10" s="11">
        <f t="shared" si="11"/>
        <v>0</v>
      </c>
      <c r="AJ10" s="11">
        <f t="shared" si="11"/>
        <v>0</v>
      </c>
      <c r="AK10" s="11">
        <f t="shared" si="11"/>
        <v>0</v>
      </c>
      <c r="AL10" s="11">
        <f t="shared" si="11"/>
        <v>0</v>
      </c>
      <c r="AM10" s="11">
        <f t="shared" si="11"/>
        <v>0</v>
      </c>
      <c r="AN10" s="11">
        <f t="shared" si="11"/>
        <v>0</v>
      </c>
      <c r="AO10" s="11">
        <f t="shared" si="11"/>
        <v>0</v>
      </c>
      <c r="AP10" s="11">
        <f t="shared" si="11"/>
        <v>0</v>
      </c>
      <c r="AQ10" s="11">
        <f t="shared" si="11"/>
        <v>0</v>
      </c>
      <c r="AR10" s="11">
        <f t="shared" si="11"/>
        <v>0</v>
      </c>
      <c r="AS10" s="11">
        <f t="shared" si="11"/>
        <v>0</v>
      </c>
      <c r="AT10" s="11">
        <f t="shared" si="11"/>
        <v>0</v>
      </c>
      <c r="AU10" s="11">
        <f t="shared" si="11"/>
        <v>0</v>
      </c>
      <c r="AV10" s="11">
        <f t="shared" si="11"/>
        <v>0</v>
      </c>
      <c r="AW10" s="11">
        <f t="shared" si="11"/>
        <v>0</v>
      </c>
      <c r="AX10" s="11">
        <f t="shared" si="11"/>
        <v>0</v>
      </c>
      <c r="AY10" s="11">
        <f t="shared" si="11"/>
        <v>0</v>
      </c>
      <c r="AZ10" s="11">
        <f t="shared" si="11"/>
        <v>0</v>
      </c>
      <c r="BA10" s="11">
        <f t="shared" si="11"/>
        <v>0</v>
      </c>
      <c r="BB10" s="11">
        <f t="shared" si="11"/>
        <v>0</v>
      </c>
      <c r="BC10" s="11">
        <f t="shared" si="11"/>
        <v>0</v>
      </c>
      <c r="BD10" s="11">
        <f t="shared" si="11"/>
        <v>0</v>
      </c>
      <c r="BE10" s="11">
        <f t="shared" si="11"/>
        <v>0</v>
      </c>
      <c r="BF10" s="11">
        <f t="shared" si="11"/>
        <v>0</v>
      </c>
      <c r="BG10" s="11">
        <f t="shared" si="11"/>
        <v>0</v>
      </c>
      <c r="BH10" s="11">
        <f t="shared" si="11"/>
        <v>0</v>
      </c>
      <c r="BI10" s="11">
        <f t="shared" si="11"/>
        <v>0</v>
      </c>
      <c r="BJ10" s="11">
        <f t="shared" si="11"/>
        <v>0</v>
      </c>
      <c r="BK10" s="11">
        <f t="shared" si="11"/>
        <v>0</v>
      </c>
      <c r="BL10" s="11">
        <f t="shared" si="11"/>
        <v>0</v>
      </c>
      <c r="BM10" s="11">
        <f t="shared" si="11"/>
        <v>0</v>
      </c>
      <c r="BN10" s="11">
        <f t="shared" si="11"/>
        <v>0</v>
      </c>
      <c r="BO10" s="11">
        <f t="shared" si="11"/>
        <v>0</v>
      </c>
      <c r="BP10" s="11">
        <f t="shared" si="11"/>
        <v>0</v>
      </c>
      <c r="BQ10" s="11">
        <f t="shared" si="11"/>
        <v>0</v>
      </c>
      <c r="BR10" s="11">
        <f t="shared" si="11"/>
        <v>0</v>
      </c>
      <c r="BS10" s="11">
        <f t="shared" si="11"/>
        <v>0</v>
      </c>
      <c r="BT10" s="11">
        <f t="shared" si="11"/>
        <v>0</v>
      </c>
      <c r="BU10" s="11">
        <f t="shared" ref="BU10:DC10" si="12">BU11+BU22+BU33</f>
        <v>0</v>
      </c>
      <c r="BV10" s="11">
        <f t="shared" si="12"/>
        <v>0</v>
      </c>
      <c r="BW10" s="11">
        <f t="shared" si="12"/>
        <v>0</v>
      </c>
      <c r="BX10" s="11">
        <f t="shared" si="12"/>
        <v>0</v>
      </c>
      <c r="BY10" s="11">
        <f t="shared" si="12"/>
        <v>0</v>
      </c>
      <c r="BZ10" s="11">
        <f t="shared" si="12"/>
        <v>0</v>
      </c>
      <c r="CA10" s="11">
        <f t="shared" si="12"/>
        <v>0</v>
      </c>
      <c r="CB10" s="11">
        <f t="shared" si="12"/>
        <v>0</v>
      </c>
      <c r="CC10" s="11">
        <f t="shared" si="12"/>
        <v>0</v>
      </c>
      <c r="CD10" s="11">
        <f t="shared" si="12"/>
        <v>0</v>
      </c>
      <c r="CE10" s="11">
        <f t="shared" si="12"/>
        <v>0</v>
      </c>
      <c r="CF10" s="11">
        <f t="shared" si="12"/>
        <v>0</v>
      </c>
      <c r="CG10" s="11">
        <f t="shared" si="12"/>
        <v>0</v>
      </c>
      <c r="CH10" s="11">
        <f t="shared" si="12"/>
        <v>0</v>
      </c>
      <c r="CI10" s="11">
        <f t="shared" si="12"/>
        <v>0</v>
      </c>
      <c r="CJ10" s="11">
        <f t="shared" si="12"/>
        <v>0</v>
      </c>
      <c r="CK10" s="11">
        <f t="shared" si="12"/>
        <v>0</v>
      </c>
      <c r="CL10" s="11">
        <f t="shared" si="12"/>
        <v>0</v>
      </c>
      <c r="CM10" s="11">
        <f t="shared" si="12"/>
        <v>0</v>
      </c>
      <c r="CN10" s="11">
        <f t="shared" si="12"/>
        <v>0</v>
      </c>
      <c r="CO10" s="11">
        <f t="shared" si="12"/>
        <v>0</v>
      </c>
      <c r="CP10" s="11">
        <f t="shared" si="12"/>
        <v>0</v>
      </c>
      <c r="CQ10" s="11">
        <f t="shared" si="12"/>
        <v>0</v>
      </c>
      <c r="CR10" s="11">
        <f t="shared" si="12"/>
        <v>0</v>
      </c>
      <c r="CS10" s="11">
        <f t="shared" si="12"/>
        <v>0</v>
      </c>
      <c r="CT10" s="11">
        <f t="shared" si="12"/>
        <v>0</v>
      </c>
      <c r="CU10" s="11">
        <f t="shared" si="12"/>
        <v>0</v>
      </c>
      <c r="CV10" s="11">
        <f t="shared" si="12"/>
        <v>0</v>
      </c>
      <c r="CW10" s="11">
        <f t="shared" si="12"/>
        <v>0</v>
      </c>
      <c r="CX10" s="11">
        <f t="shared" si="12"/>
        <v>0</v>
      </c>
      <c r="CY10" s="11">
        <f t="shared" si="12"/>
        <v>0</v>
      </c>
      <c r="CZ10" s="11">
        <f t="shared" si="12"/>
        <v>0</v>
      </c>
      <c r="DA10" s="11">
        <f t="shared" si="12"/>
        <v>0</v>
      </c>
      <c r="DB10" s="11">
        <f t="shared" si="12"/>
        <v>0</v>
      </c>
      <c r="DC10" s="11">
        <f t="shared" si="12"/>
        <v>0</v>
      </c>
      <c r="DF10" s="45">
        <f t="shared" si="4"/>
        <v>0</v>
      </c>
    </row>
    <row r="11" spans="1:112" ht="14.4">
      <c r="B11" s="5" t="s">
        <v>152</v>
      </c>
      <c r="C11" s="15" t="s">
        <v>428</v>
      </c>
      <c r="D11" s="3"/>
      <c r="E11" s="3"/>
      <c r="F11" s="11">
        <f>SUM(F12:F19)+F20</f>
        <v>0</v>
      </c>
      <c r="G11" s="34">
        <f>SUMIF($H$5:$DC$5,"&lt;="&amp;PAL,$H11:$DC11)</f>
        <v>0</v>
      </c>
      <c r="H11" s="11">
        <f>SUM(H12:H19)+H20</f>
        <v>0</v>
      </c>
      <c r="I11" s="11">
        <f t="shared" ref="I11:BT11" si="13">SUM(I12:I19)+I20</f>
        <v>0</v>
      </c>
      <c r="J11" s="11">
        <f t="shared" si="13"/>
        <v>0</v>
      </c>
      <c r="K11" s="11">
        <f t="shared" si="13"/>
        <v>0</v>
      </c>
      <c r="L11" s="11">
        <f t="shared" si="13"/>
        <v>0</v>
      </c>
      <c r="M11" s="11">
        <f t="shared" si="13"/>
        <v>0</v>
      </c>
      <c r="N11" s="11">
        <f t="shared" si="13"/>
        <v>0</v>
      </c>
      <c r="O11" s="11">
        <f t="shared" si="13"/>
        <v>0</v>
      </c>
      <c r="P11" s="11">
        <f t="shared" si="13"/>
        <v>0</v>
      </c>
      <c r="Q11" s="11">
        <f t="shared" si="13"/>
        <v>0</v>
      </c>
      <c r="R11" s="11">
        <f t="shared" si="13"/>
        <v>0</v>
      </c>
      <c r="S11" s="11">
        <f t="shared" si="13"/>
        <v>0</v>
      </c>
      <c r="T11" s="11">
        <f t="shared" si="13"/>
        <v>0</v>
      </c>
      <c r="U11" s="11">
        <f t="shared" si="13"/>
        <v>0</v>
      </c>
      <c r="V11" s="11">
        <f t="shared" si="13"/>
        <v>0</v>
      </c>
      <c r="W11" s="11">
        <f t="shared" si="13"/>
        <v>0</v>
      </c>
      <c r="X11" s="11">
        <f t="shared" si="13"/>
        <v>0</v>
      </c>
      <c r="Y11" s="11">
        <f t="shared" si="13"/>
        <v>0</v>
      </c>
      <c r="Z11" s="11">
        <f t="shared" si="13"/>
        <v>0</v>
      </c>
      <c r="AA11" s="11">
        <f t="shared" si="13"/>
        <v>0</v>
      </c>
      <c r="AB11" s="11">
        <f t="shared" si="13"/>
        <v>0</v>
      </c>
      <c r="AC11" s="11">
        <f t="shared" si="13"/>
        <v>0</v>
      </c>
      <c r="AD11" s="11">
        <f t="shared" si="13"/>
        <v>0</v>
      </c>
      <c r="AE11" s="11">
        <f t="shared" si="13"/>
        <v>0</v>
      </c>
      <c r="AF11" s="11">
        <f t="shared" si="13"/>
        <v>0</v>
      </c>
      <c r="AG11" s="11">
        <f t="shared" si="13"/>
        <v>0</v>
      </c>
      <c r="AH11" s="11">
        <f t="shared" si="13"/>
        <v>0</v>
      </c>
      <c r="AI11" s="11">
        <f t="shared" si="13"/>
        <v>0</v>
      </c>
      <c r="AJ11" s="11">
        <f t="shared" si="13"/>
        <v>0</v>
      </c>
      <c r="AK11" s="11">
        <f t="shared" si="13"/>
        <v>0</v>
      </c>
      <c r="AL11" s="11">
        <f t="shared" si="13"/>
        <v>0</v>
      </c>
      <c r="AM11" s="11">
        <f t="shared" si="13"/>
        <v>0</v>
      </c>
      <c r="AN11" s="11">
        <f t="shared" si="13"/>
        <v>0</v>
      </c>
      <c r="AO11" s="11">
        <f t="shared" si="13"/>
        <v>0</v>
      </c>
      <c r="AP11" s="11">
        <f t="shared" si="13"/>
        <v>0</v>
      </c>
      <c r="AQ11" s="11">
        <f t="shared" si="13"/>
        <v>0</v>
      </c>
      <c r="AR11" s="11">
        <f t="shared" si="13"/>
        <v>0</v>
      </c>
      <c r="AS11" s="11">
        <f t="shared" si="13"/>
        <v>0</v>
      </c>
      <c r="AT11" s="11">
        <f t="shared" si="13"/>
        <v>0</v>
      </c>
      <c r="AU11" s="11">
        <f t="shared" si="13"/>
        <v>0</v>
      </c>
      <c r="AV11" s="11">
        <f t="shared" si="13"/>
        <v>0</v>
      </c>
      <c r="AW11" s="11">
        <f t="shared" si="13"/>
        <v>0</v>
      </c>
      <c r="AX11" s="11">
        <f t="shared" si="13"/>
        <v>0</v>
      </c>
      <c r="AY11" s="11">
        <f t="shared" si="13"/>
        <v>0</v>
      </c>
      <c r="AZ11" s="11">
        <f t="shared" si="13"/>
        <v>0</v>
      </c>
      <c r="BA11" s="11">
        <f t="shared" si="13"/>
        <v>0</v>
      </c>
      <c r="BB11" s="11">
        <f t="shared" si="13"/>
        <v>0</v>
      </c>
      <c r="BC11" s="11">
        <f t="shared" si="13"/>
        <v>0</v>
      </c>
      <c r="BD11" s="11">
        <f t="shared" si="13"/>
        <v>0</v>
      </c>
      <c r="BE11" s="11">
        <f t="shared" si="13"/>
        <v>0</v>
      </c>
      <c r="BF11" s="11">
        <f t="shared" si="13"/>
        <v>0</v>
      </c>
      <c r="BG11" s="11">
        <f t="shared" si="13"/>
        <v>0</v>
      </c>
      <c r="BH11" s="11">
        <f t="shared" si="13"/>
        <v>0</v>
      </c>
      <c r="BI11" s="11">
        <f t="shared" si="13"/>
        <v>0</v>
      </c>
      <c r="BJ11" s="11">
        <f t="shared" si="13"/>
        <v>0</v>
      </c>
      <c r="BK11" s="11">
        <f t="shared" si="13"/>
        <v>0</v>
      </c>
      <c r="BL11" s="11">
        <f t="shared" si="13"/>
        <v>0</v>
      </c>
      <c r="BM11" s="11">
        <f t="shared" si="13"/>
        <v>0</v>
      </c>
      <c r="BN11" s="11">
        <f t="shared" si="13"/>
        <v>0</v>
      </c>
      <c r="BO11" s="11">
        <f t="shared" si="13"/>
        <v>0</v>
      </c>
      <c r="BP11" s="11">
        <f t="shared" si="13"/>
        <v>0</v>
      </c>
      <c r="BQ11" s="11">
        <f t="shared" si="13"/>
        <v>0</v>
      </c>
      <c r="BR11" s="11">
        <f t="shared" si="13"/>
        <v>0</v>
      </c>
      <c r="BS11" s="11">
        <f t="shared" si="13"/>
        <v>0</v>
      </c>
      <c r="BT11" s="11">
        <f t="shared" si="13"/>
        <v>0</v>
      </c>
      <c r="BU11" s="11">
        <f t="shared" ref="BU11:DC11" si="14">SUM(BU12:BU19)+BU20</f>
        <v>0</v>
      </c>
      <c r="BV11" s="11">
        <f t="shared" si="14"/>
        <v>0</v>
      </c>
      <c r="BW11" s="11">
        <f t="shared" si="14"/>
        <v>0</v>
      </c>
      <c r="BX11" s="11">
        <f t="shared" si="14"/>
        <v>0</v>
      </c>
      <c r="BY11" s="11">
        <f t="shared" si="14"/>
        <v>0</v>
      </c>
      <c r="BZ11" s="11">
        <f t="shared" si="14"/>
        <v>0</v>
      </c>
      <c r="CA11" s="11">
        <f t="shared" si="14"/>
        <v>0</v>
      </c>
      <c r="CB11" s="11">
        <f t="shared" si="14"/>
        <v>0</v>
      </c>
      <c r="CC11" s="11">
        <f t="shared" si="14"/>
        <v>0</v>
      </c>
      <c r="CD11" s="11">
        <f t="shared" si="14"/>
        <v>0</v>
      </c>
      <c r="CE11" s="11">
        <f t="shared" si="14"/>
        <v>0</v>
      </c>
      <c r="CF11" s="11">
        <f t="shared" si="14"/>
        <v>0</v>
      </c>
      <c r="CG11" s="11">
        <f t="shared" si="14"/>
        <v>0</v>
      </c>
      <c r="CH11" s="11">
        <f t="shared" si="14"/>
        <v>0</v>
      </c>
      <c r="CI11" s="11">
        <f t="shared" si="14"/>
        <v>0</v>
      </c>
      <c r="CJ11" s="11">
        <f t="shared" si="14"/>
        <v>0</v>
      </c>
      <c r="CK11" s="11">
        <f t="shared" si="14"/>
        <v>0</v>
      </c>
      <c r="CL11" s="11">
        <f t="shared" si="14"/>
        <v>0</v>
      </c>
      <c r="CM11" s="11">
        <f t="shared" si="14"/>
        <v>0</v>
      </c>
      <c r="CN11" s="11">
        <f t="shared" si="14"/>
        <v>0</v>
      </c>
      <c r="CO11" s="11">
        <f t="shared" si="14"/>
        <v>0</v>
      </c>
      <c r="CP11" s="11">
        <f t="shared" si="14"/>
        <v>0</v>
      </c>
      <c r="CQ11" s="11">
        <f t="shared" si="14"/>
        <v>0</v>
      </c>
      <c r="CR11" s="11">
        <f t="shared" si="14"/>
        <v>0</v>
      </c>
      <c r="CS11" s="11">
        <f t="shared" si="14"/>
        <v>0</v>
      </c>
      <c r="CT11" s="11">
        <f t="shared" si="14"/>
        <v>0</v>
      </c>
      <c r="CU11" s="11">
        <f t="shared" si="14"/>
        <v>0</v>
      </c>
      <c r="CV11" s="11">
        <f t="shared" si="14"/>
        <v>0</v>
      </c>
      <c r="CW11" s="11">
        <f t="shared" si="14"/>
        <v>0</v>
      </c>
      <c r="CX11" s="11">
        <f t="shared" si="14"/>
        <v>0</v>
      </c>
      <c r="CY11" s="11">
        <f t="shared" si="14"/>
        <v>0</v>
      </c>
      <c r="CZ11" s="11">
        <f t="shared" si="14"/>
        <v>0</v>
      </c>
      <c r="DA11" s="11">
        <f t="shared" si="14"/>
        <v>0</v>
      </c>
      <c r="DB11" s="11">
        <f t="shared" si="14"/>
        <v>0</v>
      </c>
      <c r="DC11" s="11">
        <f t="shared" si="14"/>
        <v>0</v>
      </c>
      <c r="DF11" s="45">
        <f t="shared" si="4"/>
        <v>0</v>
      </c>
    </row>
    <row r="12" spans="1:112" ht="28.8">
      <c r="A12" s="123">
        <v>0</v>
      </c>
      <c r="B12" s="5" t="str">
        <f>$B$11&amp;"1."</f>
        <v>D.1.1.</v>
      </c>
      <c r="C12" s="163" t="s">
        <v>274</v>
      </c>
      <c r="D12" s="24"/>
      <c r="E12" s="191">
        <v>0.21</v>
      </c>
      <c r="F12" s="34">
        <f>H12+NPV(FD,I12:INDEX(I12:DC12,PAL))</f>
        <v>0</v>
      </c>
      <c r="G12" s="34">
        <f>SUMIF($H$5:$DC$5,"&lt;="&amp;PAL,$H12:$DC12)</f>
        <v>0</v>
      </c>
      <c r="H12" s="37">
        <v>0</v>
      </c>
      <c r="I12" s="37">
        <v>0</v>
      </c>
      <c r="J12" s="37">
        <v>0</v>
      </c>
      <c r="K12" s="37">
        <v>0</v>
      </c>
      <c r="L12" s="37">
        <v>0</v>
      </c>
      <c r="M12" s="37">
        <v>0</v>
      </c>
      <c r="N12" s="37">
        <v>0</v>
      </c>
      <c r="O12" s="37">
        <v>0</v>
      </c>
      <c r="P12" s="37">
        <v>0</v>
      </c>
      <c r="Q12" s="37">
        <v>0</v>
      </c>
      <c r="R12" s="37">
        <v>0</v>
      </c>
      <c r="S12" s="37">
        <v>0</v>
      </c>
      <c r="T12" s="37">
        <v>0</v>
      </c>
      <c r="U12" s="37">
        <v>0</v>
      </c>
      <c r="V12" s="37">
        <v>0</v>
      </c>
      <c r="W12" s="37">
        <v>0</v>
      </c>
      <c r="X12" s="37">
        <v>0</v>
      </c>
      <c r="Y12" s="37">
        <v>0</v>
      </c>
      <c r="Z12" s="37">
        <v>0</v>
      </c>
      <c r="AA12" s="37">
        <v>0</v>
      </c>
      <c r="AB12" s="37">
        <v>0</v>
      </c>
      <c r="AC12" s="37">
        <v>0</v>
      </c>
      <c r="AD12" s="37">
        <v>0</v>
      </c>
      <c r="AE12" s="37">
        <v>0</v>
      </c>
      <c r="AF12" s="37">
        <v>0</v>
      </c>
      <c r="AG12" s="37">
        <v>0</v>
      </c>
      <c r="AH12" s="37">
        <v>0</v>
      </c>
      <c r="AI12" s="37">
        <v>0</v>
      </c>
      <c r="AJ12" s="37">
        <v>0</v>
      </c>
      <c r="AK12" s="37">
        <v>0</v>
      </c>
      <c r="AL12" s="37">
        <v>0</v>
      </c>
      <c r="AM12" s="37">
        <v>0</v>
      </c>
      <c r="AN12" s="37">
        <v>0</v>
      </c>
      <c r="AO12" s="37">
        <v>0</v>
      </c>
      <c r="AP12" s="37">
        <v>0</v>
      </c>
      <c r="AQ12" s="37">
        <v>0</v>
      </c>
      <c r="AR12" s="37">
        <v>0</v>
      </c>
      <c r="AS12" s="37">
        <v>0</v>
      </c>
      <c r="AT12" s="37">
        <v>0</v>
      </c>
      <c r="AU12" s="37">
        <v>0</v>
      </c>
      <c r="AV12" s="37">
        <v>0</v>
      </c>
      <c r="AW12" s="37">
        <v>0</v>
      </c>
      <c r="AX12" s="37">
        <v>0</v>
      </c>
      <c r="AY12" s="37">
        <v>0</v>
      </c>
      <c r="AZ12" s="37">
        <v>0</v>
      </c>
      <c r="BA12" s="37">
        <v>0</v>
      </c>
      <c r="BB12" s="37">
        <v>0</v>
      </c>
      <c r="BC12" s="37">
        <v>0</v>
      </c>
      <c r="BD12" s="37">
        <v>0</v>
      </c>
      <c r="BE12" s="37">
        <v>0</v>
      </c>
      <c r="BF12" s="37">
        <v>0</v>
      </c>
      <c r="BG12" s="37">
        <v>0</v>
      </c>
      <c r="BH12" s="37">
        <v>0</v>
      </c>
      <c r="BI12" s="37">
        <v>0</v>
      </c>
      <c r="BJ12" s="37">
        <v>0</v>
      </c>
      <c r="BK12" s="37">
        <v>0</v>
      </c>
      <c r="BL12" s="37">
        <v>0</v>
      </c>
      <c r="BM12" s="37">
        <v>0</v>
      </c>
      <c r="BN12" s="37">
        <v>0</v>
      </c>
      <c r="BO12" s="37">
        <v>0</v>
      </c>
      <c r="BP12" s="37">
        <v>0</v>
      </c>
      <c r="BQ12" s="37">
        <v>0</v>
      </c>
      <c r="BR12" s="37">
        <v>0</v>
      </c>
      <c r="BS12" s="37">
        <v>0</v>
      </c>
      <c r="BT12" s="37">
        <v>0</v>
      </c>
      <c r="BU12" s="37">
        <v>0</v>
      </c>
      <c r="BV12" s="37">
        <v>0</v>
      </c>
      <c r="BW12" s="37">
        <v>0</v>
      </c>
      <c r="BX12" s="37">
        <v>0</v>
      </c>
      <c r="BY12" s="37">
        <v>0</v>
      </c>
      <c r="BZ12" s="37">
        <v>0</v>
      </c>
      <c r="CA12" s="37">
        <v>0</v>
      </c>
      <c r="CB12" s="37">
        <v>0</v>
      </c>
      <c r="CC12" s="37">
        <v>0</v>
      </c>
      <c r="CD12" s="37">
        <v>0</v>
      </c>
      <c r="CE12" s="37">
        <v>0</v>
      </c>
      <c r="CF12" s="37">
        <v>0</v>
      </c>
      <c r="CG12" s="37">
        <v>0</v>
      </c>
      <c r="CH12" s="37">
        <v>0</v>
      </c>
      <c r="CI12" s="37">
        <v>0</v>
      </c>
      <c r="CJ12" s="37">
        <v>0</v>
      </c>
      <c r="CK12" s="37">
        <v>0</v>
      </c>
      <c r="CL12" s="37">
        <v>0</v>
      </c>
      <c r="CM12" s="37">
        <v>0</v>
      </c>
      <c r="CN12" s="37">
        <v>0</v>
      </c>
      <c r="CO12" s="37">
        <v>0</v>
      </c>
      <c r="CP12" s="37">
        <v>0</v>
      </c>
      <c r="CQ12" s="37">
        <v>0</v>
      </c>
      <c r="CR12" s="37">
        <v>0</v>
      </c>
      <c r="CS12" s="37">
        <v>0</v>
      </c>
      <c r="CT12" s="37">
        <v>0</v>
      </c>
      <c r="CU12" s="37">
        <v>0</v>
      </c>
      <c r="CV12" s="37">
        <v>0</v>
      </c>
      <c r="CW12" s="37">
        <v>0</v>
      </c>
      <c r="CX12" s="37">
        <v>0</v>
      </c>
      <c r="CY12" s="37">
        <v>0</v>
      </c>
      <c r="CZ12" s="37">
        <v>0</v>
      </c>
      <c r="DA12" s="37">
        <v>0</v>
      </c>
      <c r="DB12" s="37">
        <v>0</v>
      </c>
      <c r="DC12" s="37">
        <v>0</v>
      </c>
      <c r="DE12" s="45">
        <f>COUNTBLANK($H12:$DC12)</f>
        <v>0</v>
      </c>
      <c r="DF12" s="45">
        <f>COUNTIF($H12:$DC12,"&lt;&gt;0")</f>
        <v>0</v>
      </c>
      <c r="DG12">
        <f t="shared" ref="DG12:DG21" si="15">IF(ISNUMBER(E12),E12*100,0)</f>
        <v>21</v>
      </c>
      <c r="DH12">
        <v>0</v>
      </c>
    </row>
    <row r="13" spans="1:112" ht="14.4">
      <c r="A13" s="123">
        <v>1</v>
      </c>
      <c r="B13" s="5" t="str">
        <f>$B$11&amp;"2."</f>
        <v>D.1.2.</v>
      </c>
      <c r="C13" s="163" t="s">
        <v>41</v>
      </c>
      <c r="D13" s="24"/>
      <c r="E13" s="191">
        <v>0.21</v>
      </c>
      <c r="F13" s="34">
        <f>H13+NPV(FD,I13:INDEX(I13:DC13,PAL))</f>
        <v>0</v>
      </c>
      <c r="G13" s="34">
        <f>SUMIF($H$5:$DC$5,"&lt;="&amp;PAL,$H13:$DC13)</f>
        <v>0</v>
      </c>
      <c r="H13" s="37">
        <v>0</v>
      </c>
      <c r="I13" s="37">
        <v>0</v>
      </c>
      <c r="J13" s="37">
        <v>0</v>
      </c>
      <c r="K13" s="37">
        <v>0</v>
      </c>
      <c r="L13" s="37">
        <v>0</v>
      </c>
      <c r="M13" s="37">
        <v>0</v>
      </c>
      <c r="N13" s="37">
        <v>0</v>
      </c>
      <c r="O13" s="37">
        <v>0</v>
      </c>
      <c r="P13" s="37">
        <v>0</v>
      </c>
      <c r="Q13" s="37">
        <v>0</v>
      </c>
      <c r="R13" s="37">
        <v>0</v>
      </c>
      <c r="S13" s="37">
        <v>0</v>
      </c>
      <c r="T13" s="37">
        <v>0</v>
      </c>
      <c r="U13" s="37">
        <v>0</v>
      </c>
      <c r="V13" s="37">
        <v>0</v>
      </c>
      <c r="W13" s="37">
        <v>0</v>
      </c>
      <c r="X13" s="37">
        <v>0</v>
      </c>
      <c r="Y13" s="37">
        <v>0</v>
      </c>
      <c r="Z13" s="37">
        <v>0</v>
      </c>
      <c r="AA13" s="37">
        <v>0</v>
      </c>
      <c r="AB13" s="37">
        <v>0</v>
      </c>
      <c r="AC13" s="37">
        <v>0</v>
      </c>
      <c r="AD13" s="37">
        <v>0</v>
      </c>
      <c r="AE13" s="37">
        <v>0</v>
      </c>
      <c r="AF13" s="37">
        <v>0</v>
      </c>
      <c r="AG13" s="37">
        <v>0</v>
      </c>
      <c r="AH13" s="37">
        <v>0</v>
      </c>
      <c r="AI13" s="37">
        <v>0</v>
      </c>
      <c r="AJ13" s="37">
        <v>0</v>
      </c>
      <c r="AK13" s="37">
        <v>0</v>
      </c>
      <c r="AL13" s="37">
        <v>0</v>
      </c>
      <c r="AM13" s="37">
        <v>0</v>
      </c>
      <c r="AN13" s="37">
        <v>0</v>
      </c>
      <c r="AO13" s="37">
        <v>0</v>
      </c>
      <c r="AP13" s="37">
        <v>0</v>
      </c>
      <c r="AQ13" s="37">
        <v>0</v>
      </c>
      <c r="AR13" s="37">
        <v>0</v>
      </c>
      <c r="AS13" s="37">
        <v>0</v>
      </c>
      <c r="AT13" s="37">
        <v>0</v>
      </c>
      <c r="AU13" s="37">
        <v>0</v>
      </c>
      <c r="AV13" s="37">
        <v>0</v>
      </c>
      <c r="AW13" s="37">
        <v>0</v>
      </c>
      <c r="AX13" s="37">
        <v>0</v>
      </c>
      <c r="AY13" s="37">
        <v>0</v>
      </c>
      <c r="AZ13" s="37">
        <v>0</v>
      </c>
      <c r="BA13" s="37">
        <v>0</v>
      </c>
      <c r="BB13" s="37">
        <v>0</v>
      </c>
      <c r="BC13" s="37">
        <v>0</v>
      </c>
      <c r="BD13" s="37">
        <v>0</v>
      </c>
      <c r="BE13" s="37">
        <v>0</v>
      </c>
      <c r="BF13" s="37">
        <v>0</v>
      </c>
      <c r="BG13" s="37">
        <v>0</v>
      </c>
      <c r="BH13" s="37">
        <v>0</v>
      </c>
      <c r="BI13" s="37">
        <v>0</v>
      </c>
      <c r="BJ13" s="37">
        <v>0</v>
      </c>
      <c r="BK13" s="37">
        <v>0</v>
      </c>
      <c r="BL13" s="37">
        <v>0</v>
      </c>
      <c r="BM13" s="37">
        <v>0</v>
      </c>
      <c r="BN13" s="37">
        <v>0</v>
      </c>
      <c r="BO13" s="37">
        <v>0</v>
      </c>
      <c r="BP13" s="37">
        <v>0</v>
      </c>
      <c r="BQ13" s="37">
        <v>0</v>
      </c>
      <c r="BR13" s="37">
        <v>0</v>
      </c>
      <c r="BS13" s="37">
        <v>0</v>
      </c>
      <c r="BT13" s="37">
        <v>0</v>
      </c>
      <c r="BU13" s="37">
        <v>0</v>
      </c>
      <c r="BV13" s="37">
        <v>0</v>
      </c>
      <c r="BW13" s="37">
        <v>0</v>
      </c>
      <c r="BX13" s="37">
        <v>0</v>
      </c>
      <c r="BY13" s="37">
        <v>0</v>
      </c>
      <c r="BZ13" s="37">
        <v>0</v>
      </c>
      <c r="CA13" s="37">
        <v>0</v>
      </c>
      <c r="CB13" s="37">
        <v>0</v>
      </c>
      <c r="CC13" s="37">
        <v>0</v>
      </c>
      <c r="CD13" s="37">
        <v>0</v>
      </c>
      <c r="CE13" s="37">
        <v>0</v>
      </c>
      <c r="CF13" s="37">
        <v>0</v>
      </c>
      <c r="CG13" s="37">
        <v>0</v>
      </c>
      <c r="CH13" s="37">
        <v>0</v>
      </c>
      <c r="CI13" s="37">
        <v>0</v>
      </c>
      <c r="CJ13" s="37">
        <v>0</v>
      </c>
      <c r="CK13" s="37">
        <v>0</v>
      </c>
      <c r="CL13" s="37">
        <v>0</v>
      </c>
      <c r="CM13" s="37">
        <v>0</v>
      </c>
      <c r="CN13" s="37">
        <v>0</v>
      </c>
      <c r="CO13" s="37">
        <v>0</v>
      </c>
      <c r="CP13" s="37">
        <v>0</v>
      </c>
      <c r="CQ13" s="37">
        <v>0</v>
      </c>
      <c r="CR13" s="37">
        <v>0</v>
      </c>
      <c r="CS13" s="37">
        <v>0</v>
      </c>
      <c r="CT13" s="37">
        <v>0</v>
      </c>
      <c r="CU13" s="37">
        <v>0</v>
      </c>
      <c r="CV13" s="37">
        <v>0</v>
      </c>
      <c r="CW13" s="37">
        <v>0</v>
      </c>
      <c r="CX13" s="37">
        <v>0</v>
      </c>
      <c r="CY13" s="37">
        <v>0</v>
      </c>
      <c r="CZ13" s="37">
        <v>0</v>
      </c>
      <c r="DA13" s="37">
        <v>0</v>
      </c>
      <c r="DB13" s="37">
        <v>0</v>
      </c>
      <c r="DC13" s="37">
        <v>0</v>
      </c>
      <c r="DE13" s="45">
        <f t="shared" ref="DE13:DE21" si="16">COUNTBLANK(H13:DC13)</f>
        <v>0</v>
      </c>
      <c r="DF13" s="45">
        <f t="shared" ref="DF13:DF76" si="17">COUNTIF($H13:$DC13,"&lt;&gt;0")</f>
        <v>0</v>
      </c>
      <c r="DG13">
        <f t="shared" si="15"/>
        <v>21</v>
      </c>
      <c r="DH13">
        <v>0</v>
      </c>
    </row>
    <row r="14" spans="1:112" ht="14.4">
      <c r="A14" s="123">
        <v>2</v>
      </c>
      <c r="B14" s="5" t="str">
        <f>$B$11&amp;"3."</f>
        <v>D.1.3.</v>
      </c>
      <c r="C14" s="163" t="s">
        <v>41</v>
      </c>
      <c r="D14" s="24"/>
      <c r="E14" s="191">
        <v>0.21</v>
      </c>
      <c r="F14" s="34">
        <f>H14+NPV(FD,I14:INDEX(I14:DC14,PAL))</f>
        <v>0</v>
      </c>
      <c r="G14" s="34">
        <f>SUMIF($H$5:$DC$5,"&lt;="&amp;PAL,$H14:$DC14)</f>
        <v>0</v>
      </c>
      <c r="H14" s="37">
        <v>0</v>
      </c>
      <c r="I14" s="37">
        <v>0</v>
      </c>
      <c r="J14" s="37">
        <v>0</v>
      </c>
      <c r="K14" s="37">
        <v>0</v>
      </c>
      <c r="L14" s="37">
        <v>0</v>
      </c>
      <c r="M14" s="37">
        <v>0</v>
      </c>
      <c r="N14" s="37">
        <v>0</v>
      </c>
      <c r="O14" s="37">
        <v>0</v>
      </c>
      <c r="P14" s="37">
        <v>0</v>
      </c>
      <c r="Q14" s="37">
        <v>0</v>
      </c>
      <c r="R14" s="37">
        <v>0</v>
      </c>
      <c r="S14" s="37">
        <v>0</v>
      </c>
      <c r="T14" s="37">
        <v>0</v>
      </c>
      <c r="U14" s="37">
        <v>0</v>
      </c>
      <c r="V14" s="37">
        <v>0</v>
      </c>
      <c r="W14" s="37">
        <v>0</v>
      </c>
      <c r="X14" s="37">
        <v>0</v>
      </c>
      <c r="Y14" s="37">
        <v>0</v>
      </c>
      <c r="Z14" s="37">
        <v>0</v>
      </c>
      <c r="AA14" s="37">
        <v>0</v>
      </c>
      <c r="AB14" s="37">
        <v>0</v>
      </c>
      <c r="AC14" s="37">
        <v>0</v>
      </c>
      <c r="AD14" s="37">
        <v>0</v>
      </c>
      <c r="AE14" s="37">
        <v>0</v>
      </c>
      <c r="AF14" s="37">
        <v>0</v>
      </c>
      <c r="AG14" s="37">
        <v>0</v>
      </c>
      <c r="AH14" s="37">
        <v>0</v>
      </c>
      <c r="AI14" s="37">
        <v>0</v>
      </c>
      <c r="AJ14" s="37">
        <v>0</v>
      </c>
      <c r="AK14" s="37">
        <v>0</v>
      </c>
      <c r="AL14" s="37">
        <v>0</v>
      </c>
      <c r="AM14" s="37">
        <v>0</v>
      </c>
      <c r="AN14" s="37">
        <v>0</v>
      </c>
      <c r="AO14" s="37">
        <v>0</v>
      </c>
      <c r="AP14" s="37">
        <v>0</v>
      </c>
      <c r="AQ14" s="37">
        <v>0</v>
      </c>
      <c r="AR14" s="37">
        <v>0</v>
      </c>
      <c r="AS14" s="37">
        <v>0</v>
      </c>
      <c r="AT14" s="37">
        <v>0</v>
      </c>
      <c r="AU14" s="37">
        <v>0</v>
      </c>
      <c r="AV14" s="37">
        <v>0</v>
      </c>
      <c r="AW14" s="37">
        <v>0</v>
      </c>
      <c r="AX14" s="37">
        <v>0</v>
      </c>
      <c r="AY14" s="37">
        <v>0</v>
      </c>
      <c r="AZ14" s="37">
        <v>0</v>
      </c>
      <c r="BA14" s="37">
        <v>0</v>
      </c>
      <c r="BB14" s="37">
        <v>0</v>
      </c>
      <c r="BC14" s="37">
        <v>0</v>
      </c>
      <c r="BD14" s="37">
        <v>0</v>
      </c>
      <c r="BE14" s="37">
        <v>0</v>
      </c>
      <c r="BF14" s="37">
        <v>0</v>
      </c>
      <c r="BG14" s="37">
        <v>0</v>
      </c>
      <c r="BH14" s="37">
        <v>0</v>
      </c>
      <c r="BI14" s="37">
        <v>0</v>
      </c>
      <c r="BJ14" s="37">
        <v>0</v>
      </c>
      <c r="BK14" s="37">
        <v>0</v>
      </c>
      <c r="BL14" s="37">
        <v>0</v>
      </c>
      <c r="BM14" s="37">
        <v>0</v>
      </c>
      <c r="BN14" s="37">
        <v>0</v>
      </c>
      <c r="BO14" s="37">
        <v>0</v>
      </c>
      <c r="BP14" s="37">
        <v>0</v>
      </c>
      <c r="BQ14" s="37">
        <v>0</v>
      </c>
      <c r="BR14" s="37">
        <v>0</v>
      </c>
      <c r="BS14" s="37">
        <v>0</v>
      </c>
      <c r="BT14" s="37">
        <v>0</v>
      </c>
      <c r="BU14" s="37">
        <v>0</v>
      </c>
      <c r="BV14" s="37">
        <v>0</v>
      </c>
      <c r="BW14" s="37">
        <v>0</v>
      </c>
      <c r="BX14" s="37">
        <v>0</v>
      </c>
      <c r="BY14" s="37">
        <v>0</v>
      </c>
      <c r="BZ14" s="37">
        <v>0</v>
      </c>
      <c r="CA14" s="37">
        <v>0</v>
      </c>
      <c r="CB14" s="37">
        <v>0</v>
      </c>
      <c r="CC14" s="37">
        <v>0</v>
      </c>
      <c r="CD14" s="37">
        <v>0</v>
      </c>
      <c r="CE14" s="37">
        <v>0</v>
      </c>
      <c r="CF14" s="37">
        <v>0</v>
      </c>
      <c r="CG14" s="37">
        <v>0</v>
      </c>
      <c r="CH14" s="37">
        <v>0</v>
      </c>
      <c r="CI14" s="37">
        <v>0</v>
      </c>
      <c r="CJ14" s="37">
        <v>0</v>
      </c>
      <c r="CK14" s="37">
        <v>0</v>
      </c>
      <c r="CL14" s="37">
        <v>0</v>
      </c>
      <c r="CM14" s="37">
        <v>0</v>
      </c>
      <c r="CN14" s="37">
        <v>0</v>
      </c>
      <c r="CO14" s="37">
        <v>0</v>
      </c>
      <c r="CP14" s="37">
        <v>0</v>
      </c>
      <c r="CQ14" s="37">
        <v>0</v>
      </c>
      <c r="CR14" s="37">
        <v>0</v>
      </c>
      <c r="CS14" s="37">
        <v>0</v>
      </c>
      <c r="CT14" s="37">
        <v>0</v>
      </c>
      <c r="CU14" s="37">
        <v>0</v>
      </c>
      <c r="CV14" s="37">
        <v>0</v>
      </c>
      <c r="CW14" s="37">
        <v>0</v>
      </c>
      <c r="CX14" s="37">
        <v>0</v>
      </c>
      <c r="CY14" s="37">
        <v>0</v>
      </c>
      <c r="CZ14" s="37">
        <v>0</v>
      </c>
      <c r="DA14" s="37">
        <v>0</v>
      </c>
      <c r="DB14" s="37">
        <v>0</v>
      </c>
      <c r="DC14" s="37">
        <v>0</v>
      </c>
      <c r="DE14" s="45">
        <f t="shared" si="16"/>
        <v>0</v>
      </c>
      <c r="DF14" s="45">
        <f t="shared" si="17"/>
        <v>0</v>
      </c>
      <c r="DG14">
        <f t="shared" si="15"/>
        <v>21</v>
      </c>
      <c r="DH14">
        <v>0</v>
      </c>
    </row>
    <row r="15" spans="1:112" ht="14.4">
      <c r="A15" s="123">
        <v>3</v>
      </c>
      <c r="B15" s="5" t="str">
        <f>$B$11&amp;"4."</f>
        <v>D.1.4.</v>
      </c>
      <c r="C15" s="163" t="s">
        <v>41</v>
      </c>
      <c r="D15" s="24"/>
      <c r="E15" s="191">
        <v>0.21</v>
      </c>
      <c r="F15" s="34">
        <f>H15+NPV(FD,I15:INDEX(I15:DC15,PAL))</f>
        <v>0</v>
      </c>
      <c r="G15" s="34">
        <f>SUMIF($H$5:$DC$5,"&lt;="&amp;PAL,$H15:$DC15)</f>
        <v>0</v>
      </c>
      <c r="H15" s="37">
        <v>0</v>
      </c>
      <c r="I15" s="37">
        <v>0</v>
      </c>
      <c r="J15" s="37">
        <v>0</v>
      </c>
      <c r="K15" s="37">
        <v>0</v>
      </c>
      <c r="L15" s="37">
        <v>0</v>
      </c>
      <c r="M15" s="37">
        <v>0</v>
      </c>
      <c r="N15" s="37">
        <v>0</v>
      </c>
      <c r="O15" s="37">
        <v>0</v>
      </c>
      <c r="P15" s="37">
        <v>0</v>
      </c>
      <c r="Q15" s="37">
        <v>0</v>
      </c>
      <c r="R15" s="37">
        <v>0</v>
      </c>
      <c r="S15" s="37">
        <v>0</v>
      </c>
      <c r="T15" s="37">
        <v>0</v>
      </c>
      <c r="U15" s="37">
        <v>0</v>
      </c>
      <c r="V15" s="37">
        <v>0</v>
      </c>
      <c r="W15" s="37">
        <v>0</v>
      </c>
      <c r="X15" s="37">
        <v>0</v>
      </c>
      <c r="Y15" s="37">
        <v>0</v>
      </c>
      <c r="Z15" s="37">
        <v>0</v>
      </c>
      <c r="AA15" s="37">
        <v>0</v>
      </c>
      <c r="AB15" s="37">
        <v>0</v>
      </c>
      <c r="AC15" s="37">
        <v>0</v>
      </c>
      <c r="AD15" s="37">
        <v>0</v>
      </c>
      <c r="AE15" s="37">
        <v>0</v>
      </c>
      <c r="AF15" s="37">
        <v>0</v>
      </c>
      <c r="AG15" s="37">
        <v>0</v>
      </c>
      <c r="AH15" s="37">
        <v>0</v>
      </c>
      <c r="AI15" s="37">
        <v>0</v>
      </c>
      <c r="AJ15" s="37">
        <v>0</v>
      </c>
      <c r="AK15" s="37">
        <v>0</v>
      </c>
      <c r="AL15" s="37">
        <v>0</v>
      </c>
      <c r="AM15" s="37">
        <v>0</v>
      </c>
      <c r="AN15" s="37">
        <v>0</v>
      </c>
      <c r="AO15" s="37">
        <v>0</v>
      </c>
      <c r="AP15" s="37">
        <v>0</v>
      </c>
      <c r="AQ15" s="37">
        <v>0</v>
      </c>
      <c r="AR15" s="37">
        <v>0</v>
      </c>
      <c r="AS15" s="37">
        <v>0</v>
      </c>
      <c r="AT15" s="37">
        <v>0</v>
      </c>
      <c r="AU15" s="37">
        <v>0</v>
      </c>
      <c r="AV15" s="37">
        <v>0</v>
      </c>
      <c r="AW15" s="37">
        <v>0</v>
      </c>
      <c r="AX15" s="37">
        <v>0</v>
      </c>
      <c r="AY15" s="37">
        <v>0</v>
      </c>
      <c r="AZ15" s="37">
        <v>0</v>
      </c>
      <c r="BA15" s="37">
        <v>0</v>
      </c>
      <c r="BB15" s="37">
        <v>0</v>
      </c>
      <c r="BC15" s="37">
        <v>0</v>
      </c>
      <c r="BD15" s="37">
        <v>0</v>
      </c>
      <c r="BE15" s="37">
        <v>0</v>
      </c>
      <c r="BF15" s="37">
        <v>0</v>
      </c>
      <c r="BG15" s="37">
        <v>0</v>
      </c>
      <c r="BH15" s="37">
        <v>0</v>
      </c>
      <c r="BI15" s="37">
        <v>0</v>
      </c>
      <c r="BJ15" s="37">
        <v>0</v>
      </c>
      <c r="BK15" s="37">
        <v>0</v>
      </c>
      <c r="BL15" s="37">
        <v>0</v>
      </c>
      <c r="BM15" s="37">
        <v>0</v>
      </c>
      <c r="BN15" s="37">
        <v>0</v>
      </c>
      <c r="BO15" s="37">
        <v>0</v>
      </c>
      <c r="BP15" s="37">
        <v>0</v>
      </c>
      <c r="BQ15" s="37">
        <v>0</v>
      </c>
      <c r="BR15" s="37">
        <v>0</v>
      </c>
      <c r="BS15" s="37">
        <v>0</v>
      </c>
      <c r="BT15" s="37">
        <v>0</v>
      </c>
      <c r="BU15" s="37">
        <v>0</v>
      </c>
      <c r="BV15" s="37">
        <v>0</v>
      </c>
      <c r="BW15" s="37">
        <v>0</v>
      </c>
      <c r="BX15" s="37">
        <v>0</v>
      </c>
      <c r="BY15" s="37">
        <v>0</v>
      </c>
      <c r="BZ15" s="37">
        <v>0</v>
      </c>
      <c r="CA15" s="37">
        <v>0</v>
      </c>
      <c r="CB15" s="37">
        <v>0</v>
      </c>
      <c r="CC15" s="37">
        <v>0</v>
      </c>
      <c r="CD15" s="37">
        <v>0</v>
      </c>
      <c r="CE15" s="37">
        <v>0</v>
      </c>
      <c r="CF15" s="37">
        <v>0</v>
      </c>
      <c r="CG15" s="37">
        <v>0</v>
      </c>
      <c r="CH15" s="37">
        <v>0</v>
      </c>
      <c r="CI15" s="37">
        <v>0</v>
      </c>
      <c r="CJ15" s="37">
        <v>0</v>
      </c>
      <c r="CK15" s="37">
        <v>0</v>
      </c>
      <c r="CL15" s="37">
        <v>0</v>
      </c>
      <c r="CM15" s="37">
        <v>0</v>
      </c>
      <c r="CN15" s="37">
        <v>0</v>
      </c>
      <c r="CO15" s="37">
        <v>0</v>
      </c>
      <c r="CP15" s="37">
        <v>0</v>
      </c>
      <c r="CQ15" s="37">
        <v>0</v>
      </c>
      <c r="CR15" s="37">
        <v>0</v>
      </c>
      <c r="CS15" s="37">
        <v>0</v>
      </c>
      <c r="CT15" s="37">
        <v>0</v>
      </c>
      <c r="CU15" s="37">
        <v>0</v>
      </c>
      <c r="CV15" s="37">
        <v>0</v>
      </c>
      <c r="CW15" s="37">
        <v>0</v>
      </c>
      <c r="CX15" s="37">
        <v>0</v>
      </c>
      <c r="CY15" s="37">
        <v>0</v>
      </c>
      <c r="CZ15" s="37">
        <v>0</v>
      </c>
      <c r="DA15" s="37">
        <v>0</v>
      </c>
      <c r="DB15" s="37">
        <v>0</v>
      </c>
      <c r="DC15" s="37">
        <v>0</v>
      </c>
      <c r="DE15" s="45">
        <f t="shared" si="16"/>
        <v>0</v>
      </c>
      <c r="DF15" s="45">
        <f t="shared" si="17"/>
        <v>0</v>
      </c>
      <c r="DG15">
        <f t="shared" si="15"/>
        <v>21</v>
      </c>
      <c r="DH15">
        <v>0</v>
      </c>
    </row>
    <row r="16" spans="1:112" ht="14.4">
      <c r="A16" s="123">
        <v>4</v>
      </c>
      <c r="B16" s="5" t="str">
        <f>$B$11&amp;"5."</f>
        <v>D.1.5.</v>
      </c>
      <c r="C16" s="163" t="s">
        <v>41</v>
      </c>
      <c r="D16" s="24"/>
      <c r="E16" s="191">
        <v>0.21</v>
      </c>
      <c r="F16" s="34">
        <f>H16+NPV(FD,I16:INDEX(I16:DC16,PAL))</f>
        <v>0</v>
      </c>
      <c r="G16" s="34">
        <f>SUMIF($H$5:$DC$5,"&lt;="&amp;PAL,$H16:$DC16)</f>
        <v>0</v>
      </c>
      <c r="H16" s="37">
        <v>0</v>
      </c>
      <c r="I16" s="37">
        <v>0</v>
      </c>
      <c r="J16" s="37">
        <v>0</v>
      </c>
      <c r="K16" s="37">
        <v>0</v>
      </c>
      <c r="L16" s="37">
        <v>0</v>
      </c>
      <c r="M16" s="37">
        <v>0</v>
      </c>
      <c r="N16" s="37">
        <v>0</v>
      </c>
      <c r="O16" s="37">
        <v>0</v>
      </c>
      <c r="P16" s="37">
        <v>0</v>
      </c>
      <c r="Q16" s="37">
        <v>0</v>
      </c>
      <c r="R16" s="37">
        <v>0</v>
      </c>
      <c r="S16" s="37">
        <v>0</v>
      </c>
      <c r="T16" s="37">
        <v>0</v>
      </c>
      <c r="U16" s="37">
        <v>0</v>
      </c>
      <c r="V16" s="37">
        <v>0</v>
      </c>
      <c r="W16" s="37">
        <v>0</v>
      </c>
      <c r="X16" s="37">
        <v>0</v>
      </c>
      <c r="Y16" s="37">
        <v>0</v>
      </c>
      <c r="Z16" s="37">
        <v>0</v>
      </c>
      <c r="AA16" s="37">
        <v>0</v>
      </c>
      <c r="AB16" s="37">
        <v>0</v>
      </c>
      <c r="AC16" s="37">
        <v>0</v>
      </c>
      <c r="AD16" s="37">
        <v>0</v>
      </c>
      <c r="AE16" s="37">
        <v>0</v>
      </c>
      <c r="AF16" s="37">
        <v>0</v>
      </c>
      <c r="AG16" s="37">
        <v>0</v>
      </c>
      <c r="AH16" s="37">
        <v>0</v>
      </c>
      <c r="AI16" s="37">
        <v>0</v>
      </c>
      <c r="AJ16" s="37">
        <v>0</v>
      </c>
      <c r="AK16" s="37">
        <v>0</v>
      </c>
      <c r="AL16" s="37">
        <v>0</v>
      </c>
      <c r="AM16" s="37">
        <v>0</v>
      </c>
      <c r="AN16" s="37">
        <v>0</v>
      </c>
      <c r="AO16" s="37">
        <v>0</v>
      </c>
      <c r="AP16" s="37">
        <v>0</v>
      </c>
      <c r="AQ16" s="37">
        <v>0</v>
      </c>
      <c r="AR16" s="37">
        <v>0</v>
      </c>
      <c r="AS16" s="37">
        <v>0</v>
      </c>
      <c r="AT16" s="37">
        <v>0</v>
      </c>
      <c r="AU16" s="37">
        <v>0</v>
      </c>
      <c r="AV16" s="37">
        <v>0</v>
      </c>
      <c r="AW16" s="37">
        <v>0</v>
      </c>
      <c r="AX16" s="37">
        <v>0</v>
      </c>
      <c r="AY16" s="37">
        <v>0</v>
      </c>
      <c r="AZ16" s="37">
        <v>0</v>
      </c>
      <c r="BA16" s="37">
        <v>0</v>
      </c>
      <c r="BB16" s="37">
        <v>0</v>
      </c>
      <c r="BC16" s="37">
        <v>0</v>
      </c>
      <c r="BD16" s="37">
        <v>0</v>
      </c>
      <c r="BE16" s="37">
        <v>0</v>
      </c>
      <c r="BF16" s="37">
        <v>0</v>
      </c>
      <c r="BG16" s="37">
        <v>0</v>
      </c>
      <c r="BH16" s="37">
        <v>0</v>
      </c>
      <c r="BI16" s="37">
        <v>0</v>
      </c>
      <c r="BJ16" s="37">
        <v>0</v>
      </c>
      <c r="BK16" s="37">
        <v>0</v>
      </c>
      <c r="BL16" s="37">
        <v>0</v>
      </c>
      <c r="BM16" s="37">
        <v>0</v>
      </c>
      <c r="BN16" s="37">
        <v>0</v>
      </c>
      <c r="BO16" s="37">
        <v>0</v>
      </c>
      <c r="BP16" s="37">
        <v>0</v>
      </c>
      <c r="BQ16" s="37">
        <v>0</v>
      </c>
      <c r="BR16" s="37">
        <v>0</v>
      </c>
      <c r="BS16" s="37">
        <v>0</v>
      </c>
      <c r="BT16" s="37">
        <v>0</v>
      </c>
      <c r="BU16" s="37">
        <v>0</v>
      </c>
      <c r="BV16" s="37">
        <v>0</v>
      </c>
      <c r="BW16" s="37">
        <v>0</v>
      </c>
      <c r="BX16" s="37">
        <v>0</v>
      </c>
      <c r="BY16" s="37">
        <v>0</v>
      </c>
      <c r="BZ16" s="37">
        <v>0</v>
      </c>
      <c r="CA16" s="37">
        <v>0</v>
      </c>
      <c r="CB16" s="37">
        <v>0</v>
      </c>
      <c r="CC16" s="37">
        <v>0</v>
      </c>
      <c r="CD16" s="37">
        <v>0</v>
      </c>
      <c r="CE16" s="37">
        <v>0</v>
      </c>
      <c r="CF16" s="37">
        <v>0</v>
      </c>
      <c r="CG16" s="37">
        <v>0</v>
      </c>
      <c r="CH16" s="37">
        <v>0</v>
      </c>
      <c r="CI16" s="37">
        <v>0</v>
      </c>
      <c r="CJ16" s="37">
        <v>0</v>
      </c>
      <c r="CK16" s="37">
        <v>0</v>
      </c>
      <c r="CL16" s="37">
        <v>0</v>
      </c>
      <c r="CM16" s="37">
        <v>0</v>
      </c>
      <c r="CN16" s="37">
        <v>0</v>
      </c>
      <c r="CO16" s="37">
        <v>0</v>
      </c>
      <c r="CP16" s="37">
        <v>0</v>
      </c>
      <c r="CQ16" s="37">
        <v>0</v>
      </c>
      <c r="CR16" s="37">
        <v>0</v>
      </c>
      <c r="CS16" s="37">
        <v>0</v>
      </c>
      <c r="CT16" s="37">
        <v>0</v>
      </c>
      <c r="CU16" s="37">
        <v>0</v>
      </c>
      <c r="CV16" s="37">
        <v>0</v>
      </c>
      <c r="CW16" s="37">
        <v>0</v>
      </c>
      <c r="CX16" s="37">
        <v>0</v>
      </c>
      <c r="CY16" s="37">
        <v>0</v>
      </c>
      <c r="CZ16" s="37">
        <v>0</v>
      </c>
      <c r="DA16" s="37">
        <v>0</v>
      </c>
      <c r="DB16" s="37">
        <v>0</v>
      </c>
      <c r="DC16" s="37">
        <v>0</v>
      </c>
      <c r="DE16" s="45">
        <f t="shared" si="16"/>
        <v>0</v>
      </c>
      <c r="DF16" s="45">
        <f t="shared" si="17"/>
        <v>0</v>
      </c>
      <c r="DG16">
        <f t="shared" si="15"/>
        <v>21</v>
      </c>
      <c r="DH16">
        <v>0</v>
      </c>
    </row>
    <row r="17" spans="1:112" ht="14.4">
      <c r="A17" s="123">
        <v>5</v>
      </c>
      <c r="B17" s="5" t="str">
        <f>$B$11&amp;"6."</f>
        <v>D.1.6.</v>
      </c>
      <c r="C17" s="163" t="s">
        <v>41</v>
      </c>
      <c r="D17" s="24"/>
      <c r="E17" s="191">
        <v>0.21</v>
      </c>
      <c r="F17" s="34">
        <f>H17+NPV(FD,I17:INDEX(I17:DC17,PAL))</f>
        <v>0</v>
      </c>
      <c r="G17" s="34">
        <f>SUMIF($H$5:$DC$5,"&lt;="&amp;PAL,$H17:$DC17)</f>
        <v>0</v>
      </c>
      <c r="H17" s="37">
        <v>0</v>
      </c>
      <c r="I17" s="37">
        <v>0</v>
      </c>
      <c r="J17" s="37">
        <v>0</v>
      </c>
      <c r="K17" s="37">
        <v>0</v>
      </c>
      <c r="L17" s="37">
        <v>0</v>
      </c>
      <c r="M17" s="37">
        <v>0</v>
      </c>
      <c r="N17" s="37">
        <v>0</v>
      </c>
      <c r="O17" s="37">
        <v>0</v>
      </c>
      <c r="P17" s="37">
        <v>0</v>
      </c>
      <c r="Q17" s="37">
        <v>0</v>
      </c>
      <c r="R17" s="37">
        <v>0</v>
      </c>
      <c r="S17" s="37">
        <v>0</v>
      </c>
      <c r="T17" s="37">
        <v>0</v>
      </c>
      <c r="U17" s="37">
        <v>0</v>
      </c>
      <c r="V17" s="37">
        <v>0</v>
      </c>
      <c r="W17" s="37">
        <v>0</v>
      </c>
      <c r="X17" s="37">
        <v>0</v>
      </c>
      <c r="Y17" s="37">
        <v>0</v>
      </c>
      <c r="Z17" s="37">
        <v>0</v>
      </c>
      <c r="AA17" s="37">
        <v>0</v>
      </c>
      <c r="AB17" s="37">
        <v>0</v>
      </c>
      <c r="AC17" s="37">
        <v>0</v>
      </c>
      <c r="AD17" s="37">
        <v>0</v>
      </c>
      <c r="AE17" s="37">
        <v>0</v>
      </c>
      <c r="AF17" s="37">
        <v>0</v>
      </c>
      <c r="AG17" s="37">
        <v>0</v>
      </c>
      <c r="AH17" s="37">
        <v>0</v>
      </c>
      <c r="AI17" s="37">
        <v>0</v>
      </c>
      <c r="AJ17" s="37">
        <v>0</v>
      </c>
      <c r="AK17" s="37">
        <v>0</v>
      </c>
      <c r="AL17" s="37">
        <v>0</v>
      </c>
      <c r="AM17" s="37">
        <v>0</v>
      </c>
      <c r="AN17" s="37">
        <v>0</v>
      </c>
      <c r="AO17" s="37">
        <v>0</v>
      </c>
      <c r="AP17" s="37">
        <v>0</v>
      </c>
      <c r="AQ17" s="37">
        <v>0</v>
      </c>
      <c r="AR17" s="37">
        <v>0</v>
      </c>
      <c r="AS17" s="37">
        <v>0</v>
      </c>
      <c r="AT17" s="37">
        <v>0</v>
      </c>
      <c r="AU17" s="37">
        <v>0</v>
      </c>
      <c r="AV17" s="37">
        <v>0</v>
      </c>
      <c r="AW17" s="37">
        <v>0</v>
      </c>
      <c r="AX17" s="37">
        <v>0</v>
      </c>
      <c r="AY17" s="37">
        <v>0</v>
      </c>
      <c r="AZ17" s="37">
        <v>0</v>
      </c>
      <c r="BA17" s="37">
        <v>0</v>
      </c>
      <c r="BB17" s="37">
        <v>0</v>
      </c>
      <c r="BC17" s="37">
        <v>0</v>
      </c>
      <c r="BD17" s="37">
        <v>0</v>
      </c>
      <c r="BE17" s="37">
        <v>0</v>
      </c>
      <c r="BF17" s="37">
        <v>0</v>
      </c>
      <c r="BG17" s="37">
        <v>0</v>
      </c>
      <c r="BH17" s="37">
        <v>0</v>
      </c>
      <c r="BI17" s="37">
        <v>0</v>
      </c>
      <c r="BJ17" s="37">
        <v>0</v>
      </c>
      <c r="BK17" s="37">
        <v>0</v>
      </c>
      <c r="BL17" s="37">
        <v>0</v>
      </c>
      <c r="BM17" s="37">
        <v>0</v>
      </c>
      <c r="BN17" s="37">
        <v>0</v>
      </c>
      <c r="BO17" s="37">
        <v>0</v>
      </c>
      <c r="BP17" s="37">
        <v>0</v>
      </c>
      <c r="BQ17" s="37">
        <v>0</v>
      </c>
      <c r="BR17" s="37">
        <v>0</v>
      </c>
      <c r="BS17" s="37">
        <v>0</v>
      </c>
      <c r="BT17" s="37">
        <v>0</v>
      </c>
      <c r="BU17" s="37">
        <v>0</v>
      </c>
      <c r="BV17" s="37">
        <v>0</v>
      </c>
      <c r="BW17" s="37">
        <v>0</v>
      </c>
      <c r="BX17" s="37">
        <v>0</v>
      </c>
      <c r="BY17" s="37">
        <v>0</v>
      </c>
      <c r="BZ17" s="37">
        <v>0</v>
      </c>
      <c r="CA17" s="37">
        <v>0</v>
      </c>
      <c r="CB17" s="37">
        <v>0</v>
      </c>
      <c r="CC17" s="37">
        <v>0</v>
      </c>
      <c r="CD17" s="37">
        <v>0</v>
      </c>
      <c r="CE17" s="37">
        <v>0</v>
      </c>
      <c r="CF17" s="37">
        <v>0</v>
      </c>
      <c r="CG17" s="37">
        <v>0</v>
      </c>
      <c r="CH17" s="37">
        <v>0</v>
      </c>
      <c r="CI17" s="37">
        <v>0</v>
      </c>
      <c r="CJ17" s="37">
        <v>0</v>
      </c>
      <c r="CK17" s="37">
        <v>0</v>
      </c>
      <c r="CL17" s="37">
        <v>0</v>
      </c>
      <c r="CM17" s="37">
        <v>0</v>
      </c>
      <c r="CN17" s="37">
        <v>0</v>
      </c>
      <c r="CO17" s="37">
        <v>0</v>
      </c>
      <c r="CP17" s="37">
        <v>0</v>
      </c>
      <c r="CQ17" s="37">
        <v>0</v>
      </c>
      <c r="CR17" s="37">
        <v>0</v>
      </c>
      <c r="CS17" s="37">
        <v>0</v>
      </c>
      <c r="CT17" s="37">
        <v>0</v>
      </c>
      <c r="CU17" s="37">
        <v>0</v>
      </c>
      <c r="CV17" s="37">
        <v>0</v>
      </c>
      <c r="CW17" s="37">
        <v>0</v>
      </c>
      <c r="CX17" s="37">
        <v>0</v>
      </c>
      <c r="CY17" s="37">
        <v>0</v>
      </c>
      <c r="CZ17" s="37">
        <v>0</v>
      </c>
      <c r="DA17" s="37">
        <v>0</v>
      </c>
      <c r="DB17" s="37">
        <v>0</v>
      </c>
      <c r="DC17" s="37">
        <v>0</v>
      </c>
      <c r="DE17" s="45">
        <f t="shared" si="16"/>
        <v>0</v>
      </c>
      <c r="DF17" s="45">
        <f t="shared" si="17"/>
        <v>0</v>
      </c>
      <c r="DG17">
        <f t="shared" si="15"/>
        <v>21</v>
      </c>
      <c r="DH17">
        <v>0</v>
      </c>
    </row>
    <row r="18" spans="1:112" ht="14.4">
      <c r="A18" s="123">
        <v>6</v>
      </c>
      <c r="B18" s="5" t="str">
        <f>$B$11&amp;"7."</f>
        <v>D.1.7.</v>
      </c>
      <c r="C18" s="163" t="s">
        <v>41</v>
      </c>
      <c r="D18" s="24"/>
      <c r="E18" s="191">
        <v>0.21</v>
      </c>
      <c r="F18" s="34">
        <f>H18+NPV(FD,I18:INDEX(I18:DC18,PAL))</f>
        <v>0</v>
      </c>
      <c r="G18" s="34">
        <f>SUMIF($H$5:$DC$5,"&lt;="&amp;PAL,$H18:$DC18)</f>
        <v>0</v>
      </c>
      <c r="H18" s="37">
        <v>0</v>
      </c>
      <c r="I18" s="37">
        <v>0</v>
      </c>
      <c r="J18" s="37">
        <v>0</v>
      </c>
      <c r="K18" s="37">
        <v>0</v>
      </c>
      <c r="L18" s="37">
        <v>0</v>
      </c>
      <c r="M18" s="37">
        <v>0</v>
      </c>
      <c r="N18" s="37">
        <v>0</v>
      </c>
      <c r="O18" s="37">
        <v>0</v>
      </c>
      <c r="P18" s="37">
        <v>0</v>
      </c>
      <c r="Q18" s="37">
        <v>0</v>
      </c>
      <c r="R18" s="37">
        <v>0</v>
      </c>
      <c r="S18" s="37">
        <v>0</v>
      </c>
      <c r="T18" s="37">
        <v>0</v>
      </c>
      <c r="U18" s="37">
        <v>0</v>
      </c>
      <c r="V18" s="37">
        <v>0</v>
      </c>
      <c r="W18" s="37">
        <v>0</v>
      </c>
      <c r="X18" s="37">
        <v>0</v>
      </c>
      <c r="Y18" s="37">
        <v>0</v>
      </c>
      <c r="Z18" s="37">
        <v>0</v>
      </c>
      <c r="AA18" s="37">
        <v>0</v>
      </c>
      <c r="AB18" s="37">
        <v>0</v>
      </c>
      <c r="AC18" s="37">
        <v>0</v>
      </c>
      <c r="AD18" s="37">
        <v>0</v>
      </c>
      <c r="AE18" s="37">
        <v>0</v>
      </c>
      <c r="AF18" s="37">
        <v>0</v>
      </c>
      <c r="AG18" s="37">
        <v>0</v>
      </c>
      <c r="AH18" s="37">
        <v>0</v>
      </c>
      <c r="AI18" s="37">
        <v>0</v>
      </c>
      <c r="AJ18" s="37">
        <v>0</v>
      </c>
      <c r="AK18" s="37">
        <v>0</v>
      </c>
      <c r="AL18" s="37">
        <v>0</v>
      </c>
      <c r="AM18" s="37">
        <v>0</v>
      </c>
      <c r="AN18" s="37">
        <v>0</v>
      </c>
      <c r="AO18" s="37">
        <v>0</v>
      </c>
      <c r="AP18" s="37">
        <v>0</v>
      </c>
      <c r="AQ18" s="37">
        <v>0</v>
      </c>
      <c r="AR18" s="37">
        <v>0</v>
      </c>
      <c r="AS18" s="37">
        <v>0</v>
      </c>
      <c r="AT18" s="37">
        <v>0</v>
      </c>
      <c r="AU18" s="37">
        <v>0</v>
      </c>
      <c r="AV18" s="37">
        <v>0</v>
      </c>
      <c r="AW18" s="37">
        <v>0</v>
      </c>
      <c r="AX18" s="37">
        <v>0</v>
      </c>
      <c r="AY18" s="37">
        <v>0</v>
      </c>
      <c r="AZ18" s="37">
        <v>0</v>
      </c>
      <c r="BA18" s="37">
        <v>0</v>
      </c>
      <c r="BB18" s="37">
        <v>0</v>
      </c>
      <c r="BC18" s="37">
        <v>0</v>
      </c>
      <c r="BD18" s="37">
        <v>0</v>
      </c>
      <c r="BE18" s="37">
        <v>0</v>
      </c>
      <c r="BF18" s="37">
        <v>0</v>
      </c>
      <c r="BG18" s="37">
        <v>0</v>
      </c>
      <c r="BH18" s="37">
        <v>0</v>
      </c>
      <c r="BI18" s="37">
        <v>0</v>
      </c>
      <c r="BJ18" s="37">
        <v>0</v>
      </c>
      <c r="BK18" s="37">
        <v>0</v>
      </c>
      <c r="BL18" s="37">
        <v>0</v>
      </c>
      <c r="BM18" s="37">
        <v>0</v>
      </c>
      <c r="BN18" s="37">
        <v>0</v>
      </c>
      <c r="BO18" s="37">
        <v>0</v>
      </c>
      <c r="BP18" s="37">
        <v>0</v>
      </c>
      <c r="BQ18" s="37">
        <v>0</v>
      </c>
      <c r="BR18" s="37">
        <v>0</v>
      </c>
      <c r="BS18" s="37">
        <v>0</v>
      </c>
      <c r="BT18" s="37">
        <v>0</v>
      </c>
      <c r="BU18" s="37">
        <v>0</v>
      </c>
      <c r="BV18" s="37">
        <v>0</v>
      </c>
      <c r="BW18" s="37">
        <v>0</v>
      </c>
      <c r="BX18" s="37">
        <v>0</v>
      </c>
      <c r="BY18" s="37">
        <v>0</v>
      </c>
      <c r="BZ18" s="37">
        <v>0</v>
      </c>
      <c r="CA18" s="37">
        <v>0</v>
      </c>
      <c r="CB18" s="37">
        <v>0</v>
      </c>
      <c r="CC18" s="37">
        <v>0</v>
      </c>
      <c r="CD18" s="37">
        <v>0</v>
      </c>
      <c r="CE18" s="37">
        <v>0</v>
      </c>
      <c r="CF18" s="37">
        <v>0</v>
      </c>
      <c r="CG18" s="37">
        <v>0</v>
      </c>
      <c r="CH18" s="37">
        <v>0</v>
      </c>
      <c r="CI18" s="37">
        <v>0</v>
      </c>
      <c r="CJ18" s="37">
        <v>0</v>
      </c>
      <c r="CK18" s="37">
        <v>0</v>
      </c>
      <c r="CL18" s="37">
        <v>0</v>
      </c>
      <c r="CM18" s="37">
        <v>0</v>
      </c>
      <c r="CN18" s="37">
        <v>0</v>
      </c>
      <c r="CO18" s="37">
        <v>0</v>
      </c>
      <c r="CP18" s="37">
        <v>0</v>
      </c>
      <c r="CQ18" s="37">
        <v>0</v>
      </c>
      <c r="CR18" s="37">
        <v>0</v>
      </c>
      <c r="CS18" s="37">
        <v>0</v>
      </c>
      <c r="CT18" s="37">
        <v>0</v>
      </c>
      <c r="CU18" s="37">
        <v>0</v>
      </c>
      <c r="CV18" s="37">
        <v>0</v>
      </c>
      <c r="CW18" s="37">
        <v>0</v>
      </c>
      <c r="CX18" s="37">
        <v>0</v>
      </c>
      <c r="CY18" s="37">
        <v>0</v>
      </c>
      <c r="CZ18" s="37">
        <v>0</v>
      </c>
      <c r="DA18" s="37">
        <v>0</v>
      </c>
      <c r="DB18" s="37">
        <v>0</v>
      </c>
      <c r="DC18" s="37">
        <v>0</v>
      </c>
      <c r="DE18" s="45">
        <f t="shared" si="16"/>
        <v>0</v>
      </c>
      <c r="DF18" s="45">
        <f t="shared" si="17"/>
        <v>0</v>
      </c>
      <c r="DG18">
        <f t="shared" si="15"/>
        <v>21</v>
      </c>
      <c r="DH18">
        <v>0</v>
      </c>
    </row>
    <row r="19" spans="1:112" ht="14.4">
      <c r="A19" s="123">
        <v>7</v>
      </c>
      <c r="B19" s="5" t="str">
        <f>$B$11&amp;"8."</f>
        <v>D.1.8.</v>
      </c>
      <c r="C19" s="163" t="s">
        <v>41</v>
      </c>
      <c r="D19" s="24"/>
      <c r="E19" s="191">
        <v>0.21</v>
      </c>
      <c r="F19" s="34">
        <f>H19+NPV(FD,I19:INDEX(I19:DC19,PAL))</f>
        <v>0</v>
      </c>
      <c r="G19" s="34">
        <f>SUMIF($H$5:$DC$5,"&lt;="&amp;PAL,$H19:$DC19)</f>
        <v>0</v>
      </c>
      <c r="H19" s="37">
        <v>0</v>
      </c>
      <c r="I19" s="37">
        <v>0</v>
      </c>
      <c r="J19" s="37">
        <v>0</v>
      </c>
      <c r="K19" s="37">
        <v>0</v>
      </c>
      <c r="L19" s="37">
        <v>0</v>
      </c>
      <c r="M19" s="37">
        <v>0</v>
      </c>
      <c r="N19" s="37">
        <v>0</v>
      </c>
      <c r="O19" s="37">
        <v>0</v>
      </c>
      <c r="P19" s="37">
        <v>0</v>
      </c>
      <c r="Q19" s="37">
        <v>0</v>
      </c>
      <c r="R19" s="37">
        <v>0</v>
      </c>
      <c r="S19" s="37">
        <v>0</v>
      </c>
      <c r="T19" s="37">
        <v>0</v>
      </c>
      <c r="U19" s="37">
        <v>0</v>
      </c>
      <c r="V19" s="37">
        <v>0</v>
      </c>
      <c r="W19" s="37">
        <v>0</v>
      </c>
      <c r="X19" s="37">
        <v>0</v>
      </c>
      <c r="Y19" s="37">
        <v>0</v>
      </c>
      <c r="Z19" s="37">
        <v>0</v>
      </c>
      <c r="AA19" s="37">
        <v>0</v>
      </c>
      <c r="AB19" s="37">
        <v>0</v>
      </c>
      <c r="AC19" s="37">
        <v>0</v>
      </c>
      <c r="AD19" s="37">
        <v>0</v>
      </c>
      <c r="AE19" s="37">
        <v>0</v>
      </c>
      <c r="AF19" s="37">
        <v>0</v>
      </c>
      <c r="AG19" s="37">
        <v>0</v>
      </c>
      <c r="AH19" s="37">
        <v>0</v>
      </c>
      <c r="AI19" s="37">
        <v>0</v>
      </c>
      <c r="AJ19" s="37">
        <v>0</v>
      </c>
      <c r="AK19" s="37">
        <v>0</v>
      </c>
      <c r="AL19" s="37">
        <v>0</v>
      </c>
      <c r="AM19" s="37">
        <v>0</v>
      </c>
      <c r="AN19" s="37">
        <v>0</v>
      </c>
      <c r="AO19" s="37">
        <v>0</v>
      </c>
      <c r="AP19" s="37">
        <v>0</v>
      </c>
      <c r="AQ19" s="37">
        <v>0</v>
      </c>
      <c r="AR19" s="37">
        <v>0</v>
      </c>
      <c r="AS19" s="37">
        <v>0</v>
      </c>
      <c r="AT19" s="37">
        <v>0</v>
      </c>
      <c r="AU19" s="37">
        <v>0</v>
      </c>
      <c r="AV19" s="37">
        <v>0</v>
      </c>
      <c r="AW19" s="37">
        <v>0</v>
      </c>
      <c r="AX19" s="37">
        <v>0</v>
      </c>
      <c r="AY19" s="37">
        <v>0</v>
      </c>
      <c r="AZ19" s="37">
        <v>0</v>
      </c>
      <c r="BA19" s="37">
        <v>0</v>
      </c>
      <c r="BB19" s="37">
        <v>0</v>
      </c>
      <c r="BC19" s="37">
        <v>0</v>
      </c>
      <c r="BD19" s="37">
        <v>0</v>
      </c>
      <c r="BE19" s="37">
        <v>0</v>
      </c>
      <c r="BF19" s="37">
        <v>0</v>
      </c>
      <c r="BG19" s="37">
        <v>0</v>
      </c>
      <c r="BH19" s="37">
        <v>0</v>
      </c>
      <c r="BI19" s="37">
        <v>0</v>
      </c>
      <c r="BJ19" s="37">
        <v>0</v>
      </c>
      <c r="BK19" s="37">
        <v>0</v>
      </c>
      <c r="BL19" s="37">
        <v>0</v>
      </c>
      <c r="BM19" s="37">
        <v>0</v>
      </c>
      <c r="BN19" s="37">
        <v>0</v>
      </c>
      <c r="BO19" s="37">
        <v>0</v>
      </c>
      <c r="BP19" s="37">
        <v>0</v>
      </c>
      <c r="BQ19" s="37">
        <v>0</v>
      </c>
      <c r="BR19" s="37">
        <v>0</v>
      </c>
      <c r="BS19" s="37">
        <v>0</v>
      </c>
      <c r="BT19" s="37">
        <v>0</v>
      </c>
      <c r="BU19" s="37">
        <v>0</v>
      </c>
      <c r="BV19" s="37">
        <v>0</v>
      </c>
      <c r="BW19" s="37">
        <v>0</v>
      </c>
      <c r="BX19" s="37">
        <v>0</v>
      </c>
      <c r="BY19" s="37">
        <v>0</v>
      </c>
      <c r="BZ19" s="37">
        <v>0</v>
      </c>
      <c r="CA19" s="37">
        <v>0</v>
      </c>
      <c r="CB19" s="37">
        <v>0</v>
      </c>
      <c r="CC19" s="37">
        <v>0</v>
      </c>
      <c r="CD19" s="37">
        <v>0</v>
      </c>
      <c r="CE19" s="37">
        <v>0</v>
      </c>
      <c r="CF19" s="37">
        <v>0</v>
      </c>
      <c r="CG19" s="37">
        <v>0</v>
      </c>
      <c r="CH19" s="37">
        <v>0</v>
      </c>
      <c r="CI19" s="37">
        <v>0</v>
      </c>
      <c r="CJ19" s="37">
        <v>0</v>
      </c>
      <c r="CK19" s="37">
        <v>0</v>
      </c>
      <c r="CL19" s="37">
        <v>0</v>
      </c>
      <c r="CM19" s="37">
        <v>0</v>
      </c>
      <c r="CN19" s="37">
        <v>0</v>
      </c>
      <c r="CO19" s="37">
        <v>0</v>
      </c>
      <c r="CP19" s="37">
        <v>0</v>
      </c>
      <c r="CQ19" s="37">
        <v>0</v>
      </c>
      <c r="CR19" s="37">
        <v>0</v>
      </c>
      <c r="CS19" s="37">
        <v>0</v>
      </c>
      <c r="CT19" s="37">
        <v>0</v>
      </c>
      <c r="CU19" s="37">
        <v>0</v>
      </c>
      <c r="CV19" s="37">
        <v>0</v>
      </c>
      <c r="CW19" s="37">
        <v>0</v>
      </c>
      <c r="CX19" s="37">
        <v>0</v>
      </c>
      <c r="CY19" s="37">
        <v>0</v>
      </c>
      <c r="CZ19" s="37">
        <v>0</v>
      </c>
      <c r="DA19" s="37">
        <v>0</v>
      </c>
      <c r="DB19" s="37">
        <v>0</v>
      </c>
      <c r="DC19" s="37">
        <v>0</v>
      </c>
      <c r="DE19" s="45">
        <f t="shared" si="16"/>
        <v>0</v>
      </c>
      <c r="DF19" s="45">
        <f t="shared" si="17"/>
        <v>0</v>
      </c>
      <c r="DG19">
        <f t="shared" si="15"/>
        <v>21</v>
      </c>
      <c r="DH19">
        <v>0</v>
      </c>
    </row>
    <row r="20" spans="1:112" ht="14.4">
      <c r="A20" s="123">
        <v>8</v>
      </c>
      <c r="B20" s="5" t="str">
        <f>$B$11&amp;"9."</f>
        <v>D.1.9.</v>
      </c>
      <c r="C20" s="17" t="s">
        <v>154</v>
      </c>
      <c r="D20" s="24"/>
      <c r="E20" s="191">
        <v>0.21</v>
      </c>
      <c r="F20" s="34">
        <f>H20+NPV(FD,I20:INDEX(I20:DC20,PAL))</f>
        <v>0</v>
      </c>
      <c r="G20" s="34">
        <f>SUMIF($H$5:$DC$5,"&lt;="&amp;PAL,$H20:$DC20)</f>
        <v>0</v>
      </c>
      <c r="H20" s="164">
        <v>0</v>
      </c>
      <c r="I20" s="164">
        <v>0</v>
      </c>
      <c r="J20" s="164">
        <v>0</v>
      </c>
      <c r="K20" s="164">
        <v>0</v>
      </c>
      <c r="L20" s="164">
        <v>0</v>
      </c>
      <c r="M20" s="164">
        <v>0</v>
      </c>
      <c r="N20" s="164">
        <v>0</v>
      </c>
      <c r="O20" s="164">
        <v>0</v>
      </c>
      <c r="P20" s="164">
        <v>0</v>
      </c>
      <c r="Q20" s="164">
        <v>0</v>
      </c>
      <c r="R20" s="164">
        <v>0</v>
      </c>
      <c r="S20" s="165">
        <v>0</v>
      </c>
      <c r="T20" s="165">
        <v>0</v>
      </c>
      <c r="U20" s="165">
        <v>0</v>
      </c>
      <c r="V20" s="165">
        <v>0</v>
      </c>
      <c r="W20" s="165">
        <v>0</v>
      </c>
      <c r="X20" s="165">
        <v>0</v>
      </c>
      <c r="Y20" s="165">
        <v>0</v>
      </c>
      <c r="Z20" s="165">
        <v>0</v>
      </c>
      <c r="AA20" s="165">
        <v>0</v>
      </c>
      <c r="AB20" s="165">
        <v>0</v>
      </c>
      <c r="AC20" s="165">
        <v>0</v>
      </c>
      <c r="AD20" s="165">
        <v>0</v>
      </c>
      <c r="AE20" s="165">
        <v>0</v>
      </c>
      <c r="AF20" s="165">
        <v>0</v>
      </c>
      <c r="AG20" s="165">
        <v>0</v>
      </c>
      <c r="AH20" s="165">
        <v>0</v>
      </c>
      <c r="AI20" s="165">
        <v>0</v>
      </c>
      <c r="AJ20" s="165">
        <v>0</v>
      </c>
      <c r="AK20" s="165">
        <v>0</v>
      </c>
      <c r="AL20" s="165">
        <v>0</v>
      </c>
      <c r="AM20" s="165">
        <v>0</v>
      </c>
      <c r="AN20" s="165">
        <v>0</v>
      </c>
      <c r="AO20" s="165">
        <v>0</v>
      </c>
      <c r="AP20" s="165">
        <v>0</v>
      </c>
      <c r="AQ20" s="165">
        <v>0</v>
      </c>
      <c r="AR20" s="165">
        <v>0</v>
      </c>
      <c r="AS20" s="165">
        <v>0</v>
      </c>
      <c r="AT20" s="165">
        <v>0</v>
      </c>
      <c r="AU20" s="165">
        <v>0</v>
      </c>
      <c r="AV20" s="165">
        <v>0</v>
      </c>
      <c r="AW20" s="165">
        <v>0</v>
      </c>
      <c r="AX20" s="165">
        <v>0</v>
      </c>
      <c r="AY20" s="165">
        <v>0</v>
      </c>
      <c r="AZ20" s="165">
        <v>0</v>
      </c>
      <c r="BA20" s="165">
        <v>0</v>
      </c>
      <c r="BB20" s="165">
        <v>0</v>
      </c>
      <c r="BC20" s="165">
        <v>0</v>
      </c>
      <c r="BD20" s="165">
        <v>0</v>
      </c>
      <c r="BE20" s="165">
        <v>0</v>
      </c>
      <c r="BF20" s="165">
        <v>0</v>
      </c>
      <c r="BG20" s="165">
        <v>0</v>
      </c>
      <c r="BH20" s="165">
        <v>0</v>
      </c>
      <c r="BI20" s="165">
        <v>0</v>
      </c>
      <c r="BJ20" s="165">
        <v>0</v>
      </c>
      <c r="BK20" s="165">
        <v>0</v>
      </c>
      <c r="BL20" s="165">
        <v>0</v>
      </c>
      <c r="BM20" s="165">
        <v>0</v>
      </c>
      <c r="BN20" s="165">
        <v>0</v>
      </c>
      <c r="BO20" s="165">
        <v>0</v>
      </c>
      <c r="BP20" s="165">
        <v>0</v>
      </c>
      <c r="BQ20" s="165">
        <v>0</v>
      </c>
      <c r="BR20" s="165">
        <v>0</v>
      </c>
      <c r="BS20" s="165">
        <v>0</v>
      </c>
      <c r="BT20" s="165">
        <v>0</v>
      </c>
      <c r="BU20" s="165">
        <v>0</v>
      </c>
      <c r="BV20" s="165">
        <v>0</v>
      </c>
      <c r="BW20" s="165">
        <v>0</v>
      </c>
      <c r="BX20" s="165">
        <v>0</v>
      </c>
      <c r="BY20" s="165">
        <v>0</v>
      </c>
      <c r="BZ20" s="165">
        <v>0</v>
      </c>
      <c r="CA20" s="165">
        <v>0</v>
      </c>
      <c r="CB20" s="165">
        <v>0</v>
      </c>
      <c r="CC20" s="165">
        <v>0</v>
      </c>
      <c r="CD20" s="165">
        <v>0</v>
      </c>
      <c r="CE20" s="165">
        <v>0</v>
      </c>
      <c r="CF20" s="165">
        <v>0</v>
      </c>
      <c r="CG20" s="165">
        <v>0</v>
      </c>
      <c r="CH20" s="165">
        <v>0</v>
      </c>
      <c r="CI20" s="165">
        <v>0</v>
      </c>
      <c r="CJ20" s="165">
        <v>0</v>
      </c>
      <c r="CK20" s="165">
        <v>0</v>
      </c>
      <c r="CL20" s="165">
        <v>0</v>
      </c>
      <c r="CM20" s="165">
        <v>0</v>
      </c>
      <c r="CN20" s="165">
        <v>0</v>
      </c>
      <c r="CO20" s="165">
        <v>0</v>
      </c>
      <c r="CP20" s="165">
        <v>0</v>
      </c>
      <c r="CQ20" s="165">
        <v>0</v>
      </c>
      <c r="CR20" s="165">
        <v>0</v>
      </c>
      <c r="CS20" s="165">
        <v>0</v>
      </c>
      <c r="CT20" s="165">
        <v>0</v>
      </c>
      <c r="CU20" s="165">
        <v>0</v>
      </c>
      <c r="CV20" s="165">
        <v>0</v>
      </c>
      <c r="CW20" s="165">
        <v>0</v>
      </c>
      <c r="CX20" s="165">
        <v>0</v>
      </c>
      <c r="CY20" s="165">
        <v>0</v>
      </c>
      <c r="CZ20" s="165">
        <v>0</v>
      </c>
      <c r="DA20" s="165">
        <v>0</v>
      </c>
      <c r="DB20" s="165">
        <v>0</v>
      </c>
      <c r="DC20" s="165">
        <v>0</v>
      </c>
      <c r="DE20" s="45">
        <f t="shared" si="16"/>
        <v>0</v>
      </c>
      <c r="DF20" s="45">
        <f t="shared" si="17"/>
        <v>0</v>
      </c>
      <c r="DG20">
        <f t="shared" si="15"/>
        <v>21</v>
      </c>
      <c r="DH20">
        <v>0</v>
      </c>
    </row>
    <row r="21" spans="1:112" ht="14.4">
      <c r="A21" s="123">
        <v>9</v>
      </c>
      <c r="B21" s="5" t="str">
        <f>$B$11&amp;"L."</f>
        <v>D.1.L.</v>
      </c>
      <c r="C21" s="17" t="s">
        <v>15</v>
      </c>
      <c r="D21" s="24"/>
      <c r="E21" s="191">
        <v>0.21</v>
      </c>
      <c r="F21" s="34">
        <f>H21+NPV(FD,I21:INDEX(I21:DC21,PAL))</f>
        <v>0</v>
      </c>
      <c r="G21" s="34">
        <f>SUMIF($H$5:$DC$5,"&lt;="&amp;PAL,$H21:$DC21)</f>
        <v>0</v>
      </c>
      <c r="H21" s="164">
        <v>0</v>
      </c>
      <c r="I21" s="164">
        <v>0</v>
      </c>
      <c r="J21" s="164">
        <v>0</v>
      </c>
      <c r="K21" s="164">
        <v>0</v>
      </c>
      <c r="L21" s="164">
        <v>0</v>
      </c>
      <c r="M21" s="164">
        <v>0</v>
      </c>
      <c r="N21" s="164">
        <v>0</v>
      </c>
      <c r="O21" s="164">
        <v>0</v>
      </c>
      <c r="P21" s="164">
        <v>0</v>
      </c>
      <c r="Q21" s="164">
        <v>0</v>
      </c>
      <c r="R21" s="164">
        <v>0</v>
      </c>
      <c r="S21" s="164">
        <v>0</v>
      </c>
      <c r="T21" s="164">
        <v>0</v>
      </c>
      <c r="U21" s="164">
        <v>0</v>
      </c>
      <c r="V21" s="164">
        <v>0</v>
      </c>
      <c r="W21" s="164">
        <v>0</v>
      </c>
      <c r="X21" s="164">
        <v>0</v>
      </c>
      <c r="Y21" s="164">
        <v>0</v>
      </c>
      <c r="Z21" s="164">
        <v>0</v>
      </c>
      <c r="AA21" s="164">
        <v>0</v>
      </c>
      <c r="AB21" s="164">
        <v>0</v>
      </c>
      <c r="AC21" s="164">
        <v>0</v>
      </c>
      <c r="AD21" s="164">
        <v>0</v>
      </c>
      <c r="AE21" s="164">
        <v>0</v>
      </c>
      <c r="AF21" s="164">
        <v>0</v>
      </c>
      <c r="AG21" s="164">
        <v>0</v>
      </c>
      <c r="AH21" s="164">
        <v>0</v>
      </c>
      <c r="AI21" s="164">
        <v>0</v>
      </c>
      <c r="AJ21" s="164">
        <v>0</v>
      </c>
      <c r="AK21" s="164">
        <v>0</v>
      </c>
      <c r="AL21" s="164">
        <v>0</v>
      </c>
      <c r="AM21" s="164">
        <v>0</v>
      </c>
      <c r="AN21" s="164">
        <v>0</v>
      </c>
      <c r="AO21" s="164">
        <v>0</v>
      </c>
      <c r="AP21" s="164">
        <v>0</v>
      </c>
      <c r="AQ21" s="165">
        <v>0</v>
      </c>
      <c r="AR21" s="164">
        <v>0</v>
      </c>
      <c r="AS21" s="164">
        <v>0</v>
      </c>
      <c r="AT21" s="164">
        <v>0</v>
      </c>
      <c r="AU21" s="164">
        <v>0</v>
      </c>
      <c r="AV21" s="164">
        <v>0</v>
      </c>
      <c r="AW21" s="164">
        <v>0</v>
      </c>
      <c r="AX21" s="164">
        <v>0</v>
      </c>
      <c r="AY21" s="164">
        <v>0</v>
      </c>
      <c r="AZ21" s="164">
        <v>0</v>
      </c>
      <c r="BA21" s="164">
        <v>0</v>
      </c>
      <c r="BB21" s="164">
        <v>0</v>
      </c>
      <c r="BC21" s="164">
        <v>0</v>
      </c>
      <c r="BD21" s="164">
        <v>0</v>
      </c>
      <c r="BE21" s="164">
        <v>0</v>
      </c>
      <c r="BF21" s="164">
        <v>0</v>
      </c>
      <c r="BG21" s="164">
        <v>0</v>
      </c>
      <c r="BH21" s="164">
        <v>0</v>
      </c>
      <c r="BI21" s="164">
        <v>0</v>
      </c>
      <c r="BJ21" s="164">
        <v>0</v>
      </c>
      <c r="BK21" s="164">
        <v>0</v>
      </c>
      <c r="BL21" s="164">
        <v>0</v>
      </c>
      <c r="BM21" s="164">
        <v>0</v>
      </c>
      <c r="BN21" s="164">
        <v>0</v>
      </c>
      <c r="BO21" s="164">
        <v>0</v>
      </c>
      <c r="BP21" s="164">
        <v>0</v>
      </c>
      <c r="BQ21" s="164">
        <v>0</v>
      </c>
      <c r="BR21" s="164">
        <v>0</v>
      </c>
      <c r="BS21" s="164">
        <v>0</v>
      </c>
      <c r="BT21" s="164">
        <v>0</v>
      </c>
      <c r="BU21" s="164">
        <v>0</v>
      </c>
      <c r="BV21" s="164">
        <v>0</v>
      </c>
      <c r="BW21" s="164">
        <v>0</v>
      </c>
      <c r="BX21" s="164">
        <v>0</v>
      </c>
      <c r="BY21" s="164">
        <v>0</v>
      </c>
      <c r="BZ21" s="164">
        <v>0</v>
      </c>
      <c r="CA21" s="164">
        <v>0</v>
      </c>
      <c r="CB21" s="164">
        <v>0</v>
      </c>
      <c r="CC21" s="164">
        <v>0</v>
      </c>
      <c r="CD21" s="164">
        <v>0</v>
      </c>
      <c r="CE21" s="164">
        <v>0</v>
      </c>
      <c r="CF21" s="164">
        <v>0</v>
      </c>
      <c r="CG21" s="164">
        <v>0</v>
      </c>
      <c r="CH21" s="164">
        <v>0</v>
      </c>
      <c r="CI21" s="164">
        <v>0</v>
      </c>
      <c r="CJ21" s="164">
        <v>0</v>
      </c>
      <c r="CK21" s="164">
        <v>0</v>
      </c>
      <c r="CL21" s="164">
        <v>0</v>
      </c>
      <c r="CM21" s="164">
        <v>0</v>
      </c>
      <c r="CN21" s="164">
        <v>0</v>
      </c>
      <c r="CO21" s="164">
        <v>0</v>
      </c>
      <c r="CP21" s="164">
        <v>0</v>
      </c>
      <c r="CQ21" s="164">
        <v>0</v>
      </c>
      <c r="CR21" s="164">
        <v>0</v>
      </c>
      <c r="CS21" s="164">
        <v>0</v>
      </c>
      <c r="CT21" s="164">
        <v>0</v>
      </c>
      <c r="CU21" s="164">
        <v>0</v>
      </c>
      <c r="CV21" s="164">
        <v>0</v>
      </c>
      <c r="CW21" s="164">
        <v>0</v>
      </c>
      <c r="CX21" s="164">
        <v>0</v>
      </c>
      <c r="CY21" s="164">
        <v>0</v>
      </c>
      <c r="CZ21" s="164">
        <v>0</v>
      </c>
      <c r="DA21" s="164">
        <v>0</v>
      </c>
      <c r="DB21" s="164">
        <v>0</v>
      </c>
      <c r="DC21" s="165">
        <v>0</v>
      </c>
      <c r="DE21" s="45">
        <f t="shared" si="16"/>
        <v>0</v>
      </c>
      <c r="DF21" s="45">
        <f t="shared" si="17"/>
        <v>0</v>
      </c>
      <c r="DG21">
        <f t="shared" si="15"/>
        <v>21</v>
      </c>
      <c r="DH21">
        <f>DG21/(100+DG21)</f>
        <v>0.17355371900826447</v>
      </c>
    </row>
    <row r="22" spans="1:112" ht="14.4">
      <c r="A22" s="123">
        <v>10</v>
      </c>
      <c r="B22" s="5" t="s">
        <v>21</v>
      </c>
      <c r="C22" s="15" t="s">
        <v>429</v>
      </c>
      <c r="D22" s="3"/>
      <c r="E22" s="3"/>
      <c r="F22" s="11">
        <f>SUM(F23:F30)+F31</f>
        <v>0</v>
      </c>
      <c r="G22" s="34">
        <f>SUMIF($H$5:$DC$5,"&lt;="&amp;PAL,$H22:$DC22)</f>
        <v>0</v>
      </c>
      <c r="H22" s="11">
        <f>SUM(H23:H30)+H31</f>
        <v>0</v>
      </c>
      <c r="I22" s="11">
        <f t="shared" ref="I22:BT22" si="18">SUM(I23:I30)+I31</f>
        <v>0</v>
      </c>
      <c r="J22" s="11">
        <f t="shared" si="18"/>
        <v>0</v>
      </c>
      <c r="K22" s="11">
        <f t="shared" si="18"/>
        <v>0</v>
      </c>
      <c r="L22" s="11">
        <f t="shared" si="18"/>
        <v>0</v>
      </c>
      <c r="M22" s="11">
        <f t="shared" si="18"/>
        <v>0</v>
      </c>
      <c r="N22" s="11">
        <f t="shared" si="18"/>
        <v>0</v>
      </c>
      <c r="O22" s="11">
        <f t="shared" si="18"/>
        <v>0</v>
      </c>
      <c r="P22" s="11">
        <f t="shared" si="18"/>
        <v>0</v>
      </c>
      <c r="Q22" s="11">
        <f t="shared" si="18"/>
        <v>0</v>
      </c>
      <c r="R22" s="11">
        <f t="shared" si="18"/>
        <v>0</v>
      </c>
      <c r="S22" s="11">
        <f t="shared" si="18"/>
        <v>0</v>
      </c>
      <c r="T22" s="11">
        <f t="shared" si="18"/>
        <v>0</v>
      </c>
      <c r="U22" s="11">
        <f t="shared" si="18"/>
        <v>0</v>
      </c>
      <c r="V22" s="11">
        <f t="shared" si="18"/>
        <v>0</v>
      </c>
      <c r="W22" s="11">
        <f t="shared" si="18"/>
        <v>0</v>
      </c>
      <c r="X22" s="11">
        <f t="shared" si="18"/>
        <v>0</v>
      </c>
      <c r="Y22" s="11">
        <f t="shared" si="18"/>
        <v>0</v>
      </c>
      <c r="Z22" s="11">
        <f t="shared" si="18"/>
        <v>0</v>
      </c>
      <c r="AA22" s="11">
        <f t="shared" si="18"/>
        <v>0</v>
      </c>
      <c r="AB22" s="11">
        <f t="shared" si="18"/>
        <v>0</v>
      </c>
      <c r="AC22" s="11">
        <f t="shared" si="18"/>
        <v>0</v>
      </c>
      <c r="AD22" s="11">
        <f t="shared" si="18"/>
        <v>0</v>
      </c>
      <c r="AE22" s="11">
        <f t="shared" si="18"/>
        <v>0</v>
      </c>
      <c r="AF22" s="11">
        <f t="shared" si="18"/>
        <v>0</v>
      </c>
      <c r="AG22" s="11">
        <f t="shared" si="18"/>
        <v>0</v>
      </c>
      <c r="AH22" s="11">
        <f t="shared" si="18"/>
        <v>0</v>
      </c>
      <c r="AI22" s="11">
        <f t="shared" si="18"/>
        <v>0</v>
      </c>
      <c r="AJ22" s="11">
        <f t="shared" si="18"/>
        <v>0</v>
      </c>
      <c r="AK22" s="11">
        <f t="shared" si="18"/>
        <v>0</v>
      </c>
      <c r="AL22" s="11">
        <f t="shared" si="18"/>
        <v>0</v>
      </c>
      <c r="AM22" s="11">
        <f t="shared" si="18"/>
        <v>0</v>
      </c>
      <c r="AN22" s="11">
        <f t="shared" si="18"/>
        <v>0</v>
      </c>
      <c r="AO22" s="11">
        <f t="shared" si="18"/>
        <v>0</v>
      </c>
      <c r="AP22" s="11">
        <f t="shared" si="18"/>
        <v>0</v>
      </c>
      <c r="AQ22" s="11">
        <f t="shared" si="18"/>
        <v>0</v>
      </c>
      <c r="AR22" s="11">
        <f t="shared" si="18"/>
        <v>0</v>
      </c>
      <c r="AS22" s="11">
        <f t="shared" si="18"/>
        <v>0</v>
      </c>
      <c r="AT22" s="11">
        <f t="shared" si="18"/>
        <v>0</v>
      </c>
      <c r="AU22" s="11">
        <f t="shared" si="18"/>
        <v>0</v>
      </c>
      <c r="AV22" s="11">
        <f t="shared" si="18"/>
        <v>0</v>
      </c>
      <c r="AW22" s="11">
        <f t="shared" si="18"/>
        <v>0</v>
      </c>
      <c r="AX22" s="11">
        <f t="shared" si="18"/>
        <v>0</v>
      </c>
      <c r="AY22" s="11">
        <f t="shared" si="18"/>
        <v>0</v>
      </c>
      <c r="AZ22" s="11">
        <f t="shared" si="18"/>
        <v>0</v>
      </c>
      <c r="BA22" s="11">
        <f t="shared" si="18"/>
        <v>0</v>
      </c>
      <c r="BB22" s="11">
        <f t="shared" si="18"/>
        <v>0</v>
      </c>
      <c r="BC22" s="11">
        <f t="shared" si="18"/>
        <v>0</v>
      </c>
      <c r="BD22" s="11">
        <f t="shared" si="18"/>
        <v>0</v>
      </c>
      <c r="BE22" s="11">
        <f t="shared" si="18"/>
        <v>0</v>
      </c>
      <c r="BF22" s="11">
        <f t="shared" si="18"/>
        <v>0</v>
      </c>
      <c r="BG22" s="11">
        <f t="shared" si="18"/>
        <v>0</v>
      </c>
      <c r="BH22" s="11">
        <f t="shared" si="18"/>
        <v>0</v>
      </c>
      <c r="BI22" s="11">
        <f t="shared" si="18"/>
        <v>0</v>
      </c>
      <c r="BJ22" s="11">
        <f t="shared" si="18"/>
        <v>0</v>
      </c>
      <c r="BK22" s="11">
        <f t="shared" si="18"/>
        <v>0</v>
      </c>
      <c r="BL22" s="11">
        <f t="shared" si="18"/>
        <v>0</v>
      </c>
      <c r="BM22" s="11">
        <f t="shared" si="18"/>
        <v>0</v>
      </c>
      <c r="BN22" s="11">
        <f t="shared" si="18"/>
        <v>0</v>
      </c>
      <c r="BO22" s="11">
        <f t="shared" si="18"/>
        <v>0</v>
      </c>
      <c r="BP22" s="11">
        <f t="shared" si="18"/>
        <v>0</v>
      </c>
      <c r="BQ22" s="11">
        <f t="shared" si="18"/>
        <v>0</v>
      </c>
      <c r="BR22" s="11">
        <f t="shared" si="18"/>
        <v>0</v>
      </c>
      <c r="BS22" s="11">
        <f t="shared" si="18"/>
        <v>0</v>
      </c>
      <c r="BT22" s="11">
        <f t="shared" si="18"/>
        <v>0</v>
      </c>
      <c r="BU22" s="11">
        <f t="shared" ref="BU22:DC22" si="19">SUM(BU23:BU30)+BU31</f>
        <v>0</v>
      </c>
      <c r="BV22" s="11">
        <f t="shared" si="19"/>
        <v>0</v>
      </c>
      <c r="BW22" s="11">
        <f t="shared" si="19"/>
        <v>0</v>
      </c>
      <c r="BX22" s="11">
        <f t="shared" si="19"/>
        <v>0</v>
      </c>
      <c r="BY22" s="11">
        <f t="shared" si="19"/>
        <v>0</v>
      </c>
      <c r="BZ22" s="11">
        <f t="shared" si="19"/>
        <v>0</v>
      </c>
      <c r="CA22" s="11">
        <f t="shared" si="19"/>
        <v>0</v>
      </c>
      <c r="CB22" s="11">
        <f t="shared" si="19"/>
        <v>0</v>
      </c>
      <c r="CC22" s="11">
        <f t="shared" si="19"/>
        <v>0</v>
      </c>
      <c r="CD22" s="11">
        <f t="shared" si="19"/>
        <v>0</v>
      </c>
      <c r="CE22" s="11">
        <f t="shared" si="19"/>
        <v>0</v>
      </c>
      <c r="CF22" s="11">
        <f t="shared" si="19"/>
        <v>0</v>
      </c>
      <c r="CG22" s="11">
        <f t="shared" si="19"/>
        <v>0</v>
      </c>
      <c r="CH22" s="11">
        <f t="shared" si="19"/>
        <v>0</v>
      </c>
      <c r="CI22" s="11">
        <f t="shared" si="19"/>
        <v>0</v>
      </c>
      <c r="CJ22" s="11">
        <f t="shared" si="19"/>
        <v>0</v>
      </c>
      <c r="CK22" s="11">
        <f t="shared" si="19"/>
        <v>0</v>
      </c>
      <c r="CL22" s="11">
        <f t="shared" si="19"/>
        <v>0</v>
      </c>
      <c r="CM22" s="11">
        <f t="shared" si="19"/>
        <v>0</v>
      </c>
      <c r="CN22" s="11">
        <f t="shared" si="19"/>
        <v>0</v>
      </c>
      <c r="CO22" s="11">
        <f t="shared" si="19"/>
        <v>0</v>
      </c>
      <c r="CP22" s="11">
        <f t="shared" si="19"/>
        <v>0</v>
      </c>
      <c r="CQ22" s="11">
        <f t="shared" si="19"/>
        <v>0</v>
      </c>
      <c r="CR22" s="11">
        <f t="shared" si="19"/>
        <v>0</v>
      </c>
      <c r="CS22" s="11">
        <f t="shared" si="19"/>
        <v>0</v>
      </c>
      <c r="CT22" s="11">
        <f t="shared" si="19"/>
        <v>0</v>
      </c>
      <c r="CU22" s="11">
        <f t="shared" si="19"/>
        <v>0</v>
      </c>
      <c r="CV22" s="11">
        <f t="shared" si="19"/>
        <v>0</v>
      </c>
      <c r="CW22" s="11">
        <f t="shared" si="19"/>
        <v>0</v>
      </c>
      <c r="CX22" s="11">
        <f t="shared" si="19"/>
        <v>0</v>
      </c>
      <c r="CY22" s="11">
        <f t="shared" si="19"/>
        <v>0</v>
      </c>
      <c r="CZ22" s="11">
        <f t="shared" si="19"/>
        <v>0</v>
      </c>
      <c r="DA22" s="11">
        <f t="shared" si="19"/>
        <v>0</v>
      </c>
      <c r="DB22" s="11">
        <f t="shared" si="19"/>
        <v>0</v>
      </c>
      <c r="DC22" s="11">
        <f t="shared" si="19"/>
        <v>0</v>
      </c>
      <c r="DF22" s="45">
        <f t="shared" si="17"/>
        <v>0</v>
      </c>
    </row>
    <row r="23" spans="1:112" ht="14.4">
      <c r="A23" s="123">
        <v>11</v>
      </c>
      <c r="B23" s="5" t="str">
        <f>$B$22&amp;"1."</f>
        <v>D.2.1.</v>
      </c>
      <c r="C23" s="163" t="s">
        <v>41</v>
      </c>
      <c r="D23" s="6"/>
      <c r="E23" s="191">
        <v>0.21</v>
      </c>
      <c r="F23" s="34">
        <f>H23+NPV(FD,I23:INDEX(I23:DC23,PAL))</f>
        <v>0</v>
      </c>
      <c r="G23" s="34">
        <f>SUMIF($H$5:$DC$5,"&lt;="&amp;PAL,$H23:$DC23)</f>
        <v>0</v>
      </c>
      <c r="H23" s="37">
        <v>0</v>
      </c>
      <c r="I23" s="37">
        <v>0</v>
      </c>
      <c r="J23" s="37">
        <v>0</v>
      </c>
      <c r="K23" s="37">
        <v>0</v>
      </c>
      <c r="L23" s="37">
        <v>0</v>
      </c>
      <c r="M23" s="37">
        <v>0</v>
      </c>
      <c r="N23" s="37">
        <v>0</v>
      </c>
      <c r="O23" s="37">
        <v>0</v>
      </c>
      <c r="P23" s="37">
        <v>0</v>
      </c>
      <c r="Q23" s="37">
        <v>0</v>
      </c>
      <c r="R23" s="37">
        <v>0</v>
      </c>
      <c r="S23" s="37">
        <v>0</v>
      </c>
      <c r="T23" s="37">
        <v>0</v>
      </c>
      <c r="U23" s="37">
        <v>0</v>
      </c>
      <c r="V23" s="37">
        <v>0</v>
      </c>
      <c r="W23" s="37">
        <v>0</v>
      </c>
      <c r="X23" s="37">
        <v>0</v>
      </c>
      <c r="Y23" s="37">
        <v>0</v>
      </c>
      <c r="Z23" s="37">
        <v>0</v>
      </c>
      <c r="AA23" s="37">
        <v>0</v>
      </c>
      <c r="AB23" s="37">
        <v>0</v>
      </c>
      <c r="AC23" s="37">
        <v>0</v>
      </c>
      <c r="AD23" s="37">
        <v>0</v>
      </c>
      <c r="AE23" s="37">
        <v>0</v>
      </c>
      <c r="AF23" s="37">
        <v>0</v>
      </c>
      <c r="AG23" s="37">
        <v>0</v>
      </c>
      <c r="AH23" s="37">
        <v>0</v>
      </c>
      <c r="AI23" s="37">
        <v>0</v>
      </c>
      <c r="AJ23" s="37">
        <v>0</v>
      </c>
      <c r="AK23" s="37">
        <v>0</v>
      </c>
      <c r="AL23" s="37">
        <v>0</v>
      </c>
      <c r="AM23" s="37">
        <v>0</v>
      </c>
      <c r="AN23" s="37">
        <v>0</v>
      </c>
      <c r="AO23" s="37">
        <v>0</v>
      </c>
      <c r="AP23" s="37">
        <v>0</v>
      </c>
      <c r="AQ23" s="37">
        <v>0</v>
      </c>
      <c r="AR23" s="37">
        <v>0</v>
      </c>
      <c r="AS23" s="37">
        <v>0</v>
      </c>
      <c r="AT23" s="37">
        <v>0</v>
      </c>
      <c r="AU23" s="37">
        <v>0</v>
      </c>
      <c r="AV23" s="37">
        <v>0</v>
      </c>
      <c r="AW23" s="37">
        <v>0</v>
      </c>
      <c r="AX23" s="37">
        <v>0</v>
      </c>
      <c r="AY23" s="37">
        <v>0</v>
      </c>
      <c r="AZ23" s="37">
        <v>0</v>
      </c>
      <c r="BA23" s="37">
        <v>0</v>
      </c>
      <c r="BB23" s="37">
        <v>0</v>
      </c>
      <c r="BC23" s="37">
        <v>0</v>
      </c>
      <c r="BD23" s="37">
        <v>0</v>
      </c>
      <c r="BE23" s="37">
        <v>0</v>
      </c>
      <c r="BF23" s="37">
        <v>0</v>
      </c>
      <c r="BG23" s="37">
        <v>0</v>
      </c>
      <c r="BH23" s="37">
        <v>0</v>
      </c>
      <c r="BI23" s="37">
        <v>0</v>
      </c>
      <c r="BJ23" s="37">
        <v>0</v>
      </c>
      <c r="BK23" s="37">
        <v>0</v>
      </c>
      <c r="BL23" s="37">
        <v>0</v>
      </c>
      <c r="BM23" s="37">
        <v>0</v>
      </c>
      <c r="BN23" s="37">
        <v>0</v>
      </c>
      <c r="BO23" s="37">
        <v>0</v>
      </c>
      <c r="BP23" s="37">
        <v>0</v>
      </c>
      <c r="BQ23" s="37">
        <v>0</v>
      </c>
      <c r="BR23" s="37">
        <v>0</v>
      </c>
      <c r="BS23" s="37">
        <v>0</v>
      </c>
      <c r="BT23" s="37">
        <v>0</v>
      </c>
      <c r="BU23" s="37">
        <v>0</v>
      </c>
      <c r="BV23" s="37">
        <v>0</v>
      </c>
      <c r="BW23" s="37">
        <v>0</v>
      </c>
      <c r="BX23" s="37">
        <v>0</v>
      </c>
      <c r="BY23" s="37">
        <v>0</v>
      </c>
      <c r="BZ23" s="37">
        <v>0</v>
      </c>
      <c r="CA23" s="37">
        <v>0</v>
      </c>
      <c r="CB23" s="37">
        <v>0</v>
      </c>
      <c r="CC23" s="37">
        <v>0</v>
      </c>
      <c r="CD23" s="37">
        <v>0</v>
      </c>
      <c r="CE23" s="37">
        <v>0</v>
      </c>
      <c r="CF23" s="37">
        <v>0</v>
      </c>
      <c r="CG23" s="37">
        <v>0</v>
      </c>
      <c r="CH23" s="37">
        <v>0</v>
      </c>
      <c r="CI23" s="37">
        <v>0</v>
      </c>
      <c r="CJ23" s="37">
        <v>0</v>
      </c>
      <c r="CK23" s="37">
        <v>0</v>
      </c>
      <c r="CL23" s="37">
        <v>0</v>
      </c>
      <c r="CM23" s="37">
        <v>0</v>
      </c>
      <c r="CN23" s="37">
        <v>0</v>
      </c>
      <c r="CO23" s="37">
        <v>0</v>
      </c>
      <c r="CP23" s="37">
        <v>0</v>
      </c>
      <c r="CQ23" s="37">
        <v>0</v>
      </c>
      <c r="CR23" s="37">
        <v>0</v>
      </c>
      <c r="CS23" s="37">
        <v>0</v>
      </c>
      <c r="CT23" s="37">
        <v>0</v>
      </c>
      <c r="CU23" s="37">
        <v>0</v>
      </c>
      <c r="CV23" s="37">
        <v>0</v>
      </c>
      <c r="CW23" s="37">
        <v>0</v>
      </c>
      <c r="CX23" s="37">
        <v>0</v>
      </c>
      <c r="CY23" s="37">
        <v>0</v>
      </c>
      <c r="CZ23" s="37">
        <v>0</v>
      </c>
      <c r="DA23" s="37">
        <v>0</v>
      </c>
      <c r="DB23" s="37">
        <v>0</v>
      </c>
      <c r="DC23" s="37">
        <v>0</v>
      </c>
      <c r="DE23" s="45">
        <f>COUNTBLANK(H23:DC23)</f>
        <v>0</v>
      </c>
      <c r="DF23" s="45">
        <f t="shared" si="17"/>
        <v>0</v>
      </c>
      <c r="DG23">
        <f t="shared" ref="DG23:DG32" si="20">IF(ISNUMBER(E23),E23*100,0)</f>
        <v>21</v>
      </c>
      <c r="DH23">
        <v>0</v>
      </c>
    </row>
    <row r="24" spans="1:112" ht="14.4">
      <c r="A24" s="123">
        <v>12</v>
      </c>
      <c r="B24" s="5" t="str">
        <f>$B$22&amp;"2."</f>
        <v>D.2.2.</v>
      </c>
      <c r="C24" s="163" t="s">
        <v>41</v>
      </c>
      <c r="D24" s="6"/>
      <c r="E24" s="191">
        <v>0.21</v>
      </c>
      <c r="F24" s="34">
        <f>H24+NPV(FD,I24:INDEX(I24:DC24,PAL))</f>
        <v>0</v>
      </c>
      <c r="G24" s="34">
        <f>SUMIF($H$5:$DC$5,"&lt;="&amp;PAL,$H24:$DC24)</f>
        <v>0</v>
      </c>
      <c r="H24" s="37">
        <v>0</v>
      </c>
      <c r="I24" s="37">
        <v>0</v>
      </c>
      <c r="J24" s="37">
        <v>0</v>
      </c>
      <c r="K24" s="37">
        <v>0</v>
      </c>
      <c r="L24" s="37">
        <v>0</v>
      </c>
      <c r="M24" s="37">
        <v>0</v>
      </c>
      <c r="N24" s="37">
        <v>0</v>
      </c>
      <c r="O24" s="37">
        <v>0</v>
      </c>
      <c r="P24" s="37">
        <v>0</v>
      </c>
      <c r="Q24" s="37">
        <v>0</v>
      </c>
      <c r="R24" s="37">
        <v>0</v>
      </c>
      <c r="S24" s="37">
        <v>0</v>
      </c>
      <c r="T24" s="37">
        <v>0</v>
      </c>
      <c r="U24" s="37">
        <v>0</v>
      </c>
      <c r="V24" s="37">
        <v>0</v>
      </c>
      <c r="W24" s="37">
        <v>0</v>
      </c>
      <c r="X24" s="37">
        <v>0</v>
      </c>
      <c r="Y24" s="37">
        <v>0</v>
      </c>
      <c r="Z24" s="37">
        <v>0</v>
      </c>
      <c r="AA24" s="37">
        <v>0</v>
      </c>
      <c r="AB24" s="37">
        <v>0</v>
      </c>
      <c r="AC24" s="37">
        <v>0</v>
      </c>
      <c r="AD24" s="37">
        <v>0</v>
      </c>
      <c r="AE24" s="37">
        <v>0</v>
      </c>
      <c r="AF24" s="37">
        <v>0</v>
      </c>
      <c r="AG24" s="37">
        <v>0</v>
      </c>
      <c r="AH24" s="37">
        <v>0</v>
      </c>
      <c r="AI24" s="37">
        <v>0</v>
      </c>
      <c r="AJ24" s="37">
        <v>0</v>
      </c>
      <c r="AK24" s="37">
        <v>0</v>
      </c>
      <c r="AL24" s="37">
        <v>0</v>
      </c>
      <c r="AM24" s="37">
        <v>0</v>
      </c>
      <c r="AN24" s="37">
        <v>0</v>
      </c>
      <c r="AO24" s="37">
        <v>0</v>
      </c>
      <c r="AP24" s="37">
        <v>0</v>
      </c>
      <c r="AQ24" s="37">
        <v>0</v>
      </c>
      <c r="AR24" s="37">
        <v>0</v>
      </c>
      <c r="AS24" s="37">
        <v>0</v>
      </c>
      <c r="AT24" s="37">
        <v>0</v>
      </c>
      <c r="AU24" s="37">
        <v>0</v>
      </c>
      <c r="AV24" s="37">
        <v>0</v>
      </c>
      <c r="AW24" s="37">
        <v>0</v>
      </c>
      <c r="AX24" s="37">
        <v>0</v>
      </c>
      <c r="AY24" s="37">
        <v>0</v>
      </c>
      <c r="AZ24" s="37">
        <v>0</v>
      </c>
      <c r="BA24" s="37">
        <v>0</v>
      </c>
      <c r="BB24" s="37">
        <v>0</v>
      </c>
      <c r="BC24" s="37">
        <v>0</v>
      </c>
      <c r="BD24" s="37">
        <v>0</v>
      </c>
      <c r="BE24" s="37">
        <v>0</v>
      </c>
      <c r="BF24" s="37">
        <v>0</v>
      </c>
      <c r="BG24" s="37">
        <v>0</v>
      </c>
      <c r="BH24" s="37">
        <v>0</v>
      </c>
      <c r="BI24" s="37">
        <v>0</v>
      </c>
      <c r="BJ24" s="37">
        <v>0</v>
      </c>
      <c r="BK24" s="37">
        <v>0</v>
      </c>
      <c r="BL24" s="37">
        <v>0</v>
      </c>
      <c r="BM24" s="37">
        <v>0</v>
      </c>
      <c r="BN24" s="37">
        <v>0</v>
      </c>
      <c r="BO24" s="37">
        <v>0</v>
      </c>
      <c r="BP24" s="37">
        <v>0</v>
      </c>
      <c r="BQ24" s="37">
        <v>0</v>
      </c>
      <c r="BR24" s="37">
        <v>0</v>
      </c>
      <c r="BS24" s="37">
        <v>0</v>
      </c>
      <c r="BT24" s="37">
        <v>0</v>
      </c>
      <c r="BU24" s="37">
        <v>0</v>
      </c>
      <c r="BV24" s="37">
        <v>0</v>
      </c>
      <c r="BW24" s="37">
        <v>0</v>
      </c>
      <c r="BX24" s="37">
        <v>0</v>
      </c>
      <c r="BY24" s="37">
        <v>0</v>
      </c>
      <c r="BZ24" s="37">
        <v>0</v>
      </c>
      <c r="CA24" s="37">
        <v>0</v>
      </c>
      <c r="CB24" s="37">
        <v>0</v>
      </c>
      <c r="CC24" s="37">
        <v>0</v>
      </c>
      <c r="CD24" s="37">
        <v>0</v>
      </c>
      <c r="CE24" s="37">
        <v>0</v>
      </c>
      <c r="CF24" s="37">
        <v>0</v>
      </c>
      <c r="CG24" s="37">
        <v>0</v>
      </c>
      <c r="CH24" s="37">
        <v>0</v>
      </c>
      <c r="CI24" s="37">
        <v>0</v>
      </c>
      <c r="CJ24" s="37">
        <v>0</v>
      </c>
      <c r="CK24" s="37">
        <v>0</v>
      </c>
      <c r="CL24" s="37">
        <v>0</v>
      </c>
      <c r="CM24" s="37">
        <v>0</v>
      </c>
      <c r="CN24" s="37">
        <v>0</v>
      </c>
      <c r="CO24" s="37">
        <v>0</v>
      </c>
      <c r="CP24" s="37">
        <v>0</v>
      </c>
      <c r="CQ24" s="37">
        <v>0</v>
      </c>
      <c r="CR24" s="37">
        <v>0</v>
      </c>
      <c r="CS24" s="37">
        <v>0</v>
      </c>
      <c r="CT24" s="37">
        <v>0</v>
      </c>
      <c r="CU24" s="37">
        <v>0</v>
      </c>
      <c r="CV24" s="37">
        <v>0</v>
      </c>
      <c r="CW24" s="37">
        <v>0</v>
      </c>
      <c r="CX24" s="37">
        <v>0</v>
      </c>
      <c r="CY24" s="37">
        <v>0</v>
      </c>
      <c r="CZ24" s="37">
        <v>0</v>
      </c>
      <c r="DA24" s="37">
        <v>0</v>
      </c>
      <c r="DB24" s="37">
        <v>0</v>
      </c>
      <c r="DC24" s="37">
        <v>0</v>
      </c>
      <c r="DE24" s="45">
        <f t="shared" ref="DE24:DE32" si="21">COUNTBLANK(H24:DC24)</f>
        <v>0</v>
      </c>
      <c r="DF24" s="45">
        <f t="shared" si="17"/>
        <v>0</v>
      </c>
      <c r="DG24">
        <f t="shared" si="20"/>
        <v>21</v>
      </c>
      <c r="DH24">
        <v>0</v>
      </c>
    </row>
    <row r="25" spans="1:112" ht="14.4">
      <c r="A25" s="123">
        <v>13</v>
      </c>
      <c r="B25" s="5" t="str">
        <f>$B$22&amp;"3."</f>
        <v>D.2.3.</v>
      </c>
      <c r="C25" s="163" t="s">
        <v>41</v>
      </c>
      <c r="D25" s="6"/>
      <c r="E25" s="191">
        <v>0.21</v>
      </c>
      <c r="F25" s="34">
        <f>H25+NPV(FD,I25:INDEX(I25:DC25,PAL))</f>
        <v>0</v>
      </c>
      <c r="G25" s="34">
        <f>SUMIF($H$5:$DC$5,"&lt;="&amp;PAL,$H25:$DC25)</f>
        <v>0</v>
      </c>
      <c r="H25" s="37">
        <v>0</v>
      </c>
      <c r="I25" s="37">
        <v>0</v>
      </c>
      <c r="J25" s="37">
        <v>0</v>
      </c>
      <c r="K25" s="37">
        <v>0</v>
      </c>
      <c r="L25" s="37">
        <v>0</v>
      </c>
      <c r="M25" s="37">
        <v>0</v>
      </c>
      <c r="N25" s="37">
        <v>0</v>
      </c>
      <c r="O25" s="37">
        <v>0</v>
      </c>
      <c r="P25" s="37">
        <v>0</v>
      </c>
      <c r="Q25" s="37">
        <v>0</v>
      </c>
      <c r="R25" s="37">
        <v>0</v>
      </c>
      <c r="S25" s="37">
        <v>0</v>
      </c>
      <c r="T25" s="37">
        <v>0</v>
      </c>
      <c r="U25" s="37">
        <v>0</v>
      </c>
      <c r="V25" s="37">
        <v>0</v>
      </c>
      <c r="W25" s="37">
        <v>0</v>
      </c>
      <c r="X25" s="37">
        <v>0</v>
      </c>
      <c r="Y25" s="37">
        <v>0</v>
      </c>
      <c r="Z25" s="37">
        <v>0</v>
      </c>
      <c r="AA25" s="37">
        <v>0</v>
      </c>
      <c r="AB25" s="37">
        <v>0</v>
      </c>
      <c r="AC25" s="37">
        <v>0</v>
      </c>
      <c r="AD25" s="37">
        <v>0</v>
      </c>
      <c r="AE25" s="37">
        <v>0</v>
      </c>
      <c r="AF25" s="37">
        <v>0</v>
      </c>
      <c r="AG25" s="37">
        <v>0</v>
      </c>
      <c r="AH25" s="37">
        <v>0</v>
      </c>
      <c r="AI25" s="37">
        <v>0</v>
      </c>
      <c r="AJ25" s="37">
        <v>0</v>
      </c>
      <c r="AK25" s="37">
        <v>0</v>
      </c>
      <c r="AL25" s="37">
        <v>0</v>
      </c>
      <c r="AM25" s="37">
        <v>0</v>
      </c>
      <c r="AN25" s="37">
        <v>0</v>
      </c>
      <c r="AO25" s="37">
        <v>0</v>
      </c>
      <c r="AP25" s="37">
        <v>0</v>
      </c>
      <c r="AQ25" s="37">
        <v>0</v>
      </c>
      <c r="AR25" s="37">
        <v>0</v>
      </c>
      <c r="AS25" s="37">
        <v>0</v>
      </c>
      <c r="AT25" s="37">
        <v>0</v>
      </c>
      <c r="AU25" s="37">
        <v>0</v>
      </c>
      <c r="AV25" s="37">
        <v>0</v>
      </c>
      <c r="AW25" s="37">
        <v>0</v>
      </c>
      <c r="AX25" s="37">
        <v>0</v>
      </c>
      <c r="AY25" s="37">
        <v>0</v>
      </c>
      <c r="AZ25" s="37">
        <v>0</v>
      </c>
      <c r="BA25" s="37">
        <v>0</v>
      </c>
      <c r="BB25" s="37">
        <v>0</v>
      </c>
      <c r="BC25" s="37">
        <v>0</v>
      </c>
      <c r="BD25" s="37">
        <v>0</v>
      </c>
      <c r="BE25" s="37">
        <v>0</v>
      </c>
      <c r="BF25" s="37">
        <v>0</v>
      </c>
      <c r="BG25" s="37">
        <v>0</v>
      </c>
      <c r="BH25" s="37">
        <v>0</v>
      </c>
      <c r="BI25" s="37">
        <v>0</v>
      </c>
      <c r="BJ25" s="37">
        <v>0</v>
      </c>
      <c r="BK25" s="37">
        <v>0</v>
      </c>
      <c r="BL25" s="37">
        <v>0</v>
      </c>
      <c r="BM25" s="37">
        <v>0</v>
      </c>
      <c r="BN25" s="37">
        <v>0</v>
      </c>
      <c r="BO25" s="37">
        <v>0</v>
      </c>
      <c r="BP25" s="37">
        <v>0</v>
      </c>
      <c r="BQ25" s="37">
        <v>0</v>
      </c>
      <c r="BR25" s="37">
        <v>0</v>
      </c>
      <c r="BS25" s="37">
        <v>0</v>
      </c>
      <c r="BT25" s="37">
        <v>0</v>
      </c>
      <c r="BU25" s="37">
        <v>0</v>
      </c>
      <c r="BV25" s="37">
        <v>0</v>
      </c>
      <c r="BW25" s="37">
        <v>0</v>
      </c>
      <c r="BX25" s="37">
        <v>0</v>
      </c>
      <c r="BY25" s="37">
        <v>0</v>
      </c>
      <c r="BZ25" s="37">
        <v>0</v>
      </c>
      <c r="CA25" s="37">
        <v>0</v>
      </c>
      <c r="CB25" s="37">
        <v>0</v>
      </c>
      <c r="CC25" s="37">
        <v>0</v>
      </c>
      <c r="CD25" s="37">
        <v>0</v>
      </c>
      <c r="CE25" s="37">
        <v>0</v>
      </c>
      <c r="CF25" s="37">
        <v>0</v>
      </c>
      <c r="CG25" s="37">
        <v>0</v>
      </c>
      <c r="CH25" s="37">
        <v>0</v>
      </c>
      <c r="CI25" s="37">
        <v>0</v>
      </c>
      <c r="CJ25" s="37">
        <v>0</v>
      </c>
      <c r="CK25" s="37">
        <v>0</v>
      </c>
      <c r="CL25" s="37">
        <v>0</v>
      </c>
      <c r="CM25" s="37">
        <v>0</v>
      </c>
      <c r="CN25" s="37">
        <v>0</v>
      </c>
      <c r="CO25" s="37">
        <v>0</v>
      </c>
      <c r="CP25" s="37">
        <v>0</v>
      </c>
      <c r="CQ25" s="37">
        <v>0</v>
      </c>
      <c r="CR25" s="37">
        <v>0</v>
      </c>
      <c r="CS25" s="37">
        <v>0</v>
      </c>
      <c r="CT25" s="37">
        <v>0</v>
      </c>
      <c r="CU25" s="37">
        <v>0</v>
      </c>
      <c r="CV25" s="37">
        <v>0</v>
      </c>
      <c r="CW25" s="37">
        <v>0</v>
      </c>
      <c r="CX25" s="37">
        <v>0</v>
      </c>
      <c r="CY25" s="37">
        <v>0</v>
      </c>
      <c r="CZ25" s="37">
        <v>0</v>
      </c>
      <c r="DA25" s="37">
        <v>0</v>
      </c>
      <c r="DB25" s="37">
        <v>0</v>
      </c>
      <c r="DC25" s="37">
        <v>0</v>
      </c>
      <c r="DE25" s="45">
        <f t="shared" si="21"/>
        <v>0</v>
      </c>
      <c r="DF25" s="45">
        <f t="shared" si="17"/>
        <v>0</v>
      </c>
      <c r="DG25">
        <f t="shared" si="20"/>
        <v>21</v>
      </c>
      <c r="DH25">
        <v>0</v>
      </c>
    </row>
    <row r="26" spans="1:112" ht="14.4">
      <c r="A26" s="123">
        <v>14</v>
      </c>
      <c r="B26" s="5" t="str">
        <f>$B$22&amp;"4."</f>
        <v>D.2.4.</v>
      </c>
      <c r="C26" s="163" t="s">
        <v>41</v>
      </c>
      <c r="D26" s="6"/>
      <c r="E26" s="191">
        <v>0.21</v>
      </c>
      <c r="F26" s="34">
        <f>H26+NPV(FD,I26:INDEX(I26:DC26,PAL))</f>
        <v>0</v>
      </c>
      <c r="G26" s="34">
        <f>SUMIF($H$5:$DC$5,"&lt;="&amp;PAL,$H26:$DC26)</f>
        <v>0</v>
      </c>
      <c r="H26" s="37">
        <v>0</v>
      </c>
      <c r="I26" s="37">
        <v>0</v>
      </c>
      <c r="J26" s="37">
        <v>0</v>
      </c>
      <c r="K26" s="37">
        <v>0</v>
      </c>
      <c r="L26" s="37">
        <v>0</v>
      </c>
      <c r="M26" s="37">
        <v>0</v>
      </c>
      <c r="N26" s="37">
        <v>0</v>
      </c>
      <c r="O26" s="37">
        <v>0</v>
      </c>
      <c r="P26" s="37">
        <v>0</v>
      </c>
      <c r="Q26" s="37">
        <v>0</v>
      </c>
      <c r="R26" s="37">
        <v>0</v>
      </c>
      <c r="S26" s="37">
        <v>0</v>
      </c>
      <c r="T26" s="37">
        <v>0</v>
      </c>
      <c r="U26" s="37">
        <v>0</v>
      </c>
      <c r="V26" s="37">
        <v>0</v>
      </c>
      <c r="W26" s="37">
        <v>0</v>
      </c>
      <c r="X26" s="37">
        <v>0</v>
      </c>
      <c r="Y26" s="37">
        <v>0</v>
      </c>
      <c r="Z26" s="37">
        <v>0</v>
      </c>
      <c r="AA26" s="37">
        <v>0</v>
      </c>
      <c r="AB26" s="37">
        <v>0</v>
      </c>
      <c r="AC26" s="37">
        <v>0</v>
      </c>
      <c r="AD26" s="37">
        <v>0</v>
      </c>
      <c r="AE26" s="37">
        <v>0</v>
      </c>
      <c r="AF26" s="37">
        <v>0</v>
      </c>
      <c r="AG26" s="37">
        <v>0</v>
      </c>
      <c r="AH26" s="37">
        <v>0</v>
      </c>
      <c r="AI26" s="37">
        <v>0</v>
      </c>
      <c r="AJ26" s="37">
        <v>0</v>
      </c>
      <c r="AK26" s="37">
        <v>0</v>
      </c>
      <c r="AL26" s="37">
        <v>0</v>
      </c>
      <c r="AM26" s="37">
        <v>0</v>
      </c>
      <c r="AN26" s="37">
        <v>0</v>
      </c>
      <c r="AO26" s="37">
        <v>0</v>
      </c>
      <c r="AP26" s="37">
        <v>0</v>
      </c>
      <c r="AQ26" s="37">
        <v>0</v>
      </c>
      <c r="AR26" s="37">
        <v>0</v>
      </c>
      <c r="AS26" s="37">
        <v>0</v>
      </c>
      <c r="AT26" s="37">
        <v>0</v>
      </c>
      <c r="AU26" s="37">
        <v>0</v>
      </c>
      <c r="AV26" s="37">
        <v>0</v>
      </c>
      <c r="AW26" s="37">
        <v>0</v>
      </c>
      <c r="AX26" s="37">
        <v>0</v>
      </c>
      <c r="AY26" s="37">
        <v>0</v>
      </c>
      <c r="AZ26" s="37">
        <v>0</v>
      </c>
      <c r="BA26" s="37">
        <v>0</v>
      </c>
      <c r="BB26" s="37">
        <v>0</v>
      </c>
      <c r="BC26" s="37">
        <v>0</v>
      </c>
      <c r="BD26" s="37">
        <v>0</v>
      </c>
      <c r="BE26" s="37">
        <v>0</v>
      </c>
      <c r="BF26" s="37">
        <v>0</v>
      </c>
      <c r="BG26" s="37">
        <v>0</v>
      </c>
      <c r="BH26" s="37">
        <v>0</v>
      </c>
      <c r="BI26" s="37">
        <v>0</v>
      </c>
      <c r="BJ26" s="37">
        <v>0</v>
      </c>
      <c r="BK26" s="37">
        <v>0</v>
      </c>
      <c r="BL26" s="37">
        <v>0</v>
      </c>
      <c r="BM26" s="37">
        <v>0</v>
      </c>
      <c r="BN26" s="37">
        <v>0</v>
      </c>
      <c r="BO26" s="37">
        <v>0</v>
      </c>
      <c r="BP26" s="37">
        <v>0</v>
      </c>
      <c r="BQ26" s="37">
        <v>0</v>
      </c>
      <c r="BR26" s="37">
        <v>0</v>
      </c>
      <c r="BS26" s="37">
        <v>0</v>
      </c>
      <c r="BT26" s="37">
        <v>0</v>
      </c>
      <c r="BU26" s="37">
        <v>0</v>
      </c>
      <c r="BV26" s="37">
        <v>0</v>
      </c>
      <c r="BW26" s="37">
        <v>0</v>
      </c>
      <c r="BX26" s="37">
        <v>0</v>
      </c>
      <c r="BY26" s="37">
        <v>0</v>
      </c>
      <c r="BZ26" s="37">
        <v>0</v>
      </c>
      <c r="CA26" s="37">
        <v>0</v>
      </c>
      <c r="CB26" s="37">
        <v>0</v>
      </c>
      <c r="CC26" s="37">
        <v>0</v>
      </c>
      <c r="CD26" s="37">
        <v>0</v>
      </c>
      <c r="CE26" s="37">
        <v>0</v>
      </c>
      <c r="CF26" s="37">
        <v>0</v>
      </c>
      <c r="CG26" s="37">
        <v>0</v>
      </c>
      <c r="CH26" s="37">
        <v>0</v>
      </c>
      <c r="CI26" s="37">
        <v>0</v>
      </c>
      <c r="CJ26" s="37">
        <v>0</v>
      </c>
      <c r="CK26" s="37">
        <v>0</v>
      </c>
      <c r="CL26" s="37">
        <v>0</v>
      </c>
      <c r="CM26" s="37">
        <v>0</v>
      </c>
      <c r="CN26" s="37">
        <v>0</v>
      </c>
      <c r="CO26" s="37">
        <v>0</v>
      </c>
      <c r="CP26" s="37">
        <v>0</v>
      </c>
      <c r="CQ26" s="37">
        <v>0</v>
      </c>
      <c r="CR26" s="37">
        <v>0</v>
      </c>
      <c r="CS26" s="37">
        <v>0</v>
      </c>
      <c r="CT26" s="37">
        <v>0</v>
      </c>
      <c r="CU26" s="37">
        <v>0</v>
      </c>
      <c r="CV26" s="37">
        <v>0</v>
      </c>
      <c r="CW26" s="37">
        <v>0</v>
      </c>
      <c r="CX26" s="37">
        <v>0</v>
      </c>
      <c r="CY26" s="37">
        <v>0</v>
      </c>
      <c r="CZ26" s="37">
        <v>0</v>
      </c>
      <c r="DA26" s="37">
        <v>0</v>
      </c>
      <c r="DB26" s="37">
        <v>0</v>
      </c>
      <c r="DC26" s="37">
        <v>0</v>
      </c>
      <c r="DE26" s="45">
        <f t="shared" si="21"/>
        <v>0</v>
      </c>
      <c r="DF26" s="45">
        <f t="shared" si="17"/>
        <v>0</v>
      </c>
      <c r="DG26">
        <f t="shared" si="20"/>
        <v>21</v>
      </c>
      <c r="DH26">
        <v>0</v>
      </c>
    </row>
    <row r="27" spans="1:112" ht="14.4">
      <c r="A27" s="123">
        <v>15</v>
      </c>
      <c r="B27" s="5" t="str">
        <f>$B$22&amp;"5."</f>
        <v>D.2.5.</v>
      </c>
      <c r="C27" s="163" t="s">
        <v>41</v>
      </c>
      <c r="D27" s="6"/>
      <c r="E27" s="191">
        <v>0.21</v>
      </c>
      <c r="F27" s="34">
        <f>H27+NPV(FD,I27:INDEX(I27:DC27,PAL))</f>
        <v>0</v>
      </c>
      <c r="G27" s="34">
        <f>SUMIF($H$5:$DC$5,"&lt;="&amp;PAL,$H27:$DC27)</f>
        <v>0</v>
      </c>
      <c r="H27" s="37">
        <v>0</v>
      </c>
      <c r="I27" s="37">
        <v>0</v>
      </c>
      <c r="J27" s="37">
        <v>0</v>
      </c>
      <c r="K27" s="37">
        <v>0</v>
      </c>
      <c r="L27" s="37">
        <v>0</v>
      </c>
      <c r="M27" s="37">
        <v>0</v>
      </c>
      <c r="N27" s="37">
        <v>0</v>
      </c>
      <c r="O27" s="37">
        <v>0</v>
      </c>
      <c r="P27" s="37">
        <v>0</v>
      </c>
      <c r="Q27" s="37">
        <v>0</v>
      </c>
      <c r="R27" s="37">
        <v>0</v>
      </c>
      <c r="S27" s="37">
        <v>0</v>
      </c>
      <c r="T27" s="37">
        <v>0</v>
      </c>
      <c r="U27" s="37">
        <v>0</v>
      </c>
      <c r="V27" s="37">
        <v>0</v>
      </c>
      <c r="W27" s="37">
        <v>0</v>
      </c>
      <c r="X27" s="37">
        <v>0</v>
      </c>
      <c r="Y27" s="37">
        <v>0</v>
      </c>
      <c r="Z27" s="37">
        <v>0</v>
      </c>
      <c r="AA27" s="37">
        <v>0</v>
      </c>
      <c r="AB27" s="37">
        <v>0</v>
      </c>
      <c r="AC27" s="37">
        <v>0</v>
      </c>
      <c r="AD27" s="37">
        <v>0</v>
      </c>
      <c r="AE27" s="37">
        <v>0</v>
      </c>
      <c r="AF27" s="37">
        <v>0</v>
      </c>
      <c r="AG27" s="37">
        <v>0</v>
      </c>
      <c r="AH27" s="37">
        <v>0</v>
      </c>
      <c r="AI27" s="37">
        <v>0</v>
      </c>
      <c r="AJ27" s="37">
        <v>0</v>
      </c>
      <c r="AK27" s="37">
        <v>0</v>
      </c>
      <c r="AL27" s="37">
        <v>0</v>
      </c>
      <c r="AM27" s="37">
        <v>0</v>
      </c>
      <c r="AN27" s="37">
        <v>0</v>
      </c>
      <c r="AO27" s="37">
        <v>0</v>
      </c>
      <c r="AP27" s="37">
        <v>0</v>
      </c>
      <c r="AQ27" s="37">
        <v>0</v>
      </c>
      <c r="AR27" s="37">
        <v>0</v>
      </c>
      <c r="AS27" s="37">
        <v>0</v>
      </c>
      <c r="AT27" s="37">
        <v>0</v>
      </c>
      <c r="AU27" s="37">
        <v>0</v>
      </c>
      <c r="AV27" s="37">
        <v>0</v>
      </c>
      <c r="AW27" s="37">
        <v>0</v>
      </c>
      <c r="AX27" s="37">
        <v>0</v>
      </c>
      <c r="AY27" s="37">
        <v>0</v>
      </c>
      <c r="AZ27" s="37">
        <v>0</v>
      </c>
      <c r="BA27" s="37">
        <v>0</v>
      </c>
      <c r="BB27" s="37">
        <v>0</v>
      </c>
      <c r="BC27" s="37">
        <v>0</v>
      </c>
      <c r="BD27" s="37">
        <v>0</v>
      </c>
      <c r="BE27" s="37">
        <v>0</v>
      </c>
      <c r="BF27" s="37">
        <v>0</v>
      </c>
      <c r="BG27" s="37">
        <v>0</v>
      </c>
      <c r="BH27" s="37">
        <v>0</v>
      </c>
      <c r="BI27" s="37">
        <v>0</v>
      </c>
      <c r="BJ27" s="37">
        <v>0</v>
      </c>
      <c r="BK27" s="37">
        <v>0</v>
      </c>
      <c r="BL27" s="37">
        <v>0</v>
      </c>
      <c r="BM27" s="37">
        <v>0</v>
      </c>
      <c r="BN27" s="37">
        <v>0</v>
      </c>
      <c r="BO27" s="37">
        <v>0</v>
      </c>
      <c r="BP27" s="37">
        <v>0</v>
      </c>
      <c r="BQ27" s="37">
        <v>0</v>
      </c>
      <c r="BR27" s="37">
        <v>0</v>
      </c>
      <c r="BS27" s="37">
        <v>0</v>
      </c>
      <c r="BT27" s="37">
        <v>0</v>
      </c>
      <c r="BU27" s="37">
        <v>0</v>
      </c>
      <c r="BV27" s="37">
        <v>0</v>
      </c>
      <c r="BW27" s="37">
        <v>0</v>
      </c>
      <c r="BX27" s="37">
        <v>0</v>
      </c>
      <c r="BY27" s="37">
        <v>0</v>
      </c>
      <c r="BZ27" s="37">
        <v>0</v>
      </c>
      <c r="CA27" s="37">
        <v>0</v>
      </c>
      <c r="CB27" s="37">
        <v>0</v>
      </c>
      <c r="CC27" s="37">
        <v>0</v>
      </c>
      <c r="CD27" s="37">
        <v>0</v>
      </c>
      <c r="CE27" s="37">
        <v>0</v>
      </c>
      <c r="CF27" s="37">
        <v>0</v>
      </c>
      <c r="CG27" s="37">
        <v>0</v>
      </c>
      <c r="CH27" s="37">
        <v>0</v>
      </c>
      <c r="CI27" s="37">
        <v>0</v>
      </c>
      <c r="CJ27" s="37">
        <v>0</v>
      </c>
      <c r="CK27" s="37">
        <v>0</v>
      </c>
      <c r="CL27" s="37">
        <v>0</v>
      </c>
      <c r="CM27" s="37">
        <v>0</v>
      </c>
      <c r="CN27" s="37">
        <v>0</v>
      </c>
      <c r="CO27" s="37">
        <v>0</v>
      </c>
      <c r="CP27" s="37">
        <v>0</v>
      </c>
      <c r="CQ27" s="37">
        <v>0</v>
      </c>
      <c r="CR27" s="37">
        <v>0</v>
      </c>
      <c r="CS27" s="37">
        <v>0</v>
      </c>
      <c r="CT27" s="37">
        <v>0</v>
      </c>
      <c r="CU27" s="37">
        <v>0</v>
      </c>
      <c r="CV27" s="37">
        <v>0</v>
      </c>
      <c r="CW27" s="37">
        <v>0</v>
      </c>
      <c r="CX27" s="37">
        <v>0</v>
      </c>
      <c r="CY27" s="37">
        <v>0</v>
      </c>
      <c r="CZ27" s="37">
        <v>0</v>
      </c>
      <c r="DA27" s="37">
        <v>0</v>
      </c>
      <c r="DB27" s="37">
        <v>0</v>
      </c>
      <c r="DC27" s="37">
        <v>0</v>
      </c>
      <c r="DE27" s="45">
        <f t="shared" si="21"/>
        <v>0</v>
      </c>
      <c r="DF27" s="45">
        <f t="shared" si="17"/>
        <v>0</v>
      </c>
      <c r="DG27">
        <f t="shared" si="20"/>
        <v>21</v>
      </c>
      <c r="DH27">
        <v>0</v>
      </c>
    </row>
    <row r="28" spans="1:112" ht="14.4">
      <c r="A28" s="123">
        <v>16</v>
      </c>
      <c r="B28" s="5" t="str">
        <f>$B$22&amp;"6."</f>
        <v>D.2.6.</v>
      </c>
      <c r="C28" s="163" t="s">
        <v>41</v>
      </c>
      <c r="D28" s="6"/>
      <c r="E28" s="191">
        <v>0.21</v>
      </c>
      <c r="F28" s="34">
        <f>H28+NPV(FD,I28:INDEX(I28:DC28,PAL))</f>
        <v>0</v>
      </c>
      <c r="G28" s="34">
        <f>SUMIF($H$5:$DC$5,"&lt;="&amp;PAL,$H28:$DC28)</f>
        <v>0</v>
      </c>
      <c r="H28" s="37">
        <v>0</v>
      </c>
      <c r="I28" s="37">
        <v>0</v>
      </c>
      <c r="J28" s="37">
        <v>0</v>
      </c>
      <c r="K28" s="37">
        <v>0</v>
      </c>
      <c r="L28" s="37">
        <v>0</v>
      </c>
      <c r="M28" s="37">
        <v>0</v>
      </c>
      <c r="N28" s="37">
        <v>0</v>
      </c>
      <c r="O28" s="37">
        <v>0</v>
      </c>
      <c r="P28" s="37">
        <v>0</v>
      </c>
      <c r="Q28" s="37">
        <v>0</v>
      </c>
      <c r="R28" s="37">
        <v>0</v>
      </c>
      <c r="S28" s="37">
        <v>0</v>
      </c>
      <c r="T28" s="37">
        <v>0</v>
      </c>
      <c r="U28" s="37">
        <v>0</v>
      </c>
      <c r="V28" s="37">
        <v>0</v>
      </c>
      <c r="W28" s="37">
        <v>0</v>
      </c>
      <c r="X28" s="37">
        <v>0</v>
      </c>
      <c r="Y28" s="37">
        <v>0</v>
      </c>
      <c r="Z28" s="37">
        <v>0</v>
      </c>
      <c r="AA28" s="37">
        <v>0</v>
      </c>
      <c r="AB28" s="37">
        <v>0</v>
      </c>
      <c r="AC28" s="37">
        <v>0</v>
      </c>
      <c r="AD28" s="37">
        <v>0</v>
      </c>
      <c r="AE28" s="37">
        <v>0</v>
      </c>
      <c r="AF28" s="37">
        <v>0</v>
      </c>
      <c r="AG28" s="37">
        <v>0</v>
      </c>
      <c r="AH28" s="37">
        <v>0</v>
      </c>
      <c r="AI28" s="37">
        <v>0</v>
      </c>
      <c r="AJ28" s="37">
        <v>0</v>
      </c>
      <c r="AK28" s="37">
        <v>0</v>
      </c>
      <c r="AL28" s="37">
        <v>0</v>
      </c>
      <c r="AM28" s="37">
        <v>0</v>
      </c>
      <c r="AN28" s="37">
        <v>0</v>
      </c>
      <c r="AO28" s="37">
        <v>0</v>
      </c>
      <c r="AP28" s="37">
        <v>0</v>
      </c>
      <c r="AQ28" s="37">
        <v>0</v>
      </c>
      <c r="AR28" s="37">
        <v>0</v>
      </c>
      <c r="AS28" s="37">
        <v>0</v>
      </c>
      <c r="AT28" s="37">
        <v>0</v>
      </c>
      <c r="AU28" s="37">
        <v>0</v>
      </c>
      <c r="AV28" s="37">
        <v>0</v>
      </c>
      <c r="AW28" s="37">
        <v>0</v>
      </c>
      <c r="AX28" s="37">
        <v>0</v>
      </c>
      <c r="AY28" s="37">
        <v>0</v>
      </c>
      <c r="AZ28" s="37">
        <v>0</v>
      </c>
      <c r="BA28" s="37">
        <v>0</v>
      </c>
      <c r="BB28" s="37">
        <v>0</v>
      </c>
      <c r="BC28" s="37">
        <v>0</v>
      </c>
      <c r="BD28" s="37">
        <v>0</v>
      </c>
      <c r="BE28" s="37">
        <v>0</v>
      </c>
      <c r="BF28" s="37">
        <v>0</v>
      </c>
      <c r="BG28" s="37">
        <v>0</v>
      </c>
      <c r="BH28" s="37">
        <v>0</v>
      </c>
      <c r="BI28" s="37">
        <v>0</v>
      </c>
      <c r="BJ28" s="37">
        <v>0</v>
      </c>
      <c r="BK28" s="37">
        <v>0</v>
      </c>
      <c r="BL28" s="37">
        <v>0</v>
      </c>
      <c r="BM28" s="37">
        <v>0</v>
      </c>
      <c r="BN28" s="37">
        <v>0</v>
      </c>
      <c r="BO28" s="37">
        <v>0</v>
      </c>
      <c r="BP28" s="37">
        <v>0</v>
      </c>
      <c r="BQ28" s="37">
        <v>0</v>
      </c>
      <c r="BR28" s="37">
        <v>0</v>
      </c>
      <c r="BS28" s="37">
        <v>0</v>
      </c>
      <c r="BT28" s="37">
        <v>0</v>
      </c>
      <c r="BU28" s="37">
        <v>0</v>
      </c>
      <c r="BV28" s="37">
        <v>0</v>
      </c>
      <c r="BW28" s="37">
        <v>0</v>
      </c>
      <c r="BX28" s="37">
        <v>0</v>
      </c>
      <c r="BY28" s="37">
        <v>0</v>
      </c>
      <c r="BZ28" s="37">
        <v>0</v>
      </c>
      <c r="CA28" s="37">
        <v>0</v>
      </c>
      <c r="CB28" s="37">
        <v>0</v>
      </c>
      <c r="CC28" s="37">
        <v>0</v>
      </c>
      <c r="CD28" s="37">
        <v>0</v>
      </c>
      <c r="CE28" s="37">
        <v>0</v>
      </c>
      <c r="CF28" s="37">
        <v>0</v>
      </c>
      <c r="CG28" s="37">
        <v>0</v>
      </c>
      <c r="CH28" s="37">
        <v>0</v>
      </c>
      <c r="CI28" s="37">
        <v>0</v>
      </c>
      <c r="CJ28" s="37">
        <v>0</v>
      </c>
      <c r="CK28" s="37">
        <v>0</v>
      </c>
      <c r="CL28" s="37">
        <v>0</v>
      </c>
      <c r="CM28" s="37">
        <v>0</v>
      </c>
      <c r="CN28" s="37">
        <v>0</v>
      </c>
      <c r="CO28" s="37">
        <v>0</v>
      </c>
      <c r="CP28" s="37">
        <v>0</v>
      </c>
      <c r="CQ28" s="37">
        <v>0</v>
      </c>
      <c r="CR28" s="37">
        <v>0</v>
      </c>
      <c r="CS28" s="37">
        <v>0</v>
      </c>
      <c r="CT28" s="37">
        <v>0</v>
      </c>
      <c r="CU28" s="37">
        <v>0</v>
      </c>
      <c r="CV28" s="37">
        <v>0</v>
      </c>
      <c r="CW28" s="37">
        <v>0</v>
      </c>
      <c r="CX28" s="37">
        <v>0</v>
      </c>
      <c r="CY28" s="37">
        <v>0</v>
      </c>
      <c r="CZ28" s="37">
        <v>0</v>
      </c>
      <c r="DA28" s="37">
        <v>0</v>
      </c>
      <c r="DB28" s="37">
        <v>0</v>
      </c>
      <c r="DC28" s="37">
        <v>0</v>
      </c>
      <c r="DE28" s="45">
        <f t="shared" si="21"/>
        <v>0</v>
      </c>
      <c r="DF28" s="45">
        <f t="shared" si="17"/>
        <v>0</v>
      </c>
      <c r="DG28">
        <f t="shared" si="20"/>
        <v>21</v>
      </c>
      <c r="DH28">
        <v>0</v>
      </c>
    </row>
    <row r="29" spans="1:112" ht="14.4">
      <c r="A29" s="123">
        <v>17</v>
      </c>
      <c r="B29" s="5" t="str">
        <f>$B$22&amp;"7."</f>
        <v>D.2.7.</v>
      </c>
      <c r="C29" s="163" t="s">
        <v>41</v>
      </c>
      <c r="D29" s="6"/>
      <c r="E29" s="191">
        <v>0.21</v>
      </c>
      <c r="F29" s="34">
        <f>H29+NPV(FD,I29:INDEX(I29:DC29,PAL))</f>
        <v>0</v>
      </c>
      <c r="G29" s="34">
        <f>SUMIF($H$5:$DC$5,"&lt;="&amp;PAL,$H29:$DC29)</f>
        <v>0</v>
      </c>
      <c r="H29" s="37">
        <v>0</v>
      </c>
      <c r="I29" s="37">
        <v>0</v>
      </c>
      <c r="J29" s="37">
        <v>0</v>
      </c>
      <c r="K29" s="37">
        <v>0</v>
      </c>
      <c r="L29" s="37">
        <v>0</v>
      </c>
      <c r="M29" s="37">
        <v>0</v>
      </c>
      <c r="N29" s="37">
        <v>0</v>
      </c>
      <c r="O29" s="37">
        <v>0</v>
      </c>
      <c r="P29" s="37">
        <v>0</v>
      </c>
      <c r="Q29" s="37">
        <v>0</v>
      </c>
      <c r="R29" s="37">
        <v>0</v>
      </c>
      <c r="S29" s="37">
        <v>0</v>
      </c>
      <c r="T29" s="37">
        <v>0</v>
      </c>
      <c r="U29" s="37">
        <v>0</v>
      </c>
      <c r="V29" s="37">
        <v>0</v>
      </c>
      <c r="W29" s="37">
        <v>0</v>
      </c>
      <c r="X29" s="37">
        <v>0</v>
      </c>
      <c r="Y29" s="37">
        <v>0</v>
      </c>
      <c r="Z29" s="37">
        <v>0</v>
      </c>
      <c r="AA29" s="37">
        <v>0</v>
      </c>
      <c r="AB29" s="37">
        <v>0</v>
      </c>
      <c r="AC29" s="37">
        <v>0</v>
      </c>
      <c r="AD29" s="37">
        <v>0</v>
      </c>
      <c r="AE29" s="37">
        <v>0</v>
      </c>
      <c r="AF29" s="37">
        <v>0</v>
      </c>
      <c r="AG29" s="37">
        <v>0</v>
      </c>
      <c r="AH29" s="37">
        <v>0</v>
      </c>
      <c r="AI29" s="37">
        <v>0</v>
      </c>
      <c r="AJ29" s="37">
        <v>0</v>
      </c>
      <c r="AK29" s="37">
        <v>0</v>
      </c>
      <c r="AL29" s="37">
        <v>0</v>
      </c>
      <c r="AM29" s="37">
        <v>0</v>
      </c>
      <c r="AN29" s="37">
        <v>0</v>
      </c>
      <c r="AO29" s="37">
        <v>0</v>
      </c>
      <c r="AP29" s="37">
        <v>0</v>
      </c>
      <c r="AQ29" s="37">
        <v>0</v>
      </c>
      <c r="AR29" s="37">
        <v>0</v>
      </c>
      <c r="AS29" s="37">
        <v>0</v>
      </c>
      <c r="AT29" s="37">
        <v>0</v>
      </c>
      <c r="AU29" s="37">
        <v>0</v>
      </c>
      <c r="AV29" s="37">
        <v>0</v>
      </c>
      <c r="AW29" s="37">
        <v>0</v>
      </c>
      <c r="AX29" s="37">
        <v>0</v>
      </c>
      <c r="AY29" s="37">
        <v>0</v>
      </c>
      <c r="AZ29" s="37">
        <v>0</v>
      </c>
      <c r="BA29" s="37">
        <v>0</v>
      </c>
      <c r="BB29" s="37">
        <v>0</v>
      </c>
      <c r="BC29" s="37">
        <v>0</v>
      </c>
      <c r="BD29" s="37">
        <v>0</v>
      </c>
      <c r="BE29" s="37">
        <v>0</v>
      </c>
      <c r="BF29" s="37">
        <v>0</v>
      </c>
      <c r="BG29" s="37">
        <v>0</v>
      </c>
      <c r="BH29" s="37">
        <v>0</v>
      </c>
      <c r="BI29" s="37">
        <v>0</v>
      </c>
      <c r="BJ29" s="37">
        <v>0</v>
      </c>
      <c r="BK29" s="37">
        <v>0</v>
      </c>
      <c r="BL29" s="37">
        <v>0</v>
      </c>
      <c r="BM29" s="37">
        <v>0</v>
      </c>
      <c r="BN29" s="37">
        <v>0</v>
      </c>
      <c r="BO29" s="37">
        <v>0</v>
      </c>
      <c r="BP29" s="37">
        <v>0</v>
      </c>
      <c r="BQ29" s="37">
        <v>0</v>
      </c>
      <c r="BR29" s="37">
        <v>0</v>
      </c>
      <c r="BS29" s="37">
        <v>0</v>
      </c>
      <c r="BT29" s="37">
        <v>0</v>
      </c>
      <c r="BU29" s="37">
        <v>0</v>
      </c>
      <c r="BV29" s="37">
        <v>0</v>
      </c>
      <c r="BW29" s="37">
        <v>0</v>
      </c>
      <c r="BX29" s="37">
        <v>0</v>
      </c>
      <c r="BY29" s="37">
        <v>0</v>
      </c>
      <c r="BZ29" s="37">
        <v>0</v>
      </c>
      <c r="CA29" s="37">
        <v>0</v>
      </c>
      <c r="CB29" s="37">
        <v>0</v>
      </c>
      <c r="CC29" s="37">
        <v>0</v>
      </c>
      <c r="CD29" s="37">
        <v>0</v>
      </c>
      <c r="CE29" s="37">
        <v>0</v>
      </c>
      <c r="CF29" s="37">
        <v>0</v>
      </c>
      <c r="CG29" s="37">
        <v>0</v>
      </c>
      <c r="CH29" s="37">
        <v>0</v>
      </c>
      <c r="CI29" s="37">
        <v>0</v>
      </c>
      <c r="CJ29" s="37">
        <v>0</v>
      </c>
      <c r="CK29" s="37">
        <v>0</v>
      </c>
      <c r="CL29" s="37">
        <v>0</v>
      </c>
      <c r="CM29" s="37">
        <v>0</v>
      </c>
      <c r="CN29" s="37">
        <v>0</v>
      </c>
      <c r="CO29" s="37">
        <v>0</v>
      </c>
      <c r="CP29" s="37">
        <v>0</v>
      </c>
      <c r="CQ29" s="37">
        <v>0</v>
      </c>
      <c r="CR29" s="37">
        <v>0</v>
      </c>
      <c r="CS29" s="37">
        <v>0</v>
      </c>
      <c r="CT29" s="37">
        <v>0</v>
      </c>
      <c r="CU29" s="37">
        <v>0</v>
      </c>
      <c r="CV29" s="37">
        <v>0</v>
      </c>
      <c r="CW29" s="37">
        <v>0</v>
      </c>
      <c r="CX29" s="37">
        <v>0</v>
      </c>
      <c r="CY29" s="37">
        <v>0</v>
      </c>
      <c r="CZ29" s="37">
        <v>0</v>
      </c>
      <c r="DA29" s="37">
        <v>0</v>
      </c>
      <c r="DB29" s="37">
        <v>0</v>
      </c>
      <c r="DC29" s="37">
        <v>0</v>
      </c>
      <c r="DE29" s="45">
        <f t="shared" si="21"/>
        <v>0</v>
      </c>
      <c r="DF29" s="45">
        <f t="shared" si="17"/>
        <v>0</v>
      </c>
      <c r="DG29">
        <f t="shared" si="20"/>
        <v>21</v>
      </c>
      <c r="DH29">
        <v>0</v>
      </c>
    </row>
    <row r="30" spans="1:112" ht="14.4">
      <c r="A30" s="123">
        <v>18</v>
      </c>
      <c r="B30" s="5" t="str">
        <f>$B$22&amp;"8."</f>
        <v>D.2.8.</v>
      </c>
      <c r="C30" s="163" t="s">
        <v>41</v>
      </c>
      <c r="D30" s="17"/>
      <c r="E30" s="191">
        <v>0.21</v>
      </c>
      <c r="F30" s="34">
        <f>H30+NPV(FD,I30:INDEX(I30:DC30,PAL))</f>
        <v>0</v>
      </c>
      <c r="G30" s="34">
        <f>SUMIF($H$5:$DC$5,"&lt;="&amp;PAL,$H30:$DC30)</f>
        <v>0</v>
      </c>
      <c r="H30" s="37">
        <v>0</v>
      </c>
      <c r="I30" s="37">
        <v>0</v>
      </c>
      <c r="J30" s="37">
        <v>0</v>
      </c>
      <c r="K30" s="37">
        <v>0</v>
      </c>
      <c r="L30" s="37">
        <v>0</v>
      </c>
      <c r="M30" s="37">
        <v>0</v>
      </c>
      <c r="N30" s="37">
        <v>0</v>
      </c>
      <c r="O30" s="37">
        <v>0</v>
      </c>
      <c r="P30" s="37">
        <v>0</v>
      </c>
      <c r="Q30" s="37">
        <v>0</v>
      </c>
      <c r="R30" s="37">
        <v>0</v>
      </c>
      <c r="S30" s="37">
        <v>0</v>
      </c>
      <c r="T30" s="37">
        <v>0</v>
      </c>
      <c r="U30" s="37">
        <v>0</v>
      </c>
      <c r="V30" s="37">
        <v>0</v>
      </c>
      <c r="W30" s="37">
        <v>0</v>
      </c>
      <c r="X30" s="37">
        <v>0</v>
      </c>
      <c r="Y30" s="37">
        <v>0</v>
      </c>
      <c r="Z30" s="37">
        <v>0</v>
      </c>
      <c r="AA30" s="37">
        <v>0</v>
      </c>
      <c r="AB30" s="37">
        <v>0</v>
      </c>
      <c r="AC30" s="37">
        <v>0</v>
      </c>
      <c r="AD30" s="37">
        <v>0</v>
      </c>
      <c r="AE30" s="37">
        <v>0</v>
      </c>
      <c r="AF30" s="37">
        <v>0</v>
      </c>
      <c r="AG30" s="37">
        <v>0</v>
      </c>
      <c r="AH30" s="37">
        <v>0</v>
      </c>
      <c r="AI30" s="37">
        <v>0</v>
      </c>
      <c r="AJ30" s="37">
        <v>0</v>
      </c>
      <c r="AK30" s="37">
        <v>0</v>
      </c>
      <c r="AL30" s="37">
        <v>0</v>
      </c>
      <c r="AM30" s="37">
        <v>0</v>
      </c>
      <c r="AN30" s="37">
        <v>0</v>
      </c>
      <c r="AO30" s="37">
        <v>0</v>
      </c>
      <c r="AP30" s="37">
        <v>0</v>
      </c>
      <c r="AQ30" s="37">
        <v>0</v>
      </c>
      <c r="AR30" s="37">
        <v>0</v>
      </c>
      <c r="AS30" s="37">
        <v>0</v>
      </c>
      <c r="AT30" s="37">
        <v>0</v>
      </c>
      <c r="AU30" s="37">
        <v>0</v>
      </c>
      <c r="AV30" s="37">
        <v>0</v>
      </c>
      <c r="AW30" s="37">
        <v>0</v>
      </c>
      <c r="AX30" s="37">
        <v>0</v>
      </c>
      <c r="AY30" s="37">
        <v>0</v>
      </c>
      <c r="AZ30" s="37">
        <v>0</v>
      </c>
      <c r="BA30" s="37">
        <v>0</v>
      </c>
      <c r="BB30" s="37">
        <v>0</v>
      </c>
      <c r="BC30" s="37">
        <v>0</v>
      </c>
      <c r="BD30" s="37">
        <v>0</v>
      </c>
      <c r="BE30" s="37">
        <v>0</v>
      </c>
      <c r="BF30" s="37">
        <v>0</v>
      </c>
      <c r="BG30" s="37">
        <v>0</v>
      </c>
      <c r="BH30" s="37">
        <v>0</v>
      </c>
      <c r="BI30" s="37">
        <v>0</v>
      </c>
      <c r="BJ30" s="37">
        <v>0</v>
      </c>
      <c r="BK30" s="37">
        <v>0</v>
      </c>
      <c r="BL30" s="37">
        <v>0</v>
      </c>
      <c r="BM30" s="37">
        <v>0</v>
      </c>
      <c r="BN30" s="37">
        <v>0</v>
      </c>
      <c r="BO30" s="37">
        <v>0</v>
      </c>
      <c r="BP30" s="37">
        <v>0</v>
      </c>
      <c r="BQ30" s="37">
        <v>0</v>
      </c>
      <c r="BR30" s="37">
        <v>0</v>
      </c>
      <c r="BS30" s="37">
        <v>0</v>
      </c>
      <c r="BT30" s="37">
        <v>0</v>
      </c>
      <c r="BU30" s="37">
        <v>0</v>
      </c>
      <c r="BV30" s="37">
        <v>0</v>
      </c>
      <c r="BW30" s="37">
        <v>0</v>
      </c>
      <c r="BX30" s="37">
        <v>0</v>
      </c>
      <c r="BY30" s="37">
        <v>0</v>
      </c>
      <c r="BZ30" s="37">
        <v>0</v>
      </c>
      <c r="CA30" s="37">
        <v>0</v>
      </c>
      <c r="CB30" s="37">
        <v>0</v>
      </c>
      <c r="CC30" s="37">
        <v>0</v>
      </c>
      <c r="CD30" s="37">
        <v>0</v>
      </c>
      <c r="CE30" s="37">
        <v>0</v>
      </c>
      <c r="CF30" s="37">
        <v>0</v>
      </c>
      <c r="CG30" s="37">
        <v>0</v>
      </c>
      <c r="CH30" s="37">
        <v>0</v>
      </c>
      <c r="CI30" s="37">
        <v>0</v>
      </c>
      <c r="CJ30" s="37">
        <v>0</v>
      </c>
      <c r="CK30" s="37">
        <v>0</v>
      </c>
      <c r="CL30" s="37">
        <v>0</v>
      </c>
      <c r="CM30" s="37">
        <v>0</v>
      </c>
      <c r="CN30" s="37">
        <v>0</v>
      </c>
      <c r="CO30" s="37">
        <v>0</v>
      </c>
      <c r="CP30" s="37">
        <v>0</v>
      </c>
      <c r="CQ30" s="37">
        <v>0</v>
      </c>
      <c r="CR30" s="37">
        <v>0</v>
      </c>
      <c r="CS30" s="37">
        <v>0</v>
      </c>
      <c r="CT30" s="37">
        <v>0</v>
      </c>
      <c r="CU30" s="37">
        <v>0</v>
      </c>
      <c r="CV30" s="37">
        <v>0</v>
      </c>
      <c r="CW30" s="37">
        <v>0</v>
      </c>
      <c r="CX30" s="37">
        <v>0</v>
      </c>
      <c r="CY30" s="37">
        <v>0</v>
      </c>
      <c r="CZ30" s="37">
        <v>0</v>
      </c>
      <c r="DA30" s="37">
        <v>0</v>
      </c>
      <c r="DB30" s="37">
        <v>0</v>
      </c>
      <c r="DC30" s="37">
        <v>0</v>
      </c>
      <c r="DE30" s="45">
        <f t="shared" si="21"/>
        <v>0</v>
      </c>
      <c r="DF30" s="45">
        <f t="shared" si="17"/>
        <v>0</v>
      </c>
      <c r="DG30">
        <f t="shared" si="20"/>
        <v>21</v>
      </c>
      <c r="DH30">
        <v>0</v>
      </c>
    </row>
    <row r="31" spans="1:112" ht="14.4">
      <c r="A31" s="123">
        <v>19</v>
      </c>
      <c r="B31" s="5" t="str">
        <f>$B$22&amp;"9."</f>
        <v>D.2.9.</v>
      </c>
      <c r="C31" s="17" t="s">
        <v>154</v>
      </c>
      <c r="D31" s="17"/>
      <c r="E31" s="191">
        <v>0.21</v>
      </c>
      <c r="F31" s="34">
        <f>H31+NPV(FD,I31:INDEX(I31:DC31,PAL))</f>
        <v>0</v>
      </c>
      <c r="G31" s="34">
        <f>SUMIF($H$5:$DC$5,"&lt;="&amp;PAL,$H31:$DC31)</f>
        <v>0</v>
      </c>
      <c r="H31" s="164">
        <v>0</v>
      </c>
      <c r="I31" s="164">
        <v>0</v>
      </c>
      <c r="J31" s="164">
        <v>0</v>
      </c>
      <c r="K31" s="164">
        <v>0</v>
      </c>
      <c r="L31" s="164">
        <v>0</v>
      </c>
      <c r="M31" s="164">
        <v>0</v>
      </c>
      <c r="N31" s="164">
        <v>0</v>
      </c>
      <c r="O31" s="164">
        <v>0</v>
      </c>
      <c r="P31" s="164">
        <v>0</v>
      </c>
      <c r="Q31" s="164">
        <v>0</v>
      </c>
      <c r="R31" s="164">
        <v>0</v>
      </c>
      <c r="S31" s="165">
        <v>0</v>
      </c>
      <c r="T31" s="165">
        <v>0</v>
      </c>
      <c r="U31" s="165">
        <v>0</v>
      </c>
      <c r="V31" s="165">
        <v>0</v>
      </c>
      <c r="W31" s="165">
        <v>0</v>
      </c>
      <c r="X31" s="165">
        <v>0</v>
      </c>
      <c r="Y31" s="165">
        <v>0</v>
      </c>
      <c r="Z31" s="165">
        <v>0</v>
      </c>
      <c r="AA31" s="165">
        <v>0</v>
      </c>
      <c r="AB31" s="165">
        <v>0</v>
      </c>
      <c r="AC31" s="165">
        <v>0</v>
      </c>
      <c r="AD31" s="165">
        <v>0</v>
      </c>
      <c r="AE31" s="165">
        <v>0</v>
      </c>
      <c r="AF31" s="165">
        <v>0</v>
      </c>
      <c r="AG31" s="165">
        <v>0</v>
      </c>
      <c r="AH31" s="165">
        <v>0</v>
      </c>
      <c r="AI31" s="165">
        <v>0</v>
      </c>
      <c r="AJ31" s="165">
        <v>0</v>
      </c>
      <c r="AK31" s="165">
        <v>0</v>
      </c>
      <c r="AL31" s="165">
        <v>0</v>
      </c>
      <c r="AM31" s="165">
        <v>0</v>
      </c>
      <c r="AN31" s="165">
        <v>0</v>
      </c>
      <c r="AO31" s="165">
        <v>0</v>
      </c>
      <c r="AP31" s="165">
        <v>0</v>
      </c>
      <c r="AQ31" s="165">
        <v>0</v>
      </c>
      <c r="AR31" s="165">
        <v>0</v>
      </c>
      <c r="AS31" s="165">
        <v>0</v>
      </c>
      <c r="AT31" s="165">
        <v>0</v>
      </c>
      <c r="AU31" s="165">
        <v>0</v>
      </c>
      <c r="AV31" s="165">
        <v>0</v>
      </c>
      <c r="AW31" s="165">
        <v>0</v>
      </c>
      <c r="AX31" s="165">
        <v>0</v>
      </c>
      <c r="AY31" s="165">
        <v>0</v>
      </c>
      <c r="AZ31" s="165">
        <v>0</v>
      </c>
      <c r="BA31" s="165">
        <v>0</v>
      </c>
      <c r="BB31" s="165">
        <v>0</v>
      </c>
      <c r="BC31" s="165">
        <v>0</v>
      </c>
      <c r="BD31" s="165">
        <v>0</v>
      </c>
      <c r="BE31" s="165">
        <v>0</v>
      </c>
      <c r="BF31" s="165">
        <v>0</v>
      </c>
      <c r="BG31" s="165">
        <v>0</v>
      </c>
      <c r="BH31" s="165">
        <v>0</v>
      </c>
      <c r="BI31" s="165">
        <v>0</v>
      </c>
      <c r="BJ31" s="165">
        <v>0</v>
      </c>
      <c r="BK31" s="165">
        <v>0</v>
      </c>
      <c r="BL31" s="165">
        <v>0</v>
      </c>
      <c r="BM31" s="165">
        <v>0</v>
      </c>
      <c r="BN31" s="165">
        <v>0</v>
      </c>
      <c r="BO31" s="165">
        <v>0</v>
      </c>
      <c r="BP31" s="165">
        <v>0</v>
      </c>
      <c r="BQ31" s="165">
        <v>0</v>
      </c>
      <c r="BR31" s="165">
        <v>0</v>
      </c>
      <c r="BS31" s="165">
        <v>0</v>
      </c>
      <c r="BT31" s="165">
        <v>0</v>
      </c>
      <c r="BU31" s="165">
        <v>0</v>
      </c>
      <c r="BV31" s="165">
        <v>0</v>
      </c>
      <c r="BW31" s="165">
        <v>0</v>
      </c>
      <c r="BX31" s="165">
        <v>0</v>
      </c>
      <c r="BY31" s="165">
        <v>0</v>
      </c>
      <c r="BZ31" s="165">
        <v>0</v>
      </c>
      <c r="CA31" s="165">
        <v>0</v>
      </c>
      <c r="CB31" s="165">
        <v>0</v>
      </c>
      <c r="CC31" s="165">
        <v>0</v>
      </c>
      <c r="CD31" s="165">
        <v>0</v>
      </c>
      <c r="CE31" s="165">
        <v>0</v>
      </c>
      <c r="CF31" s="165">
        <v>0</v>
      </c>
      <c r="CG31" s="165">
        <v>0</v>
      </c>
      <c r="CH31" s="165">
        <v>0</v>
      </c>
      <c r="CI31" s="165">
        <v>0</v>
      </c>
      <c r="CJ31" s="165">
        <v>0</v>
      </c>
      <c r="CK31" s="165">
        <v>0</v>
      </c>
      <c r="CL31" s="165">
        <v>0</v>
      </c>
      <c r="CM31" s="165">
        <v>0</v>
      </c>
      <c r="CN31" s="165">
        <v>0</v>
      </c>
      <c r="CO31" s="165">
        <v>0</v>
      </c>
      <c r="CP31" s="165">
        <v>0</v>
      </c>
      <c r="CQ31" s="165">
        <v>0</v>
      </c>
      <c r="CR31" s="165">
        <v>0</v>
      </c>
      <c r="CS31" s="165">
        <v>0</v>
      </c>
      <c r="CT31" s="165">
        <v>0</v>
      </c>
      <c r="CU31" s="165">
        <v>0</v>
      </c>
      <c r="CV31" s="165">
        <v>0</v>
      </c>
      <c r="CW31" s="165">
        <v>0</v>
      </c>
      <c r="CX31" s="165">
        <v>0</v>
      </c>
      <c r="CY31" s="165">
        <v>0</v>
      </c>
      <c r="CZ31" s="165">
        <v>0</v>
      </c>
      <c r="DA31" s="165">
        <v>0</v>
      </c>
      <c r="DB31" s="165">
        <v>0</v>
      </c>
      <c r="DC31" s="165">
        <v>0</v>
      </c>
      <c r="DE31" s="45">
        <f t="shared" si="21"/>
        <v>0</v>
      </c>
      <c r="DF31" s="45">
        <f t="shared" si="17"/>
        <v>0</v>
      </c>
      <c r="DG31">
        <f t="shared" si="20"/>
        <v>21</v>
      </c>
      <c r="DH31">
        <v>0</v>
      </c>
    </row>
    <row r="32" spans="1:112" ht="14.4">
      <c r="A32" s="123">
        <v>20</v>
      </c>
      <c r="B32" s="5" t="str">
        <f>$B$22&amp;"L."</f>
        <v>D.2.L.</v>
      </c>
      <c r="C32" s="17" t="s">
        <v>15</v>
      </c>
      <c r="D32" s="17"/>
      <c r="E32" s="191">
        <v>0.21</v>
      </c>
      <c r="F32" s="34">
        <f>H32+NPV(FD,I32:INDEX(I32:DC32,PAL))</f>
        <v>0</v>
      </c>
      <c r="G32" s="34">
        <f>SUMIF($H$5:$DC$5,"&lt;="&amp;PAL,$H32:$DC32)</f>
        <v>0</v>
      </c>
      <c r="H32" s="164">
        <v>0</v>
      </c>
      <c r="I32" s="164">
        <v>0</v>
      </c>
      <c r="J32" s="164">
        <v>0</v>
      </c>
      <c r="K32" s="164">
        <v>0</v>
      </c>
      <c r="L32" s="164">
        <v>0</v>
      </c>
      <c r="M32" s="164">
        <v>0</v>
      </c>
      <c r="N32" s="164">
        <v>0</v>
      </c>
      <c r="O32" s="164">
        <v>0</v>
      </c>
      <c r="P32" s="164">
        <v>0</v>
      </c>
      <c r="Q32" s="164">
        <v>0</v>
      </c>
      <c r="R32" s="164">
        <v>0</v>
      </c>
      <c r="S32" s="164">
        <v>0</v>
      </c>
      <c r="T32" s="164">
        <v>0</v>
      </c>
      <c r="U32" s="164">
        <v>0</v>
      </c>
      <c r="V32" s="164">
        <v>0</v>
      </c>
      <c r="W32" s="164">
        <v>0</v>
      </c>
      <c r="X32" s="164">
        <v>0</v>
      </c>
      <c r="Y32" s="164">
        <v>0</v>
      </c>
      <c r="Z32" s="164">
        <v>0</v>
      </c>
      <c r="AA32" s="164">
        <v>0</v>
      </c>
      <c r="AB32" s="164">
        <v>0</v>
      </c>
      <c r="AC32" s="164">
        <v>0</v>
      </c>
      <c r="AD32" s="164">
        <v>0</v>
      </c>
      <c r="AE32" s="164">
        <v>0</v>
      </c>
      <c r="AF32" s="164">
        <v>0</v>
      </c>
      <c r="AG32" s="164">
        <v>0</v>
      </c>
      <c r="AH32" s="164">
        <v>0</v>
      </c>
      <c r="AI32" s="164">
        <v>0</v>
      </c>
      <c r="AJ32" s="164">
        <v>0</v>
      </c>
      <c r="AK32" s="164">
        <v>0</v>
      </c>
      <c r="AL32" s="164">
        <v>0</v>
      </c>
      <c r="AM32" s="164">
        <v>0</v>
      </c>
      <c r="AN32" s="164">
        <v>0</v>
      </c>
      <c r="AO32" s="164">
        <v>0</v>
      </c>
      <c r="AP32" s="164">
        <v>0</v>
      </c>
      <c r="AQ32" s="165">
        <v>0</v>
      </c>
      <c r="AR32" s="164">
        <v>0</v>
      </c>
      <c r="AS32" s="164">
        <v>0</v>
      </c>
      <c r="AT32" s="164">
        <v>0</v>
      </c>
      <c r="AU32" s="164">
        <v>0</v>
      </c>
      <c r="AV32" s="164">
        <v>0</v>
      </c>
      <c r="AW32" s="164">
        <v>0</v>
      </c>
      <c r="AX32" s="164">
        <v>0</v>
      </c>
      <c r="AY32" s="164">
        <v>0</v>
      </c>
      <c r="AZ32" s="164">
        <v>0</v>
      </c>
      <c r="BA32" s="164">
        <v>0</v>
      </c>
      <c r="BB32" s="164">
        <v>0</v>
      </c>
      <c r="BC32" s="164">
        <v>0</v>
      </c>
      <c r="BD32" s="164">
        <v>0</v>
      </c>
      <c r="BE32" s="164">
        <v>0</v>
      </c>
      <c r="BF32" s="164">
        <v>0</v>
      </c>
      <c r="BG32" s="164">
        <v>0</v>
      </c>
      <c r="BH32" s="164">
        <v>0</v>
      </c>
      <c r="BI32" s="164">
        <v>0</v>
      </c>
      <c r="BJ32" s="164">
        <v>0</v>
      </c>
      <c r="BK32" s="164">
        <v>0</v>
      </c>
      <c r="BL32" s="164">
        <v>0</v>
      </c>
      <c r="BM32" s="164">
        <v>0</v>
      </c>
      <c r="BN32" s="164">
        <v>0</v>
      </c>
      <c r="BO32" s="164">
        <v>0</v>
      </c>
      <c r="BP32" s="164">
        <v>0</v>
      </c>
      <c r="BQ32" s="164">
        <v>0</v>
      </c>
      <c r="BR32" s="164">
        <v>0</v>
      </c>
      <c r="BS32" s="164">
        <v>0</v>
      </c>
      <c r="BT32" s="164">
        <v>0</v>
      </c>
      <c r="BU32" s="164">
        <v>0</v>
      </c>
      <c r="BV32" s="164">
        <v>0</v>
      </c>
      <c r="BW32" s="164">
        <v>0</v>
      </c>
      <c r="BX32" s="164">
        <v>0</v>
      </c>
      <c r="BY32" s="164">
        <v>0</v>
      </c>
      <c r="BZ32" s="164">
        <v>0</v>
      </c>
      <c r="CA32" s="164">
        <v>0</v>
      </c>
      <c r="CB32" s="164">
        <v>0</v>
      </c>
      <c r="CC32" s="164">
        <v>0</v>
      </c>
      <c r="CD32" s="164">
        <v>0</v>
      </c>
      <c r="CE32" s="164">
        <v>0</v>
      </c>
      <c r="CF32" s="164">
        <v>0</v>
      </c>
      <c r="CG32" s="164">
        <v>0</v>
      </c>
      <c r="CH32" s="164">
        <v>0</v>
      </c>
      <c r="CI32" s="164">
        <v>0</v>
      </c>
      <c r="CJ32" s="164">
        <v>0</v>
      </c>
      <c r="CK32" s="164">
        <v>0</v>
      </c>
      <c r="CL32" s="164">
        <v>0</v>
      </c>
      <c r="CM32" s="164">
        <v>0</v>
      </c>
      <c r="CN32" s="164">
        <v>0</v>
      </c>
      <c r="CO32" s="164">
        <v>0</v>
      </c>
      <c r="CP32" s="164">
        <v>0</v>
      </c>
      <c r="CQ32" s="164">
        <v>0</v>
      </c>
      <c r="CR32" s="164">
        <v>0</v>
      </c>
      <c r="CS32" s="164">
        <v>0</v>
      </c>
      <c r="CT32" s="164">
        <v>0</v>
      </c>
      <c r="CU32" s="164">
        <v>0</v>
      </c>
      <c r="CV32" s="164">
        <v>0</v>
      </c>
      <c r="CW32" s="164">
        <v>0</v>
      </c>
      <c r="CX32" s="164">
        <v>0</v>
      </c>
      <c r="CY32" s="164">
        <v>0</v>
      </c>
      <c r="CZ32" s="164">
        <v>0</v>
      </c>
      <c r="DA32" s="164">
        <v>0</v>
      </c>
      <c r="DB32" s="164">
        <v>0</v>
      </c>
      <c r="DC32" s="165">
        <v>0</v>
      </c>
      <c r="DE32" s="45">
        <f t="shared" si="21"/>
        <v>0</v>
      </c>
      <c r="DF32" s="45">
        <f t="shared" si="17"/>
        <v>0</v>
      </c>
      <c r="DG32">
        <f t="shared" si="20"/>
        <v>21</v>
      </c>
      <c r="DH32">
        <f>DG32/(100+DG32)</f>
        <v>0.17355371900826447</v>
      </c>
    </row>
    <row r="33" spans="1:112" ht="14.4">
      <c r="A33" s="123">
        <v>21</v>
      </c>
      <c r="B33" s="36" t="s">
        <v>22</v>
      </c>
      <c r="C33" s="15" t="s">
        <v>1</v>
      </c>
      <c r="D33" s="3"/>
      <c r="E33" s="3"/>
      <c r="F33" s="11">
        <f>SUM(F34:F41)+F42</f>
        <v>0</v>
      </c>
      <c r="G33" s="34">
        <f>SUMIF($H$5:$DC$5,"&lt;="&amp;PAL,$H33:$DC33)</f>
        <v>0</v>
      </c>
      <c r="H33" s="11">
        <f>SUM(H34:H41)+H42</f>
        <v>0</v>
      </c>
      <c r="I33" s="11">
        <f t="shared" ref="I33:BT33" si="22">SUM(I34:I41)+I42</f>
        <v>0</v>
      </c>
      <c r="J33" s="11">
        <f t="shared" si="22"/>
        <v>0</v>
      </c>
      <c r="K33" s="11">
        <f t="shared" si="22"/>
        <v>0</v>
      </c>
      <c r="L33" s="11">
        <f t="shared" si="22"/>
        <v>0</v>
      </c>
      <c r="M33" s="11">
        <f t="shared" si="22"/>
        <v>0</v>
      </c>
      <c r="N33" s="11">
        <f t="shared" si="22"/>
        <v>0</v>
      </c>
      <c r="O33" s="11">
        <f t="shared" si="22"/>
        <v>0</v>
      </c>
      <c r="P33" s="11">
        <f t="shared" si="22"/>
        <v>0</v>
      </c>
      <c r="Q33" s="11">
        <f t="shared" si="22"/>
        <v>0</v>
      </c>
      <c r="R33" s="11">
        <f t="shared" si="22"/>
        <v>0</v>
      </c>
      <c r="S33" s="11">
        <f t="shared" si="22"/>
        <v>0</v>
      </c>
      <c r="T33" s="11">
        <f t="shared" si="22"/>
        <v>0</v>
      </c>
      <c r="U33" s="11">
        <f t="shared" si="22"/>
        <v>0</v>
      </c>
      <c r="V33" s="11">
        <f t="shared" si="22"/>
        <v>0</v>
      </c>
      <c r="W33" s="11">
        <f t="shared" si="22"/>
        <v>0</v>
      </c>
      <c r="X33" s="11">
        <f t="shared" si="22"/>
        <v>0</v>
      </c>
      <c r="Y33" s="11">
        <f t="shared" si="22"/>
        <v>0</v>
      </c>
      <c r="Z33" s="11">
        <f t="shared" si="22"/>
        <v>0</v>
      </c>
      <c r="AA33" s="11">
        <f t="shared" si="22"/>
        <v>0</v>
      </c>
      <c r="AB33" s="11">
        <f t="shared" si="22"/>
        <v>0</v>
      </c>
      <c r="AC33" s="11">
        <f t="shared" si="22"/>
        <v>0</v>
      </c>
      <c r="AD33" s="11">
        <f t="shared" si="22"/>
        <v>0</v>
      </c>
      <c r="AE33" s="11">
        <f t="shared" si="22"/>
        <v>0</v>
      </c>
      <c r="AF33" s="11">
        <f t="shared" si="22"/>
        <v>0</v>
      </c>
      <c r="AG33" s="11">
        <f t="shared" si="22"/>
        <v>0</v>
      </c>
      <c r="AH33" s="11">
        <f t="shared" si="22"/>
        <v>0</v>
      </c>
      <c r="AI33" s="11">
        <f t="shared" si="22"/>
        <v>0</v>
      </c>
      <c r="AJ33" s="11">
        <f t="shared" si="22"/>
        <v>0</v>
      </c>
      <c r="AK33" s="11">
        <f t="shared" si="22"/>
        <v>0</v>
      </c>
      <c r="AL33" s="11">
        <f t="shared" si="22"/>
        <v>0</v>
      </c>
      <c r="AM33" s="11">
        <f t="shared" si="22"/>
        <v>0</v>
      </c>
      <c r="AN33" s="11">
        <f t="shared" si="22"/>
        <v>0</v>
      </c>
      <c r="AO33" s="11">
        <f t="shared" si="22"/>
        <v>0</v>
      </c>
      <c r="AP33" s="11">
        <f t="shared" si="22"/>
        <v>0</v>
      </c>
      <c r="AQ33" s="11">
        <f t="shared" si="22"/>
        <v>0</v>
      </c>
      <c r="AR33" s="11">
        <f t="shared" si="22"/>
        <v>0</v>
      </c>
      <c r="AS33" s="11">
        <f t="shared" si="22"/>
        <v>0</v>
      </c>
      <c r="AT33" s="11">
        <f t="shared" si="22"/>
        <v>0</v>
      </c>
      <c r="AU33" s="11">
        <f t="shared" si="22"/>
        <v>0</v>
      </c>
      <c r="AV33" s="11">
        <f t="shared" si="22"/>
        <v>0</v>
      </c>
      <c r="AW33" s="11">
        <f t="shared" si="22"/>
        <v>0</v>
      </c>
      <c r="AX33" s="11">
        <f t="shared" si="22"/>
        <v>0</v>
      </c>
      <c r="AY33" s="11">
        <f t="shared" si="22"/>
        <v>0</v>
      </c>
      <c r="AZ33" s="11">
        <f t="shared" si="22"/>
        <v>0</v>
      </c>
      <c r="BA33" s="11">
        <f t="shared" si="22"/>
        <v>0</v>
      </c>
      <c r="BB33" s="11">
        <f t="shared" si="22"/>
        <v>0</v>
      </c>
      <c r="BC33" s="11">
        <f t="shared" si="22"/>
        <v>0</v>
      </c>
      <c r="BD33" s="11">
        <f t="shared" si="22"/>
        <v>0</v>
      </c>
      <c r="BE33" s="11">
        <f t="shared" si="22"/>
        <v>0</v>
      </c>
      <c r="BF33" s="11">
        <f t="shared" si="22"/>
        <v>0</v>
      </c>
      <c r="BG33" s="11">
        <f t="shared" si="22"/>
        <v>0</v>
      </c>
      <c r="BH33" s="11">
        <f t="shared" si="22"/>
        <v>0</v>
      </c>
      <c r="BI33" s="11">
        <f t="shared" si="22"/>
        <v>0</v>
      </c>
      <c r="BJ33" s="11">
        <f t="shared" si="22"/>
        <v>0</v>
      </c>
      <c r="BK33" s="11">
        <f t="shared" si="22"/>
        <v>0</v>
      </c>
      <c r="BL33" s="11">
        <f t="shared" si="22"/>
        <v>0</v>
      </c>
      <c r="BM33" s="11">
        <f t="shared" si="22"/>
        <v>0</v>
      </c>
      <c r="BN33" s="11">
        <f t="shared" si="22"/>
        <v>0</v>
      </c>
      <c r="BO33" s="11">
        <f t="shared" si="22"/>
        <v>0</v>
      </c>
      <c r="BP33" s="11">
        <f t="shared" si="22"/>
        <v>0</v>
      </c>
      <c r="BQ33" s="11">
        <f t="shared" si="22"/>
        <v>0</v>
      </c>
      <c r="BR33" s="11">
        <f t="shared" si="22"/>
        <v>0</v>
      </c>
      <c r="BS33" s="11">
        <f t="shared" si="22"/>
        <v>0</v>
      </c>
      <c r="BT33" s="11">
        <f t="shared" si="22"/>
        <v>0</v>
      </c>
      <c r="BU33" s="11">
        <f t="shared" ref="BU33:DC33" si="23">SUM(BU34:BU41)+BU42</f>
        <v>0</v>
      </c>
      <c r="BV33" s="11">
        <f t="shared" si="23"/>
        <v>0</v>
      </c>
      <c r="BW33" s="11">
        <f t="shared" si="23"/>
        <v>0</v>
      </c>
      <c r="BX33" s="11">
        <f t="shared" si="23"/>
        <v>0</v>
      </c>
      <c r="BY33" s="11">
        <f t="shared" si="23"/>
        <v>0</v>
      </c>
      <c r="BZ33" s="11">
        <f t="shared" si="23"/>
        <v>0</v>
      </c>
      <c r="CA33" s="11">
        <f t="shared" si="23"/>
        <v>0</v>
      </c>
      <c r="CB33" s="11">
        <f t="shared" si="23"/>
        <v>0</v>
      </c>
      <c r="CC33" s="11">
        <f t="shared" si="23"/>
        <v>0</v>
      </c>
      <c r="CD33" s="11">
        <f t="shared" si="23"/>
        <v>0</v>
      </c>
      <c r="CE33" s="11">
        <f t="shared" si="23"/>
        <v>0</v>
      </c>
      <c r="CF33" s="11">
        <f t="shared" si="23"/>
        <v>0</v>
      </c>
      <c r="CG33" s="11">
        <f t="shared" si="23"/>
        <v>0</v>
      </c>
      <c r="CH33" s="11">
        <f t="shared" si="23"/>
        <v>0</v>
      </c>
      <c r="CI33" s="11">
        <f t="shared" si="23"/>
        <v>0</v>
      </c>
      <c r="CJ33" s="11">
        <f t="shared" si="23"/>
        <v>0</v>
      </c>
      <c r="CK33" s="11">
        <f t="shared" si="23"/>
        <v>0</v>
      </c>
      <c r="CL33" s="11">
        <f t="shared" si="23"/>
        <v>0</v>
      </c>
      <c r="CM33" s="11">
        <f t="shared" si="23"/>
        <v>0</v>
      </c>
      <c r="CN33" s="11">
        <f t="shared" si="23"/>
        <v>0</v>
      </c>
      <c r="CO33" s="11">
        <f t="shared" si="23"/>
        <v>0</v>
      </c>
      <c r="CP33" s="11">
        <f t="shared" si="23"/>
        <v>0</v>
      </c>
      <c r="CQ33" s="11">
        <f t="shared" si="23"/>
        <v>0</v>
      </c>
      <c r="CR33" s="11">
        <f t="shared" si="23"/>
        <v>0</v>
      </c>
      <c r="CS33" s="11">
        <f t="shared" si="23"/>
        <v>0</v>
      </c>
      <c r="CT33" s="11">
        <f t="shared" si="23"/>
        <v>0</v>
      </c>
      <c r="CU33" s="11">
        <f t="shared" si="23"/>
        <v>0</v>
      </c>
      <c r="CV33" s="11">
        <f t="shared" si="23"/>
        <v>0</v>
      </c>
      <c r="CW33" s="11">
        <f t="shared" si="23"/>
        <v>0</v>
      </c>
      <c r="CX33" s="11">
        <f t="shared" si="23"/>
        <v>0</v>
      </c>
      <c r="CY33" s="11">
        <f t="shared" si="23"/>
        <v>0</v>
      </c>
      <c r="CZ33" s="11">
        <f t="shared" si="23"/>
        <v>0</v>
      </c>
      <c r="DA33" s="11">
        <f t="shared" si="23"/>
        <v>0</v>
      </c>
      <c r="DB33" s="11">
        <f t="shared" si="23"/>
        <v>0</v>
      </c>
      <c r="DC33" s="11">
        <f t="shared" si="23"/>
        <v>0</v>
      </c>
      <c r="DF33" s="45">
        <f t="shared" si="17"/>
        <v>0</v>
      </c>
    </row>
    <row r="34" spans="1:112" ht="14.4">
      <c r="A34" s="123">
        <v>22</v>
      </c>
      <c r="B34" s="5" t="str">
        <f>$B$33&amp;"1."</f>
        <v>D.3.1.</v>
      </c>
      <c r="C34" s="163" t="s">
        <v>41</v>
      </c>
      <c r="D34" s="6"/>
      <c r="E34" s="191">
        <v>0.21</v>
      </c>
      <c r="F34" s="34">
        <f>H34+NPV(FD,I34:INDEX(I34:DC34,PAL))</f>
        <v>0</v>
      </c>
      <c r="G34" s="34">
        <f>SUMIF($H$5:$DC$5,"&lt;="&amp;PAL,$H34:$DC34)</f>
        <v>0</v>
      </c>
      <c r="H34" s="37">
        <v>0</v>
      </c>
      <c r="I34" s="37">
        <v>0</v>
      </c>
      <c r="J34" s="37">
        <v>0</v>
      </c>
      <c r="K34" s="37">
        <v>0</v>
      </c>
      <c r="L34" s="37">
        <v>0</v>
      </c>
      <c r="M34" s="37">
        <v>0</v>
      </c>
      <c r="N34" s="37">
        <v>0</v>
      </c>
      <c r="O34" s="37">
        <v>0</v>
      </c>
      <c r="P34" s="37">
        <v>0</v>
      </c>
      <c r="Q34" s="37">
        <v>0</v>
      </c>
      <c r="R34" s="37">
        <v>0</v>
      </c>
      <c r="S34" s="37">
        <v>0</v>
      </c>
      <c r="T34" s="37">
        <v>0</v>
      </c>
      <c r="U34" s="37">
        <v>0</v>
      </c>
      <c r="V34" s="37">
        <v>0</v>
      </c>
      <c r="W34" s="37">
        <v>0</v>
      </c>
      <c r="X34" s="37">
        <v>0</v>
      </c>
      <c r="Y34" s="37">
        <v>0</v>
      </c>
      <c r="Z34" s="37">
        <v>0</v>
      </c>
      <c r="AA34" s="37">
        <v>0</v>
      </c>
      <c r="AB34" s="37">
        <v>0</v>
      </c>
      <c r="AC34" s="37">
        <v>0</v>
      </c>
      <c r="AD34" s="37">
        <v>0</v>
      </c>
      <c r="AE34" s="37">
        <v>0</v>
      </c>
      <c r="AF34" s="37">
        <v>0</v>
      </c>
      <c r="AG34" s="37">
        <v>0</v>
      </c>
      <c r="AH34" s="37">
        <v>0</v>
      </c>
      <c r="AI34" s="37">
        <v>0</v>
      </c>
      <c r="AJ34" s="37">
        <v>0</v>
      </c>
      <c r="AK34" s="37">
        <v>0</v>
      </c>
      <c r="AL34" s="37">
        <v>0</v>
      </c>
      <c r="AM34" s="37">
        <v>0</v>
      </c>
      <c r="AN34" s="37">
        <v>0</v>
      </c>
      <c r="AO34" s="37">
        <v>0</v>
      </c>
      <c r="AP34" s="37">
        <v>0</v>
      </c>
      <c r="AQ34" s="37">
        <v>0</v>
      </c>
      <c r="AR34" s="37">
        <v>0</v>
      </c>
      <c r="AS34" s="37">
        <v>0</v>
      </c>
      <c r="AT34" s="37">
        <v>0</v>
      </c>
      <c r="AU34" s="37">
        <v>0</v>
      </c>
      <c r="AV34" s="37">
        <v>0</v>
      </c>
      <c r="AW34" s="37">
        <v>0</v>
      </c>
      <c r="AX34" s="37">
        <v>0</v>
      </c>
      <c r="AY34" s="37">
        <v>0</v>
      </c>
      <c r="AZ34" s="37">
        <v>0</v>
      </c>
      <c r="BA34" s="37">
        <v>0</v>
      </c>
      <c r="BB34" s="37">
        <v>0</v>
      </c>
      <c r="BC34" s="37">
        <v>0</v>
      </c>
      <c r="BD34" s="37">
        <v>0</v>
      </c>
      <c r="BE34" s="37">
        <v>0</v>
      </c>
      <c r="BF34" s="37">
        <v>0</v>
      </c>
      <c r="BG34" s="37">
        <v>0</v>
      </c>
      <c r="BH34" s="37">
        <v>0</v>
      </c>
      <c r="BI34" s="37">
        <v>0</v>
      </c>
      <c r="BJ34" s="37">
        <v>0</v>
      </c>
      <c r="BK34" s="37">
        <v>0</v>
      </c>
      <c r="BL34" s="37">
        <v>0</v>
      </c>
      <c r="BM34" s="37">
        <v>0</v>
      </c>
      <c r="BN34" s="37">
        <v>0</v>
      </c>
      <c r="BO34" s="37">
        <v>0</v>
      </c>
      <c r="BP34" s="37">
        <v>0</v>
      </c>
      <c r="BQ34" s="37">
        <v>0</v>
      </c>
      <c r="BR34" s="37">
        <v>0</v>
      </c>
      <c r="BS34" s="37">
        <v>0</v>
      </c>
      <c r="BT34" s="37">
        <v>0</v>
      </c>
      <c r="BU34" s="37">
        <v>0</v>
      </c>
      <c r="BV34" s="37">
        <v>0</v>
      </c>
      <c r="BW34" s="37">
        <v>0</v>
      </c>
      <c r="BX34" s="37">
        <v>0</v>
      </c>
      <c r="BY34" s="37">
        <v>0</v>
      </c>
      <c r="BZ34" s="37">
        <v>0</v>
      </c>
      <c r="CA34" s="37">
        <v>0</v>
      </c>
      <c r="CB34" s="37">
        <v>0</v>
      </c>
      <c r="CC34" s="37">
        <v>0</v>
      </c>
      <c r="CD34" s="37">
        <v>0</v>
      </c>
      <c r="CE34" s="37">
        <v>0</v>
      </c>
      <c r="CF34" s="37">
        <v>0</v>
      </c>
      <c r="CG34" s="37">
        <v>0</v>
      </c>
      <c r="CH34" s="37">
        <v>0</v>
      </c>
      <c r="CI34" s="37">
        <v>0</v>
      </c>
      <c r="CJ34" s="37">
        <v>0</v>
      </c>
      <c r="CK34" s="37">
        <v>0</v>
      </c>
      <c r="CL34" s="37">
        <v>0</v>
      </c>
      <c r="CM34" s="37">
        <v>0</v>
      </c>
      <c r="CN34" s="37">
        <v>0</v>
      </c>
      <c r="CO34" s="37">
        <v>0</v>
      </c>
      <c r="CP34" s="37">
        <v>0</v>
      </c>
      <c r="CQ34" s="37">
        <v>0</v>
      </c>
      <c r="CR34" s="37">
        <v>0</v>
      </c>
      <c r="CS34" s="37">
        <v>0</v>
      </c>
      <c r="CT34" s="37">
        <v>0</v>
      </c>
      <c r="CU34" s="37">
        <v>0</v>
      </c>
      <c r="CV34" s="37">
        <v>0</v>
      </c>
      <c r="CW34" s="37">
        <v>0</v>
      </c>
      <c r="CX34" s="37">
        <v>0</v>
      </c>
      <c r="CY34" s="37">
        <v>0</v>
      </c>
      <c r="CZ34" s="37">
        <v>0</v>
      </c>
      <c r="DA34" s="37">
        <v>0</v>
      </c>
      <c r="DB34" s="37">
        <v>0</v>
      </c>
      <c r="DC34" s="37">
        <v>0</v>
      </c>
      <c r="DE34" s="45">
        <f>COUNTBLANK(H34:DC34)</f>
        <v>0</v>
      </c>
      <c r="DF34" s="45">
        <f t="shared" si="17"/>
        <v>0</v>
      </c>
      <c r="DG34">
        <f t="shared" ref="DG34:DG43" si="24">IF(ISNUMBER(E34),E34*100,0)</f>
        <v>21</v>
      </c>
      <c r="DH34">
        <v>0</v>
      </c>
    </row>
    <row r="35" spans="1:112" ht="14.4">
      <c r="A35" s="123">
        <v>23</v>
      </c>
      <c r="B35" s="5" t="str">
        <f>$B$33&amp;"2."</f>
        <v>D.3.2.</v>
      </c>
      <c r="C35" s="163" t="s">
        <v>41</v>
      </c>
      <c r="D35" s="6"/>
      <c r="E35" s="191">
        <v>0.21</v>
      </c>
      <c r="F35" s="34">
        <f>H35+NPV(FD,I35:INDEX(I35:DC35,PAL))</f>
        <v>0</v>
      </c>
      <c r="G35" s="34">
        <f>SUMIF($H$5:$DC$5,"&lt;="&amp;PAL,$H35:$DC35)</f>
        <v>0</v>
      </c>
      <c r="H35" s="37">
        <v>0</v>
      </c>
      <c r="I35" s="37">
        <v>0</v>
      </c>
      <c r="J35" s="37">
        <v>0</v>
      </c>
      <c r="K35" s="37">
        <v>0</v>
      </c>
      <c r="L35" s="37">
        <v>0</v>
      </c>
      <c r="M35" s="37">
        <v>0</v>
      </c>
      <c r="N35" s="37">
        <v>0</v>
      </c>
      <c r="O35" s="37">
        <v>0</v>
      </c>
      <c r="P35" s="37">
        <v>0</v>
      </c>
      <c r="Q35" s="37">
        <v>0</v>
      </c>
      <c r="R35" s="37">
        <v>0</v>
      </c>
      <c r="S35" s="37">
        <v>0</v>
      </c>
      <c r="T35" s="37">
        <v>0</v>
      </c>
      <c r="U35" s="37">
        <v>0</v>
      </c>
      <c r="V35" s="37">
        <v>0</v>
      </c>
      <c r="W35" s="37">
        <v>0</v>
      </c>
      <c r="X35" s="37">
        <v>0</v>
      </c>
      <c r="Y35" s="37">
        <v>0</v>
      </c>
      <c r="Z35" s="37">
        <v>0</v>
      </c>
      <c r="AA35" s="37">
        <v>0</v>
      </c>
      <c r="AB35" s="37">
        <v>0</v>
      </c>
      <c r="AC35" s="37">
        <v>0</v>
      </c>
      <c r="AD35" s="37">
        <v>0</v>
      </c>
      <c r="AE35" s="37">
        <v>0</v>
      </c>
      <c r="AF35" s="37">
        <v>0</v>
      </c>
      <c r="AG35" s="37">
        <v>0</v>
      </c>
      <c r="AH35" s="37">
        <v>0</v>
      </c>
      <c r="AI35" s="37">
        <v>0</v>
      </c>
      <c r="AJ35" s="37">
        <v>0</v>
      </c>
      <c r="AK35" s="37">
        <v>0</v>
      </c>
      <c r="AL35" s="37">
        <v>0</v>
      </c>
      <c r="AM35" s="37">
        <v>0</v>
      </c>
      <c r="AN35" s="37">
        <v>0</v>
      </c>
      <c r="AO35" s="37">
        <v>0</v>
      </c>
      <c r="AP35" s="37">
        <v>0</v>
      </c>
      <c r="AQ35" s="37">
        <v>0</v>
      </c>
      <c r="AR35" s="37">
        <v>0</v>
      </c>
      <c r="AS35" s="37">
        <v>0</v>
      </c>
      <c r="AT35" s="37">
        <v>0</v>
      </c>
      <c r="AU35" s="37">
        <v>0</v>
      </c>
      <c r="AV35" s="37">
        <v>0</v>
      </c>
      <c r="AW35" s="37">
        <v>0</v>
      </c>
      <c r="AX35" s="37">
        <v>0</v>
      </c>
      <c r="AY35" s="37">
        <v>0</v>
      </c>
      <c r="AZ35" s="37">
        <v>0</v>
      </c>
      <c r="BA35" s="37">
        <v>0</v>
      </c>
      <c r="BB35" s="37">
        <v>0</v>
      </c>
      <c r="BC35" s="37">
        <v>0</v>
      </c>
      <c r="BD35" s="37">
        <v>0</v>
      </c>
      <c r="BE35" s="37">
        <v>0</v>
      </c>
      <c r="BF35" s="37">
        <v>0</v>
      </c>
      <c r="BG35" s="37">
        <v>0</v>
      </c>
      <c r="BH35" s="37">
        <v>0</v>
      </c>
      <c r="BI35" s="37">
        <v>0</v>
      </c>
      <c r="BJ35" s="37">
        <v>0</v>
      </c>
      <c r="BK35" s="37">
        <v>0</v>
      </c>
      <c r="BL35" s="37">
        <v>0</v>
      </c>
      <c r="BM35" s="37">
        <v>0</v>
      </c>
      <c r="BN35" s="37">
        <v>0</v>
      </c>
      <c r="BO35" s="37">
        <v>0</v>
      </c>
      <c r="BP35" s="37">
        <v>0</v>
      </c>
      <c r="BQ35" s="37">
        <v>0</v>
      </c>
      <c r="BR35" s="37">
        <v>0</v>
      </c>
      <c r="BS35" s="37">
        <v>0</v>
      </c>
      <c r="BT35" s="37">
        <v>0</v>
      </c>
      <c r="BU35" s="37">
        <v>0</v>
      </c>
      <c r="BV35" s="37">
        <v>0</v>
      </c>
      <c r="BW35" s="37">
        <v>0</v>
      </c>
      <c r="BX35" s="37">
        <v>0</v>
      </c>
      <c r="BY35" s="37">
        <v>0</v>
      </c>
      <c r="BZ35" s="37">
        <v>0</v>
      </c>
      <c r="CA35" s="37">
        <v>0</v>
      </c>
      <c r="CB35" s="37">
        <v>0</v>
      </c>
      <c r="CC35" s="37">
        <v>0</v>
      </c>
      <c r="CD35" s="37">
        <v>0</v>
      </c>
      <c r="CE35" s="37">
        <v>0</v>
      </c>
      <c r="CF35" s="37">
        <v>0</v>
      </c>
      <c r="CG35" s="37">
        <v>0</v>
      </c>
      <c r="CH35" s="37">
        <v>0</v>
      </c>
      <c r="CI35" s="37">
        <v>0</v>
      </c>
      <c r="CJ35" s="37">
        <v>0</v>
      </c>
      <c r="CK35" s="37">
        <v>0</v>
      </c>
      <c r="CL35" s="37">
        <v>0</v>
      </c>
      <c r="CM35" s="37">
        <v>0</v>
      </c>
      <c r="CN35" s="37">
        <v>0</v>
      </c>
      <c r="CO35" s="37">
        <v>0</v>
      </c>
      <c r="CP35" s="37">
        <v>0</v>
      </c>
      <c r="CQ35" s="37">
        <v>0</v>
      </c>
      <c r="CR35" s="37">
        <v>0</v>
      </c>
      <c r="CS35" s="37">
        <v>0</v>
      </c>
      <c r="CT35" s="37">
        <v>0</v>
      </c>
      <c r="CU35" s="37">
        <v>0</v>
      </c>
      <c r="CV35" s="37">
        <v>0</v>
      </c>
      <c r="CW35" s="37">
        <v>0</v>
      </c>
      <c r="CX35" s="37">
        <v>0</v>
      </c>
      <c r="CY35" s="37">
        <v>0</v>
      </c>
      <c r="CZ35" s="37">
        <v>0</v>
      </c>
      <c r="DA35" s="37">
        <v>0</v>
      </c>
      <c r="DB35" s="37">
        <v>0</v>
      </c>
      <c r="DC35" s="37">
        <v>0</v>
      </c>
      <c r="DE35" s="45">
        <f t="shared" ref="DE35:DE43" si="25">COUNTBLANK(H35:DC35)</f>
        <v>0</v>
      </c>
      <c r="DF35" s="45">
        <f t="shared" si="17"/>
        <v>0</v>
      </c>
      <c r="DG35">
        <f t="shared" si="24"/>
        <v>21</v>
      </c>
      <c r="DH35">
        <v>0</v>
      </c>
    </row>
    <row r="36" spans="1:112" ht="14.4">
      <c r="A36" s="123">
        <v>24</v>
      </c>
      <c r="B36" s="5" t="str">
        <f>$B$33&amp;"3."</f>
        <v>D.3.3.</v>
      </c>
      <c r="C36" s="163" t="s">
        <v>41</v>
      </c>
      <c r="D36" s="6"/>
      <c r="E36" s="191">
        <v>0.21</v>
      </c>
      <c r="F36" s="34">
        <f>H36+NPV(FD,I36:INDEX(I36:DC36,PAL))</f>
        <v>0</v>
      </c>
      <c r="G36" s="34">
        <f>SUMIF($H$5:$DC$5,"&lt;="&amp;PAL,$H36:$DC36)</f>
        <v>0</v>
      </c>
      <c r="H36" s="37">
        <v>0</v>
      </c>
      <c r="I36" s="37">
        <v>0</v>
      </c>
      <c r="J36" s="37">
        <v>0</v>
      </c>
      <c r="K36" s="37">
        <v>0</v>
      </c>
      <c r="L36" s="37">
        <v>0</v>
      </c>
      <c r="M36" s="37">
        <v>0</v>
      </c>
      <c r="N36" s="37">
        <v>0</v>
      </c>
      <c r="O36" s="37">
        <v>0</v>
      </c>
      <c r="P36" s="37">
        <v>0</v>
      </c>
      <c r="Q36" s="37">
        <v>0</v>
      </c>
      <c r="R36" s="37">
        <v>0</v>
      </c>
      <c r="S36" s="37">
        <v>0</v>
      </c>
      <c r="T36" s="37">
        <v>0</v>
      </c>
      <c r="U36" s="37">
        <v>0</v>
      </c>
      <c r="V36" s="37">
        <v>0</v>
      </c>
      <c r="W36" s="37">
        <v>0</v>
      </c>
      <c r="X36" s="37">
        <v>0</v>
      </c>
      <c r="Y36" s="37">
        <v>0</v>
      </c>
      <c r="Z36" s="37">
        <v>0</v>
      </c>
      <c r="AA36" s="37">
        <v>0</v>
      </c>
      <c r="AB36" s="37">
        <v>0</v>
      </c>
      <c r="AC36" s="37">
        <v>0</v>
      </c>
      <c r="AD36" s="37">
        <v>0</v>
      </c>
      <c r="AE36" s="37">
        <v>0</v>
      </c>
      <c r="AF36" s="37">
        <v>0</v>
      </c>
      <c r="AG36" s="37">
        <v>0</v>
      </c>
      <c r="AH36" s="37">
        <v>0</v>
      </c>
      <c r="AI36" s="37">
        <v>0</v>
      </c>
      <c r="AJ36" s="37">
        <v>0</v>
      </c>
      <c r="AK36" s="37">
        <v>0</v>
      </c>
      <c r="AL36" s="37">
        <v>0</v>
      </c>
      <c r="AM36" s="37">
        <v>0</v>
      </c>
      <c r="AN36" s="37">
        <v>0</v>
      </c>
      <c r="AO36" s="37">
        <v>0</v>
      </c>
      <c r="AP36" s="37">
        <v>0</v>
      </c>
      <c r="AQ36" s="37">
        <v>0</v>
      </c>
      <c r="AR36" s="37">
        <v>0</v>
      </c>
      <c r="AS36" s="37">
        <v>0</v>
      </c>
      <c r="AT36" s="37">
        <v>0</v>
      </c>
      <c r="AU36" s="37">
        <v>0</v>
      </c>
      <c r="AV36" s="37">
        <v>0</v>
      </c>
      <c r="AW36" s="37">
        <v>0</v>
      </c>
      <c r="AX36" s="37">
        <v>0</v>
      </c>
      <c r="AY36" s="37">
        <v>0</v>
      </c>
      <c r="AZ36" s="37">
        <v>0</v>
      </c>
      <c r="BA36" s="37">
        <v>0</v>
      </c>
      <c r="BB36" s="37">
        <v>0</v>
      </c>
      <c r="BC36" s="37">
        <v>0</v>
      </c>
      <c r="BD36" s="37">
        <v>0</v>
      </c>
      <c r="BE36" s="37">
        <v>0</v>
      </c>
      <c r="BF36" s="37">
        <v>0</v>
      </c>
      <c r="BG36" s="37">
        <v>0</v>
      </c>
      <c r="BH36" s="37">
        <v>0</v>
      </c>
      <c r="BI36" s="37">
        <v>0</v>
      </c>
      <c r="BJ36" s="37">
        <v>0</v>
      </c>
      <c r="BK36" s="37">
        <v>0</v>
      </c>
      <c r="BL36" s="37">
        <v>0</v>
      </c>
      <c r="BM36" s="37">
        <v>0</v>
      </c>
      <c r="BN36" s="37">
        <v>0</v>
      </c>
      <c r="BO36" s="37">
        <v>0</v>
      </c>
      <c r="BP36" s="37">
        <v>0</v>
      </c>
      <c r="BQ36" s="37">
        <v>0</v>
      </c>
      <c r="BR36" s="37">
        <v>0</v>
      </c>
      <c r="BS36" s="37">
        <v>0</v>
      </c>
      <c r="BT36" s="37">
        <v>0</v>
      </c>
      <c r="BU36" s="37">
        <v>0</v>
      </c>
      <c r="BV36" s="37">
        <v>0</v>
      </c>
      <c r="BW36" s="37">
        <v>0</v>
      </c>
      <c r="BX36" s="37">
        <v>0</v>
      </c>
      <c r="BY36" s="37">
        <v>0</v>
      </c>
      <c r="BZ36" s="37">
        <v>0</v>
      </c>
      <c r="CA36" s="37">
        <v>0</v>
      </c>
      <c r="CB36" s="37">
        <v>0</v>
      </c>
      <c r="CC36" s="37">
        <v>0</v>
      </c>
      <c r="CD36" s="37">
        <v>0</v>
      </c>
      <c r="CE36" s="37">
        <v>0</v>
      </c>
      <c r="CF36" s="37">
        <v>0</v>
      </c>
      <c r="CG36" s="37">
        <v>0</v>
      </c>
      <c r="CH36" s="37">
        <v>0</v>
      </c>
      <c r="CI36" s="37">
        <v>0</v>
      </c>
      <c r="CJ36" s="37">
        <v>0</v>
      </c>
      <c r="CK36" s="37">
        <v>0</v>
      </c>
      <c r="CL36" s="37">
        <v>0</v>
      </c>
      <c r="CM36" s="37">
        <v>0</v>
      </c>
      <c r="CN36" s="37">
        <v>0</v>
      </c>
      <c r="CO36" s="37">
        <v>0</v>
      </c>
      <c r="CP36" s="37">
        <v>0</v>
      </c>
      <c r="CQ36" s="37">
        <v>0</v>
      </c>
      <c r="CR36" s="37">
        <v>0</v>
      </c>
      <c r="CS36" s="37">
        <v>0</v>
      </c>
      <c r="CT36" s="37">
        <v>0</v>
      </c>
      <c r="CU36" s="37">
        <v>0</v>
      </c>
      <c r="CV36" s="37">
        <v>0</v>
      </c>
      <c r="CW36" s="37">
        <v>0</v>
      </c>
      <c r="CX36" s="37">
        <v>0</v>
      </c>
      <c r="CY36" s="37">
        <v>0</v>
      </c>
      <c r="CZ36" s="37">
        <v>0</v>
      </c>
      <c r="DA36" s="37">
        <v>0</v>
      </c>
      <c r="DB36" s="37">
        <v>0</v>
      </c>
      <c r="DC36" s="37">
        <v>0</v>
      </c>
      <c r="DE36" s="45">
        <f t="shared" si="25"/>
        <v>0</v>
      </c>
      <c r="DF36" s="45">
        <f t="shared" si="17"/>
        <v>0</v>
      </c>
      <c r="DG36">
        <f t="shared" si="24"/>
        <v>21</v>
      </c>
      <c r="DH36">
        <v>0</v>
      </c>
    </row>
    <row r="37" spans="1:112" ht="14.4">
      <c r="A37" s="123">
        <v>25</v>
      </c>
      <c r="B37" s="5" t="str">
        <f>$B$33&amp;"4."</f>
        <v>D.3.4.</v>
      </c>
      <c r="C37" s="163" t="s">
        <v>41</v>
      </c>
      <c r="D37" s="6"/>
      <c r="E37" s="191">
        <v>0.21</v>
      </c>
      <c r="F37" s="34">
        <f>H37+NPV(FD,I37:INDEX(I37:DC37,PAL))</f>
        <v>0</v>
      </c>
      <c r="G37" s="34">
        <f>SUMIF($H$5:$DC$5,"&lt;="&amp;PAL,$H37:$DC37)</f>
        <v>0</v>
      </c>
      <c r="H37" s="37">
        <v>0</v>
      </c>
      <c r="I37" s="37">
        <v>0</v>
      </c>
      <c r="J37" s="37">
        <v>0</v>
      </c>
      <c r="K37" s="37">
        <v>0</v>
      </c>
      <c r="L37" s="37">
        <v>0</v>
      </c>
      <c r="M37" s="37">
        <v>0</v>
      </c>
      <c r="N37" s="37">
        <v>0</v>
      </c>
      <c r="O37" s="37">
        <v>0</v>
      </c>
      <c r="P37" s="37">
        <v>0</v>
      </c>
      <c r="Q37" s="37">
        <v>0</v>
      </c>
      <c r="R37" s="37">
        <v>0</v>
      </c>
      <c r="S37" s="37">
        <v>0</v>
      </c>
      <c r="T37" s="37">
        <v>0</v>
      </c>
      <c r="U37" s="37">
        <v>0</v>
      </c>
      <c r="V37" s="37">
        <v>0</v>
      </c>
      <c r="W37" s="37">
        <v>0</v>
      </c>
      <c r="X37" s="37">
        <v>0</v>
      </c>
      <c r="Y37" s="37">
        <v>0</v>
      </c>
      <c r="Z37" s="37">
        <v>0</v>
      </c>
      <c r="AA37" s="37">
        <v>0</v>
      </c>
      <c r="AB37" s="37">
        <v>0</v>
      </c>
      <c r="AC37" s="37">
        <v>0</v>
      </c>
      <c r="AD37" s="37">
        <v>0</v>
      </c>
      <c r="AE37" s="37">
        <v>0</v>
      </c>
      <c r="AF37" s="37">
        <v>0</v>
      </c>
      <c r="AG37" s="37">
        <v>0</v>
      </c>
      <c r="AH37" s="37">
        <v>0</v>
      </c>
      <c r="AI37" s="37">
        <v>0</v>
      </c>
      <c r="AJ37" s="37">
        <v>0</v>
      </c>
      <c r="AK37" s="37">
        <v>0</v>
      </c>
      <c r="AL37" s="37">
        <v>0</v>
      </c>
      <c r="AM37" s="37">
        <v>0</v>
      </c>
      <c r="AN37" s="37">
        <v>0</v>
      </c>
      <c r="AO37" s="37">
        <v>0</v>
      </c>
      <c r="AP37" s="37">
        <v>0</v>
      </c>
      <c r="AQ37" s="37">
        <v>0</v>
      </c>
      <c r="AR37" s="37">
        <v>0</v>
      </c>
      <c r="AS37" s="37">
        <v>0</v>
      </c>
      <c r="AT37" s="37">
        <v>0</v>
      </c>
      <c r="AU37" s="37">
        <v>0</v>
      </c>
      <c r="AV37" s="37">
        <v>0</v>
      </c>
      <c r="AW37" s="37">
        <v>0</v>
      </c>
      <c r="AX37" s="37">
        <v>0</v>
      </c>
      <c r="AY37" s="37">
        <v>0</v>
      </c>
      <c r="AZ37" s="37">
        <v>0</v>
      </c>
      <c r="BA37" s="37">
        <v>0</v>
      </c>
      <c r="BB37" s="37">
        <v>0</v>
      </c>
      <c r="BC37" s="37">
        <v>0</v>
      </c>
      <c r="BD37" s="37">
        <v>0</v>
      </c>
      <c r="BE37" s="37">
        <v>0</v>
      </c>
      <c r="BF37" s="37">
        <v>0</v>
      </c>
      <c r="BG37" s="37">
        <v>0</v>
      </c>
      <c r="BH37" s="37">
        <v>0</v>
      </c>
      <c r="BI37" s="37">
        <v>0</v>
      </c>
      <c r="BJ37" s="37">
        <v>0</v>
      </c>
      <c r="BK37" s="37">
        <v>0</v>
      </c>
      <c r="BL37" s="37">
        <v>0</v>
      </c>
      <c r="BM37" s="37">
        <v>0</v>
      </c>
      <c r="BN37" s="37">
        <v>0</v>
      </c>
      <c r="BO37" s="37">
        <v>0</v>
      </c>
      <c r="BP37" s="37">
        <v>0</v>
      </c>
      <c r="BQ37" s="37">
        <v>0</v>
      </c>
      <c r="BR37" s="37">
        <v>0</v>
      </c>
      <c r="BS37" s="37">
        <v>0</v>
      </c>
      <c r="BT37" s="37">
        <v>0</v>
      </c>
      <c r="BU37" s="37">
        <v>0</v>
      </c>
      <c r="BV37" s="37">
        <v>0</v>
      </c>
      <c r="BW37" s="37">
        <v>0</v>
      </c>
      <c r="BX37" s="37">
        <v>0</v>
      </c>
      <c r="BY37" s="37">
        <v>0</v>
      </c>
      <c r="BZ37" s="37">
        <v>0</v>
      </c>
      <c r="CA37" s="37">
        <v>0</v>
      </c>
      <c r="CB37" s="37">
        <v>0</v>
      </c>
      <c r="CC37" s="37">
        <v>0</v>
      </c>
      <c r="CD37" s="37">
        <v>0</v>
      </c>
      <c r="CE37" s="37">
        <v>0</v>
      </c>
      <c r="CF37" s="37">
        <v>0</v>
      </c>
      <c r="CG37" s="37">
        <v>0</v>
      </c>
      <c r="CH37" s="37">
        <v>0</v>
      </c>
      <c r="CI37" s="37">
        <v>0</v>
      </c>
      <c r="CJ37" s="37">
        <v>0</v>
      </c>
      <c r="CK37" s="37">
        <v>0</v>
      </c>
      <c r="CL37" s="37">
        <v>0</v>
      </c>
      <c r="CM37" s="37">
        <v>0</v>
      </c>
      <c r="CN37" s="37">
        <v>0</v>
      </c>
      <c r="CO37" s="37">
        <v>0</v>
      </c>
      <c r="CP37" s="37">
        <v>0</v>
      </c>
      <c r="CQ37" s="37">
        <v>0</v>
      </c>
      <c r="CR37" s="37">
        <v>0</v>
      </c>
      <c r="CS37" s="37">
        <v>0</v>
      </c>
      <c r="CT37" s="37">
        <v>0</v>
      </c>
      <c r="CU37" s="37">
        <v>0</v>
      </c>
      <c r="CV37" s="37">
        <v>0</v>
      </c>
      <c r="CW37" s="37">
        <v>0</v>
      </c>
      <c r="CX37" s="37">
        <v>0</v>
      </c>
      <c r="CY37" s="37">
        <v>0</v>
      </c>
      <c r="CZ37" s="37">
        <v>0</v>
      </c>
      <c r="DA37" s="37">
        <v>0</v>
      </c>
      <c r="DB37" s="37">
        <v>0</v>
      </c>
      <c r="DC37" s="37">
        <v>0</v>
      </c>
      <c r="DE37" s="45">
        <f t="shared" si="25"/>
        <v>0</v>
      </c>
      <c r="DF37" s="45">
        <f t="shared" si="17"/>
        <v>0</v>
      </c>
      <c r="DG37">
        <f t="shared" si="24"/>
        <v>21</v>
      </c>
      <c r="DH37">
        <v>0</v>
      </c>
    </row>
    <row r="38" spans="1:112" ht="14.4">
      <c r="A38" s="123">
        <v>26</v>
      </c>
      <c r="B38" s="5" t="str">
        <f>$B$33&amp;"5."</f>
        <v>D.3.5.</v>
      </c>
      <c r="C38" s="163" t="s">
        <v>41</v>
      </c>
      <c r="D38" s="6"/>
      <c r="E38" s="191">
        <v>0.21</v>
      </c>
      <c r="F38" s="34">
        <f>H38+NPV(FD,I38:INDEX(I38:DC38,PAL))</f>
        <v>0</v>
      </c>
      <c r="G38" s="34">
        <f>SUMIF($H$5:$DC$5,"&lt;="&amp;PAL,$H38:$DC38)</f>
        <v>0</v>
      </c>
      <c r="H38" s="37">
        <v>0</v>
      </c>
      <c r="I38" s="37">
        <v>0</v>
      </c>
      <c r="J38" s="37">
        <v>0</v>
      </c>
      <c r="K38" s="37">
        <v>0</v>
      </c>
      <c r="L38" s="37">
        <v>0</v>
      </c>
      <c r="M38" s="37">
        <v>0</v>
      </c>
      <c r="N38" s="37">
        <v>0</v>
      </c>
      <c r="O38" s="37">
        <v>0</v>
      </c>
      <c r="P38" s="37">
        <v>0</v>
      </c>
      <c r="Q38" s="37">
        <v>0</v>
      </c>
      <c r="R38" s="37">
        <v>0</v>
      </c>
      <c r="S38" s="37">
        <v>0</v>
      </c>
      <c r="T38" s="37">
        <v>0</v>
      </c>
      <c r="U38" s="37">
        <v>0</v>
      </c>
      <c r="V38" s="37">
        <v>0</v>
      </c>
      <c r="W38" s="37">
        <v>0</v>
      </c>
      <c r="X38" s="37">
        <v>0</v>
      </c>
      <c r="Y38" s="37">
        <v>0</v>
      </c>
      <c r="Z38" s="37">
        <v>0</v>
      </c>
      <c r="AA38" s="37">
        <v>0</v>
      </c>
      <c r="AB38" s="37">
        <v>0</v>
      </c>
      <c r="AC38" s="37">
        <v>0</v>
      </c>
      <c r="AD38" s="37">
        <v>0</v>
      </c>
      <c r="AE38" s="37">
        <v>0</v>
      </c>
      <c r="AF38" s="37">
        <v>0</v>
      </c>
      <c r="AG38" s="37">
        <v>0</v>
      </c>
      <c r="AH38" s="37">
        <v>0</v>
      </c>
      <c r="AI38" s="37">
        <v>0</v>
      </c>
      <c r="AJ38" s="37">
        <v>0</v>
      </c>
      <c r="AK38" s="37">
        <v>0</v>
      </c>
      <c r="AL38" s="37">
        <v>0</v>
      </c>
      <c r="AM38" s="37">
        <v>0</v>
      </c>
      <c r="AN38" s="37">
        <v>0</v>
      </c>
      <c r="AO38" s="37">
        <v>0</v>
      </c>
      <c r="AP38" s="37">
        <v>0</v>
      </c>
      <c r="AQ38" s="37">
        <v>0</v>
      </c>
      <c r="AR38" s="37">
        <v>0</v>
      </c>
      <c r="AS38" s="37">
        <v>0</v>
      </c>
      <c r="AT38" s="37">
        <v>0</v>
      </c>
      <c r="AU38" s="37">
        <v>0</v>
      </c>
      <c r="AV38" s="37">
        <v>0</v>
      </c>
      <c r="AW38" s="37">
        <v>0</v>
      </c>
      <c r="AX38" s="37">
        <v>0</v>
      </c>
      <c r="AY38" s="37">
        <v>0</v>
      </c>
      <c r="AZ38" s="37">
        <v>0</v>
      </c>
      <c r="BA38" s="37">
        <v>0</v>
      </c>
      <c r="BB38" s="37">
        <v>0</v>
      </c>
      <c r="BC38" s="37">
        <v>0</v>
      </c>
      <c r="BD38" s="37">
        <v>0</v>
      </c>
      <c r="BE38" s="37">
        <v>0</v>
      </c>
      <c r="BF38" s="37">
        <v>0</v>
      </c>
      <c r="BG38" s="37">
        <v>0</v>
      </c>
      <c r="BH38" s="37">
        <v>0</v>
      </c>
      <c r="BI38" s="37">
        <v>0</v>
      </c>
      <c r="BJ38" s="37">
        <v>0</v>
      </c>
      <c r="BK38" s="37">
        <v>0</v>
      </c>
      <c r="BL38" s="37">
        <v>0</v>
      </c>
      <c r="BM38" s="37">
        <v>0</v>
      </c>
      <c r="BN38" s="37">
        <v>0</v>
      </c>
      <c r="BO38" s="37">
        <v>0</v>
      </c>
      <c r="BP38" s="37">
        <v>0</v>
      </c>
      <c r="BQ38" s="37">
        <v>0</v>
      </c>
      <c r="BR38" s="37">
        <v>0</v>
      </c>
      <c r="BS38" s="37">
        <v>0</v>
      </c>
      <c r="BT38" s="37">
        <v>0</v>
      </c>
      <c r="BU38" s="37">
        <v>0</v>
      </c>
      <c r="BV38" s="37">
        <v>0</v>
      </c>
      <c r="BW38" s="37">
        <v>0</v>
      </c>
      <c r="BX38" s="37">
        <v>0</v>
      </c>
      <c r="BY38" s="37">
        <v>0</v>
      </c>
      <c r="BZ38" s="37">
        <v>0</v>
      </c>
      <c r="CA38" s="37">
        <v>0</v>
      </c>
      <c r="CB38" s="37">
        <v>0</v>
      </c>
      <c r="CC38" s="37">
        <v>0</v>
      </c>
      <c r="CD38" s="37">
        <v>0</v>
      </c>
      <c r="CE38" s="37">
        <v>0</v>
      </c>
      <c r="CF38" s="37">
        <v>0</v>
      </c>
      <c r="CG38" s="37">
        <v>0</v>
      </c>
      <c r="CH38" s="37">
        <v>0</v>
      </c>
      <c r="CI38" s="37">
        <v>0</v>
      </c>
      <c r="CJ38" s="37">
        <v>0</v>
      </c>
      <c r="CK38" s="37">
        <v>0</v>
      </c>
      <c r="CL38" s="37">
        <v>0</v>
      </c>
      <c r="CM38" s="37">
        <v>0</v>
      </c>
      <c r="CN38" s="37">
        <v>0</v>
      </c>
      <c r="CO38" s="37">
        <v>0</v>
      </c>
      <c r="CP38" s="37">
        <v>0</v>
      </c>
      <c r="CQ38" s="37">
        <v>0</v>
      </c>
      <c r="CR38" s="37">
        <v>0</v>
      </c>
      <c r="CS38" s="37">
        <v>0</v>
      </c>
      <c r="CT38" s="37">
        <v>0</v>
      </c>
      <c r="CU38" s="37">
        <v>0</v>
      </c>
      <c r="CV38" s="37">
        <v>0</v>
      </c>
      <c r="CW38" s="37">
        <v>0</v>
      </c>
      <c r="CX38" s="37">
        <v>0</v>
      </c>
      <c r="CY38" s="37">
        <v>0</v>
      </c>
      <c r="CZ38" s="37">
        <v>0</v>
      </c>
      <c r="DA38" s="37">
        <v>0</v>
      </c>
      <c r="DB38" s="37">
        <v>0</v>
      </c>
      <c r="DC38" s="37">
        <v>0</v>
      </c>
      <c r="DE38" s="45">
        <f t="shared" si="25"/>
        <v>0</v>
      </c>
      <c r="DF38" s="45">
        <f t="shared" si="17"/>
        <v>0</v>
      </c>
      <c r="DG38">
        <f t="shared" si="24"/>
        <v>21</v>
      </c>
      <c r="DH38">
        <v>0</v>
      </c>
    </row>
    <row r="39" spans="1:112" ht="14.4">
      <c r="A39" s="123">
        <v>27</v>
      </c>
      <c r="B39" s="5" t="str">
        <f>$B$33&amp;"6."</f>
        <v>D.3.6.</v>
      </c>
      <c r="C39" s="163" t="s">
        <v>41</v>
      </c>
      <c r="D39" s="6"/>
      <c r="E39" s="191">
        <v>0.21</v>
      </c>
      <c r="F39" s="34">
        <f>H39+NPV(FD,I39:INDEX(I39:DC39,PAL))</f>
        <v>0</v>
      </c>
      <c r="G39" s="34">
        <f>SUMIF($H$5:$DC$5,"&lt;="&amp;PAL,$H39:$DC39)</f>
        <v>0</v>
      </c>
      <c r="H39" s="37">
        <v>0</v>
      </c>
      <c r="I39" s="37">
        <v>0</v>
      </c>
      <c r="J39" s="37">
        <v>0</v>
      </c>
      <c r="K39" s="37">
        <v>0</v>
      </c>
      <c r="L39" s="37">
        <v>0</v>
      </c>
      <c r="M39" s="37">
        <v>0</v>
      </c>
      <c r="N39" s="37">
        <v>0</v>
      </c>
      <c r="O39" s="37">
        <v>0</v>
      </c>
      <c r="P39" s="37">
        <v>0</v>
      </c>
      <c r="Q39" s="37">
        <v>0</v>
      </c>
      <c r="R39" s="37">
        <v>0</v>
      </c>
      <c r="S39" s="37">
        <v>0</v>
      </c>
      <c r="T39" s="37">
        <v>0</v>
      </c>
      <c r="U39" s="37">
        <v>0</v>
      </c>
      <c r="V39" s="37">
        <v>0</v>
      </c>
      <c r="W39" s="37">
        <v>0</v>
      </c>
      <c r="X39" s="37">
        <v>0</v>
      </c>
      <c r="Y39" s="37">
        <v>0</v>
      </c>
      <c r="Z39" s="37">
        <v>0</v>
      </c>
      <c r="AA39" s="37">
        <v>0</v>
      </c>
      <c r="AB39" s="37">
        <v>0</v>
      </c>
      <c r="AC39" s="37">
        <v>0</v>
      </c>
      <c r="AD39" s="37">
        <v>0</v>
      </c>
      <c r="AE39" s="37">
        <v>0</v>
      </c>
      <c r="AF39" s="37">
        <v>0</v>
      </c>
      <c r="AG39" s="37">
        <v>0</v>
      </c>
      <c r="AH39" s="37">
        <v>0</v>
      </c>
      <c r="AI39" s="37">
        <v>0</v>
      </c>
      <c r="AJ39" s="37">
        <v>0</v>
      </c>
      <c r="AK39" s="37">
        <v>0</v>
      </c>
      <c r="AL39" s="37">
        <v>0</v>
      </c>
      <c r="AM39" s="37">
        <v>0</v>
      </c>
      <c r="AN39" s="37">
        <v>0</v>
      </c>
      <c r="AO39" s="37">
        <v>0</v>
      </c>
      <c r="AP39" s="37">
        <v>0</v>
      </c>
      <c r="AQ39" s="37">
        <v>0</v>
      </c>
      <c r="AR39" s="37">
        <v>0</v>
      </c>
      <c r="AS39" s="37">
        <v>0</v>
      </c>
      <c r="AT39" s="37">
        <v>0</v>
      </c>
      <c r="AU39" s="37">
        <v>0</v>
      </c>
      <c r="AV39" s="37">
        <v>0</v>
      </c>
      <c r="AW39" s="37">
        <v>0</v>
      </c>
      <c r="AX39" s="37">
        <v>0</v>
      </c>
      <c r="AY39" s="37">
        <v>0</v>
      </c>
      <c r="AZ39" s="37">
        <v>0</v>
      </c>
      <c r="BA39" s="37">
        <v>0</v>
      </c>
      <c r="BB39" s="37">
        <v>0</v>
      </c>
      <c r="BC39" s="37">
        <v>0</v>
      </c>
      <c r="BD39" s="37">
        <v>0</v>
      </c>
      <c r="BE39" s="37">
        <v>0</v>
      </c>
      <c r="BF39" s="37">
        <v>0</v>
      </c>
      <c r="BG39" s="37">
        <v>0</v>
      </c>
      <c r="BH39" s="37">
        <v>0</v>
      </c>
      <c r="BI39" s="37">
        <v>0</v>
      </c>
      <c r="BJ39" s="37">
        <v>0</v>
      </c>
      <c r="BK39" s="37">
        <v>0</v>
      </c>
      <c r="BL39" s="37">
        <v>0</v>
      </c>
      <c r="BM39" s="37">
        <v>0</v>
      </c>
      <c r="BN39" s="37">
        <v>0</v>
      </c>
      <c r="BO39" s="37">
        <v>0</v>
      </c>
      <c r="BP39" s="37">
        <v>0</v>
      </c>
      <c r="BQ39" s="37">
        <v>0</v>
      </c>
      <c r="BR39" s="37">
        <v>0</v>
      </c>
      <c r="BS39" s="37">
        <v>0</v>
      </c>
      <c r="BT39" s="37">
        <v>0</v>
      </c>
      <c r="BU39" s="37">
        <v>0</v>
      </c>
      <c r="BV39" s="37">
        <v>0</v>
      </c>
      <c r="BW39" s="37">
        <v>0</v>
      </c>
      <c r="BX39" s="37">
        <v>0</v>
      </c>
      <c r="BY39" s="37">
        <v>0</v>
      </c>
      <c r="BZ39" s="37">
        <v>0</v>
      </c>
      <c r="CA39" s="37">
        <v>0</v>
      </c>
      <c r="CB39" s="37">
        <v>0</v>
      </c>
      <c r="CC39" s="37">
        <v>0</v>
      </c>
      <c r="CD39" s="37">
        <v>0</v>
      </c>
      <c r="CE39" s="37">
        <v>0</v>
      </c>
      <c r="CF39" s="37">
        <v>0</v>
      </c>
      <c r="CG39" s="37">
        <v>0</v>
      </c>
      <c r="CH39" s="37">
        <v>0</v>
      </c>
      <c r="CI39" s="37">
        <v>0</v>
      </c>
      <c r="CJ39" s="37">
        <v>0</v>
      </c>
      <c r="CK39" s="37">
        <v>0</v>
      </c>
      <c r="CL39" s="37">
        <v>0</v>
      </c>
      <c r="CM39" s="37">
        <v>0</v>
      </c>
      <c r="CN39" s="37">
        <v>0</v>
      </c>
      <c r="CO39" s="37">
        <v>0</v>
      </c>
      <c r="CP39" s="37">
        <v>0</v>
      </c>
      <c r="CQ39" s="37">
        <v>0</v>
      </c>
      <c r="CR39" s="37">
        <v>0</v>
      </c>
      <c r="CS39" s="37">
        <v>0</v>
      </c>
      <c r="CT39" s="37">
        <v>0</v>
      </c>
      <c r="CU39" s="37">
        <v>0</v>
      </c>
      <c r="CV39" s="37">
        <v>0</v>
      </c>
      <c r="CW39" s="37">
        <v>0</v>
      </c>
      <c r="CX39" s="37">
        <v>0</v>
      </c>
      <c r="CY39" s="37">
        <v>0</v>
      </c>
      <c r="CZ39" s="37">
        <v>0</v>
      </c>
      <c r="DA39" s="37">
        <v>0</v>
      </c>
      <c r="DB39" s="37">
        <v>0</v>
      </c>
      <c r="DC39" s="37">
        <v>0</v>
      </c>
      <c r="DE39" s="45">
        <f t="shared" si="25"/>
        <v>0</v>
      </c>
      <c r="DF39" s="45">
        <f t="shared" si="17"/>
        <v>0</v>
      </c>
      <c r="DG39">
        <f t="shared" si="24"/>
        <v>21</v>
      </c>
      <c r="DH39">
        <v>0</v>
      </c>
    </row>
    <row r="40" spans="1:112" ht="14.4">
      <c r="A40" s="123">
        <v>28</v>
      </c>
      <c r="B40" s="5" t="str">
        <f>$B$33&amp;"7."</f>
        <v>D.3.7.</v>
      </c>
      <c r="C40" s="163" t="s">
        <v>41</v>
      </c>
      <c r="D40" s="6"/>
      <c r="E40" s="191">
        <v>0.21</v>
      </c>
      <c r="F40" s="34">
        <f>H40+NPV(FD,I40:INDEX(I40:DC40,PAL))</f>
        <v>0</v>
      </c>
      <c r="G40" s="34">
        <f>SUMIF($H$5:$DC$5,"&lt;="&amp;PAL,$H40:$DC40)</f>
        <v>0</v>
      </c>
      <c r="H40" s="37">
        <v>0</v>
      </c>
      <c r="I40" s="37">
        <v>0</v>
      </c>
      <c r="J40" s="37">
        <v>0</v>
      </c>
      <c r="K40" s="37">
        <v>0</v>
      </c>
      <c r="L40" s="37">
        <v>0</v>
      </c>
      <c r="M40" s="37">
        <v>0</v>
      </c>
      <c r="N40" s="37">
        <v>0</v>
      </c>
      <c r="O40" s="37">
        <v>0</v>
      </c>
      <c r="P40" s="37">
        <v>0</v>
      </c>
      <c r="Q40" s="37">
        <v>0</v>
      </c>
      <c r="R40" s="37">
        <v>0</v>
      </c>
      <c r="S40" s="37">
        <v>0</v>
      </c>
      <c r="T40" s="37">
        <v>0</v>
      </c>
      <c r="U40" s="37">
        <v>0</v>
      </c>
      <c r="V40" s="37">
        <v>0</v>
      </c>
      <c r="W40" s="37">
        <v>0</v>
      </c>
      <c r="X40" s="37">
        <v>0</v>
      </c>
      <c r="Y40" s="37">
        <v>0</v>
      </c>
      <c r="Z40" s="37">
        <v>0</v>
      </c>
      <c r="AA40" s="37">
        <v>0</v>
      </c>
      <c r="AB40" s="37">
        <v>0</v>
      </c>
      <c r="AC40" s="37">
        <v>0</v>
      </c>
      <c r="AD40" s="37">
        <v>0</v>
      </c>
      <c r="AE40" s="37">
        <v>0</v>
      </c>
      <c r="AF40" s="37">
        <v>0</v>
      </c>
      <c r="AG40" s="37">
        <v>0</v>
      </c>
      <c r="AH40" s="37">
        <v>0</v>
      </c>
      <c r="AI40" s="37">
        <v>0</v>
      </c>
      <c r="AJ40" s="37">
        <v>0</v>
      </c>
      <c r="AK40" s="37">
        <v>0</v>
      </c>
      <c r="AL40" s="37">
        <v>0</v>
      </c>
      <c r="AM40" s="37">
        <v>0</v>
      </c>
      <c r="AN40" s="37">
        <v>0</v>
      </c>
      <c r="AO40" s="37">
        <v>0</v>
      </c>
      <c r="AP40" s="37">
        <v>0</v>
      </c>
      <c r="AQ40" s="37">
        <v>0</v>
      </c>
      <c r="AR40" s="37">
        <v>0</v>
      </c>
      <c r="AS40" s="37">
        <v>0</v>
      </c>
      <c r="AT40" s="37">
        <v>0</v>
      </c>
      <c r="AU40" s="37">
        <v>0</v>
      </c>
      <c r="AV40" s="37">
        <v>0</v>
      </c>
      <c r="AW40" s="37">
        <v>0</v>
      </c>
      <c r="AX40" s="37">
        <v>0</v>
      </c>
      <c r="AY40" s="37">
        <v>0</v>
      </c>
      <c r="AZ40" s="37">
        <v>0</v>
      </c>
      <c r="BA40" s="37">
        <v>0</v>
      </c>
      <c r="BB40" s="37">
        <v>0</v>
      </c>
      <c r="BC40" s="37">
        <v>0</v>
      </c>
      <c r="BD40" s="37">
        <v>0</v>
      </c>
      <c r="BE40" s="37">
        <v>0</v>
      </c>
      <c r="BF40" s="37">
        <v>0</v>
      </c>
      <c r="BG40" s="37">
        <v>0</v>
      </c>
      <c r="BH40" s="37">
        <v>0</v>
      </c>
      <c r="BI40" s="37">
        <v>0</v>
      </c>
      <c r="BJ40" s="37">
        <v>0</v>
      </c>
      <c r="BK40" s="37">
        <v>0</v>
      </c>
      <c r="BL40" s="37">
        <v>0</v>
      </c>
      <c r="BM40" s="37">
        <v>0</v>
      </c>
      <c r="BN40" s="37">
        <v>0</v>
      </c>
      <c r="BO40" s="37">
        <v>0</v>
      </c>
      <c r="BP40" s="37">
        <v>0</v>
      </c>
      <c r="BQ40" s="37">
        <v>0</v>
      </c>
      <c r="BR40" s="37">
        <v>0</v>
      </c>
      <c r="BS40" s="37">
        <v>0</v>
      </c>
      <c r="BT40" s="37">
        <v>0</v>
      </c>
      <c r="BU40" s="37">
        <v>0</v>
      </c>
      <c r="BV40" s="37">
        <v>0</v>
      </c>
      <c r="BW40" s="37">
        <v>0</v>
      </c>
      <c r="BX40" s="37">
        <v>0</v>
      </c>
      <c r="BY40" s="37">
        <v>0</v>
      </c>
      <c r="BZ40" s="37">
        <v>0</v>
      </c>
      <c r="CA40" s="37">
        <v>0</v>
      </c>
      <c r="CB40" s="37">
        <v>0</v>
      </c>
      <c r="CC40" s="37">
        <v>0</v>
      </c>
      <c r="CD40" s="37">
        <v>0</v>
      </c>
      <c r="CE40" s="37">
        <v>0</v>
      </c>
      <c r="CF40" s="37">
        <v>0</v>
      </c>
      <c r="CG40" s="37">
        <v>0</v>
      </c>
      <c r="CH40" s="37">
        <v>0</v>
      </c>
      <c r="CI40" s="37">
        <v>0</v>
      </c>
      <c r="CJ40" s="37">
        <v>0</v>
      </c>
      <c r="CK40" s="37">
        <v>0</v>
      </c>
      <c r="CL40" s="37">
        <v>0</v>
      </c>
      <c r="CM40" s="37">
        <v>0</v>
      </c>
      <c r="CN40" s="37">
        <v>0</v>
      </c>
      <c r="CO40" s="37">
        <v>0</v>
      </c>
      <c r="CP40" s="37">
        <v>0</v>
      </c>
      <c r="CQ40" s="37">
        <v>0</v>
      </c>
      <c r="CR40" s="37">
        <v>0</v>
      </c>
      <c r="CS40" s="37">
        <v>0</v>
      </c>
      <c r="CT40" s="37">
        <v>0</v>
      </c>
      <c r="CU40" s="37">
        <v>0</v>
      </c>
      <c r="CV40" s="37">
        <v>0</v>
      </c>
      <c r="CW40" s="37">
        <v>0</v>
      </c>
      <c r="CX40" s="37">
        <v>0</v>
      </c>
      <c r="CY40" s="37">
        <v>0</v>
      </c>
      <c r="CZ40" s="37">
        <v>0</v>
      </c>
      <c r="DA40" s="37">
        <v>0</v>
      </c>
      <c r="DB40" s="37">
        <v>0</v>
      </c>
      <c r="DC40" s="37">
        <v>0</v>
      </c>
      <c r="DE40" s="45">
        <f t="shared" si="25"/>
        <v>0</v>
      </c>
      <c r="DF40" s="45">
        <f t="shared" si="17"/>
        <v>0</v>
      </c>
      <c r="DG40">
        <f t="shared" si="24"/>
        <v>21</v>
      </c>
      <c r="DH40">
        <v>0</v>
      </c>
    </row>
    <row r="41" spans="1:112" ht="14.4">
      <c r="A41" s="123">
        <v>29</v>
      </c>
      <c r="B41" s="5" t="str">
        <f>$B$33&amp;"8."</f>
        <v>D.3.8.</v>
      </c>
      <c r="C41" s="163" t="s">
        <v>41</v>
      </c>
      <c r="D41" s="17"/>
      <c r="E41" s="191">
        <v>0.21</v>
      </c>
      <c r="F41" s="34">
        <f>H41+NPV(FD,I41:INDEX(I41:DC41,PAL))</f>
        <v>0</v>
      </c>
      <c r="G41" s="34">
        <f>SUMIF($H$5:$DC$5,"&lt;="&amp;PAL,$H41:$DC41)</f>
        <v>0</v>
      </c>
      <c r="H41" s="37">
        <v>0</v>
      </c>
      <c r="I41" s="37">
        <v>0</v>
      </c>
      <c r="J41" s="37">
        <v>0</v>
      </c>
      <c r="K41" s="37">
        <v>0</v>
      </c>
      <c r="L41" s="37">
        <v>0</v>
      </c>
      <c r="M41" s="37">
        <v>0</v>
      </c>
      <c r="N41" s="37">
        <v>0</v>
      </c>
      <c r="O41" s="37">
        <v>0</v>
      </c>
      <c r="P41" s="37">
        <v>0</v>
      </c>
      <c r="Q41" s="37">
        <v>0</v>
      </c>
      <c r="R41" s="37">
        <v>0</v>
      </c>
      <c r="S41" s="37">
        <v>0</v>
      </c>
      <c r="T41" s="37">
        <v>0</v>
      </c>
      <c r="U41" s="37">
        <v>0</v>
      </c>
      <c r="V41" s="37">
        <v>0</v>
      </c>
      <c r="W41" s="37">
        <v>0</v>
      </c>
      <c r="X41" s="37">
        <v>0</v>
      </c>
      <c r="Y41" s="37">
        <v>0</v>
      </c>
      <c r="Z41" s="37">
        <v>0</v>
      </c>
      <c r="AA41" s="37">
        <v>0</v>
      </c>
      <c r="AB41" s="37">
        <v>0</v>
      </c>
      <c r="AC41" s="37">
        <v>0</v>
      </c>
      <c r="AD41" s="37">
        <v>0</v>
      </c>
      <c r="AE41" s="37">
        <v>0</v>
      </c>
      <c r="AF41" s="37">
        <v>0</v>
      </c>
      <c r="AG41" s="37">
        <v>0</v>
      </c>
      <c r="AH41" s="37">
        <v>0</v>
      </c>
      <c r="AI41" s="37">
        <v>0</v>
      </c>
      <c r="AJ41" s="37">
        <v>0</v>
      </c>
      <c r="AK41" s="37">
        <v>0</v>
      </c>
      <c r="AL41" s="37">
        <v>0</v>
      </c>
      <c r="AM41" s="37">
        <v>0</v>
      </c>
      <c r="AN41" s="37">
        <v>0</v>
      </c>
      <c r="AO41" s="37">
        <v>0</v>
      </c>
      <c r="AP41" s="37">
        <v>0</v>
      </c>
      <c r="AQ41" s="37">
        <v>0</v>
      </c>
      <c r="AR41" s="37">
        <v>0</v>
      </c>
      <c r="AS41" s="37">
        <v>0</v>
      </c>
      <c r="AT41" s="37">
        <v>0</v>
      </c>
      <c r="AU41" s="37">
        <v>0</v>
      </c>
      <c r="AV41" s="37">
        <v>0</v>
      </c>
      <c r="AW41" s="37">
        <v>0</v>
      </c>
      <c r="AX41" s="37">
        <v>0</v>
      </c>
      <c r="AY41" s="37">
        <v>0</v>
      </c>
      <c r="AZ41" s="37">
        <v>0</v>
      </c>
      <c r="BA41" s="37">
        <v>0</v>
      </c>
      <c r="BB41" s="37">
        <v>0</v>
      </c>
      <c r="BC41" s="37">
        <v>0</v>
      </c>
      <c r="BD41" s="37">
        <v>0</v>
      </c>
      <c r="BE41" s="37">
        <v>0</v>
      </c>
      <c r="BF41" s="37">
        <v>0</v>
      </c>
      <c r="BG41" s="37">
        <v>0</v>
      </c>
      <c r="BH41" s="37">
        <v>0</v>
      </c>
      <c r="BI41" s="37">
        <v>0</v>
      </c>
      <c r="BJ41" s="37">
        <v>0</v>
      </c>
      <c r="BK41" s="37">
        <v>0</v>
      </c>
      <c r="BL41" s="37">
        <v>0</v>
      </c>
      <c r="BM41" s="37">
        <v>0</v>
      </c>
      <c r="BN41" s="37">
        <v>0</v>
      </c>
      <c r="BO41" s="37">
        <v>0</v>
      </c>
      <c r="BP41" s="37">
        <v>0</v>
      </c>
      <c r="BQ41" s="37">
        <v>0</v>
      </c>
      <c r="BR41" s="37">
        <v>0</v>
      </c>
      <c r="BS41" s="37">
        <v>0</v>
      </c>
      <c r="BT41" s="37">
        <v>0</v>
      </c>
      <c r="BU41" s="37">
        <v>0</v>
      </c>
      <c r="BV41" s="37">
        <v>0</v>
      </c>
      <c r="BW41" s="37">
        <v>0</v>
      </c>
      <c r="BX41" s="37">
        <v>0</v>
      </c>
      <c r="BY41" s="37">
        <v>0</v>
      </c>
      <c r="BZ41" s="37">
        <v>0</v>
      </c>
      <c r="CA41" s="37">
        <v>0</v>
      </c>
      <c r="CB41" s="37">
        <v>0</v>
      </c>
      <c r="CC41" s="37">
        <v>0</v>
      </c>
      <c r="CD41" s="37">
        <v>0</v>
      </c>
      <c r="CE41" s="37">
        <v>0</v>
      </c>
      <c r="CF41" s="37">
        <v>0</v>
      </c>
      <c r="CG41" s="37">
        <v>0</v>
      </c>
      <c r="CH41" s="37">
        <v>0</v>
      </c>
      <c r="CI41" s="37">
        <v>0</v>
      </c>
      <c r="CJ41" s="37">
        <v>0</v>
      </c>
      <c r="CK41" s="37">
        <v>0</v>
      </c>
      <c r="CL41" s="37">
        <v>0</v>
      </c>
      <c r="CM41" s="37">
        <v>0</v>
      </c>
      <c r="CN41" s="37">
        <v>0</v>
      </c>
      <c r="CO41" s="37">
        <v>0</v>
      </c>
      <c r="CP41" s="37">
        <v>0</v>
      </c>
      <c r="CQ41" s="37">
        <v>0</v>
      </c>
      <c r="CR41" s="37">
        <v>0</v>
      </c>
      <c r="CS41" s="37">
        <v>0</v>
      </c>
      <c r="CT41" s="37">
        <v>0</v>
      </c>
      <c r="CU41" s="37">
        <v>0</v>
      </c>
      <c r="CV41" s="37">
        <v>0</v>
      </c>
      <c r="CW41" s="37">
        <v>0</v>
      </c>
      <c r="CX41" s="37">
        <v>0</v>
      </c>
      <c r="CY41" s="37">
        <v>0</v>
      </c>
      <c r="CZ41" s="37">
        <v>0</v>
      </c>
      <c r="DA41" s="37">
        <v>0</v>
      </c>
      <c r="DB41" s="37">
        <v>0</v>
      </c>
      <c r="DC41" s="37">
        <v>0</v>
      </c>
      <c r="DE41" s="45">
        <f t="shared" si="25"/>
        <v>0</v>
      </c>
      <c r="DF41" s="45">
        <f t="shared" si="17"/>
        <v>0</v>
      </c>
      <c r="DG41">
        <f t="shared" si="24"/>
        <v>21</v>
      </c>
      <c r="DH41">
        <v>0</v>
      </c>
    </row>
    <row r="42" spans="1:112" ht="14.4">
      <c r="A42" s="123">
        <v>30</v>
      </c>
      <c r="B42" s="5" t="str">
        <f>$B$33&amp;"9."</f>
        <v>D.3.9.</v>
      </c>
      <c r="C42" s="17" t="s">
        <v>154</v>
      </c>
      <c r="D42" s="17"/>
      <c r="E42" s="191">
        <v>0.21</v>
      </c>
      <c r="F42" s="34">
        <f>H42+NPV(FD,I42:INDEX(I42:DC42,PAL))</f>
        <v>0</v>
      </c>
      <c r="G42" s="34">
        <f>SUMIF($H$5:$DC$5,"&lt;="&amp;PAL,$H42:$DC42)</f>
        <v>0</v>
      </c>
      <c r="H42" s="164">
        <v>0</v>
      </c>
      <c r="I42" s="164">
        <v>0</v>
      </c>
      <c r="J42" s="164">
        <v>0</v>
      </c>
      <c r="K42" s="164">
        <v>0</v>
      </c>
      <c r="L42" s="164">
        <v>0</v>
      </c>
      <c r="M42" s="164">
        <v>0</v>
      </c>
      <c r="N42" s="164">
        <v>0</v>
      </c>
      <c r="O42" s="164">
        <v>0</v>
      </c>
      <c r="P42" s="164">
        <v>0</v>
      </c>
      <c r="Q42" s="164">
        <v>0</v>
      </c>
      <c r="R42" s="164">
        <v>0</v>
      </c>
      <c r="S42" s="165">
        <v>0</v>
      </c>
      <c r="T42" s="165">
        <v>0</v>
      </c>
      <c r="U42" s="165">
        <v>0</v>
      </c>
      <c r="V42" s="165">
        <v>0</v>
      </c>
      <c r="W42" s="165">
        <v>0</v>
      </c>
      <c r="X42" s="165">
        <v>0</v>
      </c>
      <c r="Y42" s="165">
        <v>0</v>
      </c>
      <c r="Z42" s="165">
        <v>0</v>
      </c>
      <c r="AA42" s="165">
        <v>0</v>
      </c>
      <c r="AB42" s="165">
        <v>0</v>
      </c>
      <c r="AC42" s="165">
        <v>0</v>
      </c>
      <c r="AD42" s="165">
        <v>0</v>
      </c>
      <c r="AE42" s="165">
        <v>0</v>
      </c>
      <c r="AF42" s="165">
        <v>0</v>
      </c>
      <c r="AG42" s="165">
        <v>0</v>
      </c>
      <c r="AH42" s="165">
        <v>0</v>
      </c>
      <c r="AI42" s="165">
        <v>0</v>
      </c>
      <c r="AJ42" s="165">
        <v>0</v>
      </c>
      <c r="AK42" s="165">
        <v>0</v>
      </c>
      <c r="AL42" s="165">
        <v>0</v>
      </c>
      <c r="AM42" s="165">
        <v>0</v>
      </c>
      <c r="AN42" s="165">
        <v>0</v>
      </c>
      <c r="AO42" s="165">
        <v>0</v>
      </c>
      <c r="AP42" s="165">
        <v>0</v>
      </c>
      <c r="AQ42" s="165">
        <v>0</v>
      </c>
      <c r="AR42" s="165">
        <v>0</v>
      </c>
      <c r="AS42" s="165">
        <v>0</v>
      </c>
      <c r="AT42" s="165">
        <v>0</v>
      </c>
      <c r="AU42" s="165">
        <v>0</v>
      </c>
      <c r="AV42" s="165">
        <v>0</v>
      </c>
      <c r="AW42" s="165">
        <v>0</v>
      </c>
      <c r="AX42" s="165">
        <v>0</v>
      </c>
      <c r="AY42" s="165">
        <v>0</v>
      </c>
      <c r="AZ42" s="165">
        <v>0</v>
      </c>
      <c r="BA42" s="165">
        <v>0</v>
      </c>
      <c r="BB42" s="165">
        <v>0</v>
      </c>
      <c r="BC42" s="165">
        <v>0</v>
      </c>
      <c r="BD42" s="165">
        <v>0</v>
      </c>
      <c r="BE42" s="165">
        <v>0</v>
      </c>
      <c r="BF42" s="165">
        <v>0</v>
      </c>
      <c r="BG42" s="165">
        <v>0</v>
      </c>
      <c r="BH42" s="165">
        <v>0</v>
      </c>
      <c r="BI42" s="165">
        <v>0</v>
      </c>
      <c r="BJ42" s="165">
        <v>0</v>
      </c>
      <c r="BK42" s="165">
        <v>0</v>
      </c>
      <c r="BL42" s="165">
        <v>0</v>
      </c>
      <c r="BM42" s="165">
        <v>0</v>
      </c>
      <c r="BN42" s="165">
        <v>0</v>
      </c>
      <c r="BO42" s="165">
        <v>0</v>
      </c>
      <c r="BP42" s="165">
        <v>0</v>
      </c>
      <c r="BQ42" s="165">
        <v>0</v>
      </c>
      <c r="BR42" s="165">
        <v>0</v>
      </c>
      <c r="BS42" s="165">
        <v>0</v>
      </c>
      <c r="BT42" s="165">
        <v>0</v>
      </c>
      <c r="BU42" s="165">
        <v>0</v>
      </c>
      <c r="BV42" s="165">
        <v>0</v>
      </c>
      <c r="BW42" s="165">
        <v>0</v>
      </c>
      <c r="BX42" s="165">
        <v>0</v>
      </c>
      <c r="BY42" s="165">
        <v>0</v>
      </c>
      <c r="BZ42" s="165">
        <v>0</v>
      </c>
      <c r="CA42" s="165">
        <v>0</v>
      </c>
      <c r="CB42" s="165">
        <v>0</v>
      </c>
      <c r="CC42" s="165">
        <v>0</v>
      </c>
      <c r="CD42" s="165">
        <v>0</v>
      </c>
      <c r="CE42" s="165">
        <v>0</v>
      </c>
      <c r="CF42" s="165">
        <v>0</v>
      </c>
      <c r="CG42" s="165">
        <v>0</v>
      </c>
      <c r="CH42" s="165">
        <v>0</v>
      </c>
      <c r="CI42" s="165">
        <v>0</v>
      </c>
      <c r="CJ42" s="165">
        <v>0</v>
      </c>
      <c r="CK42" s="165">
        <v>0</v>
      </c>
      <c r="CL42" s="165">
        <v>0</v>
      </c>
      <c r="CM42" s="165">
        <v>0</v>
      </c>
      <c r="CN42" s="165">
        <v>0</v>
      </c>
      <c r="CO42" s="165">
        <v>0</v>
      </c>
      <c r="CP42" s="165">
        <v>0</v>
      </c>
      <c r="CQ42" s="165">
        <v>0</v>
      </c>
      <c r="CR42" s="165">
        <v>0</v>
      </c>
      <c r="CS42" s="165">
        <v>0</v>
      </c>
      <c r="CT42" s="165">
        <v>0</v>
      </c>
      <c r="CU42" s="165">
        <v>0</v>
      </c>
      <c r="CV42" s="165">
        <v>0</v>
      </c>
      <c r="CW42" s="165">
        <v>0</v>
      </c>
      <c r="CX42" s="165">
        <v>0</v>
      </c>
      <c r="CY42" s="165">
        <v>0</v>
      </c>
      <c r="CZ42" s="165">
        <v>0</v>
      </c>
      <c r="DA42" s="165">
        <v>0</v>
      </c>
      <c r="DB42" s="165">
        <v>0</v>
      </c>
      <c r="DC42" s="165">
        <v>0</v>
      </c>
      <c r="DE42" s="45">
        <f t="shared" si="25"/>
        <v>0</v>
      </c>
      <c r="DF42" s="45">
        <f t="shared" si="17"/>
        <v>0</v>
      </c>
      <c r="DG42">
        <f t="shared" si="24"/>
        <v>21</v>
      </c>
      <c r="DH42">
        <v>0</v>
      </c>
    </row>
    <row r="43" spans="1:112" ht="14.4">
      <c r="A43" s="123">
        <v>31</v>
      </c>
      <c r="B43" s="5" t="str">
        <f>$B$33&amp;"L."</f>
        <v>D.3.L.</v>
      </c>
      <c r="C43" s="17" t="s">
        <v>15</v>
      </c>
      <c r="D43" s="17"/>
      <c r="E43" s="191">
        <v>0.21</v>
      </c>
      <c r="F43" s="34">
        <f>H43+NPV(FD,I43:INDEX(I43:DC43,PAL))</f>
        <v>0</v>
      </c>
      <c r="G43" s="34">
        <f>SUMIF($H$5:$DC$5,"&lt;="&amp;PAL,$H43:$DC43)</f>
        <v>0</v>
      </c>
      <c r="H43" s="164">
        <v>0</v>
      </c>
      <c r="I43" s="164">
        <v>0</v>
      </c>
      <c r="J43" s="164">
        <v>0</v>
      </c>
      <c r="K43" s="164">
        <v>0</v>
      </c>
      <c r="L43" s="164">
        <v>0</v>
      </c>
      <c r="M43" s="164">
        <v>0</v>
      </c>
      <c r="N43" s="164">
        <v>0</v>
      </c>
      <c r="O43" s="164">
        <v>0</v>
      </c>
      <c r="P43" s="164">
        <v>0</v>
      </c>
      <c r="Q43" s="164">
        <v>0</v>
      </c>
      <c r="R43" s="164">
        <v>0</v>
      </c>
      <c r="S43" s="164">
        <v>0</v>
      </c>
      <c r="T43" s="164">
        <v>0</v>
      </c>
      <c r="U43" s="164">
        <v>0</v>
      </c>
      <c r="V43" s="164">
        <v>0</v>
      </c>
      <c r="W43" s="164">
        <v>0</v>
      </c>
      <c r="X43" s="164">
        <v>0</v>
      </c>
      <c r="Y43" s="164">
        <v>0</v>
      </c>
      <c r="Z43" s="164">
        <v>0</v>
      </c>
      <c r="AA43" s="164">
        <v>0</v>
      </c>
      <c r="AB43" s="164">
        <v>0</v>
      </c>
      <c r="AC43" s="164">
        <v>0</v>
      </c>
      <c r="AD43" s="164">
        <v>0</v>
      </c>
      <c r="AE43" s="164">
        <v>0</v>
      </c>
      <c r="AF43" s="164">
        <v>0</v>
      </c>
      <c r="AG43" s="164">
        <v>0</v>
      </c>
      <c r="AH43" s="164">
        <v>0</v>
      </c>
      <c r="AI43" s="164">
        <v>0</v>
      </c>
      <c r="AJ43" s="164">
        <v>0</v>
      </c>
      <c r="AK43" s="164">
        <v>0</v>
      </c>
      <c r="AL43" s="164">
        <v>0</v>
      </c>
      <c r="AM43" s="164">
        <v>0</v>
      </c>
      <c r="AN43" s="164">
        <v>0</v>
      </c>
      <c r="AO43" s="164">
        <v>0</v>
      </c>
      <c r="AP43" s="164">
        <v>0</v>
      </c>
      <c r="AQ43" s="165">
        <v>0</v>
      </c>
      <c r="AR43" s="164">
        <v>0</v>
      </c>
      <c r="AS43" s="164">
        <v>0</v>
      </c>
      <c r="AT43" s="164">
        <v>0</v>
      </c>
      <c r="AU43" s="164">
        <v>0</v>
      </c>
      <c r="AV43" s="164">
        <v>0</v>
      </c>
      <c r="AW43" s="164">
        <v>0</v>
      </c>
      <c r="AX43" s="164">
        <v>0</v>
      </c>
      <c r="AY43" s="164">
        <v>0</v>
      </c>
      <c r="AZ43" s="164">
        <v>0</v>
      </c>
      <c r="BA43" s="164">
        <v>0</v>
      </c>
      <c r="BB43" s="164">
        <v>0</v>
      </c>
      <c r="BC43" s="164">
        <v>0</v>
      </c>
      <c r="BD43" s="164">
        <v>0</v>
      </c>
      <c r="BE43" s="164">
        <v>0</v>
      </c>
      <c r="BF43" s="164">
        <v>0</v>
      </c>
      <c r="BG43" s="164">
        <v>0</v>
      </c>
      <c r="BH43" s="164">
        <v>0</v>
      </c>
      <c r="BI43" s="164">
        <v>0</v>
      </c>
      <c r="BJ43" s="164">
        <v>0</v>
      </c>
      <c r="BK43" s="164">
        <v>0</v>
      </c>
      <c r="BL43" s="164">
        <v>0</v>
      </c>
      <c r="BM43" s="164">
        <v>0</v>
      </c>
      <c r="BN43" s="164">
        <v>0</v>
      </c>
      <c r="BO43" s="164">
        <v>0</v>
      </c>
      <c r="BP43" s="164">
        <v>0</v>
      </c>
      <c r="BQ43" s="164">
        <v>0</v>
      </c>
      <c r="BR43" s="164">
        <v>0</v>
      </c>
      <c r="BS43" s="164">
        <v>0</v>
      </c>
      <c r="BT43" s="164">
        <v>0</v>
      </c>
      <c r="BU43" s="164">
        <v>0</v>
      </c>
      <c r="BV43" s="164">
        <v>0</v>
      </c>
      <c r="BW43" s="164">
        <v>0</v>
      </c>
      <c r="BX43" s="164">
        <v>0</v>
      </c>
      <c r="BY43" s="164">
        <v>0</v>
      </c>
      <c r="BZ43" s="164">
        <v>0</v>
      </c>
      <c r="CA43" s="164">
        <v>0</v>
      </c>
      <c r="CB43" s="164">
        <v>0</v>
      </c>
      <c r="CC43" s="164">
        <v>0</v>
      </c>
      <c r="CD43" s="164">
        <v>0</v>
      </c>
      <c r="CE43" s="164">
        <v>0</v>
      </c>
      <c r="CF43" s="164">
        <v>0</v>
      </c>
      <c r="CG43" s="164">
        <v>0</v>
      </c>
      <c r="CH43" s="164">
        <v>0</v>
      </c>
      <c r="CI43" s="164">
        <v>0</v>
      </c>
      <c r="CJ43" s="164">
        <v>0</v>
      </c>
      <c r="CK43" s="164">
        <v>0</v>
      </c>
      <c r="CL43" s="164">
        <v>0</v>
      </c>
      <c r="CM43" s="164">
        <v>0</v>
      </c>
      <c r="CN43" s="164">
        <v>0</v>
      </c>
      <c r="CO43" s="164">
        <v>0</v>
      </c>
      <c r="CP43" s="164">
        <v>0</v>
      </c>
      <c r="CQ43" s="164">
        <v>0</v>
      </c>
      <c r="CR43" s="164">
        <v>0</v>
      </c>
      <c r="CS43" s="164">
        <v>0</v>
      </c>
      <c r="CT43" s="164">
        <v>0</v>
      </c>
      <c r="CU43" s="164">
        <v>0</v>
      </c>
      <c r="CV43" s="164">
        <v>0</v>
      </c>
      <c r="CW43" s="164">
        <v>0</v>
      </c>
      <c r="CX43" s="164">
        <v>0</v>
      </c>
      <c r="CY43" s="164">
        <v>0</v>
      </c>
      <c r="CZ43" s="164">
        <v>0</v>
      </c>
      <c r="DA43" s="164">
        <v>0</v>
      </c>
      <c r="DB43" s="164">
        <v>0</v>
      </c>
      <c r="DC43" s="165">
        <v>0</v>
      </c>
      <c r="DE43" s="45">
        <f t="shared" si="25"/>
        <v>0</v>
      </c>
      <c r="DF43" s="45">
        <f t="shared" si="17"/>
        <v>0</v>
      </c>
      <c r="DG43">
        <f t="shared" si="24"/>
        <v>21</v>
      </c>
      <c r="DH43">
        <f>DG43/(100+DG43)</f>
        <v>0.17355371900826447</v>
      </c>
    </row>
    <row r="44" spans="1:112" ht="14.4">
      <c r="A44" s="123">
        <v>32</v>
      </c>
      <c r="B44" s="36" t="s">
        <v>23</v>
      </c>
      <c r="C44" s="160" t="s">
        <v>430</v>
      </c>
      <c r="D44" s="3"/>
      <c r="E44" s="3"/>
      <c r="F44" s="11">
        <f>F45+F56+F67</f>
        <v>0</v>
      </c>
      <c r="G44" s="34">
        <f>SUMIF($H$5:$DC$5,"&lt;="&amp;PAL,$H44:$DC44)</f>
        <v>0</v>
      </c>
      <c r="H44" s="11">
        <f>H45+H56+H67</f>
        <v>0</v>
      </c>
      <c r="I44" s="11">
        <f t="shared" ref="I44:BT44" si="26">I45+I56+I67</f>
        <v>0</v>
      </c>
      <c r="J44" s="11">
        <f t="shared" si="26"/>
        <v>0</v>
      </c>
      <c r="K44" s="11">
        <f t="shared" si="26"/>
        <v>0</v>
      </c>
      <c r="L44" s="11">
        <f t="shared" si="26"/>
        <v>0</v>
      </c>
      <c r="M44" s="11">
        <f t="shared" si="26"/>
        <v>0</v>
      </c>
      <c r="N44" s="11">
        <f t="shared" si="26"/>
        <v>0</v>
      </c>
      <c r="O44" s="11">
        <f t="shared" si="26"/>
        <v>0</v>
      </c>
      <c r="P44" s="11">
        <f t="shared" si="26"/>
        <v>0</v>
      </c>
      <c r="Q44" s="11">
        <f t="shared" si="26"/>
        <v>0</v>
      </c>
      <c r="R44" s="11">
        <f t="shared" si="26"/>
        <v>0</v>
      </c>
      <c r="S44" s="11">
        <f t="shared" si="26"/>
        <v>0</v>
      </c>
      <c r="T44" s="11">
        <f t="shared" si="26"/>
        <v>0</v>
      </c>
      <c r="U44" s="11">
        <f t="shared" si="26"/>
        <v>0</v>
      </c>
      <c r="V44" s="11">
        <f t="shared" si="26"/>
        <v>0</v>
      </c>
      <c r="W44" s="11">
        <f t="shared" si="26"/>
        <v>0</v>
      </c>
      <c r="X44" s="11">
        <f t="shared" si="26"/>
        <v>0</v>
      </c>
      <c r="Y44" s="11">
        <f t="shared" si="26"/>
        <v>0</v>
      </c>
      <c r="Z44" s="11">
        <f t="shared" si="26"/>
        <v>0</v>
      </c>
      <c r="AA44" s="11">
        <f t="shared" si="26"/>
        <v>0</v>
      </c>
      <c r="AB44" s="11">
        <f t="shared" si="26"/>
        <v>0</v>
      </c>
      <c r="AC44" s="11">
        <f t="shared" si="26"/>
        <v>0</v>
      </c>
      <c r="AD44" s="11">
        <f t="shared" si="26"/>
        <v>0</v>
      </c>
      <c r="AE44" s="11">
        <f t="shared" si="26"/>
        <v>0</v>
      </c>
      <c r="AF44" s="11">
        <f t="shared" si="26"/>
        <v>0</v>
      </c>
      <c r="AG44" s="11">
        <f t="shared" si="26"/>
        <v>0</v>
      </c>
      <c r="AH44" s="11">
        <f t="shared" si="26"/>
        <v>0</v>
      </c>
      <c r="AI44" s="11">
        <f t="shared" si="26"/>
        <v>0</v>
      </c>
      <c r="AJ44" s="11">
        <f t="shared" si="26"/>
        <v>0</v>
      </c>
      <c r="AK44" s="11">
        <f t="shared" si="26"/>
        <v>0</v>
      </c>
      <c r="AL44" s="11">
        <f t="shared" si="26"/>
        <v>0</v>
      </c>
      <c r="AM44" s="11">
        <f t="shared" si="26"/>
        <v>0</v>
      </c>
      <c r="AN44" s="11">
        <f t="shared" si="26"/>
        <v>0</v>
      </c>
      <c r="AO44" s="11">
        <f t="shared" si="26"/>
        <v>0</v>
      </c>
      <c r="AP44" s="11">
        <f t="shared" si="26"/>
        <v>0</v>
      </c>
      <c r="AQ44" s="11">
        <f t="shared" si="26"/>
        <v>0</v>
      </c>
      <c r="AR44" s="11">
        <f t="shared" si="26"/>
        <v>0</v>
      </c>
      <c r="AS44" s="11">
        <f t="shared" si="26"/>
        <v>0</v>
      </c>
      <c r="AT44" s="11">
        <f t="shared" si="26"/>
        <v>0</v>
      </c>
      <c r="AU44" s="11">
        <f t="shared" si="26"/>
        <v>0</v>
      </c>
      <c r="AV44" s="11">
        <f t="shared" si="26"/>
        <v>0</v>
      </c>
      <c r="AW44" s="11">
        <f t="shared" si="26"/>
        <v>0</v>
      </c>
      <c r="AX44" s="11">
        <f t="shared" si="26"/>
        <v>0</v>
      </c>
      <c r="AY44" s="11">
        <f t="shared" si="26"/>
        <v>0</v>
      </c>
      <c r="AZ44" s="11">
        <f t="shared" si="26"/>
        <v>0</v>
      </c>
      <c r="BA44" s="11">
        <f t="shared" si="26"/>
        <v>0</v>
      </c>
      <c r="BB44" s="11">
        <f t="shared" si="26"/>
        <v>0</v>
      </c>
      <c r="BC44" s="11">
        <f t="shared" si="26"/>
        <v>0</v>
      </c>
      <c r="BD44" s="11">
        <f t="shared" si="26"/>
        <v>0</v>
      </c>
      <c r="BE44" s="11">
        <f t="shared" si="26"/>
        <v>0</v>
      </c>
      <c r="BF44" s="11">
        <f t="shared" si="26"/>
        <v>0</v>
      </c>
      <c r="BG44" s="11">
        <f t="shared" si="26"/>
        <v>0</v>
      </c>
      <c r="BH44" s="11">
        <f t="shared" si="26"/>
        <v>0</v>
      </c>
      <c r="BI44" s="11">
        <f t="shared" si="26"/>
        <v>0</v>
      </c>
      <c r="BJ44" s="11">
        <f t="shared" si="26"/>
        <v>0</v>
      </c>
      <c r="BK44" s="11">
        <f t="shared" si="26"/>
        <v>0</v>
      </c>
      <c r="BL44" s="11">
        <f t="shared" si="26"/>
        <v>0</v>
      </c>
      <c r="BM44" s="11">
        <f t="shared" si="26"/>
        <v>0</v>
      </c>
      <c r="BN44" s="11">
        <f t="shared" si="26"/>
        <v>0</v>
      </c>
      <c r="BO44" s="11">
        <f t="shared" si="26"/>
        <v>0</v>
      </c>
      <c r="BP44" s="11">
        <f t="shared" si="26"/>
        <v>0</v>
      </c>
      <c r="BQ44" s="11">
        <f t="shared" si="26"/>
        <v>0</v>
      </c>
      <c r="BR44" s="11">
        <f t="shared" si="26"/>
        <v>0</v>
      </c>
      <c r="BS44" s="11">
        <f t="shared" si="26"/>
        <v>0</v>
      </c>
      <c r="BT44" s="11">
        <f t="shared" si="26"/>
        <v>0</v>
      </c>
      <c r="BU44" s="11">
        <f t="shared" ref="BU44:DC44" si="27">BU45+BU56+BU67</f>
        <v>0</v>
      </c>
      <c r="BV44" s="11">
        <f t="shared" si="27"/>
        <v>0</v>
      </c>
      <c r="BW44" s="11">
        <f t="shared" si="27"/>
        <v>0</v>
      </c>
      <c r="BX44" s="11">
        <f t="shared" si="27"/>
        <v>0</v>
      </c>
      <c r="BY44" s="11">
        <f t="shared" si="27"/>
        <v>0</v>
      </c>
      <c r="BZ44" s="11">
        <f t="shared" si="27"/>
        <v>0</v>
      </c>
      <c r="CA44" s="11">
        <f t="shared" si="27"/>
        <v>0</v>
      </c>
      <c r="CB44" s="11">
        <f t="shared" si="27"/>
        <v>0</v>
      </c>
      <c r="CC44" s="11">
        <f t="shared" si="27"/>
        <v>0</v>
      </c>
      <c r="CD44" s="11">
        <f t="shared" si="27"/>
        <v>0</v>
      </c>
      <c r="CE44" s="11">
        <f t="shared" si="27"/>
        <v>0</v>
      </c>
      <c r="CF44" s="11">
        <f t="shared" si="27"/>
        <v>0</v>
      </c>
      <c r="CG44" s="11">
        <f t="shared" si="27"/>
        <v>0</v>
      </c>
      <c r="CH44" s="11">
        <f t="shared" si="27"/>
        <v>0</v>
      </c>
      <c r="CI44" s="11">
        <f t="shared" si="27"/>
        <v>0</v>
      </c>
      <c r="CJ44" s="11">
        <f t="shared" si="27"/>
        <v>0</v>
      </c>
      <c r="CK44" s="11">
        <f t="shared" si="27"/>
        <v>0</v>
      </c>
      <c r="CL44" s="11">
        <f t="shared" si="27"/>
        <v>0</v>
      </c>
      <c r="CM44" s="11">
        <f t="shared" si="27"/>
        <v>0</v>
      </c>
      <c r="CN44" s="11">
        <f t="shared" si="27"/>
        <v>0</v>
      </c>
      <c r="CO44" s="11">
        <f t="shared" si="27"/>
        <v>0</v>
      </c>
      <c r="CP44" s="11">
        <f t="shared" si="27"/>
        <v>0</v>
      </c>
      <c r="CQ44" s="11">
        <f t="shared" si="27"/>
        <v>0</v>
      </c>
      <c r="CR44" s="11">
        <f t="shared" si="27"/>
        <v>0</v>
      </c>
      <c r="CS44" s="11">
        <f t="shared" si="27"/>
        <v>0</v>
      </c>
      <c r="CT44" s="11">
        <f t="shared" si="27"/>
        <v>0</v>
      </c>
      <c r="CU44" s="11">
        <f t="shared" si="27"/>
        <v>0</v>
      </c>
      <c r="CV44" s="11">
        <f t="shared" si="27"/>
        <v>0</v>
      </c>
      <c r="CW44" s="11">
        <f t="shared" si="27"/>
        <v>0</v>
      </c>
      <c r="CX44" s="11">
        <f t="shared" si="27"/>
        <v>0</v>
      </c>
      <c r="CY44" s="11">
        <f t="shared" si="27"/>
        <v>0</v>
      </c>
      <c r="CZ44" s="11">
        <f t="shared" si="27"/>
        <v>0</v>
      </c>
      <c r="DA44" s="11">
        <f t="shared" si="27"/>
        <v>0</v>
      </c>
      <c r="DB44" s="11">
        <f t="shared" si="27"/>
        <v>0</v>
      </c>
      <c r="DC44" s="11">
        <f t="shared" si="27"/>
        <v>0</v>
      </c>
      <c r="DF44" s="45">
        <f t="shared" si="17"/>
        <v>0</v>
      </c>
    </row>
    <row r="45" spans="1:112" ht="14.4">
      <c r="A45" s="123">
        <v>33</v>
      </c>
      <c r="B45" s="36" t="s">
        <v>34</v>
      </c>
      <c r="C45" s="15" t="s">
        <v>2</v>
      </c>
      <c r="D45" s="3"/>
      <c r="E45" s="3"/>
      <c r="F45" s="11">
        <f>SUM(F46:F53)+F54</f>
        <v>0</v>
      </c>
      <c r="G45" s="34">
        <f>SUMIF($H$5:$DC$5,"&lt;="&amp;PAL,$H45:$DC45)</f>
        <v>0</v>
      </c>
      <c r="H45" s="11">
        <f>SUM(H46:H53)+H54</f>
        <v>0</v>
      </c>
      <c r="I45" s="11">
        <f t="shared" ref="I45:BT45" si="28">SUM(I46:I53)+I54</f>
        <v>0</v>
      </c>
      <c r="J45" s="11">
        <f t="shared" si="28"/>
        <v>0</v>
      </c>
      <c r="K45" s="11">
        <f t="shared" si="28"/>
        <v>0</v>
      </c>
      <c r="L45" s="11">
        <f t="shared" si="28"/>
        <v>0</v>
      </c>
      <c r="M45" s="11">
        <f t="shared" si="28"/>
        <v>0</v>
      </c>
      <c r="N45" s="11">
        <f t="shared" si="28"/>
        <v>0</v>
      </c>
      <c r="O45" s="11">
        <f t="shared" si="28"/>
        <v>0</v>
      </c>
      <c r="P45" s="11">
        <f t="shared" si="28"/>
        <v>0</v>
      </c>
      <c r="Q45" s="11">
        <f t="shared" si="28"/>
        <v>0</v>
      </c>
      <c r="R45" s="11">
        <f t="shared" si="28"/>
        <v>0</v>
      </c>
      <c r="S45" s="11">
        <f t="shared" si="28"/>
        <v>0</v>
      </c>
      <c r="T45" s="11">
        <f t="shared" si="28"/>
        <v>0</v>
      </c>
      <c r="U45" s="11">
        <f t="shared" si="28"/>
        <v>0</v>
      </c>
      <c r="V45" s="11">
        <f t="shared" si="28"/>
        <v>0</v>
      </c>
      <c r="W45" s="11">
        <f t="shared" si="28"/>
        <v>0</v>
      </c>
      <c r="X45" s="11">
        <f t="shared" si="28"/>
        <v>0</v>
      </c>
      <c r="Y45" s="11">
        <f t="shared" si="28"/>
        <v>0</v>
      </c>
      <c r="Z45" s="11">
        <f t="shared" si="28"/>
        <v>0</v>
      </c>
      <c r="AA45" s="11">
        <f t="shared" si="28"/>
        <v>0</v>
      </c>
      <c r="AB45" s="11">
        <f t="shared" si="28"/>
        <v>0</v>
      </c>
      <c r="AC45" s="11">
        <f t="shared" si="28"/>
        <v>0</v>
      </c>
      <c r="AD45" s="11">
        <f t="shared" si="28"/>
        <v>0</v>
      </c>
      <c r="AE45" s="11">
        <f t="shared" si="28"/>
        <v>0</v>
      </c>
      <c r="AF45" s="11">
        <f t="shared" si="28"/>
        <v>0</v>
      </c>
      <c r="AG45" s="11">
        <f t="shared" si="28"/>
        <v>0</v>
      </c>
      <c r="AH45" s="11">
        <f t="shared" si="28"/>
        <v>0</v>
      </c>
      <c r="AI45" s="11">
        <f t="shared" si="28"/>
        <v>0</v>
      </c>
      <c r="AJ45" s="11">
        <f t="shared" si="28"/>
        <v>0</v>
      </c>
      <c r="AK45" s="11">
        <f t="shared" si="28"/>
        <v>0</v>
      </c>
      <c r="AL45" s="11">
        <f t="shared" si="28"/>
        <v>0</v>
      </c>
      <c r="AM45" s="11">
        <f t="shared" si="28"/>
        <v>0</v>
      </c>
      <c r="AN45" s="11">
        <f t="shared" si="28"/>
        <v>0</v>
      </c>
      <c r="AO45" s="11">
        <f t="shared" si="28"/>
        <v>0</v>
      </c>
      <c r="AP45" s="11">
        <f t="shared" si="28"/>
        <v>0</v>
      </c>
      <c r="AQ45" s="11">
        <f t="shared" si="28"/>
        <v>0</v>
      </c>
      <c r="AR45" s="11">
        <f t="shared" si="28"/>
        <v>0</v>
      </c>
      <c r="AS45" s="11">
        <f t="shared" si="28"/>
        <v>0</v>
      </c>
      <c r="AT45" s="11">
        <f t="shared" si="28"/>
        <v>0</v>
      </c>
      <c r="AU45" s="11">
        <f t="shared" si="28"/>
        <v>0</v>
      </c>
      <c r="AV45" s="11">
        <f t="shared" si="28"/>
        <v>0</v>
      </c>
      <c r="AW45" s="11">
        <f t="shared" si="28"/>
        <v>0</v>
      </c>
      <c r="AX45" s="11">
        <f t="shared" si="28"/>
        <v>0</v>
      </c>
      <c r="AY45" s="11">
        <f t="shared" si="28"/>
        <v>0</v>
      </c>
      <c r="AZ45" s="11">
        <f t="shared" si="28"/>
        <v>0</v>
      </c>
      <c r="BA45" s="11">
        <f t="shared" si="28"/>
        <v>0</v>
      </c>
      <c r="BB45" s="11">
        <f t="shared" si="28"/>
        <v>0</v>
      </c>
      <c r="BC45" s="11">
        <f t="shared" si="28"/>
        <v>0</v>
      </c>
      <c r="BD45" s="11">
        <f t="shared" si="28"/>
        <v>0</v>
      </c>
      <c r="BE45" s="11">
        <f t="shared" si="28"/>
        <v>0</v>
      </c>
      <c r="BF45" s="11">
        <f t="shared" si="28"/>
        <v>0</v>
      </c>
      <c r="BG45" s="11">
        <f t="shared" si="28"/>
        <v>0</v>
      </c>
      <c r="BH45" s="11">
        <f t="shared" si="28"/>
        <v>0</v>
      </c>
      <c r="BI45" s="11">
        <f t="shared" si="28"/>
        <v>0</v>
      </c>
      <c r="BJ45" s="11">
        <f t="shared" si="28"/>
        <v>0</v>
      </c>
      <c r="BK45" s="11">
        <f t="shared" si="28"/>
        <v>0</v>
      </c>
      <c r="BL45" s="11">
        <f t="shared" si="28"/>
        <v>0</v>
      </c>
      <c r="BM45" s="11">
        <f t="shared" si="28"/>
        <v>0</v>
      </c>
      <c r="BN45" s="11">
        <f t="shared" si="28"/>
        <v>0</v>
      </c>
      <c r="BO45" s="11">
        <f t="shared" si="28"/>
        <v>0</v>
      </c>
      <c r="BP45" s="11">
        <f t="shared" si="28"/>
        <v>0</v>
      </c>
      <c r="BQ45" s="11">
        <f t="shared" si="28"/>
        <v>0</v>
      </c>
      <c r="BR45" s="11">
        <f t="shared" si="28"/>
        <v>0</v>
      </c>
      <c r="BS45" s="11">
        <f t="shared" si="28"/>
        <v>0</v>
      </c>
      <c r="BT45" s="11">
        <f t="shared" si="28"/>
        <v>0</v>
      </c>
      <c r="BU45" s="11">
        <f t="shared" ref="BU45:DC45" si="29">SUM(BU46:BU53)+BU54</f>
        <v>0</v>
      </c>
      <c r="BV45" s="11">
        <f t="shared" si="29"/>
        <v>0</v>
      </c>
      <c r="BW45" s="11">
        <f t="shared" si="29"/>
        <v>0</v>
      </c>
      <c r="BX45" s="11">
        <f t="shared" si="29"/>
        <v>0</v>
      </c>
      <c r="BY45" s="11">
        <f t="shared" si="29"/>
        <v>0</v>
      </c>
      <c r="BZ45" s="11">
        <f t="shared" si="29"/>
        <v>0</v>
      </c>
      <c r="CA45" s="11">
        <f t="shared" si="29"/>
        <v>0</v>
      </c>
      <c r="CB45" s="11">
        <f t="shared" si="29"/>
        <v>0</v>
      </c>
      <c r="CC45" s="11">
        <f t="shared" si="29"/>
        <v>0</v>
      </c>
      <c r="CD45" s="11">
        <f t="shared" si="29"/>
        <v>0</v>
      </c>
      <c r="CE45" s="11">
        <f t="shared" si="29"/>
        <v>0</v>
      </c>
      <c r="CF45" s="11">
        <f t="shared" si="29"/>
        <v>0</v>
      </c>
      <c r="CG45" s="11">
        <f t="shared" si="29"/>
        <v>0</v>
      </c>
      <c r="CH45" s="11">
        <f t="shared" si="29"/>
        <v>0</v>
      </c>
      <c r="CI45" s="11">
        <f t="shared" si="29"/>
        <v>0</v>
      </c>
      <c r="CJ45" s="11">
        <f t="shared" si="29"/>
        <v>0</v>
      </c>
      <c r="CK45" s="11">
        <f t="shared" si="29"/>
        <v>0</v>
      </c>
      <c r="CL45" s="11">
        <f t="shared" si="29"/>
        <v>0</v>
      </c>
      <c r="CM45" s="11">
        <f t="shared" si="29"/>
        <v>0</v>
      </c>
      <c r="CN45" s="11">
        <f t="shared" si="29"/>
        <v>0</v>
      </c>
      <c r="CO45" s="11">
        <f t="shared" si="29"/>
        <v>0</v>
      </c>
      <c r="CP45" s="11">
        <f t="shared" si="29"/>
        <v>0</v>
      </c>
      <c r="CQ45" s="11">
        <f t="shared" si="29"/>
        <v>0</v>
      </c>
      <c r="CR45" s="11">
        <f t="shared" si="29"/>
        <v>0</v>
      </c>
      <c r="CS45" s="11">
        <f t="shared" si="29"/>
        <v>0</v>
      </c>
      <c r="CT45" s="11">
        <f t="shared" si="29"/>
        <v>0</v>
      </c>
      <c r="CU45" s="11">
        <f t="shared" si="29"/>
        <v>0</v>
      </c>
      <c r="CV45" s="11">
        <f t="shared" si="29"/>
        <v>0</v>
      </c>
      <c r="CW45" s="11">
        <f t="shared" si="29"/>
        <v>0</v>
      </c>
      <c r="CX45" s="11">
        <f t="shared" si="29"/>
        <v>0</v>
      </c>
      <c r="CY45" s="11">
        <f t="shared" si="29"/>
        <v>0</v>
      </c>
      <c r="CZ45" s="11">
        <f t="shared" si="29"/>
        <v>0</v>
      </c>
      <c r="DA45" s="11">
        <f t="shared" si="29"/>
        <v>0</v>
      </c>
      <c r="DB45" s="11">
        <f t="shared" si="29"/>
        <v>0</v>
      </c>
      <c r="DC45" s="11">
        <f t="shared" si="29"/>
        <v>0</v>
      </c>
      <c r="DF45" s="45">
        <f t="shared" si="17"/>
        <v>0</v>
      </c>
    </row>
    <row r="46" spans="1:112" ht="14.4">
      <c r="A46" s="123">
        <v>34</v>
      </c>
      <c r="B46" s="5" t="str">
        <f>$B$45&amp;"1."</f>
        <v>E.1.1.</v>
      </c>
      <c r="C46" s="163" t="s">
        <v>41</v>
      </c>
      <c r="D46" s="6"/>
      <c r="E46" s="191">
        <v>0.21</v>
      </c>
      <c r="F46" s="34">
        <f>H46+NPV(FD,I46:INDEX(I46:DC46,PAL))</f>
        <v>0</v>
      </c>
      <c r="G46" s="34">
        <f>SUMIF($H$5:$DC$5,"&lt;="&amp;PAL,$H46:$DC46)</f>
        <v>0</v>
      </c>
      <c r="H46" s="37">
        <v>0</v>
      </c>
      <c r="I46" s="37">
        <v>0</v>
      </c>
      <c r="J46" s="37">
        <v>0</v>
      </c>
      <c r="K46" s="37">
        <v>0</v>
      </c>
      <c r="L46" s="37">
        <v>0</v>
      </c>
      <c r="M46" s="37">
        <v>0</v>
      </c>
      <c r="N46" s="37">
        <v>0</v>
      </c>
      <c r="O46" s="37">
        <v>0</v>
      </c>
      <c r="P46" s="37">
        <v>0</v>
      </c>
      <c r="Q46" s="37">
        <v>0</v>
      </c>
      <c r="R46" s="37">
        <v>0</v>
      </c>
      <c r="S46" s="37">
        <v>0</v>
      </c>
      <c r="T46" s="37">
        <v>0</v>
      </c>
      <c r="U46" s="37">
        <v>0</v>
      </c>
      <c r="V46" s="37">
        <v>0</v>
      </c>
      <c r="W46" s="37">
        <v>0</v>
      </c>
      <c r="X46" s="37">
        <v>0</v>
      </c>
      <c r="Y46" s="37">
        <v>0</v>
      </c>
      <c r="Z46" s="37">
        <v>0</v>
      </c>
      <c r="AA46" s="37">
        <v>0</v>
      </c>
      <c r="AB46" s="37">
        <v>0</v>
      </c>
      <c r="AC46" s="37">
        <v>0</v>
      </c>
      <c r="AD46" s="37">
        <v>0</v>
      </c>
      <c r="AE46" s="37">
        <v>0</v>
      </c>
      <c r="AF46" s="37">
        <v>0</v>
      </c>
      <c r="AG46" s="37">
        <v>0</v>
      </c>
      <c r="AH46" s="37">
        <v>0</v>
      </c>
      <c r="AI46" s="37">
        <v>0</v>
      </c>
      <c r="AJ46" s="37">
        <v>0</v>
      </c>
      <c r="AK46" s="37">
        <v>0</v>
      </c>
      <c r="AL46" s="37">
        <v>0</v>
      </c>
      <c r="AM46" s="37">
        <v>0</v>
      </c>
      <c r="AN46" s="37">
        <v>0</v>
      </c>
      <c r="AO46" s="37">
        <v>0</v>
      </c>
      <c r="AP46" s="37">
        <v>0</v>
      </c>
      <c r="AQ46" s="37">
        <v>0</v>
      </c>
      <c r="AR46" s="37">
        <v>0</v>
      </c>
      <c r="AS46" s="37">
        <v>0</v>
      </c>
      <c r="AT46" s="37">
        <v>0</v>
      </c>
      <c r="AU46" s="37">
        <v>0</v>
      </c>
      <c r="AV46" s="37">
        <v>0</v>
      </c>
      <c r="AW46" s="37">
        <v>0</v>
      </c>
      <c r="AX46" s="37">
        <v>0</v>
      </c>
      <c r="AY46" s="37">
        <v>0</v>
      </c>
      <c r="AZ46" s="37">
        <v>0</v>
      </c>
      <c r="BA46" s="37">
        <v>0</v>
      </c>
      <c r="BB46" s="37">
        <v>0</v>
      </c>
      <c r="BC46" s="37">
        <v>0</v>
      </c>
      <c r="BD46" s="37">
        <v>0</v>
      </c>
      <c r="BE46" s="37">
        <v>0</v>
      </c>
      <c r="BF46" s="37">
        <v>0</v>
      </c>
      <c r="BG46" s="37">
        <v>0</v>
      </c>
      <c r="BH46" s="37">
        <v>0</v>
      </c>
      <c r="BI46" s="37">
        <v>0</v>
      </c>
      <c r="BJ46" s="37">
        <v>0</v>
      </c>
      <c r="BK46" s="37">
        <v>0</v>
      </c>
      <c r="BL46" s="37">
        <v>0</v>
      </c>
      <c r="BM46" s="37">
        <v>0</v>
      </c>
      <c r="BN46" s="37">
        <v>0</v>
      </c>
      <c r="BO46" s="37">
        <v>0</v>
      </c>
      <c r="BP46" s="37">
        <v>0</v>
      </c>
      <c r="BQ46" s="37">
        <v>0</v>
      </c>
      <c r="BR46" s="37">
        <v>0</v>
      </c>
      <c r="BS46" s="37">
        <v>0</v>
      </c>
      <c r="BT46" s="37">
        <v>0</v>
      </c>
      <c r="BU46" s="37">
        <v>0</v>
      </c>
      <c r="BV46" s="37">
        <v>0</v>
      </c>
      <c r="BW46" s="37">
        <v>0</v>
      </c>
      <c r="BX46" s="37">
        <v>0</v>
      </c>
      <c r="BY46" s="37">
        <v>0</v>
      </c>
      <c r="BZ46" s="37">
        <v>0</v>
      </c>
      <c r="CA46" s="37">
        <v>0</v>
      </c>
      <c r="CB46" s="37">
        <v>0</v>
      </c>
      <c r="CC46" s="37">
        <v>0</v>
      </c>
      <c r="CD46" s="37">
        <v>0</v>
      </c>
      <c r="CE46" s="37">
        <v>0</v>
      </c>
      <c r="CF46" s="37">
        <v>0</v>
      </c>
      <c r="CG46" s="37">
        <v>0</v>
      </c>
      <c r="CH46" s="37">
        <v>0</v>
      </c>
      <c r="CI46" s="37">
        <v>0</v>
      </c>
      <c r="CJ46" s="37">
        <v>0</v>
      </c>
      <c r="CK46" s="37">
        <v>0</v>
      </c>
      <c r="CL46" s="37">
        <v>0</v>
      </c>
      <c r="CM46" s="37">
        <v>0</v>
      </c>
      <c r="CN46" s="37">
        <v>0</v>
      </c>
      <c r="CO46" s="37">
        <v>0</v>
      </c>
      <c r="CP46" s="37">
        <v>0</v>
      </c>
      <c r="CQ46" s="37">
        <v>0</v>
      </c>
      <c r="CR46" s="37">
        <v>0</v>
      </c>
      <c r="CS46" s="37">
        <v>0</v>
      </c>
      <c r="CT46" s="37">
        <v>0</v>
      </c>
      <c r="CU46" s="37">
        <v>0</v>
      </c>
      <c r="CV46" s="37">
        <v>0</v>
      </c>
      <c r="CW46" s="37">
        <v>0</v>
      </c>
      <c r="CX46" s="37">
        <v>0</v>
      </c>
      <c r="CY46" s="37">
        <v>0</v>
      </c>
      <c r="CZ46" s="37">
        <v>0</v>
      </c>
      <c r="DA46" s="37">
        <v>0</v>
      </c>
      <c r="DB46" s="37">
        <v>0</v>
      </c>
      <c r="DC46" s="37">
        <v>0</v>
      </c>
      <c r="DE46" s="45">
        <f>COUNTBLANK(H46:DC46)</f>
        <v>0</v>
      </c>
      <c r="DF46" s="45">
        <f t="shared" si="17"/>
        <v>0</v>
      </c>
      <c r="DG46">
        <f t="shared" ref="DG46:DG55" si="30">IF(ISNUMBER(E46),E46*100,0)</f>
        <v>21</v>
      </c>
      <c r="DH46">
        <v>0</v>
      </c>
    </row>
    <row r="47" spans="1:112" ht="14.4">
      <c r="A47" s="123">
        <v>35</v>
      </c>
      <c r="B47" s="5" t="str">
        <f>$B$45&amp;"2."</f>
        <v>E.1.2.</v>
      </c>
      <c r="C47" s="163" t="s">
        <v>41</v>
      </c>
      <c r="D47" s="6"/>
      <c r="E47" s="191">
        <v>0.21</v>
      </c>
      <c r="F47" s="34">
        <f>H47+NPV(FD,I47:INDEX(I47:DC47,PAL))</f>
        <v>0</v>
      </c>
      <c r="G47" s="34">
        <f>SUMIF($H$5:$DC$5,"&lt;="&amp;PAL,$H47:$DC47)</f>
        <v>0</v>
      </c>
      <c r="H47" s="37">
        <v>0</v>
      </c>
      <c r="I47" s="37">
        <v>0</v>
      </c>
      <c r="J47" s="37">
        <v>0</v>
      </c>
      <c r="K47" s="37">
        <v>0</v>
      </c>
      <c r="L47" s="37">
        <v>0</v>
      </c>
      <c r="M47" s="37">
        <v>0</v>
      </c>
      <c r="N47" s="37">
        <v>0</v>
      </c>
      <c r="O47" s="37">
        <v>0</v>
      </c>
      <c r="P47" s="37">
        <v>0</v>
      </c>
      <c r="Q47" s="37">
        <v>0</v>
      </c>
      <c r="R47" s="37">
        <v>0</v>
      </c>
      <c r="S47" s="37">
        <v>0</v>
      </c>
      <c r="T47" s="37">
        <v>0</v>
      </c>
      <c r="U47" s="37">
        <v>0</v>
      </c>
      <c r="V47" s="37">
        <v>0</v>
      </c>
      <c r="W47" s="37">
        <v>0</v>
      </c>
      <c r="X47" s="37">
        <v>0</v>
      </c>
      <c r="Y47" s="37">
        <v>0</v>
      </c>
      <c r="Z47" s="37">
        <v>0</v>
      </c>
      <c r="AA47" s="37">
        <v>0</v>
      </c>
      <c r="AB47" s="37">
        <v>0</v>
      </c>
      <c r="AC47" s="37">
        <v>0</v>
      </c>
      <c r="AD47" s="37">
        <v>0</v>
      </c>
      <c r="AE47" s="37">
        <v>0</v>
      </c>
      <c r="AF47" s="37">
        <v>0</v>
      </c>
      <c r="AG47" s="37">
        <v>0</v>
      </c>
      <c r="AH47" s="37">
        <v>0</v>
      </c>
      <c r="AI47" s="37">
        <v>0</v>
      </c>
      <c r="AJ47" s="37">
        <v>0</v>
      </c>
      <c r="AK47" s="37">
        <v>0</v>
      </c>
      <c r="AL47" s="37">
        <v>0</v>
      </c>
      <c r="AM47" s="37">
        <v>0</v>
      </c>
      <c r="AN47" s="37">
        <v>0</v>
      </c>
      <c r="AO47" s="37">
        <v>0</v>
      </c>
      <c r="AP47" s="37">
        <v>0</v>
      </c>
      <c r="AQ47" s="37">
        <v>0</v>
      </c>
      <c r="AR47" s="37">
        <v>0</v>
      </c>
      <c r="AS47" s="37">
        <v>0</v>
      </c>
      <c r="AT47" s="37">
        <v>0</v>
      </c>
      <c r="AU47" s="37">
        <v>0</v>
      </c>
      <c r="AV47" s="37">
        <v>0</v>
      </c>
      <c r="AW47" s="37">
        <v>0</v>
      </c>
      <c r="AX47" s="37">
        <v>0</v>
      </c>
      <c r="AY47" s="37">
        <v>0</v>
      </c>
      <c r="AZ47" s="37">
        <v>0</v>
      </c>
      <c r="BA47" s="37">
        <v>0</v>
      </c>
      <c r="BB47" s="37">
        <v>0</v>
      </c>
      <c r="BC47" s="37">
        <v>0</v>
      </c>
      <c r="BD47" s="37">
        <v>0</v>
      </c>
      <c r="BE47" s="37">
        <v>0</v>
      </c>
      <c r="BF47" s="37">
        <v>0</v>
      </c>
      <c r="BG47" s="37">
        <v>0</v>
      </c>
      <c r="BH47" s="37">
        <v>0</v>
      </c>
      <c r="BI47" s="37">
        <v>0</v>
      </c>
      <c r="BJ47" s="37">
        <v>0</v>
      </c>
      <c r="BK47" s="37">
        <v>0</v>
      </c>
      <c r="BL47" s="37">
        <v>0</v>
      </c>
      <c r="BM47" s="37">
        <v>0</v>
      </c>
      <c r="BN47" s="37">
        <v>0</v>
      </c>
      <c r="BO47" s="37">
        <v>0</v>
      </c>
      <c r="BP47" s="37">
        <v>0</v>
      </c>
      <c r="BQ47" s="37">
        <v>0</v>
      </c>
      <c r="BR47" s="37">
        <v>0</v>
      </c>
      <c r="BS47" s="37">
        <v>0</v>
      </c>
      <c r="BT47" s="37">
        <v>0</v>
      </c>
      <c r="BU47" s="37">
        <v>0</v>
      </c>
      <c r="BV47" s="37">
        <v>0</v>
      </c>
      <c r="BW47" s="37">
        <v>0</v>
      </c>
      <c r="BX47" s="37">
        <v>0</v>
      </c>
      <c r="BY47" s="37">
        <v>0</v>
      </c>
      <c r="BZ47" s="37">
        <v>0</v>
      </c>
      <c r="CA47" s="37">
        <v>0</v>
      </c>
      <c r="CB47" s="37">
        <v>0</v>
      </c>
      <c r="CC47" s="37">
        <v>0</v>
      </c>
      <c r="CD47" s="37">
        <v>0</v>
      </c>
      <c r="CE47" s="37">
        <v>0</v>
      </c>
      <c r="CF47" s="37">
        <v>0</v>
      </c>
      <c r="CG47" s="37">
        <v>0</v>
      </c>
      <c r="CH47" s="37">
        <v>0</v>
      </c>
      <c r="CI47" s="37">
        <v>0</v>
      </c>
      <c r="CJ47" s="37">
        <v>0</v>
      </c>
      <c r="CK47" s="37">
        <v>0</v>
      </c>
      <c r="CL47" s="37">
        <v>0</v>
      </c>
      <c r="CM47" s="37">
        <v>0</v>
      </c>
      <c r="CN47" s="37">
        <v>0</v>
      </c>
      <c r="CO47" s="37">
        <v>0</v>
      </c>
      <c r="CP47" s="37">
        <v>0</v>
      </c>
      <c r="CQ47" s="37">
        <v>0</v>
      </c>
      <c r="CR47" s="37">
        <v>0</v>
      </c>
      <c r="CS47" s="37">
        <v>0</v>
      </c>
      <c r="CT47" s="37">
        <v>0</v>
      </c>
      <c r="CU47" s="37">
        <v>0</v>
      </c>
      <c r="CV47" s="37">
        <v>0</v>
      </c>
      <c r="CW47" s="37">
        <v>0</v>
      </c>
      <c r="CX47" s="37">
        <v>0</v>
      </c>
      <c r="CY47" s="37">
        <v>0</v>
      </c>
      <c r="CZ47" s="37">
        <v>0</v>
      </c>
      <c r="DA47" s="37">
        <v>0</v>
      </c>
      <c r="DB47" s="37">
        <v>0</v>
      </c>
      <c r="DC47" s="37">
        <v>0</v>
      </c>
      <c r="DE47" s="45">
        <f t="shared" ref="DE47:DE55" si="31">COUNTBLANK(H47:DC47)</f>
        <v>0</v>
      </c>
      <c r="DF47" s="45">
        <f t="shared" si="17"/>
        <v>0</v>
      </c>
      <c r="DG47">
        <f t="shared" si="30"/>
        <v>21</v>
      </c>
      <c r="DH47">
        <v>0</v>
      </c>
    </row>
    <row r="48" spans="1:112" ht="14.4">
      <c r="A48" s="123">
        <v>36</v>
      </c>
      <c r="B48" s="5" t="str">
        <f>$B$45&amp;"3."</f>
        <v>E.1.3.</v>
      </c>
      <c r="C48" s="163" t="s">
        <v>41</v>
      </c>
      <c r="D48" s="6"/>
      <c r="E48" s="191">
        <v>0.21</v>
      </c>
      <c r="F48" s="34">
        <f>H48+NPV(FD,I48:INDEX(I48:DC48,PAL))</f>
        <v>0</v>
      </c>
      <c r="G48" s="34">
        <f>SUMIF($H$5:$DC$5,"&lt;="&amp;PAL,$H48:$DC48)</f>
        <v>0</v>
      </c>
      <c r="H48" s="37">
        <v>0</v>
      </c>
      <c r="I48" s="37">
        <v>0</v>
      </c>
      <c r="J48" s="37">
        <v>0</v>
      </c>
      <c r="K48" s="37">
        <v>0</v>
      </c>
      <c r="L48" s="37">
        <v>0</v>
      </c>
      <c r="M48" s="37">
        <v>0</v>
      </c>
      <c r="N48" s="37">
        <v>0</v>
      </c>
      <c r="O48" s="37">
        <v>0</v>
      </c>
      <c r="P48" s="37">
        <v>0</v>
      </c>
      <c r="Q48" s="37">
        <v>0</v>
      </c>
      <c r="R48" s="37">
        <v>0</v>
      </c>
      <c r="S48" s="37">
        <v>0</v>
      </c>
      <c r="T48" s="37">
        <v>0</v>
      </c>
      <c r="U48" s="37">
        <v>0</v>
      </c>
      <c r="V48" s="37">
        <v>0</v>
      </c>
      <c r="W48" s="37">
        <v>0</v>
      </c>
      <c r="X48" s="37">
        <v>0</v>
      </c>
      <c r="Y48" s="37">
        <v>0</v>
      </c>
      <c r="Z48" s="37">
        <v>0</v>
      </c>
      <c r="AA48" s="37">
        <v>0</v>
      </c>
      <c r="AB48" s="37">
        <v>0</v>
      </c>
      <c r="AC48" s="37">
        <v>0</v>
      </c>
      <c r="AD48" s="37">
        <v>0</v>
      </c>
      <c r="AE48" s="37">
        <v>0</v>
      </c>
      <c r="AF48" s="37">
        <v>0</v>
      </c>
      <c r="AG48" s="37">
        <v>0</v>
      </c>
      <c r="AH48" s="37">
        <v>0</v>
      </c>
      <c r="AI48" s="37">
        <v>0</v>
      </c>
      <c r="AJ48" s="37">
        <v>0</v>
      </c>
      <c r="AK48" s="37">
        <v>0</v>
      </c>
      <c r="AL48" s="37">
        <v>0</v>
      </c>
      <c r="AM48" s="37">
        <v>0</v>
      </c>
      <c r="AN48" s="37">
        <v>0</v>
      </c>
      <c r="AO48" s="37">
        <v>0</v>
      </c>
      <c r="AP48" s="37">
        <v>0</v>
      </c>
      <c r="AQ48" s="37">
        <v>0</v>
      </c>
      <c r="AR48" s="37">
        <v>0</v>
      </c>
      <c r="AS48" s="37">
        <v>0</v>
      </c>
      <c r="AT48" s="37">
        <v>0</v>
      </c>
      <c r="AU48" s="37">
        <v>0</v>
      </c>
      <c r="AV48" s="37">
        <v>0</v>
      </c>
      <c r="AW48" s="37">
        <v>0</v>
      </c>
      <c r="AX48" s="37">
        <v>0</v>
      </c>
      <c r="AY48" s="37">
        <v>0</v>
      </c>
      <c r="AZ48" s="37">
        <v>0</v>
      </c>
      <c r="BA48" s="37">
        <v>0</v>
      </c>
      <c r="BB48" s="37">
        <v>0</v>
      </c>
      <c r="BC48" s="37">
        <v>0</v>
      </c>
      <c r="BD48" s="37">
        <v>0</v>
      </c>
      <c r="BE48" s="37">
        <v>0</v>
      </c>
      <c r="BF48" s="37">
        <v>0</v>
      </c>
      <c r="BG48" s="37">
        <v>0</v>
      </c>
      <c r="BH48" s="37">
        <v>0</v>
      </c>
      <c r="BI48" s="37">
        <v>0</v>
      </c>
      <c r="BJ48" s="37">
        <v>0</v>
      </c>
      <c r="BK48" s="37">
        <v>0</v>
      </c>
      <c r="BL48" s="37">
        <v>0</v>
      </c>
      <c r="BM48" s="37">
        <v>0</v>
      </c>
      <c r="BN48" s="37">
        <v>0</v>
      </c>
      <c r="BO48" s="37">
        <v>0</v>
      </c>
      <c r="BP48" s="37">
        <v>0</v>
      </c>
      <c r="BQ48" s="37">
        <v>0</v>
      </c>
      <c r="BR48" s="37">
        <v>0</v>
      </c>
      <c r="BS48" s="37">
        <v>0</v>
      </c>
      <c r="BT48" s="37">
        <v>0</v>
      </c>
      <c r="BU48" s="37">
        <v>0</v>
      </c>
      <c r="BV48" s="37">
        <v>0</v>
      </c>
      <c r="BW48" s="37">
        <v>0</v>
      </c>
      <c r="BX48" s="37">
        <v>0</v>
      </c>
      <c r="BY48" s="37">
        <v>0</v>
      </c>
      <c r="BZ48" s="37">
        <v>0</v>
      </c>
      <c r="CA48" s="37">
        <v>0</v>
      </c>
      <c r="CB48" s="37">
        <v>0</v>
      </c>
      <c r="CC48" s="37">
        <v>0</v>
      </c>
      <c r="CD48" s="37">
        <v>0</v>
      </c>
      <c r="CE48" s="37">
        <v>0</v>
      </c>
      <c r="CF48" s="37">
        <v>0</v>
      </c>
      <c r="CG48" s="37">
        <v>0</v>
      </c>
      <c r="CH48" s="37">
        <v>0</v>
      </c>
      <c r="CI48" s="37">
        <v>0</v>
      </c>
      <c r="CJ48" s="37">
        <v>0</v>
      </c>
      <c r="CK48" s="37">
        <v>0</v>
      </c>
      <c r="CL48" s="37">
        <v>0</v>
      </c>
      <c r="CM48" s="37">
        <v>0</v>
      </c>
      <c r="CN48" s="37">
        <v>0</v>
      </c>
      <c r="CO48" s="37">
        <v>0</v>
      </c>
      <c r="CP48" s="37">
        <v>0</v>
      </c>
      <c r="CQ48" s="37">
        <v>0</v>
      </c>
      <c r="CR48" s="37">
        <v>0</v>
      </c>
      <c r="CS48" s="37">
        <v>0</v>
      </c>
      <c r="CT48" s="37">
        <v>0</v>
      </c>
      <c r="CU48" s="37">
        <v>0</v>
      </c>
      <c r="CV48" s="37">
        <v>0</v>
      </c>
      <c r="CW48" s="37">
        <v>0</v>
      </c>
      <c r="CX48" s="37">
        <v>0</v>
      </c>
      <c r="CY48" s="37">
        <v>0</v>
      </c>
      <c r="CZ48" s="37">
        <v>0</v>
      </c>
      <c r="DA48" s="37">
        <v>0</v>
      </c>
      <c r="DB48" s="37">
        <v>0</v>
      </c>
      <c r="DC48" s="37">
        <v>0</v>
      </c>
      <c r="DE48" s="45">
        <f t="shared" si="31"/>
        <v>0</v>
      </c>
      <c r="DF48" s="45">
        <f t="shared" si="17"/>
        <v>0</v>
      </c>
      <c r="DG48">
        <f t="shared" si="30"/>
        <v>21</v>
      </c>
      <c r="DH48">
        <v>0</v>
      </c>
    </row>
    <row r="49" spans="1:112" ht="14.4">
      <c r="A49" s="123">
        <v>37</v>
      </c>
      <c r="B49" s="5" t="str">
        <f>$B$45&amp;"4."</f>
        <v>E.1.4.</v>
      </c>
      <c r="C49" s="163" t="s">
        <v>41</v>
      </c>
      <c r="D49" s="6"/>
      <c r="E49" s="191">
        <v>0.21</v>
      </c>
      <c r="F49" s="34">
        <f>H49+NPV(FD,I49:INDEX(I49:DC49,PAL))</f>
        <v>0</v>
      </c>
      <c r="G49" s="34">
        <f>SUMIF($H$5:$DC$5,"&lt;="&amp;PAL,$H49:$DC49)</f>
        <v>0</v>
      </c>
      <c r="H49" s="37">
        <v>0</v>
      </c>
      <c r="I49" s="37">
        <v>0</v>
      </c>
      <c r="J49" s="37">
        <v>0</v>
      </c>
      <c r="K49" s="37">
        <v>0</v>
      </c>
      <c r="L49" s="37">
        <v>0</v>
      </c>
      <c r="M49" s="37">
        <v>0</v>
      </c>
      <c r="N49" s="37">
        <v>0</v>
      </c>
      <c r="O49" s="37">
        <v>0</v>
      </c>
      <c r="P49" s="37">
        <v>0</v>
      </c>
      <c r="Q49" s="37">
        <v>0</v>
      </c>
      <c r="R49" s="37">
        <v>0</v>
      </c>
      <c r="S49" s="37">
        <v>0</v>
      </c>
      <c r="T49" s="37">
        <v>0</v>
      </c>
      <c r="U49" s="37">
        <v>0</v>
      </c>
      <c r="V49" s="37">
        <v>0</v>
      </c>
      <c r="W49" s="37">
        <v>0</v>
      </c>
      <c r="X49" s="37">
        <v>0</v>
      </c>
      <c r="Y49" s="37">
        <v>0</v>
      </c>
      <c r="Z49" s="37">
        <v>0</v>
      </c>
      <c r="AA49" s="37">
        <v>0</v>
      </c>
      <c r="AB49" s="37">
        <v>0</v>
      </c>
      <c r="AC49" s="37">
        <v>0</v>
      </c>
      <c r="AD49" s="37">
        <v>0</v>
      </c>
      <c r="AE49" s="37">
        <v>0</v>
      </c>
      <c r="AF49" s="37">
        <v>0</v>
      </c>
      <c r="AG49" s="37">
        <v>0</v>
      </c>
      <c r="AH49" s="37">
        <v>0</v>
      </c>
      <c r="AI49" s="37">
        <v>0</v>
      </c>
      <c r="AJ49" s="37">
        <v>0</v>
      </c>
      <c r="AK49" s="37">
        <v>0</v>
      </c>
      <c r="AL49" s="37">
        <v>0</v>
      </c>
      <c r="AM49" s="37">
        <v>0</v>
      </c>
      <c r="AN49" s="37">
        <v>0</v>
      </c>
      <c r="AO49" s="37">
        <v>0</v>
      </c>
      <c r="AP49" s="37">
        <v>0</v>
      </c>
      <c r="AQ49" s="37">
        <v>0</v>
      </c>
      <c r="AR49" s="37">
        <v>0</v>
      </c>
      <c r="AS49" s="37">
        <v>0</v>
      </c>
      <c r="AT49" s="37">
        <v>0</v>
      </c>
      <c r="AU49" s="37">
        <v>0</v>
      </c>
      <c r="AV49" s="37">
        <v>0</v>
      </c>
      <c r="AW49" s="37">
        <v>0</v>
      </c>
      <c r="AX49" s="37">
        <v>0</v>
      </c>
      <c r="AY49" s="37">
        <v>0</v>
      </c>
      <c r="AZ49" s="37">
        <v>0</v>
      </c>
      <c r="BA49" s="37">
        <v>0</v>
      </c>
      <c r="BB49" s="37">
        <v>0</v>
      </c>
      <c r="BC49" s="37">
        <v>0</v>
      </c>
      <c r="BD49" s="37">
        <v>0</v>
      </c>
      <c r="BE49" s="37">
        <v>0</v>
      </c>
      <c r="BF49" s="37">
        <v>0</v>
      </c>
      <c r="BG49" s="37">
        <v>0</v>
      </c>
      <c r="BH49" s="37">
        <v>0</v>
      </c>
      <c r="BI49" s="37">
        <v>0</v>
      </c>
      <c r="BJ49" s="37">
        <v>0</v>
      </c>
      <c r="BK49" s="37">
        <v>0</v>
      </c>
      <c r="BL49" s="37">
        <v>0</v>
      </c>
      <c r="BM49" s="37">
        <v>0</v>
      </c>
      <c r="BN49" s="37">
        <v>0</v>
      </c>
      <c r="BO49" s="37">
        <v>0</v>
      </c>
      <c r="BP49" s="37">
        <v>0</v>
      </c>
      <c r="BQ49" s="37">
        <v>0</v>
      </c>
      <c r="BR49" s="37">
        <v>0</v>
      </c>
      <c r="BS49" s="37">
        <v>0</v>
      </c>
      <c r="BT49" s="37">
        <v>0</v>
      </c>
      <c r="BU49" s="37">
        <v>0</v>
      </c>
      <c r="BV49" s="37">
        <v>0</v>
      </c>
      <c r="BW49" s="37">
        <v>0</v>
      </c>
      <c r="BX49" s="37">
        <v>0</v>
      </c>
      <c r="BY49" s="37">
        <v>0</v>
      </c>
      <c r="BZ49" s="37">
        <v>0</v>
      </c>
      <c r="CA49" s="37">
        <v>0</v>
      </c>
      <c r="CB49" s="37">
        <v>0</v>
      </c>
      <c r="CC49" s="37">
        <v>0</v>
      </c>
      <c r="CD49" s="37">
        <v>0</v>
      </c>
      <c r="CE49" s="37">
        <v>0</v>
      </c>
      <c r="CF49" s="37">
        <v>0</v>
      </c>
      <c r="CG49" s="37">
        <v>0</v>
      </c>
      <c r="CH49" s="37">
        <v>0</v>
      </c>
      <c r="CI49" s="37">
        <v>0</v>
      </c>
      <c r="CJ49" s="37">
        <v>0</v>
      </c>
      <c r="CK49" s="37">
        <v>0</v>
      </c>
      <c r="CL49" s="37">
        <v>0</v>
      </c>
      <c r="CM49" s="37">
        <v>0</v>
      </c>
      <c r="CN49" s="37">
        <v>0</v>
      </c>
      <c r="CO49" s="37">
        <v>0</v>
      </c>
      <c r="CP49" s="37">
        <v>0</v>
      </c>
      <c r="CQ49" s="37">
        <v>0</v>
      </c>
      <c r="CR49" s="37">
        <v>0</v>
      </c>
      <c r="CS49" s="37">
        <v>0</v>
      </c>
      <c r="CT49" s="37">
        <v>0</v>
      </c>
      <c r="CU49" s="37">
        <v>0</v>
      </c>
      <c r="CV49" s="37">
        <v>0</v>
      </c>
      <c r="CW49" s="37">
        <v>0</v>
      </c>
      <c r="CX49" s="37">
        <v>0</v>
      </c>
      <c r="CY49" s="37">
        <v>0</v>
      </c>
      <c r="CZ49" s="37">
        <v>0</v>
      </c>
      <c r="DA49" s="37">
        <v>0</v>
      </c>
      <c r="DB49" s="37">
        <v>0</v>
      </c>
      <c r="DC49" s="37">
        <v>0</v>
      </c>
      <c r="DE49" s="45">
        <f t="shared" si="31"/>
        <v>0</v>
      </c>
      <c r="DF49" s="45">
        <f t="shared" si="17"/>
        <v>0</v>
      </c>
      <c r="DG49">
        <f t="shared" si="30"/>
        <v>21</v>
      </c>
      <c r="DH49">
        <v>0</v>
      </c>
    </row>
    <row r="50" spans="1:112" ht="14.4">
      <c r="A50" s="123">
        <v>38</v>
      </c>
      <c r="B50" s="5" t="str">
        <f>$B$45&amp;"5."</f>
        <v>E.1.5.</v>
      </c>
      <c r="C50" s="163" t="s">
        <v>41</v>
      </c>
      <c r="D50" s="6"/>
      <c r="E50" s="191">
        <v>0.21</v>
      </c>
      <c r="F50" s="34">
        <f>H50+NPV(FD,I50:INDEX(I50:DC50,PAL))</f>
        <v>0</v>
      </c>
      <c r="G50" s="34">
        <f>SUMIF($H$5:$DC$5,"&lt;="&amp;PAL,$H50:$DC50)</f>
        <v>0</v>
      </c>
      <c r="H50" s="37">
        <v>0</v>
      </c>
      <c r="I50" s="37">
        <v>0</v>
      </c>
      <c r="J50" s="37">
        <v>0</v>
      </c>
      <c r="K50" s="37">
        <v>0</v>
      </c>
      <c r="L50" s="37">
        <v>0</v>
      </c>
      <c r="M50" s="37">
        <v>0</v>
      </c>
      <c r="N50" s="37">
        <v>0</v>
      </c>
      <c r="O50" s="37">
        <v>0</v>
      </c>
      <c r="P50" s="37">
        <v>0</v>
      </c>
      <c r="Q50" s="37">
        <v>0</v>
      </c>
      <c r="R50" s="37">
        <v>0</v>
      </c>
      <c r="S50" s="37">
        <v>0</v>
      </c>
      <c r="T50" s="37">
        <v>0</v>
      </c>
      <c r="U50" s="37">
        <v>0</v>
      </c>
      <c r="V50" s="37">
        <v>0</v>
      </c>
      <c r="W50" s="37">
        <v>0</v>
      </c>
      <c r="X50" s="37">
        <v>0</v>
      </c>
      <c r="Y50" s="37">
        <v>0</v>
      </c>
      <c r="Z50" s="37">
        <v>0</v>
      </c>
      <c r="AA50" s="37">
        <v>0</v>
      </c>
      <c r="AB50" s="37">
        <v>0</v>
      </c>
      <c r="AC50" s="37">
        <v>0</v>
      </c>
      <c r="AD50" s="37">
        <v>0</v>
      </c>
      <c r="AE50" s="37">
        <v>0</v>
      </c>
      <c r="AF50" s="37">
        <v>0</v>
      </c>
      <c r="AG50" s="37">
        <v>0</v>
      </c>
      <c r="AH50" s="37">
        <v>0</v>
      </c>
      <c r="AI50" s="37">
        <v>0</v>
      </c>
      <c r="AJ50" s="37">
        <v>0</v>
      </c>
      <c r="AK50" s="37">
        <v>0</v>
      </c>
      <c r="AL50" s="37">
        <v>0</v>
      </c>
      <c r="AM50" s="37">
        <v>0</v>
      </c>
      <c r="AN50" s="37">
        <v>0</v>
      </c>
      <c r="AO50" s="37">
        <v>0</v>
      </c>
      <c r="AP50" s="37">
        <v>0</v>
      </c>
      <c r="AQ50" s="37">
        <v>0</v>
      </c>
      <c r="AR50" s="37">
        <v>0</v>
      </c>
      <c r="AS50" s="37">
        <v>0</v>
      </c>
      <c r="AT50" s="37">
        <v>0</v>
      </c>
      <c r="AU50" s="37">
        <v>0</v>
      </c>
      <c r="AV50" s="37">
        <v>0</v>
      </c>
      <c r="AW50" s="37">
        <v>0</v>
      </c>
      <c r="AX50" s="37">
        <v>0</v>
      </c>
      <c r="AY50" s="37">
        <v>0</v>
      </c>
      <c r="AZ50" s="37">
        <v>0</v>
      </c>
      <c r="BA50" s="37">
        <v>0</v>
      </c>
      <c r="BB50" s="37">
        <v>0</v>
      </c>
      <c r="BC50" s="37">
        <v>0</v>
      </c>
      <c r="BD50" s="37">
        <v>0</v>
      </c>
      <c r="BE50" s="37">
        <v>0</v>
      </c>
      <c r="BF50" s="37">
        <v>0</v>
      </c>
      <c r="BG50" s="37">
        <v>0</v>
      </c>
      <c r="BH50" s="37">
        <v>0</v>
      </c>
      <c r="BI50" s="37">
        <v>0</v>
      </c>
      <c r="BJ50" s="37">
        <v>0</v>
      </c>
      <c r="BK50" s="37">
        <v>0</v>
      </c>
      <c r="BL50" s="37">
        <v>0</v>
      </c>
      <c r="BM50" s="37">
        <v>0</v>
      </c>
      <c r="BN50" s="37">
        <v>0</v>
      </c>
      <c r="BO50" s="37">
        <v>0</v>
      </c>
      <c r="BP50" s="37">
        <v>0</v>
      </c>
      <c r="BQ50" s="37">
        <v>0</v>
      </c>
      <c r="BR50" s="37">
        <v>0</v>
      </c>
      <c r="BS50" s="37">
        <v>0</v>
      </c>
      <c r="BT50" s="37">
        <v>0</v>
      </c>
      <c r="BU50" s="37">
        <v>0</v>
      </c>
      <c r="BV50" s="37">
        <v>0</v>
      </c>
      <c r="BW50" s="37">
        <v>0</v>
      </c>
      <c r="BX50" s="37">
        <v>0</v>
      </c>
      <c r="BY50" s="37">
        <v>0</v>
      </c>
      <c r="BZ50" s="37">
        <v>0</v>
      </c>
      <c r="CA50" s="37">
        <v>0</v>
      </c>
      <c r="CB50" s="37">
        <v>0</v>
      </c>
      <c r="CC50" s="37">
        <v>0</v>
      </c>
      <c r="CD50" s="37">
        <v>0</v>
      </c>
      <c r="CE50" s="37">
        <v>0</v>
      </c>
      <c r="CF50" s="37">
        <v>0</v>
      </c>
      <c r="CG50" s="37">
        <v>0</v>
      </c>
      <c r="CH50" s="37">
        <v>0</v>
      </c>
      <c r="CI50" s="37">
        <v>0</v>
      </c>
      <c r="CJ50" s="37">
        <v>0</v>
      </c>
      <c r="CK50" s="37">
        <v>0</v>
      </c>
      <c r="CL50" s="37">
        <v>0</v>
      </c>
      <c r="CM50" s="37">
        <v>0</v>
      </c>
      <c r="CN50" s="37">
        <v>0</v>
      </c>
      <c r="CO50" s="37">
        <v>0</v>
      </c>
      <c r="CP50" s="37">
        <v>0</v>
      </c>
      <c r="CQ50" s="37">
        <v>0</v>
      </c>
      <c r="CR50" s="37">
        <v>0</v>
      </c>
      <c r="CS50" s="37">
        <v>0</v>
      </c>
      <c r="CT50" s="37">
        <v>0</v>
      </c>
      <c r="CU50" s="37">
        <v>0</v>
      </c>
      <c r="CV50" s="37">
        <v>0</v>
      </c>
      <c r="CW50" s="37">
        <v>0</v>
      </c>
      <c r="CX50" s="37">
        <v>0</v>
      </c>
      <c r="CY50" s="37">
        <v>0</v>
      </c>
      <c r="CZ50" s="37">
        <v>0</v>
      </c>
      <c r="DA50" s="37">
        <v>0</v>
      </c>
      <c r="DB50" s="37">
        <v>0</v>
      </c>
      <c r="DC50" s="37">
        <v>0</v>
      </c>
      <c r="DE50" s="45">
        <f t="shared" si="31"/>
        <v>0</v>
      </c>
      <c r="DF50" s="45">
        <f t="shared" si="17"/>
        <v>0</v>
      </c>
      <c r="DG50">
        <f t="shared" si="30"/>
        <v>21</v>
      </c>
      <c r="DH50">
        <v>0</v>
      </c>
    </row>
    <row r="51" spans="1:112" ht="14.4">
      <c r="A51" s="123">
        <v>39</v>
      </c>
      <c r="B51" s="5" t="str">
        <f>$B$45&amp;"6."</f>
        <v>E.1.6.</v>
      </c>
      <c r="C51" s="163" t="s">
        <v>41</v>
      </c>
      <c r="D51" s="6"/>
      <c r="E51" s="191">
        <v>0.21</v>
      </c>
      <c r="F51" s="34">
        <f>H51+NPV(FD,I51:INDEX(I51:DC51,PAL))</f>
        <v>0</v>
      </c>
      <c r="G51" s="34">
        <f>SUMIF($H$5:$DC$5,"&lt;="&amp;PAL,$H51:$DC51)</f>
        <v>0</v>
      </c>
      <c r="H51" s="37">
        <v>0</v>
      </c>
      <c r="I51" s="37">
        <v>0</v>
      </c>
      <c r="J51" s="37">
        <v>0</v>
      </c>
      <c r="K51" s="37">
        <v>0</v>
      </c>
      <c r="L51" s="37">
        <v>0</v>
      </c>
      <c r="M51" s="37">
        <v>0</v>
      </c>
      <c r="N51" s="37">
        <v>0</v>
      </c>
      <c r="O51" s="37">
        <v>0</v>
      </c>
      <c r="P51" s="37">
        <v>0</v>
      </c>
      <c r="Q51" s="37">
        <v>0</v>
      </c>
      <c r="R51" s="37">
        <v>0</v>
      </c>
      <c r="S51" s="37">
        <v>0</v>
      </c>
      <c r="T51" s="37">
        <v>0</v>
      </c>
      <c r="U51" s="37">
        <v>0</v>
      </c>
      <c r="V51" s="37">
        <v>0</v>
      </c>
      <c r="W51" s="37">
        <v>0</v>
      </c>
      <c r="X51" s="37">
        <v>0</v>
      </c>
      <c r="Y51" s="37">
        <v>0</v>
      </c>
      <c r="Z51" s="37">
        <v>0</v>
      </c>
      <c r="AA51" s="37">
        <v>0</v>
      </c>
      <c r="AB51" s="37">
        <v>0</v>
      </c>
      <c r="AC51" s="37">
        <v>0</v>
      </c>
      <c r="AD51" s="37">
        <v>0</v>
      </c>
      <c r="AE51" s="37">
        <v>0</v>
      </c>
      <c r="AF51" s="37">
        <v>0</v>
      </c>
      <c r="AG51" s="37">
        <v>0</v>
      </c>
      <c r="AH51" s="37">
        <v>0</v>
      </c>
      <c r="AI51" s="37">
        <v>0</v>
      </c>
      <c r="AJ51" s="37">
        <v>0</v>
      </c>
      <c r="AK51" s="37">
        <v>0</v>
      </c>
      <c r="AL51" s="37">
        <v>0</v>
      </c>
      <c r="AM51" s="37">
        <v>0</v>
      </c>
      <c r="AN51" s="37">
        <v>0</v>
      </c>
      <c r="AO51" s="37">
        <v>0</v>
      </c>
      <c r="AP51" s="37">
        <v>0</v>
      </c>
      <c r="AQ51" s="37">
        <v>0</v>
      </c>
      <c r="AR51" s="37">
        <v>0</v>
      </c>
      <c r="AS51" s="37">
        <v>0</v>
      </c>
      <c r="AT51" s="37">
        <v>0</v>
      </c>
      <c r="AU51" s="37">
        <v>0</v>
      </c>
      <c r="AV51" s="37">
        <v>0</v>
      </c>
      <c r="AW51" s="37">
        <v>0</v>
      </c>
      <c r="AX51" s="37">
        <v>0</v>
      </c>
      <c r="AY51" s="37">
        <v>0</v>
      </c>
      <c r="AZ51" s="37">
        <v>0</v>
      </c>
      <c r="BA51" s="37">
        <v>0</v>
      </c>
      <c r="BB51" s="37">
        <v>0</v>
      </c>
      <c r="BC51" s="37">
        <v>0</v>
      </c>
      <c r="BD51" s="37">
        <v>0</v>
      </c>
      <c r="BE51" s="37">
        <v>0</v>
      </c>
      <c r="BF51" s="37">
        <v>0</v>
      </c>
      <c r="BG51" s="37">
        <v>0</v>
      </c>
      <c r="BH51" s="37">
        <v>0</v>
      </c>
      <c r="BI51" s="37">
        <v>0</v>
      </c>
      <c r="BJ51" s="37">
        <v>0</v>
      </c>
      <c r="BK51" s="37">
        <v>0</v>
      </c>
      <c r="BL51" s="37">
        <v>0</v>
      </c>
      <c r="BM51" s="37">
        <v>0</v>
      </c>
      <c r="BN51" s="37">
        <v>0</v>
      </c>
      <c r="BO51" s="37">
        <v>0</v>
      </c>
      <c r="BP51" s="37">
        <v>0</v>
      </c>
      <c r="BQ51" s="37">
        <v>0</v>
      </c>
      <c r="BR51" s="37">
        <v>0</v>
      </c>
      <c r="BS51" s="37">
        <v>0</v>
      </c>
      <c r="BT51" s="37">
        <v>0</v>
      </c>
      <c r="BU51" s="37">
        <v>0</v>
      </c>
      <c r="BV51" s="37">
        <v>0</v>
      </c>
      <c r="BW51" s="37">
        <v>0</v>
      </c>
      <c r="BX51" s="37">
        <v>0</v>
      </c>
      <c r="BY51" s="37">
        <v>0</v>
      </c>
      <c r="BZ51" s="37">
        <v>0</v>
      </c>
      <c r="CA51" s="37">
        <v>0</v>
      </c>
      <c r="CB51" s="37">
        <v>0</v>
      </c>
      <c r="CC51" s="37">
        <v>0</v>
      </c>
      <c r="CD51" s="37">
        <v>0</v>
      </c>
      <c r="CE51" s="37">
        <v>0</v>
      </c>
      <c r="CF51" s="37">
        <v>0</v>
      </c>
      <c r="CG51" s="37">
        <v>0</v>
      </c>
      <c r="CH51" s="37">
        <v>0</v>
      </c>
      <c r="CI51" s="37">
        <v>0</v>
      </c>
      <c r="CJ51" s="37">
        <v>0</v>
      </c>
      <c r="CK51" s="37">
        <v>0</v>
      </c>
      <c r="CL51" s="37">
        <v>0</v>
      </c>
      <c r="CM51" s="37">
        <v>0</v>
      </c>
      <c r="CN51" s="37">
        <v>0</v>
      </c>
      <c r="CO51" s="37">
        <v>0</v>
      </c>
      <c r="CP51" s="37">
        <v>0</v>
      </c>
      <c r="CQ51" s="37">
        <v>0</v>
      </c>
      <c r="CR51" s="37">
        <v>0</v>
      </c>
      <c r="CS51" s="37">
        <v>0</v>
      </c>
      <c r="CT51" s="37">
        <v>0</v>
      </c>
      <c r="CU51" s="37">
        <v>0</v>
      </c>
      <c r="CV51" s="37">
        <v>0</v>
      </c>
      <c r="CW51" s="37">
        <v>0</v>
      </c>
      <c r="CX51" s="37">
        <v>0</v>
      </c>
      <c r="CY51" s="37">
        <v>0</v>
      </c>
      <c r="CZ51" s="37">
        <v>0</v>
      </c>
      <c r="DA51" s="37">
        <v>0</v>
      </c>
      <c r="DB51" s="37">
        <v>0</v>
      </c>
      <c r="DC51" s="37">
        <v>0</v>
      </c>
      <c r="DE51" s="45">
        <f t="shared" si="31"/>
        <v>0</v>
      </c>
      <c r="DF51" s="45">
        <f t="shared" si="17"/>
        <v>0</v>
      </c>
      <c r="DG51">
        <f t="shared" si="30"/>
        <v>21</v>
      </c>
      <c r="DH51">
        <v>0</v>
      </c>
    </row>
    <row r="52" spans="1:112" ht="14.4">
      <c r="A52" s="123">
        <v>40</v>
      </c>
      <c r="B52" s="5" t="str">
        <f>$B$45&amp;"7."</f>
        <v>E.1.7.</v>
      </c>
      <c r="C52" s="163" t="s">
        <v>41</v>
      </c>
      <c r="D52" s="6"/>
      <c r="E52" s="191">
        <v>0.21</v>
      </c>
      <c r="F52" s="34">
        <f>H52+NPV(FD,I52:INDEX(I52:DC52,PAL))</f>
        <v>0</v>
      </c>
      <c r="G52" s="34">
        <f>SUMIF($H$5:$DC$5,"&lt;="&amp;PAL,$H52:$DC52)</f>
        <v>0</v>
      </c>
      <c r="H52" s="37">
        <v>0</v>
      </c>
      <c r="I52" s="37">
        <v>0</v>
      </c>
      <c r="J52" s="37">
        <v>0</v>
      </c>
      <c r="K52" s="37">
        <v>0</v>
      </c>
      <c r="L52" s="37">
        <v>0</v>
      </c>
      <c r="M52" s="37">
        <v>0</v>
      </c>
      <c r="N52" s="37">
        <v>0</v>
      </c>
      <c r="O52" s="37">
        <v>0</v>
      </c>
      <c r="P52" s="37">
        <v>0</v>
      </c>
      <c r="Q52" s="37">
        <v>0</v>
      </c>
      <c r="R52" s="37">
        <v>0</v>
      </c>
      <c r="S52" s="37">
        <v>0</v>
      </c>
      <c r="T52" s="37">
        <v>0</v>
      </c>
      <c r="U52" s="37">
        <v>0</v>
      </c>
      <c r="V52" s="37">
        <v>0</v>
      </c>
      <c r="W52" s="37">
        <v>0</v>
      </c>
      <c r="X52" s="37">
        <v>0</v>
      </c>
      <c r="Y52" s="37">
        <v>0</v>
      </c>
      <c r="Z52" s="37">
        <v>0</v>
      </c>
      <c r="AA52" s="37">
        <v>0</v>
      </c>
      <c r="AB52" s="37">
        <v>0</v>
      </c>
      <c r="AC52" s="37">
        <v>0</v>
      </c>
      <c r="AD52" s="37">
        <v>0</v>
      </c>
      <c r="AE52" s="37">
        <v>0</v>
      </c>
      <c r="AF52" s="37">
        <v>0</v>
      </c>
      <c r="AG52" s="37">
        <v>0</v>
      </c>
      <c r="AH52" s="37">
        <v>0</v>
      </c>
      <c r="AI52" s="37">
        <v>0</v>
      </c>
      <c r="AJ52" s="37">
        <v>0</v>
      </c>
      <c r="AK52" s="37">
        <v>0</v>
      </c>
      <c r="AL52" s="37">
        <v>0</v>
      </c>
      <c r="AM52" s="37">
        <v>0</v>
      </c>
      <c r="AN52" s="37">
        <v>0</v>
      </c>
      <c r="AO52" s="37">
        <v>0</v>
      </c>
      <c r="AP52" s="37">
        <v>0</v>
      </c>
      <c r="AQ52" s="37">
        <v>0</v>
      </c>
      <c r="AR52" s="37">
        <v>0</v>
      </c>
      <c r="AS52" s="37">
        <v>0</v>
      </c>
      <c r="AT52" s="37">
        <v>0</v>
      </c>
      <c r="AU52" s="37">
        <v>0</v>
      </c>
      <c r="AV52" s="37">
        <v>0</v>
      </c>
      <c r="AW52" s="37">
        <v>0</v>
      </c>
      <c r="AX52" s="37">
        <v>0</v>
      </c>
      <c r="AY52" s="37">
        <v>0</v>
      </c>
      <c r="AZ52" s="37">
        <v>0</v>
      </c>
      <c r="BA52" s="37">
        <v>0</v>
      </c>
      <c r="BB52" s="37">
        <v>0</v>
      </c>
      <c r="BC52" s="37">
        <v>0</v>
      </c>
      <c r="BD52" s="37">
        <v>0</v>
      </c>
      <c r="BE52" s="37">
        <v>0</v>
      </c>
      <c r="BF52" s="37">
        <v>0</v>
      </c>
      <c r="BG52" s="37">
        <v>0</v>
      </c>
      <c r="BH52" s="37">
        <v>0</v>
      </c>
      <c r="BI52" s="37">
        <v>0</v>
      </c>
      <c r="BJ52" s="37">
        <v>0</v>
      </c>
      <c r="BK52" s="37">
        <v>0</v>
      </c>
      <c r="BL52" s="37">
        <v>0</v>
      </c>
      <c r="BM52" s="37">
        <v>0</v>
      </c>
      <c r="BN52" s="37">
        <v>0</v>
      </c>
      <c r="BO52" s="37">
        <v>0</v>
      </c>
      <c r="BP52" s="37">
        <v>0</v>
      </c>
      <c r="BQ52" s="37">
        <v>0</v>
      </c>
      <c r="BR52" s="37">
        <v>0</v>
      </c>
      <c r="BS52" s="37">
        <v>0</v>
      </c>
      <c r="BT52" s="37">
        <v>0</v>
      </c>
      <c r="BU52" s="37">
        <v>0</v>
      </c>
      <c r="BV52" s="37">
        <v>0</v>
      </c>
      <c r="BW52" s="37">
        <v>0</v>
      </c>
      <c r="BX52" s="37">
        <v>0</v>
      </c>
      <c r="BY52" s="37">
        <v>0</v>
      </c>
      <c r="BZ52" s="37">
        <v>0</v>
      </c>
      <c r="CA52" s="37">
        <v>0</v>
      </c>
      <c r="CB52" s="37">
        <v>0</v>
      </c>
      <c r="CC52" s="37">
        <v>0</v>
      </c>
      <c r="CD52" s="37">
        <v>0</v>
      </c>
      <c r="CE52" s="37">
        <v>0</v>
      </c>
      <c r="CF52" s="37">
        <v>0</v>
      </c>
      <c r="CG52" s="37">
        <v>0</v>
      </c>
      <c r="CH52" s="37">
        <v>0</v>
      </c>
      <c r="CI52" s="37">
        <v>0</v>
      </c>
      <c r="CJ52" s="37">
        <v>0</v>
      </c>
      <c r="CK52" s="37">
        <v>0</v>
      </c>
      <c r="CL52" s="37">
        <v>0</v>
      </c>
      <c r="CM52" s="37">
        <v>0</v>
      </c>
      <c r="CN52" s="37">
        <v>0</v>
      </c>
      <c r="CO52" s="37">
        <v>0</v>
      </c>
      <c r="CP52" s="37">
        <v>0</v>
      </c>
      <c r="CQ52" s="37">
        <v>0</v>
      </c>
      <c r="CR52" s="37">
        <v>0</v>
      </c>
      <c r="CS52" s="37">
        <v>0</v>
      </c>
      <c r="CT52" s="37">
        <v>0</v>
      </c>
      <c r="CU52" s="37">
        <v>0</v>
      </c>
      <c r="CV52" s="37">
        <v>0</v>
      </c>
      <c r="CW52" s="37">
        <v>0</v>
      </c>
      <c r="CX52" s="37">
        <v>0</v>
      </c>
      <c r="CY52" s="37">
        <v>0</v>
      </c>
      <c r="CZ52" s="37">
        <v>0</v>
      </c>
      <c r="DA52" s="37">
        <v>0</v>
      </c>
      <c r="DB52" s="37">
        <v>0</v>
      </c>
      <c r="DC52" s="37">
        <v>0</v>
      </c>
      <c r="DE52" s="45">
        <f t="shared" si="31"/>
        <v>0</v>
      </c>
      <c r="DF52" s="45">
        <f t="shared" si="17"/>
        <v>0</v>
      </c>
      <c r="DG52">
        <f t="shared" si="30"/>
        <v>21</v>
      </c>
      <c r="DH52">
        <v>0</v>
      </c>
    </row>
    <row r="53" spans="1:112" ht="14.4">
      <c r="A53" s="123">
        <v>41</v>
      </c>
      <c r="B53" s="5" t="str">
        <f>$B$45&amp;"8."</f>
        <v>E.1.8.</v>
      </c>
      <c r="C53" s="163" t="s">
        <v>41</v>
      </c>
      <c r="D53" s="6"/>
      <c r="E53" s="191">
        <v>0.21</v>
      </c>
      <c r="F53" s="34">
        <f>H53+NPV(FD,I53:INDEX(I53:DC53,PAL))</f>
        <v>0</v>
      </c>
      <c r="G53" s="34">
        <f>SUMIF($H$5:$DC$5,"&lt;="&amp;PAL,$H53:$DC53)</f>
        <v>0</v>
      </c>
      <c r="H53" s="37">
        <v>0</v>
      </c>
      <c r="I53" s="37">
        <v>0</v>
      </c>
      <c r="J53" s="37">
        <v>0</v>
      </c>
      <c r="K53" s="37">
        <v>0</v>
      </c>
      <c r="L53" s="37">
        <v>0</v>
      </c>
      <c r="M53" s="37">
        <v>0</v>
      </c>
      <c r="N53" s="37">
        <v>0</v>
      </c>
      <c r="O53" s="37">
        <v>0</v>
      </c>
      <c r="P53" s="37">
        <v>0</v>
      </c>
      <c r="Q53" s="37">
        <v>0</v>
      </c>
      <c r="R53" s="37">
        <v>0</v>
      </c>
      <c r="S53" s="37">
        <v>0</v>
      </c>
      <c r="T53" s="37">
        <v>0</v>
      </c>
      <c r="U53" s="37">
        <v>0</v>
      </c>
      <c r="V53" s="37">
        <v>0</v>
      </c>
      <c r="W53" s="37">
        <v>0</v>
      </c>
      <c r="X53" s="37">
        <v>0</v>
      </c>
      <c r="Y53" s="37">
        <v>0</v>
      </c>
      <c r="Z53" s="37">
        <v>0</v>
      </c>
      <c r="AA53" s="37">
        <v>0</v>
      </c>
      <c r="AB53" s="37">
        <v>0</v>
      </c>
      <c r="AC53" s="37">
        <v>0</v>
      </c>
      <c r="AD53" s="37">
        <v>0</v>
      </c>
      <c r="AE53" s="37">
        <v>0</v>
      </c>
      <c r="AF53" s="37">
        <v>0</v>
      </c>
      <c r="AG53" s="37">
        <v>0</v>
      </c>
      <c r="AH53" s="37">
        <v>0</v>
      </c>
      <c r="AI53" s="37">
        <v>0</v>
      </c>
      <c r="AJ53" s="37">
        <v>0</v>
      </c>
      <c r="AK53" s="37">
        <v>0</v>
      </c>
      <c r="AL53" s="37">
        <v>0</v>
      </c>
      <c r="AM53" s="37">
        <v>0</v>
      </c>
      <c r="AN53" s="37">
        <v>0</v>
      </c>
      <c r="AO53" s="37">
        <v>0</v>
      </c>
      <c r="AP53" s="37">
        <v>0</v>
      </c>
      <c r="AQ53" s="37">
        <v>0</v>
      </c>
      <c r="AR53" s="37">
        <v>0</v>
      </c>
      <c r="AS53" s="37">
        <v>0</v>
      </c>
      <c r="AT53" s="37">
        <v>0</v>
      </c>
      <c r="AU53" s="37">
        <v>0</v>
      </c>
      <c r="AV53" s="37">
        <v>0</v>
      </c>
      <c r="AW53" s="37">
        <v>0</v>
      </c>
      <c r="AX53" s="37">
        <v>0</v>
      </c>
      <c r="AY53" s="37">
        <v>0</v>
      </c>
      <c r="AZ53" s="37">
        <v>0</v>
      </c>
      <c r="BA53" s="37">
        <v>0</v>
      </c>
      <c r="BB53" s="37">
        <v>0</v>
      </c>
      <c r="BC53" s="37">
        <v>0</v>
      </c>
      <c r="BD53" s="37">
        <v>0</v>
      </c>
      <c r="BE53" s="37">
        <v>0</v>
      </c>
      <c r="BF53" s="37">
        <v>0</v>
      </c>
      <c r="BG53" s="37">
        <v>0</v>
      </c>
      <c r="BH53" s="37">
        <v>0</v>
      </c>
      <c r="BI53" s="37">
        <v>0</v>
      </c>
      <c r="BJ53" s="37">
        <v>0</v>
      </c>
      <c r="BK53" s="37">
        <v>0</v>
      </c>
      <c r="BL53" s="37">
        <v>0</v>
      </c>
      <c r="BM53" s="37">
        <v>0</v>
      </c>
      <c r="BN53" s="37">
        <v>0</v>
      </c>
      <c r="BO53" s="37">
        <v>0</v>
      </c>
      <c r="BP53" s="37">
        <v>0</v>
      </c>
      <c r="BQ53" s="37">
        <v>0</v>
      </c>
      <c r="BR53" s="37">
        <v>0</v>
      </c>
      <c r="BS53" s="37">
        <v>0</v>
      </c>
      <c r="BT53" s="37">
        <v>0</v>
      </c>
      <c r="BU53" s="37">
        <v>0</v>
      </c>
      <c r="BV53" s="37">
        <v>0</v>
      </c>
      <c r="BW53" s="37">
        <v>0</v>
      </c>
      <c r="BX53" s="37">
        <v>0</v>
      </c>
      <c r="BY53" s="37">
        <v>0</v>
      </c>
      <c r="BZ53" s="37">
        <v>0</v>
      </c>
      <c r="CA53" s="37">
        <v>0</v>
      </c>
      <c r="CB53" s="37">
        <v>0</v>
      </c>
      <c r="CC53" s="37">
        <v>0</v>
      </c>
      <c r="CD53" s="37">
        <v>0</v>
      </c>
      <c r="CE53" s="37">
        <v>0</v>
      </c>
      <c r="CF53" s="37">
        <v>0</v>
      </c>
      <c r="CG53" s="37">
        <v>0</v>
      </c>
      <c r="CH53" s="37">
        <v>0</v>
      </c>
      <c r="CI53" s="37">
        <v>0</v>
      </c>
      <c r="CJ53" s="37">
        <v>0</v>
      </c>
      <c r="CK53" s="37">
        <v>0</v>
      </c>
      <c r="CL53" s="37">
        <v>0</v>
      </c>
      <c r="CM53" s="37">
        <v>0</v>
      </c>
      <c r="CN53" s="37">
        <v>0</v>
      </c>
      <c r="CO53" s="37">
        <v>0</v>
      </c>
      <c r="CP53" s="37">
        <v>0</v>
      </c>
      <c r="CQ53" s="37">
        <v>0</v>
      </c>
      <c r="CR53" s="37">
        <v>0</v>
      </c>
      <c r="CS53" s="37">
        <v>0</v>
      </c>
      <c r="CT53" s="37">
        <v>0</v>
      </c>
      <c r="CU53" s="37">
        <v>0</v>
      </c>
      <c r="CV53" s="37">
        <v>0</v>
      </c>
      <c r="CW53" s="37">
        <v>0</v>
      </c>
      <c r="CX53" s="37">
        <v>0</v>
      </c>
      <c r="CY53" s="37">
        <v>0</v>
      </c>
      <c r="CZ53" s="37">
        <v>0</v>
      </c>
      <c r="DA53" s="37">
        <v>0</v>
      </c>
      <c r="DB53" s="37">
        <v>0</v>
      </c>
      <c r="DC53" s="37">
        <v>0</v>
      </c>
      <c r="DE53" s="45">
        <f t="shared" si="31"/>
        <v>0</v>
      </c>
      <c r="DF53" s="45">
        <f t="shared" si="17"/>
        <v>0</v>
      </c>
      <c r="DG53">
        <f t="shared" si="30"/>
        <v>21</v>
      </c>
      <c r="DH53">
        <v>0</v>
      </c>
    </row>
    <row r="54" spans="1:112" ht="14.4">
      <c r="A54" s="123">
        <v>42</v>
      </c>
      <c r="B54" s="5" t="str">
        <f>$B$45&amp;"9."</f>
        <v>E.1.9.</v>
      </c>
      <c r="C54" s="17" t="s">
        <v>154</v>
      </c>
      <c r="D54" s="5"/>
      <c r="E54" s="191">
        <v>0.21</v>
      </c>
      <c r="F54" s="34">
        <f>H54+NPV(FD,I54:INDEX(I54:DC54,PAL))</f>
        <v>0</v>
      </c>
      <c r="G54" s="34">
        <f>SUMIF($H$5:$DC$5,"&lt;="&amp;PAL,$H54:$DC54)</f>
        <v>0</v>
      </c>
      <c r="H54" s="164">
        <v>0</v>
      </c>
      <c r="I54" s="164">
        <v>0</v>
      </c>
      <c r="J54" s="164">
        <v>0</v>
      </c>
      <c r="K54" s="164">
        <v>0</v>
      </c>
      <c r="L54" s="164">
        <v>0</v>
      </c>
      <c r="M54" s="164">
        <v>0</v>
      </c>
      <c r="N54" s="164">
        <v>0</v>
      </c>
      <c r="O54" s="164">
        <v>0</v>
      </c>
      <c r="P54" s="164">
        <v>0</v>
      </c>
      <c r="Q54" s="164">
        <v>0</v>
      </c>
      <c r="R54" s="164">
        <v>0</v>
      </c>
      <c r="S54" s="165">
        <v>0</v>
      </c>
      <c r="T54" s="165">
        <v>0</v>
      </c>
      <c r="U54" s="165">
        <v>0</v>
      </c>
      <c r="V54" s="165">
        <v>0</v>
      </c>
      <c r="W54" s="165">
        <v>0</v>
      </c>
      <c r="X54" s="165">
        <v>0</v>
      </c>
      <c r="Y54" s="165">
        <v>0</v>
      </c>
      <c r="Z54" s="165">
        <v>0</v>
      </c>
      <c r="AA54" s="165">
        <v>0</v>
      </c>
      <c r="AB54" s="165">
        <v>0</v>
      </c>
      <c r="AC54" s="165">
        <v>0</v>
      </c>
      <c r="AD54" s="165">
        <v>0</v>
      </c>
      <c r="AE54" s="165">
        <v>0</v>
      </c>
      <c r="AF54" s="165">
        <v>0</v>
      </c>
      <c r="AG54" s="165">
        <v>0</v>
      </c>
      <c r="AH54" s="165">
        <v>0</v>
      </c>
      <c r="AI54" s="165">
        <v>0</v>
      </c>
      <c r="AJ54" s="165">
        <v>0</v>
      </c>
      <c r="AK54" s="165">
        <v>0</v>
      </c>
      <c r="AL54" s="165">
        <v>0</v>
      </c>
      <c r="AM54" s="165">
        <v>0</v>
      </c>
      <c r="AN54" s="165">
        <v>0</v>
      </c>
      <c r="AO54" s="165">
        <v>0</v>
      </c>
      <c r="AP54" s="165">
        <v>0</v>
      </c>
      <c r="AQ54" s="165">
        <v>0</v>
      </c>
      <c r="AR54" s="165">
        <v>0</v>
      </c>
      <c r="AS54" s="165">
        <v>0</v>
      </c>
      <c r="AT54" s="165">
        <v>0</v>
      </c>
      <c r="AU54" s="165">
        <v>0</v>
      </c>
      <c r="AV54" s="165">
        <v>0</v>
      </c>
      <c r="AW54" s="165">
        <v>0</v>
      </c>
      <c r="AX54" s="165">
        <v>0</v>
      </c>
      <c r="AY54" s="165">
        <v>0</v>
      </c>
      <c r="AZ54" s="165">
        <v>0</v>
      </c>
      <c r="BA54" s="165">
        <v>0</v>
      </c>
      <c r="BB54" s="165">
        <v>0</v>
      </c>
      <c r="BC54" s="165">
        <v>0</v>
      </c>
      <c r="BD54" s="165">
        <v>0</v>
      </c>
      <c r="BE54" s="165">
        <v>0</v>
      </c>
      <c r="BF54" s="165">
        <v>0</v>
      </c>
      <c r="BG54" s="165">
        <v>0</v>
      </c>
      <c r="BH54" s="165">
        <v>0</v>
      </c>
      <c r="BI54" s="165">
        <v>0</v>
      </c>
      <c r="BJ54" s="165">
        <v>0</v>
      </c>
      <c r="BK54" s="165">
        <v>0</v>
      </c>
      <c r="BL54" s="165">
        <v>0</v>
      </c>
      <c r="BM54" s="165">
        <v>0</v>
      </c>
      <c r="BN54" s="165">
        <v>0</v>
      </c>
      <c r="BO54" s="165">
        <v>0</v>
      </c>
      <c r="BP54" s="165">
        <v>0</v>
      </c>
      <c r="BQ54" s="165">
        <v>0</v>
      </c>
      <c r="BR54" s="165">
        <v>0</v>
      </c>
      <c r="BS54" s="165">
        <v>0</v>
      </c>
      <c r="BT54" s="165">
        <v>0</v>
      </c>
      <c r="BU54" s="165">
        <v>0</v>
      </c>
      <c r="BV54" s="165">
        <v>0</v>
      </c>
      <c r="BW54" s="165">
        <v>0</v>
      </c>
      <c r="BX54" s="165">
        <v>0</v>
      </c>
      <c r="BY54" s="165">
        <v>0</v>
      </c>
      <c r="BZ54" s="165">
        <v>0</v>
      </c>
      <c r="CA54" s="165">
        <v>0</v>
      </c>
      <c r="CB54" s="165">
        <v>0</v>
      </c>
      <c r="CC54" s="165">
        <v>0</v>
      </c>
      <c r="CD54" s="165">
        <v>0</v>
      </c>
      <c r="CE54" s="165">
        <v>0</v>
      </c>
      <c r="CF54" s="165">
        <v>0</v>
      </c>
      <c r="CG54" s="165">
        <v>0</v>
      </c>
      <c r="CH54" s="165">
        <v>0</v>
      </c>
      <c r="CI54" s="165">
        <v>0</v>
      </c>
      <c r="CJ54" s="165">
        <v>0</v>
      </c>
      <c r="CK54" s="165">
        <v>0</v>
      </c>
      <c r="CL54" s="165">
        <v>0</v>
      </c>
      <c r="CM54" s="165">
        <v>0</v>
      </c>
      <c r="CN54" s="165">
        <v>0</v>
      </c>
      <c r="CO54" s="165">
        <v>0</v>
      </c>
      <c r="CP54" s="165">
        <v>0</v>
      </c>
      <c r="CQ54" s="165">
        <v>0</v>
      </c>
      <c r="CR54" s="165">
        <v>0</v>
      </c>
      <c r="CS54" s="165">
        <v>0</v>
      </c>
      <c r="CT54" s="165">
        <v>0</v>
      </c>
      <c r="CU54" s="165">
        <v>0</v>
      </c>
      <c r="CV54" s="165">
        <v>0</v>
      </c>
      <c r="CW54" s="165">
        <v>0</v>
      </c>
      <c r="CX54" s="165">
        <v>0</v>
      </c>
      <c r="CY54" s="165">
        <v>0</v>
      </c>
      <c r="CZ54" s="165">
        <v>0</v>
      </c>
      <c r="DA54" s="165">
        <v>0</v>
      </c>
      <c r="DB54" s="165">
        <v>0</v>
      </c>
      <c r="DC54" s="165">
        <v>0</v>
      </c>
      <c r="DE54" s="45">
        <f t="shared" si="31"/>
        <v>0</v>
      </c>
      <c r="DF54" s="45">
        <f t="shared" si="17"/>
        <v>0</v>
      </c>
      <c r="DG54">
        <f t="shared" si="30"/>
        <v>21</v>
      </c>
      <c r="DH54">
        <v>0</v>
      </c>
    </row>
    <row r="55" spans="1:112" ht="14.4">
      <c r="A55" s="123">
        <v>43</v>
      </c>
      <c r="B55" s="5" t="str">
        <f>$B$45&amp;"L."</f>
        <v>E.1.L.</v>
      </c>
      <c r="C55" s="17" t="s">
        <v>15</v>
      </c>
      <c r="D55" s="5"/>
      <c r="E55" s="191">
        <v>0.21</v>
      </c>
      <c r="F55" s="34">
        <f>H55+NPV(FD,I55:INDEX(I55:DC55,PAL))</f>
        <v>0</v>
      </c>
      <c r="G55" s="34">
        <f>SUMIF($H$5:$DC$5,"&lt;="&amp;PAL,$H55:$DC55)</f>
        <v>0</v>
      </c>
      <c r="H55" s="164">
        <v>0</v>
      </c>
      <c r="I55" s="164">
        <v>0</v>
      </c>
      <c r="J55" s="164">
        <v>0</v>
      </c>
      <c r="K55" s="164">
        <v>0</v>
      </c>
      <c r="L55" s="164">
        <v>0</v>
      </c>
      <c r="M55" s="164">
        <v>0</v>
      </c>
      <c r="N55" s="164">
        <v>0</v>
      </c>
      <c r="O55" s="164">
        <v>0</v>
      </c>
      <c r="P55" s="164">
        <v>0</v>
      </c>
      <c r="Q55" s="164">
        <v>0</v>
      </c>
      <c r="R55" s="164">
        <v>0</v>
      </c>
      <c r="S55" s="164">
        <v>0</v>
      </c>
      <c r="T55" s="164">
        <v>0</v>
      </c>
      <c r="U55" s="164">
        <v>0</v>
      </c>
      <c r="V55" s="164">
        <v>0</v>
      </c>
      <c r="W55" s="164">
        <v>0</v>
      </c>
      <c r="X55" s="164">
        <v>0</v>
      </c>
      <c r="Y55" s="164">
        <v>0</v>
      </c>
      <c r="Z55" s="164">
        <v>0</v>
      </c>
      <c r="AA55" s="164">
        <v>0</v>
      </c>
      <c r="AB55" s="164">
        <v>0</v>
      </c>
      <c r="AC55" s="164">
        <v>0</v>
      </c>
      <c r="AD55" s="164">
        <v>0</v>
      </c>
      <c r="AE55" s="164">
        <v>0</v>
      </c>
      <c r="AF55" s="164">
        <v>0</v>
      </c>
      <c r="AG55" s="164">
        <v>0</v>
      </c>
      <c r="AH55" s="164">
        <v>0</v>
      </c>
      <c r="AI55" s="164">
        <v>0</v>
      </c>
      <c r="AJ55" s="164">
        <v>0</v>
      </c>
      <c r="AK55" s="164">
        <v>0</v>
      </c>
      <c r="AL55" s="164">
        <v>0</v>
      </c>
      <c r="AM55" s="164">
        <v>0</v>
      </c>
      <c r="AN55" s="164">
        <v>0</v>
      </c>
      <c r="AO55" s="164">
        <v>0</v>
      </c>
      <c r="AP55" s="164">
        <v>0</v>
      </c>
      <c r="AQ55" s="165">
        <v>0</v>
      </c>
      <c r="AR55" s="164">
        <v>0</v>
      </c>
      <c r="AS55" s="164">
        <v>0</v>
      </c>
      <c r="AT55" s="164">
        <v>0</v>
      </c>
      <c r="AU55" s="164">
        <v>0</v>
      </c>
      <c r="AV55" s="164">
        <v>0</v>
      </c>
      <c r="AW55" s="164">
        <v>0</v>
      </c>
      <c r="AX55" s="164">
        <v>0</v>
      </c>
      <c r="AY55" s="164">
        <v>0</v>
      </c>
      <c r="AZ55" s="164">
        <v>0</v>
      </c>
      <c r="BA55" s="164">
        <v>0</v>
      </c>
      <c r="BB55" s="164">
        <v>0</v>
      </c>
      <c r="BC55" s="164">
        <v>0</v>
      </c>
      <c r="BD55" s="164">
        <v>0</v>
      </c>
      <c r="BE55" s="164">
        <v>0</v>
      </c>
      <c r="BF55" s="164">
        <v>0</v>
      </c>
      <c r="BG55" s="164">
        <v>0</v>
      </c>
      <c r="BH55" s="164">
        <v>0</v>
      </c>
      <c r="BI55" s="164">
        <v>0</v>
      </c>
      <c r="BJ55" s="164">
        <v>0</v>
      </c>
      <c r="BK55" s="164">
        <v>0</v>
      </c>
      <c r="BL55" s="164">
        <v>0</v>
      </c>
      <c r="BM55" s="164">
        <v>0</v>
      </c>
      <c r="BN55" s="164">
        <v>0</v>
      </c>
      <c r="BO55" s="164">
        <v>0</v>
      </c>
      <c r="BP55" s="164">
        <v>0</v>
      </c>
      <c r="BQ55" s="164">
        <v>0</v>
      </c>
      <c r="BR55" s="164">
        <v>0</v>
      </c>
      <c r="BS55" s="164">
        <v>0</v>
      </c>
      <c r="BT55" s="164">
        <v>0</v>
      </c>
      <c r="BU55" s="164">
        <v>0</v>
      </c>
      <c r="BV55" s="164">
        <v>0</v>
      </c>
      <c r="BW55" s="164">
        <v>0</v>
      </c>
      <c r="BX55" s="164">
        <v>0</v>
      </c>
      <c r="BY55" s="164">
        <v>0</v>
      </c>
      <c r="BZ55" s="164">
        <v>0</v>
      </c>
      <c r="CA55" s="164">
        <v>0</v>
      </c>
      <c r="CB55" s="164">
        <v>0</v>
      </c>
      <c r="CC55" s="164">
        <v>0</v>
      </c>
      <c r="CD55" s="164">
        <v>0</v>
      </c>
      <c r="CE55" s="164">
        <v>0</v>
      </c>
      <c r="CF55" s="164">
        <v>0</v>
      </c>
      <c r="CG55" s="164">
        <v>0</v>
      </c>
      <c r="CH55" s="164">
        <v>0</v>
      </c>
      <c r="CI55" s="164">
        <v>0</v>
      </c>
      <c r="CJ55" s="164">
        <v>0</v>
      </c>
      <c r="CK55" s="164">
        <v>0</v>
      </c>
      <c r="CL55" s="164">
        <v>0</v>
      </c>
      <c r="CM55" s="164">
        <v>0</v>
      </c>
      <c r="CN55" s="164">
        <v>0</v>
      </c>
      <c r="CO55" s="164">
        <v>0</v>
      </c>
      <c r="CP55" s="164">
        <v>0</v>
      </c>
      <c r="CQ55" s="164">
        <v>0</v>
      </c>
      <c r="CR55" s="164">
        <v>0</v>
      </c>
      <c r="CS55" s="164">
        <v>0</v>
      </c>
      <c r="CT55" s="164">
        <v>0</v>
      </c>
      <c r="CU55" s="164">
        <v>0</v>
      </c>
      <c r="CV55" s="164">
        <v>0</v>
      </c>
      <c r="CW55" s="164">
        <v>0</v>
      </c>
      <c r="CX55" s="164">
        <v>0</v>
      </c>
      <c r="CY55" s="164">
        <v>0</v>
      </c>
      <c r="CZ55" s="164">
        <v>0</v>
      </c>
      <c r="DA55" s="164">
        <v>0</v>
      </c>
      <c r="DB55" s="164">
        <v>0</v>
      </c>
      <c r="DC55" s="165">
        <v>0</v>
      </c>
      <c r="DE55" s="45">
        <f t="shared" si="31"/>
        <v>0</v>
      </c>
      <c r="DF55" s="45">
        <f t="shared" si="17"/>
        <v>0</v>
      </c>
      <c r="DG55">
        <f t="shared" si="30"/>
        <v>21</v>
      </c>
      <c r="DH55">
        <f>DG55/(100+DG55)</f>
        <v>0.17355371900826447</v>
      </c>
    </row>
    <row r="56" spans="1:112" ht="14.4">
      <c r="A56" s="123">
        <v>44</v>
      </c>
      <c r="B56" s="36" t="s">
        <v>35</v>
      </c>
      <c r="C56" s="15" t="s">
        <v>0</v>
      </c>
      <c r="D56" s="3"/>
      <c r="E56" s="3"/>
      <c r="F56" s="11">
        <f>SUM(F57:F64)+F65</f>
        <v>0</v>
      </c>
      <c r="G56" s="34">
        <f>SUMIF($H$5:$DC$5,"&lt;="&amp;PAL,$H56:$DC56)</f>
        <v>0</v>
      </c>
      <c r="H56" s="11">
        <f>SUM(H57:H64)+H65</f>
        <v>0</v>
      </c>
      <c r="I56" s="11">
        <f t="shared" ref="I56:BT56" si="32">SUM(I57:I64)+I65</f>
        <v>0</v>
      </c>
      <c r="J56" s="11">
        <f t="shared" si="32"/>
        <v>0</v>
      </c>
      <c r="K56" s="11">
        <f t="shared" si="32"/>
        <v>0</v>
      </c>
      <c r="L56" s="11">
        <f t="shared" si="32"/>
        <v>0</v>
      </c>
      <c r="M56" s="11">
        <f t="shared" si="32"/>
        <v>0</v>
      </c>
      <c r="N56" s="11">
        <f t="shared" si="32"/>
        <v>0</v>
      </c>
      <c r="O56" s="11">
        <f t="shared" si="32"/>
        <v>0</v>
      </c>
      <c r="P56" s="11">
        <f t="shared" si="32"/>
        <v>0</v>
      </c>
      <c r="Q56" s="11">
        <f t="shared" si="32"/>
        <v>0</v>
      </c>
      <c r="R56" s="11">
        <f t="shared" si="32"/>
        <v>0</v>
      </c>
      <c r="S56" s="11">
        <f t="shared" si="32"/>
        <v>0</v>
      </c>
      <c r="T56" s="11">
        <f t="shared" si="32"/>
        <v>0</v>
      </c>
      <c r="U56" s="11">
        <f t="shared" si="32"/>
        <v>0</v>
      </c>
      <c r="V56" s="11">
        <f t="shared" si="32"/>
        <v>0</v>
      </c>
      <c r="W56" s="11">
        <f t="shared" si="32"/>
        <v>0</v>
      </c>
      <c r="X56" s="11">
        <f t="shared" si="32"/>
        <v>0</v>
      </c>
      <c r="Y56" s="11">
        <f t="shared" si="32"/>
        <v>0</v>
      </c>
      <c r="Z56" s="11">
        <f t="shared" si="32"/>
        <v>0</v>
      </c>
      <c r="AA56" s="11">
        <f t="shared" si="32"/>
        <v>0</v>
      </c>
      <c r="AB56" s="11">
        <f t="shared" si="32"/>
        <v>0</v>
      </c>
      <c r="AC56" s="11">
        <f t="shared" si="32"/>
        <v>0</v>
      </c>
      <c r="AD56" s="11">
        <f t="shared" si="32"/>
        <v>0</v>
      </c>
      <c r="AE56" s="11">
        <f t="shared" si="32"/>
        <v>0</v>
      </c>
      <c r="AF56" s="11">
        <f t="shared" si="32"/>
        <v>0</v>
      </c>
      <c r="AG56" s="11">
        <f t="shared" si="32"/>
        <v>0</v>
      </c>
      <c r="AH56" s="11">
        <f t="shared" si="32"/>
        <v>0</v>
      </c>
      <c r="AI56" s="11">
        <f t="shared" si="32"/>
        <v>0</v>
      </c>
      <c r="AJ56" s="11">
        <f t="shared" si="32"/>
        <v>0</v>
      </c>
      <c r="AK56" s="11">
        <f t="shared" si="32"/>
        <v>0</v>
      </c>
      <c r="AL56" s="11">
        <f t="shared" si="32"/>
        <v>0</v>
      </c>
      <c r="AM56" s="11">
        <f t="shared" si="32"/>
        <v>0</v>
      </c>
      <c r="AN56" s="11">
        <f t="shared" si="32"/>
        <v>0</v>
      </c>
      <c r="AO56" s="11">
        <f t="shared" si="32"/>
        <v>0</v>
      </c>
      <c r="AP56" s="11">
        <f t="shared" si="32"/>
        <v>0</v>
      </c>
      <c r="AQ56" s="11">
        <f t="shared" si="32"/>
        <v>0</v>
      </c>
      <c r="AR56" s="11">
        <f t="shared" si="32"/>
        <v>0</v>
      </c>
      <c r="AS56" s="11">
        <f t="shared" si="32"/>
        <v>0</v>
      </c>
      <c r="AT56" s="11">
        <f t="shared" si="32"/>
        <v>0</v>
      </c>
      <c r="AU56" s="11">
        <f t="shared" si="32"/>
        <v>0</v>
      </c>
      <c r="AV56" s="11">
        <f t="shared" si="32"/>
        <v>0</v>
      </c>
      <c r="AW56" s="11">
        <f t="shared" si="32"/>
        <v>0</v>
      </c>
      <c r="AX56" s="11">
        <f t="shared" si="32"/>
        <v>0</v>
      </c>
      <c r="AY56" s="11">
        <f t="shared" si="32"/>
        <v>0</v>
      </c>
      <c r="AZ56" s="11">
        <f t="shared" si="32"/>
        <v>0</v>
      </c>
      <c r="BA56" s="11">
        <f t="shared" si="32"/>
        <v>0</v>
      </c>
      <c r="BB56" s="11">
        <f t="shared" si="32"/>
        <v>0</v>
      </c>
      <c r="BC56" s="11">
        <f t="shared" si="32"/>
        <v>0</v>
      </c>
      <c r="BD56" s="11">
        <f t="shared" si="32"/>
        <v>0</v>
      </c>
      <c r="BE56" s="11">
        <f t="shared" si="32"/>
        <v>0</v>
      </c>
      <c r="BF56" s="11">
        <f t="shared" si="32"/>
        <v>0</v>
      </c>
      <c r="BG56" s="11">
        <f t="shared" si="32"/>
        <v>0</v>
      </c>
      <c r="BH56" s="11">
        <f t="shared" si="32"/>
        <v>0</v>
      </c>
      <c r="BI56" s="11">
        <f t="shared" si="32"/>
        <v>0</v>
      </c>
      <c r="BJ56" s="11">
        <f t="shared" si="32"/>
        <v>0</v>
      </c>
      <c r="BK56" s="11">
        <f t="shared" si="32"/>
        <v>0</v>
      </c>
      <c r="BL56" s="11">
        <f t="shared" si="32"/>
        <v>0</v>
      </c>
      <c r="BM56" s="11">
        <f t="shared" si="32"/>
        <v>0</v>
      </c>
      <c r="BN56" s="11">
        <f t="shared" si="32"/>
        <v>0</v>
      </c>
      <c r="BO56" s="11">
        <f t="shared" si="32"/>
        <v>0</v>
      </c>
      <c r="BP56" s="11">
        <f t="shared" si="32"/>
        <v>0</v>
      </c>
      <c r="BQ56" s="11">
        <f t="shared" si="32"/>
        <v>0</v>
      </c>
      <c r="BR56" s="11">
        <f t="shared" si="32"/>
        <v>0</v>
      </c>
      <c r="BS56" s="11">
        <f t="shared" si="32"/>
        <v>0</v>
      </c>
      <c r="BT56" s="11">
        <f t="shared" si="32"/>
        <v>0</v>
      </c>
      <c r="BU56" s="11">
        <f t="shared" ref="BU56:DC56" si="33">SUM(BU57:BU64)+BU65</f>
        <v>0</v>
      </c>
      <c r="BV56" s="11">
        <f t="shared" si="33"/>
        <v>0</v>
      </c>
      <c r="BW56" s="11">
        <f t="shared" si="33"/>
        <v>0</v>
      </c>
      <c r="BX56" s="11">
        <f t="shared" si="33"/>
        <v>0</v>
      </c>
      <c r="BY56" s="11">
        <f t="shared" si="33"/>
        <v>0</v>
      </c>
      <c r="BZ56" s="11">
        <f t="shared" si="33"/>
        <v>0</v>
      </c>
      <c r="CA56" s="11">
        <f t="shared" si="33"/>
        <v>0</v>
      </c>
      <c r="CB56" s="11">
        <f t="shared" si="33"/>
        <v>0</v>
      </c>
      <c r="CC56" s="11">
        <f t="shared" si="33"/>
        <v>0</v>
      </c>
      <c r="CD56" s="11">
        <f t="shared" si="33"/>
        <v>0</v>
      </c>
      <c r="CE56" s="11">
        <f t="shared" si="33"/>
        <v>0</v>
      </c>
      <c r="CF56" s="11">
        <f t="shared" si="33"/>
        <v>0</v>
      </c>
      <c r="CG56" s="11">
        <f t="shared" si="33"/>
        <v>0</v>
      </c>
      <c r="CH56" s="11">
        <f t="shared" si="33"/>
        <v>0</v>
      </c>
      <c r="CI56" s="11">
        <f t="shared" si="33"/>
        <v>0</v>
      </c>
      <c r="CJ56" s="11">
        <f t="shared" si="33"/>
        <v>0</v>
      </c>
      <c r="CK56" s="11">
        <f t="shared" si="33"/>
        <v>0</v>
      </c>
      <c r="CL56" s="11">
        <f t="shared" si="33"/>
        <v>0</v>
      </c>
      <c r="CM56" s="11">
        <f t="shared" si="33"/>
        <v>0</v>
      </c>
      <c r="CN56" s="11">
        <f t="shared" si="33"/>
        <v>0</v>
      </c>
      <c r="CO56" s="11">
        <f t="shared" si="33"/>
        <v>0</v>
      </c>
      <c r="CP56" s="11">
        <f t="shared" si="33"/>
        <v>0</v>
      </c>
      <c r="CQ56" s="11">
        <f t="shared" si="33"/>
        <v>0</v>
      </c>
      <c r="CR56" s="11">
        <f t="shared" si="33"/>
        <v>0</v>
      </c>
      <c r="CS56" s="11">
        <f t="shared" si="33"/>
        <v>0</v>
      </c>
      <c r="CT56" s="11">
        <f t="shared" si="33"/>
        <v>0</v>
      </c>
      <c r="CU56" s="11">
        <f t="shared" si="33"/>
        <v>0</v>
      </c>
      <c r="CV56" s="11">
        <f t="shared" si="33"/>
        <v>0</v>
      </c>
      <c r="CW56" s="11">
        <f t="shared" si="33"/>
        <v>0</v>
      </c>
      <c r="CX56" s="11">
        <f t="shared" si="33"/>
        <v>0</v>
      </c>
      <c r="CY56" s="11">
        <f t="shared" si="33"/>
        <v>0</v>
      </c>
      <c r="CZ56" s="11">
        <f t="shared" si="33"/>
        <v>0</v>
      </c>
      <c r="DA56" s="11">
        <f t="shared" si="33"/>
        <v>0</v>
      </c>
      <c r="DB56" s="11">
        <f t="shared" si="33"/>
        <v>0</v>
      </c>
      <c r="DC56" s="11">
        <f t="shared" si="33"/>
        <v>0</v>
      </c>
      <c r="DF56" s="45">
        <f t="shared" si="17"/>
        <v>0</v>
      </c>
    </row>
    <row r="57" spans="1:112" ht="14.4">
      <c r="A57" s="123">
        <v>45</v>
      </c>
      <c r="B57" s="5" t="str">
        <f>$B$56&amp;"1."</f>
        <v>E.2.1.</v>
      </c>
      <c r="C57" s="163" t="s">
        <v>41</v>
      </c>
      <c r="D57" s="6"/>
      <c r="E57" s="191">
        <v>0.21</v>
      </c>
      <c r="F57" s="34">
        <f>H57+NPV(FD,I57:INDEX(I57:DC57,PAL))</f>
        <v>0</v>
      </c>
      <c r="G57" s="34">
        <f>SUMIF($H$5:$DC$5,"&lt;="&amp;PAL,$H57:$DC57)</f>
        <v>0</v>
      </c>
      <c r="H57" s="37">
        <v>0</v>
      </c>
      <c r="I57" s="37">
        <v>0</v>
      </c>
      <c r="J57" s="37">
        <v>0</v>
      </c>
      <c r="K57" s="37">
        <v>0</v>
      </c>
      <c r="L57" s="37">
        <v>0</v>
      </c>
      <c r="M57" s="37">
        <v>0</v>
      </c>
      <c r="N57" s="37">
        <v>0</v>
      </c>
      <c r="O57" s="37">
        <v>0</v>
      </c>
      <c r="P57" s="37">
        <v>0</v>
      </c>
      <c r="Q57" s="37">
        <v>0</v>
      </c>
      <c r="R57" s="37">
        <v>0</v>
      </c>
      <c r="S57" s="37">
        <v>0</v>
      </c>
      <c r="T57" s="37">
        <v>0</v>
      </c>
      <c r="U57" s="37">
        <v>0</v>
      </c>
      <c r="V57" s="37">
        <v>0</v>
      </c>
      <c r="W57" s="37">
        <v>0</v>
      </c>
      <c r="X57" s="37">
        <v>0</v>
      </c>
      <c r="Y57" s="37">
        <v>0</v>
      </c>
      <c r="Z57" s="37">
        <v>0</v>
      </c>
      <c r="AA57" s="37">
        <v>0</v>
      </c>
      <c r="AB57" s="37">
        <v>0</v>
      </c>
      <c r="AC57" s="37">
        <v>0</v>
      </c>
      <c r="AD57" s="37">
        <v>0</v>
      </c>
      <c r="AE57" s="37">
        <v>0</v>
      </c>
      <c r="AF57" s="37">
        <v>0</v>
      </c>
      <c r="AG57" s="37">
        <v>0</v>
      </c>
      <c r="AH57" s="37">
        <v>0</v>
      </c>
      <c r="AI57" s="37">
        <v>0</v>
      </c>
      <c r="AJ57" s="37">
        <v>0</v>
      </c>
      <c r="AK57" s="37">
        <v>0</v>
      </c>
      <c r="AL57" s="37">
        <v>0</v>
      </c>
      <c r="AM57" s="37">
        <v>0</v>
      </c>
      <c r="AN57" s="37">
        <v>0</v>
      </c>
      <c r="AO57" s="37">
        <v>0</v>
      </c>
      <c r="AP57" s="37">
        <v>0</v>
      </c>
      <c r="AQ57" s="37">
        <v>0</v>
      </c>
      <c r="AR57" s="37">
        <v>0</v>
      </c>
      <c r="AS57" s="37">
        <v>0</v>
      </c>
      <c r="AT57" s="37">
        <v>0</v>
      </c>
      <c r="AU57" s="37">
        <v>0</v>
      </c>
      <c r="AV57" s="37">
        <v>0</v>
      </c>
      <c r="AW57" s="37">
        <v>0</v>
      </c>
      <c r="AX57" s="37">
        <v>0</v>
      </c>
      <c r="AY57" s="37">
        <v>0</v>
      </c>
      <c r="AZ57" s="37">
        <v>0</v>
      </c>
      <c r="BA57" s="37">
        <v>0</v>
      </c>
      <c r="BB57" s="37">
        <v>0</v>
      </c>
      <c r="BC57" s="37">
        <v>0</v>
      </c>
      <c r="BD57" s="37">
        <v>0</v>
      </c>
      <c r="BE57" s="37">
        <v>0</v>
      </c>
      <c r="BF57" s="37">
        <v>0</v>
      </c>
      <c r="BG57" s="37">
        <v>0</v>
      </c>
      <c r="BH57" s="37">
        <v>0</v>
      </c>
      <c r="BI57" s="37">
        <v>0</v>
      </c>
      <c r="BJ57" s="37">
        <v>0</v>
      </c>
      <c r="BK57" s="37">
        <v>0</v>
      </c>
      <c r="BL57" s="37">
        <v>0</v>
      </c>
      <c r="BM57" s="37">
        <v>0</v>
      </c>
      <c r="BN57" s="37">
        <v>0</v>
      </c>
      <c r="BO57" s="37">
        <v>0</v>
      </c>
      <c r="BP57" s="37">
        <v>0</v>
      </c>
      <c r="BQ57" s="37">
        <v>0</v>
      </c>
      <c r="BR57" s="37">
        <v>0</v>
      </c>
      <c r="BS57" s="37">
        <v>0</v>
      </c>
      <c r="BT57" s="37">
        <v>0</v>
      </c>
      <c r="BU57" s="37">
        <v>0</v>
      </c>
      <c r="BV57" s="37">
        <v>0</v>
      </c>
      <c r="BW57" s="37">
        <v>0</v>
      </c>
      <c r="BX57" s="37">
        <v>0</v>
      </c>
      <c r="BY57" s="37">
        <v>0</v>
      </c>
      <c r="BZ57" s="37">
        <v>0</v>
      </c>
      <c r="CA57" s="37">
        <v>0</v>
      </c>
      <c r="CB57" s="37">
        <v>0</v>
      </c>
      <c r="CC57" s="37">
        <v>0</v>
      </c>
      <c r="CD57" s="37">
        <v>0</v>
      </c>
      <c r="CE57" s="37">
        <v>0</v>
      </c>
      <c r="CF57" s="37">
        <v>0</v>
      </c>
      <c r="CG57" s="37">
        <v>0</v>
      </c>
      <c r="CH57" s="37">
        <v>0</v>
      </c>
      <c r="CI57" s="37">
        <v>0</v>
      </c>
      <c r="CJ57" s="37">
        <v>0</v>
      </c>
      <c r="CK57" s="37">
        <v>0</v>
      </c>
      <c r="CL57" s="37">
        <v>0</v>
      </c>
      <c r="CM57" s="37">
        <v>0</v>
      </c>
      <c r="CN57" s="37">
        <v>0</v>
      </c>
      <c r="CO57" s="37">
        <v>0</v>
      </c>
      <c r="CP57" s="37">
        <v>0</v>
      </c>
      <c r="CQ57" s="37">
        <v>0</v>
      </c>
      <c r="CR57" s="37">
        <v>0</v>
      </c>
      <c r="CS57" s="37">
        <v>0</v>
      </c>
      <c r="CT57" s="37">
        <v>0</v>
      </c>
      <c r="CU57" s="37">
        <v>0</v>
      </c>
      <c r="CV57" s="37">
        <v>0</v>
      </c>
      <c r="CW57" s="37">
        <v>0</v>
      </c>
      <c r="CX57" s="37">
        <v>0</v>
      </c>
      <c r="CY57" s="37">
        <v>0</v>
      </c>
      <c r="CZ57" s="37">
        <v>0</v>
      </c>
      <c r="DA57" s="37">
        <v>0</v>
      </c>
      <c r="DB57" s="37">
        <v>0</v>
      </c>
      <c r="DC57" s="37">
        <v>0</v>
      </c>
      <c r="DE57" s="45">
        <f>COUNTBLANK(H57:DC57)</f>
        <v>0</v>
      </c>
      <c r="DF57" s="45">
        <f t="shared" si="17"/>
        <v>0</v>
      </c>
      <c r="DG57">
        <f t="shared" ref="DG57:DG66" si="34">IF(ISNUMBER(E57),E57*100,0)</f>
        <v>21</v>
      </c>
      <c r="DH57">
        <v>0</v>
      </c>
    </row>
    <row r="58" spans="1:112" ht="14.4">
      <c r="A58" s="123">
        <v>46</v>
      </c>
      <c r="B58" s="5" t="str">
        <f>$B$56&amp;"2."</f>
        <v>E.2.2.</v>
      </c>
      <c r="C58" s="163" t="s">
        <v>41</v>
      </c>
      <c r="D58" s="6"/>
      <c r="E58" s="191">
        <v>0.21</v>
      </c>
      <c r="F58" s="34">
        <f>H58+NPV(FD,I58:INDEX(I58:DC58,PAL))</f>
        <v>0</v>
      </c>
      <c r="G58" s="34">
        <f>SUMIF($H$5:$DC$5,"&lt;="&amp;PAL,$H58:$DC58)</f>
        <v>0</v>
      </c>
      <c r="H58" s="37">
        <v>0</v>
      </c>
      <c r="I58" s="37">
        <v>0</v>
      </c>
      <c r="J58" s="37">
        <v>0</v>
      </c>
      <c r="K58" s="37">
        <v>0</v>
      </c>
      <c r="L58" s="37">
        <v>0</v>
      </c>
      <c r="M58" s="37">
        <v>0</v>
      </c>
      <c r="N58" s="37">
        <v>0</v>
      </c>
      <c r="O58" s="37">
        <v>0</v>
      </c>
      <c r="P58" s="37">
        <v>0</v>
      </c>
      <c r="Q58" s="37">
        <v>0</v>
      </c>
      <c r="R58" s="37">
        <v>0</v>
      </c>
      <c r="S58" s="37">
        <v>0</v>
      </c>
      <c r="T58" s="37">
        <v>0</v>
      </c>
      <c r="U58" s="37">
        <v>0</v>
      </c>
      <c r="V58" s="37">
        <v>0</v>
      </c>
      <c r="W58" s="37">
        <v>0</v>
      </c>
      <c r="X58" s="37">
        <v>0</v>
      </c>
      <c r="Y58" s="37">
        <v>0</v>
      </c>
      <c r="Z58" s="37">
        <v>0</v>
      </c>
      <c r="AA58" s="37">
        <v>0</v>
      </c>
      <c r="AB58" s="37">
        <v>0</v>
      </c>
      <c r="AC58" s="37">
        <v>0</v>
      </c>
      <c r="AD58" s="37">
        <v>0</v>
      </c>
      <c r="AE58" s="37">
        <v>0</v>
      </c>
      <c r="AF58" s="37">
        <v>0</v>
      </c>
      <c r="AG58" s="37">
        <v>0</v>
      </c>
      <c r="AH58" s="37">
        <v>0</v>
      </c>
      <c r="AI58" s="37">
        <v>0</v>
      </c>
      <c r="AJ58" s="37">
        <v>0</v>
      </c>
      <c r="AK58" s="37">
        <v>0</v>
      </c>
      <c r="AL58" s="37">
        <v>0</v>
      </c>
      <c r="AM58" s="37">
        <v>0</v>
      </c>
      <c r="AN58" s="37">
        <v>0</v>
      </c>
      <c r="AO58" s="37">
        <v>0</v>
      </c>
      <c r="AP58" s="37">
        <v>0</v>
      </c>
      <c r="AQ58" s="37">
        <v>0</v>
      </c>
      <c r="AR58" s="37">
        <v>0</v>
      </c>
      <c r="AS58" s="37">
        <v>0</v>
      </c>
      <c r="AT58" s="37">
        <v>0</v>
      </c>
      <c r="AU58" s="37">
        <v>0</v>
      </c>
      <c r="AV58" s="37">
        <v>0</v>
      </c>
      <c r="AW58" s="37">
        <v>0</v>
      </c>
      <c r="AX58" s="37">
        <v>0</v>
      </c>
      <c r="AY58" s="37">
        <v>0</v>
      </c>
      <c r="AZ58" s="37">
        <v>0</v>
      </c>
      <c r="BA58" s="37">
        <v>0</v>
      </c>
      <c r="BB58" s="37">
        <v>0</v>
      </c>
      <c r="BC58" s="37">
        <v>0</v>
      </c>
      <c r="BD58" s="37">
        <v>0</v>
      </c>
      <c r="BE58" s="37">
        <v>0</v>
      </c>
      <c r="BF58" s="37">
        <v>0</v>
      </c>
      <c r="BG58" s="37">
        <v>0</v>
      </c>
      <c r="BH58" s="37">
        <v>0</v>
      </c>
      <c r="BI58" s="37">
        <v>0</v>
      </c>
      <c r="BJ58" s="37">
        <v>0</v>
      </c>
      <c r="BK58" s="37">
        <v>0</v>
      </c>
      <c r="BL58" s="37">
        <v>0</v>
      </c>
      <c r="BM58" s="37">
        <v>0</v>
      </c>
      <c r="BN58" s="37">
        <v>0</v>
      </c>
      <c r="BO58" s="37">
        <v>0</v>
      </c>
      <c r="BP58" s="37">
        <v>0</v>
      </c>
      <c r="BQ58" s="37">
        <v>0</v>
      </c>
      <c r="BR58" s="37">
        <v>0</v>
      </c>
      <c r="BS58" s="37">
        <v>0</v>
      </c>
      <c r="BT58" s="37">
        <v>0</v>
      </c>
      <c r="BU58" s="37">
        <v>0</v>
      </c>
      <c r="BV58" s="37">
        <v>0</v>
      </c>
      <c r="BW58" s="37">
        <v>0</v>
      </c>
      <c r="BX58" s="37">
        <v>0</v>
      </c>
      <c r="BY58" s="37">
        <v>0</v>
      </c>
      <c r="BZ58" s="37">
        <v>0</v>
      </c>
      <c r="CA58" s="37">
        <v>0</v>
      </c>
      <c r="CB58" s="37">
        <v>0</v>
      </c>
      <c r="CC58" s="37">
        <v>0</v>
      </c>
      <c r="CD58" s="37">
        <v>0</v>
      </c>
      <c r="CE58" s="37">
        <v>0</v>
      </c>
      <c r="CF58" s="37">
        <v>0</v>
      </c>
      <c r="CG58" s="37">
        <v>0</v>
      </c>
      <c r="CH58" s="37">
        <v>0</v>
      </c>
      <c r="CI58" s="37">
        <v>0</v>
      </c>
      <c r="CJ58" s="37">
        <v>0</v>
      </c>
      <c r="CK58" s="37">
        <v>0</v>
      </c>
      <c r="CL58" s="37">
        <v>0</v>
      </c>
      <c r="CM58" s="37">
        <v>0</v>
      </c>
      <c r="CN58" s="37">
        <v>0</v>
      </c>
      <c r="CO58" s="37">
        <v>0</v>
      </c>
      <c r="CP58" s="37">
        <v>0</v>
      </c>
      <c r="CQ58" s="37">
        <v>0</v>
      </c>
      <c r="CR58" s="37">
        <v>0</v>
      </c>
      <c r="CS58" s="37">
        <v>0</v>
      </c>
      <c r="CT58" s="37">
        <v>0</v>
      </c>
      <c r="CU58" s="37">
        <v>0</v>
      </c>
      <c r="CV58" s="37">
        <v>0</v>
      </c>
      <c r="CW58" s="37">
        <v>0</v>
      </c>
      <c r="CX58" s="37">
        <v>0</v>
      </c>
      <c r="CY58" s="37">
        <v>0</v>
      </c>
      <c r="CZ58" s="37">
        <v>0</v>
      </c>
      <c r="DA58" s="37">
        <v>0</v>
      </c>
      <c r="DB58" s="37">
        <v>0</v>
      </c>
      <c r="DC58" s="37">
        <v>0</v>
      </c>
      <c r="DE58" s="45">
        <f t="shared" ref="DE58:DE66" si="35">COUNTBLANK(H58:DC58)</f>
        <v>0</v>
      </c>
      <c r="DF58" s="45">
        <f t="shared" si="17"/>
        <v>0</v>
      </c>
      <c r="DG58">
        <f t="shared" si="34"/>
        <v>21</v>
      </c>
      <c r="DH58">
        <v>0</v>
      </c>
    </row>
    <row r="59" spans="1:112" ht="14.4">
      <c r="A59" s="123">
        <v>47</v>
      </c>
      <c r="B59" s="5" t="str">
        <f>$B$56&amp;"3."</f>
        <v>E.2.3.</v>
      </c>
      <c r="C59" s="163" t="s">
        <v>41</v>
      </c>
      <c r="D59" s="6"/>
      <c r="E59" s="191">
        <v>0.21</v>
      </c>
      <c r="F59" s="34">
        <f>H59+NPV(FD,I59:INDEX(I59:DC59,PAL))</f>
        <v>0</v>
      </c>
      <c r="G59" s="34">
        <f>SUMIF($H$5:$DC$5,"&lt;="&amp;PAL,$H59:$DC59)</f>
        <v>0</v>
      </c>
      <c r="H59" s="37">
        <v>0</v>
      </c>
      <c r="I59" s="37">
        <v>0</v>
      </c>
      <c r="J59" s="37">
        <v>0</v>
      </c>
      <c r="K59" s="37">
        <v>0</v>
      </c>
      <c r="L59" s="37">
        <v>0</v>
      </c>
      <c r="M59" s="37">
        <v>0</v>
      </c>
      <c r="N59" s="37">
        <v>0</v>
      </c>
      <c r="O59" s="37">
        <v>0</v>
      </c>
      <c r="P59" s="37">
        <v>0</v>
      </c>
      <c r="Q59" s="37">
        <v>0</v>
      </c>
      <c r="R59" s="37">
        <v>0</v>
      </c>
      <c r="S59" s="37">
        <v>0</v>
      </c>
      <c r="T59" s="37">
        <v>0</v>
      </c>
      <c r="U59" s="37">
        <v>0</v>
      </c>
      <c r="V59" s="37">
        <v>0</v>
      </c>
      <c r="W59" s="37">
        <v>0</v>
      </c>
      <c r="X59" s="37">
        <v>0</v>
      </c>
      <c r="Y59" s="37">
        <v>0</v>
      </c>
      <c r="Z59" s="37">
        <v>0</v>
      </c>
      <c r="AA59" s="37">
        <v>0</v>
      </c>
      <c r="AB59" s="37">
        <v>0</v>
      </c>
      <c r="AC59" s="37">
        <v>0</v>
      </c>
      <c r="AD59" s="37">
        <v>0</v>
      </c>
      <c r="AE59" s="37">
        <v>0</v>
      </c>
      <c r="AF59" s="37">
        <v>0</v>
      </c>
      <c r="AG59" s="37">
        <v>0</v>
      </c>
      <c r="AH59" s="37">
        <v>0</v>
      </c>
      <c r="AI59" s="37">
        <v>0</v>
      </c>
      <c r="AJ59" s="37">
        <v>0</v>
      </c>
      <c r="AK59" s="37">
        <v>0</v>
      </c>
      <c r="AL59" s="37">
        <v>0</v>
      </c>
      <c r="AM59" s="37">
        <v>0</v>
      </c>
      <c r="AN59" s="37">
        <v>0</v>
      </c>
      <c r="AO59" s="37">
        <v>0</v>
      </c>
      <c r="AP59" s="37">
        <v>0</v>
      </c>
      <c r="AQ59" s="37">
        <v>0</v>
      </c>
      <c r="AR59" s="37">
        <v>0</v>
      </c>
      <c r="AS59" s="37">
        <v>0</v>
      </c>
      <c r="AT59" s="37">
        <v>0</v>
      </c>
      <c r="AU59" s="37">
        <v>0</v>
      </c>
      <c r="AV59" s="37">
        <v>0</v>
      </c>
      <c r="AW59" s="37">
        <v>0</v>
      </c>
      <c r="AX59" s="37">
        <v>0</v>
      </c>
      <c r="AY59" s="37">
        <v>0</v>
      </c>
      <c r="AZ59" s="37">
        <v>0</v>
      </c>
      <c r="BA59" s="37">
        <v>0</v>
      </c>
      <c r="BB59" s="37">
        <v>0</v>
      </c>
      <c r="BC59" s="37">
        <v>0</v>
      </c>
      <c r="BD59" s="37">
        <v>0</v>
      </c>
      <c r="BE59" s="37">
        <v>0</v>
      </c>
      <c r="BF59" s="37">
        <v>0</v>
      </c>
      <c r="BG59" s="37">
        <v>0</v>
      </c>
      <c r="BH59" s="37">
        <v>0</v>
      </c>
      <c r="BI59" s="37">
        <v>0</v>
      </c>
      <c r="BJ59" s="37">
        <v>0</v>
      </c>
      <c r="BK59" s="37">
        <v>0</v>
      </c>
      <c r="BL59" s="37">
        <v>0</v>
      </c>
      <c r="BM59" s="37">
        <v>0</v>
      </c>
      <c r="BN59" s="37">
        <v>0</v>
      </c>
      <c r="BO59" s="37">
        <v>0</v>
      </c>
      <c r="BP59" s="37">
        <v>0</v>
      </c>
      <c r="BQ59" s="37">
        <v>0</v>
      </c>
      <c r="BR59" s="37">
        <v>0</v>
      </c>
      <c r="BS59" s="37">
        <v>0</v>
      </c>
      <c r="BT59" s="37">
        <v>0</v>
      </c>
      <c r="BU59" s="37">
        <v>0</v>
      </c>
      <c r="BV59" s="37">
        <v>0</v>
      </c>
      <c r="BW59" s="37">
        <v>0</v>
      </c>
      <c r="BX59" s="37">
        <v>0</v>
      </c>
      <c r="BY59" s="37">
        <v>0</v>
      </c>
      <c r="BZ59" s="37">
        <v>0</v>
      </c>
      <c r="CA59" s="37">
        <v>0</v>
      </c>
      <c r="CB59" s="37">
        <v>0</v>
      </c>
      <c r="CC59" s="37">
        <v>0</v>
      </c>
      <c r="CD59" s="37">
        <v>0</v>
      </c>
      <c r="CE59" s="37">
        <v>0</v>
      </c>
      <c r="CF59" s="37">
        <v>0</v>
      </c>
      <c r="CG59" s="37">
        <v>0</v>
      </c>
      <c r="CH59" s="37">
        <v>0</v>
      </c>
      <c r="CI59" s="37">
        <v>0</v>
      </c>
      <c r="CJ59" s="37">
        <v>0</v>
      </c>
      <c r="CK59" s="37">
        <v>0</v>
      </c>
      <c r="CL59" s="37">
        <v>0</v>
      </c>
      <c r="CM59" s="37">
        <v>0</v>
      </c>
      <c r="CN59" s="37">
        <v>0</v>
      </c>
      <c r="CO59" s="37">
        <v>0</v>
      </c>
      <c r="CP59" s="37">
        <v>0</v>
      </c>
      <c r="CQ59" s="37">
        <v>0</v>
      </c>
      <c r="CR59" s="37">
        <v>0</v>
      </c>
      <c r="CS59" s="37">
        <v>0</v>
      </c>
      <c r="CT59" s="37">
        <v>0</v>
      </c>
      <c r="CU59" s="37">
        <v>0</v>
      </c>
      <c r="CV59" s="37">
        <v>0</v>
      </c>
      <c r="CW59" s="37">
        <v>0</v>
      </c>
      <c r="CX59" s="37">
        <v>0</v>
      </c>
      <c r="CY59" s="37">
        <v>0</v>
      </c>
      <c r="CZ59" s="37">
        <v>0</v>
      </c>
      <c r="DA59" s="37">
        <v>0</v>
      </c>
      <c r="DB59" s="37">
        <v>0</v>
      </c>
      <c r="DC59" s="37">
        <v>0</v>
      </c>
      <c r="DE59" s="45">
        <f t="shared" si="35"/>
        <v>0</v>
      </c>
      <c r="DF59" s="45">
        <f t="shared" si="17"/>
        <v>0</v>
      </c>
      <c r="DG59">
        <f t="shared" si="34"/>
        <v>21</v>
      </c>
      <c r="DH59">
        <v>0</v>
      </c>
    </row>
    <row r="60" spans="1:112" ht="14.4">
      <c r="A60" s="123">
        <v>48</v>
      </c>
      <c r="B60" s="5" t="str">
        <f>$B$56&amp;"4."</f>
        <v>E.2.4.</v>
      </c>
      <c r="C60" s="163" t="s">
        <v>41</v>
      </c>
      <c r="D60" s="6"/>
      <c r="E60" s="191">
        <v>0.21</v>
      </c>
      <c r="F60" s="34">
        <f>H60+NPV(FD,I60:INDEX(I60:DC60,PAL))</f>
        <v>0</v>
      </c>
      <c r="G60" s="34">
        <f>SUMIF($H$5:$DC$5,"&lt;="&amp;PAL,$H60:$DC60)</f>
        <v>0</v>
      </c>
      <c r="H60" s="37">
        <v>0</v>
      </c>
      <c r="I60" s="37">
        <v>0</v>
      </c>
      <c r="J60" s="37">
        <v>0</v>
      </c>
      <c r="K60" s="37">
        <v>0</v>
      </c>
      <c r="L60" s="37">
        <v>0</v>
      </c>
      <c r="M60" s="37">
        <v>0</v>
      </c>
      <c r="N60" s="37">
        <v>0</v>
      </c>
      <c r="O60" s="37">
        <v>0</v>
      </c>
      <c r="P60" s="37">
        <v>0</v>
      </c>
      <c r="Q60" s="37">
        <v>0</v>
      </c>
      <c r="R60" s="37">
        <v>0</v>
      </c>
      <c r="S60" s="37">
        <v>0</v>
      </c>
      <c r="T60" s="37">
        <v>0</v>
      </c>
      <c r="U60" s="37">
        <v>0</v>
      </c>
      <c r="V60" s="37">
        <v>0</v>
      </c>
      <c r="W60" s="37">
        <v>0</v>
      </c>
      <c r="X60" s="37">
        <v>0</v>
      </c>
      <c r="Y60" s="37">
        <v>0</v>
      </c>
      <c r="Z60" s="37">
        <v>0</v>
      </c>
      <c r="AA60" s="37">
        <v>0</v>
      </c>
      <c r="AB60" s="37">
        <v>0</v>
      </c>
      <c r="AC60" s="37">
        <v>0</v>
      </c>
      <c r="AD60" s="37">
        <v>0</v>
      </c>
      <c r="AE60" s="37">
        <v>0</v>
      </c>
      <c r="AF60" s="37">
        <v>0</v>
      </c>
      <c r="AG60" s="37">
        <v>0</v>
      </c>
      <c r="AH60" s="37">
        <v>0</v>
      </c>
      <c r="AI60" s="37">
        <v>0</v>
      </c>
      <c r="AJ60" s="37">
        <v>0</v>
      </c>
      <c r="AK60" s="37">
        <v>0</v>
      </c>
      <c r="AL60" s="37">
        <v>0</v>
      </c>
      <c r="AM60" s="37">
        <v>0</v>
      </c>
      <c r="AN60" s="37">
        <v>0</v>
      </c>
      <c r="AO60" s="37">
        <v>0</v>
      </c>
      <c r="AP60" s="37">
        <v>0</v>
      </c>
      <c r="AQ60" s="37">
        <v>0</v>
      </c>
      <c r="AR60" s="37">
        <v>0</v>
      </c>
      <c r="AS60" s="37">
        <v>0</v>
      </c>
      <c r="AT60" s="37">
        <v>0</v>
      </c>
      <c r="AU60" s="37">
        <v>0</v>
      </c>
      <c r="AV60" s="37">
        <v>0</v>
      </c>
      <c r="AW60" s="37">
        <v>0</v>
      </c>
      <c r="AX60" s="37">
        <v>0</v>
      </c>
      <c r="AY60" s="37">
        <v>0</v>
      </c>
      <c r="AZ60" s="37">
        <v>0</v>
      </c>
      <c r="BA60" s="37">
        <v>0</v>
      </c>
      <c r="BB60" s="37">
        <v>0</v>
      </c>
      <c r="BC60" s="37">
        <v>0</v>
      </c>
      <c r="BD60" s="37">
        <v>0</v>
      </c>
      <c r="BE60" s="37">
        <v>0</v>
      </c>
      <c r="BF60" s="37">
        <v>0</v>
      </c>
      <c r="BG60" s="37">
        <v>0</v>
      </c>
      <c r="BH60" s="37">
        <v>0</v>
      </c>
      <c r="BI60" s="37">
        <v>0</v>
      </c>
      <c r="BJ60" s="37">
        <v>0</v>
      </c>
      <c r="BK60" s="37">
        <v>0</v>
      </c>
      <c r="BL60" s="37">
        <v>0</v>
      </c>
      <c r="BM60" s="37">
        <v>0</v>
      </c>
      <c r="BN60" s="37">
        <v>0</v>
      </c>
      <c r="BO60" s="37">
        <v>0</v>
      </c>
      <c r="BP60" s="37">
        <v>0</v>
      </c>
      <c r="BQ60" s="37">
        <v>0</v>
      </c>
      <c r="BR60" s="37">
        <v>0</v>
      </c>
      <c r="BS60" s="37">
        <v>0</v>
      </c>
      <c r="BT60" s="37">
        <v>0</v>
      </c>
      <c r="BU60" s="37">
        <v>0</v>
      </c>
      <c r="BV60" s="37">
        <v>0</v>
      </c>
      <c r="BW60" s="37">
        <v>0</v>
      </c>
      <c r="BX60" s="37">
        <v>0</v>
      </c>
      <c r="BY60" s="37">
        <v>0</v>
      </c>
      <c r="BZ60" s="37">
        <v>0</v>
      </c>
      <c r="CA60" s="37">
        <v>0</v>
      </c>
      <c r="CB60" s="37">
        <v>0</v>
      </c>
      <c r="CC60" s="37">
        <v>0</v>
      </c>
      <c r="CD60" s="37">
        <v>0</v>
      </c>
      <c r="CE60" s="37">
        <v>0</v>
      </c>
      <c r="CF60" s="37">
        <v>0</v>
      </c>
      <c r="CG60" s="37">
        <v>0</v>
      </c>
      <c r="CH60" s="37">
        <v>0</v>
      </c>
      <c r="CI60" s="37">
        <v>0</v>
      </c>
      <c r="CJ60" s="37">
        <v>0</v>
      </c>
      <c r="CK60" s="37">
        <v>0</v>
      </c>
      <c r="CL60" s="37">
        <v>0</v>
      </c>
      <c r="CM60" s="37">
        <v>0</v>
      </c>
      <c r="CN60" s="37">
        <v>0</v>
      </c>
      <c r="CO60" s="37">
        <v>0</v>
      </c>
      <c r="CP60" s="37">
        <v>0</v>
      </c>
      <c r="CQ60" s="37">
        <v>0</v>
      </c>
      <c r="CR60" s="37">
        <v>0</v>
      </c>
      <c r="CS60" s="37">
        <v>0</v>
      </c>
      <c r="CT60" s="37">
        <v>0</v>
      </c>
      <c r="CU60" s="37">
        <v>0</v>
      </c>
      <c r="CV60" s="37">
        <v>0</v>
      </c>
      <c r="CW60" s="37">
        <v>0</v>
      </c>
      <c r="CX60" s="37">
        <v>0</v>
      </c>
      <c r="CY60" s="37">
        <v>0</v>
      </c>
      <c r="CZ60" s="37">
        <v>0</v>
      </c>
      <c r="DA60" s="37">
        <v>0</v>
      </c>
      <c r="DB60" s="37">
        <v>0</v>
      </c>
      <c r="DC60" s="37">
        <v>0</v>
      </c>
      <c r="DE60" s="45">
        <f t="shared" si="35"/>
        <v>0</v>
      </c>
      <c r="DF60" s="45">
        <f t="shared" si="17"/>
        <v>0</v>
      </c>
      <c r="DG60">
        <f t="shared" si="34"/>
        <v>21</v>
      </c>
      <c r="DH60">
        <v>0</v>
      </c>
    </row>
    <row r="61" spans="1:112" ht="14.4">
      <c r="A61" s="123">
        <v>49</v>
      </c>
      <c r="B61" s="5" t="str">
        <f>$B$56&amp;"5."</f>
        <v>E.2.5.</v>
      </c>
      <c r="C61" s="163" t="s">
        <v>41</v>
      </c>
      <c r="D61" s="6"/>
      <c r="E61" s="191">
        <v>0.21</v>
      </c>
      <c r="F61" s="34">
        <f>H61+NPV(FD,I61:INDEX(I61:DC61,PAL))</f>
        <v>0</v>
      </c>
      <c r="G61" s="34">
        <f>SUMIF($H$5:$DC$5,"&lt;="&amp;PAL,$H61:$DC61)</f>
        <v>0</v>
      </c>
      <c r="H61" s="37">
        <v>0</v>
      </c>
      <c r="I61" s="37">
        <v>0</v>
      </c>
      <c r="J61" s="37">
        <v>0</v>
      </c>
      <c r="K61" s="37">
        <v>0</v>
      </c>
      <c r="L61" s="37">
        <v>0</v>
      </c>
      <c r="M61" s="37">
        <v>0</v>
      </c>
      <c r="N61" s="37">
        <v>0</v>
      </c>
      <c r="O61" s="37">
        <v>0</v>
      </c>
      <c r="P61" s="37">
        <v>0</v>
      </c>
      <c r="Q61" s="37">
        <v>0</v>
      </c>
      <c r="R61" s="37">
        <v>0</v>
      </c>
      <c r="S61" s="37">
        <v>0</v>
      </c>
      <c r="T61" s="37">
        <v>0</v>
      </c>
      <c r="U61" s="37">
        <v>0</v>
      </c>
      <c r="V61" s="37">
        <v>0</v>
      </c>
      <c r="W61" s="37">
        <v>0</v>
      </c>
      <c r="X61" s="37">
        <v>0</v>
      </c>
      <c r="Y61" s="37">
        <v>0</v>
      </c>
      <c r="Z61" s="37">
        <v>0</v>
      </c>
      <c r="AA61" s="37">
        <v>0</v>
      </c>
      <c r="AB61" s="37">
        <v>0</v>
      </c>
      <c r="AC61" s="37">
        <v>0</v>
      </c>
      <c r="AD61" s="37">
        <v>0</v>
      </c>
      <c r="AE61" s="37">
        <v>0</v>
      </c>
      <c r="AF61" s="37">
        <v>0</v>
      </c>
      <c r="AG61" s="37">
        <v>0</v>
      </c>
      <c r="AH61" s="37">
        <v>0</v>
      </c>
      <c r="AI61" s="37">
        <v>0</v>
      </c>
      <c r="AJ61" s="37">
        <v>0</v>
      </c>
      <c r="AK61" s="37">
        <v>0</v>
      </c>
      <c r="AL61" s="37">
        <v>0</v>
      </c>
      <c r="AM61" s="37">
        <v>0</v>
      </c>
      <c r="AN61" s="37">
        <v>0</v>
      </c>
      <c r="AO61" s="37">
        <v>0</v>
      </c>
      <c r="AP61" s="37">
        <v>0</v>
      </c>
      <c r="AQ61" s="37">
        <v>0</v>
      </c>
      <c r="AR61" s="37">
        <v>0</v>
      </c>
      <c r="AS61" s="37">
        <v>0</v>
      </c>
      <c r="AT61" s="37">
        <v>0</v>
      </c>
      <c r="AU61" s="37">
        <v>0</v>
      </c>
      <c r="AV61" s="37">
        <v>0</v>
      </c>
      <c r="AW61" s="37">
        <v>0</v>
      </c>
      <c r="AX61" s="37">
        <v>0</v>
      </c>
      <c r="AY61" s="37">
        <v>0</v>
      </c>
      <c r="AZ61" s="37">
        <v>0</v>
      </c>
      <c r="BA61" s="37">
        <v>0</v>
      </c>
      <c r="BB61" s="37">
        <v>0</v>
      </c>
      <c r="BC61" s="37">
        <v>0</v>
      </c>
      <c r="BD61" s="37">
        <v>0</v>
      </c>
      <c r="BE61" s="37">
        <v>0</v>
      </c>
      <c r="BF61" s="37">
        <v>0</v>
      </c>
      <c r="BG61" s="37">
        <v>0</v>
      </c>
      <c r="BH61" s="37">
        <v>0</v>
      </c>
      <c r="BI61" s="37">
        <v>0</v>
      </c>
      <c r="BJ61" s="37">
        <v>0</v>
      </c>
      <c r="BK61" s="37">
        <v>0</v>
      </c>
      <c r="BL61" s="37">
        <v>0</v>
      </c>
      <c r="BM61" s="37">
        <v>0</v>
      </c>
      <c r="BN61" s="37">
        <v>0</v>
      </c>
      <c r="BO61" s="37">
        <v>0</v>
      </c>
      <c r="BP61" s="37">
        <v>0</v>
      </c>
      <c r="BQ61" s="37">
        <v>0</v>
      </c>
      <c r="BR61" s="37">
        <v>0</v>
      </c>
      <c r="BS61" s="37">
        <v>0</v>
      </c>
      <c r="BT61" s="37">
        <v>0</v>
      </c>
      <c r="BU61" s="37">
        <v>0</v>
      </c>
      <c r="BV61" s="37">
        <v>0</v>
      </c>
      <c r="BW61" s="37">
        <v>0</v>
      </c>
      <c r="BX61" s="37">
        <v>0</v>
      </c>
      <c r="BY61" s="37">
        <v>0</v>
      </c>
      <c r="BZ61" s="37">
        <v>0</v>
      </c>
      <c r="CA61" s="37">
        <v>0</v>
      </c>
      <c r="CB61" s="37">
        <v>0</v>
      </c>
      <c r="CC61" s="37">
        <v>0</v>
      </c>
      <c r="CD61" s="37">
        <v>0</v>
      </c>
      <c r="CE61" s="37">
        <v>0</v>
      </c>
      <c r="CF61" s="37">
        <v>0</v>
      </c>
      <c r="CG61" s="37">
        <v>0</v>
      </c>
      <c r="CH61" s="37">
        <v>0</v>
      </c>
      <c r="CI61" s="37">
        <v>0</v>
      </c>
      <c r="CJ61" s="37">
        <v>0</v>
      </c>
      <c r="CK61" s="37">
        <v>0</v>
      </c>
      <c r="CL61" s="37">
        <v>0</v>
      </c>
      <c r="CM61" s="37">
        <v>0</v>
      </c>
      <c r="CN61" s="37">
        <v>0</v>
      </c>
      <c r="CO61" s="37">
        <v>0</v>
      </c>
      <c r="CP61" s="37">
        <v>0</v>
      </c>
      <c r="CQ61" s="37">
        <v>0</v>
      </c>
      <c r="CR61" s="37">
        <v>0</v>
      </c>
      <c r="CS61" s="37">
        <v>0</v>
      </c>
      <c r="CT61" s="37">
        <v>0</v>
      </c>
      <c r="CU61" s="37">
        <v>0</v>
      </c>
      <c r="CV61" s="37">
        <v>0</v>
      </c>
      <c r="CW61" s="37">
        <v>0</v>
      </c>
      <c r="CX61" s="37">
        <v>0</v>
      </c>
      <c r="CY61" s="37">
        <v>0</v>
      </c>
      <c r="CZ61" s="37">
        <v>0</v>
      </c>
      <c r="DA61" s="37">
        <v>0</v>
      </c>
      <c r="DB61" s="37">
        <v>0</v>
      </c>
      <c r="DC61" s="37">
        <v>0</v>
      </c>
      <c r="DE61" s="45">
        <f t="shared" si="35"/>
        <v>0</v>
      </c>
      <c r="DF61" s="45">
        <f t="shared" si="17"/>
        <v>0</v>
      </c>
      <c r="DG61">
        <f t="shared" si="34"/>
        <v>21</v>
      </c>
      <c r="DH61">
        <v>0</v>
      </c>
    </row>
    <row r="62" spans="1:112" ht="14.4">
      <c r="A62" s="123">
        <v>50</v>
      </c>
      <c r="B62" s="5" t="str">
        <f>$B$56&amp;"6."</f>
        <v>E.2.6.</v>
      </c>
      <c r="C62" s="163" t="s">
        <v>41</v>
      </c>
      <c r="D62" s="6"/>
      <c r="E62" s="191">
        <v>0.21</v>
      </c>
      <c r="F62" s="34">
        <f>H62+NPV(FD,I62:INDEX(I62:DC62,PAL))</f>
        <v>0</v>
      </c>
      <c r="G62" s="34">
        <f>SUMIF($H$5:$DC$5,"&lt;="&amp;PAL,$H62:$DC62)</f>
        <v>0</v>
      </c>
      <c r="H62" s="37">
        <v>0</v>
      </c>
      <c r="I62" s="37">
        <v>0</v>
      </c>
      <c r="J62" s="37">
        <v>0</v>
      </c>
      <c r="K62" s="37">
        <v>0</v>
      </c>
      <c r="L62" s="37">
        <v>0</v>
      </c>
      <c r="M62" s="37">
        <v>0</v>
      </c>
      <c r="N62" s="37">
        <v>0</v>
      </c>
      <c r="O62" s="37">
        <v>0</v>
      </c>
      <c r="P62" s="37">
        <v>0</v>
      </c>
      <c r="Q62" s="37">
        <v>0</v>
      </c>
      <c r="R62" s="37">
        <v>0</v>
      </c>
      <c r="S62" s="37">
        <v>0</v>
      </c>
      <c r="T62" s="37">
        <v>0</v>
      </c>
      <c r="U62" s="37">
        <v>0</v>
      </c>
      <c r="V62" s="37">
        <v>0</v>
      </c>
      <c r="W62" s="37">
        <v>0</v>
      </c>
      <c r="X62" s="37">
        <v>0</v>
      </c>
      <c r="Y62" s="37">
        <v>0</v>
      </c>
      <c r="Z62" s="37">
        <v>0</v>
      </c>
      <c r="AA62" s="37">
        <v>0</v>
      </c>
      <c r="AB62" s="37">
        <v>0</v>
      </c>
      <c r="AC62" s="37">
        <v>0</v>
      </c>
      <c r="AD62" s="37">
        <v>0</v>
      </c>
      <c r="AE62" s="37">
        <v>0</v>
      </c>
      <c r="AF62" s="37">
        <v>0</v>
      </c>
      <c r="AG62" s="37">
        <v>0</v>
      </c>
      <c r="AH62" s="37">
        <v>0</v>
      </c>
      <c r="AI62" s="37">
        <v>0</v>
      </c>
      <c r="AJ62" s="37">
        <v>0</v>
      </c>
      <c r="AK62" s="37">
        <v>0</v>
      </c>
      <c r="AL62" s="37">
        <v>0</v>
      </c>
      <c r="AM62" s="37">
        <v>0</v>
      </c>
      <c r="AN62" s="37">
        <v>0</v>
      </c>
      <c r="AO62" s="37">
        <v>0</v>
      </c>
      <c r="AP62" s="37">
        <v>0</v>
      </c>
      <c r="AQ62" s="37">
        <v>0</v>
      </c>
      <c r="AR62" s="37">
        <v>0</v>
      </c>
      <c r="AS62" s="37">
        <v>0</v>
      </c>
      <c r="AT62" s="37">
        <v>0</v>
      </c>
      <c r="AU62" s="37">
        <v>0</v>
      </c>
      <c r="AV62" s="37">
        <v>0</v>
      </c>
      <c r="AW62" s="37">
        <v>0</v>
      </c>
      <c r="AX62" s="37">
        <v>0</v>
      </c>
      <c r="AY62" s="37">
        <v>0</v>
      </c>
      <c r="AZ62" s="37">
        <v>0</v>
      </c>
      <c r="BA62" s="37">
        <v>0</v>
      </c>
      <c r="BB62" s="37">
        <v>0</v>
      </c>
      <c r="BC62" s="37">
        <v>0</v>
      </c>
      <c r="BD62" s="37">
        <v>0</v>
      </c>
      <c r="BE62" s="37">
        <v>0</v>
      </c>
      <c r="BF62" s="37">
        <v>0</v>
      </c>
      <c r="BG62" s="37">
        <v>0</v>
      </c>
      <c r="BH62" s="37">
        <v>0</v>
      </c>
      <c r="BI62" s="37">
        <v>0</v>
      </c>
      <c r="BJ62" s="37">
        <v>0</v>
      </c>
      <c r="BK62" s="37">
        <v>0</v>
      </c>
      <c r="BL62" s="37">
        <v>0</v>
      </c>
      <c r="BM62" s="37">
        <v>0</v>
      </c>
      <c r="BN62" s="37">
        <v>0</v>
      </c>
      <c r="BO62" s="37">
        <v>0</v>
      </c>
      <c r="BP62" s="37">
        <v>0</v>
      </c>
      <c r="BQ62" s="37">
        <v>0</v>
      </c>
      <c r="BR62" s="37">
        <v>0</v>
      </c>
      <c r="BS62" s="37">
        <v>0</v>
      </c>
      <c r="BT62" s="37">
        <v>0</v>
      </c>
      <c r="BU62" s="37">
        <v>0</v>
      </c>
      <c r="BV62" s="37">
        <v>0</v>
      </c>
      <c r="BW62" s="37">
        <v>0</v>
      </c>
      <c r="BX62" s="37">
        <v>0</v>
      </c>
      <c r="BY62" s="37">
        <v>0</v>
      </c>
      <c r="BZ62" s="37">
        <v>0</v>
      </c>
      <c r="CA62" s="37">
        <v>0</v>
      </c>
      <c r="CB62" s="37">
        <v>0</v>
      </c>
      <c r="CC62" s="37">
        <v>0</v>
      </c>
      <c r="CD62" s="37">
        <v>0</v>
      </c>
      <c r="CE62" s="37">
        <v>0</v>
      </c>
      <c r="CF62" s="37">
        <v>0</v>
      </c>
      <c r="CG62" s="37">
        <v>0</v>
      </c>
      <c r="CH62" s="37">
        <v>0</v>
      </c>
      <c r="CI62" s="37">
        <v>0</v>
      </c>
      <c r="CJ62" s="37">
        <v>0</v>
      </c>
      <c r="CK62" s="37">
        <v>0</v>
      </c>
      <c r="CL62" s="37">
        <v>0</v>
      </c>
      <c r="CM62" s="37">
        <v>0</v>
      </c>
      <c r="CN62" s="37">
        <v>0</v>
      </c>
      <c r="CO62" s="37">
        <v>0</v>
      </c>
      <c r="CP62" s="37">
        <v>0</v>
      </c>
      <c r="CQ62" s="37">
        <v>0</v>
      </c>
      <c r="CR62" s="37">
        <v>0</v>
      </c>
      <c r="CS62" s="37">
        <v>0</v>
      </c>
      <c r="CT62" s="37">
        <v>0</v>
      </c>
      <c r="CU62" s="37">
        <v>0</v>
      </c>
      <c r="CV62" s="37">
        <v>0</v>
      </c>
      <c r="CW62" s="37">
        <v>0</v>
      </c>
      <c r="CX62" s="37">
        <v>0</v>
      </c>
      <c r="CY62" s="37">
        <v>0</v>
      </c>
      <c r="CZ62" s="37">
        <v>0</v>
      </c>
      <c r="DA62" s="37">
        <v>0</v>
      </c>
      <c r="DB62" s="37">
        <v>0</v>
      </c>
      <c r="DC62" s="37">
        <v>0</v>
      </c>
      <c r="DE62" s="45">
        <f t="shared" si="35"/>
        <v>0</v>
      </c>
      <c r="DF62" s="45">
        <f t="shared" si="17"/>
        <v>0</v>
      </c>
      <c r="DG62">
        <f t="shared" si="34"/>
        <v>21</v>
      </c>
      <c r="DH62">
        <v>0</v>
      </c>
    </row>
    <row r="63" spans="1:112" ht="14.4">
      <c r="A63" s="123">
        <v>51</v>
      </c>
      <c r="B63" s="5" t="str">
        <f>$B$56&amp;"7."</f>
        <v>E.2.7.</v>
      </c>
      <c r="C63" s="163" t="s">
        <v>41</v>
      </c>
      <c r="D63" s="6"/>
      <c r="E63" s="191">
        <v>0.21</v>
      </c>
      <c r="F63" s="34">
        <f>H63+NPV(FD,I63:INDEX(I63:DC63,PAL))</f>
        <v>0</v>
      </c>
      <c r="G63" s="34">
        <f>SUMIF($H$5:$DC$5,"&lt;="&amp;PAL,$H63:$DC63)</f>
        <v>0</v>
      </c>
      <c r="H63" s="37">
        <v>0</v>
      </c>
      <c r="I63" s="37">
        <v>0</v>
      </c>
      <c r="J63" s="37">
        <v>0</v>
      </c>
      <c r="K63" s="37">
        <v>0</v>
      </c>
      <c r="L63" s="37">
        <v>0</v>
      </c>
      <c r="M63" s="37">
        <v>0</v>
      </c>
      <c r="N63" s="37">
        <v>0</v>
      </c>
      <c r="O63" s="37">
        <v>0</v>
      </c>
      <c r="P63" s="37">
        <v>0</v>
      </c>
      <c r="Q63" s="37">
        <v>0</v>
      </c>
      <c r="R63" s="37">
        <v>0</v>
      </c>
      <c r="S63" s="37">
        <v>0</v>
      </c>
      <c r="T63" s="37">
        <v>0</v>
      </c>
      <c r="U63" s="37">
        <v>0</v>
      </c>
      <c r="V63" s="37">
        <v>0</v>
      </c>
      <c r="W63" s="37">
        <v>0</v>
      </c>
      <c r="X63" s="37">
        <v>0</v>
      </c>
      <c r="Y63" s="37">
        <v>0</v>
      </c>
      <c r="Z63" s="37">
        <v>0</v>
      </c>
      <c r="AA63" s="37">
        <v>0</v>
      </c>
      <c r="AB63" s="37">
        <v>0</v>
      </c>
      <c r="AC63" s="37">
        <v>0</v>
      </c>
      <c r="AD63" s="37">
        <v>0</v>
      </c>
      <c r="AE63" s="37">
        <v>0</v>
      </c>
      <c r="AF63" s="37">
        <v>0</v>
      </c>
      <c r="AG63" s="37">
        <v>0</v>
      </c>
      <c r="AH63" s="37">
        <v>0</v>
      </c>
      <c r="AI63" s="37">
        <v>0</v>
      </c>
      <c r="AJ63" s="37">
        <v>0</v>
      </c>
      <c r="AK63" s="37">
        <v>0</v>
      </c>
      <c r="AL63" s="37">
        <v>0</v>
      </c>
      <c r="AM63" s="37">
        <v>0</v>
      </c>
      <c r="AN63" s="37">
        <v>0</v>
      </c>
      <c r="AO63" s="37">
        <v>0</v>
      </c>
      <c r="AP63" s="37">
        <v>0</v>
      </c>
      <c r="AQ63" s="37">
        <v>0</v>
      </c>
      <c r="AR63" s="37">
        <v>0</v>
      </c>
      <c r="AS63" s="37">
        <v>0</v>
      </c>
      <c r="AT63" s="37">
        <v>0</v>
      </c>
      <c r="AU63" s="37">
        <v>0</v>
      </c>
      <c r="AV63" s="37">
        <v>0</v>
      </c>
      <c r="AW63" s="37">
        <v>0</v>
      </c>
      <c r="AX63" s="37">
        <v>0</v>
      </c>
      <c r="AY63" s="37">
        <v>0</v>
      </c>
      <c r="AZ63" s="37">
        <v>0</v>
      </c>
      <c r="BA63" s="37">
        <v>0</v>
      </c>
      <c r="BB63" s="37">
        <v>0</v>
      </c>
      <c r="BC63" s="37">
        <v>0</v>
      </c>
      <c r="BD63" s="37">
        <v>0</v>
      </c>
      <c r="BE63" s="37">
        <v>0</v>
      </c>
      <c r="BF63" s="37">
        <v>0</v>
      </c>
      <c r="BG63" s="37">
        <v>0</v>
      </c>
      <c r="BH63" s="37">
        <v>0</v>
      </c>
      <c r="BI63" s="37">
        <v>0</v>
      </c>
      <c r="BJ63" s="37">
        <v>0</v>
      </c>
      <c r="BK63" s="37">
        <v>0</v>
      </c>
      <c r="BL63" s="37">
        <v>0</v>
      </c>
      <c r="BM63" s="37">
        <v>0</v>
      </c>
      <c r="BN63" s="37">
        <v>0</v>
      </c>
      <c r="BO63" s="37">
        <v>0</v>
      </c>
      <c r="BP63" s="37">
        <v>0</v>
      </c>
      <c r="BQ63" s="37">
        <v>0</v>
      </c>
      <c r="BR63" s="37">
        <v>0</v>
      </c>
      <c r="BS63" s="37">
        <v>0</v>
      </c>
      <c r="BT63" s="37">
        <v>0</v>
      </c>
      <c r="BU63" s="37">
        <v>0</v>
      </c>
      <c r="BV63" s="37">
        <v>0</v>
      </c>
      <c r="BW63" s="37">
        <v>0</v>
      </c>
      <c r="BX63" s="37">
        <v>0</v>
      </c>
      <c r="BY63" s="37">
        <v>0</v>
      </c>
      <c r="BZ63" s="37">
        <v>0</v>
      </c>
      <c r="CA63" s="37">
        <v>0</v>
      </c>
      <c r="CB63" s="37">
        <v>0</v>
      </c>
      <c r="CC63" s="37">
        <v>0</v>
      </c>
      <c r="CD63" s="37">
        <v>0</v>
      </c>
      <c r="CE63" s="37">
        <v>0</v>
      </c>
      <c r="CF63" s="37">
        <v>0</v>
      </c>
      <c r="CG63" s="37">
        <v>0</v>
      </c>
      <c r="CH63" s="37">
        <v>0</v>
      </c>
      <c r="CI63" s="37">
        <v>0</v>
      </c>
      <c r="CJ63" s="37">
        <v>0</v>
      </c>
      <c r="CK63" s="37">
        <v>0</v>
      </c>
      <c r="CL63" s="37">
        <v>0</v>
      </c>
      <c r="CM63" s="37">
        <v>0</v>
      </c>
      <c r="CN63" s="37">
        <v>0</v>
      </c>
      <c r="CO63" s="37">
        <v>0</v>
      </c>
      <c r="CP63" s="37">
        <v>0</v>
      </c>
      <c r="CQ63" s="37">
        <v>0</v>
      </c>
      <c r="CR63" s="37">
        <v>0</v>
      </c>
      <c r="CS63" s="37">
        <v>0</v>
      </c>
      <c r="CT63" s="37">
        <v>0</v>
      </c>
      <c r="CU63" s="37">
        <v>0</v>
      </c>
      <c r="CV63" s="37">
        <v>0</v>
      </c>
      <c r="CW63" s="37">
        <v>0</v>
      </c>
      <c r="CX63" s="37">
        <v>0</v>
      </c>
      <c r="CY63" s="37">
        <v>0</v>
      </c>
      <c r="CZ63" s="37">
        <v>0</v>
      </c>
      <c r="DA63" s="37">
        <v>0</v>
      </c>
      <c r="DB63" s="37">
        <v>0</v>
      </c>
      <c r="DC63" s="37">
        <v>0</v>
      </c>
      <c r="DE63" s="45">
        <f t="shared" si="35"/>
        <v>0</v>
      </c>
      <c r="DF63" s="45">
        <f t="shared" si="17"/>
        <v>0</v>
      </c>
      <c r="DG63">
        <f t="shared" si="34"/>
        <v>21</v>
      </c>
      <c r="DH63">
        <v>0</v>
      </c>
    </row>
    <row r="64" spans="1:112" ht="14.4">
      <c r="A64" s="123">
        <v>52</v>
      </c>
      <c r="B64" s="5" t="str">
        <f>$B$56&amp;"8."</f>
        <v>E.2.8.</v>
      </c>
      <c r="C64" s="163" t="s">
        <v>41</v>
      </c>
      <c r="D64" s="6"/>
      <c r="E64" s="191">
        <v>0.21</v>
      </c>
      <c r="F64" s="34">
        <f>H64+NPV(FD,I64:INDEX(I64:DC64,PAL))</f>
        <v>0</v>
      </c>
      <c r="G64" s="34">
        <f>SUMIF($H$5:$DC$5,"&lt;="&amp;PAL,$H64:$DC64)</f>
        <v>0</v>
      </c>
      <c r="H64" s="37">
        <v>0</v>
      </c>
      <c r="I64" s="37">
        <v>0</v>
      </c>
      <c r="J64" s="37">
        <v>0</v>
      </c>
      <c r="K64" s="37">
        <v>0</v>
      </c>
      <c r="L64" s="37">
        <v>0</v>
      </c>
      <c r="M64" s="37">
        <v>0</v>
      </c>
      <c r="N64" s="37">
        <v>0</v>
      </c>
      <c r="O64" s="37">
        <v>0</v>
      </c>
      <c r="P64" s="37">
        <v>0</v>
      </c>
      <c r="Q64" s="37">
        <v>0</v>
      </c>
      <c r="R64" s="37">
        <v>0</v>
      </c>
      <c r="S64" s="37">
        <v>0</v>
      </c>
      <c r="T64" s="37">
        <v>0</v>
      </c>
      <c r="U64" s="37">
        <v>0</v>
      </c>
      <c r="V64" s="37">
        <v>0</v>
      </c>
      <c r="W64" s="37">
        <v>0</v>
      </c>
      <c r="X64" s="37">
        <v>0</v>
      </c>
      <c r="Y64" s="37">
        <v>0</v>
      </c>
      <c r="Z64" s="37">
        <v>0</v>
      </c>
      <c r="AA64" s="37">
        <v>0</v>
      </c>
      <c r="AB64" s="37">
        <v>0</v>
      </c>
      <c r="AC64" s="37">
        <v>0</v>
      </c>
      <c r="AD64" s="37">
        <v>0</v>
      </c>
      <c r="AE64" s="37">
        <v>0</v>
      </c>
      <c r="AF64" s="37">
        <v>0</v>
      </c>
      <c r="AG64" s="37">
        <v>0</v>
      </c>
      <c r="AH64" s="37">
        <v>0</v>
      </c>
      <c r="AI64" s="37">
        <v>0</v>
      </c>
      <c r="AJ64" s="37">
        <v>0</v>
      </c>
      <c r="AK64" s="37">
        <v>0</v>
      </c>
      <c r="AL64" s="37">
        <v>0</v>
      </c>
      <c r="AM64" s="37">
        <v>0</v>
      </c>
      <c r="AN64" s="37">
        <v>0</v>
      </c>
      <c r="AO64" s="37">
        <v>0</v>
      </c>
      <c r="AP64" s="37">
        <v>0</v>
      </c>
      <c r="AQ64" s="37">
        <v>0</v>
      </c>
      <c r="AR64" s="37">
        <v>0</v>
      </c>
      <c r="AS64" s="37">
        <v>0</v>
      </c>
      <c r="AT64" s="37">
        <v>0</v>
      </c>
      <c r="AU64" s="37">
        <v>0</v>
      </c>
      <c r="AV64" s="37">
        <v>0</v>
      </c>
      <c r="AW64" s="37">
        <v>0</v>
      </c>
      <c r="AX64" s="37">
        <v>0</v>
      </c>
      <c r="AY64" s="37">
        <v>0</v>
      </c>
      <c r="AZ64" s="37">
        <v>0</v>
      </c>
      <c r="BA64" s="37">
        <v>0</v>
      </c>
      <c r="BB64" s="37">
        <v>0</v>
      </c>
      <c r="BC64" s="37">
        <v>0</v>
      </c>
      <c r="BD64" s="37">
        <v>0</v>
      </c>
      <c r="BE64" s="37">
        <v>0</v>
      </c>
      <c r="BF64" s="37">
        <v>0</v>
      </c>
      <c r="BG64" s="37">
        <v>0</v>
      </c>
      <c r="BH64" s="37">
        <v>0</v>
      </c>
      <c r="BI64" s="37">
        <v>0</v>
      </c>
      <c r="BJ64" s="37">
        <v>0</v>
      </c>
      <c r="BK64" s="37">
        <v>0</v>
      </c>
      <c r="BL64" s="37">
        <v>0</v>
      </c>
      <c r="BM64" s="37">
        <v>0</v>
      </c>
      <c r="BN64" s="37">
        <v>0</v>
      </c>
      <c r="BO64" s="37">
        <v>0</v>
      </c>
      <c r="BP64" s="37">
        <v>0</v>
      </c>
      <c r="BQ64" s="37">
        <v>0</v>
      </c>
      <c r="BR64" s="37">
        <v>0</v>
      </c>
      <c r="BS64" s="37">
        <v>0</v>
      </c>
      <c r="BT64" s="37">
        <v>0</v>
      </c>
      <c r="BU64" s="37">
        <v>0</v>
      </c>
      <c r="BV64" s="37">
        <v>0</v>
      </c>
      <c r="BW64" s="37">
        <v>0</v>
      </c>
      <c r="BX64" s="37">
        <v>0</v>
      </c>
      <c r="BY64" s="37">
        <v>0</v>
      </c>
      <c r="BZ64" s="37">
        <v>0</v>
      </c>
      <c r="CA64" s="37">
        <v>0</v>
      </c>
      <c r="CB64" s="37">
        <v>0</v>
      </c>
      <c r="CC64" s="37">
        <v>0</v>
      </c>
      <c r="CD64" s="37">
        <v>0</v>
      </c>
      <c r="CE64" s="37">
        <v>0</v>
      </c>
      <c r="CF64" s="37">
        <v>0</v>
      </c>
      <c r="CG64" s="37">
        <v>0</v>
      </c>
      <c r="CH64" s="37">
        <v>0</v>
      </c>
      <c r="CI64" s="37">
        <v>0</v>
      </c>
      <c r="CJ64" s="37">
        <v>0</v>
      </c>
      <c r="CK64" s="37">
        <v>0</v>
      </c>
      <c r="CL64" s="37">
        <v>0</v>
      </c>
      <c r="CM64" s="37">
        <v>0</v>
      </c>
      <c r="CN64" s="37">
        <v>0</v>
      </c>
      <c r="CO64" s="37">
        <v>0</v>
      </c>
      <c r="CP64" s="37">
        <v>0</v>
      </c>
      <c r="CQ64" s="37">
        <v>0</v>
      </c>
      <c r="CR64" s="37">
        <v>0</v>
      </c>
      <c r="CS64" s="37">
        <v>0</v>
      </c>
      <c r="CT64" s="37">
        <v>0</v>
      </c>
      <c r="CU64" s="37">
        <v>0</v>
      </c>
      <c r="CV64" s="37">
        <v>0</v>
      </c>
      <c r="CW64" s="37">
        <v>0</v>
      </c>
      <c r="CX64" s="37">
        <v>0</v>
      </c>
      <c r="CY64" s="37">
        <v>0</v>
      </c>
      <c r="CZ64" s="37">
        <v>0</v>
      </c>
      <c r="DA64" s="37">
        <v>0</v>
      </c>
      <c r="DB64" s="37">
        <v>0</v>
      </c>
      <c r="DC64" s="37">
        <v>0</v>
      </c>
      <c r="DE64" s="45">
        <f t="shared" si="35"/>
        <v>0</v>
      </c>
      <c r="DF64" s="45">
        <f t="shared" si="17"/>
        <v>0</v>
      </c>
      <c r="DG64">
        <f t="shared" si="34"/>
        <v>21</v>
      </c>
      <c r="DH64">
        <v>0</v>
      </c>
    </row>
    <row r="65" spans="1:112" ht="14.4">
      <c r="A65" s="123">
        <v>53</v>
      </c>
      <c r="B65" s="5" t="str">
        <f>$B$56&amp;"9."</f>
        <v>E.2.9.</v>
      </c>
      <c r="C65" s="17" t="s">
        <v>154</v>
      </c>
      <c r="D65" s="5"/>
      <c r="E65" s="191">
        <v>0.21</v>
      </c>
      <c r="F65" s="34">
        <f>H65+NPV(FD,I65:INDEX(I65:DC65,PAL))</f>
        <v>0</v>
      </c>
      <c r="G65" s="34">
        <f>SUMIF($H$5:$DC$5,"&lt;="&amp;PAL,$H65:$DC65)</f>
        <v>0</v>
      </c>
      <c r="H65" s="164">
        <v>0</v>
      </c>
      <c r="I65" s="164">
        <v>0</v>
      </c>
      <c r="J65" s="164">
        <v>0</v>
      </c>
      <c r="K65" s="164">
        <v>0</v>
      </c>
      <c r="L65" s="164">
        <v>0</v>
      </c>
      <c r="M65" s="164">
        <v>0</v>
      </c>
      <c r="N65" s="164">
        <v>0</v>
      </c>
      <c r="O65" s="164">
        <v>0</v>
      </c>
      <c r="P65" s="164">
        <v>0</v>
      </c>
      <c r="Q65" s="164">
        <v>0</v>
      </c>
      <c r="R65" s="164">
        <v>0</v>
      </c>
      <c r="S65" s="165">
        <v>0</v>
      </c>
      <c r="T65" s="165">
        <v>0</v>
      </c>
      <c r="U65" s="165">
        <v>0</v>
      </c>
      <c r="V65" s="165">
        <v>0</v>
      </c>
      <c r="W65" s="165">
        <v>0</v>
      </c>
      <c r="X65" s="165">
        <v>0</v>
      </c>
      <c r="Y65" s="165">
        <v>0</v>
      </c>
      <c r="Z65" s="165">
        <v>0</v>
      </c>
      <c r="AA65" s="165">
        <v>0</v>
      </c>
      <c r="AB65" s="165">
        <v>0</v>
      </c>
      <c r="AC65" s="165">
        <v>0</v>
      </c>
      <c r="AD65" s="165">
        <v>0</v>
      </c>
      <c r="AE65" s="165">
        <v>0</v>
      </c>
      <c r="AF65" s="165">
        <v>0</v>
      </c>
      <c r="AG65" s="165">
        <v>0</v>
      </c>
      <c r="AH65" s="165">
        <v>0</v>
      </c>
      <c r="AI65" s="165">
        <v>0</v>
      </c>
      <c r="AJ65" s="165">
        <v>0</v>
      </c>
      <c r="AK65" s="165">
        <v>0</v>
      </c>
      <c r="AL65" s="165">
        <v>0</v>
      </c>
      <c r="AM65" s="165">
        <v>0</v>
      </c>
      <c r="AN65" s="165">
        <v>0</v>
      </c>
      <c r="AO65" s="165">
        <v>0</v>
      </c>
      <c r="AP65" s="165">
        <v>0</v>
      </c>
      <c r="AQ65" s="165">
        <v>0</v>
      </c>
      <c r="AR65" s="165">
        <v>0</v>
      </c>
      <c r="AS65" s="165">
        <v>0</v>
      </c>
      <c r="AT65" s="165">
        <v>0</v>
      </c>
      <c r="AU65" s="165">
        <v>0</v>
      </c>
      <c r="AV65" s="165">
        <v>0</v>
      </c>
      <c r="AW65" s="165">
        <v>0</v>
      </c>
      <c r="AX65" s="165">
        <v>0</v>
      </c>
      <c r="AY65" s="165">
        <v>0</v>
      </c>
      <c r="AZ65" s="165">
        <v>0</v>
      </c>
      <c r="BA65" s="165">
        <v>0</v>
      </c>
      <c r="BB65" s="165">
        <v>0</v>
      </c>
      <c r="BC65" s="165">
        <v>0</v>
      </c>
      <c r="BD65" s="165">
        <v>0</v>
      </c>
      <c r="BE65" s="165">
        <v>0</v>
      </c>
      <c r="BF65" s="165">
        <v>0</v>
      </c>
      <c r="BG65" s="165">
        <v>0</v>
      </c>
      <c r="BH65" s="165">
        <v>0</v>
      </c>
      <c r="BI65" s="165">
        <v>0</v>
      </c>
      <c r="BJ65" s="165">
        <v>0</v>
      </c>
      <c r="BK65" s="165">
        <v>0</v>
      </c>
      <c r="BL65" s="165">
        <v>0</v>
      </c>
      <c r="BM65" s="165">
        <v>0</v>
      </c>
      <c r="BN65" s="165">
        <v>0</v>
      </c>
      <c r="BO65" s="165">
        <v>0</v>
      </c>
      <c r="BP65" s="165">
        <v>0</v>
      </c>
      <c r="BQ65" s="165">
        <v>0</v>
      </c>
      <c r="BR65" s="165">
        <v>0</v>
      </c>
      <c r="BS65" s="165">
        <v>0</v>
      </c>
      <c r="BT65" s="165">
        <v>0</v>
      </c>
      <c r="BU65" s="165">
        <v>0</v>
      </c>
      <c r="BV65" s="165">
        <v>0</v>
      </c>
      <c r="BW65" s="165">
        <v>0</v>
      </c>
      <c r="BX65" s="165">
        <v>0</v>
      </c>
      <c r="BY65" s="165">
        <v>0</v>
      </c>
      <c r="BZ65" s="165">
        <v>0</v>
      </c>
      <c r="CA65" s="165">
        <v>0</v>
      </c>
      <c r="CB65" s="165">
        <v>0</v>
      </c>
      <c r="CC65" s="165">
        <v>0</v>
      </c>
      <c r="CD65" s="165">
        <v>0</v>
      </c>
      <c r="CE65" s="165">
        <v>0</v>
      </c>
      <c r="CF65" s="165">
        <v>0</v>
      </c>
      <c r="CG65" s="165">
        <v>0</v>
      </c>
      <c r="CH65" s="165">
        <v>0</v>
      </c>
      <c r="CI65" s="165">
        <v>0</v>
      </c>
      <c r="CJ65" s="165">
        <v>0</v>
      </c>
      <c r="CK65" s="165">
        <v>0</v>
      </c>
      <c r="CL65" s="165">
        <v>0</v>
      </c>
      <c r="CM65" s="165">
        <v>0</v>
      </c>
      <c r="CN65" s="165">
        <v>0</v>
      </c>
      <c r="CO65" s="165">
        <v>0</v>
      </c>
      <c r="CP65" s="165">
        <v>0</v>
      </c>
      <c r="CQ65" s="165">
        <v>0</v>
      </c>
      <c r="CR65" s="165">
        <v>0</v>
      </c>
      <c r="CS65" s="165">
        <v>0</v>
      </c>
      <c r="CT65" s="165">
        <v>0</v>
      </c>
      <c r="CU65" s="165">
        <v>0</v>
      </c>
      <c r="CV65" s="165">
        <v>0</v>
      </c>
      <c r="CW65" s="165">
        <v>0</v>
      </c>
      <c r="CX65" s="165">
        <v>0</v>
      </c>
      <c r="CY65" s="165">
        <v>0</v>
      </c>
      <c r="CZ65" s="165">
        <v>0</v>
      </c>
      <c r="DA65" s="165">
        <v>0</v>
      </c>
      <c r="DB65" s="165">
        <v>0</v>
      </c>
      <c r="DC65" s="165">
        <v>0</v>
      </c>
      <c r="DE65" s="45">
        <f t="shared" si="35"/>
        <v>0</v>
      </c>
      <c r="DF65" s="45">
        <f t="shared" si="17"/>
        <v>0</v>
      </c>
      <c r="DG65">
        <f t="shared" si="34"/>
        <v>21</v>
      </c>
      <c r="DH65">
        <v>0</v>
      </c>
    </row>
    <row r="66" spans="1:112" ht="14.4">
      <c r="A66" s="123">
        <v>54</v>
      </c>
      <c r="B66" s="5" t="str">
        <f>$B$56&amp;"L."</f>
        <v>E.2.L.</v>
      </c>
      <c r="C66" s="17" t="s">
        <v>15</v>
      </c>
      <c r="D66" s="5"/>
      <c r="E66" s="191">
        <v>0.21</v>
      </c>
      <c r="F66" s="34">
        <f>H66+NPV(FD,I66:INDEX(I66:DC66,PAL))</f>
        <v>0</v>
      </c>
      <c r="G66" s="34">
        <f>SUMIF($H$5:$DC$5,"&lt;="&amp;PAL,$H66:$DC66)</f>
        <v>0</v>
      </c>
      <c r="H66" s="164">
        <v>0</v>
      </c>
      <c r="I66" s="164">
        <v>0</v>
      </c>
      <c r="J66" s="164">
        <v>0</v>
      </c>
      <c r="K66" s="164">
        <v>0</v>
      </c>
      <c r="L66" s="164">
        <v>0</v>
      </c>
      <c r="M66" s="164">
        <v>0</v>
      </c>
      <c r="N66" s="164">
        <v>0</v>
      </c>
      <c r="O66" s="164">
        <v>0</v>
      </c>
      <c r="P66" s="164">
        <v>0</v>
      </c>
      <c r="Q66" s="164">
        <v>0</v>
      </c>
      <c r="R66" s="164">
        <v>0</v>
      </c>
      <c r="S66" s="164">
        <v>0</v>
      </c>
      <c r="T66" s="164">
        <v>0</v>
      </c>
      <c r="U66" s="164">
        <v>0</v>
      </c>
      <c r="V66" s="164">
        <v>0</v>
      </c>
      <c r="W66" s="164">
        <v>0</v>
      </c>
      <c r="X66" s="164">
        <v>0</v>
      </c>
      <c r="Y66" s="164">
        <v>0</v>
      </c>
      <c r="Z66" s="164">
        <v>0</v>
      </c>
      <c r="AA66" s="164">
        <v>0</v>
      </c>
      <c r="AB66" s="164">
        <v>0</v>
      </c>
      <c r="AC66" s="164">
        <v>0</v>
      </c>
      <c r="AD66" s="164">
        <v>0</v>
      </c>
      <c r="AE66" s="164">
        <v>0</v>
      </c>
      <c r="AF66" s="164">
        <v>0</v>
      </c>
      <c r="AG66" s="164">
        <v>0</v>
      </c>
      <c r="AH66" s="164">
        <v>0</v>
      </c>
      <c r="AI66" s="164">
        <v>0</v>
      </c>
      <c r="AJ66" s="164">
        <v>0</v>
      </c>
      <c r="AK66" s="164">
        <v>0</v>
      </c>
      <c r="AL66" s="164">
        <v>0</v>
      </c>
      <c r="AM66" s="164">
        <v>0</v>
      </c>
      <c r="AN66" s="164">
        <v>0</v>
      </c>
      <c r="AO66" s="164">
        <v>0</v>
      </c>
      <c r="AP66" s="164">
        <v>0</v>
      </c>
      <c r="AQ66" s="165">
        <v>0</v>
      </c>
      <c r="AR66" s="164">
        <v>0</v>
      </c>
      <c r="AS66" s="164">
        <v>0</v>
      </c>
      <c r="AT66" s="164">
        <v>0</v>
      </c>
      <c r="AU66" s="164">
        <v>0</v>
      </c>
      <c r="AV66" s="164">
        <v>0</v>
      </c>
      <c r="AW66" s="164">
        <v>0</v>
      </c>
      <c r="AX66" s="164">
        <v>0</v>
      </c>
      <c r="AY66" s="164">
        <v>0</v>
      </c>
      <c r="AZ66" s="164">
        <v>0</v>
      </c>
      <c r="BA66" s="164">
        <v>0</v>
      </c>
      <c r="BB66" s="164">
        <v>0</v>
      </c>
      <c r="BC66" s="164">
        <v>0</v>
      </c>
      <c r="BD66" s="164">
        <v>0</v>
      </c>
      <c r="BE66" s="164">
        <v>0</v>
      </c>
      <c r="BF66" s="164">
        <v>0</v>
      </c>
      <c r="BG66" s="164">
        <v>0</v>
      </c>
      <c r="BH66" s="164">
        <v>0</v>
      </c>
      <c r="BI66" s="164">
        <v>0</v>
      </c>
      <c r="BJ66" s="164">
        <v>0</v>
      </c>
      <c r="BK66" s="164">
        <v>0</v>
      </c>
      <c r="BL66" s="164">
        <v>0</v>
      </c>
      <c r="BM66" s="164">
        <v>0</v>
      </c>
      <c r="BN66" s="164">
        <v>0</v>
      </c>
      <c r="BO66" s="164">
        <v>0</v>
      </c>
      <c r="BP66" s="164">
        <v>0</v>
      </c>
      <c r="BQ66" s="164">
        <v>0</v>
      </c>
      <c r="BR66" s="164">
        <v>0</v>
      </c>
      <c r="BS66" s="164">
        <v>0</v>
      </c>
      <c r="BT66" s="164">
        <v>0</v>
      </c>
      <c r="BU66" s="164">
        <v>0</v>
      </c>
      <c r="BV66" s="164">
        <v>0</v>
      </c>
      <c r="BW66" s="164">
        <v>0</v>
      </c>
      <c r="BX66" s="164">
        <v>0</v>
      </c>
      <c r="BY66" s="164">
        <v>0</v>
      </c>
      <c r="BZ66" s="164">
        <v>0</v>
      </c>
      <c r="CA66" s="164">
        <v>0</v>
      </c>
      <c r="CB66" s="164">
        <v>0</v>
      </c>
      <c r="CC66" s="164">
        <v>0</v>
      </c>
      <c r="CD66" s="164">
        <v>0</v>
      </c>
      <c r="CE66" s="164">
        <v>0</v>
      </c>
      <c r="CF66" s="164">
        <v>0</v>
      </c>
      <c r="CG66" s="164">
        <v>0</v>
      </c>
      <c r="CH66" s="164">
        <v>0</v>
      </c>
      <c r="CI66" s="164">
        <v>0</v>
      </c>
      <c r="CJ66" s="164">
        <v>0</v>
      </c>
      <c r="CK66" s="164">
        <v>0</v>
      </c>
      <c r="CL66" s="164">
        <v>0</v>
      </c>
      <c r="CM66" s="164">
        <v>0</v>
      </c>
      <c r="CN66" s="164">
        <v>0</v>
      </c>
      <c r="CO66" s="164">
        <v>0</v>
      </c>
      <c r="CP66" s="164">
        <v>0</v>
      </c>
      <c r="CQ66" s="164">
        <v>0</v>
      </c>
      <c r="CR66" s="164">
        <v>0</v>
      </c>
      <c r="CS66" s="164">
        <v>0</v>
      </c>
      <c r="CT66" s="164">
        <v>0</v>
      </c>
      <c r="CU66" s="164">
        <v>0</v>
      </c>
      <c r="CV66" s="164">
        <v>0</v>
      </c>
      <c r="CW66" s="164">
        <v>0</v>
      </c>
      <c r="CX66" s="164">
        <v>0</v>
      </c>
      <c r="CY66" s="164">
        <v>0</v>
      </c>
      <c r="CZ66" s="164">
        <v>0</v>
      </c>
      <c r="DA66" s="164">
        <v>0</v>
      </c>
      <c r="DB66" s="164">
        <v>0</v>
      </c>
      <c r="DC66" s="165">
        <v>0</v>
      </c>
      <c r="DE66" s="45">
        <f t="shared" si="35"/>
        <v>0</v>
      </c>
      <c r="DF66" s="45">
        <f t="shared" si="17"/>
        <v>0</v>
      </c>
      <c r="DG66">
        <f t="shared" si="34"/>
        <v>21</v>
      </c>
      <c r="DH66">
        <f>DG66/(100+DG66)</f>
        <v>0.17355371900826447</v>
      </c>
    </row>
    <row r="67" spans="1:112" ht="14.4">
      <c r="A67" s="123">
        <v>55</v>
      </c>
      <c r="B67" s="5" t="s">
        <v>36</v>
      </c>
      <c r="C67" s="15" t="s">
        <v>204</v>
      </c>
      <c r="D67" s="3"/>
      <c r="E67" s="3"/>
      <c r="F67" s="11">
        <f>SUM(F68:F75)+F76</f>
        <v>0</v>
      </c>
      <c r="G67" s="34">
        <f>SUMIF($H$5:$DC$5,"&lt;="&amp;PAL,$H67:$DC67)</f>
        <v>0</v>
      </c>
      <c r="H67" s="11">
        <f>SUM(H68:H75)+H76</f>
        <v>0</v>
      </c>
      <c r="I67" s="11">
        <f t="shared" ref="I67:BT67" si="36">SUM(I68:I75)+I76</f>
        <v>0</v>
      </c>
      <c r="J67" s="11">
        <f t="shared" si="36"/>
        <v>0</v>
      </c>
      <c r="K67" s="11">
        <f t="shared" si="36"/>
        <v>0</v>
      </c>
      <c r="L67" s="11">
        <f t="shared" si="36"/>
        <v>0</v>
      </c>
      <c r="M67" s="11">
        <f t="shared" si="36"/>
        <v>0</v>
      </c>
      <c r="N67" s="11">
        <f t="shared" si="36"/>
        <v>0</v>
      </c>
      <c r="O67" s="11">
        <f t="shared" si="36"/>
        <v>0</v>
      </c>
      <c r="P67" s="11">
        <f t="shared" si="36"/>
        <v>0</v>
      </c>
      <c r="Q67" s="11">
        <f t="shared" si="36"/>
        <v>0</v>
      </c>
      <c r="R67" s="11">
        <f t="shared" si="36"/>
        <v>0</v>
      </c>
      <c r="S67" s="11">
        <f t="shared" si="36"/>
        <v>0</v>
      </c>
      <c r="T67" s="11">
        <f t="shared" si="36"/>
        <v>0</v>
      </c>
      <c r="U67" s="11">
        <f t="shared" si="36"/>
        <v>0</v>
      </c>
      <c r="V67" s="11">
        <f t="shared" si="36"/>
        <v>0</v>
      </c>
      <c r="W67" s="11">
        <f t="shared" si="36"/>
        <v>0</v>
      </c>
      <c r="X67" s="11">
        <f t="shared" si="36"/>
        <v>0</v>
      </c>
      <c r="Y67" s="11">
        <f t="shared" si="36"/>
        <v>0</v>
      </c>
      <c r="Z67" s="11">
        <f t="shared" si="36"/>
        <v>0</v>
      </c>
      <c r="AA67" s="11">
        <f t="shared" si="36"/>
        <v>0</v>
      </c>
      <c r="AB67" s="11">
        <f t="shared" si="36"/>
        <v>0</v>
      </c>
      <c r="AC67" s="11">
        <f t="shared" si="36"/>
        <v>0</v>
      </c>
      <c r="AD67" s="11">
        <f t="shared" si="36"/>
        <v>0</v>
      </c>
      <c r="AE67" s="11">
        <f t="shared" si="36"/>
        <v>0</v>
      </c>
      <c r="AF67" s="11">
        <f t="shared" si="36"/>
        <v>0</v>
      </c>
      <c r="AG67" s="11">
        <f t="shared" si="36"/>
        <v>0</v>
      </c>
      <c r="AH67" s="11">
        <f t="shared" si="36"/>
        <v>0</v>
      </c>
      <c r="AI67" s="11">
        <f t="shared" si="36"/>
        <v>0</v>
      </c>
      <c r="AJ67" s="11">
        <f t="shared" si="36"/>
        <v>0</v>
      </c>
      <c r="AK67" s="11">
        <f t="shared" si="36"/>
        <v>0</v>
      </c>
      <c r="AL67" s="11">
        <f t="shared" si="36"/>
        <v>0</v>
      </c>
      <c r="AM67" s="11">
        <f t="shared" si="36"/>
        <v>0</v>
      </c>
      <c r="AN67" s="11">
        <f t="shared" si="36"/>
        <v>0</v>
      </c>
      <c r="AO67" s="11">
        <f t="shared" si="36"/>
        <v>0</v>
      </c>
      <c r="AP67" s="11">
        <f t="shared" si="36"/>
        <v>0</v>
      </c>
      <c r="AQ67" s="11">
        <f t="shared" si="36"/>
        <v>0</v>
      </c>
      <c r="AR67" s="11">
        <f t="shared" si="36"/>
        <v>0</v>
      </c>
      <c r="AS67" s="11">
        <f t="shared" si="36"/>
        <v>0</v>
      </c>
      <c r="AT67" s="11">
        <f t="shared" si="36"/>
        <v>0</v>
      </c>
      <c r="AU67" s="11">
        <f t="shared" si="36"/>
        <v>0</v>
      </c>
      <c r="AV67" s="11">
        <f t="shared" si="36"/>
        <v>0</v>
      </c>
      <c r="AW67" s="11">
        <f t="shared" si="36"/>
        <v>0</v>
      </c>
      <c r="AX67" s="11">
        <f t="shared" si="36"/>
        <v>0</v>
      </c>
      <c r="AY67" s="11">
        <f t="shared" si="36"/>
        <v>0</v>
      </c>
      <c r="AZ67" s="11">
        <f t="shared" si="36"/>
        <v>0</v>
      </c>
      <c r="BA67" s="11">
        <f t="shared" si="36"/>
        <v>0</v>
      </c>
      <c r="BB67" s="11">
        <f t="shared" si="36"/>
        <v>0</v>
      </c>
      <c r="BC67" s="11">
        <f t="shared" si="36"/>
        <v>0</v>
      </c>
      <c r="BD67" s="11">
        <f t="shared" si="36"/>
        <v>0</v>
      </c>
      <c r="BE67" s="11">
        <f t="shared" si="36"/>
        <v>0</v>
      </c>
      <c r="BF67" s="11">
        <f t="shared" si="36"/>
        <v>0</v>
      </c>
      <c r="BG67" s="11">
        <f t="shared" si="36"/>
        <v>0</v>
      </c>
      <c r="BH67" s="11">
        <f t="shared" si="36"/>
        <v>0</v>
      </c>
      <c r="BI67" s="11">
        <f t="shared" si="36"/>
        <v>0</v>
      </c>
      <c r="BJ67" s="11">
        <f t="shared" si="36"/>
        <v>0</v>
      </c>
      <c r="BK67" s="11">
        <f t="shared" si="36"/>
        <v>0</v>
      </c>
      <c r="BL67" s="11">
        <f t="shared" si="36"/>
        <v>0</v>
      </c>
      <c r="BM67" s="11">
        <f t="shared" si="36"/>
        <v>0</v>
      </c>
      <c r="BN67" s="11">
        <f t="shared" si="36"/>
        <v>0</v>
      </c>
      <c r="BO67" s="11">
        <f t="shared" si="36"/>
        <v>0</v>
      </c>
      <c r="BP67" s="11">
        <f t="shared" si="36"/>
        <v>0</v>
      </c>
      <c r="BQ67" s="11">
        <f t="shared" si="36"/>
        <v>0</v>
      </c>
      <c r="BR67" s="11">
        <f t="shared" si="36"/>
        <v>0</v>
      </c>
      <c r="BS67" s="11">
        <f t="shared" si="36"/>
        <v>0</v>
      </c>
      <c r="BT67" s="11">
        <f t="shared" si="36"/>
        <v>0</v>
      </c>
      <c r="BU67" s="11">
        <f t="shared" ref="BU67:DC67" si="37">SUM(BU68:BU75)+BU76</f>
        <v>0</v>
      </c>
      <c r="BV67" s="11">
        <f t="shared" si="37"/>
        <v>0</v>
      </c>
      <c r="BW67" s="11">
        <f t="shared" si="37"/>
        <v>0</v>
      </c>
      <c r="BX67" s="11">
        <f t="shared" si="37"/>
        <v>0</v>
      </c>
      <c r="BY67" s="11">
        <f t="shared" si="37"/>
        <v>0</v>
      </c>
      <c r="BZ67" s="11">
        <f t="shared" si="37"/>
        <v>0</v>
      </c>
      <c r="CA67" s="11">
        <f t="shared" si="37"/>
        <v>0</v>
      </c>
      <c r="CB67" s="11">
        <f t="shared" si="37"/>
        <v>0</v>
      </c>
      <c r="CC67" s="11">
        <f t="shared" si="37"/>
        <v>0</v>
      </c>
      <c r="CD67" s="11">
        <f t="shared" si="37"/>
        <v>0</v>
      </c>
      <c r="CE67" s="11">
        <f t="shared" si="37"/>
        <v>0</v>
      </c>
      <c r="CF67" s="11">
        <f t="shared" si="37"/>
        <v>0</v>
      </c>
      <c r="CG67" s="11">
        <f t="shared" si="37"/>
        <v>0</v>
      </c>
      <c r="CH67" s="11">
        <f t="shared" si="37"/>
        <v>0</v>
      </c>
      <c r="CI67" s="11">
        <f t="shared" si="37"/>
        <v>0</v>
      </c>
      <c r="CJ67" s="11">
        <f t="shared" si="37"/>
        <v>0</v>
      </c>
      <c r="CK67" s="11">
        <f t="shared" si="37"/>
        <v>0</v>
      </c>
      <c r="CL67" s="11">
        <f t="shared" si="37"/>
        <v>0</v>
      </c>
      <c r="CM67" s="11">
        <f t="shared" si="37"/>
        <v>0</v>
      </c>
      <c r="CN67" s="11">
        <f t="shared" si="37"/>
        <v>0</v>
      </c>
      <c r="CO67" s="11">
        <f t="shared" si="37"/>
        <v>0</v>
      </c>
      <c r="CP67" s="11">
        <f t="shared" si="37"/>
        <v>0</v>
      </c>
      <c r="CQ67" s="11">
        <f t="shared" si="37"/>
        <v>0</v>
      </c>
      <c r="CR67" s="11">
        <f t="shared" si="37"/>
        <v>0</v>
      </c>
      <c r="CS67" s="11">
        <f t="shared" si="37"/>
        <v>0</v>
      </c>
      <c r="CT67" s="11">
        <f t="shared" si="37"/>
        <v>0</v>
      </c>
      <c r="CU67" s="11">
        <f t="shared" si="37"/>
        <v>0</v>
      </c>
      <c r="CV67" s="11">
        <f t="shared" si="37"/>
        <v>0</v>
      </c>
      <c r="CW67" s="11">
        <f t="shared" si="37"/>
        <v>0</v>
      </c>
      <c r="CX67" s="11">
        <f t="shared" si="37"/>
        <v>0</v>
      </c>
      <c r="CY67" s="11">
        <f t="shared" si="37"/>
        <v>0</v>
      </c>
      <c r="CZ67" s="11">
        <f t="shared" si="37"/>
        <v>0</v>
      </c>
      <c r="DA67" s="11">
        <f t="shared" si="37"/>
        <v>0</v>
      </c>
      <c r="DB67" s="11">
        <f t="shared" si="37"/>
        <v>0</v>
      </c>
      <c r="DC67" s="11">
        <f t="shared" si="37"/>
        <v>0</v>
      </c>
      <c r="DF67" s="45">
        <f t="shared" si="17"/>
        <v>0</v>
      </c>
    </row>
    <row r="68" spans="1:112" ht="14.4">
      <c r="A68" s="123">
        <v>56</v>
      </c>
      <c r="B68" s="5" t="str">
        <f>$B$67&amp;"1."</f>
        <v>E.3.1.</v>
      </c>
      <c r="C68" s="163" t="s">
        <v>41</v>
      </c>
      <c r="D68" s="6"/>
      <c r="E68" s="191">
        <v>0.21</v>
      </c>
      <c r="F68" s="34">
        <f>H68+NPV(FD,I68:INDEX(I68:DC68,PAL))</f>
        <v>0</v>
      </c>
      <c r="G68" s="34">
        <f>SUMIF($H$5:$DC$5,"&lt;="&amp;PAL,$H68:$DC68)</f>
        <v>0</v>
      </c>
      <c r="H68" s="37">
        <v>0</v>
      </c>
      <c r="I68" s="37">
        <v>0</v>
      </c>
      <c r="J68" s="37">
        <v>0</v>
      </c>
      <c r="K68" s="37">
        <v>0</v>
      </c>
      <c r="L68" s="37">
        <v>0</v>
      </c>
      <c r="M68" s="37">
        <v>0</v>
      </c>
      <c r="N68" s="37">
        <v>0</v>
      </c>
      <c r="O68" s="37">
        <v>0</v>
      </c>
      <c r="P68" s="37">
        <v>0</v>
      </c>
      <c r="Q68" s="37">
        <v>0</v>
      </c>
      <c r="R68" s="37">
        <v>0</v>
      </c>
      <c r="S68" s="37">
        <v>0</v>
      </c>
      <c r="T68" s="37">
        <v>0</v>
      </c>
      <c r="U68" s="37">
        <v>0</v>
      </c>
      <c r="V68" s="37">
        <v>0</v>
      </c>
      <c r="W68" s="37">
        <v>0</v>
      </c>
      <c r="X68" s="37">
        <v>0</v>
      </c>
      <c r="Y68" s="37">
        <v>0</v>
      </c>
      <c r="Z68" s="37">
        <v>0</v>
      </c>
      <c r="AA68" s="37">
        <v>0</v>
      </c>
      <c r="AB68" s="37">
        <v>0</v>
      </c>
      <c r="AC68" s="37">
        <v>0</v>
      </c>
      <c r="AD68" s="37">
        <v>0</v>
      </c>
      <c r="AE68" s="37">
        <v>0</v>
      </c>
      <c r="AF68" s="37">
        <v>0</v>
      </c>
      <c r="AG68" s="37">
        <v>0</v>
      </c>
      <c r="AH68" s="37">
        <v>0</v>
      </c>
      <c r="AI68" s="37">
        <v>0</v>
      </c>
      <c r="AJ68" s="37">
        <v>0</v>
      </c>
      <c r="AK68" s="37">
        <v>0</v>
      </c>
      <c r="AL68" s="37">
        <v>0</v>
      </c>
      <c r="AM68" s="37">
        <v>0</v>
      </c>
      <c r="AN68" s="37">
        <v>0</v>
      </c>
      <c r="AO68" s="37">
        <v>0</v>
      </c>
      <c r="AP68" s="37">
        <v>0</v>
      </c>
      <c r="AQ68" s="37">
        <v>0</v>
      </c>
      <c r="AR68" s="37">
        <v>0</v>
      </c>
      <c r="AS68" s="37">
        <v>0</v>
      </c>
      <c r="AT68" s="37">
        <v>0</v>
      </c>
      <c r="AU68" s="37">
        <v>0</v>
      </c>
      <c r="AV68" s="37">
        <v>0</v>
      </c>
      <c r="AW68" s="37">
        <v>0</v>
      </c>
      <c r="AX68" s="37">
        <v>0</v>
      </c>
      <c r="AY68" s="37">
        <v>0</v>
      </c>
      <c r="AZ68" s="37">
        <v>0</v>
      </c>
      <c r="BA68" s="37">
        <v>0</v>
      </c>
      <c r="BB68" s="37">
        <v>0</v>
      </c>
      <c r="BC68" s="37">
        <v>0</v>
      </c>
      <c r="BD68" s="37">
        <v>0</v>
      </c>
      <c r="BE68" s="37">
        <v>0</v>
      </c>
      <c r="BF68" s="37">
        <v>0</v>
      </c>
      <c r="BG68" s="37">
        <v>0</v>
      </c>
      <c r="BH68" s="37">
        <v>0</v>
      </c>
      <c r="BI68" s="37">
        <v>0</v>
      </c>
      <c r="BJ68" s="37">
        <v>0</v>
      </c>
      <c r="BK68" s="37">
        <v>0</v>
      </c>
      <c r="BL68" s="37">
        <v>0</v>
      </c>
      <c r="BM68" s="37">
        <v>0</v>
      </c>
      <c r="BN68" s="37">
        <v>0</v>
      </c>
      <c r="BO68" s="37">
        <v>0</v>
      </c>
      <c r="BP68" s="37">
        <v>0</v>
      </c>
      <c r="BQ68" s="37">
        <v>0</v>
      </c>
      <c r="BR68" s="37">
        <v>0</v>
      </c>
      <c r="BS68" s="37">
        <v>0</v>
      </c>
      <c r="BT68" s="37">
        <v>0</v>
      </c>
      <c r="BU68" s="37">
        <v>0</v>
      </c>
      <c r="BV68" s="37">
        <v>0</v>
      </c>
      <c r="BW68" s="37">
        <v>0</v>
      </c>
      <c r="BX68" s="37">
        <v>0</v>
      </c>
      <c r="BY68" s="37">
        <v>0</v>
      </c>
      <c r="BZ68" s="37">
        <v>0</v>
      </c>
      <c r="CA68" s="37">
        <v>0</v>
      </c>
      <c r="CB68" s="37">
        <v>0</v>
      </c>
      <c r="CC68" s="37">
        <v>0</v>
      </c>
      <c r="CD68" s="37">
        <v>0</v>
      </c>
      <c r="CE68" s="37">
        <v>0</v>
      </c>
      <c r="CF68" s="37">
        <v>0</v>
      </c>
      <c r="CG68" s="37">
        <v>0</v>
      </c>
      <c r="CH68" s="37">
        <v>0</v>
      </c>
      <c r="CI68" s="37">
        <v>0</v>
      </c>
      <c r="CJ68" s="37">
        <v>0</v>
      </c>
      <c r="CK68" s="37">
        <v>0</v>
      </c>
      <c r="CL68" s="37">
        <v>0</v>
      </c>
      <c r="CM68" s="37">
        <v>0</v>
      </c>
      <c r="CN68" s="37">
        <v>0</v>
      </c>
      <c r="CO68" s="37">
        <v>0</v>
      </c>
      <c r="CP68" s="37">
        <v>0</v>
      </c>
      <c r="CQ68" s="37">
        <v>0</v>
      </c>
      <c r="CR68" s="37">
        <v>0</v>
      </c>
      <c r="CS68" s="37">
        <v>0</v>
      </c>
      <c r="CT68" s="37">
        <v>0</v>
      </c>
      <c r="CU68" s="37">
        <v>0</v>
      </c>
      <c r="CV68" s="37">
        <v>0</v>
      </c>
      <c r="CW68" s="37">
        <v>0</v>
      </c>
      <c r="CX68" s="37">
        <v>0</v>
      </c>
      <c r="CY68" s="37">
        <v>0</v>
      </c>
      <c r="CZ68" s="37">
        <v>0</v>
      </c>
      <c r="DA68" s="37">
        <v>0</v>
      </c>
      <c r="DB68" s="37">
        <v>0</v>
      </c>
      <c r="DC68" s="37">
        <v>0</v>
      </c>
      <c r="DE68" s="45">
        <f>COUNTBLANK(H68:DC68)</f>
        <v>0</v>
      </c>
      <c r="DF68" s="45">
        <f t="shared" si="17"/>
        <v>0</v>
      </c>
      <c r="DG68">
        <f t="shared" ref="DG68:DG77" si="38">IF(ISNUMBER(E68),E68*100,0)</f>
        <v>21</v>
      </c>
      <c r="DH68">
        <v>0</v>
      </c>
    </row>
    <row r="69" spans="1:112" ht="14.4">
      <c r="A69" s="123">
        <v>57</v>
      </c>
      <c r="B69" s="5" t="str">
        <f>$B$67&amp;"2."</f>
        <v>E.3.2.</v>
      </c>
      <c r="C69" s="163" t="s">
        <v>41</v>
      </c>
      <c r="D69" s="6"/>
      <c r="E69" s="191">
        <v>0.21</v>
      </c>
      <c r="F69" s="34">
        <f>H69+NPV(FD,I69:INDEX(I69:DC69,PAL))</f>
        <v>0</v>
      </c>
      <c r="G69" s="34">
        <f>SUMIF($H$5:$DC$5,"&lt;="&amp;PAL,$H69:$DC69)</f>
        <v>0</v>
      </c>
      <c r="H69" s="37">
        <v>0</v>
      </c>
      <c r="I69" s="37">
        <v>0</v>
      </c>
      <c r="J69" s="37">
        <v>0</v>
      </c>
      <c r="K69" s="37">
        <v>0</v>
      </c>
      <c r="L69" s="37">
        <v>0</v>
      </c>
      <c r="M69" s="37">
        <v>0</v>
      </c>
      <c r="N69" s="37">
        <v>0</v>
      </c>
      <c r="O69" s="37">
        <v>0</v>
      </c>
      <c r="P69" s="37">
        <v>0</v>
      </c>
      <c r="Q69" s="37">
        <v>0</v>
      </c>
      <c r="R69" s="37">
        <v>0</v>
      </c>
      <c r="S69" s="37">
        <v>0</v>
      </c>
      <c r="T69" s="37">
        <v>0</v>
      </c>
      <c r="U69" s="37">
        <v>0</v>
      </c>
      <c r="V69" s="37">
        <v>0</v>
      </c>
      <c r="W69" s="37">
        <v>0</v>
      </c>
      <c r="X69" s="37">
        <v>0</v>
      </c>
      <c r="Y69" s="37">
        <v>0</v>
      </c>
      <c r="Z69" s="37">
        <v>0</v>
      </c>
      <c r="AA69" s="37">
        <v>0</v>
      </c>
      <c r="AB69" s="37">
        <v>0</v>
      </c>
      <c r="AC69" s="37">
        <v>0</v>
      </c>
      <c r="AD69" s="37">
        <v>0</v>
      </c>
      <c r="AE69" s="37">
        <v>0</v>
      </c>
      <c r="AF69" s="37">
        <v>0</v>
      </c>
      <c r="AG69" s="37">
        <v>0</v>
      </c>
      <c r="AH69" s="37">
        <v>0</v>
      </c>
      <c r="AI69" s="37">
        <v>0</v>
      </c>
      <c r="AJ69" s="37">
        <v>0</v>
      </c>
      <c r="AK69" s="37">
        <v>0</v>
      </c>
      <c r="AL69" s="37">
        <v>0</v>
      </c>
      <c r="AM69" s="37">
        <v>0</v>
      </c>
      <c r="AN69" s="37">
        <v>0</v>
      </c>
      <c r="AO69" s="37">
        <v>0</v>
      </c>
      <c r="AP69" s="37">
        <v>0</v>
      </c>
      <c r="AQ69" s="37">
        <v>0</v>
      </c>
      <c r="AR69" s="37">
        <v>0</v>
      </c>
      <c r="AS69" s="37">
        <v>0</v>
      </c>
      <c r="AT69" s="37">
        <v>0</v>
      </c>
      <c r="AU69" s="37">
        <v>0</v>
      </c>
      <c r="AV69" s="37">
        <v>0</v>
      </c>
      <c r="AW69" s="37">
        <v>0</v>
      </c>
      <c r="AX69" s="37">
        <v>0</v>
      </c>
      <c r="AY69" s="37">
        <v>0</v>
      </c>
      <c r="AZ69" s="37">
        <v>0</v>
      </c>
      <c r="BA69" s="37">
        <v>0</v>
      </c>
      <c r="BB69" s="37">
        <v>0</v>
      </c>
      <c r="BC69" s="37">
        <v>0</v>
      </c>
      <c r="BD69" s="37">
        <v>0</v>
      </c>
      <c r="BE69" s="37">
        <v>0</v>
      </c>
      <c r="BF69" s="37">
        <v>0</v>
      </c>
      <c r="BG69" s="37">
        <v>0</v>
      </c>
      <c r="BH69" s="37">
        <v>0</v>
      </c>
      <c r="BI69" s="37">
        <v>0</v>
      </c>
      <c r="BJ69" s="37">
        <v>0</v>
      </c>
      <c r="BK69" s="37">
        <v>0</v>
      </c>
      <c r="BL69" s="37">
        <v>0</v>
      </c>
      <c r="BM69" s="37">
        <v>0</v>
      </c>
      <c r="BN69" s="37">
        <v>0</v>
      </c>
      <c r="BO69" s="37">
        <v>0</v>
      </c>
      <c r="BP69" s="37">
        <v>0</v>
      </c>
      <c r="BQ69" s="37">
        <v>0</v>
      </c>
      <c r="BR69" s="37">
        <v>0</v>
      </c>
      <c r="BS69" s="37">
        <v>0</v>
      </c>
      <c r="BT69" s="37">
        <v>0</v>
      </c>
      <c r="BU69" s="37">
        <v>0</v>
      </c>
      <c r="BV69" s="37">
        <v>0</v>
      </c>
      <c r="BW69" s="37">
        <v>0</v>
      </c>
      <c r="BX69" s="37">
        <v>0</v>
      </c>
      <c r="BY69" s="37">
        <v>0</v>
      </c>
      <c r="BZ69" s="37">
        <v>0</v>
      </c>
      <c r="CA69" s="37">
        <v>0</v>
      </c>
      <c r="CB69" s="37">
        <v>0</v>
      </c>
      <c r="CC69" s="37">
        <v>0</v>
      </c>
      <c r="CD69" s="37">
        <v>0</v>
      </c>
      <c r="CE69" s="37">
        <v>0</v>
      </c>
      <c r="CF69" s="37">
        <v>0</v>
      </c>
      <c r="CG69" s="37">
        <v>0</v>
      </c>
      <c r="CH69" s="37">
        <v>0</v>
      </c>
      <c r="CI69" s="37">
        <v>0</v>
      </c>
      <c r="CJ69" s="37">
        <v>0</v>
      </c>
      <c r="CK69" s="37">
        <v>0</v>
      </c>
      <c r="CL69" s="37">
        <v>0</v>
      </c>
      <c r="CM69" s="37">
        <v>0</v>
      </c>
      <c r="CN69" s="37">
        <v>0</v>
      </c>
      <c r="CO69" s="37">
        <v>0</v>
      </c>
      <c r="CP69" s="37">
        <v>0</v>
      </c>
      <c r="CQ69" s="37">
        <v>0</v>
      </c>
      <c r="CR69" s="37">
        <v>0</v>
      </c>
      <c r="CS69" s="37">
        <v>0</v>
      </c>
      <c r="CT69" s="37">
        <v>0</v>
      </c>
      <c r="CU69" s="37">
        <v>0</v>
      </c>
      <c r="CV69" s="37">
        <v>0</v>
      </c>
      <c r="CW69" s="37">
        <v>0</v>
      </c>
      <c r="CX69" s="37">
        <v>0</v>
      </c>
      <c r="CY69" s="37">
        <v>0</v>
      </c>
      <c r="CZ69" s="37">
        <v>0</v>
      </c>
      <c r="DA69" s="37">
        <v>0</v>
      </c>
      <c r="DB69" s="37">
        <v>0</v>
      </c>
      <c r="DC69" s="37">
        <v>0</v>
      </c>
      <c r="DE69" s="45">
        <f t="shared" ref="DE69:DE77" si="39">COUNTBLANK(H69:DC69)</f>
        <v>0</v>
      </c>
      <c r="DF69" s="45">
        <f t="shared" si="17"/>
        <v>0</v>
      </c>
      <c r="DG69">
        <f t="shared" si="38"/>
        <v>21</v>
      </c>
      <c r="DH69">
        <v>0</v>
      </c>
    </row>
    <row r="70" spans="1:112" ht="14.4">
      <c r="A70" s="123">
        <v>58</v>
      </c>
      <c r="B70" s="5" t="str">
        <f>$B$67&amp;"3."</f>
        <v>E.3.3.</v>
      </c>
      <c r="C70" s="163" t="s">
        <v>41</v>
      </c>
      <c r="D70" s="6"/>
      <c r="E70" s="191">
        <v>0.21</v>
      </c>
      <c r="F70" s="34">
        <f>H70+NPV(FD,I70:INDEX(I70:DC70,PAL))</f>
        <v>0</v>
      </c>
      <c r="G70" s="34">
        <f>SUMIF($H$5:$DC$5,"&lt;="&amp;PAL,$H70:$DC70)</f>
        <v>0</v>
      </c>
      <c r="H70" s="37">
        <v>0</v>
      </c>
      <c r="I70" s="37">
        <v>0</v>
      </c>
      <c r="J70" s="37">
        <v>0</v>
      </c>
      <c r="K70" s="37">
        <v>0</v>
      </c>
      <c r="L70" s="37">
        <v>0</v>
      </c>
      <c r="M70" s="37">
        <v>0</v>
      </c>
      <c r="N70" s="37">
        <v>0</v>
      </c>
      <c r="O70" s="37">
        <v>0</v>
      </c>
      <c r="P70" s="37">
        <v>0</v>
      </c>
      <c r="Q70" s="37">
        <v>0</v>
      </c>
      <c r="R70" s="37">
        <v>0</v>
      </c>
      <c r="S70" s="37">
        <v>0</v>
      </c>
      <c r="T70" s="37">
        <v>0</v>
      </c>
      <c r="U70" s="37">
        <v>0</v>
      </c>
      <c r="V70" s="37">
        <v>0</v>
      </c>
      <c r="W70" s="37">
        <v>0</v>
      </c>
      <c r="X70" s="37">
        <v>0</v>
      </c>
      <c r="Y70" s="37">
        <v>0</v>
      </c>
      <c r="Z70" s="37">
        <v>0</v>
      </c>
      <c r="AA70" s="37">
        <v>0</v>
      </c>
      <c r="AB70" s="37">
        <v>0</v>
      </c>
      <c r="AC70" s="37">
        <v>0</v>
      </c>
      <c r="AD70" s="37">
        <v>0</v>
      </c>
      <c r="AE70" s="37">
        <v>0</v>
      </c>
      <c r="AF70" s="37">
        <v>0</v>
      </c>
      <c r="AG70" s="37">
        <v>0</v>
      </c>
      <c r="AH70" s="37">
        <v>0</v>
      </c>
      <c r="AI70" s="37">
        <v>0</v>
      </c>
      <c r="AJ70" s="37">
        <v>0</v>
      </c>
      <c r="AK70" s="37">
        <v>0</v>
      </c>
      <c r="AL70" s="37">
        <v>0</v>
      </c>
      <c r="AM70" s="37">
        <v>0</v>
      </c>
      <c r="AN70" s="37">
        <v>0</v>
      </c>
      <c r="AO70" s="37">
        <v>0</v>
      </c>
      <c r="AP70" s="37">
        <v>0</v>
      </c>
      <c r="AQ70" s="37">
        <v>0</v>
      </c>
      <c r="AR70" s="37">
        <v>0</v>
      </c>
      <c r="AS70" s="37">
        <v>0</v>
      </c>
      <c r="AT70" s="37">
        <v>0</v>
      </c>
      <c r="AU70" s="37">
        <v>0</v>
      </c>
      <c r="AV70" s="37">
        <v>0</v>
      </c>
      <c r="AW70" s="37">
        <v>0</v>
      </c>
      <c r="AX70" s="37">
        <v>0</v>
      </c>
      <c r="AY70" s="37">
        <v>0</v>
      </c>
      <c r="AZ70" s="37">
        <v>0</v>
      </c>
      <c r="BA70" s="37">
        <v>0</v>
      </c>
      <c r="BB70" s="37">
        <v>0</v>
      </c>
      <c r="BC70" s="37">
        <v>0</v>
      </c>
      <c r="BD70" s="37">
        <v>0</v>
      </c>
      <c r="BE70" s="37">
        <v>0</v>
      </c>
      <c r="BF70" s="37">
        <v>0</v>
      </c>
      <c r="BG70" s="37">
        <v>0</v>
      </c>
      <c r="BH70" s="37">
        <v>0</v>
      </c>
      <c r="BI70" s="37">
        <v>0</v>
      </c>
      <c r="BJ70" s="37">
        <v>0</v>
      </c>
      <c r="BK70" s="37">
        <v>0</v>
      </c>
      <c r="BL70" s="37">
        <v>0</v>
      </c>
      <c r="BM70" s="37">
        <v>0</v>
      </c>
      <c r="BN70" s="37">
        <v>0</v>
      </c>
      <c r="BO70" s="37">
        <v>0</v>
      </c>
      <c r="BP70" s="37">
        <v>0</v>
      </c>
      <c r="BQ70" s="37">
        <v>0</v>
      </c>
      <c r="BR70" s="37">
        <v>0</v>
      </c>
      <c r="BS70" s="37">
        <v>0</v>
      </c>
      <c r="BT70" s="37">
        <v>0</v>
      </c>
      <c r="BU70" s="37">
        <v>0</v>
      </c>
      <c r="BV70" s="37">
        <v>0</v>
      </c>
      <c r="BW70" s="37">
        <v>0</v>
      </c>
      <c r="BX70" s="37">
        <v>0</v>
      </c>
      <c r="BY70" s="37">
        <v>0</v>
      </c>
      <c r="BZ70" s="37">
        <v>0</v>
      </c>
      <c r="CA70" s="37">
        <v>0</v>
      </c>
      <c r="CB70" s="37">
        <v>0</v>
      </c>
      <c r="CC70" s="37">
        <v>0</v>
      </c>
      <c r="CD70" s="37">
        <v>0</v>
      </c>
      <c r="CE70" s="37">
        <v>0</v>
      </c>
      <c r="CF70" s="37">
        <v>0</v>
      </c>
      <c r="CG70" s="37">
        <v>0</v>
      </c>
      <c r="CH70" s="37">
        <v>0</v>
      </c>
      <c r="CI70" s="37">
        <v>0</v>
      </c>
      <c r="CJ70" s="37">
        <v>0</v>
      </c>
      <c r="CK70" s="37">
        <v>0</v>
      </c>
      <c r="CL70" s="37">
        <v>0</v>
      </c>
      <c r="CM70" s="37">
        <v>0</v>
      </c>
      <c r="CN70" s="37">
        <v>0</v>
      </c>
      <c r="CO70" s="37">
        <v>0</v>
      </c>
      <c r="CP70" s="37">
        <v>0</v>
      </c>
      <c r="CQ70" s="37">
        <v>0</v>
      </c>
      <c r="CR70" s="37">
        <v>0</v>
      </c>
      <c r="CS70" s="37">
        <v>0</v>
      </c>
      <c r="CT70" s="37">
        <v>0</v>
      </c>
      <c r="CU70" s="37">
        <v>0</v>
      </c>
      <c r="CV70" s="37">
        <v>0</v>
      </c>
      <c r="CW70" s="37">
        <v>0</v>
      </c>
      <c r="CX70" s="37">
        <v>0</v>
      </c>
      <c r="CY70" s="37">
        <v>0</v>
      </c>
      <c r="CZ70" s="37">
        <v>0</v>
      </c>
      <c r="DA70" s="37">
        <v>0</v>
      </c>
      <c r="DB70" s="37">
        <v>0</v>
      </c>
      <c r="DC70" s="37">
        <v>0</v>
      </c>
      <c r="DE70" s="45">
        <f t="shared" si="39"/>
        <v>0</v>
      </c>
      <c r="DF70" s="45">
        <f t="shared" si="17"/>
        <v>0</v>
      </c>
      <c r="DG70">
        <f t="shared" si="38"/>
        <v>21</v>
      </c>
      <c r="DH70">
        <v>0</v>
      </c>
    </row>
    <row r="71" spans="1:112" ht="14.4">
      <c r="A71" s="123">
        <v>59</v>
      </c>
      <c r="B71" s="5" t="str">
        <f>$B$67&amp;"4."</f>
        <v>E.3.4.</v>
      </c>
      <c r="C71" s="163" t="s">
        <v>41</v>
      </c>
      <c r="D71" s="6"/>
      <c r="E71" s="191">
        <v>0.21</v>
      </c>
      <c r="F71" s="34">
        <f>H71+NPV(FD,I71:INDEX(I71:DC71,PAL))</f>
        <v>0</v>
      </c>
      <c r="G71" s="34">
        <f>SUMIF($H$5:$DC$5,"&lt;="&amp;PAL,$H71:$DC71)</f>
        <v>0</v>
      </c>
      <c r="H71" s="37">
        <v>0</v>
      </c>
      <c r="I71" s="37">
        <v>0</v>
      </c>
      <c r="J71" s="37">
        <v>0</v>
      </c>
      <c r="K71" s="37">
        <v>0</v>
      </c>
      <c r="L71" s="37">
        <v>0</v>
      </c>
      <c r="M71" s="37">
        <v>0</v>
      </c>
      <c r="N71" s="37">
        <v>0</v>
      </c>
      <c r="O71" s="37">
        <v>0</v>
      </c>
      <c r="P71" s="37">
        <v>0</v>
      </c>
      <c r="Q71" s="37">
        <v>0</v>
      </c>
      <c r="R71" s="37">
        <v>0</v>
      </c>
      <c r="S71" s="37">
        <v>0</v>
      </c>
      <c r="T71" s="37">
        <v>0</v>
      </c>
      <c r="U71" s="37">
        <v>0</v>
      </c>
      <c r="V71" s="37">
        <v>0</v>
      </c>
      <c r="W71" s="37">
        <v>0</v>
      </c>
      <c r="X71" s="37">
        <v>0</v>
      </c>
      <c r="Y71" s="37">
        <v>0</v>
      </c>
      <c r="Z71" s="37">
        <v>0</v>
      </c>
      <c r="AA71" s="37">
        <v>0</v>
      </c>
      <c r="AB71" s="37">
        <v>0</v>
      </c>
      <c r="AC71" s="37">
        <v>0</v>
      </c>
      <c r="AD71" s="37">
        <v>0</v>
      </c>
      <c r="AE71" s="37">
        <v>0</v>
      </c>
      <c r="AF71" s="37">
        <v>0</v>
      </c>
      <c r="AG71" s="37">
        <v>0</v>
      </c>
      <c r="AH71" s="37">
        <v>0</v>
      </c>
      <c r="AI71" s="37">
        <v>0</v>
      </c>
      <c r="AJ71" s="37">
        <v>0</v>
      </c>
      <c r="AK71" s="37">
        <v>0</v>
      </c>
      <c r="AL71" s="37">
        <v>0</v>
      </c>
      <c r="AM71" s="37">
        <v>0</v>
      </c>
      <c r="AN71" s="37">
        <v>0</v>
      </c>
      <c r="AO71" s="37">
        <v>0</v>
      </c>
      <c r="AP71" s="37">
        <v>0</v>
      </c>
      <c r="AQ71" s="37">
        <v>0</v>
      </c>
      <c r="AR71" s="37">
        <v>0</v>
      </c>
      <c r="AS71" s="37">
        <v>0</v>
      </c>
      <c r="AT71" s="37">
        <v>0</v>
      </c>
      <c r="AU71" s="37">
        <v>0</v>
      </c>
      <c r="AV71" s="37">
        <v>0</v>
      </c>
      <c r="AW71" s="37">
        <v>0</v>
      </c>
      <c r="AX71" s="37">
        <v>0</v>
      </c>
      <c r="AY71" s="37">
        <v>0</v>
      </c>
      <c r="AZ71" s="37">
        <v>0</v>
      </c>
      <c r="BA71" s="37">
        <v>0</v>
      </c>
      <c r="BB71" s="37">
        <v>0</v>
      </c>
      <c r="BC71" s="37">
        <v>0</v>
      </c>
      <c r="BD71" s="37">
        <v>0</v>
      </c>
      <c r="BE71" s="37">
        <v>0</v>
      </c>
      <c r="BF71" s="37">
        <v>0</v>
      </c>
      <c r="BG71" s="37">
        <v>0</v>
      </c>
      <c r="BH71" s="37">
        <v>0</v>
      </c>
      <c r="BI71" s="37">
        <v>0</v>
      </c>
      <c r="BJ71" s="37">
        <v>0</v>
      </c>
      <c r="BK71" s="37">
        <v>0</v>
      </c>
      <c r="BL71" s="37">
        <v>0</v>
      </c>
      <c r="BM71" s="37">
        <v>0</v>
      </c>
      <c r="BN71" s="37">
        <v>0</v>
      </c>
      <c r="BO71" s="37">
        <v>0</v>
      </c>
      <c r="BP71" s="37">
        <v>0</v>
      </c>
      <c r="BQ71" s="37">
        <v>0</v>
      </c>
      <c r="BR71" s="37">
        <v>0</v>
      </c>
      <c r="BS71" s="37">
        <v>0</v>
      </c>
      <c r="BT71" s="37">
        <v>0</v>
      </c>
      <c r="BU71" s="37">
        <v>0</v>
      </c>
      <c r="BV71" s="37">
        <v>0</v>
      </c>
      <c r="BW71" s="37">
        <v>0</v>
      </c>
      <c r="BX71" s="37">
        <v>0</v>
      </c>
      <c r="BY71" s="37">
        <v>0</v>
      </c>
      <c r="BZ71" s="37">
        <v>0</v>
      </c>
      <c r="CA71" s="37">
        <v>0</v>
      </c>
      <c r="CB71" s="37">
        <v>0</v>
      </c>
      <c r="CC71" s="37">
        <v>0</v>
      </c>
      <c r="CD71" s="37">
        <v>0</v>
      </c>
      <c r="CE71" s="37">
        <v>0</v>
      </c>
      <c r="CF71" s="37">
        <v>0</v>
      </c>
      <c r="CG71" s="37">
        <v>0</v>
      </c>
      <c r="CH71" s="37">
        <v>0</v>
      </c>
      <c r="CI71" s="37">
        <v>0</v>
      </c>
      <c r="CJ71" s="37">
        <v>0</v>
      </c>
      <c r="CK71" s="37">
        <v>0</v>
      </c>
      <c r="CL71" s="37">
        <v>0</v>
      </c>
      <c r="CM71" s="37">
        <v>0</v>
      </c>
      <c r="CN71" s="37">
        <v>0</v>
      </c>
      <c r="CO71" s="37">
        <v>0</v>
      </c>
      <c r="CP71" s="37">
        <v>0</v>
      </c>
      <c r="CQ71" s="37">
        <v>0</v>
      </c>
      <c r="CR71" s="37">
        <v>0</v>
      </c>
      <c r="CS71" s="37">
        <v>0</v>
      </c>
      <c r="CT71" s="37">
        <v>0</v>
      </c>
      <c r="CU71" s="37">
        <v>0</v>
      </c>
      <c r="CV71" s="37">
        <v>0</v>
      </c>
      <c r="CW71" s="37">
        <v>0</v>
      </c>
      <c r="CX71" s="37">
        <v>0</v>
      </c>
      <c r="CY71" s="37">
        <v>0</v>
      </c>
      <c r="CZ71" s="37">
        <v>0</v>
      </c>
      <c r="DA71" s="37">
        <v>0</v>
      </c>
      <c r="DB71" s="37">
        <v>0</v>
      </c>
      <c r="DC71" s="37">
        <v>0</v>
      </c>
      <c r="DE71" s="45">
        <f t="shared" si="39"/>
        <v>0</v>
      </c>
      <c r="DF71" s="45">
        <f t="shared" si="17"/>
        <v>0</v>
      </c>
      <c r="DG71">
        <f t="shared" si="38"/>
        <v>21</v>
      </c>
      <c r="DH71">
        <v>0</v>
      </c>
    </row>
    <row r="72" spans="1:112" ht="14.4">
      <c r="A72" s="123">
        <v>60</v>
      </c>
      <c r="B72" s="5" t="str">
        <f>$B$67&amp;"5."</f>
        <v>E.3.5.</v>
      </c>
      <c r="C72" s="163" t="s">
        <v>41</v>
      </c>
      <c r="D72" s="6"/>
      <c r="E72" s="191">
        <v>0.21</v>
      </c>
      <c r="F72" s="34">
        <f>H72+NPV(FD,I72:INDEX(I72:DC72,PAL))</f>
        <v>0</v>
      </c>
      <c r="G72" s="34">
        <f>SUMIF($H$5:$DC$5,"&lt;="&amp;PAL,$H72:$DC72)</f>
        <v>0</v>
      </c>
      <c r="H72" s="37">
        <v>0</v>
      </c>
      <c r="I72" s="37">
        <v>0</v>
      </c>
      <c r="J72" s="37">
        <v>0</v>
      </c>
      <c r="K72" s="37">
        <v>0</v>
      </c>
      <c r="L72" s="37">
        <v>0</v>
      </c>
      <c r="M72" s="37">
        <v>0</v>
      </c>
      <c r="N72" s="37">
        <v>0</v>
      </c>
      <c r="O72" s="37">
        <v>0</v>
      </c>
      <c r="P72" s="37">
        <v>0</v>
      </c>
      <c r="Q72" s="37">
        <v>0</v>
      </c>
      <c r="R72" s="37">
        <v>0</v>
      </c>
      <c r="S72" s="37">
        <v>0</v>
      </c>
      <c r="T72" s="37">
        <v>0</v>
      </c>
      <c r="U72" s="37">
        <v>0</v>
      </c>
      <c r="V72" s="37">
        <v>0</v>
      </c>
      <c r="W72" s="37">
        <v>0</v>
      </c>
      <c r="X72" s="37">
        <v>0</v>
      </c>
      <c r="Y72" s="37">
        <v>0</v>
      </c>
      <c r="Z72" s="37">
        <v>0</v>
      </c>
      <c r="AA72" s="37">
        <v>0</v>
      </c>
      <c r="AB72" s="37">
        <v>0</v>
      </c>
      <c r="AC72" s="37">
        <v>0</v>
      </c>
      <c r="AD72" s="37">
        <v>0</v>
      </c>
      <c r="AE72" s="37">
        <v>0</v>
      </c>
      <c r="AF72" s="37">
        <v>0</v>
      </c>
      <c r="AG72" s="37">
        <v>0</v>
      </c>
      <c r="AH72" s="37">
        <v>0</v>
      </c>
      <c r="AI72" s="37">
        <v>0</v>
      </c>
      <c r="AJ72" s="37">
        <v>0</v>
      </c>
      <c r="AK72" s="37">
        <v>0</v>
      </c>
      <c r="AL72" s="37">
        <v>0</v>
      </c>
      <c r="AM72" s="37">
        <v>0</v>
      </c>
      <c r="AN72" s="37">
        <v>0</v>
      </c>
      <c r="AO72" s="37">
        <v>0</v>
      </c>
      <c r="AP72" s="37">
        <v>0</v>
      </c>
      <c r="AQ72" s="37">
        <v>0</v>
      </c>
      <c r="AR72" s="37">
        <v>0</v>
      </c>
      <c r="AS72" s="37">
        <v>0</v>
      </c>
      <c r="AT72" s="37">
        <v>0</v>
      </c>
      <c r="AU72" s="37">
        <v>0</v>
      </c>
      <c r="AV72" s="37">
        <v>0</v>
      </c>
      <c r="AW72" s="37">
        <v>0</v>
      </c>
      <c r="AX72" s="37">
        <v>0</v>
      </c>
      <c r="AY72" s="37">
        <v>0</v>
      </c>
      <c r="AZ72" s="37">
        <v>0</v>
      </c>
      <c r="BA72" s="37">
        <v>0</v>
      </c>
      <c r="BB72" s="37">
        <v>0</v>
      </c>
      <c r="BC72" s="37">
        <v>0</v>
      </c>
      <c r="BD72" s="37">
        <v>0</v>
      </c>
      <c r="BE72" s="37">
        <v>0</v>
      </c>
      <c r="BF72" s="37">
        <v>0</v>
      </c>
      <c r="BG72" s="37">
        <v>0</v>
      </c>
      <c r="BH72" s="37">
        <v>0</v>
      </c>
      <c r="BI72" s="37">
        <v>0</v>
      </c>
      <c r="BJ72" s="37">
        <v>0</v>
      </c>
      <c r="BK72" s="37">
        <v>0</v>
      </c>
      <c r="BL72" s="37">
        <v>0</v>
      </c>
      <c r="BM72" s="37">
        <v>0</v>
      </c>
      <c r="BN72" s="37">
        <v>0</v>
      </c>
      <c r="BO72" s="37">
        <v>0</v>
      </c>
      <c r="BP72" s="37">
        <v>0</v>
      </c>
      <c r="BQ72" s="37">
        <v>0</v>
      </c>
      <c r="BR72" s="37">
        <v>0</v>
      </c>
      <c r="BS72" s="37">
        <v>0</v>
      </c>
      <c r="BT72" s="37">
        <v>0</v>
      </c>
      <c r="BU72" s="37">
        <v>0</v>
      </c>
      <c r="BV72" s="37">
        <v>0</v>
      </c>
      <c r="BW72" s="37">
        <v>0</v>
      </c>
      <c r="BX72" s="37">
        <v>0</v>
      </c>
      <c r="BY72" s="37">
        <v>0</v>
      </c>
      <c r="BZ72" s="37">
        <v>0</v>
      </c>
      <c r="CA72" s="37">
        <v>0</v>
      </c>
      <c r="CB72" s="37">
        <v>0</v>
      </c>
      <c r="CC72" s="37">
        <v>0</v>
      </c>
      <c r="CD72" s="37">
        <v>0</v>
      </c>
      <c r="CE72" s="37">
        <v>0</v>
      </c>
      <c r="CF72" s="37">
        <v>0</v>
      </c>
      <c r="CG72" s="37">
        <v>0</v>
      </c>
      <c r="CH72" s="37">
        <v>0</v>
      </c>
      <c r="CI72" s="37">
        <v>0</v>
      </c>
      <c r="CJ72" s="37">
        <v>0</v>
      </c>
      <c r="CK72" s="37">
        <v>0</v>
      </c>
      <c r="CL72" s="37">
        <v>0</v>
      </c>
      <c r="CM72" s="37">
        <v>0</v>
      </c>
      <c r="CN72" s="37">
        <v>0</v>
      </c>
      <c r="CO72" s="37">
        <v>0</v>
      </c>
      <c r="CP72" s="37">
        <v>0</v>
      </c>
      <c r="CQ72" s="37">
        <v>0</v>
      </c>
      <c r="CR72" s="37">
        <v>0</v>
      </c>
      <c r="CS72" s="37">
        <v>0</v>
      </c>
      <c r="CT72" s="37">
        <v>0</v>
      </c>
      <c r="CU72" s="37">
        <v>0</v>
      </c>
      <c r="CV72" s="37">
        <v>0</v>
      </c>
      <c r="CW72" s="37">
        <v>0</v>
      </c>
      <c r="CX72" s="37">
        <v>0</v>
      </c>
      <c r="CY72" s="37">
        <v>0</v>
      </c>
      <c r="CZ72" s="37">
        <v>0</v>
      </c>
      <c r="DA72" s="37">
        <v>0</v>
      </c>
      <c r="DB72" s="37">
        <v>0</v>
      </c>
      <c r="DC72" s="37">
        <v>0</v>
      </c>
      <c r="DE72" s="45">
        <f t="shared" si="39"/>
        <v>0</v>
      </c>
      <c r="DF72" s="45">
        <f t="shared" si="17"/>
        <v>0</v>
      </c>
      <c r="DG72">
        <f t="shared" si="38"/>
        <v>21</v>
      </c>
      <c r="DH72">
        <v>0</v>
      </c>
    </row>
    <row r="73" spans="1:112" ht="14.4">
      <c r="A73" s="123">
        <v>61</v>
      </c>
      <c r="B73" s="5" t="str">
        <f>$B$67&amp;"6."</f>
        <v>E.3.6.</v>
      </c>
      <c r="C73" s="163" t="s">
        <v>41</v>
      </c>
      <c r="D73" s="6"/>
      <c r="E73" s="191">
        <v>0.21</v>
      </c>
      <c r="F73" s="34">
        <f>H73+NPV(FD,I73:INDEX(I73:DC73,PAL))</f>
        <v>0</v>
      </c>
      <c r="G73" s="34">
        <f>SUMIF($H$5:$DC$5,"&lt;="&amp;PAL,$H73:$DC73)</f>
        <v>0</v>
      </c>
      <c r="H73" s="37">
        <v>0</v>
      </c>
      <c r="I73" s="37">
        <v>0</v>
      </c>
      <c r="J73" s="37">
        <v>0</v>
      </c>
      <c r="K73" s="37">
        <v>0</v>
      </c>
      <c r="L73" s="37">
        <v>0</v>
      </c>
      <c r="M73" s="37">
        <v>0</v>
      </c>
      <c r="N73" s="37">
        <v>0</v>
      </c>
      <c r="O73" s="37">
        <v>0</v>
      </c>
      <c r="P73" s="37">
        <v>0</v>
      </c>
      <c r="Q73" s="37">
        <v>0</v>
      </c>
      <c r="R73" s="37">
        <v>0</v>
      </c>
      <c r="S73" s="37">
        <v>0</v>
      </c>
      <c r="T73" s="37">
        <v>0</v>
      </c>
      <c r="U73" s="37">
        <v>0</v>
      </c>
      <c r="V73" s="37">
        <v>0</v>
      </c>
      <c r="W73" s="37">
        <v>0</v>
      </c>
      <c r="X73" s="37">
        <v>0</v>
      </c>
      <c r="Y73" s="37">
        <v>0</v>
      </c>
      <c r="Z73" s="37">
        <v>0</v>
      </c>
      <c r="AA73" s="37">
        <v>0</v>
      </c>
      <c r="AB73" s="37">
        <v>0</v>
      </c>
      <c r="AC73" s="37">
        <v>0</v>
      </c>
      <c r="AD73" s="37">
        <v>0</v>
      </c>
      <c r="AE73" s="37">
        <v>0</v>
      </c>
      <c r="AF73" s="37">
        <v>0</v>
      </c>
      <c r="AG73" s="37">
        <v>0</v>
      </c>
      <c r="AH73" s="37">
        <v>0</v>
      </c>
      <c r="AI73" s="37">
        <v>0</v>
      </c>
      <c r="AJ73" s="37">
        <v>0</v>
      </c>
      <c r="AK73" s="37">
        <v>0</v>
      </c>
      <c r="AL73" s="37">
        <v>0</v>
      </c>
      <c r="AM73" s="37">
        <v>0</v>
      </c>
      <c r="AN73" s="37">
        <v>0</v>
      </c>
      <c r="AO73" s="37">
        <v>0</v>
      </c>
      <c r="AP73" s="37">
        <v>0</v>
      </c>
      <c r="AQ73" s="37">
        <v>0</v>
      </c>
      <c r="AR73" s="37">
        <v>0</v>
      </c>
      <c r="AS73" s="37">
        <v>0</v>
      </c>
      <c r="AT73" s="37">
        <v>0</v>
      </c>
      <c r="AU73" s="37">
        <v>0</v>
      </c>
      <c r="AV73" s="37">
        <v>0</v>
      </c>
      <c r="AW73" s="37">
        <v>0</v>
      </c>
      <c r="AX73" s="37">
        <v>0</v>
      </c>
      <c r="AY73" s="37">
        <v>0</v>
      </c>
      <c r="AZ73" s="37">
        <v>0</v>
      </c>
      <c r="BA73" s="37">
        <v>0</v>
      </c>
      <c r="BB73" s="37">
        <v>0</v>
      </c>
      <c r="BC73" s="37">
        <v>0</v>
      </c>
      <c r="BD73" s="37">
        <v>0</v>
      </c>
      <c r="BE73" s="37">
        <v>0</v>
      </c>
      <c r="BF73" s="37">
        <v>0</v>
      </c>
      <c r="BG73" s="37">
        <v>0</v>
      </c>
      <c r="BH73" s="37">
        <v>0</v>
      </c>
      <c r="BI73" s="37">
        <v>0</v>
      </c>
      <c r="BJ73" s="37">
        <v>0</v>
      </c>
      <c r="BK73" s="37">
        <v>0</v>
      </c>
      <c r="BL73" s="37">
        <v>0</v>
      </c>
      <c r="BM73" s="37">
        <v>0</v>
      </c>
      <c r="BN73" s="37">
        <v>0</v>
      </c>
      <c r="BO73" s="37">
        <v>0</v>
      </c>
      <c r="BP73" s="37">
        <v>0</v>
      </c>
      <c r="BQ73" s="37">
        <v>0</v>
      </c>
      <c r="BR73" s="37">
        <v>0</v>
      </c>
      <c r="BS73" s="37">
        <v>0</v>
      </c>
      <c r="BT73" s="37">
        <v>0</v>
      </c>
      <c r="BU73" s="37">
        <v>0</v>
      </c>
      <c r="BV73" s="37">
        <v>0</v>
      </c>
      <c r="BW73" s="37">
        <v>0</v>
      </c>
      <c r="BX73" s="37">
        <v>0</v>
      </c>
      <c r="BY73" s="37">
        <v>0</v>
      </c>
      <c r="BZ73" s="37">
        <v>0</v>
      </c>
      <c r="CA73" s="37">
        <v>0</v>
      </c>
      <c r="CB73" s="37">
        <v>0</v>
      </c>
      <c r="CC73" s="37">
        <v>0</v>
      </c>
      <c r="CD73" s="37">
        <v>0</v>
      </c>
      <c r="CE73" s="37">
        <v>0</v>
      </c>
      <c r="CF73" s="37">
        <v>0</v>
      </c>
      <c r="CG73" s="37">
        <v>0</v>
      </c>
      <c r="CH73" s="37">
        <v>0</v>
      </c>
      <c r="CI73" s="37">
        <v>0</v>
      </c>
      <c r="CJ73" s="37">
        <v>0</v>
      </c>
      <c r="CK73" s="37">
        <v>0</v>
      </c>
      <c r="CL73" s="37">
        <v>0</v>
      </c>
      <c r="CM73" s="37">
        <v>0</v>
      </c>
      <c r="CN73" s="37">
        <v>0</v>
      </c>
      <c r="CO73" s="37">
        <v>0</v>
      </c>
      <c r="CP73" s="37">
        <v>0</v>
      </c>
      <c r="CQ73" s="37">
        <v>0</v>
      </c>
      <c r="CR73" s="37">
        <v>0</v>
      </c>
      <c r="CS73" s="37">
        <v>0</v>
      </c>
      <c r="CT73" s="37">
        <v>0</v>
      </c>
      <c r="CU73" s="37">
        <v>0</v>
      </c>
      <c r="CV73" s="37">
        <v>0</v>
      </c>
      <c r="CW73" s="37">
        <v>0</v>
      </c>
      <c r="CX73" s="37">
        <v>0</v>
      </c>
      <c r="CY73" s="37">
        <v>0</v>
      </c>
      <c r="CZ73" s="37">
        <v>0</v>
      </c>
      <c r="DA73" s="37">
        <v>0</v>
      </c>
      <c r="DB73" s="37">
        <v>0</v>
      </c>
      <c r="DC73" s="37">
        <v>0</v>
      </c>
      <c r="DE73" s="45">
        <f t="shared" si="39"/>
        <v>0</v>
      </c>
      <c r="DF73" s="45">
        <f t="shared" si="17"/>
        <v>0</v>
      </c>
      <c r="DG73">
        <f t="shared" si="38"/>
        <v>21</v>
      </c>
      <c r="DH73">
        <v>0</v>
      </c>
    </row>
    <row r="74" spans="1:112" ht="14.4">
      <c r="A74" s="123">
        <v>62</v>
      </c>
      <c r="B74" s="5" t="str">
        <f>$B$67&amp;"7."</f>
        <v>E.3.7.</v>
      </c>
      <c r="C74" s="163" t="s">
        <v>41</v>
      </c>
      <c r="D74" s="6"/>
      <c r="E74" s="191">
        <v>0.21</v>
      </c>
      <c r="F74" s="34">
        <f>H74+NPV(FD,I74:INDEX(I74:DC74,PAL))</f>
        <v>0</v>
      </c>
      <c r="G74" s="34">
        <f>SUMIF($H$5:$DC$5,"&lt;="&amp;PAL,$H74:$DC74)</f>
        <v>0</v>
      </c>
      <c r="H74" s="37">
        <v>0</v>
      </c>
      <c r="I74" s="37">
        <v>0</v>
      </c>
      <c r="J74" s="37">
        <v>0</v>
      </c>
      <c r="K74" s="37">
        <v>0</v>
      </c>
      <c r="L74" s="37">
        <v>0</v>
      </c>
      <c r="M74" s="37">
        <v>0</v>
      </c>
      <c r="N74" s="37">
        <v>0</v>
      </c>
      <c r="O74" s="37">
        <v>0</v>
      </c>
      <c r="P74" s="37">
        <v>0</v>
      </c>
      <c r="Q74" s="37">
        <v>0</v>
      </c>
      <c r="R74" s="37">
        <v>0</v>
      </c>
      <c r="S74" s="37">
        <v>0</v>
      </c>
      <c r="T74" s="37">
        <v>0</v>
      </c>
      <c r="U74" s="37">
        <v>0</v>
      </c>
      <c r="V74" s="37">
        <v>0</v>
      </c>
      <c r="W74" s="37">
        <v>0</v>
      </c>
      <c r="X74" s="37">
        <v>0</v>
      </c>
      <c r="Y74" s="37">
        <v>0</v>
      </c>
      <c r="Z74" s="37">
        <v>0</v>
      </c>
      <c r="AA74" s="37">
        <v>0</v>
      </c>
      <c r="AB74" s="37">
        <v>0</v>
      </c>
      <c r="AC74" s="37">
        <v>0</v>
      </c>
      <c r="AD74" s="37">
        <v>0</v>
      </c>
      <c r="AE74" s="37">
        <v>0</v>
      </c>
      <c r="AF74" s="37">
        <v>0</v>
      </c>
      <c r="AG74" s="37">
        <v>0</v>
      </c>
      <c r="AH74" s="37">
        <v>0</v>
      </c>
      <c r="AI74" s="37">
        <v>0</v>
      </c>
      <c r="AJ74" s="37">
        <v>0</v>
      </c>
      <c r="AK74" s="37">
        <v>0</v>
      </c>
      <c r="AL74" s="37">
        <v>0</v>
      </c>
      <c r="AM74" s="37">
        <v>0</v>
      </c>
      <c r="AN74" s="37">
        <v>0</v>
      </c>
      <c r="AO74" s="37">
        <v>0</v>
      </c>
      <c r="AP74" s="37">
        <v>0</v>
      </c>
      <c r="AQ74" s="37">
        <v>0</v>
      </c>
      <c r="AR74" s="37">
        <v>0</v>
      </c>
      <c r="AS74" s="37">
        <v>0</v>
      </c>
      <c r="AT74" s="37">
        <v>0</v>
      </c>
      <c r="AU74" s="37">
        <v>0</v>
      </c>
      <c r="AV74" s="37">
        <v>0</v>
      </c>
      <c r="AW74" s="37">
        <v>0</v>
      </c>
      <c r="AX74" s="37">
        <v>0</v>
      </c>
      <c r="AY74" s="37">
        <v>0</v>
      </c>
      <c r="AZ74" s="37">
        <v>0</v>
      </c>
      <c r="BA74" s="37">
        <v>0</v>
      </c>
      <c r="BB74" s="37">
        <v>0</v>
      </c>
      <c r="BC74" s="37">
        <v>0</v>
      </c>
      <c r="BD74" s="37">
        <v>0</v>
      </c>
      <c r="BE74" s="37">
        <v>0</v>
      </c>
      <c r="BF74" s="37">
        <v>0</v>
      </c>
      <c r="BG74" s="37">
        <v>0</v>
      </c>
      <c r="BH74" s="37">
        <v>0</v>
      </c>
      <c r="BI74" s="37">
        <v>0</v>
      </c>
      <c r="BJ74" s="37">
        <v>0</v>
      </c>
      <c r="BK74" s="37">
        <v>0</v>
      </c>
      <c r="BL74" s="37">
        <v>0</v>
      </c>
      <c r="BM74" s="37">
        <v>0</v>
      </c>
      <c r="BN74" s="37">
        <v>0</v>
      </c>
      <c r="BO74" s="37">
        <v>0</v>
      </c>
      <c r="BP74" s="37">
        <v>0</v>
      </c>
      <c r="BQ74" s="37">
        <v>0</v>
      </c>
      <c r="BR74" s="37">
        <v>0</v>
      </c>
      <c r="BS74" s="37">
        <v>0</v>
      </c>
      <c r="BT74" s="37">
        <v>0</v>
      </c>
      <c r="BU74" s="37">
        <v>0</v>
      </c>
      <c r="BV74" s="37">
        <v>0</v>
      </c>
      <c r="BW74" s="37">
        <v>0</v>
      </c>
      <c r="BX74" s="37">
        <v>0</v>
      </c>
      <c r="BY74" s="37">
        <v>0</v>
      </c>
      <c r="BZ74" s="37">
        <v>0</v>
      </c>
      <c r="CA74" s="37">
        <v>0</v>
      </c>
      <c r="CB74" s="37">
        <v>0</v>
      </c>
      <c r="CC74" s="37">
        <v>0</v>
      </c>
      <c r="CD74" s="37">
        <v>0</v>
      </c>
      <c r="CE74" s="37">
        <v>0</v>
      </c>
      <c r="CF74" s="37">
        <v>0</v>
      </c>
      <c r="CG74" s="37">
        <v>0</v>
      </c>
      <c r="CH74" s="37">
        <v>0</v>
      </c>
      <c r="CI74" s="37">
        <v>0</v>
      </c>
      <c r="CJ74" s="37">
        <v>0</v>
      </c>
      <c r="CK74" s="37">
        <v>0</v>
      </c>
      <c r="CL74" s="37">
        <v>0</v>
      </c>
      <c r="CM74" s="37">
        <v>0</v>
      </c>
      <c r="CN74" s="37">
        <v>0</v>
      </c>
      <c r="CO74" s="37">
        <v>0</v>
      </c>
      <c r="CP74" s="37">
        <v>0</v>
      </c>
      <c r="CQ74" s="37">
        <v>0</v>
      </c>
      <c r="CR74" s="37">
        <v>0</v>
      </c>
      <c r="CS74" s="37">
        <v>0</v>
      </c>
      <c r="CT74" s="37">
        <v>0</v>
      </c>
      <c r="CU74" s="37">
        <v>0</v>
      </c>
      <c r="CV74" s="37">
        <v>0</v>
      </c>
      <c r="CW74" s="37">
        <v>0</v>
      </c>
      <c r="CX74" s="37">
        <v>0</v>
      </c>
      <c r="CY74" s="37">
        <v>0</v>
      </c>
      <c r="CZ74" s="37">
        <v>0</v>
      </c>
      <c r="DA74" s="37">
        <v>0</v>
      </c>
      <c r="DB74" s="37">
        <v>0</v>
      </c>
      <c r="DC74" s="37">
        <v>0</v>
      </c>
      <c r="DE74" s="45">
        <f t="shared" si="39"/>
        <v>0</v>
      </c>
      <c r="DF74" s="45">
        <f t="shared" si="17"/>
        <v>0</v>
      </c>
      <c r="DG74">
        <f t="shared" si="38"/>
        <v>21</v>
      </c>
      <c r="DH74">
        <v>0</v>
      </c>
    </row>
    <row r="75" spans="1:112" ht="14.4">
      <c r="A75" s="123">
        <v>63</v>
      </c>
      <c r="B75" s="5" t="str">
        <f>$B$67&amp;"8."</f>
        <v>E.3.8.</v>
      </c>
      <c r="C75" s="163" t="s">
        <v>41</v>
      </c>
      <c r="D75" s="6"/>
      <c r="E75" s="191">
        <v>0.21</v>
      </c>
      <c r="F75" s="34">
        <f>H75+NPV(FD,I75:INDEX(I75:DC75,PAL))</f>
        <v>0</v>
      </c>
      <c r="G75" s="34">
        <f>SUMIF($H$5:$DC$5,"&lt;="&amp;PAL,$H75:$DC75)</f>
        <v>0</v>
      </c>
      <c r="H75" s="37">
        <v>0</v>
      </c>
      <c r="I75" s="37">
        <v>0</v>
      </c>
      <c r="J75" s="37">
        <v>0</v>
      </c>
      <c r="K75" s="37">
        <v>0</v>
      </c>
      <c r="L75" s="37">
        <v>0</v>
      </c>
      <c r="M75" s="37">
        <v>0</v>
      </c>
      <c r="N75" s="37">
        <v>0</v>
      </c>
      <c r="O75" s="37">
        <v>0</v>
      </c>
      <c r="P75" s="37">
        <v>0</v>
      </c>
      <c r="Q75" s="37">
        <v>0</v>
      </c>
      <c r="R75" s="37">
        <v>0</v>
      </c>
      <c r="S75" s="37">
        <v>0</v>
      </c>
      <c r="T75" s="37">
        <v>0</v>
      </c>
      <c r="U75" s="37">
        <v>0</v>
      </c>
      <c r="V75" s="37">
        <v>0</v>
      </c>
      <c r="W75" s="37">
        <v>0</v>
      </c>
      <c r="X75" s="37">
        <v>0</v>
      </c>
      <c r="Y75" s="37">
        <v>0</v>
      </c>
      <c r="Z75" s="37">
        <v>0</v>
      </c>
      <c r="AA75" s="37">
        <v>0</v>
      </c>
      <c r="AB75" s="37">
        <v>0</v>
      </c>
      <c r="AC75" s="37">
        <v>0</v>
      </c>
      <c r="AD75" s="37">
        <v>0</v>
      </c>
      <c r="AE75" s="37">
        <v>0</v>
      </c>
      <c r="AF75" s="37">
        <v>0</v>
      </c>
      <c r="AG75" s="37">
        <v>0</v>
      </c>
      <c r="AH75" s="37">
        <v>0</v>
      </c>
      <c r="AI75" s="37">
        <v>0</v>
      </c>
      <c r="AJ75" s="37">
        <v>0</v>
      </c>
      <c r="AK75" s="37">
        <v>0</v>
      </c>
      <c r="AL75" s="37">
        <v>0</v>
      </c>
      <c r="AM75" s="37">
        <v>0</v>
      </c>
      <c r="AN75" s="37">
        <v>0</v>
      </c>
      <c r="AO75" s="37">
        <v>0</v>
      </c>
      <c r="AP75" s="37">
        <v>0</v>
      </c>
      <c r="AQ75" s="37">
        <v>0</v>
      </c>
      <c r="AR75" s="37">
        <v>0</v>
      </c>
      <c r="AS75" s="37">
        <v>0</v>
      </c>
      <c r="AT75" s="37">
        <v>0</v>
      </c>
      <c r="AU75" s="37">
        <v>0</v>
      </c>
      <c r="AV75" s="37">
        <v>0</v>
      </c>
      <c r="AW75" s="37">
        <v>0</v>
      </c>
      <c r="AX75" s="37">
        <v>0</v>
      </c>
      <c r="AY75" s="37">
        <v>0</v>
      </c>
      <c r="AZ75" s="37">
        <v>0</v>
      </c>
      <c r="BA75" s="37">
        <v>0</v>
      </c>
      <c r="BB75" s="37">
        <v>0</v>
      </c>
      <c r="BC75" s="37">
        <v>0</v>
      </c>
      <c r="BD75" s="37">
        <v>0</v>
      </c>
      <c r="BE75" s="37">
        <v>0</v>
      </c>
      <c r="BF75" s="37">
        <v>0</v>
      </c>
      <c r="BG75" s="37">
        <v>0</v>
      </c>
      <c r="BH75" s="37">
        <v>0</v>
      </c>
      <c r="BI75" s="37">
        <v>0</v>
      </c>
      <c r="BJ75" s="37">
        <v>0</v>
      </c>
      <c r="BK75" s="37">
        <v>0</v>
      </c>
      <c r="BL75" s="37">
        <v>0</v>
      </c>
      <c r="BM75" s="37">
        <v>0</v>
      </c>
      <c r="BN75" s="37">
        <v>0</v>
      </c>
      <c r="BO75" s="37">
        <v>0</v>
      </c>
      <c r="BP75" s="37">
        <v>0</v>
      </c>
      <c r="BQ75" s="37">
        <v>0</v>
      </c>
      <c r="BR75" s="37">
        <v>0</v>
      </c>
      <c r="BS75" s="37">
        <v>0</v>
      </c>
      <c r="BT75" s="37">
        <v>0</v>
      </c>
      <c r="BU75" s="37">
        <v>0</v>
      </c>
      <c r="BV75" s="37">
        <v>0</v>
      </c>
      <c r="BW75" s="37">
        <v>0</v>
      </c>
      <c r="BX75" s="37">
        <v>0</v>
      </c>
      <c r="BY75" s="37">
        <v>0</v>
      </c>
      <c r="BZ75" s="37">
        <v>0</v>
      </c>
      <c r="CA75" s="37">
        <v>0</v>
      </c>
      <c r="CB75" s="37">
        <v>0</v>
      </c>
      <c r="CC75" s="37">
        <v>0</v>
      </c>
      <c r="CD75" s="37">
        <v>0</v>
      </c>
      <c r="CE75" s="37">
        <v>0</v>
      </c>
      <c r="CF75" s="37">
        <v>0</v>
      </c>
      <c r="CG75" s="37">
        <v>0</v>
      </c>
      <c r="CH75" s="37">
        <v>0</v>
      </c>
      <c r="CI75" s="37">
        <v>0</v>
      </c>
      <c r="CJ75" s="37">
        <v>0</v>
      </c>
      <c r="CK75" s="37">
        <v>0</v>
      </c>
      <c r="CL75" s="37">
        <v>0</v>
      </c>
      <c r="CM75" s="37">
        <v>0</v>
      </c>
      <c r="CN75" s="37">
        <v>0</v>
      </c>
      <c r="CO75" s="37">
        <v>0</v>
      </c>
      <c r="CP75" s="37">
        <v>0</v>
      </c>
      <c r="CQ75" s="37">
        <v>0</v>
      </c>
      <c r="CR75" s="37">
        <v>0</v>
      </c>
      <c r="CS75" s="37">
        <v>0</v>
      </c>
      <c r="CT75" s="37">
        <v>0</v>
      </c>
      <c r="CU75" s="37">
        <v>0</v>
      </c>
      <c r="CV75" s="37">
        <v>0</v>
      </c>
      <c r="CW75" s="37">
        <v>0</v>
      </c>
      <c r="CX75" s="37">
        <v>0</v>
      </c>
      <c r="CY75" s="37">
        <v>0</v>
      </c>
      <c r="CZ75" s="37">
        <v>0</v>
      </c>
      <c r="DA75" s="37">
        <v>0</v>
      </c>
      <c r="DB75" s="37">
        <v>0</v>
      </c>
      <c r="DC75" s="37">
        <v>0</v>
      </c>
      <c r="DE75" s="45">
        <f t="shared" si="39"/>
        <v>0</v>
      </c>
      <c r="DF75" s="45">
        <f t="shared" si="17"/>
        <v>0</v>
      </c>
      <c r="DG75">
        <f t="shared" si="38"/>
        <v>21</v>
      </c>
      <c r="DH75">
        <v>0</v>
      </c>
    </row>
    <row r="76" spans="1:112" ht="14.4">
      <c r="A76" s="123">
        <v>64</v>
      </c>
      <c r="B76" s="5" t="str">
        <f>$B$67&amp;"9."</f>
        <v>E.3.9.</v>
      </c>
      <c r="C76" s="17" t="s">
        <v>154</v>
      </c>
      <c r="D76" s="5"/>
      <c r="E76" s="191">
        <v>0.21</v>
      </c>
      <c r="F76" s="34">
        <f>H76+NPV(FD,I76:INDEX(I76:DC76,PAL))</f>
        <v>0</v>
      </c>
      <c r="G76" s="34">
        <f>SUMIF($H$5:$DC$5,"&lt;="&amp;PAL,$H76:$DC76)</f>
        <v>0</v>
      </c>
      <c r="H76" s="164">
        <v>0</v>
      </c>
      <c r="I76" s="164">
        <v>0</v>
      </c>
      <c r="J76" s="164">
        <v>0</v>
      </c>
      <c r="K76" s="164">
        <v>0</v>
      </c>
      <c r="L76" s="164">
        <v>0</v>
      </c>
      <c r="M76" s="164">
        <v>0</v>
      </c>
      <c r="N76" s="164">
        <v>0</v>
      </c>
      <c r="O76" s="164">
        <v>0</v>
      </c>
      <c r="P76" s="164">
        <v>0</v>
      </c>
      <c r="Q76" s="164">
        <v>0</v>
      </c>
      <c r="R76" s="164">
        <v>0</v>
      </c>
      <c r="S76" s="165">
        <v>0</v>
      </c>
      <c r="T76" s="165">
        <v>0</v>
      </c>
      <c r="U76" s="165">
        <v>0</v>
      </c>
      <c r="V76" s="165">
        <v>0</v>
      </c>
      <c r="W76" s="165">
        <v>0</v>
      </c>
      <c r="X76" s="165">
        <v>0</v>
      </c>
      <c r="Y76" s="165">
        <v>0</v>
      </c>
      <c r="Z76" s="165">
        <v>0</v>
      </c>
      <c r="AA76" s="165">
        <v>0</v>
      </c>
      <c r="AB76" s="165">
        <v>0</v>
      </c>
      <c r="AC76" s="165">
        <v>0</v>
      </c>
      <c r="AD76" s="165">
        <v>0</v>
      </c>
      <c r="AE76" s="165">
        <v>0</v>
      </c>
      <c r="AF76" s="165">
        <v>0</v>
      </c>
      <c r="AG76" s="165">
        <v>0</v>
      </c>
      <c r="AH76" s="165">
        <v>0</v>
      </c>
      <c r="AI76" s="165">
        <v>0</v>
      </c>
      <c r="AJ76" s="165">
        <v>0</v>
      </c>
      <c r="AK76" s="165">
        <v>0</v>
      </c>
      <c r="AL76" s="165">
        <v>0</v>
      </c>
      <c r="AM76" s="165">
        <v>0</v>
      </c>
      <c r="AN76" s="165">
        <v>0</v>
      </c>
      <c r="AO76" s="165">
        <v>0</v>
      </c>
      <c r="AP76" s="165">
        <v>0</v>
      </c>
      <c r="AQ76" s="165">
        <v>0</v>
      </c>
      <c r="AR76" s="165">
        <v>0</v>
      </c>
      <c r="AS76" s="165">
        <v>0</v>
      </c>
      <c r="AT76" s="165">
        <v>0</v>
      </c>
      <c r="AU76" s="165">
        <v>0</v>
      </c>
      <c r="AV76" s="165">
        <v>0</v>
      </c>
      <c r="AW76" s="165">
        <v>0</v>
      </c>
      <c r="AX76" s="165">
        <v>0</v>
      </c>
      <c r="AY76" s="165">
        <v>0</v>
      </c>
      <c r="AZ76" s="165">
        <v>0</v>
      </c>
      <c r="BA76" s="165">
        <v>0</v>
      </c>
      <c r="BB76" s="165">
        <v>0</v>
      </c>
      <c r="BC76" s="165">
        <v>0</v>
      </c>
      <c r="BD76" s="165">
        <v>0</v>
      </c>
      <c r="BE76" s="165">
        <v>0</v>
      </c>
      <c r="BF76" s="165">
        <v>0</v>
      </c>
      <c r="BG76" s="165">
        <v>0</v>
      </c>
      <c r="BH76" s="165">
        <v>0</v>
      </c>
      <c r="BI76" s="165">
        <v>0</v>
      </c>
      <c r="BJ76" s="165">
        <v>0</v>
      </c>
      <c r="BK76" s="165">
        <v>0</v>
      </c>
      <c r="BL76" s="165">
        <v>0</v>
      </c>
      <c r="BM76" s="165">
        <v>0</v>
      </c>
      <c r="BN76" s="165">
        <v>0</v>
      </c>
      <c r="BO76" s="165">
        <v>0</v>
      </c>
      <c r="BP76" s="165">
        <v>0</v>
      </c>
      <c r="BQ76" s="165">
        <v>0</v>
      </c>
      <c r="BR76" s="165">
        <v>0</v>
      </c>
      <c r="BS76" s="165">
        <v>0</v>
      </c>
      <c r="BT76" s="165">
        <v>0</v>
      </c>
      <c r="BU76" s="165">
        <v>0</v>
      </c>
      <c r="BV76" s="165">
        <v>0</v>
      </c>
      <c r="BW76" s="165">
        <v>0</v>
      </c>
      <c r="BX76" s="165">
        <v>0</v>
      </c>
      <c r="BY76" s="165">
        <v>0</v>
      </c>
      <c r="BZ76" s="165">
        <v>0</v>
      </c>
      <c r="CA76" s="165">
        <v>0</v>
      </c>
      <c r="CB76" s="165">
        <v>0</v>
      </c>
      <c r="CC76" s="165">
        <v>0</v>
      </c>
      <c r="CD76" s="165">
        <v>0</v>
      </c>
      <c r="CE76" s="165">
        <v>0</v>
      </c>
      <c r="CF76" s="165">
        <v>0</v>
      </c>
      <c r="CG76" s="165">
        <v>0</v>
      </c>
      <c r="CH76" s="165">
        <v>0</v>
      </c>
      <c r="CI76" s="165">
        <v>0</v>
      </c>
      <c r="CJ76" s="165">
        <v>0</v>
      </c>
      <c r="CK76" s="165">
        <v>0</v>
      </c>
      <c r="CL76" s="165">
        <v>0</v>
      </c>
      <c r="CM76" s="165">
        <v>0</v>
      </c>
      <c r="CN76" s="165">
        <v>0</v>
      </c>
      <c r="CO76" s="165">
        <v>0</v>
      </c>
      <c r="CP76" s="165">
        <v>0</v>
      </c>
      <c r="CQ76" s="165">
        <v>0</v>
      </c>
      <c r="CR76" s="165">
        <v>0</v>
      </c>
      <c r="CS76" s="165">
        <v>0</v>
      </c>
      <c r="CT76" s="165">
        <v>0</v>
      </c>
      <c r="CU76" s="165">
        <v>0</v>
      </c>
      <c r="CV76" s="165">
        <v>0</v>
      </c>
      <c r="CW76" s="165">
        <v>0</v>
      </c>
      <c r="CX76" s="165">
        <v>0</v>
      </c>
      <c r="CY76" s="165">
        <v>0</v>
      </c>
      <c r="CZ76" s="165">
        <v>0</v>
      </c>
      <c r="DA76" s="165">
        <v>0</v>
      </c>
      <c r="DB76" s="165">
        <v>0</v>
      </c>
      <c r="DC76" s="165">
        <v>0</v>
      </c>
      <c r="DE76" s="45">
        <f t="shared" si="39"/>
        <v>0</v>
      </c>
      <c r="DF76" s="45">
        <f t="shared" si="17"/>
        <v>0</v>
      </c>
      <c r="DG76">
        <f t="shared" si="38"/>
        <v>21</v>
      </c>
      <c r="DH76">
        <v>0</v>
      </c>
    </row>
    <row r="77" spans="1:112" ht="14.4">
      <c r="A77" s="123">
        <v>65</v>
      </c>
      <c r="B77" s="5" t="str">
        <f>$B$67&amp;"L."</f>
        <v>E.3.L.</v>
      </c>
      <c r="C77" s="17" t="s">
        <v>15</v>
      </c>
      <c r="D77" s="5"/>
      <c r="E77" s="191">
        <v>0.21</v>
      </c>
      <c r="F77" s="34">
        <f>H77+NPV(FD,I77:INDEX(I77:DC77,PAL))</f>
        <v>0</v>
      </c>
      <c r="G77" s="34">
        <f>SUMIF($H$5:$DC$5,"&lt;="&amp;PAL,$H77:$DC77)</f>
        <v>0</v>
      </c>
      <c r="H77" s="164">
        <v>0</v>
      </c>
      <c r="I77" s="164">
        <v>0</v>
      </c>
      <c r="J77" s="164">
        <v>0</v>
      </c>
      <c r="K77" s="164">
        <v>0</v>
      </c>
      <c r="L77" s="164">
        <v>0</v>
      </c>
      <c r="M77" s="164">
        <v>0</v>
      </c>
      <c r="N77" s="164">
        <v>0</v>
      </c>
      <c r="O77" s="164">
        <v>0</v>
      </c>
      <c r="P77" s="164">
        <v>0</v>
      </c>
      <c r="Q77" s="164">
        <v>0</v>
      </c>
      <c r="R77" s="164">
        <v>0</v>
      </c>
      <c r="S77" s="164">
        <v>0</v>
      </c>
      <c r="T77" s="164">
        <v>0</v>
      </c>
      <c r="U77" s="164">
        <v>0</v>
      </c>
      <c r="V77" s="164">
        <v>0</v>
      </c>
      <c r="W77" s="164">
        <v>0</v>
      </c>
      <c r="X77" s="164">
        <v>0</v>
      </c>
      <c r="Y77" s="164">
        <v>0</v>
      </c>
      <c r="Z77" s="164">
        <v>0</v>
      </c>
      <c r="AA77" s="164">
        <v>0</v>
      </c>
      <c r="AB77" s="164">
        <v>0</v>
      </c>
      <c r="AC77" s="164">
        <v>0</v>
      </c>
      <c r="AD77" s="164">
        <v>0</v>
      </c>
      <c r="AE77" s="164">
        <v>0</v>
      </c>
      <c r="AF77" s="164">
        <v>0</v>
      </c>
      <c r="AG77" s="164">
        <v>0</v>
      </c>
      <c r="AH77" s="164">
        <v>0</v>
      </c>
      <c r="AI77" s="164">
        <v>0</v>
      </c>
      <c r="AJ77" s="164">
        <v>0</v>
      </c>
      <c r="AK77" s="164">
        <v>0</v>
      </c>
      <c r="AL77" s="164">
        <v>0</v>
      </c>
      <c r="AM77" s="164">
        <v>0</v>
      </c>
      <c r="AN77" s="164">
        <v>0</v>
      </c>
      <c r="AO77" s="164">
        <v>0</v>
      </c>
      <c r="AP77" s="164">
        <v>0</v>
      </c>
      <c r="AQ77" s="165">
        <v>0</v>
      </c>
      <c r="AR77" s="164">
        <v>0</v>
      </c>
      <c r="AS77" s="164">
        <v>0</v>
      </c>
      <c r="AT77" s="164">
        <v>0</v>
      </c>
      <c r="AU77" s="164">
        <v>0</v>
      </c>
      <c r="AV77" s="164">
        <v>0</v>
      </c>
      <c r="AW77" s="164">
        <v>0</v>
      </c>
      <c r="AX77" s="164">
        <v>0</v>
      </c>
      <c r="AY77" s="164">
        <v>0</v>
      </c>
      <c r="AZ77" s="164">
        <v>0</v>
      </c>
      <c r="BA77" s="164">
        <v>0</v>
      </c>
      <c r="BB77" s="164">
        <v>0</v>
      </c>
      <c r="BC77" s="164">
        <v>0</v>
      </c>
      <c r="BD77" s="164">
        <v>0</v>
      </c>
      <c r="BE77" s="164">
        <v>0</v>
      </c>
      <c r="BF77" s="164">
        <v>0</v>
      </c>
      <c r="BG77" s="164">
        <v>0</v>
      </c>
      <c r="BH77" s="164">
        <v>0</v>
      </c>
      <c r="BI77" s="164">
        <v>0</v>
      </c>
      <c r="BJ77" s="164">
        <v>0</v>
      </c>
      <c r="BK77" s="164">
        <v>0</v>
      </c>
      <c r="BL77" s="164">
        <v>0</v>
      </c>
      <c r="BM77" s="164">
        <v>0</v>
      </c>
      <c r="BN77" s="164">
        <v>0</v>
      </c>
      <c r="BO77" s="164">
        <v>0</v>
      </c>
      <c r="BP77" s="164">
        <v>0</v>
      </c>
      <c r="BQ77" s="164">
        <v>0</v>
      </c>
      <c r="BR77" s="164">
        <v>0</v>
      </c>
      <c r="BS77" s="164">
        <v>0</v>
      </c>
      <c r="BT77" s="164">
        <v>0</v>
      </c>
      <c r="BU77" s="164">
        <v>0</v>
      </c>
      <c r="BV77" s="164">
        <v>0</v>
      </c>
      <c r="BW77" s="164">
        <v>0</v>
      </c>
      <c r="BX77" s="164">
        <v>0</v>
      </c>
      <c r="BY77" s="164">
        <v>0</v>
      </c>
      <c r="BZ77" s="164">
        <v>0</v>
      </c>
      <c r="CA77" s="164">
        <v>0</v>
      </c>
      <c r="CB77" s="164">
        <v>0</v>
      </c>
      <c r="CC77" s="164">
        <v>0</v>
      </c>
      <c r="CD77" s="164">
        <v>0</v>
      </c>
      <c r="CE77" s="164">
        <v>0</v>
      </c>
      <c r="CF77" s="164">
        <v>0</v>
      </c>
      <c r="CG77" s="164">
        <v>0</v>
      </c>
      <c r="CH77" s="164">
        <v>0</v>
      </c>
      <c r="CI77" s="164">
        <v>0</v>
      </c>
      <c r="CJ77" s="164">
        <v>0</v>
      </c>
      <c r="CK77" s="164">
        <v>0</v>
      </c>
      <c r="CL77" s="164">
        <v>0</v>
      </c>
      <c r="CM77" s="164">
        <v>0</v>
      </c>
      <c r="CN77" s="164">
        <v>0</v>
      </c>
      <c r="CO77" s="164">
        <v>0</v>
      </c>
      <c r="CP77" s="164">
        <v>0</v>
      </c>
      <c r="CQ77" s="164">
        <v>0</v>
      </c>
      <c r="CR77" s="164">
        <v>0</v>
      </c>
      <c r="CS77" s="164">
        <v>0</v>
      </c>
      <c r="CT77" s="164">
        <v>0</v>
      </c>
      <c r="CU77" s="164">
        <v>0</v>
      </c>
      <c r="CV77" s="164">
        <v>0</v>
      </c>
      <c r="CW77" s="164">
        <v>0</v>
      </c>
      <c r="CX77" s="164">
        <v>0</v>
      </c>
      <c r="CY77" s="164">
        <v>0</v>
      </c>
      <c r="CZ77" s="164">
        <v>0</v>
      </c>
      <c r="DA77" s="164">
        <v>0</v>
      </c>
      <c r="DB77" s="164">
        <v>0</v>
      </c>
      <c r="DC77" s="165">
        <v>0</v>
      </c>
      <c r="DE77" s="45">
        <f t="shared" si="39"/>
        <v>0</v>
      </c>
      <c r="DF77" s="45">
        <f t="shared" ref="DF77:DF129" si="40">COUNTIF($H77:$DC77,"&lt;&gt;0")</f>
        <v>0</v>
      </c>
      <c r="DG77">
        <f t="shared" si="38"/>
        <v>21</v>
      </c>
      <c r="DH77">
        <f>DG77/(100+DG77)</f>
        <v>0.17355371900826447</v>
      </c>
    </row>
    <row r="78" spans="1:112" ht="14.4">
      <c r="A78" s="123">
        <v>66</v>
      </c>
      <c r="B78" s="38" t="s">
        <v>24</v>
      </c>
      <c r="C78" s="161" t="s">
        <v>431</v>
      </c>
      <c r="D78" s="4"/>
      <c r="E78" s="4"/>
      <c r="F78" s="34">
        <f>SUM(F79:F87)</f>
        <v>0</v>
      </c>
      <c r="G78" s="34">
        <f>SUMIF($H$5:$DC$5,"&lt;="&amp;PAL,$H78:$DC78)</f>
        <v>0</v>
      </c>
      <c r="H78" s="11">
        <f>SUM(H79:H86)+H87</f>
        <v>0</v>
      </c>
      <c r="I78" s="11">
        <f t="shared" ref="I78:AK78" si="41">SUM(I79:I86)+I87</f>
        <v>0</v>
      </c>
      <c r="J78" s="11">
        <f t="shared" si="41"/>
        <v>0</v>
      </c>
      <c r="K78" s="11">
        <f t="shared" si="41"/>
        <v>0</v>
      </c>
      <c r="L78" s="11">
        <f t="shared" si="41"/>
        <v>0</v>
      </c>
      <c r="M78" s="11">
        <f t="shared" si="41"/>
        <v>0</v>
      </c>
      <c r="N78" s="11">
        <f t="shared" si="41"/>
        <v>0</v>
      </c>
      <c r="O78" s="11">
        <f t="shared" si="41"/>
        <v>0</v>
      </c>
      <c r="P78" s="11">
        <f t="shared" si="41"/>
        <v>0</v>
      </c>
      <c r="Q78" s="11">
        <f t="shared" si="41"/>
        <v>0</v>
      </c>
      <c r="R78" s="11">
        <f t="shared" si="41"/>
        <v>0</v>
      </c>
      <c r="S78" s="11">
        <f t="shared" si="41"/>
        <v>0</v>
      </c>
      <c r="T78" s="11">
        <f t="shared" si="41"/>
        <v>0</v>
      </c>
      <c r="U78" s="11">
        <f t="shared" si="41"/>
        <v>0</v>
      </c>
      <c r="V78" s="11">
        <f t="shared" si="41"/>
        <v>0</v>
      </c>
      <c r="W78" s="11">
        <f t="shared" si="41"/>
        <v>0</v>
      </c>
      <c r="X78" s="11">
        <f t="shared" si="41"/>
        <v>0</v>
      </c>
      <c r="Y78" s="11">
        <f t="shared" si="41"/>
        <v>0</v>
      </c>
      <c r="Z78" s="11">
        <f t="shared" si="41"/>
        <v>0</v>
      </c>
      <c r="AA78" s="11">
        <f t="shared" si="41"/>
        <v>0</v>
      </c>
      <c r="AB78" s="11">
        <f t="shared" si="41"/>
        <v>0</v>
      </c>
      <c r="AC78" s="11">
        <f t="shared" si="41"/>
        <v>0</v>
      </c>
      <c r="AD78" s="11">
        <f t="shared" si="41"/>
        <v>0</v>
      </c>
      <c r="AE78" s="11">
        <f t="shared" si="41"/>
        <v>0</v>
      </c>
      <c r="AF78" s="11">
        <f t="shared" si="41"/>
        <v>0</v>
      </c>
      <c r="AG78" s="11">
        <f t="shared" si="41"/>
        <v>0</v>
      </c>
      <c r="AH78" s="11">
        <f t="shared" si="41"/>
        <v>0</v>
      </c>
      <c r="AI78" s="11">
        <f t="shared" si="41"/>
        <v>0</v>
      </c>
      <c r="AJ78" s="11">
        <f t="shared" si="41"/>
        <v>0</v>
      </c>
      <c r="AK78" s="11">
        <f t="shared" si="41"/>
        <v>0</v>
      </c>
      <c r="AL78" s="11">
        <f>SUM(AL79:AL86)+AL87</f>
        <v>0</v>
      </c>
      <c r="AM78" s="11">
        <f t="shared" ref="AM78:CX78" si="42">SUM(AM79:AM86)+AM87</f>
        <v>0</v>
      </c>
      <c r="AN78" s="11">
        <f t="shared" si="42"/>
        <v>0</v>
      </c>
      <c r="AO78" s="11">
        <f t="shared" si="42"/>
        <v>0</v>
      </c>
      <c r="AP78" s="11">
        <f t="shared" si="42"/>
        <v>0</v>
      </c>
      <c r="AQ78" s="11">
        <f t="shared" si="42"/>
        <v>0</v>
      </c>
      <c r="AR78" s="11">
        <f t="shared" si="42"/>
        <v>0</v>
      </c>
      <c r="AS78" s="11">
        <f t="shared" si="42"/>
        <v>0</v>
      </c>
      <c r="AT78" s="11">
        <f t="shared" si="42"/>
        <v>0</v>
      </c>
      <c r="AU78" s="11">
        <f t="shared" si="42"/>
        <v>0</v>
      </c>
      <c r="AV78" s="11">
        <f t="shared" si="42"/>
        <v>0</v>
      </c>
      <c r="AW78" s="11">
        <f t="shared" si="42"/>
        <v>0</v>
      </c>
      <c r="AX78" s="11">
        <f t="shared" si="42"/>
        <v>0</v>
      </c>
      <c r="AY78" s="11">
        <f t="shared" si="42"/>
        <v>0</v>
      </c>
      <c r="AZ78" s="11">
        <f t="shared" si="42"/>
        <v>0</v>
      </c>
      <c r="BA78" s="11">
        <f t="shared" si="42"/>
        <v>0</v>
      </c>
      <c r="BB78" s="11">
        <f t="shared" si="42"/>
        <v>0</v>
      </c>
      <c r="BC78" s="11">
        <f t="shared" si="42"/>
        <v>0</v>
      </c>
      <c r="BD78" s="11">
        <f t="shared" si="42"/>
        <v>0</v>
      </c>
      <c r="BE78" s="11">
        <f t="shared" si="42"/>
        <v>0</v>
      </c>
      <c r="BF78" s="11">
        <f t="shared" si="42"/>
        <v>0</v>
      </c>
      <c r="BG78" s="11">
        <f t="shared" si="42"/>
        <v>0</v>
      </c>
      <c r="BH78" s="11">
        <f t="shared" si="42"/>
        <v>0</v>
      </c>
      <c r="BI78" s="11">
        <f t="shared" si="42"/>
        <v>0</v>
      </c>
      <c r="BJ78" s="11">
        <f t="shared" si="42"/>
        <v>0</v>
      </c>
      <c r="BK78" s="11">
        <f t="shared" si="42"/>
        <v>0</v>
      </c>
      <c r="BL78" s="11">
        <f t="shared" si="42"/>
        <v>0</v>
      </c>
      <c r="BM78" s="11">
        <f t="shared" si="42"/>
        <v>0</v>
      </c>
      <c r="BN78" s="11">
        <f t="shared" si="42"/>
        <v>0</v>
      </c>
      <c r="BO78" s="11">
        <f t="shared" si="42"/>
        <v>0</v>
      </c>
      <c r="BP78" s="11">
        <f t="shared" si="42"/>
        <v>0</v>
      </c>
      <c r="BQ78" s="11">
        <f t="shared" si="42"/>
        <v>0</v>
      </c>
      <c r="BR78" s="11">
        <f t="shared" si="42"/>
        <v>0</v>
      </c>
      <c r="BS78" s="11">
        <f t="shared" si="42"/>
        <v>0</v>
      </c>
      <c r="BT78" s="11">
        <f t="shared" si="42"/>
        <v>0</v>
      </c>
      <c r="BU78" s="11">
        <f t="shared" si="42"/>
        <v>0</v>
      </c>
      <c r="BV78" s="11">
        <f t="shared" si="42"/>
        <v>0</v>
      </c>
      <c r="BW78" s="11">
        <f t="shared" si="42"/>
        <v>0</v>
      </c>
      <c r="BX78" s="11">
        <f t="shared" si="42"/>
        <v>0</v>
      </c>
      <c r="BY78" s="11">
        <f t="shared" si="42"/>
        <v>0</v>
      </c>
      <c r="BZ78" s="11">
        <f t="shared" si="42"/>
        <v>0</v>
      </c>
      <c r="CA78" s="11">
        <f t="shared" si="42"/>
        <v>0</v>
      </c>
      <c r="CB78" s="11">
        <f t="shared" si="42"/>
        <v>0</v>
      </c>
      <c r="CC78" s="11">
        <f t="shared" si="42"/>
        <v>0</v>
      </c>
      <c r="CD78" s="11">
        <f t="shared" si="42"/>
        <v>0</v>
      </c>
      <c r="CE78" s="11">
        <f t="shared" si="42"/>
        <v>0</v>
      </c>
      <c r="CF78" s="11">
        <f t="shared" si="42"/>
        <v>0</v>
      </c>
      <c r="CG78" s="11">
        <f t="shared" si="42"/>
        <v>0</v>
      </c>
      <c r="CH78" s="11">
        <f t="shared" si="42"/>
        <v>0</v>
      </c>
      <c r="CI78" s="11">
        <f t="shared" si="42"/>
        <v>0</v>
      </c>
      <c r="CJ78" s="11">
        <f t="shared" si="42"/>
        <v>0</v>
      </c>
      <c r="CK78" s="11">
        <f t="shared" si="42"/>
        <v>0</v>
      </c>
      <c r="CL78" s="11">
        <f t="shared" si="42"/>
        <v>0</v>
      </c>
      <c r="CM78" s="11">
        <f t="shared" si="42"/>
        <v>0</v>
      </c>
      <c r="CN78" s="11">
        <f t="shared" si="42"/>
        <v>0</v>
      </c>
      <c r="CO78" s="11">
        <f t="shared" si="42"/>
        <v>0</v>
      </c>
      <c r="CP78" s="11">
        <f t="shared" si="42"/>
        <v>0</v>
      </c>
      <c r="CQ78" s="11">
        <f t="shared" si="42"/>
        <v>0</v>
      </c>
      <c r="CR78" s="11">
        <f t="shared" si="42"/>
        <v>0</v>
      </c>
      <c r="CS78" s="11">
        <f t="shared" si="42"/>
        <v>0</v>
      </c>
      <c r="CT78" s="11">
        <f t="shared" si="42"/>
        <v>0</v>
      </c>
      <c r="CU78" s="11">
        <f t="shared" si="42"/>
        <v>0</v>
      </c>
      <c r="CV78" s="11">
        <f t="shared" si="42"/>
        <v>0</v>
      </c>
      <c r="CW78" s="11">
        <f t="shared" si="42"/>
        <v>0</v>
      </c>
      <c r="CX78" s="11">
        <f t="shared" si="42"/>
        <v>0</v>
      </c>
      <c r="CY78" s="11">
        <f>SUM(CY79:CY86)+CY87</f>
        <v>0</v>
      </c>
      <c r="CZ78" s="11">
        <f>SUM(CZ79:CZ86)+CZ87</f>
        <v>0</v>
      </c>
      <c r="DA78" s="11">
        <f>SUM(DA79:DA86)+DA87</f>
        <v>0</v>
      </c>
      <c r="DB78" s="11">
        <f>SUM(DB79:DB86)+DB87</f>
        <v>0</v>
      </c>
      <c r="DC78" s="11">
        <f>SUM(DC79:DC86)+DC87</f>
        <v>0</v>
      </c>
      <c r="DF78" s="45">
        <f t="shared" si="40"/>
        <v>0</v>
      </c>
    </row>
    <row r="79" spans="1:112" ht="15" customHeight="1">
      <c r="A79" s="123">
        <v>67</v>
      </c>
      <c r="B79" s="5" t="str">
        <f>$B$78&amp;"1."</f>
        <v>F.1.</v>
      </c>
      <c r="C79" s="163" t="s">
        <v>41</v>
      </c>
      <c r="D79" s="6"/>
      <c r="E79" s="191">
        <v>0.21</v>
      </c>
      <c r="F79" s="34">
        <f>H79+NPV(FD,I79:INDEX(I79:DC79,PAL))</f>
        <v>0</v>
      </c>
      <c r="G79" s="34">
        <f>SUMIF($H$5:$DC$5,"&lt;="&amp;PAL,$H79:$DC79)</f>
        <v>0</v>
      </c>
      <c r="H79" s="37">
        <v>0</v>
      </c>
      <c r="I79" s="37">
        <v>0</v>
      </c>
      <c r="J79" s="37">
        <v>0</v>
      </c>
      <c r="K79" s="37">
        <v>0</v>
      </c>
      <c r="L79" s="37">
        <v>0</v>
      </c>
      <c r="M79" s="37">
        <v>0</v>
      </c>
      <c r="N79" s="37">
        <v>0</v>
      </c>
      <c r="O79" s="37">
        <v>0</v>
      </c>
      <c r="P79" s="37">
        <v>0</v>
      </c>
      <c r="Q79" s="37">
        <v>0</v>
      </c>
      <c r="R79" s="37">
        <v>0</v>
      </c>
      <c r="S79" s="37">
        <v>0</v>
      </c>
      <c r="T79" s="37">
        <v>0</v>
      </c>
      <c r="U79" s="37">
        <v>0</v>
      </c>
      <c r="V79" s="37">
        <v>0</v>
      </c>
      <c r="W79" s="37">
        <v>0</v>
      </c>
      <c r="X79" s="37">
        <v>0</v>
      </c>
      <c r="Y79" s="37">
        <v>0</v>
      </c>
      <c r="Z79" s="37">
        <v>0</v>
      </c>
      <c r="AA79" s="37">
        <v>0</v>
      </c>
      <c r="AB79" s="37">
        <v>0</v>
      </c>
      <c r="AC79" s="37">
        <v>0</v>
      </c>
      <c r="AD79" s="37">
        <v>0</v>
      </c>
      <c r="AE79" s="37">
        <v>0</v>
      </c>
      <c r="AF79" s="37">
        <v>0</v>
      </c>
      <c r="AG79" s="37">
        <v>0</v>
      </c>
      <c r="AH79" s="37">
        <v>0</v>
      </c>
      <c r="AI79" s="37">
        <v>0</v>
      </c>
      <c r="AJ79" s="37">
        <v>0</v>
      </c>
      <c r="AK79" s="37">
        <v>0</v>
      </c>
      <c r="AL79" s="37">
        <v>0</v>
      </c>
      <c r="AM79" s="37">
        <v>0</v>
      </c>
      <c r="AN79" s="37">
        <v>0</v>
      </c>
      <c r="AO79" s="37">
        <v>0</v>
      </c>
      <c r="AP79" s="37">
        <v>0</v>
      </c>
      <c r="AQ79" s="37">
        <v>0</v>
      </c>
      <c r="AR79" s="37">
        <v>0</v>
      </c>
      <c r="AS79" s="37">
        <v>0</v>
      </c>
      <c r="AT79" s="37">
        <v>0</v>
      </c>
      <c r="AU79" s="37">
        <v>0</v>
      </c>
      <c r="AV79" s="37">
        <v>0</v>
      </c>
      <c r="AW79" s="37">
        <v>0</v>
      </c>
      <c r="AX79" s="37">
        <v>0</v>
      </c>
      <c r="AY79" s="37">
        <v>0</v>
      </c>
      <c r="AZ79" s="37">
        <v>0</v>
      </c>
      <c r="BA79" s="37">
        <v>0</v>
      </c>
      <c r="BB79" s="37">
        <v>0</v>
      </c>
      <c r="BC79" s="37">
        <v>0</v>
      </c>
      <c r="BD79" s="37">
        <v>0</v>
      </c>
      <c r="BE79" s="37">
        <v>0</v>
      </c>
      <c r="BF79" s="37">
        <v>0</v>
      </c>
      <c r="BG79" s="37">
        <v>0</v>
      </c>
      <c r="BH79" s="37">
        <v>0</v>
      </c>
      <c r="BI79" s="37">
        <v>0</v>
      </c>
      <c r="BJ79" s="37">
        <v>0</v>
      </c>
      <c r="BK79" s="37">
        <v>0</v>
      </c>
      <c r="BL79" s="37">
        <v>0</v>
      </c>
      <c r="BM79" s="37">
        <v>0</v>
      </c>
      <c r="BN79" s="37">
        <v>0</v>
      </c>
      <c r="BO79" s="37">
        <v>0</v>
      </c>
      <c r="BP79" s="37">
        <v>0</v>
      </c>
      <c r="BQ79" s="37">
        <v>0</v>
      </c>
      <c r="BR79" s="37">
        <v>0</v>
      </c>
      <c r="BS79" s="37">
        <v>0</v>
      </c>
      <c r="BT79" s="37">
        <v>0</v>
      </c>
      <c r="BU79" s="37">
        <v>0</v>
      </c>
      <c r="BV79" s="37">
        <v>0</v>
      </c>
      <c r="BW79" s="37">
        <v>0</v>
      </c>
      <c r="BX79" s="37">
        <v>0</v>
      </c>
      <c r="BY79" s="37">
        <v>0</v>
      </c>
      <c r="BZ79" s="37">
        <v>0</v>
      </c>
      <c r="CA79" s="37">
        <v>0</v>
      </c>
      <c r="CB79" s="37">
        <v>0</v>
      </c>
      <c r="CC79" s="37">
        <v>0</v>
      </c>
      <c r="CD79" s="37">
        <v>0</v>
      </c>
      <c r="CE79" s="37">
        <v>0</v>
      </c>
      <c r="CF79" s="37">
        <v>0</v>
      </c>
      <c r="CG79" s="37">
        <v>0</v>
      </c>
      <c r="CH79" s="37">
        <v>0</v>
      </c>
      <c r="CI79" s="37">
        <v>0</v>
      </c>
      <c r="CJ79" s="37">
        <v>0</v>
      </c>
      <c r="CK79" s="37">
        <v>0</v>
      </c>
      <c r="CL79" s="37">
        <v>0</v>
      </c>
      <c r="CM79" s="37">
        <v>0</v>
      </c>
      <c r="CN79" s="37">
        <v>0</v>
      </c>
      <c r="CO79" s="37">
        <v>0</v>
      </c>
      <c r="CP79" s="37">
        <v>0</v>
      </c>
      <c r="CQ79" s="37">
        <v>0</v>
      </c>
      <c r="CR79" s="37">
        <v>0</v>
      </c>
      <c r="CS79" s="37">
        <v>0</v>
      </c>
      <c r="CT79" s="37">
        <v>0</v>
      </c>
      <c r="CU79" s="37">
        <v>0</v>
      </c>
      <c r="CV79" s="37">
        <v>0</v>
      </c>
      <c r="CW79" s="37">
        <v>0</v>
      </c>
      <c r="CX79" s="37">
        <v>0</v>
      </c>
      <c r="CY79" s="37">
        <v>0</v>
      </c>
      <c r="CZ79" s="37">
        <v>0</v>
      </c>
      <c r="DA79" s="37">
        <v>0</v>
      </c>
      <c r="DB79" s="37">
        <v>0</v>
      </c>
      <c r="DC79" s="37">
        <v>0</v>
      </c>
      <c r="DE79" s="45">
        <f>COUNTBLANK(H79:DC79)</f>
        <v>0</v>
      </c>
      <c r="DF79" s="45">
        <f t="shared" si="40"/>
        <v>0</v>
      </c>
      <c r="DG79">
        <f t="shared" ref="DG79:DG88" si="43">IF(ISNUMBER(E79),E79*100,0)</f>
        <v>21</v>
      </c>
      <c r="DH79">
        <v>0</v>
      </c>
    </row>
    <row r="80" spans="1:112" ht="15" customHeight="1">
      <c r="A80" s="123">
        <v>68</v>
      </c>
      <c r="B80" s="5" t="str">
        <f>$B$78&amp;"2."</f>
        <v>F.2.</v>
      </c>
      <c r="C80" s="163" t="s">
        <v>41</v>
      </c>
      <c r="D80" s="6"/>
      <c r="E80" s="191">
        <v>0.21</v>
      </c>
      <c r="F80" s="34">
        <f>H80+NPV(FD,I80:INDEX(I80:DC80,PAL))</f>
        <v>0</v>
      </c>
      <c r="G80" s="34">
        <f>SUMIF($H$5:$DC$5,"&lt;="&amp;PAL,$H80:$DC80)</f>
        <v>0</v>
      </c>
      <c r="H80" s="37">
        <v>0</v>
      </c>
      <c r="I80" s="37">
        <v>0</v>
      </c>
      <c r="J80" s="37">
        <v>0</v>
      </c>
      <c r="K80" s="37">
        <v>0</v>
      </c>
      <c r="L80" s="37">
        <v>0</v>
      </c>
      <c r="M80" s="37">
        <v>0</v>
      </c>
      <c r="N80" s="37">
        <v>0</v>
      </c>
      <c r="O80" s="37">
        <v>0</v>
      </c>
      <c r="P80" s="37">
        <v>0</v>
      </c>
      <c r="Q80" s="37">
        <v>0</v>
      </c>
      <c r="R80" s="37">
        <v>0</v>
      </c>
      <c r="S80" s="37">
        <v>0</v>
      </c>
      <c r="T80" s="37">
        <v>0</v>
      </c>
      <c r="U80" s="37">
        <v>0</v>
      </c>
      <c r="V80" s="37">
        <v>0</v>
      </c>
      <c r="W80" s="37">
        <v>0</v>
      </c>
      <c r="X80" s="37">
        <v>0</v>
      </c>
      <c r="Y80" s="37">
        <v>0</v>
      </c>
      <c r="Z80" s="37">
        <v>0</v>
      </c>
      <c r="AA80" s="37">
        <v>0</v>
      </c>
      <c r="AB80" s="37">
        <v>0</v>
      </c>
      <c r="AC80" s="37">
        <v>0</v>
      </c>
      <c r="AD80" s="37">
        <v>0</v>
      </c>
      <c r="AE80" s="37">
        <v>0</v>
      </c>
      <c r="AF80" s="37">
        <v>0</v>
      </c>
      <c r="AG80" s="37">
        <v>0</v>
      </c>
      <c r="AH80" s="37">
        <v>0</v>
      </c>
      <c r="AI80" s="37">
        <v>0</v>
      </c>
      <c r="AJ80" s="37">
        <v>0</v>
      </c>
      <c r="AK80" s="37">
        <v>0</v>
      </c>
      <c r="AL80" s="37">
        <v>0</v>
      </c>
      <c r="AM80" s="37">
        <v>0</v>
      </c>
      <c r="AN80" s="37">
        <v>0</v>
      </c>
      <c r="AO80" s="37">
        <v>0</v>
      </c>
      <c r="AP80" s="37">
        <v>0</v>
      </c>
      <c r="AQ80" s="37">
        <v>0</v>
      </c>
      <c r="AR80" s="37">
        <v>0</v>
      </c>
      <c r="AS80" s="37">
        <v>0</v>
      </c>
      <c r="AT80" s="37">
        <v>0</v>
      </c>
      <c r="AU80" s="37">
        <v>0</v>
      </c>
      <c r="AV80" s="37">
        <v>0</v>
      </c>
      <c r="AW80" s="37">
        <v>0</v>
      </c>
      <c r="AX80" s="37">
        <v>0</v>
      </c>
      <c r="AY80" s="37">
        <v>0</v>
      </c>
      <c r="AZ80" s="37">
        <v>0</v>
      </c>
      <c r="BA80" s="37">
        <v>0</v>
      </c>
      <c r="BB80" s="37">
        <v>0</v>
      </c>
      <c r="BC80" s="37">
        <v>0</v>
      </c>
      <c r="BD80" s="37">
        <v>0</v>
      </c>
      <c r="BE80" s="37">
        <v>0</v>
      </c>
      <c r="BF80" s="37">
        <v>0</v>
      </c>
      <c r="BG80" s="37">
        <v>0</v>
      </c>
      <c r="BH80" s="37">
        <v>0</v>
      </c>
      <c r="BI80" s="37">
        <v>0</v>
      </c>
      <c r="BJ80" s="37">
        <v>0</v>
      </c>
      <c r="BK80" s="37">
        <v>0</v>
      </c>
      <c r="BL80" s="37">
        <v>0</v>
      </c>
      <c r="BM80" s="37">
        <v>0</v>
      </c>
      <c r="BN80" s="37">
        <v>0</v>
      </c>
      <c r="BO80" s="37">
        <v>0</v>
      </c>
      <c r="BP80" s="37">
        <v>0</v>
      </c>
      <c r="BQ80" s="37">
        <v>0</v>
      </c>
      <c r="BR80" s="37">
        <v>0</v>
      </c>
      <c r="BS80" s="37">
        <v>0</v>
      </c>
      <c r="BT80" s="37">
        <v>0</v>
      </c>
      <c r="BU80" s="37">
        <v>0</v>
      </c>
      <c r="BV80" s="37">
        <v>0</v>
      </c>
      <c r="BW80" s="37">
        <v>0</v>
      </c>
      <c r="BX80" s="37">
        <v>0</v>
      </c>
      <c r="BY80" s="37">
        <v>0</v>
      </c>
      <c r="BZ80" s="37">
        <v>0</v>
      </c>
      <c r="CA80" s="37">
        <v>0</v>
      </c>
      <c r="CB80" s="37">
        <v>0</v>
      </c>
      <c r="CC80" s="37">
        <v>0</v>
      </c>
      <c r="CD80" s="37">
        <v>0</v>
      </c>
      <c r="CE80" s="37">
        <v>0</v>
      </c>
      <c r="CF80" s="37">
        <v>0</v>
      </c>
      <c r="CG80" s="37">
        <v>0</v>
      </c>
      <c r="CH80" s="37">
        <v>0</v>
      </c>
      <c r="CI80" s="37">
        <v>0</v>
      </c>
      <c r="CJ80" s="37">
        <v>0</v>
      </c>
      <c r="CK80" s="37">
        <v>0</v>
      </c>
      <c r="CL80" s="37">
        <v>0</v>
      </c>
      <c r="CM80" s="37">
        <v>0</v>
      </c>
      <c r="CN80" s="37">
        <v>0</v>
      </c>
      <c r="CO80" s="37">
        <v>0</v>
      </c>
      <c r="CP80" s="37">
        <v>0</v>
      </c>
      <c r="CQ80" s="37">
        <v>0</v>
      </c>
      <c r="CR80" s="37">
        <v>0</v>
      </c>
      <c r="CS80" s="37">
        <v>0</v>
      </c>
      <c r="CT80" s="37">
        <v>0</v>
      </c>
      <c r="CU80" s="37">
        <v>0</v>
      </c>
      <c r="CV80" s="37">
        <v>0</v>
      </c>
      <c r="CW80" s="37">
        <v>0</v>
      </c>
      <c r="CX80" s="37">
        <v>0</v>
      </c>
      <c r="CY80" s="37">
        <v>0</v>
      </c>
      <c r="CZ80" s="37">
        <v>0</v>
      </c>
      <c r="DA80" s="37">
        <v>0</v>
      </c>
      <c r="DB80" s="37">
        <v>0</v>
      </c>
      <c r="DC80" s="37">
        <v>0</v>
      </c>
      <c r="DE80" s="45">
        <f t="shared" ref="DE80:DE88" si="44">COUNTBLANK(H80:DC80)</f>
        <v>0</v>
      </c>
      <c r="DF80" s="45">
        <f t="shared" si="40"/>
        <v>0</v>
      </c>
      <c r="DG80">
        <f t="shared" si="43"/>
        <v>21</v>
      </c>
      <c r="DH80">
        <v>0</v>
      </c>
    </row>
    <row r="81" spans="1:112" ht="15" customHeight="1">
      <c r="A81" s="123">
        <v>69</v>
      </c>
      <c r="B81" s="5" t="str">
        <f>$B$78&amp;"3."</f>
        <v>F.3.</v>
      </c>
      <c r="C81" s="163" t="s">
        <v>41</v>
      </c>
      <c r="D81" s="6"/>
      <c r="E81" s="191">
        <v>0.21</v>
      </c>
      <c r="F81" s="34">
        <f>H81+NPV(FD,I81:INDEX(I81:DC81,PAL))</f>
        <v>0</v>
      </c>
      <c r="G81" s="34">
        <f>SUMIF($H$5:$DC$5,"&lt;="&amp;PAL,$H81:$DC81)</f>
        <v>0</v>
      </c>
      <c r="H81" s="37">
        <v>0</v>
      </c>
      <c r="I81" s="37">
        <v>0</v>
      </c>
      <c r="J81" s="37">
        <v>0</v>
      </c>
      <c r="K81" s="37">
        <v>0</v>
      </c>
      <c r="L81" s="37">
        <v>0</v>
      </c>
      <c r="M81" s="37">
        <v>0</v>
      </c>
      <c r="N81" s="37">
        <v>0</v>
      </c>
      <c r="O81" s="37">
        <v>0</v>
      </c>
      <c r="P81" s="37">
        <v>0</v>
      </c>
      <c r="Q81" s="37">
        <v>0</v>
      </c>
      <c r="R81" s="37">
        <v>0</v>
      </c>
      <c r="S81" s="37">
        <v>0</v>
      </c>
      <c r="T81" s="37">
        <v>0</v>
      </c>
      <c r="U81" s="37">
        <v>0</v>
      </c>
      <c r="V81" s="37">
        <v>0</v>
      </c>
      <c r="W81" s="37">
        <v>0</v>
      </c>
      <c r="X81" s="37">
        <v>0</v>
      </c>
      <c r="Y81" s="37">
        <v>0</v>
      </c>
      <c r="Z81" s="37">
        <v>0</v>
      </c>
      <c r="AA81" s="37">
        <v>0</v>
      </c>
      <c r="AB81" s="37">
        <v>0</v>
      </c>
      <c r="AC81" s="37">
        <v>0</v>
      </c>
      <c r="AD81" s="37">
        <v>0</v>
      </c>
      <c r="AE81" s="37">
        <v>0</v>
      </c>
      <c r="AF81" s="37">
        <v>0</v>
      </c>
      <c r="AG81" s="37">
        <v>0</v>
      </c>
      <c r="AH81" s="37">
        <v>0</v>
      </c>
      <c r="AI81" s="37">
        <v>0</v>
      </c>
      <c r="AJ81" s="37">
        <v>0</v>
      </c>
      <c r="AK81" s="37">
        <v>0</v>
      </c>
      <c r="AL81" s="37">
        <v>0</v>
      </c>
      <c r="AM81" s="37">
        <v>0</v>
      </c>
      <c r="AN81" s="37">
        <v>0</v>
      </c>
      <c r="AO81" s="37">
        <v>0</v>
      </c>
      <c r="AP81" s="37">
        <v>0</v>
      </c>
      <c r="AQ81" s="37">
        <v>0</v>
      </c>
      <c r="AR81" s="37">
        <v>0</v>
      </c>
      <c r="AS81" s="37">
        <v>0</v>
      </c>
      <c r="AT81" s="37">
        <v>0</v>
      </c>
      <c r="AU81" s="37">
        <v>0</v>
      </c>
      <c r="AV81" s="37">
        <v>0</v>
      </c>
      <c r="AW81" s="37">
        <v>0</v>
      </c>
      <c r="AX81" s="37">
        <v>0</v>
      </c>
      <c r="AY81" s="37">
        <v>0</v>
      </c>
      <c r="AZ81" s="37">
        <v>0</v>
      </c>
      <c r="BA81" s="37">
        <v>0</v>
      </c>
      <c r="BB81" s="37">
        <v>0</v>
      </c>
      <c r="BC81" s="37">
        <v>0</v>
      </c>
      <c r="BD81" s="37">
        <v>0</v>
      </c>
      <c r="BE81" s="37">
        <v>0</v>
      </c>
      <c r="BF81" s="37">
        <v>0</v>
      </c>
      <c r="BG81" s="37">
        <v>0</v>
      </c>
      <c r="BH81" s="37">
        <v>0</v>
      </c>
      <c r="BI81" s="37">
        <v>0</v>
      </c>
      <c r="BJ81" s="37">
        <v>0</v>
      </c>
      <c r="BK81" s="37">
        <v>0</v>
      </c>
      <c r="BL81" s="37">
        <v>0</v>
      </c>
      <c r="BM81" s="37">
        <v>0</v>
      </c>
      <c r="BN81" s="37">
        <v>0</v>
      </c>
      <c r="BO81" s="37">
        <v>0</v>
      </c>
      <c r="BP81" s="37">
        <v>0</v>
      </c>
      <c r="BQ81" s="37">
        <v>0</v>
      </c>
      <c r="BR81" s="37">
        <v>0</v>
      </c>
      <c r="BS81" s="37">
        <v>0</v>
      </c>
      <c r="BT81" s="37">
        <v>0</v>
      </c>
      <c r="BU81" s="37">
        <v>0</v>
      </c>
      <c r="BV81" s="37">
        <v>0</v>
      </c>
      <c r="BW81" s="37">
        <v>0</v>
      </c>
      <c r="BX81" s="37">
        <v>0</v>
      </c>
      <c r="BY81" s="37">
        <v>0</v>
      </c>
      <c r="BZ81" s="37">
        <v>0</v>
      </c>
      <c r="CA81" s="37">
        <v>0</v>
      </c>
      <c r="CB81" s="37">
        <v>0</v>
      </c>
      <c r="CC81" s="37">
        <v>0</v>
      </c>
      <c r="CD81" s="37">
        <v>0</v>
      </c>
      <c r="CE81" s="37">
        <v>0</v>
      </c>
      <c r="CF81" s="37">
        <v>0</v>
      </c>
      <c r="CG81" s="37">
        <v>0</v>
      </c>
      <c r="CH81" s="37">
        <v>0</v>
      </c>
      <c r="CI81" s="37">
        <v>0</v>
      </c>
      <c r="CJ81" s="37">
        <v>0</v>
      </c>
      <c r="CK81" s="37">
        <v>0</v>
      </c>
      <c r="CL81" s="37">
        <v>0</v>
      </c>
      <c r="CM81" s="37">
        <v>0</v>
      </c>
      <c r="CN81" s="37">
        <v>0</v>
      </c>
      <c r="CO81" s="37">
        <v>0</v>
      </c>
      <c r="CP81" s="37">
        <v>0</v>
      </c>
      <c r="CQ81" s="37">
        <v>0</v>
      </c>
      <c r="CR81" s="37">
        <v>0</v>
      </c>
      <c r="CS81" s="37">
        <v>0</v>
      </c>
      <c r="CT81" s="37">
        <v>0</v>
      </c>
      <c r="CU81" s="37">
        <v>0</v>
      </c>
      <c r="CV81" s="37">
        <v>0</v>
      </c>
      <c r="CW81" s="37">
        <v>0</v>
      </c>
      <c r="CX81" s="37">
        <v>0</v>
      </c>
      <c r="CY81" s="37">
        <v>0</v>
      </c>
      <c r="CZ81" s="37">
        <v>0</v>
      </c>
      <c r="DA81" s="37">
        <v>0</v>
      </c>
      <c r="DB81" s="37">
        <v>0</v>
      </c>
      <c r="DC81" s="37">
        <v>0</v>
      </c>
      <c r="DE81" s="45">
        <f t="shared" si="44"/>
        <v>0</v>
      </c>
      <c r="DF81" s="45">
        <f t="shared" si="40"/>
        <v>0</v>
      </c>
      <c r="DG81">
        <f t="shared" si="43"/>
        <v>21</v>
      </c>
      <c r="DH81">
        <v>0</v>
      </c>
    </row>
    <row r="82" spans="1:112" ht="15" customHeight="1">
      <c r="A82" s="123">
        <v>70</v>
      </c>
      <c r="B82" s="5" t="str">
        <f>$B$78&amp;"4."</f>
        <v>F.4.</v>
      </c>
      <c r="C82" s="163" t="s">
        <v>41</v>
      </c>
      <c r="D82" s="6"/>
      <c r="E82" s="191">
        <v>0.21</v>
      </c>
      <c r="F82" s="34">
        <f>H82+NPV(FD,I82:INDEX(I82:DC82,PAL))</f>
        <v>0</v>
      </c>
      <c r="G82" s="34">
        <f>SUMIF($H$5:$DC$5,"&lt;="&amp;PAL,$H82:$DC82)</f>
        <v>0</v>
      </c>
      <c r="H82" s="37">
        <v>0</v>
      </c>
      <c r="I82" s="37">
        <v>0</v>
      </c>
      <c r="J82" s="37">
        <v>0</v>
      </c>
      <c r="K82" s="37">
        <v>0</v>
      </c>
      <c r="L82" s="37">
        <v>0</v>
      </c>
      <c r="M82" s="37">
        <v>0</v>
      </c>
      <c r="N82" s="37">
        <v>0</v>
      </c>
      <c r="O82" s="37">
        <v>0</v>
      </c>
      <c r="P82" s="37">
        <v>0</v>
      </c>
      <c r="Q82" s="37">
        <v>0</v>
      </c>
      <c r="R82" s="37">
        <v>0</v>
      </c>
      <c r="S82" s="37">
        <v>0</v>
      </c>
      <c r="T82" s="37">
        <v>0</v>
      </c>
      <c r="U82" s="37">
        <v>0</v>
      </c>
      <c r="V82" s="37">
        <v>0</v>
      </c>
      <c r="W82" s="37">
        <v>0</v>
      </c>
      <c r="X82" s="37">
        <v>0</v>
      </c>
      <c r="Y82" s="37">
        <v>0</v>
      </c>
      <c r="Z82" s="37">
        <v>0</v>
      </c>
      <c r="AA82" s="37">
        <v>0</v>
      </c>
      <c r="AB82" s="37">
        <v>0</v>
      </c>
      <c r="AC82" s="37">
        <v>0</v>
      </c>
      <c r="AD82" s="37">
        <v>0</v>
      </c>
      <c r="AE82" s="37">
        <v>0</v>
      </c>
      <c r="AF82" s="37">
        <v>0</v>
      </c>
      <c r="AG82" s="37">
        <v>0</v>
      </c>
      <c r="AH82" s="37">
        <v>0</v>
      </c>
      <c r="AI82" s="37">
        <v>0</v>
      </c>
      <c r="AJ82" s="37">
        <v>0</v>
      </c>
      <c r="AK82" s="37">
        <v>0</v>
      </c>
      <c r="AL82" s="37">
        <v>0</v>
      </c>
      <c r="AM82" s="37">
        <v>0</v>
      </c>
      <c r="AN82" s="37">
        <v>0</v>
      </c>
      <c r="AO82" s="37">
        <v>0</v>
      </c>
      <c r="AP82" s="37">
        <v>0</v>
      </c>
      <c r="AQ82" s="37">
        <v>0</v>
      </c>
      <c r="AR82" s="37">
        <v>0</v>
      </c>
      <c r="AS82" s="37">
        <v>0</v>
      </c>
      <c r="AT82" s="37">
        <v>0</v>
      </c>
      <c r="AU82" s="37">
        <v>0</v>
      </c>
      <c r="AV82" s="37">
        <v>0</v>
      </c>
      <c r="AW82" s="37">
        <v>0</v>
      </c>
      <c r="AX82" s="37">
        <v>0</v>
      </c>
      <c r="AY82" s="37">
        <v>0</v>
      </c>
      <c r="AZ82" s="37">
        <v>0</v>
      </c>
      <c r="BA82" s="37">
        <v>0</v>
      </c>
      <c r="BB82" s="37">
        <v>0</v>
      </c>
      <c r="BC82" s="37">
        <v>0</v>
      </c>
      <c r="BD82" s="37">
        <v>0</v>
      </c>
      <c r="BE82" s="37">
        <v>0</v>
      </c>
      <c r="BF82" s="37">
        <v>0</v>
      </c>
      <c r="BG82" s="37">
        <v>0</v>
      </c>
      <c r="BH82" s="37">
        <v>0</v>
      </c>
      <c r="BI82" s="37">
        <v>0</v>
      </c>
      <c r="BJ82" s="37">
        <v>0</v>
      </c>
      <c r="BK82" s="37">
        <v>0</v>
      </c>
      <c r="BL82" s="37">
        <v>0</v>
      </c>
      <c r="BM82" s="37">
        <v>0</v>
      </c>
      <c r="BN82" s="37">
        <v>0</v>
      </c>
      <c r="BO82" s="37">
        <v>0</v>
      </c>
      <c r="BP82" s="37">
        <v>0</v>
      </c>
      <c r="BQ82" s="37">
        <v>0</v>
      </c>
      <c r="BR82" s="37">
        <v>0</v>
      </c>
      <c r="BS82" s="37">
        <v>0</v>
      </c>
      <c r="BT82" s="37">
        <v>0</v>
      </c>
      <c r="BU82" s="37">
        <v>0</v>
      </c>
      <c r="BV82" s="37">
        <v>0</v>
      </c>
      <c r="BW82" s="37">
        <v>0</v>
      </c>
      <c r="BX82" s="37">
        <v>0</v>
      </c>
      <c r="BY82" s="37">
        <v>0</v>
      </c>
      <c r="BZ82" s="37">
        <v>0</v>
      </c>
      <c r="CA82" s="37">
        <v>0</v>
      </c>
      <c r="CB82" s="37">
        <v>0</v>
      </c>
      <c r="CC82" s="37">
        <v>0</v>
      </c>
      <c r="CD82" s="37">
        <v>0</v>
      </c>
      <c r="CE82" s="37">
        <v>0</v>
      </c>
      <c r="CF82" s="37">
        <v>0</v>
      </c>
      <c r="CG82" s="37">
        <v>0</v>
      </c>
      <c r="CH82" s="37">
        <v>0</v>
      </c>
      <c r="CI82" s="37">
        <v>0</v>
      </c>
      <c r="CJ82" s="37">
        <v>0</v>
      </c>
      <c r="CK82" s="37">
        <v>0</v>
      </c>
      <c r="CL82" s="37">
        <v>0</v>
      </c>
      <c r="CM82" s="37">
        <v>0</v>
      </c>
      <c r="CN82" s="37">
        <v>0</v>
      </c>
      <c r="CO82" s="37">
        <v>0</v>
      </c>
      <c r="CP82" s="37">
        <v>0</v>
      </c>
      <c r="CQ82" s="37">
        <v>0</v>
      </c>
      <c r="CR82" s="37">
        <v>0</v>
      </c>
      <c r="CS82" s="37">
        <v>0</v>
      </c>
      <c r="CT82" s="37">
        <v>0</v>
      </c>
      <c r="CU82" s="37">
        <v>0</v>
      </c>
      <c r="CV82" s="37">
        <v>0</v>
      </c>
      <c r="CW82" s="37">
        <v>0</v>
      </c>
      <c r="CX82" s="37">
        <v>0</v>
      </c>
      <c r="CY82" s="37">
        <v>0</v>
      </c>
      <c r="CZ82" s="37">
        <v>0</v>
      </c>
      <c r="DA82" s="37">
        <v>0</v>
      </c>
      <c r="DB82" s="37">
        <v>0</v>
      </c>
      <c r="DC82" s="37">
        <v>0</v>
      </c>
      <c r="DE82" s="45">
        <f t="shared" si="44"/>
        <v>0</v>
      </c>
      <c r="DF82" s="45">
        <f t="shared" si="40"/>
        <v>0</v>
      </c>
      <c r="DG82">
        <f t="shared" si="43"/>
        <v>21</v>
      </c>
      <c r="DH82">
        <v>0</v>
      </c>
    </row>
    <row r="83" spans="1:112" ht="15" customHeight="1">
      <c r="A83" s="123">
        <v>71</v>
      </c>
      <c r="B83" s="5" t="str">
        <f>$B$78&amp;"5."</f>
        <v>F.5.</v>
      </c>
      <c r="C83" s="163" t="s">
        <v>41</v>
      </c>
      <c r="D83" s="6"/>
      <c r="E83" s="191">
        <v>0.21</v>
      </c>
      <c r="F83" s="34">
        <f>H83+NPV(FD,I83:INDEX(I83:DC83,PAL))</f>
        <v>0</v>
      </c>
      <c r="G83" s="34">
        <f>SUMIF($H$5:$DC$5,"&lt;="&amp;PAL,$H83:$DC83)</f>
        <v>0</v>
      </c>
      <c r="H83" s="37">
        <v>0</v>
      </c>
      <c r="I83" s="37">
        <v>0</v>
      </c>
      <c r="J83" s="37">
        <v>0</v>
      </c>
      <c r="K83" s="37">
        <v>0</v>
      </c>
      <c r="L83" s="37">
        <v>0</v>
      </c>
      <c r="M83" s="37">
        <v>0</v>
      </c>
      <c r="N83" s="37">
        <v>0</v>
      </c>
      <c r="O83" s="37">
        <v>0</v>
      </c>
      <c r="P83" s="37">
        <v>0</v>
      </c>
      <c r="Q83" s="37">
        <v>0</v>
      </c>
      <c r="R83" s="37">
        <v>0</v>
      </c>
      <c r="S83" s="37">
        <v>0</v>
      </c>
      <c r="T83" s="37">
        <v>0</v>
      </c>
      <c r="U83" s="37">
        <v>0</v>
      </c>
      <c r="V83" s="37">
        <v>0</v>
      </c>
      <c r="W83" s="37">
        <v>0</v>
      </c>
      <c r="X83" s="37">
        <v>0</v>
      </c>
      <c r="Y83" s="37">
        <v>0</v>
      </c>
      <c r="Z83" s="37">
        <v>0</v>
      </c>
      <c r="AA83" s="37">
        <v>0</v>
      </c>
      <c r="AB83" s="37">
        <v>0</v>
      </c>
      <c r="AC83" s="37">
        <v>0</v>
      </c>
      <c r="AD83" s="37">
        <v>0</v>
      </c>
      <c r="AE83" s="37">
        <v>0</v>
      </c>
      <c r="AF83" s="37">
        <v>0</v>
      </c>
      <c r="AG83" s="37">
        <v>0</v>
      </c>
      <c r="AH83" s="37">
        <v>0</v>
      </c>
      <c r="AI83" s="37">
        <v>0</v>
      </c>
      <c r="AJ83" s="37">
        <v>0</v>
      </c>
      <c r="AK83" s="37">
        <v>0</v>
      </c>
      <c r="AL83" s="37">
        <v>0</v>
      </c>
      <c r="AM83" s="37">
        <v>0</v>
      </c>
      <c r="AN83" s="37">
        <v>0</v>
      </c>
      <c r="AO83" s="37">
        <v>0</v>
      </c>
      <c r="AP83" s="37">
        <v>0</v>
      </c>
      <c r="AQ83" s="37">
        <v>0</v>
      </c>
      <c r="AR83" s="37">
        <v>0</v>
      </c>
      <c r="AS83" s="37">
        <v>0</v>
      </c>
      <c r="AT83" s="37">
        <v>0</v>
      </c>
      <c r="AU83" s="37">
        <v>0</v>
      </c>
      <c r="AV83" s="37">
        <v>0</v>
      </c>
      <c r="AW83" s="37">
        <v>0</v>
      </c>
      <c r="AX83" s="37">
        <v>0</v>
      </c>
      <c r="AY83" s="37">
        <v>0</v>
      </c>
      <c r="AZ83" s="37">
        <v>0</v>
      </c>
      <c r="BA83" s="37">
        <v>0</v>
      </c>
      <c r="BB83" s="37">
        <v>0</v>
      </c>
      <c r="BC83" s="37">
        <v>0</v>
      </c>
      <c r="BD83" s="37">
        <v>0</v>
      </c>
      <c r="BE83" s="37">
        <v>0</v>
      </c>
      <c r="BF83" s="37">
        <v>0</v>
      </c>
      <c r="BG83" s="37">
        <v>0</v>
      </c>
      <c r="BH83" s="37">
        <v>0</v>
      </c>
      <c r="BI83" s="37">
        <v>0</v>
      </c>
      <c r="BJ83" s="37">
        <v>0</v>
      </c>
      <c r="BK83" s="37">
        <v>0</v>
      </c>
      <c r="BL83" s="37">
        <v>0</v>
      </c>
      <c r="BM83" s="37">
        <v>0</v>
      </c>
      <c r="BN83" s="37">
        <v>0</v>
      </c>
      <c r="BO83" s="37">
        <v>0</v>
      </c>
      <c r="BP83" s="37">
        <v>0</v>
      </c>
      <c r="BQ83" s="37">
        <v>0</v>
      </c>
      <c r="BR83" s="37">
        <v>0</v>
      </c>
      <c r="BS83" s="37">
        <v>0</v>
      </c>
      <c r="BT83" s="37">
        <v>0</v>
      </c>
      <c r="BU83" s="37">
        <v>0</v>
      </c>
      <c r="BV83" s="37">
        <v>0</v>
      </c>
      <c r="BW83" s="37">
        <v>0</v>
      </c>
      <c r="BX83" s="37">
        <v>0</v>
      </c>
      <c r="BY83" s="37">
        <v>0</v>
      </c>
      <c r="BZ83" s="37">
        <v>0</v>
      </c>
      <c r="CA83" s="37">
        <v>0</v>
      </c>
      <c r="CB83" s="37">
        <v>0</v>
      </c>
      <c r="CC83" s="37">
        <v>0</v>
      </c>
      <c r="CD83" s="37">
        <v>0</v>
      </c>
      <c r="CE83" s="37">
        <v>0</v>
      </c>
      <c r="CF83" s="37">
        <v>0</v>
      </c>
      <c r="CG83" s="37">
        <v>0</v>
      </c>
      <c r="CH83" s="37">
        <v>0</v>
      </c>
      <c r="CI83" s="37">
        <v>0</v>
      </c>
      <c r="CJ83" s="37">
        <v>0</v>
      </c>
      <c r="CK83" s="37">
        <v>0</v>
      </c>
      <c r="CL83" s="37">
        <v>0</v>
      </c>
      <c r="CM83" s="37">
        <v>0</v>
      </c>
      <c r="CN83" s="37">
        <v>0</v>
      </c>
      <c r="CO83" s="37">
        <v>0</v>
      </c>
      <c r="CP83" s="37">
        <v>0</v>
      </c>
      <c r="CQ83" s="37">
        <v>0</v>
      </c>
      <c r="CR83" s="37">
        <v>0</v>
      </c>
      <c r="CS83" s="37">
        <v>0</v>
      </c>
      <c r="CT83" s="37">
        <v>0</v>
      </c>
      <c r="CU83" s="37">
        <v>0</v>
      </c>
      <c r="CV83" s="37">
        <v>0</v>
      </c>
      <c r="CW83" s="37">
        <v>0</v>
      </c>
      <c r="CX83" s="37">
        <v>0</v>
      </c>
      <c r="CY83" s="37">
        <v>0</v>
      </c>
      <c r="CZ83" s="37">
        <v>0</v>
      </c>
      <c r="DA83" s="37">
        <v>0</v>
      </c>
      <c r="DB83" s="37">
        <v>0</v>
      </c>
      <c r="DC83" s="37">
        <v>0</v>
      </c>
      <c r="DE83" s="45">
        <f t="shared" si="44"/>
        <v>0</v>
      </c>
      <c r="DF83" s="45">
        <f t="shared" si="40"/>
        <v>0</v>
      </c>
      <c r="DG83">
        <f t="shared" si="43"/>
        <v>21</v>
      </c>
      <c r="DH83">
        <v>0</v>
      </c>
    </row>
    <row r="84" spans="1:112" ht="15" customHeight="1">
      <c r="A84" s="123">
        <v>72</v>
      </c>
      <c r="B84" s="5" t="str">
        <f>$B$78&amp;"6."</f>
        <v>F.6.</v>
      </c>
      <c r="C84" s="163" t="s">
        <v>41</v>
      </c>
      <c r="D84" s="6"/>
      <c r="E84" s="191">
        <v>0.21</v>
      </c>
      <c r="F84" s="34">
        <f>H84+NPV(FD,I84:INDEX(I84:DC84,PAL))</f>
        <v>0</v>
      </c>
      <c r="G84" s="34">
        <f>SUMIF($H$5:$DC$5,"&lt;="&amp;PAL,$H84:$DC84)</f>
        <v>0</v>
      </c>
      <c r="H84" s="37">
        <v>0</v>
      </c>
      <c r="I84" s="37">
        <v>0</v>
      </c>
      <c r="J84" s="37">
        <v>0</v>
      </c>
      <c r="K84" s="37">
        <v>0</v>
      </c>
      <c r="L84" s="37">
        <v>0</v>
      </c>
      <c r="M84" s="37">
        <v>0</v>
      </c>
      <c r="N84" s="37">
        <v>0</v>
      </c>
      <c r="O84" s="37">
        <v>0</v>
      </c>
      <c r="P84" s="37">
        <v>0</v>
      </c>
      <c r="Q84" s="37">
        <v>0</v>
      </c>
      <c r="R84" s="37">
        <v>0</v>
      </c>
      <c r="S84" s="37">
        <v>0</v>
      </c>
      <c r="T84" s="37">
        <v>0</v>
      </c>
      <c r="U84" s="37">
        <v>0</v>
      </c>
      <c r="V84" s="37">
        <v>0</v>
      </c>
      <c r="W84" s="37">
        <v>0</v>
      </c>
      <c r="X84" s="37">
        <v>0</v>
      </c>
      <c r="Y84" s="37">
        <v>0</v>
      </c>
      <c r="Z84" s="37">
        <v>0</v>
      </c>
      <c r="AA84" s="37">
        <v>0</v>
      </c>
      <c r="AB84" s="37">
        <v>0</v>
      </c>
      <c r="AC84" s="37">
        <v>0</v>
      </c>
      <c r="AD84" s="37">
        <v>0</v>
      </c>
      <c r="AE84" s="37">
        <v>0</v>
      </c>
      <c r="AF84" s="37">
        <v>0</v>
      </c>
      <c r="AG84" s="37">
        <v>0</v>
      </c>
      <c r="AH84" s="37">
        <v>0</v>
      </c>
      <c r="AI84" s="37">
        <v>0</v>
      </c>
      <c r="AJ84" s="37">
        <v>0</v>
      </c>
      <c r="AK84" s="37">
        <v>0</v>
      </c>
      <c r="AL84" s="37">
        <v>0</v>
      </c>
      <c r="AM84" s="37">
        <v>0</v>
      </c>
      <c r="AN84" s="37">
        <v>0</v>
      </c>
      <c r="AO84" s="37">
        <v>0</v>
      </c>
      <c r="AP84" s="37">
        <v>0</v>
      </c>
      <c r="AQ84" s="37">
        <v>0</v>
      </c>
      <c r="AR84" s="37">
        <v>0</v>
      </c>
      <c r="AS84" s="37">
        <v>0</v>
      </c>
      <c r="AT84" s="37">
        <v>0</v>
      </c>
      <c r="AU84" s="37">
        <v>0</v>
      </c>
      <c r="AV84" s="37">
        <v>0</v>
      </c>
      <c r="AW84" s="37">
        <v>0</v>
      </c>
      <c r="AX84" s="37">
        <v>0</v>
      </c>
      <c r="AY84" s="37">
        <v>0</v>
      </c>
      <c r="AZ84" s="37">
        <v>0</v>
      </c>
      <c r="BA84" s="37">
        <v>0</v>
      </c>
      <c r="BB84" s="37">
        <v>0</v>
      </c>
      <c r="BC84" s="37">
        <v>0</v>
      </c>
      <c r="BD84" s="37">
        <v>0</v>
      </c>
      <c r="BE84" s="37">
        <v>0</v>
      </c>
      <c r="BF84" s="37">
        <v>0</v>
      </c>
      <c r="BG84" s="37">
        <v>0</v>
      </c>
      <c r="BH84" s="37">
        <v>0</v>
      </c>
      <c r="BI84" s="37">
        <v>0</v>
      </c>
      <c r="BJ84" s="37">
        <v>0</v>
      </c>
      <c r="BK84" s="37">
        <v>0</v>
      </c>
      <c r="BL84" s="37">
        <v>0</v>
      </c>
      <c r="BM84" s="37">
        <v>0</v>
      </c>
      <c r="BN84" s="37">
        <v>0</v>
      </c>
      <c r="BO84" s="37">
        <v>0</v>
      </c>
      <c r="BP84" s="37">
        <v>0</v>
      </c>
      <c r="BQ84" s="37">
        <v>0</v>
      </c>
      <c r="BR84" s="37">
        <v>0</v>
      </c>
      <c r="BS84" s="37">
        <v>0</v>
      </c>
      <c r="BT84" s="37">
        <v>0</v>
      </c>
      <c r="BU84" s="37">
        <v>0</v>
      </c>
      <c r="BV84" s="37">
        <v>0</v>
      </c>
      <c r="BW84" s="37">
        <v>0</v>
      </c>
      <c r="BX84" s="37">
        <v>0</v>
      </c>
      <c r="BY84" s="37">
        <v>0</v>
      </c>
      <c r="BZ84" s="37">
        <v>0</v>
      </c>
      <c r="CA84" s="37">
        <v>0</v>
      </c>
      <c r="CB84" s="37">
        <v>0</v>
      </c>
      <c r="CC84" s="37">
        <v>0</v>
      </c>
      <c r="CD84" s="37">
        <v>0</v>
      </c>
      <c r="CE84" s="37">
        <v>0</v>
      </c>
      <c r="CF84" s="37">
        <v>0</v>
      </c>
      <c r="CG84" s="37">
        <v>0</v>
      </c>
      <c r="CH84" s="37">
        <v>0</v>
      </c>
      <c r="CI84" s="37">
        <v>0</v>
      </c>
      <c r="CJ84" s="37">
        <v>0</v>
      </c>
      <c r="CK84" s="37">
        <v>0</v>
      </c>
      <c r="CL84" s="37">
        <v>0</v>
      </c>
      <c r="CM84" s="37">
        <v>0</v>
      </c>
      <c r="CN84" s="37">
        <v>0</v>
      </c>
      <c r="CO84" s="37">
        <v>0</v>
      </c>
      <c r="CP84" s="37">
        <v>0</v>
      </c>
      <c r="CQ84" s="37">
        <v>0</v>
      </c>
      <c r="CR84" s="37">
        <v>0</v>
      </c>
      <c r="CS84" s="37">
        <v>0</v>
      </c>
      <c r="CT84" s="37">
        <v>0</v>
      </c>
      <c r="CU84" s="37">
        <v>0</v>
      </c>
      <c r="CV84" s="37">
        <v>0</v>
      </c>
      <c r="CW84" s="37">
        <v>0</v>
      </c>
      <c r="CX84" s="37">
        <v>0</v>
      </c>
      <c r="CY84" s="37">
        <v>0</v>
      </c>
      <c r="CZ84" s="37">
        <v>0</v>
      </c>
      <c r="DA84" s="37">
        <v>0</v>
      </c>
      <c r="DB84" s="37">
        <v>0</v>
      </c>
      <c r="DC84" s="37">
        <v>0</v>
      </c>
      <c r="DE84" s="45">
        <f t="shared" si="44"/>
        <v>0</v>
      </c>
      <c r="DF84" s="45">
        <f t="shared" si="40"/>
        <v>0</v>
      </c>
      <c r="DG84">
        <f t="shared" si="43"/>
        <v>21</v>
      </c>
      <c r="DH84">
        <v>0</v>
      </c>
    </row>
    <row r="85" spans="1:112" ht="15" customHeight="1">
      <c r="A85" s="123">
        <v>73</v>
      </c>
      <c r="B85" s="5" t="str">
        <f>$B$78&amp;"7."</f>
        <v>F.7.</v>
      </c>
      <c r="C85" s="163" t="s">
        <v>41</v>
      </c>
      <c r="D85" s="6"/>
      <c r="E85" s="191">
        <v>0.21</v>
      </c>
      <c r="F85" s="34">
        <f>H85+NPV(FD,I85:INDEX(I85:DC85,PAL))</f>
        <v>0</v>
      </c>
      <c r="G85" s="34">
        <f>SUMIF($H$5:$DC$5,"&lt;="&amp;PAL,$H85:$DC85)</f>
        <v>0</v>
      </c>
      <c r="H85" s="37">
        <v>0</v>
      </c>
      <c r="I85" s="37">
        <v>0</v>
      </c>
      <c r="J85" s="37">
        <v>0</v>
      </c>
      <c r="K85" s="37">
        <v>0</v>
      </c>
      <c r="L85" s="37">
        <v>0</v>
      </c>
      <c r="M85" s="37">
        <v>0</v>
      </c>
      <c r="N85" s="37">
        <v>0</v>
      </c>
      <c r="O85" s="37">
        <v>0</v>
      </c>
      <c r="P85" s="37">
        <v>0</v>
      </c>
      <c r="Q85" s="37">
        <v>0</v>
      </c>
      <c r="R85" s="37">
        <v>0</v>
      </c>
      <c r="S85" s="37">
        <v>0</v>
      </c>
      <c r="T85" s="37">
        <v>0</v>
      </c>
      <c r="U85" s="37">
        <v>0</v>
      </c>
      <c r="V85" s="37">
        <v>0</v>
      </c>
      <c r="W85" s="37">
        <v>0</v>
      </c>
      <c r="X85" s="37">
        <v>0</v>
      </c>
      <c r="Y85" s="37">
        <v>0</v>
      </c>
      <c r="Z85" s="37">
        <v>0</v>
      </c>
      <c r="AA85" s="37">
        <v>0</v>
      </c>
      <c r="AB85" s="37">
        <v>0</v>
      </c>
      <c r="AC85" s="37">
        <v>0</v>
      </c>
      <c r="AD85" s="37">
        <v>0</v>
      </c>
      <c r="AE85" s="37">
        <v>0</v>
      </c>
      <c r="AF85" s="37">
        <v>0</v>
      </c>
      <c r="AG85" s="37">
        <v>0</v>
      </c>
      <c r="AH85" s="37">
        <v>0</v>
      </c>
      <c r="AI85" s="37">
        <v>0</v>
      </c>
      <c r="AJ85" s="37">
        <v>0</v>
      </c>
      <c r="AK85" s="37">
        <v>0</v>
      </c>
      <c r="AL85" s="37">
        <v>0</v>
      </c>
      <c r="AM85" s="37">
        <v>0</v>
      </c>
      <c r="AN85" s="37">
        <v>0</v>
      </c>
      <c r="AO85" s="37">
        <v>0</v>
      </c>
      <c r="AP85" s="37">
        <v>0</v>
      </c>
      <c r="AQ85" s="37">
        <v>0</v>
      </c>
      <c r="AR85" s="37">
        <v>0</v>
      </c>
      <c r="AS85" s="37">
        <v>0</v>
      </c>
      <c r="AT85" s="37">
        <v>0</v>
      </c>
      <c r="AU85" s="37">
        <v>0</v>
      </c>
      <c r="AV85" s="37">
        <v>0</v>
      </c>
      <c r="AW85" s="37">
        <v>0</v>
      </c>
      <c r="AX85" s="37">
        <v>0</v>
      </c>
      <c r="AY85" s="37">
        <v>0</v>
      </c>
      <c r="AZ85" s="37">
        <v>0</v>
      </c>
      <c r="BA85" s="37">
        <v>0</v>
      </c>
      <c r="BB85" s="37">
        <v>0</v>
      </c>
      <c r="BC85" s="37">
        <v>0</v>
      </c>
      <c r="BD85" s="37">
        <v>0</v>
      </c>
      <c r="BE85" s="37">
        <v>0</v>
      </c>
      <c r="BF85" s="37">
        <v>0</v>
      </c>
      <c r="BG85" s="37">
        <v>0</v>
      </c>
      <c r="BH85" s="37">
        <v>0</v>
      </c>
      <c r="BI85" s="37">
        <v>0</v>
      </c>
      <c r="BJ85" s="37">
        <v>0</v>
      </c>
      <c r="BK85" s="37">
        <v>0</v>
      </c>
      <c r="BL85" s="37">
        <v>0</v>
      </c>
      <c r="BM85" s="37">
        <v>0</v>
      </c>
      <c r="BN85" s="37">
        <v>0</v>
      </c>
      <c r="BO85" s="37">
        <v>0</v>
      </c>
      <c r="BP85" s="37">
        <v>0</v>
      </c>
      <c r="BQ85" s="37">
        <v>0</v>
      </c>
      <c r="BR85" s="37">
        <v>0</v>
      </c>
      <c r="BS85" s="37">
        <v>0</v>
      </c>
      <c r="BT85" s="37">
        <v>0</v>
      </c>
      <c r="BU85" s="37">
        <v>0</v>
      </c>
      <c r="BV85" s="37">
        <v>0</v>
      </c>
      <c r="BW85" s="37">
        <v>0</v>
      </c>
      <c r="BX85" s="37">
        <v>0</v>
      </c>
      <c r="BY85" s="37">
        <v>0</v>
      </c>
      <c r="BZ85" s="37">
        <v>0</v>
      </c>
      <c r="CA85" s="37">
        <v>0</v>
      </c>
      <c r="CB85" s="37">
        <v>0</v>
      </c>
      <c r="CC85" s="37">
        <v>0</v>
      </c>
      <c r="CD85" s="37">
        <v>0</v>
      </c>
      <c r="CE85" s="37">
        <v>0</v>
      </c>
      <c r="CF85" s="37">
        <v>0</v>
      </c>
      <c r="CG85" s="37">
        <v>0</v>
      </c>
      <c r="CH85" s="37">
        <v>0</v>
      </c>
      <c r="CI85" s="37">
        <v>0</v>
      </c>
      <c r="CJ85" s="37">
        <v>0</v>
      </c>
      <c r="CK85" s="37">
        <v>0</v>
      </c>
      <c r="CL85" s="37">
        <v>0</v>
      </c>
      <c r="CM85" s="37">
        <v>0</v>
      </c>
      <c r="CN85" s="37">
        <v>0</v>
      </c>
      <c r="CO85" s="37">
        <v>0</v>
      </c>
      <c r="CP85" s="37">
        <v>0</v>
      </c>
      <c r="CQ85" s="37">
        <v>0</v>
      </c>
      <c r="CR85" s="37">
        <v>0</v>
      </c>
      <c r="CS85" s="37">
        <v>0</v>
      </c>
      <c r="CT85" s="37">
        <v>0</v>
      </c>
      <c r="CU85" s="37">
        <v>0</v>
      </c>
      <c r="CV85" s="37">
        <v>0</v>
      </c>
      <c r="CW85" s="37">
        <v>0</v>
      </c>
      <c r="CX85" s="37">
        <v>0</v>
      </c>
      <c r="CY85" s="37">
        <v>0</v>
      </c>
      <c r="CZ85" s="37">
        <v>0</v>
      </c>
      <c r="DA85" s="37">
        <v>0</v>
      </c>
      <c r="DB85" s="37">
        <v>0</v>
      </c>
      <c r="DC85" s="37">
        <v>0</v>
      </c>
      <c r="DE85" s="45">
        <f t="shared" si="44"/>
        <v>0</v>
      </c>
      <c r="DF85" s="45">
        <f t="shared" si="40"/>
        <v>0</v>
      </c>
      <c r="DG85">
        <f t="shared" si="43"/>
        <v>21</v>
      </c>
      <c r="DH85">
        <v>0</v>
      </c>
    </row>
    <row r="86" spans="1:112" ht="15" customHeight="1">
      <c r="A86" s="123">
        <v>74</v>
      </c>
      <c r="B86" s="5" t="str">
        <f>$B$78&amp;"8."</f>
        <v>F.8.</v>
      </c>
      <c r="C86" s="163" t="s">
        <v>41</v>
      </c>
      <c r="D86" s="6"/>
      <c r="E86" s="191">
        <v>0.21</v>
      </c>
      <c r="F86" s="34">
        <f>H86+NPV(FD,I86:INDEX(I86:DC86,PAL))</f>
        <v>0</v>
      </c>
      <c r="G86" s="34">
        <f>SUMIF($H$5:$DC$5,"&lt;="&amp;PAL,$H86:$DC86)</f>
        <v>0</v>
      </c>
      <c r="H86" s="37">
        <v>0</v>
      </c>
      <c r="I86" s="37">
        <v>0</v>
      </c>
      <c r="J86" s="37">
        <v>0</v>
      </c>
      <c r="K86" s="37">
        <v>0</v>
      </c>
      <c r="L86" s="37">
        <v>0</v>
      </c>
      <c r="M86" s="37">
        <v>0</v>
      </c>
      <c r="N86" s="37">
        <v>0</v>
      </c>
      <c r="O86" s="37">
        <v>0</v>
      </c>
      <c r="P86" s="37">
        <v>0</v>
      </c>
      <c r="Q86" s="37">
        <v>0</v>
      </c>
      <c r="R86" s="37">
        <v>0</v>
      </c>
      <c r="S86" s="37">
        <v>0</v>
      </c>
      <c r="T86" s="37">
        <v>0</v>
      </c>
      <c r="U86" s="37">
        <v>0</v>
      </c>
      <c r="V86" s="37">
        <v>0</v>
      </c>
      <c r="W86" s="37">
        <v>0</v>
      </c>
      <c r="X86" s="37">
        <v>0</v>
      </c>
      <c r="Y86" s="37">
        <v>0</v>
      </c>
      <c r="Z86" s="37">
        <v>0</v>
      </c>
      <c r="AA86" s="37">
        <v>0</v>
      </c>
      <c r="AB86" s="37">
        <v>0</v>
      </c>
      <c r="AC86" s="37">
        <v>0</v>
      </c>
      <c r="AD86" s="37">
        <v>0</v>
      </c>
      <c r="AE86" s="37">
        <v>0</v>
      </c>
      <c r="AF86" s="37">
        <v>0</v>
      </c>
      <c r="AG86" s="37">
        <v>0</v>
      </c>
      <c r="AH86" s="37">
        <v>0</v>
      </c>
      <c r="AI86" s="37">
        <v>0</v>
      </c>
      <c r="AJ86" s="37">
        <v>0</v>
      </c>
      <c r="AK86" s="37">
        <v>0</v>
      </c>
      <c r="AL86" s="37">
        <v>0</v>
      </c>
      <c r="AM86" s="37">
        <v>0</v>
      </c>
      <c r="AN86" s="37">
        <v>0</v>
      </c>
      <c r="AO86" s="37">
        <v>0</v>
      </c>
      <c r="AP86" s="37">
        <v>0</v>
      </c>
      <c r="AQ86" s="37">
        <v>0</v>
      </c>
      <c r="AR86" s="37">
        <v>0</v>
      </c>
      <c r="AS86" s="37">
        <v>0</v>
      </c>
      <c r="AT86" s="37">
        <v>0</v>
      </c>
      <c r="AU86" s="37">
        <v>0</v>
      </c>
      <c r="AV86" s="37">
        <v>0</v>
      </c>
      <c r="AW86" s="37">
        <v>0</v>
      </c>
      <c r="AX86" s="37">
        <v>0</v>
      </c>
      <c r="AY86" s="37">
        <v>0</v>
      </c>
      <c r="AZ86" s="37">
        <v>0</v>
      </c>
      <c r="BA86" s="37">
        <v>0</v>
      </c>
      <c r="BB86" s="37">
        <v>0</v>
      </c>
      <c r="BC86" s="37">
        <v>0</v>
      </c>
      <c r="BD86" s="37">
        <v>0</v>
      </c>
      <c r="BE86" s="37">
        <v>0</v>
      </c>
      <c r="BF86" s="37">
        <v>0</v>
      </c>
      <c r="BG86" s="37">
        <v>0</v>
      </c>
      <c r="BH86" s="37">
        <v>0</v>
      </c>
      <c r="BI86" s="37">
        <v>0</v>
      </c>
      <c r="BJ86" s="37">
        <v>0</v>
      </c>
      <c r="BK86" s="37">
        <v>0</v>
      </c>
      <c r="BL86" s="37">
        <v>0</v>
      </c>
      <c r="BM86" s="37">
        <v>0</v>
      </c>
      <c r="BN86" s="37">
        <v>0</v>
      </c>
      <c r="BO86" s="37">
        <v>0</v>
      </c>
      <c r="BP86" s="37">
        <v>0</v>
      </c>
      <c r="BQ86" s="37">
        <v>0</v>
      </c>
      <c r="BR86" s="37">
        <v>0</v>
      </c>
      <c r="BS86" s="37">
        <v>0</v>
      </c>
      <c r="BT86" s="37">
        <v>0</v>
      </c>
      <c r="BU86" s="37">
        <v>0</v>
      </c>
      <c r="BV86" s="37">
        <v>0</v>
      </c>
      <c r="BW86" s="37">
        <v>0</v>
      </c>
      <c r="BX86" s="37">
        <v>0</v>
      </c>
      <c r="BY86" s="37">
        <v>0</v>
      </c>
      <c r="BZ86" s="37">
        <v>0</v>
      </c>
      <c r="CA86" s="37">
        <v>0</v>
      </c>
      <c r="CB86" s="37">
        <v>0</v>
      </c>
      <c r="CC86" s="37">
        <v>0</v>
      </c>
      <c r="CD86" s="37">
        <v>0</v>
      </c>
      <c r="CE86" s="37">
        <v>0</v>
      </c>
      <c r="CF86" s="37">
        <v>0</v>
      </c>
      <c r="CG86" s="37">
        <v>0</v>
      </c>
      <c r="CH86" s="37">
        <v>0</v>
      </c>
      <c r="CI86" s="37">
        <v>0</v>
      </c>
      <c r="CJ86" s="37">
        <v>0</v>
      </c>
      <c r="CK86" s="37">
        <v>0</v>
      </c>
      <c r="CL86" s="37">
        <v>0</v>
      </c>
      <c r="CM86" s="37">
        <v>0</v>
      </c>
      <c r="CN86" s="37">
        <v>0</v>
      </c>
      <c r="CO86" s="37">
        <v>0</v>
      </c>
      <c r="CP86" s="37">
        <v>0</v>
      </c>
      <c r="CQ86" s="37">
        <v>0</v>
      </c>
      <c r="CR86" s="37">
        <v>0</v>
      </c>
      <c r="CS86" s="37">
        <v>0</v>
      </c>
      <c r="CT86" s="37">
        <v>0</v>
      </c>
      <c r="CU86" s="37">
        <v>0</v>
      </c>
      <c r="CV86" s="37">
        <v>0</v>
      </c>
      <c r="CW86" s="37">
        <v>0</v>
      </c>
      <c r="CX86" s="37">
        <v>0</v>
      </c>
      <c r="CY86" s="37">
        <v>0</v>
      </c>
      <c r="CZ86" s="37">
        <v>0</v>
      </c>
      <c r="DA86" s="37">
        <v>0</v>
      </c>
      <c r="DB86" s="37">
        <v>0</v>
      </c>
      <c r="DC86" s="37">
        <v>0</v>
      </c>
      <c r="DE86" s="45">
        <f t="shared" si="44"/>
        <v>0</v>
      </c>
      <c r="DF86" s="45">
        <f t="shared" si="40"/>
        <v>0</v>
      </c>
      <c r="DG86">
        <f t="shared" si="43"/>
        <v>21</v>
      </c>
      <c r="DH86">
        <v>0</v>
      </c>
    </row>
    <row r="87" spans="1:112" ht="15" customHeight="1">
      <c r="A87" s="123">
        <v>75</v>
      </c>
      <c r="B87" s="5" t="str">
        <f>$B$78&amp;"9."</f>
        <v>F.9.</v>
      </c>
      <c r="C87" s="17" t="s">
        <v>154</v>
      </c>
      <c r="D87" s="5"/>
      <c r="E87" s="191">
        <v>0.21</v>
      </c>
      <c r="F87" s="34">
        <f>H87+NPV(FD,I87:INDEX(I87:DC87,PAL))</f>
        <v>0</v>
      </c>
      <c r="G87" s="34">
        <f>SUMIF($H$5:$DC$5,"&lt;="&amp;PAL,$H87:$DC87)</f>
        <v>0</v>
      </c>
      <c r="H87" s="166">
        <v>0</v>
      </c>
      <c r="I87" s="166">
        <v>0</v>
      </c>
      <c r="J87" s="166">
        <v>0</v>
      </c>
      <c r="K87" s="166">
        <v>0</v>
      </c>
      <c r="L87" s="166">
        <v>0</v>
      </c>
      <c r="M87" s="166">
        <v>0</v>
      </c>
      <c r="N87" s="166">
        <v>0</v>
      </c>
      <c r="O87" s="166">
        <v>0</v>
      </c>
      <c r="P87" s="166">
        <v>0</v>
      </c>
      <c r="Q87" s="166">
        <v>0</v>
      </c>
      <c r="R87" s="166">
        <v>0</v>
      </c>
      <c r="S87" s="167">
        <v>0</v>
      </c>
      <c r="T87" s="167">
        <v>0</v>
      </c>
      <c r="U87" s="167">
        <v>0</v>
      </c>
      <c r="V87" s="167">
        <v>0</v>
      </c>
      <c r="W87" s="167">
        <v>0</v>
      </c>
      <c r="X87" s="167">
        <v>0</v>
      </c>
      <c r="Y87" s="167">
        <v>0</v>
      </c>
      <c r="Z87" s="167">
        <v>0</v>
      </c>
      <c r="AA87" s="167">
        <v>0</v>
      </c>
      <c r="AB87" s="167">
        <v>0</v>
      </c>
      <c r="AC87" s="167">
        <v>0</v>
      </c>
      <c r="AD87" s="167">
        <v>0</v>
      </c>
      <c r="AE87" s="167">
        <v>0</v>
      </c>
      <c r="AF87" s="167">
        <v>0</v>
      </c>
      <c r="AG87" s="167">
        <v>0</v>
      </c>
      <c r="AH87" s="167">
        <v>0</v>
      </c>
      <c r="AI87" s="167">
        <v>0</v>
      </c>
      <c r="AJ87" s="167">
        <v>0</v>
      </c>
      <c r="AK87" s="167">
        <v>0</v>
      </c>
      <c r="AL87" s="167">
        <v>0</v>
      </c>
      <c r="AM87" s="167">
        <v>0</v>
      </c>
      <c r="AN87" s="167">
        <v>0</v>
      </c>
      <c r="AO87" s="167">
        <v>0</v>
      </c>
      <c r="AP87" s="167">
        <v>0</v>
      </c>
      <c r="AQ87" s="167">
        <v>0</v>
      </c>
      <c r="AR87" s="167">
        <v>0</v>
      </c>
      <c r="AS87" s="167">
        <v>0</v>
      </c>
      <c r="AT87" s="167">
        <v>0</v>
      </c>
      <c r="AU87" s="167">
        <v>0</v>
      </c>
      <c r="AV87" s="167">
        <v>0</v>
      </c>
      <c r="AW87" s="167">
        <v>0</v>
      </c>
      <c r="AX87" s="167">
        <v>0</v>
      </c>
      <c r="AY87" s="167">
        <v>0</v>
      </c>
      <c r="AZ87" s="167">
        <v>0</v>
      </c>
      <c r="BA87" s="167">
        <v>0</v>
      </c>
      <c r="BB87" s="167">
        <v>0</v>
      </c>
      <c r="BC87" s="167">
        <v>0</v>
      </c>
      <c r="BD87" s="167">
        <v>0</v>
      </c>
      <c r="BE87" s="167">
        <v>0</v>
      </c>
      <c r="BF87" s="167">
        <v>0</v>
      </c>
      <c r="BG87" s="167">
        <v>0</v>
      </c>
      <c r="BH87" s="167">
        <v>0</v>
      </c>
      <c r="BI87" s="167">
        <v>0</v>
      </c>
      <c r="BJ87" s="167">
        <v>0</v>
      </c>
      <c r="BK87" s="167">
        <v>0</v>
      </c>
      <c r="BL87" s="167">
        <v>0</v>
      </c>
      <c r="BM87" s="167">
        <v>0</v>
      </c>
      <c r="BN87" s="167">
        <v>0</v>
      </c>
      <c r="BO87" s="167">
        <v>0</v>
      </c>
      <c r="BP87" s="167">
        <v>0</v>
      </c>
      <c r="BQ87" s="167">
        <v>0</v>
      </c>
      <c r="BR87" s="167">
        <v>0</v>
      </c>
      <c r="BS87" s="167">
        <v>0</v>
      </c>
      <c r="BT87" s="167">
        <v>0</v>
      </c>
      <c r="BU87" s="167">
        <v>0</v>
      </c>
      <c r="BV87" s="167">
        <v>0</v>
      </c>
      <c r="BW87" s="167">
        <v>0</v>
      </c>
      <c r="BX87" s="167">
        <v>0</v>
      </c>
      <c r="BY87" s="167">
        <v>0</v>
      </c>
      <c r="BZ87" s="167">
        <v>0</v>
      </c>
      <c r="CA87" s="167">
        <v>0</v>
      </c>
      <c r="CB87" s="167">
        <v>0</v>
      </c>
      <c r="CC87" s="167">
        <v>0</v>
      </c>
      <c r="CD87" s="167">
        <v>0</v>
      </c>
      <c r="CE87" s="167">
        <v>0</v>
      </c>
      <c r="CF87" s="167">
        <v>0</v>
      </c>
      <c r="CG87" s="167">
        <v>0</v>
      </c>
      <c r="CH87" s="167">
        <v>0</v>
      </c>
      <c r="CI87" s="167">
        <v>0</v>
      </c>
      <c r="CJ87" s="167">
        <v>0</v>
      </c>
      <c r="CK87" s="167">
        <v>0</v>
      </c>
      <c r="CL87" s="167">
        <v>0</v>
      </c>
      <c r="CM87" s="167">
        <v>0</v>
      </c>
      <c r="CN87" s="167">
        <v>0</v>
      </c>
      <c r="CO87" s="167">
        <v>0</v>
      </c>
      <c r="CP87" s="167">
        <v>0</v>
      </c>
      <c r="CQ87" s="167">
        <v>0</v>
      </c>
      <c r="CR87" s="167">
        <v>0</v>
      </c>
      <c r="CS87" s="167">
        <v>0</v>
      </c>
      <c r="CT87" s="167">
        <v>0</v>
      </c>
      <c r="CU87" s="167">
        <v>0</v>
      </c>
      <c r="CV87" s="167">
        <v>0</v>
      </c>
      <c r="CW87" s="167">
        <v>0</v>
      </c>
      <c r="CX87" s="167">
        <v>0</v>
      </c>
      <c r="CY87" s="167">
        <v>0</v>
      </c>
      <c r="CZ87" s="167">
        <v>0</v>
      </c>
      <c r="DA87" s="167">
        <v>0</v>
      </c>
      <c r="DB87" s="167">
        <v>0</v>
      </c>
      <c r="DC87" s="167">
        <v>0</v>
      </c>
      <c r="DE87" s="45">
        <f t="shared" si="44"/>
        <v>0</v>
      </c>
      <c r="DF87" s="45">
        <f t="shared" si="40"/>
        <v>0</v>
      </c>
      <c r="DG87">
        <f t="shared" si="43"/>
        <v>21</v>
      </c>
      <c r="DH87">
        <v>0</v>
      </c>
    </row>
    <row r="88" spans="1:112" ht="15" customHeight="1">
      <c r="A88" s="123">
        <v>76</v>
      </c>
      <c r="B88" s="5" t="str">
        <f>$B$78&amp;"L."</f>
        <v>F.L.</v>
      </c>
      <c r="C88" s="17" t="s">
        <v>15</v>
      </c>
      <c r="D88" s="5"/>
      <c r="E88" s="191">
        <v>0.21</v>
      </c>
      <c r="F88" s="34">
        <f>H88+NPV(FD,I88:INDEX(I88:DC88,PAL))</f>
        <v>0</v>
      </c>
      <c r="G88" s="34">
        <f>SUMIF($H$5:$DC$5,"&lt;="&amp;PAL,$H88:$DC88)</f>
        <v>0</v>
      </c>
      <c r="H88" s="166">
        <v>0</v>
      </c>
      <c r="I88" s="166">
        <v>0</v>
      </c>
      <c r="J88" s="166">
        <v>0</v>
      </c>
      <c r="K88" s="166">
        <v>0</v>
      </c>
      <c r="L88" s="166">
        <v>0</v>
      </c>
      <c r="M88" s="166">
        <v>0</v>
      </c>
      <c r="N88" s="166">
        <v>0</v>
      </c>
      <c r="O88" s="166">
        <v>0</v>
      </c>
      <c r="P88" s="166">
        <v>0</v>
      </c>
      <c r="Q88" s="166">
        <v>0</v>
      </c>
      <c r="R88" s="166">
        <v>0</v>
      </c>
      <c r="S88" s="166">
        <v>0</v>
      </c>
      <c r="T88" s="166">
        <v>0</v>
      </c>
      <c r="U88" s="166">
        <v>0</v>
      </c>
      <c r="V88" s="166">
        <v>0</v>
      </c>
      <c r="W88" s="166">
        <v>0</v>
      </c>
      <c r="X88" s="166">
        <v>0</v>
      </c>
      <c r="Y88" s="166">
        <v>0</v>
      </c>
      <c r="Z88" s="166">
        <v>0</v>
      </c>
      <c r="AA88" s="166">
        <v>0</v>
      </c>
      <c r="AB88" s="166">
        <v>0</v>
      </c>
      <c r="AC88" s="166">
        <v>0</v>
      </c>
      <c r="AD88" s="166">
        <v>0</v>
      </c>
      <c r="AE88" s="166">
        <v>0</v>
      </c>
      <c r="AF88" s="166">
        <v>0</v>
      </c>
      <c r="AG88" s="166">
        <v>0</v>
      </c>
      <c r="AH88" s="166">
        <v>0</v>
      </c>
      <c r="AI88" s="166">
        <v>0</v>
      </c>
      <c r="AJ88" s="166">
        <v>0</v>
      </c>
      <c r="AK88" s="166">
        <v>0</v>
      </c>
      <c r="AL88" s="166">
        <v>0</v>
      </c>
      <c r="AM88" s="166">
        <v>0</v>
      </c>
      <c r="AN88" s="166">
        <v>0</v>
      </c>
      <c r="AO88" s="166">
        <v>0</v>
      </c>
      <c r="AP88" s="166">
        <v>0</v>
      </c>
      <c r="AQ88" s="167">
        <v>0</v>
      </c>
      <c r="AR88" s="166">
        <v>0</v>
      </c>
      <c r="AS88" s="166">
        <v>0</v>
      </c>
      <c r="AT88" s="166">
        <v>0</v>
      </c>
      <c r="AU88" s="166">
        <v>0</v>
      </c>
      <c r="AV88" s="166">
        <v>0</v>
      </c>
      <c r="AW88" s="166">
        <v>0</v>
      </c>
      <c r="AX88" s="166">
        <v>0</v>
      </c>
      <c r="AY88" s="166">
        <v>0</v>
      </c>
      <c r="AZ88" s="166">
        <v>0</v>
      </c>
      <c r="BA88" s="166">
        <v>0</v>
      </c>
      <c r="BB88" s="166">
        <v>0</v>
      </c>
      <c r="BC88" s="166">
        <v>0</v>
      </c>
      <c r="BD88" s="166">
        <v>0</v>
      </c>
      <c r="BE88" s="166">
        <v>0</v>
      </c>
      <c r="BF88" s="166">
        <v>0</v>
      </c>
      <c r="BG88" s="166">
        <v>0</v>
      </c>
      <c r="BH88" s="166">
        <v>0</v>
      </c>
      <c r="BI88" s="166">
        <v>0</v>
      </c>
      <c r="BJ88" s="166">
        <v>0</v>
      </c>
      <c r="BK88" s="166">
        <v>0</v>
      </c>
      <c r="BL88" s="166">
        <v>0</v>
      </c>
      <c r="BM88" s="166">
        <v>0</v>
      </c>
      <c r="BN88" s="166">
        <v>0</v>
      </c>
      <c r="BO88" s="166">
        <v>0</v>
      </c>
      <c r="BP88" s="166">
        <v>0</v>
      </c>
      <c r="BQ88" s="166">
        <v>0</v>
      </c>
      <c r="BR88" s="166">
        <v>0</v>
      </c>
      <c r="BS88" s="166">
        <v>0</v>
      </c>
      <c r="BT88" s="166">
        <v>0</v>
      </c>
      <c r="BU88" s="166">
        <v>0</v>
      </c>
      <c r="BV88" s="166">
        <v>0</v>
      </c>
      <c r="BW88" s="166">
        <v>0</v>
      </c>
      <c r="BX88" s="166">
        <v>0</v>
      </c>
      <c r="BY88" s="166">
        <v>0</v>
      </c>
      <c r="BZ88" s="166">
        <v>0</v>
      </c>
      <c r="CA88" s="166">
        <v>0</v>
      </c>
      <c r="CB88" s="166">
        <v>0</v>
      </c>
      <c r="CC88" s="166">
        <v>0</v>
      </c>
      <c r="CD88" s="166">
        <v>0</v>
      </c>
      <c r="CE88" s="166">
        <v>0</v>
      </c>
      <c r="CF88" s="166">
        <v>0</v>
      </c>
      <c r="CG88" s="166">
        <v>0</v>
      </c>
      <c r="CH88" s="166">
        <v>0</v>
      </c>
      <c r="CI88" s="166">
        <v>0</v>
      </c>
      <c r="CJ88" s="166">
        <v>0</v>
      </c>
      <c r="CK88" s="166">
        <v>0</v>
      </c>
      <c r="CL88" s="166">
        <v>0</v>
      </c>
      <c r="CM88" s="166">
        <v>0</v>
      </c>
      <c r="CN88" s="166">
        <v>0</v>
      </c>
      <c r="CO88" s="166">
        <v>0</v>
      </c>
      <c r="CP88" s="166">
        <v>0</v>
      </c>
      <c r="CQ88" s="166">
        <v>0</v>
      </c>
      <c r="CR88" s="166">
        <v>0</v>
      </c>
      <c r="CS88" s="166">
        <v>0</v>
      </c>
      <c r="CT88" s="166">
        <v>0</v>
      </c>
      <c r="CU88" s="166">
        <v>0</v>
      </c>
      <c r="CV88" s="166">
        <v>0</v>
      </c>
      <c r="CW88" s="166">
        <v>0</v>
      </c>
      <c r="CX88" s="166">
        <v>0</v>
      </c>
      <c r="CY88" s="166">
        <v>0</v>
      </c>
      <c r="CZ88" s="166">
        <v>0</v>
      </c>
      <c r="DA88" s="166">
        <v>0</v>
      </c>
      <c r="DB88" s="166">
        <v>0</v>
      </c>
      <c r="DC88" s="167">
        <v>0</v>
      </c>
      <c r="DE88" s="45">
        <f t="shared" si="44"/>
        <v>0</v>
      </c>
      <c r="DF88" s="45">
        <f t="shared" si="40"/>
        <v>0</v>
      </c>
      <c r="DG88">
        <f t="shared" si="43"/>
        <v>21</v>
      </c>
      <c r="DH88">
        <f>DG88/(100+DG88)</f>
        <v>0.17355371900826447</v>
      </c>
    </row>
    <row r="89" spans="1:112" ht="14.25" customHeight="1">
      <c r="A89" s="123">
        <v>77</v>
      </c>
      <c r="B89" s="5" t="s">
        <v>25</v>
      </c>
      <c r="C89" s="15" t="s">
        <v>256</v>
      </c>
      <c r="E89" s="5"/>
      <c r="F89" s="11">
        <f>SUM(F90:F99)</f>
        <v>0</v>
      </c>
      <c r="G89" s="34">
        <f>SUMIF($H$5:$DC$5,"&lt;="&amp;PAL,$H89:$DC89)</f>
        <v>0</v>
      </c>
      <c r="H89" s="11">
        <f t="shared" ref="H89:BR89" si="45">SUM(H90:H99)</f>
        <v>0</v>
      </c>
      <c r="I89" s="11">
        <f t="shared" si="45"/>
        <v>0</v>
      </c>
      <c r="J89" s="11">
        <f t="shared" si="45"/>
        <v>0</v>
      </c>
      <c r="K89" s="11">
        <f t="shared" si="45"/>
        <v>0</v>
      </c>
      <c r="L89" s="11">
        <f t="shared" si="45"/>
        <v>0</v>
      </c>
      <c r="M89" s="11">
        <f t="shared" si="45"/>
        <v>0</v>
      </c>
      <c r="N89" s="11">
        <f t="shared" si="45"/>
        <v>0</v>
      </c>
      <c r="O89" s="11">
        <f t="shared" si="45"/>
        <v>0</v>
      </c>
      <c r="P89" s="11">
        <f t="shared" si="45"/>
        <v>0</v>
      </c>
      <c r="Q89" s="11">
        <f t="shared" si="45"/>
        <v>0</v>
      </c>
      <c r="R89" s="11">
        <f t="shared" si="45"/>
        <v>0</v>
      </c>
      <c r="S89" s="11">
        <f t="shared" si="45"/>
        <v>0</v>
      </c>
      <c r="T89" s="11">
        <f t="shared" si="45"/>
        <v>0</v>
      </c>
      <c r="U89" s="11">
        <f t="shared" si="45"/>
        <v>0</v>
      </c>
      <c r="V89" s="11">
        <f t="shared" si="45"/>
        <v>0</v>
      </c>
      <c r="W89" s="11">
        <f t="shared" si="45"/>
        <v>0</v>
      </c>
      <c r="X89" s="11">
        <f t="shared" si="45"/>
        <v>0</v>
      </c>
      <c r="Y89" s="11">
        <f t="shared" si="45"/>
        <v>0</v>
      </c>
      <c r="Z89" s="11">
        <f t="shared" si="45"/>
        <v>0</v>
      </c>
      <c r="AA89" s="11">
        <f t="shared" si="45"/>
        <v>0</v>
      </c>
      <c r="AB89" s="11">
        <f t="shared" si="45"/>
        <v>0</v>
      </c>
      <c r="AC89" s="11">
        <f t="shared" si="45"/>
        <v>0</v>
      </c>
      <c r="AD89" s="11">
        <f t="shared" si="45"/>
        <v>0</v>
      </c>
      <c r="AE89" s="11">
        <f t="shared" si="45"/>
        <v>0</v>
      </c>
      <c r="AF89" s="11">
        <f t="shared" si="45"/>
        <v>0</v>
      </c>
      <c r="AG89" s="11">
        <f t="shared" si="45"/>
        <v>0</v>
      </c>
      <c r="AH89" s="11">
        <f t="shared" si="45"/>
        <v>0</v>
      </c>
      <c r="AI89" s="11">
        <f t="shared" si="45"/>
        <v>0</v>
      </c>
      <c r="AJ89" s="11">
        <f t="shared" si="45"/>
        <v>0</v>
      </c>
      <c r="AK89" s="11">
        <f t="shared" si="45"/>
        <v>0</v>
      </c>
      <c r="AL89" s="11">
        <f t="shared" si="45"/>
        <v>0</v>
      </c>
      <c r="AM89" s="11">
        <f t="shared" si="45"/>
        <v>0</v>
      </c>
      <c r="AN89" s="11">
        <f t="shared" si="45"/>
        <v>0</v>
      </c>
      <c r="AO89" s="11">
        <f t="shared" si="45"/>
        <v>0</v>
      </c>
      <c r="AP89" s="11">
        <f t="shared" si="45"/>
        <v>0</v>
      </c>
      <c r="AQ89" s="11">
        <f t="shared" si="45"/>
        <v>0</v>
      </c>
      <c r="AR89" s="11">
        <f t="shared" si="45"/>
        <v>0</v>
      </c>
      <c r="AS89" s="11">
        <f t="shared" si="45"/>
        <v>0</v>
      </c>
      <c r="AT89" s="11">
        <f t="shared" si="45"/>
        <v>0</v>
      </c>
      <c r="AU89" s="11">
        <f t="shared" si="45"/>
        <v>0</v>
      </c>
      <c r="AV89" s="11">
        <f t="shared" si="45"/>
        <v>0</v>
      </c>
      <c r="AW89" s="11">
        <f t="shared" si="45"/>
        <v>0</v>
      </c>
      <c r="AX89" s="11">
        <f t="shared" si="45"/>
        <v>0</v>
      </c>
      <c r="AY89" s="11">
        <f t="shared" si="45"/>
        <v>0</v>
      </c>
      <c r="AZ89" s="11">
        <f t="shared" si="45"/>
        <v>0</v>
      </c>
      <c r="BA89" s="11">
        <f t="shared" si="45"/>
        <v>0</v>
      </c>
      <c r="BB89" s="11">
        <f t="shared" si="45"/>
        <v>0</v>
      </c>
      <c r="BC89" s="11">
        <f t="shared" si="45"/>
        <v>0</v>
      </c>
      <c r="BD89" s="11">
        <f t="shared" si="45"/>
        <v>0</v>
      </c>
      <c r="BE89" s="11">
        <f t="shared" si="45"/>
        <v>0</v>
      </c>
      <c r="BF89" s="11">
        <f t="shared" si="45"/>
        <v>0</v>
      </c>
      <c r="BG89" s="11">
        <f t="shared" si="45"/>
        <v>0</v>
      </c>
      <c r="BH89" s="11">
        <f t="shared" si="45"/>
        <v>0</v>
      </c>
      <c r="BI89" s="11">
        <f t="shared" si="45"/>
        <v>0</v>
      </c>
      <c r="BJ89" s="11">
        <f t="shared" si="45"/>
        <v>0</v>
      </c>
      <c r="BK89" s="11">
        <f t="shared" si="45"/>
        <v>0</v>
      </c>
      <c r="BL89" s="11">
        <f t="shared" si="45"/>
        <v>0</v>
      </c>
      <c r="BM89" s="11">
        <f t="shared" si="45"/>
        <v>0</v>
      </c>
      <c r="BN89" s="11">
        <f t="shared" si="45"/>
        <v>0</v>
      </c>
      <c r="BO89" s="11">
        <f t="shared" si="45"/>
        <v>0</v>
      </c>
      <c r="BP89" s="11">
        <f t="shared" si="45"/>
        <v>0</v>
      </c>
      <c r="BQ89" s="11">
        <f t="shared" si="45"/>
        <v>0</v>
      </c>
      <c r="BR89" s="11">
        <f t="shared" si="45"/>
        <v>0</v>
      </c>
      <c r="BS89" s="11">
        <f t="shared" ref="BS89:DC89" si="46">SUM(BS90:BS99)</f>
        <v>0</v>
      </c>
      <c r="BT89" s="11">
        <f t="shared" si="46"/>
        <v>0</v>
      </c>
      <c r="BU89" s="11">
        <f t="shared" si="46"/>
        <v>0</v>
      </c>
      <c r="BV89" s="11">
        <f t="shared" si="46"/>
        <v>0</v>
      </c>
      <c r="BW89" s="11">
        <f t="shared" si="46"/>
        <v>0</v>
      </c>
      <c r="BX89" s="11">
        <f t="shared" si="46"/>
        <v>0</v>
      </c>
      <c r="BY89" s="11">
        <f t="shared" si="46"/>
        <v>0</v>
      </c>
      <c r="BZ89" s="11">
        <f t="shared" si="46"/>
        <v>0</v>
      </c>
      <c r="CA89" s="11">
        <f t="shared" si="46"/>
        <v>0</v>
      </c>
      <c r="CB89" s="11">
        <f t="shared" si="46"/>
        <v>0</v>
      </c>
      <c r="CC89" s="11">
        <f t="shared" si="46"/>
        <v>0</v>
      </c>
      <c r="CD89" s="11">
        <f t="shared" si="46"/>
        <v>0</v>
      </c>
      <c r="CE89" s="11">
        <f t="shared" si="46"/>
        <v>0</v>
      </c>
      <c r="CF89" s="11">
        <f t="shared" si="46"/>
        <v>0</v>
      </c>
      <c r="CG89" s="11">
        <f t="shared" si="46"/>
        <v>0</v>
      </c>
      <c r="CH89" s="11">
        <f t="shared" si="46"/>
        <v>0</v>
      </c>
      <c r="CI89" s="11">
        <f t="shared" si="46"/>
        <v>0</v>
      </c>
      <c r="CJ89" s="11">
        <f t="shared" si="46"/>
        <v>0</v>
      </c>
      <c r="CK89" s="11">
        <f t="shared" si="46"/>
        <v>0</v>
      </c>
      <c r="CL89" s="11">
        <f t="shared" si="46"/>
        <v>0</v>
      </c>
      <c r="CM89" s="11">
        <f t="shared" si="46"/>
        <v>0</v>
      </c>
      <c r="CN89" s="11">
        <f t="shared" si="46"/>
        <v>0</v>
      </c>
      <c r="CO89" s="11">
        <f t="shared" si="46"/>
        <v>0</v>
      </c>
      <c r="CP89" s="11">
        <f t="shared" si="46"/>
        <v>0</v>
      </c>
      <c r="CQ89" s="11">
        <f t="shared" si="46"/>
        <v>0</v>
      </c>
      <c r="CR89" s="11">
        <f t="shared" si="46"/>
        <v>0</v>
      </c>
      <c r="CS89" s="11">
        <f t="shared" si="46"/>
        <v>0</v>
      </c>
      <c r="CT89" s="11">
        <f t="shared" si="46"/>
        <v>0</v>
      </c>
      <c r="CU89" s="11">
        <f t="shared" si="46"/>
        <v>0</v>
      </c>
      <c r="CV89" s="11">
        <f t="shared" si="46"/>
        <v>0</v>
      </c>
      <c r="CW89" s="11">
        <f t="shared" si="46"/>
        <v>0</v>
      </c>
      <c r="CX89" s="11">
        <f t="shared" si="46"/>
        <v>0</v>
      </c>
      <c r="CY89" s="11">
        <f t="shared" si="46"/>
        <v>0</v>
      </c>
      <c r="CZ89" s="11">
        <f t="shared" si="46"/>
        <v>0</v>
      </c>
      <c r="DA89" s="11">
        <f t="shared" si="46"/>
        <v>0</v>
      </c>
      <c r="DB89" s="11">
        <f t="shared" si="46"/>
        <v>0</v>
      </c>
      <c r="DC89" s="11">
        <f t="shared" si="46"/>
        <v>0</v>
      </c>
      <c r="DF89" s="45">
        <f t="shared" si="40"/>
        <v>0</v>
      </c>
    </row>
    <row r="90" spans="1:112" ht="15" customHeight="1">
      <c r="A90" s="123">
        <v>78</v>
      </c>
      <c r="B90" s="5" t="str">
        <f>$B$89&amp;"1."</f>
        <v>G.1.</v>
      </c>
      <c r="C90" s="163" t="s">
        <v>207</v>
      </c>
      <c r="D90" s="5"/>
      <c r="E90" s="192">
        <v>0.21</v>
      </c>
      <c r="F90" s="34">
        <f>H90+NPV(FD,I90:INDEX(I90:DC90,PAL))</f>
        <v>0</v>
      </c>
      <c r="G90" s="34">
        <f>SUMIF($H$5:$DC$5,"&lt;="&amp;PAL,$H90:$DC90)</f>
        <v>0</v>
      </c>
      <c r="H90" s="37">
        <v>0</v>
      </c>
      <c r="I90" s="37">
        <v>0</v>
      </c>
      <c r="J90" s="37">
        <v>0</v>
      </c>
      <c r="K90" s="37">
        <v>0</v>
      </c>
      <c r="L90" s="37">
        <v>0</v>
      </c>
      <c r="M90" s="37">
        <v>0</v>
      </c>
      <c r="N90" s="37">
        <v>0</v>
      </c>
      <c r="O90" s="37">
        <v>0</v>
      </c>
      <c r="P90" s="37">
        <v>0</v>
      </c>
      <c r="Q90" s="37">
        <v>0</v>
      </c>
      <c r="R90" s="37">
        <v>0</v>
      </c>
      <c r="S90" s="37">
        <v>0</v>
      </c>
      <c r="T90" s="37">
        <v>0</v>
      </c>
      <c r="U90" s="37">
        <v>0</v>
      </c>
      <c r="V90" s="37">
        <v>0</v>
      </c>
      <c r="W90" s="37">
        <v>0</v>
      </c>
      <c r="X90" s="37">
        <v>0</v>
      </c>
      <c r="Y90" s="37">
        <v>0</v>
      </c>
      <c r="Z90" s="37">
        <v>0</v>
      </c>
      <c r="AA90" s="37">
        <v>0</v>
      </c>
      <c r="AB90" s="37">
        <v>0</v>
      </c>
      <c r="AC90" s="37">
        <v>0</v>
      </c>
      <c r="AD90" s="37">
        <v>0</v>
      </c>
      <c r="AE90" s="37">
        <v>0</v>
      </c>
      <c r="AF90" s="37">
        <v>0</v>
      </c>
      <c r="AG90" s="37">
        <v>0</v>
      </c>
      <c r="AH90" s="37">
        <v>0</v>
      </c>
      <c r="AI90" s="37">
        <v>0</v>
      </c>
      <c r="AJ90" s="37">
        <v>0</v>
      </c>
      <c r="AK90" s="37">
        <v>0</v>
      </c>
      <c r="AL90" s="37">
        <v>0</v>
      </c>
      <c r="AM90" s="37">
        <v>0</v>
      </c>
      <c r="AN90" s="37">
        <v>0</v>
      </c>
      <c r="AO90" s="37">
        <v>0</v>
      </c>
      <c r="AP90" s="37">
        <v>0</v>
      </c>
      <c r="AQ90" s="37">
        <v>0</v>
      </c>
      <c r="AR90" s="37">
        <v>0</v>
      </c>
      <c r="AS90" s="37">
        <v>0</v>
      </c>
      <c r="AT90" s="37">
        <v>0</v>
      </c>
      <c r="AU90" s="37">
        <v>0</v>
      </c>
      <c r="AV90" s="37">
        <v>0</v>
      </c>
      <c r="AW90" s="37">
        <v>0</v>
      </c>
      <c r="AX90" s="37">
        <v>0</v>
      </c>
      <c r="AY90" s="37">
        <v>0</v>
      </c>
      <c r="AZ90" s="37">
        <v>0</v>
      </c>
      <c r="BA90" s="37">
        <v>0</v>
      </c>
      <c r="BB90" s="37">
        <v>0</v>
      </c>
      <c r="BC90" s="37">
        <v>0</v>
      </c>
      <c r="BD90" s="37">
        <v>0</v>
      </c>
      <c r="BE90" s="37">
        <v>0</v>
      </c>
      <c r="BF90" s="37">
        <v>0</v>
      </c>
      <c r="BG90" s="37">
        <v>0</v>
      </c>
      <c r="BH90" s="37">
        <v>0</v>
      </c>
      <c r="BI90" s="37">
        <v>0</v>
      </c>
      <c r="BJ90" s="37">
        <v>0</v>
      </c>
      <c r="BK90" s="37">
        <v>0</v>
      </c>
      <c r="BL90" s="37">
        <v>0</v>
      </c>
      <c r="BM90" s="37">
        <v>0</v>
      </c>
      <c r="BN90" s="37">
        <v>0</v>
      </c>
      <c r="BO90" s="37">
        <v>0</v>
      </c>
      <c r="BP90" s="37">
        <v>0</v>
      </c>
      <c r="BQ90" s="37">
        <v>0</v>
      </c>
      <c r="BR90" s="37">
        <v>0</v>
      </c>
      <c r="BS90" s="37">
        <v>0</v>
      </c>
      <c r="BT90" s="37">
        <v>0</v>
      </c>
      <c r="BU90" s="37">
        <v>0</v>
      </c>
      <c r="BV90" s="37">
        <v>0</v>
      </c>
      <c r="BW90" s="37">
        <v>0</v>
      </c>
      <c r="BX90" s="37">
        <v>0</v>
      </c>
      <c r="BY90" s="37">
        <v>0</v>
      </c>
      <c r="BZ90" s="37">
        <v>0</v>
      </c>
      <c r="CA90" s="37">
        <v>0</v>
      </c>
      <c r="CB90" s="37">
        <v>0</v>
      </c>
      <c r="CC90" s="37">
        <v>0</v>
      </c>
      <c r="CD90" s="37">
        <v>0</v>
      </c>
      <c r="CE90" s="37">
        <v>0</v>
      </c>
      <c r="CF90" s="37">
        <v>0</v>
      </c>
      <c r="CG90" s="37">
        <v>0</v>
      </c>
      <c r="CH90" s="37">
        <v>0</v>
      </c>
      <c r="CI90" s="37">
        <v>0</v>
      </c>
      <c r="CJ90" s="37">
        <v>0</v>
      </c>
      <c r="CK90" s="37">
        <v>0</v>
      </c>
      <c r="CL90" s="37">
        <v>0</v>
      </c>
      <c r="CM90" s="37">
        <v>0</v>
      </c>
      <c r="CN90" s="37">
        <v>0</v>
      </c>
      <c r="CO90" s="37">
        <v>0</v>
      </c>
      <c r="CP90" s="37">
        <v>0</v>
      </c>
      <c r="CQ90" s="37">
        <v>0</v>
      </c>
      <c r="CR90" s="37">
        <v>0</v>
      </c>
      <c r="CS90" s="37">
        <v>0</v>
      </c>
      <c r="CT90" s="37">
        <v>0</v>
      </c>
      <c r="CU90" s="37">
        <v>0</v>
      </c>
      <c r="CV90" s="37">
        <v>0</v>
      </c>
      <c r="CW90" s="37">
        <v>0</v>
      </c>
      <c r="CX90" s="37">
        <v>0</v>
      </c>
      <c r="CY90" s="37">
        <v>0</v>
      </c>
      <c r="CZ90" s="37">
        <v>0</v>
      </c>
      <c r="DA90" s="37">
        <v>0</v>
      </c>
      <c r="DB90" s="37">
        <v>0</v>
      </c>
      <c r="DC90" s="37">
        <v>0</v>
      </c>
      <c r="DE90" s="45">
        <f t="shared" ref="DE90:DE116" si="47">COUNTBLANK(H90:DC90)</f>
        <v>0</v>
      </c>
      <c r="DF90" s="45">
        <f t="shared" si="40"/>
        <v>0</v>
      </c>
      <c r="DG90">
        <f t="shared" ref="DG90:DG110" si="48">IF(ISNUMBER(E90),E90*100,0)</f>
        <v>21</v>
      </c>
    </row>
    <row r="91" spans="1:112" ht="15" customHeight="1">
      <c r="A91" s="123">
        <v>79</v>
      </c>
      <c r="B91" s="5" t="str">
        <f>$B$89&amp;"2."</f>
        <v>G.2.</v>
      </c>
      <c r="C91" s="163" t="s">
        <v>209</v>
      </c>
      <c r="D91" s="5"/>
      <c r="E91" s="192">
        <v>0.21</v>
      </c>
      <c r="F91" s="34">
        <f>H91+NPV(FD,I91:INDEX(I91:DC91,PAL))</f>
        <v>0</v>
      </c>
      <c r="G91" s="34">
        <f>SUMIF($H$5:$DC$5,"&lt;="&amp;PAL,$H91:$DC91)</f>
        <v>0</v>
      </c>
      <c r="H91" s="37">
        <v>0</v>
      </c>
      <c r="I91" s="37">
        <v>0</v>
      </c>
      <c r="J91" s="37">
        <v>0</v>
      </c>
      <c r="K91" s="37">
        <v>0</v>
      </c>
      <c r="L91" s="37">
        <v>0</v>
      </c>
      <c r="M91" s="37">
        <v>0</v>
      </c>
      <c r="N91" s="37">
        <v>0</v>
      </c>
      <c r="O91" s="37">
        <v>0</v>
      </c>
      <c r="P91" s="37">
        <v>0</v>
      </c>
      <c r="Q91" s="37">
        <v>0</v>
      </c>
      <c r="R91" s="37">
        <v>0</v>
      </c>
      <c r="S91" s="37">
        <v>0</v>
      </c>
      <c r="T91" s="37">
        <v>0</v>
      </c>
      <c r="U91" s="37">
        <v>0</v>
      </c>
      <c r="V91" s="37">
        <v>0</v>
      </c>
      <c r="W91" s="37">
        <v>0</v>
      </c>
      <c r="X91" s="37">
        <v>0</v>
      </c>
      <c r="Y91" s="37">
        <v>0</v>
      </c>
      <c r="Z91" s="37">
        <v>0</v>
      </c>
      <c r="AA91" s="37">
        <v>0</v>
      </c>
      <c r="AB91" s="37">
        <v>0</v>
      </c>
      <c r="AC91" s="37">
        <v>0</v>
      </c>
      <c r="AD91" s="37">
        <v>0</v>
      </c>
      <c r="AE91" s="37">
        <v>0</v>
      </c>
      <c r="AF91" s="37">
        <v>0</v>
      </c>
      <c r="AG91" s="37">
        <v>0</v>
      </c>
      <c r="AH91" s="37">
        <v>0</v>
      </c>
      <c r="AI91" s="37">
        <v>0</v>
      </c>
      <c r="AJ91" s="37">
        <v>0</v>
      </c>
      <c r="AK91" s="37">
        <v>0</v>
      </c>
      <c r="AL91" s="37">
        <v>0</v>
      </c>
      <c r="AM91" s="37">
        <v>0</v>
      </c>
      <c r="AN91" s="37">
        <v>0</v>
      </c>
      <c r="AO91" s="37">
        <v>0</v>
      </c>
      <c r="AP91" s="37">
        <v>0</v>
      </c>
      <c r="AQ91" s="37">
        <v>0</v>
      </c>
      <c r="AR91" s="37">
        <v>0</v>
      </c>
      <c r="AS91" s="37">
        <v>0</v>
      </c>
      <c r="AT91" s="37">
        <v>0</v>
      </c>
      <c r="AU91" s="37">
        <v>0</v>
      </c>
      <c r="AV91" s="37">
        <v>0</v>
      </c>
      <c r="AW91" s="37">
        <v>0</v>
      </c>
      <c r="AX91" s="37">
        <v>0</v>
      </c>
      <c r="AY91" s="37">
        <v>0</v>
      </c>
      <c r="AZ91" s="37">
        <v>0</v>
      </c>
      <c r="BA91" s="37">
        <v>0</v>
      </c>
      <c r="BB91" s="37">
        <v>0</v>
      </c>
      <c r="BC91" s="37">
        <v>0</v>
      </c>
      <c r="BD91" s="37">
        <v>0</v>
      </c>
      <c r="BE91" s="37">
        <v>0</v>
      </c>
      <c r="BF91" s="37">
        <v>0</v>
      </c>
      <c r="BG91" s="37">
        <v>0</v>
      </c>
      <c r="BH91" s="37">
        <v>0</v>
      </c>
      <c r="BI91" s="37">
        <v>0</v>
      </c>
      <c r="BJ91" s="37">
        <v>0</v>
      </c>
      <c r="BK91" s="37">
        <v>0</v>
      </c>
      <c r="BL91" s="37">
        <v>0</v>
      </c>
      <c r="BM91" s="37">
        <v>0</v>
      </c>
      <c r="BN91" s="37">
        <v>0</v>
      </c>
      <c r="BO91" s="37">
        <v>0</v>
      </c>
      <c r="BP91" s="37">
        <v>0</v>
      </c>
      <c r="BQ91" s="37">
        <v>0</v>
      </c>
      <c r="BR91" s="37">
        <v>0</v>
      </c>
      <c r="BS91" s="37">
        <v>0</v>
      </c>
      <c r="BT91" s="37">
        <v>0</v>
      </c>
      <c r="BU91" s="37">
        <v>0</v>
      </c>
      <c r="BV91" s="37">
        <v>0</v>
      </c>
      <c r="BW91" s="37">
        <v>0</v>
      </c>
      <c r="BX91" s="37">
        <v>0</v>
      </c>
      <c r="BY91" s="37">
        <v>0</v>
      </c>
      <c r="BZ91" s="37">
        <v>0</v>
      </c>
      <c r="CA91" s="37">
        <v>0</v>
      </c>
      <c r="CB91" s="37">
        <v>0</v>
      </c>
      <c r="CC91" s="37">
        <v>0</v>
      </c>
      <c r="CD91" s="37">
        <v>0</v>
      </c>
      <c r="CE91" s="37">
        <v>0</v>
      </c>
      <c r="CF91" s="37">
        <v>0</v>
      </c>
      <c r="CG91" s="37">
        <v>0</v>
      </c>
      <c r="CH91" s="37">
        <v>0</v>
      </c>
      <c r="CI91" s="37">
        <v>0</v>
      </c>
      <c r="CJ91" s="37">
        <v>0</v>
      </c>
      <c r="CK91" s="37">
        <v>0</v>
      </c>
      <c r="CL91" s="37">
        <v>0</v>
      </c>
      <c r="CM91" s="37">
        <v>0</v>
      </c>
      <c r="CN91" s="37">
        <v>0</v>
      </c>
      <c r="CO91" s="37">
        <v>0</v>
      </c>
      <c r="CP91" s="37">
        <v>0</v>
      </c>
      <c r="CQ91" s="37">
        <v>0</v>
      </c>
      <c r="CR91" s="37">
        <v>0</v>
      </c>
      <c r="CS91" s="37">
        <v>0</v>
      </c>
      <c r="CT91" s="37">
        <v>0</v>
      </c>
      <c r="CU91" s="37">
        <v>0</v>
      </c>
      <c r="CV91" s="37">
        <v>0</v>
      </c>
      <c r="CW91" s="37">
        <v>0</v>
      </c>
      <c r="CX91" s="37">
        <v>0</v>
      </c>
      <c r="CY91" s="37">
        <v>0</v>
      </c>
      <c r="CZ91" s="37">
        <v>0</v>
      </c>
      <c r="DA91" s="37">
        <v>0</v>
      </c>
      <c r="DB91" s="37">
        <v>0</v>
      </c>
      <c r="DC91" s="37">
        <v>0</v>
      </c>
      <c r="DE91" s="45">
        <f t="shared" si="47"/>
        <v>0</v>
      </c>
      <c r="DF91" s="45">
        <f t="shared" si="40"/>
        <v>0</v>
      </c>
      <c r="DG91">
        <f t="shared" si="48"/>
        <v>21</v>
      </c>
    </row>
    <row r="92" spans="1:112" ht="15" customHeight="1">
      <c r="A92" s="123">
        <v>80</v>
      </c>
      <c r="B92" s="5" t="str">
        <f>$B$89&amp;"3."</f>
        <v>G.3.</v>
      </c>
      <c r="C92" s="163" t="s">
        <v>211</v>
      </c>
      <c r="D92" s="5"/>
      <c r="E92" s="192">
        <v>0.21</v>
      </c>
      <c r="F92" s="34">
        <f>H92+NPV(FD,I92:INDEX(I92:DC92,PAL))</f>
        <v>0</v>
      </c>
      <c r="G92" s="34">
        <f>SUMIF($H$5:$DC$5,"&lt;="&amp;PAL,$H92:$DC92)</f>
        <v>0</v>
      </c>
      <c r="H92" s="37">
        <v>0</v>
      </c>
      <c r="I92" s="37">
        <v>0</v>
      </c>
      <c r="J92" s="37">
        <v>0</v>
      </c>
      <c r="K92" s="37">
        <v>0</v>
      </c>
      <c r="L92" s="37">
        <v>0</v>
      </c>
      <c r="M92" s="37">
        <v>0</v>
      </c>
      <c r="N92" s="37">
        <v>0</v>
      </c>
      <c r="O92" s="37">
        <v>0</v>
      </c>
      <c r="P92" s="37">
        <v>0</v>
      </c>
      <c r="Q92" s="37">
        <v>0</v>
      </c>
      <c r="R92" s="37">
        <v>0</v>
      </c>
      <c r="S92" s="37">
        <v>0</v>
      </c>
      <c r="T92" s="37">
        <v>0</v>
      </c>
      <c r="U92" s="37">
        <v>0</v>
      </c>
      <c r="V92" s="37">
        <v>0</v>
      </c>
      <c r="W92" s="37">
        <v>0</v>
      </c>
      <c r="X92" s="37">
        <v>0</v>
      </c>
      <c r="Y92" s="37">
        <v>0</v>
      </c>
      <c r="Z92" s="37">
        <v>0</v>
      </c>
      <c r="AA92" s="37">
        <v>0</v>
      </c>
      <c r="AB92" s="37">
        <v>0</v>
      </c>
      <c r="AC92" s="37">
        <v>0</v>
      </c>
      <c r="AD92" s="37">
        <v>0</v>
      </c>
      <c r="AE92" s="37">
        <v>0</v>
      </c>
      <c r="AF92" s="37">
        <v>0</v>
      </c>
      <c r="AG92" s="37">
        <v>0</v>
      </c>
      <c r="AH92" s="37">
        <v>0</v>
      </c>
      <c r="AI92" s="37">
        <v>0</v>
      </c>
      <c r="AJ92" s="37">
        <v>0</v>
      </c>
      <c r="AK92" s="37">
        <v>0</v>
      </c>
      <c r="AL92" s="37">
        <v>0</v>
      </c>
      <c r="AM92" s="37">
        <v>0</v>
      </c>
      <c r="AN92" s="37">
        <v>0</v>
      </c>
      <c r="AO92" s="37">
        <v>0</v>
      </c>
      <c r="AP92" s="37">
        <v>0</v>
      </c>
      <c r="AQ92" s="37">
        <v>0</v>
      </c>
      <c r="AR92" s="37">
        <v>0</v>
      </c>
      <c r="AS92" s="37">
        <v>0</v>
      </c>
      <c r="AT92" s="37">
        <v>0</v>
      </c>
      <c r="AU92" s="37">
        <v>0</v>
      </c>
      <c r="AV92" s="37">
        <v>0</v>
      </c>
      <c r="AW92" s="37">
        <v>0</v>
      </c>
      <c r="AX92" s="37">
        <v>0</v>
      </c>
      <c r="AY92" s="37">
        <v>0</v>
      </c>
      <c r="AZ92" s="37">
        <v>0</v>
      </c>
      <c r="BA92" s="37">
        <v>0</v>
      </c>
      <c r="BB92" s="37">
        <v>0</v>
      </c>
      <c r="BC92" s="37">
        <v>0</v>
      </c>
      <c r="BD92" s="37">
        <v>0</v>
      </c>
      <c r="BE92" s="37">
        <v>0</v>
      </c>
      <c r="BF92" s="37">
        <v>0</v>
      </c>
      <c r="BG92" s="37">
        <v>0</v>
      </c>
      <c r="BH92" s="37">
        <v>0</v>
      </c>
      <c r="BI92" s="37">
        <v>0</v>
      </c>
      <c r="BJ92" s="37">
        <v>0</v>
      </c>
      <c r="BK92" s="37">
        <v>0</v>
      </c>
      <c r="BL92" s="37">
        <v>0</v>
      </c>
      <c r="BM92" s="37">
        <v>0</v>
      </c>
      <c r="BN92" s="37">
        <v>0</v>
      </c>
      <c r="BO92" s="37">
        <v>0</v>
      </c>
      <c r="BP92" s="37">
        <v>0</v>
      </c>
      <c r="BQ92" s="37">
        <v>0</v>
      </c>
      <c r="BR92" s="37">
        <v>0</v>
      </c>
      <c r="BS92" s="37">
        <v>0</v>
      </c>
      <c r="BT92" s="37">
        <v>0</v>
      </c>
      <c r="BU92" s="37">
        <v>0</v>
      </c>
      <c r="BV92" s="37">
        <v>0</v>
      </c>
      <c r="BW92" s="37">
        <v>0</v>
      </c>
      <c r="BX92" s="37">
        <v>0</v>
      </c>
      <c r="BY92" s="37">
        <v>0</v>
      </c>
      <c r="BZ92" s="37">
        <v>0</v>
      </c>
      <c r="CA92" s="37">
        <v>0</v>
      </c>
      <c r="CB92" s="37">
        <v>0</v>
      </c>
      <c r="CC92" s="37">
        <v>0</v>
      </c>
      <c r="CD92" s="37">
        <v>0</v>
      </c>
      <c r="CE92" s="37">
        <v>0</v>
      </c>
      <c r="CF92" s="37">
        <v>0</v>
      </c>
      <c r="CG92" s="37">
        <v>0</v>
      </c>
      <c r="CH92" s="37">
        <v>0</v>
      </c>
      <c r="CI92" s="37">
        <v>0</v>
      </c>
      <c r="CJ92" s="37">
        <v>0</v>
      </c>
      <c r="CK92" s="37">
        <v>0</v>
      </c>
      <c r="CL92" s="37">
        <v>0</v>
      </c>
      <c r="CM92" s="37">
        <v>0</v>
      </c>
      <c r="CN92" s="37">
        <v>0</v>
      </c>
      <c r="CO92" s="37">
        <v>0</v>
      </c>
      <c r="CP92" s="37">
        <v>0</v>
      </c>
      <c r="CQ92" s="37">
        <v>0</v>
      </c>
      <c r="CR92" s="37">
        <v>0</v>
      </c>
      <c r="CS92" s="37">
        <v>0</v>
      </c>
      <c r="CT92" s="37">
        <v>0</v>
      </c>
      <c r="CU92" s="37">
        <v>0</v>
      </c>
      <c r="CV92" s="37">
        <v>0</v>
      </c>
      <c r="CW92" s="37">
        <v>0</v>
      </c>
      <c r="CX92" s="37">
        <v>0</v>
      </c>
      <c r="CY92" s="37">
        <v>0</v>
      </c>
      <c r="CZ92" s="37">
        <v>0</v>
      </c>
      <c r="DA92" s="37">
        <v>0</v>
      </c>
      <c r="DB92" s="37">
        <v>0</v>
      </c>
      <c r="DC92" s="37">
        <v>0</v>
      </c>
      <c r="DE92" s="45">
        <f t="shared" si="47"/>
        <v>0</v>
      </c>
      <c r="DF92" s="45">
        <f t="shared" si="40"/>
        <v>0</v>
      </c>
      <c r="DG92">
        <f t="shared" si="48"/>
        <v>21</v>
      </c>
    </row>
    <row r="93" spans="1:112" ht="15" customHeight="1">
      <c r="A93" s="123">
        <v>81</v>
      </c>
      <c r="B93" s="5" t="str">
        <f>$B$89&amp;"4."</f>
        <v>G.4.</v>
      </c>
      <c r="C93" s="163" t="s">
        <v>213</v>
      </c>
      <c r="D93" s="5"/>
      <c r="E93" s="192">
        <v>0.21</v>
      </c>
      <c r="F93" s="34">
        <f>H93+NPV(FD,I93:INDEX(I93:DC93,PAL))</f>
        <v>0</v>
      </c>
      <c r="G93" s="34">
        <f>SUMIF($H$5:$DC$5,"&lt;="&amp;PAL,$H93:$DC93)</f>
        <v>0</v>
      </c>
      <c r="H93" s="37">
        <v>0</v>
      </c>
      <c r="I93" s="37">
        <v>0</v>
      </c>
      <c r="J93" s="37">
        <v>0</v>
      </c>
      <c r="K93" s="37">
        <v>0</v>
      </c>
      <c r="L93" s="37">
        <v>0</v>
      </c>
      <c r="M93" s="37">
        <v>0</v>
      </c>
      <c r="N93" s="37">
        <v>0</v>
      </c>
      <c r="O93" s="37">
        <v>0</v>
      </c>
      <c r="P93" s="37">
        <v>0</v>
      </c>
      <c r="Q93" s="37">
        <v>0</v>
      </c>
      <c r="R93" s="37">
        <v>0</v>
      </c>
      <c r="S93" s="37">
        <v>0</v>
      </c>
      <c r="T93" s="37">
        <v>0</v>
      </c>
      <c r="U93" s="37">
        <v>0</v>
      </c>
      <c r="V93" s="37">
        <v>0</v>
      </c>
      <c r="W93" s="37">
        <v>0</v>
      </c>
      <c r="X93" s="37">
        <v>0</v>
      </c>
      <c r="Y93" s="37">
        <v>0</v>
      </c>
      <c r="Z93" s="37">
        <v>0</v>
      </c>
      <c r="AA93" s="37">
        <v>0</v>
      </c>
      <c r="AB93" s="37">
        <v>0</v>
      </c>
      <c r="AC93" s="37">
        <v>0</v>
      </c>
      <c r="AD93" s="37">
        <v>0</v>
      </c>
      <c r="AE93" s="37">
        <v>0</v>
      </c>
      <c r="AF93" s="37">
        <v>0</v>
      </c>
      <c r="AG93" s="37">
        <v>0</v>
      </c>
      <c r="AH93" s="37">
        <v>0</v>
      </c>
      <c r="AI93" s="37">
        <v>0</v>
      </c>
      <c r="AJ93" s="37">
        <v>0</v>
      </c>
      <c r="AK93" s="37">
        <v>0</v>
      </c>
      <c r="AL93" s="37">
        <v>0</v>
      </c>
      <c r="AM93" s="37">
        <v>0</v>
      </c>
      <c r="AN93" s="37">
        <v>0</v>
      </c>
      <c r="AO93" s="37">
        <v>0</v>
      </c>
      <c r="AP93" s="37">
        <v>0</v>
      </c>
      <c r="AQ93" s="37">
        <v>0</v>
      </c>
      <c r="AR93" s="37">
        <v>0</v>
      </c>
      <c r="AS93" s="37">
        <v>0</v>
      </c>
      <c r="AT93" s="37">
        <v>0</v>
      </c>
      <c r="AU93" s="37">
        <v>0</v>
      </c>
      <c r="AV93" s="37">
        <v>0</v>
      </c>
      <c r="AW93" s="37">
        <v>0</v>
      </c>
      <c r="AX93" s="37">
        <v>0</v>
      </c>
      <c r="AY93" s="37">
        <v>0</v>
      </c>
      <c r="AZ93" s="37">
        <v>0</v>
      </c>
      <c r="BA93" s="37">
        <v>0</v>
      </c>
      <c r="BB93" s="37">
        <v>0</v>
      </c>
      <c r="BC93" s="37">
        <v>0</v>
      </c>
      <c r="BD93" s="37">
        <v>0</v>
      </c>
      <c r="BE93" s="37">
        <v>0</v>
      </c>
      <c r="BF93" s="37">
        <v>0</v>
      </c>
      <c r="BG93" s="37">
        <v>0</v>
      </c>
      <c r="BH93" s="37">
        <v>0</v>
      </c>
      <c r="BI93" s="37">
        <v>0</v>
      </c>
      <c r="BJ93" s="37">
        <v>0</v>
      </c>
      <c r="BK93" s="37">
        <v>0</v>
      </c>
      <c r="BL93" s="37">
        <v>0</v>
      </c>
      <c r="BM93" s="37">
        <v>0</v>
      </c>
      <c r="BN93" s="37">
        <v>0</v>
      </c>
      <c r="BO93" s="37">
        <v>0</v>
      </c>
      <c r="BP93" s="37">
        <v>0</v>
      </c>
      <c r="BQ93" s="37">
        <v>0</v>
      </c>
      <c r="BR93" s="37">
        <v>0</v>
      </c>
      <c r="BS93" s="37">
        <v>0</v>
      </c>
      <c r="BT93" s="37">
        <v>0</v>
      </c>
      <c r="BU93" s="37">
        <v>0</v>
      </c>
      <c r="BV93" s="37">
        <v>0</v>
      </c>
      <c r="BW93" s="37">
        <v>0</v>
      </c>
      <c r="BX93" s="37">
        <v>0</v>
      </c>
      <c r="BY93" s="37">
        <v>0</v>
      </c>
      <c r="BZ93" s="37">
        <v>0</v>
      </c>
      <c r="CA93" s="37">
        <v>0</v>
      </c>
      <c r="CB93" s="37">
        <v>0</v>
      </c>
      <c r="CC93" s="37">
        <v>0</v>
      </c>
      <c r="CD93" s="37">
        <v>0</v>
      </c>
      <c r="CE93" s="37">
        <v>0</v>
      </c>
      <c r="CF93" s="37">
        <v>0</v>
      </c>
      <c r="CG93" s="37">
        <v>0</v>
      </c>
      <c r="CH93" s="37">
        <v>0</v>
      </c>
      <c r="CI93" s="37">
        <v>0</v>
      </c>
      <c r="CJ93" s="37">
        <v>0</v>
      </c>
      <c r="CK93" s="37">
        <v>0</v>
      </c>
      <c r="CL93" s="37">
        <v>0</v>
      </c>
      <c r="CM93" s="37">
        <v>0</v>
      </c>
      <c r="CN93" s="37">
        <v>0</v>
      </c>
      <c r="CO93" s="37">
        <v>0</v>
      </c>
      <c r="CP93" s="37">
        <v>0</v>
      </c>
      <c r="CQ93" s="37">
        <v>0</v>
      </c>
      <c r="CR93" s="37">
        <v>0</v>
      </c>
      <c r="CS93" s="37">
        <v>0</v>
      </c>
      <c r="CT93" s="37">
        <v>0</v>
      </c>
      <c r="CU93" s="37">
        <v>0</v>
      </c>
      <c r="CV93" s="37">
        <v>0</v>
      </c>
      <c r="CW93" s="37">
        <v>0</v>
      </c>
      <c r="CX93" s="37">
        <v>0</v>
      </c>
      <c r="CY93" s="37">
        <v>0</v>
      </c>
      <c r="CZ93" s="37">
        <v>0</v>
      </c>
      <c r="DA93" s="37">
        <v>0</v>
      </c>
      <c r="DB93" s="37">
        <v>0</v>
      </c>
      <c r="DC93" s="37">
        <v>0</v>
      </c>
      <c r="DE93" s="45">
        <f t="shared" si="47"/>
        <v>0</v>
      </c>
      <c r="DF93" s="45">
        <f t="shared" si="40"/>
        <v>0</v>
      </c>
      <c r="DG93">
        <f t="shared" si="48"/>
        <v>21</v>
      </c>
    </row>
    <row r="94" spans="1:112" ht="15" customHeight="1">
      <c r="A94" s="123">
        <v>82</v>
      </c>
      <c r="B94" s="5" t="str">
        <f>$B$89&amp;"5."</f>
        <v>G.5.</v>
      </c>
      <c r="C94" s="163" t="s">
        <v>215</v>
      </c>
      <c r="D94" s="5"/>
      <c r="E94" s="192">
        <v>0.21</v>
      </c>
      <c r="F94" s="34">
        <f>H94+NPV(FD,I94:INDEX(I94:DC94,PAL))</f>
        <v>0</v>
      </c>
      <c r="G94" s="34">
        <f>SUMIF($H$5:$DC$5,"&lt;="&amp;PAL,$H94:$DC94)</f>
        <v>0</v>
      </c>
      <c r="H94" s="37">
        <v>0</v>
      </c>
      <c r="I94" s="37">
        <v>0</v>
      </c>
      <c r="J94" s="37">
        <v>0</v>
      </c>
      <c r="K94" s="37">
        <v>0</v>
      </c>
      <c r="L94" s="37">
        <v>0</v>
      </c>
      <c r="M94" s="37">
        <v>0</v>
      </c>
      <c r="N94" s="37">
        <v>0</v>
      </c>
      <c r="O94" s="37">
        <v>0</v>
      </c>
      <c r="P94" s="37">
        <v>0</v>
      </c>
      <c r="Q94" s="37">
        <v>0</v>
      </c>
      <c r="R94" s="37">
        <v>0</v>
      </c>
      <c r="S94" s="37">
        <v>0</v>
      </c>
      <c r="T94" s="37">
        <v>0</v>
      </c>
      <c r="U94" s="37">
        <v>0</v>
      </c>
      <c r="V94" s="37">
        <v>0</v>
      </c>
      <c r="W94" s="37">
        <v>0</v>
      </c>
      <c r="X94" s="37">
        <v>0</v>
      </c>
      <c r="Y94" s="37">
        <v>0</v>
      </c>
      <c r="Z94" s="37">
        <v>0</v>
      </c>
      <c r="AA94" s="37">
        <v>0</v>
      </c>
      <c r="AB94" s="37">
        <v>0</v>
      </c>
      <c r="AC94" s="37">
        <v>0</v>
      </c>
      <c r="AD94" s="37">
        <v>0</v>
      </c>
      <c r="AE94" s="37">
        <v>0</v>
      </c>
      <c r="AF94" s="37">
        <v>0</v>
      </c>
      <c r="AG94" s="37">
        <v>0</v>
      </c>
      <c r="AH94" s="37">
        <v>0</v>
      </c>
      <c r="AI94" s="37">
        <v>0</v>
      </c>
      <c r="AJ94" s="37">
        <v>0</v>
      </c>
      <c r="AK94" s="37">
        <v>0</v>
      </c>
      <c r="AL94" s="37">
        <v>0</v>
      </c>
      <c r="AM94" s="37">
        <v>0</v>
      </c>
      <c r="AN94" s="37">
        <v>0</v>
      </c>
      <c r="AO94" s="37">
        <v>0</v>
      </c>
      <c r="AP94" s="37">
        <v>0</v>
      </c>
      <c r="AQ94" s="37">
        <v>0</v>
      </c>
      <c r="AR94" s="37">
        <v>0</v>
      </c>
      <c r="AS94" s="37">
        <v>0</v>
      </c>
      <c r="AT94" s="37">
        <v>0</v>
      </c>
      <c r="AU94" s="37">
        <v>0</v>
      </c>
      <c r="AV94" s="37">
        <v>0</v>
      </c>
      <c r="AW94" s="37">
        <v>0</v>
      </c>
      <c r="AX94" s="37">
        <v>0</v>
      </c>
      <c r="AY94" s="37">
        <v>0</v>
      </c>
      <c r="AZ94" s="37">
        <v>0</v>
      </c>
      <c r="BA94" s="37">
        <v>0</v>
      </c>
      <c r="BB94" s="37">
        <v>0</v>
      </c>
      <c r="BC94" s="37">
        <v>0</v>
      </c>
      <c r="BD94" s="37">
        <v>0</v>
      </c>
      <c r="BE94" s="37">
        <v>0</v>
      </c>
      <c r="BF94" s="37">
        <v>0</v>
      </c>
      <c r="BG94" s="37">
        <v>0</v>
      </c>
      <c r="BH94" s="37">
        <v>0</v>
      </c>
      <c r="BI94" s="37">
        <v>0</v>
      </c>
      <c r="BJ94" s="37">
        <v>0</v>
      </c>
      <c r="BK94" s="37">
        <v>0</v>
      </c>
      <c r="BL94" s="37">
        <v>0</v>
      </c>
      <c r="BM94" s="37">
        <v>0</v>
      </c>
      <c r="BN94" s="37">
        <v>0</v>
      </c>
      <c r="BO94" s="37">
        <v>0</v>
      </c>
      <c r="BP94" s="37">
        <v>0</v>
      </c>
      <c r="BQ94" s="37">
        <v>0</v>
      </c>
      <c r="BR94" s="37">
        <v>0</v>
      </c>
      <c r="BS94" s="37">
        <v>0</v>
      </c>
      <c r="BT94" s="37">
        <v>0</v>
      </c>
      <c r="BU94" s="37">
        <v>0</v>
      </c>
      <c r="BV94" s="37">
        <v>0</v>
      </c>
      <c r="BW94" s="37">
        <v>0</v>
      </c>
      <c r="BX94" s="37">
        <v>0</v>
      </c>
      <c r="BY94" s="37">
        <v>0</v>
      </c>
      <c r="BZ94" s="37">
        <v>0</v>
      </c>
      <c r="CA94" s="37">
        <v>0</v>
      </c>
      <c r="CB94" s="37">
        <v>0</v>
      </c>
      <c r="CC94" s="37">
        <v>0</v>
      </c>
      <c r="CD94" s="37">
        <v>0</v>
      </c>
      <c r="CE94" s="37">
        <v>0</v>
      </c>
      <c r="CF94" s="37">
        <v>0</v>
      </c>
      <c r="CG94" s="37">
        <v>0</v>
      </c>
      <c r="CH94" s="37">
        <v>0</v>
      </c>
      <c r="CI94" s="37">
        <v>0</v>
      </c>
      <c r="CJ94" s="37">
        <v>0</v>
      </c>
      <c r="CK94" s="37">
        <v>0</v>
      </c>
      <c r="CL94" s="37">
        <v>0</v>
      </c>
      <c r="CM94" s="37">
        <v>0</v>
      </c>
      <c r="CN94" s="37">
        <v>0</v>
      </c>
      <c r="CO94" s="37">
        <v>0</v>
      </c>
      <c r="CP94" s="37">
        <v>0</v>
      </c>
      <c r="CQ94" s="37">
        <v>0</v>
      </c>
      <c r="CR94" s="37">
        <v>0</v>
      </c>
      <c r="CS94" s="37">
        <v>0</v>
      </c>
      <c r="CT94" s="37">
        <v>0</v>
      </c>
      <c r="CU94" s="37">
        <v>0</v>
      </c>
      <c r="CV94" s="37">
        <v>0</v>
      </c>
      <c r="CW94" s="37">
        <v>0</v>
      </c>
      <c r="CX94" s="37">
        <v>0</v>
      </c>
      <c r="CY94" s="37">
        <v>0</v>
      </c>
      <c r="CZ94" s="37">
        <v>0</v>
      </c>
      <c r="DA94" s="37">
        <v>0</v>
      </c>
      <c r="DB94" s="37">
        <v>0</v>
      </c>
      <c r="DC94" s="37">
        <v>0</v>
      </c>
      <c r="DE94" s="45">
        <f t="shared" si="47"/>
        <v>0</v>
      </c>
      <c r="DF94" s="45">
        <f t="shared" si="40"/>
        <v>0</v>
      </c>
      <c r="DG94">
        <f t="shared" si="48"/>
        <v>21</v>
      </c>
    </row>
    <row r="95" spans="1:112" ht="15" customHeight="1">
      <c r="A95" s="123">
        <v>83</v>
      </c>
      <c r="B95" s="5" t="str">
        <f>$B$89&amp;"6."</f>
        <v>G.6.</v>
      </c>
      <c r="C95" s="163" t="s">
        <v>208</v>
      </c>
      <c r="D95" s="5"/>
      <c r="E95" s="192">
        <v>0.21</v>
      </c>
      <c r="F95" s="34">
        <f>H95+NPV(FD,I95:INDEX(I95:DC95,PAL))</f>
        <v>0</v>
      </c>
      <c r="G95" s="34">
        <f>SUMIF($H$5:$DC$5,"&lt;="&amp;PAL,$H95:$DC95)</f>
        <v>0</v>
      </c>
      <c r="H95" s="37">
        <v>0</v>
      </c>
      <c r="I95" s="37">
        <v>0</v>
      </c>
      <c r="J95" s="37">
        <v>0</v>
      </c>
      <c r="K95" s="37">
        <v>0</v>
      </c>
      <c r="L95" s="37">
        <v>0</v>
      </c>
      <c r="M95" s="37">
        <v>0</v>
      </c>
      <c r="N95" s="37">
        <v>0</v>
      </c>
      <c r="O95" s="37">
        <v>0</v>
      </c>
      <c r="P95" s="37">
        <v>0</v>
      </c>
      <c r="Q95" s="37">
        <v>0</v>
      </c>
      <c r="R95" s="37">
        <v>0</v>
      </c>
      <c r="S95" s="37">
        <v>0</v>
      </c>
      <c r="T95" s="37">
        <v>0</v>
      </c>
      <c r="U95" s="37">
        <v>0</v>
      </c>
      <c r="V95" s="37">
        <v>0</v>
      </c>
      <c r="W95" s="37">
        <v>0</v>
      </c>
      <c r="X95" s="37">
        <v>0</v>
      </c>
      <c r="Y95" s="37">
        <v>0</v>
      </c>
      <c r="Z95" s="37">
        <v>0</v>
      </c>
      <c r="AA95" s="37">
        <v>0</v>
      </c>
      <c r="AB95" s="37">
        <v>0</v>
      </c>
      <c r="AC95" s="37">
        <v>0</v>
      </c>
      <c r="AD95" s="37">
        <v>0</v>
      </c>
      <c r="AE95" s="37">
        <v>0</v>
      </c>
      <c r="AF95" s="37">
        <v>0</v>
      </c>
      <c r="AG95" s="37">
        <v>0</v>
      </c>
      <c r="AH95" s="37">
        <v>0</v>
      </c>
      <c r="AI95" s="37">
        <v>0</v>
      </c>
      <c r="AJ95" s="37">
        <v>0</v>
      </c>
      <c r="AK95" s="37">
        <v>0</v>
      </c>
      <c r="AL95" s="37">
        <v>0</v>
      </c>
      <c r="AM95" s="37">
        <v>0</v>
      </c>
      <c r="AN95" s="37">
        <v>0</v>
      </c>
      <c r="AO95" s="37">
        <v>0</v>
      </c>
      <c r="AP95" s="37">
        <v>0</v>
      </c>
      <c r="AQ95" s="37">
        <v>0</v>
      </c>
      <c r="AR95" s="37">
        <v>0</v>
      </c>
      <c r="AS95" s="37">
        <v>0</v>
      </c>
      <c r="AT95" s="37">
        <v>0</v>
      </c>
      <c r="AU95" s="37">
        <v>0</v>
      </c>
      <c r="AV95" s="37">
        <v>0</v>
      </c>
      <c r="AW95" s="37">
        <v>0</v>
      </c>
      <c r="AX95" s="37">
        <v>0</v>
      </c>
      <c r="AY95" s="37">
        <v>0</v>
      </c>
      <c r="AZ95" s="37">
        <v>0</v>
      </c>
      <c r="BA95" s="37">
        <v>0</v>
      </c>
      <c r="BB95" s="37">
        <v>0</v>
      </c>
      <c r="BC95" s="37">
        <v>0</v>
      </c>
      <c r="BD95" s="37">
        <v>0</v>
      </c>
      <c r="BE95" s="37">
        <v>0</v>
      </c>
      <c r="BF95" s="37">
        <v>0</v>
      </c>
      <c r="BG95" s="37">
        <v>0</v>
      </c>
      <c r="BH95" s="37">
        <v>0</v>
      </c>
      <c r="BI95" s="37">
        <v>0</v>
      </c>
      <c r="BJ95" s="37">
        <v>0</v>
      </c>
      <c r="BK95" s="37">
        <v>0</v>
      </c>
      <c r="BL95" s="37">
        <v>0</v>
      </c>
      <c r="BM95" s="37">
        <v>0</v>
      </c>
      <c r="BN95" s="37">
        <v>0</v>
      </c>
      <c r="BO95" s="37">
        <v>0</v>
      </c>
      <c r="BP95" s="37">
        <v>0</v>
      </c>
      <c r="BQ95" s="37">
        <v>0</v>
      </c>
      <c r="BR95" s="37">
        <v>0</v>
      </c>
      <c r="BS95" s="37">
        <v>0</v>
      </c>
      <c r="BT95" s="37">
        <v>0</v>
      </c>
      <c r="BU95" s="37">
        <v>0</v>
      </c>
      <c r="BV95" s="37">
        <v>0</v>
      </c>
      <c r="BW95" s="37">
        <v>0</v>
      </c>
      <c r="BX95" s="37">
        <v>0</v>
      </c>
      <c r="BY95" s="37">
        <v>0</v>
      </c>
      <c r="BZ95" s="37">
        <v>0</v>
      </c>
      <c r="CA95" s="37">
        <v>0</v>
      </c>
      <c r="CB95" s="37">
        <v>0</v>
      </c>
      <c r="CC95" s="37">
        <v>0</v>
      </c>
      <c r="CD95" s="37">
        <v>0</v>
      </c>
      <c r="CE95" s="37">
        <v>0</v>
      </c>
      <c r="CF95" s="37">
        <v>0</v>
      </c>
      <c r="CG95" s="37">
        <v>0</v>
      </c>
      <c r="CH95" s="37">
        <v>0</v>
      </c>
      <c r="CI95" s="37">
        <v>0</v>
      </c>
      <c r="CJ95" s="37">
        <v>0</v>
      </c>
      <c r="CK95" s="37">
        <v>0</v>
      </c>
      <c r="CL95" s="37">
        <v>0</v>
      </c>
      <c r="CM95" s="37">
        <v>0</v>
      </c>
      <c r="CN95" s="37">
        <v>0</v>
      </c>
      <c r="CO95" s="37">
        <v>0</v>
      </c>
      <c r="CP95" s="37">
        <v>0</v>
      </c>
      <c r="CQ95" s="37">
        <v>0</v>
      </c>
      <c r="CR95" s="37">
        <v>0</v>
      </c>
      <c r="CS95" s="37">
        <v>0</v>
      </c>
      <c r="CT95" s="37">
        <v>0</v>
      </c>
      <c r="CU95" s="37">
        <v>0</v>
      </c>
      <c r="CV95" s="37">
        <v>0</v>
      </c>
      <c r="CW95" s="37">
        <v>0</v>
      </c>
      <c r="CX95" s="37">
        <v>0</v>
      </c>
      <c r="CY95" s="37">
        <v>0</v>
      </c>
      <c r="CZ95" s="37">
        <v>0</v>
      </c>
      <c r="DA95" s="37">
        <v>0</v>
      </c>
      <c r="DB95" s="37">
        <v>0</v>
      </c>
      <c r="DC95" s="37">
        <v>0</v>
      </c>
      <c r="DE95" s="45">
        <f t="shared" si="47"/>
        <v>0</v>
      </c>
      <c r="DF95" s="45">
        <f t="shared" si="40"/>
        <v>0</v>
      </c>
      <c r="DG95">
        <f t="shared" si="48"/>
        <v>21</v>
      </c>
    </row>
    <row r="96" spans="1:112" ht="15" customHeight="1">
      <c r="A96" s="123">
        <v>84</v>
      </c>
      <c r="B96" s="5" t="str">
        <f>$B$89&amp;"7."</f>
        <v>G.7.</v>
      </c>
      <c r="C96" s="163" t="s">
        <v>210</v>
      </c>
      <c r="D96" s="5"/>
      <c r="E96" s="192">
        <v>0.21</v>
      </c>
      <c r="F96" s="34">
        <f>H96+NPV(FD,I96:INDEX(I96:DC96,PAL))</f>
        <v>0</v>
      </c>
      <c r="G96" s="34">
        <f>SUMIF($H$5:$DC$5,"&lt;="&amp;PAL,$H96:$DC96)</f>
        <v>0</v>
      </c>
      <c r="H96" s="37">
        <v>0</v>
      </c>
      <c r="I96" s="37">
        <v>0</v>
      </c>
      <c r="J96" s="37">
        <v>0</v>
      </c>
      <c r="K96" s="37">
        <v>0</v>
      </c>
      <c r="L96" s="37">
        <v>0</v>
      </c>
      <c r="M96" s="37">
        <v>0</v>
      </c>
      <c r="N96" s="37">
        <v>0</v>
      </c>
      <c r="O96" s="37">
        <v>0</v>
      </c>
      <c r="P96" s="37">
        <v>0</v>
      </c>
      <c r="Q96" s="37">
        <v>0</v>
      </c>
      <c r="R96" s="37">
        <v>0</v>
      </c>
      <c r="S96" s="37">
        <v>0</v>
      </c>
      <c r="T96" s="37">
        <v>0</v>
      </c>
      <c r="U96" s="37">
        <v>0</v>
      </c>
      <c r="V96" s="37">
        <v>0</v>
      </c>
      <c r="W96" s="37">
        <v>0</v>
      </c>
      <c r="X96" s="37">
        <v>0</v>
      </c>
      <c r="Y96" s="37">
        <v>0</v>
      </c>
      <c r="Z96" s="37">
        <v>0</v>
      </c>
      <c r="AA96" s="37">
        <v>0</v>
      </c>
      <c r="AB96" s="37">
        <v>0</v>
      </c>
      <c r="AC96" s="37">
        <v>0</v>
      </c>
      <c r="AD96" s="37">
        <v>0</v>
      </c>
      <c r="AE96" s="37">
        <v>0</v>
      </c>
      <c r="AF96" s="37">
        <v>0</v>
      </c>
      <c r="AG96" s="37">
        <v>0</v>
      </c>
      <c r="AH96" s="37">
        <v>0</v>
      </c>
      <c r="AI96" s="37">
        <v>0</v>
      </c>
      <c r="AJ96" s="37">
        <v>0</v>
      </c>
      <c r="AK96" s="37">
        <v>0</v>
      </c>
      <c r="AL96" s="37">
        <v>0</v>
      </c>
      <c r="AM96" s="37">
        <v>0</v>
      </c>
      <c r="AN96" s="37">
        <v>0</v>
      </c>
      <c r="AO96" s="37">
        <v>0</v>
      </c>
      <c r="AP96" s="37">
        <v>0</v>
      </c>
      <c r="AQ96" s="37">
        <v>0</v>
      </c>
      <c r="AR96" s="37">
        <v>0</v>
      </c>
      <c r="AS96" s="37">
        <v>0</v>
      </c>
      <c r="AT96" s="37">
        <v>0</v>
      </c>
      <c r="AU96" s="37">
        <v>0</v>
      </c>
      <c r="AV96" s="37">
        <v>0</v>
      </c>
      <c r="AW96" s="37">
        <v>0</v>
      </c>
      <c r="AX96" s="37">
        <v>0</v>
      </c>
      <c r="AY96" s="37">
        <v>0</v>
      </c>
      <c r="AZ96" s="37">
        <v>0</v>
      </c>
      <c r="BA96" s="37">
        <v>0</v>
      </c>
      <c r="BB96" s="37">
        <v>0</v>
      </c>
      <c r="BC96" s="37">
        <v>0</v>
      </c>
      <c r="BD96" s="37">
        <v>0</v>
      </c>
      <c r="BE96" s="37">
        <v>0</v>
      </c>
      <c r="BF96" s="37">
        <v>0</v>
      </c>
      <c r="BG96" s="37">
        <v>0</v>
      </c>
      <c r="BH96" s="37">
        <v>0</v>
      </c>
      <c r="BI96" s="37">
        <v>0</v>
      </c>
      <c r="BJ96" s="37">
        <v>0</v>
      </c>
      <c r="BK96" s="37">
        <v>0</v>
      </c>
      <c r="BL96" s="37">
        <v>0</v>
      </c>
      <c r="BM96" s="37">
        <v>0</v>
      </c>
      <c r="BN96" s="37">
        <v>0</v>
      </c>
      <c r="BO96" s="37">
        <v>0</v>
      </c>
      <c r="BP96" s="37">
        <v>0</v>
      </c>
      <c r="BQ96" s="37">
        <v>0</v>
      </c>
      <c r="BR96" s="37">
        <v>0</v>
      </c>
      <c r="BS96" s="37">
        <v>0</v>
      </c>
      <c r="BT96" s="37">
        <v>0</v>
      </c>
      <c r="BU96" s="37">
        <v>0</v>
      </c>
      <c r="BV96" s="37">
        <v>0</v>
      </c>
      <c r="BW96" s="37">
        <v>0</v>
      </c>
      <c r="BX96" s="37">
        <v>0</v>
      </c>
      <c r="BY96" s="37">
        <v>0</v>
      </c>
      <c r="BZ96" s="37">
        <v>0</v>
      </c>
      <c r="CA96" s="37">
        <v>0</v>
      </c>
      <c r="CB96" s="37">
        <v>0</v>
      </c>
      <c r="CC96" s="37">
        <v>0</v>
      </c>
      <c r="CD96" s="37">
        <v>0</v>
      </c>
      <c r="CE96" s="37">
        <v>0</v>
      </c>
      <c r="CF96" s="37">
        <v>0</v>
      </c>
      <c r="CG96" s="37">
        <v>0</v>
      </c>
      <c r="CH96" s="37">
        <v>0</v>
      </c>
      <c r="CI96" s="37">
        <v>0</v>
      </c>
      <c r="CJ96" s="37">
        <v>0</v>
      </c>
      <c r="CK96" s="37">
        <v>0</v>
      </c>
      <c r="CL96" s="37">
        <v>0</v>
      </c>
      <c r="CM96" s="37">
        <v>0</v>
      </c>
      <c r="CN96" s="37">
        <v>0</v>
      </c>
      <c r="CO96" s="37">
        <v>0</v>
      </c>
      <c r="CP96" s="37">
        <v>0</v>
      </c>
      <c r="CQ96" s="37">
        <v>0</v>
      </c>
      <c r="CR96" s="37">
        <v>0</v>
      </c>
      <c r="CS96" s="37">
        <v>0</v>
      </c>
      <c r="CT96" s="37">
        <v>0</v>
      </c>
      <c r="CU96" s="37">
        <v>0</v>
      </c>
      <c r="CV96" s="37">
        <v>0</v>
      </c>
      <c r="CW96" s="37">
        <v>0</v>
      </c>
      <c r="CX96" s="37">
        <v>0</v>
      </c>
      <c r="CY96" s="37">
        <v>0</v>
      </c>
      <c r="CZ96" s="37">
        <v>0</v>
      </c>
      <c r="DA96" s="37">
        <v>0</v>
      </c>
      <c r="DB96" s="37">
        <v>0</v>
      </c>
      <c r="DC96" s="37">
        <v>0</v>
      </c>
      <c r="DE96" s="45">
        <f t="shared" si="47"/>
        <v>0</v>
      </c>
      <c r="DF96" s="45">
        <f t="shared" si="40"/>
        <v>0</v>
      </c>
      <c r="DG96">
        <f t="shared" si="48"/>
        <v>21</v>
      </c>
    </row>
    <row r="97" spans="1:113" ht="15" customHeight="1">
      <c r="A97" s="123">
        <v>85</v>
      </c>
      <c r="B97" s="5" t="str">
        <f>$B$89&amp;"8."</f>
        <v>G.8.</v>
      </c>
      <c r="C97" s="163" t="s">
        <v>212</v>
      </c>
      <c r="D97" s="5"/>
      <c r="E97" s="192">
        <v>0.21</v>
      </c>
      <c r="F97" s="34">
        <f>H97+NPV(FD,I97:INDEX(I97:DC97,PAL))</f>
        <v>0</v>
      </c>
      <c r="G97" s="34">
        <f>SUMIF($H$5:$DC$5,"&lt;="&amp;PAL,$H97:$DC97)</f>
        <v>0</v>
      </c>
      <c r="H97" s="37">
        <v>0</v>
      </c>
      <c r="I97" s="37">
        <v>0</v>
      </c>
      <c r="J97" s="37">
        <v>0</v>
      </c>
      <c r="K97" s="37">
        <v>0</v>
      </c>
      <c r="L97" s="37">
        <v>0</v>
      </c>
      <c r="M97" s="37">
        <v>0</v>
      </c>
      <c r="N97" s="37">
        <v>0</v>
      </c>
      <c r="O97" s="37">
        <v>0</v>
      </c>
      <c r="P97" s="37">
        <v>0</v>
      </c>
      <c r="Q97" s="37">
        <v>0</v>
      </c>
      <c r="R97" s="37">
        <v>0</v>
      </c>
      <c r="S97" s="37">
        <v>0</v>
      </c>
      <c r="T97" s="37">
        <v>0</v>
      </c>
      <c r="U97" s="37">
        <v>0</v>
      </c>
      <c r="V97" s="37">
        <v>0</v>
      </c>
      <c r="W97" s="37">
        <v>0</v>
      </c>
      <c r="X97" s="37">
        <v>0</v>
      </c>
      <c r="Y97" s="37">
        <v>0</v>
      </c>
      <c r="Z97" s="37">
        <v>0</v>
      </c>
      <c r="AA97" s="37">
        <v>0</v>
      </c>
      <c r="AB97" s="37">
        <v>0</v>
      </c>
      <c r="AC97" s="37">
        <v>0</v>
      </c>
      <c r="AD97" s="37">
        <v>0</v>
      </c>
      <c r="AE97" s="37">
        <v>0</v>
      </c>
      <c r="AF97" s="37">
        <v>0</v>
      </c>
      <c r="AG97" s="37">
        <v>0</v>
      </c>
      <c r="AH97" s="37">
        <v>0</v>
      </c>
      <c r="AI97" s="37">
        <v>0</v>
      </c>
      <c r="AJ97" s="37">
        <v>0</v>
      </c>
      <c r="AK97" s="37">
        <v>0</v>
      </c>
      <c r="AL97" s="37">
        <v>0</v>
      </c>
      <c r="AM97" s="37">
        <v>0</v>
      </c>
      <c r="AN97" s="37">
        <v>0</v>
      </c>
      <c r="AO97" s="37">
        <v>0</v>
      </c>
      <c r="AP97" s="37">
        <v>0</v>
      </c>
      <c r="AQ97" s="37">
        <v>0</v>
      </c>
      <c r="AR97" s="37">
        <v>0</v>
      </c>
      <c r="AS97" s="37">
        <v>0</v>
      </c>
      <c r="AT97" s="37">
        <v>0</v>
      </c>
      <c r="AU97" s="37">
        <v>0</v>
      </c>
      <c r="AV97" s="37">
        <v>0</v>
      </c>
      <c r="AW97" s="37">
        <v>0</v>
      </c>
      <c r="AX97" s="37">
        <v>0</v>
      </c>
      <c r="AY97" s="37">
        <v>0</v>
      </c>
      <c r="AZ97" s="37">
        <v>0</v>
      </c>
      <c r="BA97" s="37">
        <v>0</v>
      </c>
      <c r="BB97" s="37">
        <v>0</v>
      </c>
      <c r="BC97" s="37">
        <v>0</v>
      </c>
      <c r="BD97" s="37">
        <v>0</v>
      </c>
      <c r="BE97" s="37">
        <v>0</v>
      </c>
      <c r="BF97" s="37">
        <v>0</v>
      </c>
      <c r="BG97" s="37">
        <v>0</v>
      </c>
      <c r="BH97" s="37">
        <v>0</v>
      </c>
      <c r="BI97" s="37">
        <v>0</v>
      </c>
      <c r="BJ97" s="37">
        <v>0</v>
      </c>
      <c r="BK97" s="37">
        <v>0</v>
      </c>
      <c r="BL97" s="37">
        <v>0</v>
      </c>
      <c r="BM97" s="37">
        <v>0</v>
      </c>
      <c r="BN97" s="37">
        <v>0</v>
      </c>
      <c r="BO97" s="37">
        <v>0</v>
      </c>
      <c r="BP97" s="37">
        <v>0</v>
      </c>
      <c r="BQ97" s="37">
        <v>0</v>
      </c>
      <c r="BR97" s="37">
        <v>0</v>
      </c>
      <c r="BS97" s="37">
        <v>0</v>
      </c>
      <c r="BT97" s="37">
        <v>0</v>
      </c>
      <c r="BU97" s="37">
        <v>0</v>
      </c>
      <c r="BV97" s="37">
        <v>0</v>
      </c>
      <c r="BW97" s="37">
        <v>0</v>
      </c>
      <c r="BX97" s="37">
        <v>0</v>
      </c>
      <c r="BY97" s="37">
        <v>0</v>
      </c>
      <c r="BZ97" s="37">
        <v>0</v>
      </c>
      <c r="CA97" s="37">
        <v>0</v>
      </c>
      <c r="CB97" s="37">
        <v>0</v>
      </c>
      <c r="CC97" s="37">
        <v>0</v>
      </c>
      <c r="CD97" s="37">
        <v>0</v>
      </c>
      <c r="CE97" s="37">
        <v>0</v>
      </c>
      <c r="CF97" s="37">
        <v>0</v>
      </c>
      <c r="CG97" s="37">
        <v>0</v>
      </c>
      <c r="CH97" s="37">
        <v>0</v>
      </c>
      <c r="CI97" s="37">
        <v>0</v>
      </c>
      <c r="CJ97" s="37">
        <v>0</v>
      </c>
      <c r="CK97" s="37">
        <v>0</v>
      </c>
      <c r="CL97" s="37">
        <v>0</v>
      </c>
      <c r="CM97" s="37">
        <v>0</v>
      </c>
      <c r="CN97" s="37">
        <v>0</v>
      </c>
      <c r="CO97" s="37">
        <v>0</v>
      </c>
      <c r="CP97" s="37">
        <v>0</v>
      </c>
      <c r="CQ97" s="37">
        <v>0</v>
      </c>
      <c r="CR97" s="37">
        <v>0</v>
      </c>
      <c r="CS97" s="37">
        <v>0</v>
      </c>
      <c r="CT97" s="37">
        <v>0</v>
      </c>
      <c r="CU97" s="37">
        <v>0</v>
      </c>
      <c r="CV97" s="37">
        <v>0</v>
      </c>
      <c r="CW97" s="37">
        <v>0</v>
      </c>
      <c r="CX97" s="37">
        <v>0</v>
      </c>
      <c r="CY97" s="37">
        <v>0</v>
      </c>
      <c r="CZ97" s="37">
        <v>0</v>
      </c>
      <c r="DA97" s="37">
        <v>0</v>
      </c>
      <c r="DB97" s="37">
        <v>0</v>
      </c>
      <c r="DC97" s="37">
        <v>0</v>
      </c>
      <c r="DE97" s="45">
        <f t="shared" si="47"/>
        <v>0</v>
      </c>
      <c r="DF97" s="45">
        <f t="shared" si="40"/>
        <v>0</v>
      </c>
      <c r="DG97">
        <f t="shared" si="48"/>
        <v>21</v>
      </c>
    </row>
    <row r="98" spans="1:113" ht="15" customHeight="1">
      <c r="A98" s="123">
        <v>86</v>
      </c>
      <c r="B98" s="5" t="str">
        <f>$B$89&amp;"9."</f>
        <v>G.9.</v>
      </c>
      <c r="C98" s="163" t="s">
        <v>214</v>
      </c>
      <c r="D98" s="5"/>
      <c r="E98" s="192">
        <v>0.21</v>
      </c>
      <c r="F98" s="34">
        <f>H98+NPV(FD,I98:INDEX(I98:DC98,PAL))</f>
        <v>0</v>
      </c>
      <c r="G98" s="34">
        <f>SUMIF($H$5:$DC$5,"&lt;="&amp;PAL,$H98:$DC98)</f>
        <v>0</v>
      </c>
      <c r="H98" s="37">
        <v>0</v>
      </c>
      <c r="I98" s="37">
        <v>0</v>
      </c>
      <c r="J98" s="37">
        <v>0</v>
      </c>
      <c r="K98" s="37">
        <v>0</v>
      </c>
      <c r="L98" s="37">
        <v>0</v>
      </c>
      <c r="M98" s="37">
        <v>0</v>
      </c>
      <c r="N98" s="37">
        <v>0</v>
      </c>
      <c r="O98" s="37">
        <v>0</v>
      </c>
      <c r="P98" s="37">
        <v>0</v>
      </c>
      <c r="Q98" s="37">
        <v>0</v>
      </c>
      <c r="R98" s="37">
        <v>0</v>
      </c>
      <c r="S98" s="37">
        <v>0</v>
      </c>
      <c r="T98" s="37">
        <v>0</v>
      </c>
      <c r="U98" s="37">
        <v>0</v>
      </c>
      <c r="V98" s="37">
        <v>0</v>
      </c>
      <c r="W98" s="37">
        <v>0</v>
      </c>
      <c r="X98" s="37">
        <v>0</v>
      </c>
      <c r="Y98" s="37">
        <v>0</v>
      </c>
      <c r="Z98" s="37">
        <v>0</v>
      </c>
      <c r="AA98" s="37">
        <v>0</v>
      </c>
      <c r="AB98" s="37">
        <v>0</v>
      </c>
      <c r="AC98" s="37">
        <v>0</v>
      </c>
      <c r="AD98" s="37">
        <v>0</v>
      </c>
      <c r="AE98" s="37">
        <v>0</v>
      </c>
      <c r="AF98" s="37">
        <v>0</v>
      </c>
      <c r="AG98" s="37">
        <v>0</v>
      </c>
      <c r="AH98" s="37">
        <v>0</v>
      </c>
      <c r="AI98" s="37">
        <v>0</v>
      </c>
      <c r="AJ98" s="37">
        <v>0</v>
      </c>
      <c r="AK98" s="37">
        <v>0</v>
      </c>
      <c r="AL98" s="37">
        <v>0</v>
      </c>
      <c r="AM98" s="37">
        <v>0</v>
      </c>
      <c r="AN98" s="37">
        <v>0</v>
      </c>
      <c r="AO98" s="37">
        <v>0</v>
      </c>
      <c r="AP98" s="37">
        <v>0</v>
      </c>
      <c r="AQ98" s="37">
        <v>0</v>
      </c>
      <c r="AR98" s="37">
        <v>0</v>
      </c>
      <c r="AS98" s="37">
        <v>0</v>
      </c>
      <c r="AT98" s="37">
        <v>0</v>
      </c>
      <c r="AU98" s="37">
        <v>0</v>
      </c>
      <c r="AV98" s="37">
        <v>0</v>
      </c>
      <c r="AW98" s="37">
        <v>0</v>
      </c>
      <c r="AX98" s="37">
        <v>0</v>
      </c>
      <c r="AY98" s="37">
        <v>0</v>
      </c>
      <c r="AZ98" s="37">
        <v>0</v>
      </c>
      <c r="BA98" s="37">
        <v>0</v>
      </c>
      <c r="BB98" s="37">
        <v>0</v>
      </c>
      <c r="BC98" s="37">
        <v>0</v>
      </c>
      <c r="BD98" s="37">
        <v>0</v>
      </c>
      <c r="BE98" s="37">
        <v>0</v>
      </c>
      <c r="BF98" s="37">
        <v>0</v>
      </c>
      <c r="BG98" s="37">
        <v>0</v>
      </c>
      <c r="BH98" s="37">
        <v>0</v>
      </c>
      <c r="BI98" s="37">
        <v>0</v>
      </c>
      <c r="BJ98" s="37">
        <v>0</v>
      </c>
      <c r="BK98" s="37">
        <v>0</v>
      </c>
      <c r="BL98" s="37">
        <v>0</v>
      </c>
      <c r="BM98" s="37">
        <v>0</v>
      </c>
      <c r="BN98" s="37">
        <v>0</v>
      </c>
      <c r="BO98" s="37">
        <v>0</v>
      </c>
      <c r="BP98" s="37">
        <v>0</v>
      </c>
      <c r="BQ98" s="37">
        <v>0</v>
      </c>
      <c r="BR98" s="37">
        <v>0</v>
      </c>
      <c r="BS98" s="37">
        <v>0</v>
      </c>
      <c r="BT98" s="37">
        <v>0</v>
      </c>
      <c r="BU98" s="37">
        <v>0</v>
      </c>
      <c r="BV98" s="37">
        <v>0</v>
      </c>
      <c r="BW98" s="37">
        <v>0</v>
      </c>
      <c r="BX98" s="37">
        <v>0</v>
      </c>
      <c r="BY98" s="37">
        <v>0</v>
      </c>
      <c r="BZ98" s="37">
        <v>0</v>
      </c>
      <c r="CA98" s="37">
        <v>0</v>
      </c>
      <c r="CB98" s="37">
        <v>0</v>
      </c>
      <c r="CC98" s="37">
        <v>0</v>
      </c>
      <c r="CD98" s="37">
        <v>0</v>
      </c>
      <c r="CE98" s="37">
        <v>0</v>
      </c>
      <c r="CF98" s="37">
        <v>0</v>
      </c>
      <c r="CG98" s="37">
        <v>0</v>
      </c>
      <c r="CH98" s="37">
        <v>0</v>
      </c>
      <c r="CI98" s="37">
        <v>0</v>
      </c>
      <c r="CJ98" s="37">
        <v>0</v>
      </c>
      <c r="CK98" s="37">
        <v>0</v>
      </c>
      <c r="CL98" s="37">
        <v>0</v>
      </c>
      <c r="CM98" s="37">
        <v>0</v>
      </c>
      <c r="CN98" s="37">
        <v>0</v>
      </c>
      <c r="CO98" s="37">
        <v>0</v>
      </c>
      <c r="CP98" s="37">
        <v>0</v>
      </c>
      <c r="CQ98" s="37">
        <v>0</v>
      </c>
      <c r="CR98" s="37">
        <v>0</v>
      </c>
      <c r="CS98" s="37">
        <v>0</v>
      </c>
      <c r="CT98" s="37">
        <v>0</v>
      </c>
      <c r="CU98" s="37">
        <v>0</v>
      </c>
      <c r="CV98" s="37">
        <v>0</v>
      </c>
      <c r="CW98" s="37">
        <v>0</v>
      </c>
      <c r="CX98" s="37">
        <v>0</v>
      </c>
      <c r="CY98" s="37">
        <v>0</v>
      </c>
      <c r="CZ98" s="37">
        <v>0</v>
      </c>
      <c r="DA98" s="37">
        <v>0</v>
      </c>
      <c r="DB98" s="37">
        <v>0</v>
      </c>
      <c r="DC98" s="37">
        <v>0</v>
      </c>
      <c r="DE98" s="45">
        <f t="shared" si="47"/>
        <v>0</v>
      </c>
      <c r="DF98" s="45">
        <f t="shared" si="40"/>
        <v>0</v>
      </c>
      <c r="DG98">
        <f t="shared" si="48"/>
        <v>21</v>
      </c>
    </row>
    <row r="99" spans="1:113" ht="15" customHeight="1">
      <c r="A99" s="123">
        <v>87</v>
      </c>
      <c r="B99" s="5" t="str">
        <f>$B$89&amp;"10."</f>
        <v>G.10.</v>
      </c>
      <c r="C99" s="163" t="s">
        <v>216</v>
      </c>
      <c r="D99" s="5"/>
      <c r="E99" s="192">
        <v>0.21</v>
      </c>
      <c r="F99" s="34">
        <f>H99+NPV(FD,I99:INDEX(I99:DC99,PAL))</f>
        <v>0</v>
      </c>
      <c r="G99" s="34">
        <f>SUMIF($H$5:$DC$5,"&lt;="&amp;PAL,$H99:$DC99)</f>
        <v>0</v>
      </c>
      <c r="H99" s="37">
        <v>0</v>
      </c>
      <c r="I99" s="37">
        <v>0</v>
      </c>
      <c r="J99" s="37">
        <v>0</v>
      </c>
      <c r="K99" s="37">
        <v>0</v>
      </c>
      <c r="L99" s="37">
        <v>0</v>
      </c>
      <c r="M99" s="37">
        <v>0</v>
      </c>
      <c r="N99" s="37">
        <v>0</v>
      </c>
      <c r="O99" s="37">
        <v>0</v>
      </c>
      <c r="P99" s="37">
        <v>0</v>
      </c>
      <c r="Q99" s="37">
        <v>0</v>
      </c>
      <c r="R99" s="37">
        <v>0</v>
      </c>
      <c r="S99" s="37">
        <v>0</v>
      </c>
      <c r="T99" s="37">
        <v>0</v>
      </c>
      <c r="U99" s="37">
        <v>0</v>
      </c>
      <c r="V99" s="37">
        <v>0</v>
      </c>
      <c r="W99" s="37">
        <v>0</v>
      </c>
      <c r="X99" s="37">
        <v>0</v>
      </c>
      <c r="Y99" s="37">
        <v>0</v>
      </c>
      <c r="Z99" s="37">
        <v>0</v>
      </c>
      <c r="AA99" s="37">
        <v>0</v>
      </c>
      <c r="AB99" s="37">
        <v>0</v>
      </c>
      <c r="AC99" s="37">
        <v>0</v>
      </c>
      <c r="AD99" s="37">
        <v>0</v>
      </c>
      <c r="AE99" s="37">
        <v>0</v>
      </c>
      <c r="AF99" s="37">
        <v>0</v>
      </c>
      <c r="AG99" s="37">
        <v>0</v>
      </c>
      <c r="AH99" s="37">
        <v>0</v>
      </c>
      <c r="AI99" s="37">
        <v>0</v>
      </c>
      <c r="AJ99" s="37">
        <v>0</v>
      </c>
      <c r="AK99" s="37">
        <v>0</v>
      </c>
      <c r="AL99" s="37">
        <v>0</v>
      </c>
      <c r="AM99" s="37">
        <v>0</v>
      </c>
      <c r="AN99" s="37">
        <v>0</v>
      </c>
      <c r="AO99" s="37">
        <v>0</v>
      </c>
      <c r="AP99" s="37">
        <v>0</v>
      </c>
      <c r="AQ99" s="37">
        <v>0</v>
      </c>
      <c r="AR99" s="37">
        <v>0</v>
      </c>
      <c r="AS99" s="37">
        <v>0</v>
      </c>
      <c r="AT99" s="37">
        <v>0</v>
      </c>
      <c r="AU99" s="37">
        <v>0</v>
      </c>
      <c r="AV99" s="37">
        <v>0</v>
      </c>
      <c r="AW99" s="37">
        <v>0</v>
      </c>
      <c r="AX99" s="37">
        <v>0</v>
      </c>
      <c r="AY99" s="37">
        <v>0</v>
      </c>
      <c r="AZ99" s="37">
        <v>0</v>
      </c>
      <c r="BA99" s="37">
        <v>0</v>
      </c>
      <c r="BB99" s="37">
        <v>0</v>
      </c>
      <c r="BC99" s="37">
        <v>0</v>
      </c>
      <c r="BD99" s="37">
        <v>0</v>
      </c>
      <c r="BE99" s="37">
        <v>0</v>
      </c>
      <c r="BF99" s="37">
        <v>0</v>
      </c>
      <c r="BG99" s="37">
        <v>0</v>
      </c>
      <c r="BH99" s="37">
        <v>0</v>
      </c>
      <c r="BI99" s="37">
        <v>0</v>
      </c>
      <c r="BJ99" s="37">
        <v>0</v>
      </c>
      <c r="BK99" s="37">
        <v>0</v>
      </c>
      <c r="BL99" s="37">
        <v>0</v>
      </c>
      <c r="BM99" s="37">
        <v>0</v>
      </c>
      <c r="BN99" s="37">
        <v>0</v>
      </c>
      <c r="BO99" s="37">
        <v>0</v>
      </c>
      <c r="BP99" s="37">
        <v>0</v>
      </c>
      <c r="BQ99" s="37">
        <v>0</v>
      </c>
      <c r="BR99" s="37">
        <v>0</v>
      </c>
      <c r="BS99" s="37">
        <v>0</v>
      </c>
      <c r="BT99" s="37">
        <v>0</v>
      </c>
      <c r="BU99" s="37">
        <v>0</v>
      </c>
      <c r="BV99" s="37">
        <v>0</v>
      </c>
      <c r="BW99" s="37">
        <v>0</v>
      </c>
      <c r="BX99" s="37">
        <v>0</v>
      </c>
      <c r="BY99" s="37">
        <v>0</v>
      </c>
      <c r="BZ99" s="37">
        <v>0</v>
      </c>
      <c r="CA99" s="37">
        <v>0</v>
      </c>
      <c r="CB99" s="37">
        <v>0</v>
      </c>
      <c r="CC99" s="37">
        <v>0</v>
      </c>
      <c r="CD99" s="37">
        <v>0</v>
      </c>
      <c r="CE99" s="37">
        <v>0</v>
      </c>
      <c r="CF99" s="37">
        <v>0</v>
      </c>
      <c r="CG99" s="37">
        <v>0</v>
      </c>
      <c r="CH99" s="37">
        <v>0</v>
      </c>
      <c r="CI99" s="37">
        <v>0</v>
      </c>
      <c r="CJ99" s="37">
        <v>0</v>
      </c>
      <c r="CK99" s="37">
        <v>0</v>
      </c>
      <c r="CL99" s="37">
        <v>0</v>
      </c>
      <c r="CM99" s="37">
        <v>0</v>
      </c>
      <c r="CN99" s="37">
        <v>0</v>
      </c>
      <c r="CO99" s="37">
        <v>0</v>
      </c>
      <c r="CP99" s="37">
        <v>0</v>
      </c>
      <c r="CQ99" s="37">
        <v>0</v>
      </c>
      <c r="CR99" s="37">
        <v>0</v>
      </c>
      <c r="CS99" s="37">
        <v>0</v>
      </c>
      <c r="CT99" s="37">
        <v>0</v>
      </c>
      <c r="CU99" s="37">
        <v>0</v>
      </c>
      <c r="CV99" s="37">
        <v>0</v>
      </c>
      <c r="CW99" s="37">
        <v>0</v>
      </c>
      <c r="CX99" s="37">
        <v>0</v>
      </c>
      <c r="CY99" s="37">
        <v>0</v>
      </c>
      <c r="CZ99" s="37">
        <v>0</v>
      </c>
      <c r="DA99" s="37">
        <v>0</v>
      </c>
      <c r="DB99" s="37">
        <v>0</v>
      </c>
      <c r="DC99" s="37">
        <v>0</v>
      </c>
      <c r="DE99" s="45">
        <f t="shared" si="47"/>
        <v>0</v>
      </c>
      <c r="DF99" s="45">
        <f t="shared" si="40"/>
        <v>0</v>
      </c>
      <c r="DG99">
        <f t="shared" si="48"/>
        <v>21</v>
      </c>
    </row>
    <row r="100" spans="1:113" ht="17.25" customHeight="1">
      <c r="A100" s="123">
        <v>88</v>
      </c>
      <c r="B100" s="5" t="s">
        <v>37</v>
      </c>
      <c r="C100" s="15" t="s">
        <v>258</v>
      </c>
      <c r="D100" s="5"/>
      <c r="E100" s="5"/>
      <c r="F100" s="11">
        <f>SUM(F101:F110)</f>
        <v>0</v>
      </c>
      <c r="G100" s="34">
        <f>SUMIF($H$5:$DC$5,"&lt;="&amp;PAL,$H100:$DC100)</f>
        <v>0</v>
      </c>
      <c r="H100" s="11">
        <f t="shared" ref="H100:BR100" si="49">SUM(H101:H110)</f>
        <v>0</v>
      </c>
      <c r="I100" s="11">
        <f t="shared" si="49"/>
        <v>0</v>
      </c>
      <c r="J100" s="11">
        <f t="shared" si="49"/>
        <v>0</v>
      </c>
      <c r="K100" s="11">
        <f t="shared" si="49"/>
        <v>0</v>
      </c>
      <c r="L100" s="11">
        <f t="shared" si="49"/>
        <v>0</v>
      </c>
      <c r="M100" s="11">
        <f t="shared" si="49"/>
        <v>0</v>
      </c>
      <c r="N100" s="11">
        <f t="shared" si="49"/>
        <v>0</v>
      </c>
      <c r="O100" s="11">
        <f t="shared" si="49"/>
        <v>0</v>
      </c>
      <c r="P100" s="11">
        <f t="shared" si="49"/>
        <v>0</v>
      </c>
      <c r="Q100" s="11">
        <f t="shared" si="49"/>
        <v>0</v>
      </c>
      <c r="R100" s="11">
        <f t="shared" si="49"/>
        <v>0</v>
      </c>
      <c r="S100" s="11">
        <f t="shared" si="49"/>
        <v>0</v>
      </c>
      <c r="T100" s="11">
        <f t="shared" si="49"/>
        <v>0</v>
      </c>
      <c r="U100" s="11">
        <f t="shared" si="49"/>
        <v>0</v>
      </c>
      <c r="V100" s="11">
        <f t="shared" si="49"/>
        <v>0</v>
      </c>
      <c r="W100" s="11">
        <f t="shared" si="49"/>
        <v>0</v>
      </c>
      <c r="X100" s="11">
        <f t="shared" si="49"/>
        <v>0</v>
      </c>
      <c r="Y100" s="11">
        <f t="shared" si="49"/>
        <v>0</v>
      </c>
      <c r="Z100" s="11">
        <f t="shared" si="49"/>
        <v>0</v>
      </c>
      <c r="AA100" s="11">
        <f t="shared" si="49"/>
        <v>0</v>
      </c>
      <c r="AB100" s="11">
        <f t="shared" si="49"/>
        <v>0</v>
      </c>
      <c r="AC100" s="11">
        <f t="shared" si="49"/>
        <v>0</v>
      </c>
      <c r="AD100" s="11">
        <f t="shared" si="49"/>
        <v>0</v>
      </c>
      <c r="AE100" s="11">
        <f t="shared" si="49"/>
        <v>0</v>
      </c>
      <c r="AF100" s="11">
        <f t="shared" si="49"/>
        <v>0</v>
      </c>
      <c r="AG100" s="11">
        <f t="shared" si="49"/>
        <v>0</v>
      </c>
      <c r="AH100" s="11">
        <f t="shared" si="49"/>
        <v>0</v>
      </c>
      <c r="AI100" s="11">
        <f t="shared" si="49"/>
        <v>0</v>
      </c>
      <c r="AJ100" s="11">
        <f t="shared" si="49"/>
        <v>0</v>
      </c>
      <c r="AK100" s="11">
        <f t="shared" si="49"/>
        <v>0</v>
      </c>
      <c r="AL100" s="11">
        <f t="shared" si="49"/>
        <v>0</v>
      </c>
      <c r="AM100" s="11">
        <f t="shared" si="49"/>
        <v>0</v>
      </c>
      <c r="AN100" s="11">
        <f t="shared" si="49"/>
        <v>0</v>
      </c>
      <c r="AO100" s="11">
        <f t="shared" si="49"/>
        <v>0</v>
      </c>
      <c r="AP100" s="11">
        <f t="shared" si="49"/>
        <v>0</v>
      </c>
      <c r="AQ100" s="11">
        <f t="shared" si="49"/>
        <v>0</v>
      </c>
      <c r="AR100" s="11">
        <f t="shared" si="49"/>
        <v>0</v>
      </c>
      <c r="AS100" s="11">
        <f t="shared" si="49"/>
        <v>0</v>
      </c>
      <c r="AT100" s="11">
        <f t="shared" si="49"/>
        <v>0</v>
      </c>
      <c r="AU100" s="11">
        <f t="shared" si="49"/>
        <v>0</v>
      </c>
      <c r="AV100" s="11">
        <f t="shared" si="49"/>
        <v>0</v>
      </c>
      <c r="AW100" s="11">
        <f t="shared" si="49"/>
        <v>0</v>
      </c>
      <c r="AX100" s="11">
        <f t="shared" si="49"/>
        <v>0</v>
      </c>
      <c r="AY100" s="11">
        <f t="shared" si="49"/>
        <v>0</v>
      </c>
      <c r="AZ100" s="11">
        <f t="shared" si="49"/>
        <v>0</v>
      </c>
      <c r="BA100" s="11">
        <f t="shared" si="49"/>
        <v>0</v>
      </c>
      <c r="BB100" s="11">
        <f t="shared" si="49"/>
        <v>0</v>
      </c>
      <c r="BC100" s="11">
        <f t="shared" si="49"/>
        <v>0</v>
      </c>
      <c r="BD100" s="11">
        <f t="shared" si="49"/>
        <v>0</v>
      </c>
      <c r="BE100" s="11">
        <f t="shared" si="49"/>
        <v>0</v>
      </c>
      <c r="BF100" s="11">
        <f t="shared" si="49"/>
        <v>0</v>
      </c>
      <c r="BG100" s="11">
        <f t="shared" si="49"/>
        <v>0</v>
      </c>
      <c r="BH100" s="11">
        <f t="shared" si="49"/>
        <v>0</v>
      </c>
      <c r="BI100" s="11">
        <f t="shared" si="49"/>
        <v>0</v>
      </c>
      <c r="BJ100" s="11">
        <f t="shared" si="49"/>
        <v>0</v>
      </c>
      <c r="BK100" s="11">
        <f t="shared" si="49"/>
        <v>0</v>
      </c>
      <c r="BL100" s="11">
        <f t="shared" si="49"/>
        <v>0</v>
      </c>
      <c r="BM100" s="11">
        <f t="shared" si="49"/>
        <v>0</v>
      </c>
      <c r="BN100" s="11">
        <f t="shared" si="49"/>
        <v>0</v>
      </c>
      <c r="BO100" s="11">
        <f t="shared" si="49"/>
        <v>0</v>
      </c>
      <c r="BP100" s="11">
        <f t="shared" si="49"/>
        <v>0</v>
      </c>
      <c r="BQ100" s="11">
        <f t="shared" si="49"/>
        <v>0</v>
      </c>
      <c r="BR100" s="11">
        <f t="shared" si="49"/>
        <v>0</v>
      </c>
      <c r="BS100" s="11">
        <f t="shared" ref="BS100:DC100" si="50">SUM(BS101:BS110)</f>
        <v>0</v>
      </c>
      <c r="BT100" s="11">
        <f t="shared" si="50"/>
        <v>0</v>
      </c>
      <c r="BU100" s="11">
        <f t="shared" si="50"/>
        <v>0</v>
      </c>
      <c r="BV100" s="11">
        <f t="shared" si="50"/>
        <v>0</v>
      </c>
      <c r="BW100" s="11">
        <f t="shared" si="50"/>
        <v>0</v>
      </c>
      <c r="BX100" s="11">
        <f t="shared" si="50"/>
        <v>0</v>
      </c>
      <c r="BY100" s="11">
        <f t="shared" si="50"/>
        <v>0</v>
      </c>
      <c r="BZ100" s="11">
        <f t="shared" si="50"/>
        <v>0</v>
      </c>
      <c r="CA100" s="11">
        <f t="shared" si="50"/>
        <v>0</v>
      </c>
      <c r="CB100" s="11">
        <f t="shared" si="50"/>
        <v>0</v>
      </c>
      <c r="CC100" s="11">
        <f t="shared" si="50"/>
        <v>0</v>
      </c>
      <c r="CD100" s="11">
        <f t="shared" si="50"/>
        <v>0</v>
      </c>
      <c r="CE100" s="11">
        <f t="shared" si="50"/>
        <v>0</v>
      </c>
      <c r="CF100" s="11">
        <f t="shared" si="50"/>
        <v>0</v>
      </c>
      <c r="CG100" s="11">
        <f t="shared" si="50"/>
        <v>0</v>
      </c>
      <c r="CH100" s="11">
        <f t="shared" si="50"/>
        <v>0</v>
      </c>
      <c r="CI100" s="11">
        <f t="shared" si="50"/>
        <v>0</v>
      </c>
      <c r="CJ100" s="11">
        <f t="shared" si="50"/>
        <v>0</v>
      </c>
      <c r="CK100" s="11">
        <f t="shared" si="50"/>
        <v>0</v>
      </c>
      <c r="CL100" s="11">
        <f t="shared" si="50"/>
        <v>0</v>
      </c>
      <c r="CM100" s="11">
        <f t="shared" si="50"/>
        <v>0</v>
      </c>
      <c r="CN100" s="11">
        <f t="shared" si="50"/>
        <v>0</v>
      </c>
      <c r="CO100" s="11">
        <f t="shared" si="50"/>
        <v>0</v>
      </c>
      <c r="CP100" s="11">
        <f t="shared" si="50"/>
        <v>0</v>
      </c>
      <c r="CQ100" s="11">
        <f t="shared" si="50"/>
        <v>0</v>
      </c>
      <c r="CR100" s="11">
        <f t="shared" si="50"/>
        <v>0</v>
      </c>
      <c r="CS100" s="11">
        <f t="shared" si="50"/>
        <v>0</v>
      </c>
      <c r="CT100" s="11">
        <f t="shared" si="50"/>
        <v>0</v>
      </c>
      <c r="CU100" s="11">
        <f t="shared" si="50"/>
        <v>0</v>
      </c>
      <c r="CV100" s="11">
        <f t="shared" si="50"/>
        <v>0</v>
      </c>
      <c r="CW100" s="11">
        <f t="shared" si="50"/>
        <v>0</v>
      </c>
      <c r="CX100" s="11">
        <f t="shared" si="50"/>
        <v>0</v>
      </c>
      <c r="CY100" s="11">
        <f t="shared" si="50"/>
        <v>0</v>
      </c>
      <c r="CZ100" s="11">
        <f t="shared" si="50"/>
        <v>0</v>
      </c>
      <c r="DA100" s="11">
        <f t="shared" si="50"/>
        <v>0</v>
      </c>
      <c r="DB100" s="11">
        <f t="shared" si="50"/>
        <v>0</v>
      </c>
      <c r="DC100" s="11">
        <f t="shared" si="50"/>
        <v>0</v>
      </c>
      <c r="DF100" s="45">
        <f t="shared" si="40"/>
        <v>0</v>
      </c>
    </row>
    <row r="101" spans="1:113" ht="15" customHeight="1">
      <c r="A101" s="123">
        <v>89</v>
      </c>
      <c r="B101" s="5" t="str">
        <f>$B$100&amp;"1."</f>
        <v>H.1.</v>
      </c>
      <c r="C101" s="163" t="s">
        <v>217</v>
      </c>
      <c r="D101" s="5"/>
      <c r="E101" s="183" t="s">
        <v>251</v>
      </c>
      <c r="F101" s="34">
        <f>H101+NPV(FD,I101:INDEX(I101:DC101,PAL))</f>
        <v>0</v>
      </c>
      <c r="G101" s="34">
        <f>SUMIF($H$5:$DC$5,"&lt;="&amp;PAL,$H101:$DC101)</f>
        <v>0</v>
      </c>
      <c r="H101" s="37">
        <v>0</v>
      </c>
      <c r="I101" s="37">
        <v>0</v>
      </c>
      <c r="J101" s="37">
        <v>0</v>
      </c>
      <c r="K101" s="37">
        <v>0</v>
      </c>
      <c r="L101" s="37">
        <v>0</v>
      </c>
      <c r="M101" s="37">
        <v>0</v>
      </c>
      <c r="N101" s="37">
        <v>0</v>
      </c>
      <c r="O101" s="37">
        <v>0</v>
      </c>
      <c r="P101" s="37">
        <v>0</v>
      </c>
      <c r="Q101" s="37">
        <v>0</v>
      </c>
      <c r="R101" s="37">
        <v>0</v>
      </c>
      <c r="S101" s="37">
        <v>0</v>
      </c>
      <c r="T101" s="37">
        <v>0</v>
      </c>
      <c r="U101" s="37">
        <v>0</v>
      </c>
      <c r="V101" s="37">
        <v>0</v>
      </c>
      <c r="W101" s="37">
        <v>0</v>
      </c>
      <c r="X101" s="37">
        <v>0</v>
      </c>
      <c r="Y101" s="37">
        <v>0</v>
      </c>
      <c r="Z101" s="37">
        <v>0</v>
      </c>
      <c r="AA101" s="37">
        <v>0</v>
      </c>
      <c r="AB101" s="37">
        <v>0</v>
      </c>
      <c r="AC101" s="37">
        <v>0</v>
      </c>
      <c r="AD101" s="37">
        <v>0</v>
      </c>
      <c r="AE101" s="37">
        <v>0</v>
      </c>
      <c r="AF101" s="37">
        <v>0</v>
      </c>
      <c r="AG101" s="37">
        <v>0</v>
      </c>
      <c r="AH101" s="37">
        <v>0</v>
      </c>
      <c r="AI101" s="37">
        <v>0</v>
      </c>
      <c r="AJ101" s="37">
        <v>0</v>
      </c>
      <c r="AK101" s="37">
        <v>0</v>
      </c>
      <c r="AL101" s="37">
        <v>0</v>
      </c>
      <c r="AM101" s="37">
        <v>0</v>
      </c>
      <c r="AN101" s="37">
        <v>0</v>
      </c>
      <c r="AO101" s="37">
        <v>0</v>
      </c>
      <c r="AP101" s="37">
        <v>0</v>
      </c>
      <c r="AQ101" s="37">
        <v>0</v>
      </c>
      <c r="AR101" s="37">
        <v>0</v>
      </c>
      <c r="AS101" s="37">
        <v>0</v>
      </c>
      <c r="AT101" s="37">
        <v>0</v>
      </c>
      <c r="AU101" s="37">
        <v>0</v>
      </c>
      <c r="AV101" s="37">
        <v>0</v>
      </c>
      <c r="AW101" s="37">
        <v>0</v>
      </c>
      <c r="AX101" s="37">
        <v>0</v>
      </c>
      <c r="AY101" s="37">
        <v>0</v>
      </c>
      <c r="AZ101" s="37">
        <v>0</v>
      </c>
      <c r="BA101" s="37">
        <v>0</v>
      </c>
      <c r="BB101" s="37">
        <v>0</v>
      </c>
      <c r="BC101" s="37">
        <v>0</v>
      </c>
      <c r="BD101" s="37">
        <v>0</v>
      </c>
      <c r="BE101" s="37">
        <v>0</v>
      </c>
      <c r="BF101" s="37">
        <v>0</v>
      </c>
      <c r="BG101" s="37">
        <v>0</v>
      </c>
      <c r="BH101" s="37">
        <v>0</v>
      </c>
      <c r="BI101" s="37">
        <v>0</v>
      </c>
      <c r="BJ101" s="37">
        <v>0</v>
      </c>
      <c r="BK101" s="37">
        <v>0</v>
      </c>
      <c r="BL101" s="37">
        <v>0</v>
      </c>
      <c r="BM101" s="37">
        <v>0</v>
      </c>
      <c r="BN101" s="37">
        <v>0</v>
      </c>
      <c r="BO101" s="37">
        <v>0</v>
      </c>
      <c r="BP101" s="37">
        <v>0</v>
      </c>
      <c r="BQ101" s="37">
        <v>0</v>
      </c>
      <c r="BR101" s="37">
        <v>0</v>
      </c>
      <c r="BS101" s="37">
        <v>0</v>
      </c>
      <c r="BT101" s="37">
        <v>0</v>
      </c>
      <c r="BU101" s="37">
        <v>0</v>
      </c>
      <c r="BV101" s="37">
        <v>0</v>
      </c>
      <c r="BW101" s="37">
        <v>0</v>
      </c>
      <c r="BX101" s="37">
        <v>0</v>
      </c>
      <c r="BY101" s="37">
        <v>0</v>
      </c>
      <c r="BZ101" s="37">
        <v>0</v>
      </c>
      <c r="CA101" s="37">
        <v>0</v>
      </c>
      <c r="CB101" s="37">
        <v>0</v>
      </c>
      <c r="CC101" s="37">
        <v>0</v>
      </c>
      <c r="CD101" s="37">
        <v>0</v>
      </c>
      <c r="CE101" s="37">
        <v>0</v>
      </c>
      <c r="CF101" s="37">
        <v>0</v>
      </c>
      <c r="CG101" s="37">
        <v>0</v>
      </c>
      <c r="CH101" s="37">
        <v>0</v>
      </c>
      <c r="CI101" s="37">
        <v>0</v>
      </c>
      <c r="CJ101" s="37">
        <v>0</v>
      </c>
      <c r="CK101" s="37">
        <v>0</v>
      </c>
      <c r="CL101" s="37">
        <v>0</v>
      </c>
      <c r="CM101" s="37">
        <v>0</v>
      </c>
      <c r="CN101" s="37">
        <v>0</v>
      </c>
      <c r="CO101" s="37">
        <v>0</v>
      </c>
      <c r="CP101" s="37">
        <v>0</v>
      </c>
      <c r="CQ101" s="37">
        <v>0</v>
      </c>
      <c r="CR101" s="37">
        <v>0</v>
      </c>
      <c r="CS101" s="37">
        <v>0</v>
      </c>
      <c r="CT101" s="37">
        <v>0</v>
      </c>
      <c r="CU101" s="37">
        <v>0</v>
      </c>
      <c r="CV101" s="37">
        <v>0</v>
      </c>
      <c r="CW101" s="37">
        <v>0</v>
      </c>
      <c r="CX101" s="37">
        <v>0</v>
      </c>
      <c r="CY101" s="37">
        <v>0</v>
      </c>
      <c r="CZ101" s="37">
        <v>0</v>
      </c>
      <c r="DA101" s="37">
        <v>0</v>
      </c>
      <c r="DB101" s="37">
        <v>0</v>
      </c>
      <c r="DC101" s="37">
        <v>0</v>
      </c>
      <c r="DE101" s="45">
        <f>COUNTBLANK(H101:DC101)</f>
        <v>0</v>
      </c>
      <c r="DF101" s="45">
        <f t="shared" si="40"/>
        <v>0</v>
      </c>
      <c r="DG101">
        <f t="shared" si="48"/>
        <v>0</v>
      </c>
    </row>
    <row r="102" spans="1:113" ht="15" customHeight="1">
      <c r="A102" s="123">
        <v>90</v>
      </c>
      <c r="B102" s="5" t="str">
        <f>$B$100&amp;"2."</f>
        <v>H.2.</v>
      </c>
      <c r="C102" s="163" t="s">
        <v>219</v>
      </c>
      <c r="D102" s="5"/>
      <c r="E102" s="183" t="s">
        <v>251</v>
      </c>
      <c r="F102" s="34">
        <f>H102+NPV(FD,I102:INDEX(I102:DC102,PAL))</f>
        <v>0</v>
      </c>
      <c r="G102" s="34">
        <f>SUMIF($H$5:$DC$5,"&lt;="&amp;PAL,$H102:$DC102)</f>
        <v>0</v>
      </c>
      <c r="H102" s="37">
        <v>0</v>
      </c>
      <c r="I102" s="37">
        <v>0</v>
      </c>
      <c r="J102" s="37">
        <v>0</v>
      </c>
      <c r="K102" s="37">
        <v>0</v>
      </c>
      <c r="L102" s="37">
        <v>0</v>
      </c>
      <c r="M102" s="37">
        <v>0</v>
      </c>
      <c r="N102" s="37">
        <v>0</v>
      </c>
      <c r="O102" s="37">
        <v>0</v>
      </c>
      <c r="P102" s="37">
        <v>0</v>
      </c>
      <c r="Q102" s="37">
        <v>0</v>
      </c>
      <c r="R102" s="37">
        <v>0</v>
      </c>
      <c r="S102" s="37">
        <v>0</v>
      </c>
      <c r="T102" s="37">
        <v>0</v>
      </c>
      <c r="U102" s="37">
        <v>0</v>
      </c>
      <c r="V102" s="37">
        <v>0</v>
      </c>
      <c r="W102" s="37">
        <v>0</v>
      </c>
      <c r="X102" s="37">
        <v>0</v>
      </c>
      <c r="Y102" s="37">
        <v>0</v>
      </c>
      <c r="Z102" s="37">
        <v>0</v>
      </c>
      <c r="AA102" s="37">
        <v>0</v>
      </c>
      <c r="AB102" s="37">
        <v>0</v>
      </c>
      <c r="AC102" s="37">
        <v>0</v>
      </c>
      <c r="AD102" s="37">
        <v>0</v>
      </c>
      <c r="AE102" s="37">
        <v>0</v>
      </c>
      <c r="AF102" s="37">
        <v>0</v>
      </c>
      <c r="AG102" s="37">
        <v>0</v>
      </c>
      <c r="AH102" s="37">
        <v>0</v>
      </c>
      <c r="AI102" s="37">
        <v>0</v>
      </c>
      <c r="AJ102" s="37">
        <v>0</v>
      </c>
      <c r="AK102" s="37">
        <v>0</v>
      </c>
      <c r="AL102" s="37">
        <v>0</v>
      </c>
      <c r="AM102" s="37">
        <v>0</v>
      </c>
      <c r="AN102" s="37">
        <v>0</v>
      </c>
      <c r="AO102" s="37">
        <v>0</v>
      </c>
      <c r="AP102" s="37">
        <v>0</v>
      </c>
      <c r="AQ102" s="37">
        <v>0</v>
      </c>
      <c r="AR102" s="37">
        <v>0</v>
      </c>
      <c r="AS102" s="37">
        <v>0</v>
      </c>
      <c r="AT102" s="37">
        <v>0</v>
      </c>
      <c r="AU102" s="37">
        <v>0</v>
      </c>
      <c r="AV102" s="37">
        <v>0</v>
      </c>
      <c r="AW102" s="37">
        <v>0</v>
      </c>
      <c r="AX102" s="37">
        <v>0</v>
      </c>
      <c r="AY102" s="37">
        <v>0</v>
      </c>
      <c r="AZ102" s="37">
        <v>0</v>
      </c>
      <c r="BA102" s="37">
        <v>0</v>
      </c>
      <c r="BB102" s="37">
        <v>0</v>
      </c>
      <c r="BC102" s="37">
        <v>0</v>
      </c>
      <c r="BD102" s="37">
        <v>0</v>
      </c>
      <c r="BE102" s="37">
        <v>0</v>
      </c>
      <c r="BF102" s="37">
        <v>0</v>
      </c>
      <c r="BG102" s="37">
        <v>0</v>
      </c>
      <c r="BH102" s="37">
        <v>0</v>
      </c>
      <c r="BI102" s="37">
        <v>0</v>
      </c>
      <c r="BJ102" s="37">
        <v>0</v>
      </c>
      <c r="BK102" s="37">
        <v>0</v>
      </c>
      <c r="BL102" s="37">
        <v>0</v>
      </c>
      <c r="BM102" s="37">
        <v>0</v>
      </c>
      <c r="BN102" s="37">
        <v>0</v>
      </c>
      <c r="BO102" s="37">
        <v>0</v>
      </c>
      <c r="BP102" s="37">
        <v>0</v>
      </c>
      <c r="BQ102" s="37">
        <v>0</v>
      </c>
      <c r="BR102" s="37">
        <v>0</v>
      </c>
      <c r="BS102" s="37">
        <v>0</v>
      </c>
      <c r="BT102" s="37">
        <v>0</v>
      </c>
      <c r="BU102" s="37">
        <v>0</v>
      </c>
      <c r="BV102" s="37">
        <v>0</v>
      </c>
      <c r="BW102" s="37">
        <v>0</v>
      </c>
      <c r="BX102" s="37">
        <v>0</v>
      </c>
      <c r="BY102" s="37">
        <v>0</v>
      </c>
      <c r="BZ102" s="37">
        <v>0</v>
      </c>
      <c r="CA102" s="37">
        <v>0</v>
      </c>
      <c r="CB102" s="37">
        <v>0</v>
      </c>
      <c r="CC102" s="37">
        <v>0</v>
      </c>
      <c r="CD102" s="37">
        <v>0</v>
      </c>
      <c r="CE102" s="37">
        <v>0</v>
      </c>
      <c r="CF102" s="37">
        <v>0</v>
      </c>
      <c r="CG102" s="37">
        <v>0</v>
      </c>
      <c r="CH102" s="37">
        <v>0</v>
      </c>
      <c r="CI102" s="37">
        <v>0</v>
      </c>
      <c r="CJ102" s="37">
        <v>0</v>
      </c>
      <c r="CK102" s="37">
        <v>0</v>
      </c>
      <c r="CL102" s="37">
        <v>0</v>
      </c>
      <c r="CM102" s="37">
        <v>0</v>
      </c>
      <c r="CN102" s="37">
        <v>0</v>
      </c>
      <c r="CO102" s="37">
        <v>0</v>
      </c>
      <c r="CP102" s="37">
        <v>0</v>
      </c>
      <c r="CQ102" s="37">
        <v>0</v>
      </c>
      <c r="CR102" s="37">
        <v>0</v>
      </c>
      <c r="CS102" s="37">
        <v>0</v>
      </c>
      <c r="CT102" s="37">
        <v>0</v>
      </c>
      <c r="CU102" s="37">
        <v>0</v>
      </c>
      <c r="CV102" s="37">
        <v>0</v>
      </c>
      <c r="CW102" s="37">
        <v>0</v>
      </c>
      <c r="CX102" s="37">
        <v>0</v>
      </c>
      <c r="CY102" s="37">
        <v>0</v>
      </c>
      <c r="CZ102" s="37">
        <v>0</v>
      </c>
      <c r="DA102" s="37">
        <v>0</v>
      </c>
      <c r="DB102" s="37">
        <v>0</v>
      </c>
      <c r="DC102" s="37">
        <v>0</v>
      </c>
      <c r="DE102" s="45">
        <f>COUNTBLANK(H102:DC102)</f>
        <v>0</v>
      </c>
      <c r="DF102" s="45">
        <f t="shared" si="40"/>
        <v>0</v>
      </c>
      <c r="DG102">
        <f t="shared" si="48"/>
        <v>0</v>
      </c>
    </row>
    <row r="103" spans="1:113" ht="15" customHeight="1">
      <c r="A103" s="123">
        <v>91</v>
      </c>
      <c r="B103" s="5" t="str">
        <f>$B$100&amp;"3."</f>
        <v>H.3.</v>
      </c>
      <c r="C103" s="163" t="s">
        <v>221</v>
      </c>
      <c r="D103" s="5"/>
      <c r="E103" s="183" t="s">
        <v>251</v>
      </c>
      <c r="F103" s="34">
        <f>H103+NPV(FD,I103:INDEX(I103:DC103,PAL))</f>
        <v>0</v>
      </c>
      <c r="G103" s="34">
        <f>SUMIF($H$5:$DC$5,"&lt;="&amp;PAL,$H103:$DC103)</f>
        <v>0</v>
      </c>
      <c r="H103" s="37">
        <v>0</v>
      </c>
      <c r="I103" s="37">
        <v>0</v>
      </c>
      <c r="J103" s="37">
        <v>0</v>
      </c>
      <c r="K103" s="37">
        <v>0</v>
      </c>
      <c r="L103" s="37">
        <v>0</v>
      </c>
      <c r="M103" s="37">
        <v>0</v>
      </c>
      <c r="N103" s="37">
        <v>0</v>
      </c>
      <c r="O103" s="37">
        <v>0</v>
      </c>
      <c r="P103" s="37">
        <v>0</v>
      </c>
      <c r="Q103" s="37">
        <v>0</v>
      </c>
      <c r="R103" s="37">
        <v>0</v>
      </c>
      <c r="S103" s="37">
        <v>0</v>
      </c>
      <c r="T103" s="37">
        <v>0</v>
      </c>
      <c r="U103" s="37">
        <v>0</v>
      </c>
      <c r="V103" s="37">
        <v>0</v>
      </c>
      <c r="W103" s="37">
        <v>0</v>
      </c>
      <c r="X103" s="37">
        <v>0</v>
      </c>
      <c r="Y103" s="37">
        <v>0</v>
      </c>
      <c r="Z103" s="37">
        <v>0</v>
      </c>
      <c r="AA103" s="37">
        <v>0</v>
      </c>
      <c r="AB103" s="37">
        <v>0</v>
      </c>
      <c r="AC103" s="37">
        <v>0</v>
      </c>
      <c r="AD103" s="37">
        <v>0</v>
      </c>
      <c r="AE103" s="37">
        <v>0</v>
      </c>
      <c r="AF103" s="37">
        <v>0</v>
      </c>
      <c r="AG103" s="37">
        <v>0</v>
      </c>
      <c r="AH103" s="37">
        <v>0</v>
      </c>
      <c r="AI103" s="37">
        <v>0</v>
      </c>
      <c r="AJ103" s="37">
        <v>0</v>
      </c>
      <c r="AK103" s="37">
        <v>0</v>
      </c>
      <c r="AL103" s="37">
        <v>0</v>
      </c>
      <c r="AM103" s="37">
        <v>0</v>
      </c>
      <c r="AN103" s="37">
        <v>0</v>
      </c>
      <c r="AO103" s="37">
        <v>0</v>
      </c>
      <c r="AP103" s="37">
        <v>0</v>
      </c>
      <c r="AQ103" s="37">
        <v>0</v>
      </c>
      <c r="AR103" s="37">
        <v>0</v>
      </c>
      <c r="AS103" s="37">
        <v>0</v>
      </c>
      <c r="AT103" s="37">
        <v>0</v>
      </c>
      <c r="AU103" s="37">
        <v>0</v>
      </c>
      <c r="AV103" s="37">
        <v>0</v>
      </c>
      <c r="AW103" s="37">
        <v>0</v>
      </c>
      <c r="AX103" s="37">
        <v>0</v>
      </c>
      <c r="AY103" s="37">
        <v>0</v>
      </c>
      <c r="AZ103" s="37">
        <v>0</v>
      </c>
      <c r="BA103" s="37">
        <v>0</v>
      </c>
      <c r="BB103" s="37">
        <v>0</v>
      </c>
      <c r="BC103" s="37">
        <v>0</v>
      </c>
      <c r="BD103" s="37">
        <v>0</v>
      </c>
      <c r="BE103" s="37">
        <v>0</v>
      </c>
      <c r="BF103" s="37">
        <v>0</v>
      </c>
      <c r="BG103" s="37">
        <v>0</v>
      </c>
      <c r="BH103" s="37">
        <v>0</v>
      </c>
      <c r="BI103" s="37">
        <v>0</v>
      </c>
      <c r="BJ103" s="37">
        <v>0</v>
      </c>
      <c r="BK103" s="37">
        <v>0</v>
      </c>
      <c r="BL103" s="37">
        <v>0</v>
      </c>
      <c r="BM103" s="37">
        <v>0</v>
      </c>
      <c r="BN103" s="37">
        <v>0</v>
      </c>
      <c r="BO103" s="37">
        <v>0</v>
      </c>
      <c r="BP103" s="37">
        <v>0</v>
      </c>
      <c r="BQ103" s="37">
        <v>0</v>
      </c>
      <c r="BR103" s="37">
        <v>0</v>
      </c>
      <c r="BS103" s="37">
        <v>0</v>
      </c>
      <c r="BT103" s="37">
        <v>0</v>
      </c>
      <c r="BU103" s="37">
        <v>0</v>
      </c>
      <c r="BV103" s="37">
        <v>0</v>
      </c>
      <c r="BW103" s="37">
        <v>0</v>
      </c>
      <c r="BX103" s="37">
        <v>0</v>
      </c>
      <c r="BY103" s="37">
        <v>0</v>
      </c>
      <c r="BZ103" s="37">
        <v>0</v>
      </c>
      <c r="CA103" s="37">
        <v>0</v>
      </c>
      <c r="CB103" s="37">
        <v>0</v>
      </c>
      <c r="CC103" s="37">
        <v>0</v>
      </c>
      <c r="CD103" s="37">
        <v>0</v>
      </c>
      <c r="CE103" s="37">
        <v>0</v>
      </c>
      <c r="CF103" s="37">
        <v>0</v>
      </c>
      <c r="CG103" s="37">
        <v>0</v>
      </c>
      <c r="CH103" s="37">
        <v>0</v>
      </c>
      <c r="CI103" s="37">
        <v>0</v>
      </c>
      <c r="CJ103" s="37">
        <v>0</v>
      </c>
      <c r="CK103" s="37">
        <v>0</v>
      </c>
      <c r="CL103" s="37">
        <v>0</v>
      </c>
      <c r="CM103" s="37">
        <v>0</v>
      </c>
      <c r="CN103" s="37">
        <v>0</v>
      </c>
      <c r="CO103" s="37">
        <v>0</v>
      </c>
      <c r="CP103" s="37">
        <v>0</v>
      </c>
      <c r="CQ103" s="37">
        <v>0</v>
      </c>
      <c r="CR103" s="37">
        <v>0</v>
      </c>
      <c r="CS103" s="37">
        <v>0</v>
      </c>
      <c r="CT103" s="37">
        <v>0</v>
      </c>
      <c r="CU103" s="37">
        <v>0</v>
      </c>
      <c r="CV103" s="37">
        <v>0</v>
      </c>
      <c r="CW103" s="37">
        <v>0</v>
      </c>
      <c r="CX103" s="37">
        <v>0</v>
      </c>
      <c r="CY103" s="37">
        <v>0</v>
      </c>
      <c r="CZ103" s="37">
        <v>0</v>
      </c>
      <c r="DA103" s="37">
        <v>0</v>
      </c>
      <c r="DB103" s="37">
        <v>0</v>
      </c>
      <c r="DC103" s="37">
        <v>0</v>
      </c>
      <c r="DE103" s="45">
        <f>COUNTBLANK(H103:DC103)</f>
        <v>0</v>
      </c>
      <c r="DF103" s="45">
        <f t="shared" si="40"/>
        <v>0</v>
      </c>
      <c r="DG103">
        <f t="shared" si="48"/>
        <v>0</v>
      </c>
    </row>
    <row r="104" spans="1:113" ht="15" customHeight="1">
      <c r="A104" s="123">
        <v>92</v>
      </c>
      <c r="B104" s="5" t="str">
        <f>$B$100&amp;"4."</f>
        <v>H.4.</v>
      </c>
      <c r="C104" s="163" t="s">
        <v>225</v>
      </c>
      <c r="D104" s="5"/>
      <c r="E104" s="183" t="s">
        <v>251</v>
      </c>
      <c r="F104" s="34">
        <f>H104+NPV(FD,I104:INDEX(I104:DC104,PAL))</f>
        <v>0</v>
      </c>
      <c r="G104" s="34">
        <f>SUMIF($H$5:$DC$5,"&lt;="&amp;PAL,$H104:$DC104)</f>
        <v>0</v>
      </c>
      <c r="H104" s="37">
        <v>0</v>
      </c>
      <c r="I104" s="37">
        <v>0</v>
      </c>
      <c r="J104" s="37">
        <v>0</v>
      </c>
      <c r="K104" s="37">
        <v>0</v>
      </c>
      <c r="L104" s="37">
        <v>0</v>
      </c>
      <c r="M104" s="37">
        <v>0</v>
      </c>
      <c r="N104" s="37">
        <v>0</v>
      </c>
      <c r="O104" s="37">
        <v>0</v>
      </c>
      <c r="P104" s="37">
        <v>0</v>
      </c>
      <c r="Q104" s="37">
        <v>0</v>
      </c>
      <c r="R104" s="37">
        <v>0</v>
      </c>
      <c r="S104" s="37">
        <v>0</v>
      </c>
      <c r="T104" s="37">
        <v>0</v>
      </c>
      <c r="U104" s="37">
        <v>0</v>
      </c>
      <c r="V104" s="37">
        <v>0</v>
      </c>
      <c r="W104" s="37">
        <v>0</v>
      </c>
      <c r="X104" s="37">
        <v>0</v>
      </c>
      <c r="Y104" s="37">
        <v>0</v>
      </c>
      <c r="Z104" s="37">
        <v>0</v>
      </c>
      <c r="AA104" s="37">
        <v>0</v>
      </c>
      <c r="AB104" s="37">
        <v>0</v>
      </c>
      <c r="AC104" s="37">
        <v>0</v>
      </c>
      <c r="AD104" s="37">
        <v>0</v>
      </c>
      <c r="AE104" s="37">
        <v>0</v>
      </c>
      <c r="AF104" s="37">
        <v>0</v>
      </c>
      <c r="AG104" s="37">
        <v>0</v>
      </c>
      <c r="AH104" s="37">
        <v>0</v>
      </c>
      <c r="AI104" s="37">
        <v>0</v>
      </c>
      <c r="AJ104" s="37">
        <v>0</v>
      </c>
      <c r="AK104" s="37">
        <v>0</v>
      </c>
      <c r="AL104" s="37">
        <v>0</v>
      </c>
      <c r="AM104" s="37">
        <v>0</v>
      </c>
      <c r="AN104" s="37">
        <v>0</v>
      </c>
      <c r="AO104" s="37">
        <v>0</v>
      </c>
      <c r="AP104" s="37">
        <v>0</v>
      </c>
      <c r="AQ104" s="37">
        <v>0</v>
      </c>
      <c r="AR104" s="37">
        <v>0</v>
      </c>
      <c r="AS104" s="37">
        <v>0</v>
      </c>
      <c r="AT104" s="37">
        <v>0</v>
      </c>
      <c r="AU104" s="37">
        <v>0</v>
      </c>
      <c r="AV104" s="37">
        <v>0</v>
      </c>
      <c r="AW104" s="37">
        <v>0</v>
      </c>
      <c r="AX104" s="37">
        <v>0</v>
      </c>
      <c r="AY104" s="37">
        <v>0</v>
      </c>
      <c r="AZ104" s="37">
        <v>0</v>
      </c>
      <c r="BA104" s="37">
        <v>0</v>
      </c>
      <c r="BB104" s="37">
        <v>0</v>
      </c>
      <c r="BC104" s="37">
        <v>0</v>
      </c>
      <c r="BD104" s="37">
        <v>0</v>
      </c>
      <c r="BE104" s="37">
        <v>0</v>
      </c>
      <c r="BF104" s="37">
        <v>0</v>
      </c>
      <c r="BG104" s="37">
        <v>0</v>
      </c>
      <c r="BH104" s="37">
        <v>0</v>
      </c>
      <c r="BI104" s="37">
        <v>0</v>
      </c>
      <c r="BJ104" s="37">
        <v>0</v>
      </c>
      <c r="BK104" s="37">
        <v>0</v>
      </c>
      <c r="BL104" s="37">
        <v>0</v>
      </c>
      <c r="BM104" s="37">
        <v>0</v>
      </c>
      <c r="BN104" s="37">
        <v>0</v>
      </c>
      <c r="BO104" s="37">
        <v>0</v>
      </c>
      <c r="BP104" s="37">
        <v>0</v>
      </c>
      <c r="BQ104" s="37">
        <v>0</v>
      </c>
      <c r="BR104" s="37">
        <v>0</v>
      </c>
      <c r="BS104" s="37">
        <v>0</v>
      </c>
      <c r="BT104" s="37">
        <v>0</v>
      </c>
      <c r="BU104" s="37">
        <v>0</v>
      </c>
      <c r="BV104" s="37">
        <v>0</v>
      </c>
      <c r="BW104" s="37">
        <v>0</v>
      </c>
      <c r="BX104" s="37">
        <v>0</v>
      </c>
      <c r="BY104" s="37">
        <v>0</v>
      </c>
      <c r="BZ104" s="37">
        <v>0</v>
      </c>
      <c r="CA104" s="37">
        <v>0</v>
      </c>
      <c r="CB104" s="37">
        <v>0</v>
      </c>
      <c r="CC104" s="37">
        <v>0</v>
      </c>
      <c r="CD104" s="37">
        <v>0</v>
      </c>
      <c r="CE104" s="37">
        <v>0</v>
      </c>
      <c r="CF104" s="37">
        <v>0</v>
      </c>
      <c r="CG104" s="37">
        <v>0</v>
      </c>
      <c r="CH104" s="37">
        <v>0</v>
      </c>
      <c r="CI104" s="37">
        <v>0</v>
      </c>
      <c r="CJ104" s="37">
        <v>0</v>
      </c>
      <c r="CK104" s="37">
        <v>0</v>
      </c>
      <c r="CL104" s="37">
        <v>0</v>
      </c>
      <c r="CM104" s="37">
        <v>0</v>
      </c>
      <c r="CN104" s="37">
        <v>0</v>
      </c>
      <c r="CO104" s="37">
        <v>0</v>
      </c>
      <c r="CP104" s="37">
        <v>0</v>
      </c>
      <c r="CQ104" s="37">
        <v>0</v>
      </c>
      <c r="CR104" s="37">
        <v>0</v>
      </c>
      <c r="CS104" s="37">
        <v>0</v>
      </c>
      <c r="CT104" s="37">
        <v>0</v>
      </c>
      <c r="CU104" s="37">
        <v>0</v>
      </c>
      <c r="CV104" s="37">
        <v>0</v>
      </c>
      <c r="CW104" s="37">
        <v>0</v>
      </c>
      <c r="CX104" s="37">
        <v>0</v>
      </c>
      <c r="CY104" s="37">
        <v>0</v>
      </c>
      <c r="CZ104" s="37">
        <v>0</v>
      </c>
      <c r="DA104" s="37">
        <v>0</v>
      </c>
      <c r="DB104" s="37">
        <v>0</v>
      </c>
      <c r="DC104" s="37">
        <v>0</v>
      </c>
      <c r="DE104" s="45">
        <f>COUNTBLANK(H104:DC104)</f>
        <v>0</v>
      </c>
      <c r="DF104" s="45">
        <f t="shared" si="40"/>
        <v>0</v>
      </c>
      <c r="DG104">
        <f t="shared" si="48"/>
        <v>0</v>
      </c>
    </row>
    <row r="105" spans="1:113" ht="15" customHeight="1">
      <c r="A105" s="123">
        <v>93</v>
      </c>
      <c r="B105" s="5" t="str">
        <f>$B$100&amp;"5."</f>
        <v>H.5.</v>
      </c>
      <c r="C105" s="163" t="s">
        <v>223</v>
      </c>
      <c r="D105" s="5"/>
      <c r="E105" s="183" t="s">
        <v>251</v>
      </c>
      <c r="F105" s="34">
        <f>H105+NPV(FD,I105:INDEX(I105:DC105,PAL))</f>
        <v>0</v>
      </c>
      <c r="G105" s="34">
        <f>SUMIF($H$5:$DC$5,"&lt;="&amp;PAL,$H105:$DC105)</f>
        <v>0</v>
      </c>
      <c r="H105" s="37">
        <v>0</v>
      </c>
      <c r="I105" s="37">
        <v>0</v>
      </c>
      <c r="J105" s="37">
        <v>0</v>
      </c>
      <c r="K105" s="37">
        <v>0</v>
      </c>
      <c r="L105" s="37">
        <v>0</v>
      </c>
      <c r="M105" s="37">
        <v>0</v>
      </c>
      <c r="N105" s="37">
        <v>0</v>
      </c>
      <c r="O105" s="37">
        <v>0</v>
      </c>
      <c r="P105" s="37">
        <v>0</v>
      </c>
      <c r="Q105" s="37">
        <v>0</v>
      </c>
      <c r="R105" s="37">
        <v>0</v>
      </c>
      <c r="S105" s="37">
        <v>0</v>
      </c>
      <c r="T105" s="37">
        <v>0</v>
      </c>
      <c r="U105" s="37">
        <v>0</v>
      </c>
      <c r="V105" s="37">
        <v>0</v>
      </c>
      <c r="W105" s="37">
        <v>0</v>
      </c>
      <c r="X105" s="37">
        <v>0</v>
      </c>
      <c r="Y105" s="37">
        <v>0</v>
      </c>
      <c r="Z105" s="37">
        <v>0</v>
      </c>
      <c r="AA105" s="37">
        <v>0</v>
      </c>
      <c r="AB105" s="37">
        <v>0</v>
      </c>
      <c r="AC105" s="37">
        <v>0</v>
      </c>
      <c r="AD105" s="37">
        <v>0</v>
      </c>
      <c r="AE105" s="37">
        <v>0</v>
      </c>
      <c r="AF105" s="37">
        <v>0</v>
      </c>
      <c r="AG105" s="37">
        <v>0</v>
      </c>
      <c r="AH105" s="37">
        <v>0</v>
      </c>
      <c r="AI105" s="37">
        <v>0</v>
      </c>
      <c r="AJ105" s="37">
        <v>0</v>
      </c>
      <c r="AK105" s="37">
        <v>0</v>
      </c>
      <c r="AL105" s="37">
        <v>0</v>
      </c>
      <c r="AM105" s="37">
        <v>0</v>
      </c>
      <c r="AN105" s="37">
        <v>0</v>
      </c>
      <c r="AO105" s="37">
        <v>0</v>
      </c>
      <c r="AP105" s="37">
        <v>0</v>
      </c>
      <c r="AQ105" s="37">
        <v>0</v>
      </c>
      <c r="AR105" s="37">
        <v>0</v>
      </c>
      <c r="AS105" s="37">
        <v>0</v>
      </c>
      <c r="AT105" s="37">
        <v>0</v>
      </c>
      <c r="AU105" s="37">
        <v>0</v>
      </c>
      <c r="AV105" s="37">
        <v>0</v>
      </c>
      <c r="AW105" s="37">
        <v>0</v>
      </c>
      <c r="AX105" s="37">
        <v>0</v>
      </c>
      <c r="AY105" s="37">
        <v>0</v>
      </c>
      <c r="AZ105" s="37">
        <v>0</v>
      </c>
      <c r="BA105" s="37">
        <v>0</v>
      </c>
      <c r="BB105" s="37">
        <v>0</v>
      </c>
      <c r="BC105" s="37">
        <v>0</v>
      </c>
      <c r="BD105" s="37">
        <v>0</v>
      </c>
      <c r="BE105" s="37">
        <v>0</v>
      </c>
      <c r="BF105" s="37">
        <v>0</v>
      </c>
      <c r="BG105" s="37">
        <v>0</v>
      </c>
      <c r="BH105" s="37">
        <v>0</v>
      </c>
      <c r="BI105" s="37">
        <v>0</v>
      </c>
      <c r="BJ105" s="37">
        <v>0</v>
      </c>
      <c r="BK105" s="37">
        <v>0</v>
      </c>
      <c r="BL105" s="37">
        <v>0</v>
      </c>
      <c r="BM105" s="37">
        <v>0</v>
      </c>
      <c r="BN105" s="37">
        <v>0</v>
      </c>
      <c r="BO105" s="37">
        <v>0</v>
      </c>
      <c r="BP105" s="37">
        <v>0</v>
      </c>
      <c r="BQ105" s="37">
        <v>0</v>
      </c>
      <c r="BR105" s="37">
        <v>0</v>
      </c>
      <c r="BS105" s="37">
        <v>0</v>
      </c>
      <c r="BT105" s="37">
        <v>0</v>
      </c>
      <c r="BU105" s="37">
        <v>0</v>
      </c>
      <c r="BV105" s="37">
        <v>0</v>
      </c>
      <c r="BW105" s="37">
        <v>0</v>
      </c>
      <c r="BX105" s="37">
        <v>0</v>
      </c>
      <c r="BY105" s="37">
        <v>0</v>
      </c>
      <c r="BZ105" s="37">
        <v>0</v>
      </c>
      <c r="CA105" s="37">
        <v>0</v>
      </c>
      <c r="CB105" s="37">
        <v>0</v>
      </c>
      <c r="CC105" s="37">
        <v>0</v>
      </c>
      <c r="CD105" s="37">
        <v>0</v>
      </c>
      <c r="CE105" s="37">
        <v>0</v>
      </c>
      <c r="CF105" s="37">
        <v>0</v>
      </c>
      <c r="CG105" s="37">
        <v>0</v>
      </c>
      <c r="CH105" s="37">
        <v>0</v>
      </c>
      <c r="CI105" s="37">
        <v>0</v>
      </c>
      <c r="CJ105" s="37">
        <v>0</v>
      </c>
      <c r="CK105" s="37">
        <v>0</v>
      </c>
      <c r="CL105" s="37">
        <v>0</v>
      </c>
      <c r="CM105" s="37">
        <v>0</v>
      </c>
      <c r="CN105" s="37">
        <v>0</v>
      </c>
      <c r="CO105" s="37">
        <v>0</v>
      </c>
      <c r="CP105" s="37">
        <v>0</v>
      </c>
      <c r="CQ105" s="37">
        <v>0</v>
      </c>
      <c r="CR105" s="37">
        <v>0</v>
      </c>
      <c r="CS105" s="37">
        <v>0</v>
      </c>
      <c r="CT105" s="37">
        <v>0</v>
      </c>
      <c r="CU105" s="37">
        <v>0</v>
      </c>
      <c r="CV105" s="37">
        <v>0</v>
      </c>
      <c r="CW105" s="37">
        <v>0</v>
      </c>
      <c r="CX105" s="37">
        <v>0</v>
      </c>
      <c r="CY105" s="37">
        <v>0</v>
      </c>
      <c r="CZ105" s="37">
        <v>0</v>
      </c>
      <c r="DA105" s="37">
        <v>0</v>
      </c>
      <c r="DB105" s="37">
        <v>0</v>
      </c>
      <c r="DC105" s="37">
        <v>0</v>
      </c>
      <c r="DE105" s="45">
        <f>COUNTBLANK(H105:DC105)</f>
        <v>0</v>
      </c>
      <c r="DF105" s="45">
        <f t="shared" si="40"/>
        <v>0</v>
      </c>
      <c r="DG105">
        <f t="shared" si="48"/>
        <v>0</v>
      </c>
    </row>
    <row r="106" spans="1:113" ht="15" customHeight="1">
      <c r="A106" s="123">
        <v>94</v>
      </c>
      <c r="B106" s="5" t="str">
        <f>$B$100&amp;"6."</f>
        <v>H.6.</v>
      </c>
      <c r="C106" s="163" t="s">
        <v>218</v>
      </c>
      <c r="D106" s="75">
        <f>IF(E106="Be PVM",DI106,E106)</f>
        <v>0</v>
      </c>
      <c r="E106" s="183"/>
      <c r="F106" s="34">
        <f>H106+NPV(FD,I106:INDEX(I106:DC106,PAL))</f>
        <v>0</v>
      </c>
      <c r="G106" s="34">
        <f>SUMIF($H$5:$DC$5,"&lt;="&amp;PAL,$H106:$DC106)</f>
        <v>0</v>
      </c>
      <c r="H106" s="37">
        <v>0</v>
      </c>
      <c r="I106" s="37">
        <v>0</v>
      </c>
      <c r="J106" s="37">
        <v>0</v>
      </c>
      <c r="K106" s="37">
        <v>0</v>
      </c>
      <c r="L106" s="37">
        <v>0</v>
      </c>
      <c r="M106" s="37">
        <v>0</v>
      </c>
      <c r="N106" s="37">
        <v>0</v>
      </c>
      <c r="O106" s="37">
        <v>0</v>
      </c>
      <c r="P106" s="37">
        <v>0</v>
      </c>
      <c r="Q106" s="37">
        <v>0</v>
      </c>
      <c r="R106" s="37">
        <v>0</v>
      </c>
      <c r="S106" s="37">
        <v>0</v>
      </c>
      <c r="T106" s="37">
        <v>0</v>
      </c>
      <c r="U106" s="37">
        <v>0</v>
      </c>
      <c r="V106" s="37">
        <v>0</v>
      </c>
      <c r="W106" s="37">
        <v>0</v>
      </c>
      <c r="X106" s="37">
        <v>0</v>
      </c>
      <c r="Y106" s="37">
        <v>0</v>
      </c>
      <c r="Z106" s="37">
        <v>0</v>
      </c>
      <c r="AA106" s="37">
        <v>0</v>
      </c>
      <c r="AB106" s="37">
        <v>0</v>
      </c>
      <c r="AC106" s="37">
        <v>0</v>
      </c>
      <c r="AD106" s="37">
        <v>0</v>
      </c>
      <c r="AE106" s="37">
        <v>0</v>
      </c>
      <c r="AF106" s="37">
        <v>0</v>
      </c>
      <c r="AG106" s="37">
        <v>0</v>
      </c>
      <c r="AH106" s="37">
        <v>0</v>
      </c>
      <c r="AI106" s="37">
        <v>0</v>
      </c>
      <c r="AJ106" s="37">
        <v>0</v>
      </c>
      <c r="AK106" s="37">
        <v>0</v>
      </c>
      <c r="AL106" s="37">
        <v>0</v>
      </c>
      <c r="AM106" s="37">
        <v>0</v>
      </c>
      <c r="AN106" s="37">
        <v>0</v>
      </c>
      <c r="AO106" s="37">
        <v>0</v>
      </c>
      <c r="AP106" s="37">
        <v>0</v>
      </c>
      <c r="AQ106" s="37">
        <v>0</v>
      </c>
      <c r="AR106" s="37">
        <v>0</v>
      </c>
      <c r="AS106" s="37">
        <v>0</v>
      </c>
      <c r="AT106" s="37">
        <v>0</v>
      </c>
      <c r="AU106" s="37">
        <v>0</v>
      </c>
      <c r="AV106" s="37">
        <v>0</v>
      </c>
      <c r="AW106" s="37">
        <v>0</v>
      </c>
      <c r="AX106" s="37">
        <v>0</v>
      </c>
      <c r="AY106" s="37">
        <v>0</v>
      </c>
      <c r="AZ106" s="37">
        <v>0</v>
      </c>
      <c r="BA106" s="37">
        <v>0</v>
      </c>
      <c r="BB106" s="37">
        <v>0</v>
      </c>
      <c r="BC106" s="37">
        <v>0</v>
      </c>
      <c r="BD106" s="37">
        <v>0</v>
      </c>
      <c r="BE106" s="37">
        <v>0</v>
      </c>
      <c r="BF106" s="37">
        <v>0</v>
      </c>
      <c r="BG106" s="37">
        <v>0</v>
      </c>
      <c r="BH106" s="37">
        <v>0</v>
      </c>
      <c r="BI106" s="37">
        <v>0</v>
      </c>
      <c r="BJ106" s="37">
        <v>0</v>
      </c>
      <c r="BK106" s="37">
        <v>0</v>
      </c>
      <c r="BL106" s="37">
        <v>0</v>
      </c>
      <c r="BM106" s="37">
        <v>0</v>
      </c>
      <c r="BN106" s="37">
        <v>0</v>
      </c>
      <c r="BO106" s="37">
        <v>0</v>
      </c>
      <c r="BP106" s="37">
        <v>0</v>
      </c>
      <c r="BQ106" s="37">
        <v>0</v>
      </c>
      <c r="BR106" s="37">
        <v>0</v>
      </c>
      <c r="BS106" s="37">
        <v>0</v>
      </c>
      <c r="BT106" s="37">
        <v>0</v>
      </c>
      <c r="BU106" s="37">
        <v>0</v>
      </c>
      <c r="BV106" s="37">
        <v>0</v>
      </c>
      <c r="BW106" s="37">
        <v>0</v>
      </c>
      <c r="BX106" s="37">
        <v>0</v>
      </c>
      <c r="BY106" s="37">
        <v>0</v>
      </c>
      <c r="BZ106" s="37">
        <v>0</v>
      </c>
      <c r="CA106" s="37">
        <v>0</v>
      </c>
      <c r="CB106" s="37">
        <v>0</v>
      </c>
      <c r="CC106" s="37">
        <v>0</v>
      </c>
      <c r="CD106" s="37">
        <v>0</v>
      </c>
      <c r="CE106" s="37">
        <v>0</v>
      </c>
      <c r="CF106" s="37">
        <v>0</v>
      </c>
      <c r="CG106" s="37">
        <v>0</v>
      </c>
      <c r="CH106" s="37">
        <v>0</v>
      </c>
      <c r="CI106" s="37">
        <v>0</v>
      </c>
      <c r="CJ106" s="37">
        <v>0</v>
      </c>
      <c r="CK106" s="37">
        <v>0</v>
      </c>
      <c r="CL106" s="37">
        <v>0</v>
      </c>
      <c r="CM106" s="37">
        <v>0</v>
      </c>
      <c r="CN106" s="37">
        <v>0</v>
      </c>
      <c r="CO106" s="37">
        <v>0</v>
      </c>
      <c r="CP106" s="37">
        <v>0</v>
      </c>
      <c r="CQ106" s="37">
        <v>0</v>
      </c>
      <c r="CR106" s="37">
        <v>0</v>
      </c>
      <c r="CS106" s="37">
        <v>0</v>
      </c>
      <c r="CT106" s="37">
        <v>0</v>
      </c>
      <c r="CU106" s="37">
        <v>0</v>
      </c>
      <c r="CV106" s="37">
        <v>0</v>
      </c>
      <c r="CW106" s="37">
        <v>0</v>
      </c>
      <c r="CX106" s="37">
        <v>0</v>
      </c>
      <c r="CY106" s="37">
        <v>0</v>
      </c>
      <c r="CZ106" s="37">
        <v>0</v>
      </c>
      <c r="DA106" s="37">
        <v>0</v>
      </c>
      <c r="DB106" s="37">
        <v>0</v>
      </c>
      <c r="DC106" s="37">
        <v>0</v>
      </c>
      <c r="DE106" s="45">
        <f t="shared" si="47"/>
        <v>0</v>
      </c>
      <c r="DF106" s="45">
        <f t="shared" si="40"/>
        <v>0</v>
      </c>
      <c r="DG106">
        <f t="shared" si="48"/>
        <v>0</v>
      </c>
      <c r="DI106" s="63"/>
    </row>
    <row r="107" spans="1:113" ht="15" customHeight="1">
      <c r="A107" s="123">
        <v>95</v>
      </c>
      <c r="B107" s="5" t="str">
        <f>$B$100&amp;"7."</f>
        <v>H.7.</v>
      </c>
      <c r="C107" s="163" t="s">
        <v>220</v>
      </c>
      <c r="D107" s="75">
        <f>IF(E107="Be PVM",DI107,E107)</f>
        <v>0</v>
      </c>
      <c r="E107" s="183"/>
      <c r="F107" s="34">
        <f>H107+NPV(FD,I107:INDEX(I107:DC107,PAL))</f>
        <v>0</v>
      </c>
      <c r="G107" s="34">
        <f>SUMIF($H$5:$DC$5,"&lt;="&amp;PAL,$H107:$DC107)</f>
        <v>0</v>
      </c>
      <c r="H107" s="37">
        <v>0</v>
      </c>
      <c r="I107" s="37">
        <v>0</v>
      </c>
      <c r="J107" s="37">
        <v>0</v>
      </c>
      <c r="K107" s="37">
        <v>0</v>
      </c>
      <c r="L107" s="37">
        <v>0</v>
      </c>
      <c r="M107" s="37">
        <v>0</v>
      </c>
      <c r="N107" s="37">
        <v>0</v>
      </c>
      <c r="O107" s="37">
        <v>0</v>
      </c>
      <c r="P107" s="37">
        <v>0</v>
      </c>
      <c r="Q107" s="37">
        <v>0</v>
      </c>
      <c r="R107" s="37">
        <v>0</v>
      </c>
      <c r="S107" s="37">
        <v>0</v>
      </c>
      <c r="T107" s="37">
        <v>0</v>
      </c>
      <c r="U107" s="37">
        <v>0</v>
      </c>
      <c r="V107" s="37">
        <v>0</v>
      </c>
      <c r="W107" s="37">
        <v>0</v>
      </c>
      <c r="X107" s="37">
        <v>0</v>
      </c>
      <c r="Y107" s="37">
        <v>0</v>
      </c>
      <c r="Z107" s="37">
        <v>0</v>
      </c>
      <c r="AA107" s="37">
        <v>0</v>
      </c>
      <c r="AB107" s="37">
        <v>0</v>
      </c>
      <c r="AC107" s="37">
        <v>0</v>
      </c>
      <c r="AD107" s="37">
        <v>0</v>
      </c>
      <c r="AE107" s="37">
        <v>0</v>
      </c>
      <c r="AF107" s="37">
        <v>0</v>
      </c>
      <c r="AG107" s="37">
        <v>0</v>
      </c>
      <c r="AH107" s="37">
        <v>0</v>
      </c>
      <c r="AI107" s="37">
        <v>0</v>
      </c>
      <c r="AJ107" s="37">
        <v>0</v>
      </c>
      <c r="AK107" s="37">
        <v>0</v>
      </c>
      <c r="AL107" s="37">
        <v>0</v>
      </c>
      <c r="AM107" s="37">
        <v>0</v>
      </c>
      <c r="AN107" s="37">
        <v>0</v>
      </c>
      <c r="AO107" s="37">
        <v>0</v>
      </c>
      <c r="AP107" s="37">
        <v>0</v>
      </c>
      <c r="AQ107" s="37">
        <v>0</v>
      </c>
      <c r="AR107" s="37">
        <v>0</v>
      </c>
      <c r="AS107" s="37">
        <v>0</v>
      </c>
      <c r="AT107" s="37">
        <v>0</v>
      </c>
      <c r="AU107" s="37">
        <v>0</v>
      </c>
      <c r="AV107" s="37">
        <v>0</v>
      </c>
      <c r="AW107" s="37">
        <v>0</v>
      </c>
      <c r="AX107" s="37">
        <v>0</v>
      </c>
      <c r="AY107" s="37">
        <v>0</v>
      </c>
      <c r="AZ107" s="37">
        <v>0</v>
      </c>
      <c r="BA107" s="37">
        <v>0</v>
      </c>
      <c r="BB107" s="37">
        <v>0</v>
      </c>
      <c r="BC107" s="37">
        <v>0</v>
      </c>
      <c r="BD107" s="37">
        <v>0</v>
      </c>
      <c r="BE107" s="37">
        <v>0</v>
      </c>
      <c r="BF107" s="37">
        <v>0</v>
      </c>
      <c r="BG107" s="37">
        <v>0</v>
      </c>
      <c r="BH107" s="37">
        <v>0</v>
      </c>
      <c r="BI107" s="37">
        <v>0</v>
      </c>
      <c r="BJ107" s="37">
        <v>0</v>
      </c>
      <c r="BK107" s="37">
        <v>0</v>
      </c>
      <c r="BL107" s="37">
        <v>0</v>
      </c>
      <c r="BM107" s="37">
        <v>0</v>
      </c>
      <c r="BN107" s="37">
        <v>0</v>
      </c>
      <c r="BO107" s="37">
        <v>0</v>
      </c>
      <c r="BP107" s="37">
        <v>0</v>
      </c>
      <c r="BQ107" s="37">
        <v>0</v>
      </c>
      <c r="BR107" s="37">
        <v>0</v>
      </c>
      <c r="BS107" s="37">
        <v>0</v>
      </c>
      <c r="BT107" s="37">
        <v>0</v>
      </c>
      <c r="BU107" s="37">
        <v>0</v>
      </c>
      <c r="BV107" s="37">
        <v>0</v>
      </c>
      <c r="BW107" s="37">
        <v>0</v>
      </c>
      <c r="BX107" s="37">
        <v>0</v>
      </c>
      <c r="BY107" s="37">
        <v>0</v>
      </c>
      <c r="BZ107" s="37">
        <v>0</v>
      </c>
      <c r="CA107" s="37">
        <v>0</v>
      </c>
      <c r="CB107" s="37">
        <v>0</v>
      </c>
      <c r="CC107" s="37">
        <v>0</v>
      </c>
      <c r="CD107" s="37">
        <v>0</v>
      </c>
      <c r="CE107" s="37">
        <v>0</v>
      </c>
      <c r="CF107" s="37">
        <v>0</v>
      </c>
      <c r="CG107" s="37">
        <v>0</v>
      </c>
      <c r="CH107" s="37">
        <v>0</v>
      </c>
      <c r="CI107" s="37">
        <v>0</v>
      </c>
      <c r="CJ107" s="37">
        <v>0</v>
      </c>
      <c r="CK107" s="37">
        <v>0</v>
      </c>
      <c r="CL107" s="37">
        <v>0</v>
      </c>
      <c r="CM107" s="37">
        <v>0</v>
      </c>
      <c r="CN107" s="37">
        <v>0</v>
      </c>
      <c r="CO107" s="37">
        <v>0</v>
      </c>
      <c r="CP107" s="37">
        <v>0</v>
      </c>
      <c r="CQ107" s="37">
        <v>0</v>
      </c>
      <c r="CR107" s="37">
        <v>0</v>
      </c>
      <c r="CS107" s="37">
        <v>0</v>
      </c>
      <c r="CT107" s="37">
        <v>0</v>
      </c>
      <c r="CU107" s="37">
        <v>0</v>
      </c>
      <c r="CV107" s="37">
        <v>0</v>
      </c>
      <c r="CW107" s="37">
        <v>0</v>
      </c>
      <c r="CX107" s="37">
        <v>0</v>
      </c>
      <c r="CY107" s="37">
        <v>0</v>
      </c>
      <c r="CZ107" s="37">
        <v>0</v>
      </c>
      <c r="DA107" s="37">
        <v>0</v>
      </c>
      <c r="DB107" s="37">
        <v>0</v>
      </c>
      <c r="DC107" s="37">
        <v>0</v>
      </c>
      <c r="DE107" s="45">
        <f t="shared" si="47"/>
        <v>0</v>
      </c>
      <c r="DF107" s="45">
        <f t="shared" si="40"/>
        <v>0</v>
      </c>
      <c r="DG107">
        <f t="shared" si="48"/>
        <v>0</v>
      </c>
      <c r="DI107" s="63"/>
    </row>
    <row r="108" spans="1:113" ht="15" customHeight="1">
      <c r="A108" s="123">
        <v>96</v>
      </c>
      <c r="B108" s="5" t="str">
        <f>$B$100&amp;"8."</f>
        <v>H.8.</v>
      </c>
      <c r="C108" s="163" t="s">
        <v>224</v>
      </c>
      <c r="D108" s="75">
        <f t="shared" ref="D108:D110" si="51">IF(E108="Be PVM",DI108,E108)</f>
        <v>0</v>
      </c>
      <c r="E108" s="183"/>
      <c r="F108" s="34">
        <f>H108+NPV(FD,I108:INDEX(I108:DC108,PAL))</f>
        <v>0</v>
      </c>
      <c r="G108" s="34">
        <f>SUMIF($H$5:$DC$5,"&lt;="&amp;PAL,$H108:$DC108)</f>
        <v>0</v>
      </c>
      <c r="H108" s="37">
        <v>0</v>
      </c>
      <c r="I108" s="37">
        <v>0</v>
      </c>
      <c r="J108" s="37">
        <v>0</v>
      </c>
      <c r="K108" s="37">
        <v>0</v>
      </c>
      <c r="L108" s="37">
        <v>0</v>
      </c>
      <c r="M108" s="37">
        <v>0</v>
      </c>
      <c r="N108" s="37">
        <v>0</v>
      </c>
      <c r="O108" s="37">
        <v>0</v>
      </c>
      <c r="P108" s="37">
        <v>0</v>
      </c>
      <c r="Q108" s="37">
        <v>0</v>
      </c>
      <c r="R108" s="37">
        <v>0</v>
      </c>
      <c r="S108" s="37">
        <v>0</v>
      </c>
      <c r="T108" s="37">
        <v>0</v>
      </c>
      <c r="U108" s="37">
        <v>0</v>
      </c>
      <c r="V108" s="37">
        <v>0</v>
      </c>
      <c r="W108" s="37">
        <v>0</v>
      </c>
      <c r="X108" s="37">
        <v>0</v>
      </c>
      <c r="Y108" s="37">
        <v>0</v>
      </c>
      <c r="Z108" s="37">
        <v>0</v>
      </c>
      <c r="AA108" s="37">
        <v>0</v>
      </c>
      <c r="AB108" s="37">
        <v>0</v>
      </c>
      <c r="AC108" s="37">
        <v>0</v>
      </c>
      <c r="AD108" s="37">
        <v>0</v>
      </c>
      <c r="AE108" s="37">
        <v>0</v>
      </c>
      <c r="AF108" s="37">
        <v>0</v>
      </c>
      <c r="AG108" s="37">
        <v>0</v>
      </c>
      <c r="AH108" s="37">
        <v>0</v>
      </c>
      <c r="AI108" s="37">
        <v>0</v>
      </c>
      <c r="AJ108" s="37">
        <v>0</v>
      </c>
      <c r="AK108" s="37">
        <v>0</v>
      </c>
      <c r="AL108" s="37">
        <v>0</v>
      </c>
      <c r="AM108" s="37">
        <v>0</v>
      </c>
      <c r="AN108" s="37">
        <v>0</v>
      </c>
      <c r="AO108" s="37">
        <v>0</v>
      </c>
      <c r="AP108" s="37">
        <v>0</v>
      </c>
      <c r="AQ108" s="37">
        <v>0</v>
      </c>
      <c r="AR108" s="37">
        <v>0</v>
      </c>
      <c r="AS108" s="37">
        <v>0</v>
      </c>
      <c r="AT108" s="37">
        <v>0</v>
      </c>
      <c r="AU108" s="37">
        <v>0</v>
      </c>
      <c r="AV108" s="37">
        <v>0</v>
      </c>
      <c r="AW108" s="37">
        <v>0</v>
      </c>
      <c r="AX108" s="37">
        <v>0</v>
      </c>
      <c r="AY108" s="37">
        <v>0</v>
      </c>
      <c r="AZ108" s="37">
        <v>0</v>
      </c>
      <c r="BA108" s="37">
        <v>0</v>
      </c>
      <c r="BB108" s="37">
        <v>0</v>
      </c>
      <c r="BC108" s="37">
        <v>0</v>
      </c>
      <c r="BD108" s="37">
        <v>0</v>
      </c>
      <c r="BE108" s="37">
        <v>0</v>
      </c>
      <c r="BF108" s="37">
        <v>0</v>
      </c>
      <c r="BG108" s="37">
        <v>0</v>
      </c>
      <c r="BH108" s="37">
        <v>0</v>
      </c>
      <c r="BI108" s="37">
        <v>0</v>
      </c>
      <c r="BJ108" s="37">
        <v>0</v>
      </c>
      <c r="BK108" s="37">
        <v>0</v>
      </c>
      <c r="BL108" s="37">
        <v>0</v>
      </c>
      <c r="BM108" s="37">
        <v>0</v>
      </c>
      <c r="BN108" s="37">
        <v>0</v>
      </c>
      <c r="BO108" s="37">
        <v>0</v>
      </c>
      <c r="BP108" s="37">
        <v>0</v>
      </c>
      <c r="BQ108" s="37">
        <v>0</v>
      </c>
      <c r="BR108" s="37">
        <v>0</v>
      </c>
      <c r="BS108" s="37">
        <v>0</v>
      </c>
      <c r="BT108" s="37">
        <v>0</v>
      </c>
      <c r="BU108" s="37">
        <v>0</v>
      </c>
      <c r="BV108" s="37">
        <v>0</v>
      </c>
      <c r="BW108" s="37">
        <v>0</v>
      </c>
      <c r="BX108" s="37">
        <v>0</v>
      </c>
      <c r="BY108" s="37">
        <v>0</v>
      </c>
      <c r="BZ108" s="37">
        <v>0</v>
      </c>
      <c r="CA108" s="37">
        <v>0</v>
      </c>
      <c r="CB108" s="37">
        <v>0</v>
      </c>
      <c r="CC108" s="37">
        <v>0</v>
      </c>
      <c r="CD108" s="37">
        <v>0</v>
      </c>
      <c r="CE108" s="37">
        <v>0</v>
      </c>
      <c r="CF108" s="37">
        <v>0</v>
      </c>
      <c r="CG108" s="37">
        <v>0</v>
      </c>
      <c r="CH108" s="37">
        <v>0</v>
      </c>
      <c r="CI108" s="37">
        <v>0</v>
      </c>
      <c r="CJ108" s="37">
        <v>0</v>
      </c>
      <c r="CK108" s="37">
        <v>0</v>
      </c>
      <c r="CL108" s="37">
        <v>0</v>
      </c>
      <c r="CM108" s="37">
        <v>0</v>
      </c>
      <c r="CN108" s="37">
        <v>0</v>
      </c>
      <c r="CO108" s="37">
        <v>0</v>
      </c>
      <c r="CP108" s="37">
        <v>0</v>
      </c>
      <c r="CQ108" s="37">
        <v>0</v>
      </c>
      <c r="CR108" s="37">
        <v>0</v>
      </c>
      <c r="CS108" s="37">
        <v>0</v>
      </c>
      <c r="CT108" s="37">
        <v>0</v>
      </c>
      <c r="CU108" s="37">
        <v>0</v>
      </c>
      <c r="CV108" s="37">
        <v>0</v>
      </c>
      <c r="CW108" s="37">
        <v>0</v>
      </c>
      <c r="CX108" s="37">
        <v>0</v>
      </c>
      <c r="CY108" s="37">
        <v>0</v>
      </c>
      <c r="CZ108" s="37">
        <v>0</v>
      </c>
      <c r="DA108" s="37">
        <v>0</v>
      </c>
      <c r="DB108" s="37">
        <v>0</v>
      </c>
      <c r="DC108" s="37">
        <v>0</v>
      </c>
      <c r="DE108" s="45">
        <f t="shared" si="47"/>
        <v>0</v>
      </c>
      <c r="DF108" s="45">
        <f t="shared" si="40"/>
        <v>0</v>
      </c>
      <c r="DG108">
        <f t="shared" si="48"/>
        <v>0</v>
      </c>
      <c r="DI108" s="63"/>
    </row>
    <row r="109" spans="1:113" ht="15" customHeight="1">
      <c r="A109" s="123">
        <v>97</v>
      </c>
      <c r="B109" s="5" t="str">
        <f>$B$100&amp;"9."</f>
        <v>H.9.</v>
      </c>
      <c r="C109" s="163" t="s">
        <v>222</v>
      </c>
      <c r="D109" s="75">
        <f t="shared" si="51"/>
        <v>0</v>
      </c>
      <c r="E109" s="183"/>
      <c r="F109" s="34">
        <f>H109+NPV(FD,I109:INDEX(I109:DC109,PAL))</f>
        <v>0</v>
      </c>
      <c r="G109" s="34">
        <f>SUMIF($H$5:$DC$5,"&lt;="&amp;PAL,$H109:$DC109)</f>
        <v>0</v>
      </c>
      <c r="H109" s="37">
        <v>0</v>
      </c>
      <c r="I109" s="37">
        <v>0</v>
      </c>
      <c r="J109" s="37">
        <v>0</v>
      </c>
      <c r="K109" s="37">
        <v>0</v>
      </c>
      <c r="L109" s="37">
        <v>0</v>
      </c>
      <c r="M109" s="37">
        <v>0</v>
      </c>
      <c r="N109" s="37">
        <v>0</v>
      </c>
      <c r="O109" s="37">
        <v>0</v>
      </c>
      <c r="P109" s="37">
        <v>0</v>
      </c>
      <c r="Q109" s="37">
        <v>0</v>
      </c>
      <c r="R109" s="37">
        <v>0</v>
      </c>
      <c r="S109" s="37">
        <v>0</v>
      </c>
      <c r="T109" s="37">
        <v>0</v>
      </c>
      <c r="U109" s="37">
        <v>0</v>
      </c>
      <c r="V109" s="37">
        <v>0</v>
      </c>
      <c r="W109" s="37">
        <v>0</v>
      </c>
      <c r="X109" s="37">
        <v>0</v>
      </c>
      <c r="Y109" s="37">
        <v>0</v>
      </c>
      <c r="Z109" s="37">
        <v>0</v>
      </c>
      <c r="AA109" s="37">
        <v>0</v>
      </c>
      <c r="AB109" s="37">
        <v>0</v>
      </c>
      <c r="AC109" s="37">
        <v>0</v>
      </c>
      <c r="AD109" s="37">
        <v>0</v>
      </c>
      <c r="AE109" s="37">
        <v>0</v>
      </c>
      <c r="AF109" s="37">
        <v>0</v>
      </c>
      <c r="AG109" s="37">
        <v>0</v>
      </c>
      <c r="AH109" s="37">
        <v>0</v>
      </c>
      <c r="AI109" s="37">
        <v>0</v>
      </c>
      <c r="AJ109" s="37">
        <v>0</v>
      </c>
      <c r="AK109" s="37">
        <v>0</v>
      </c>
      <c r="AL109" s="37">
        <v>0</v>
      </c>
      <c r="AM109" s="37">
        <v>0</v>
      </c>
      <c r="AN109" s="37">
        <v>0</v>
      </c>
      <c r="AO109" s="37">
        <v>0</v>
      </c>
      <c r="AP109" s="37">
        <v>0</v>
      </c>
      <c r="AQ109" s="37">
        <v>0</v>
      </c>
      <c r="AR109" s="37">
        <v>0</v>
      </c>
      <c r="AS109" s="37">
        <v>0</v>
      </c>
      <c r="AT109" s="37">
        <v>0</v>
      </c>
      <c r="AU109" s="37">
        <v>0</v>
      </c>
      <c r="AV109" s="37">
        <v>0</v>
      </c>
      <c r="AW109" s="37">
        <v>0</v>
      </c>
      <c r="AX109" s="37">
        <v>0</v>
      </c>
      <c r="AY109" s="37">
        <v>0</v>
      </c>
      <c r="AZ109" s="37">
        <v>0</v>
      </c>
      <c r="BA109" s="37">
        <v>0</v>
      </c>
      <c r="BB109" s="37">
        <v>0</v>
      </c>
      <c r="BC109" s="37">
        <v>0</v>
      </c>
      <c r="BD109" s="37">
        <v>0</v>
      </c>
      <c r="BE109" s="37">
        <v>0</v>
      </c>
      <c r="BF109" s="37">
        <v>0</v>
      </c>
      <c r="BG109" s="37">
        <v>0</v>
      </c>
      <c r="BH109" s="37">
        <v>0</v>
      </c>
      <c r="BI109" s="37">
        <v>0</v>
      </c>
      <c r="BJ109" s="37">
        <v>0</v>
      </c>
      <c r="BK109" s="37">
        <v>0</v>
      </c>
      <c r="BL109" s="37">
        <v>0</v>
      </c>
      <c r="BM109" s="37">
        <v>0</v>
      </c>
      <c r="BN109" s="37">
        <v>0</v>
      </c>
      <c r="BO109" s="37">
        <v>0</v>
      </c>
      <c r="BP109" s="37">
        <v>0</v>
      </c>
      <c r="BQ109" s="37">
        <v>0</v>
      </c>
      <c r="BR109" s="37">
        <v>0</v>
      </c>
      <c r="BS109" s="37">
        <v>0</v>
      </c>
      <c r="BT109" s="37">
        <v>0</v>
      </c>
      <c r="BU109" s="37">
        <v>0</v>
      </c>
      <c r="BV109" s="37">
        <v>0</v>
      </c>
      <c r="BW109" s="37">
        <v>0</v>
      </c>
      <c r="BX109" s="37">
        <v>0</v>
      </c>
      <c r="BY109" s="37">
        <v>0</v>
      </c>
      <c r="BZ109" s="37">
        <v>0</v>
      </c>
      <c r="CA109" s="37">
        <v>0</v>
      </c>
      <c r="CB109" s="37">
        <v>0</v>
      </c>
      <c r="CC109" s="37">
        <v>0</v>
      </c>
      <c r="CD109" s="37">
        <v>0</v>
      </c>
      <c r="CE109" s="37">
        <v>0</v>
      </c>
      <c r="CF109" s="37">
        <v>0</v>
      </c>
      <c r="CG109" s="37">
        <v>0</v>
      </c>
      <c r="CH109" s="37">
        <v>0</v>
      </c>
      <c r="CI109" s="37">
        <v>0</v>
      </c>
      <c r="CJ109" s="37">
        <v>0</v>
      </c>
      <c r="CK109" s="37">
        <v>0</v>
      </c>
      <c r="CL109" s="37">
        <v>0</v>
      </c>
      <c r="CM109" s="37">
        <v>0</v>
      </c>
      <c r="CN109" s="37">
        <v>0</v>
      </c>
      <c r="CO109" s="37">
        <v>0</v>
      </c>
      <c r="CP109" s="37">
        <v>0</v>
      </c>
      <c r="CQ109" s="37">
        <v>0</v>
      </c>
      <c r="CR109" s="37">
        <v>0</v>
      </c>
      <c r="CS109" s="37">
        <v>0</v>
      </c>
      <c r="CT109" s="37">
        <v>0</v>
      </c>
      <c r="CU109" s="37">
        <v>0</v>
      </c>
      <c r="CV109" s="37">
        <v>0</v>
      </c>
      <c r="CW109" s="37">
        <v>0</v>
      </c>
      <c r="CX109" s="37">
        <v>0</v>
      </c>
      <c r="CY109" s="37">
        <v>0</v>
      </c>
      <c r="CZ109" s="37">
        <v>0</v>
      </c>
      <c r="DA109" s="37">
        <v>0</v>
      </c>
      <c r="DB109" s="37">
        <v>0</v>
      </c>
      <c r="DC109" s="37">
        <v>0</v>
      </c>
      <c r="DE109" s="45">
        <f t="shared" si="47"/>
        <v>0</v>
      </c>
      <c r="DF109" s="45">
        <f t="shared" si="40"/>
        <v>0</v>
      </c>
      <c r="DG109">
        <f t="shared" si="48"/>
        <v>0</v>
      </c>
    </row>
    <row r="110" spans="1:113" ht="15" customHeight="1">
      <c r="A110" s="123">
        <v>98</v>
      </c>
      <c r="B110" s="5" t="str">
        <f>$B$100&amp;"10."</f>
        <v>H.10.</v>
      </c>
      <c r="C110" s="163" t="s">
        <v>226</v>
      </c>
      <c r="D110" s="75">
        <f t="shared" si="51"/>
        <v>0</v>
      </c>
      <c r="E110" s="183"/>
      <c r="F110" s="34">
        <f>H110+NPV(FD,I110:INDEX(I110:DC110,PAL))</f>
        <v>0</v>
      </c>
      <c r="G110" s="34">
        <f>SUMIF($H$5:$DC$5,"&lt;="&amp;PAL,$H110:$DC110)</f>
        <v>0</v>
      </c>
      <c r="H110" s="37">
        <v>0</v>
      </c>
      <c r="I110" s="37">
        <v>0</v>
      </c>
      <c r="J110" s="37">
        <v>0</v>
      </c>
      <c r="K110" s="37">
        <v>0</v>
      </c>
      <c r="L110" s="37">
        <v>0</v>
      </c>
      <c r="M110" s="37">
        <v>0</v>
      </c>
      <c r="N110" s="37">
        <v>0</v>
      </c>
      <c r="O110" s="37">
        <v>0</v>
      </c>
      <c r="P110" s="37">
        <v>0</v>
      </c>
      <c r="Q110" s="37">
        <v>0</v>
      </c>
      <c r="R110" s="37">
        <v>0</v>
      </c>
      <c r="S110" s="37">
        <v>0</v>
      </c>
      <c r="T110" s="37">
        <v>0</v>
      </c>
      <c r="U110" s="37">
        <v>0</v>
      </c>
      <c r="V110" s="37">
        <v>0</v>
      </c>
      <c r="W110" s="37">
        <v>0</v>
      </c>
      <c r="X110" s="37">
        <v>0</v>
      </c>
      <c r="Y110" s="37">
        <v>0</v>
      </c>
      <c r="Z110" s="37">
        <v>0</v>
      </c>
      <c r="AA110" s="37">
        <v>0</v>
      </c>
      <c r="AB110" s="37">
        <v>0</v>
      </c>
      <c r="AC110" s="37">
        <v>0</v>
      </c>
      <c r="AD110" s="37">
        <v>0</v>
      </c>
      <c r="AE110" s="37">
        <v>0</v>
      </c>
      <c r="AF110" s="37">
        <v>0</v>
      </c>
      <c r="AG110" s="37">
        <v>0</v>
      </c>
      <c r="AH110" s="37">
        <v>0</v>
      </c>
      <c r="AI110" s="37">
        <v>0</v>
      </c>
      <c r="AJ110" s="37">
        <v>0</v>
      </c>
      <c r="AK110" s="37">
        <v>0</v>
      </c>
      <c r="AL110" s="37">
        <v>0</v>
      </c>
      <c r="AM110" s="37">
        <v>0</v>
      </c>
      <c r="AN110" s="37">
        <v>0</v>
      </c>
      <c r="AO110" s="37">
        <v>0</v>
      </c>
      <c r="AP110" s="37">
        <v>0</v>
      </c>
      <c r="AQ110" s="37">
        <v>0</v>
      </c>
      <c r="AR110" s="37">
        <v>0</v>
      </c>
      <c r="AS110" s="37">
        <v>0</v>
      </c>
      <c r="AT110" s="37">
        <v>0</v>
      </c>
      <c r="AU110" s="37">
        <v>0</v>
      </c>
      <c r="AV110" s="37">
        <v>0</v>
      </c>
      <c r="AW110" s="37">
        <v>0</v>
      </c>
      <c r="AX110" s="37">
        <v>0</v>
      </c>
      <c r="AY110" s="37">
        <v>0</v>
      </c>
      <c r="AZ110" s="37">
        <v>0</v>
      </c>
      <c r="BA110" s="37">
        <v>0</v>
      </c>
      <c r="BB110" s="37">
        <v>0</v>
      </c>
      <c r="BC110" s="37">
        <v>0</v>
      </c>
      <c r="BD110" s="37">
        <v>0</v>
      </c>
      <c r="BE110" s="37">
        <v>0</v>
      </c>
      <c r="BF110" s="37">
        <v>0</v>
      </c>
      <c r="BG110" s="37">
        <v>0</v>
      </c>
      <c r="BH110" s="37">
        <v>0</v>
      </c>
      <c r="BI110" s="37">
        <v>0</v>
      </c>
      <c r="BJ110" s="37">
        <v>0</v>
      </c>
      <c r="BK110" s="37">
        <v>0</v>
      </c>
      <c r="BL110" s="37">
        <v>0</v>
      </c>
      <c r="BM110" s="37">
        <v>0</v>
      </c>
      <c r="BN110" s="37">
        <v>0</v>
      </c>
      <c r="BO110" s="37">
        <v>0</v>
      </c>
      <c r="BP110" s="37">
        <v>0</v>
      </c>
      <c r="BQ110" s="37">
        <v>0</v>
      </c>
      <c r="BR110" s="37">
        <v>0</v>
      </c>
      <c r="BS110" s="37">
        <v>0</v>
      </c>
      <c r="BT110" s="37">
        <v>0</v>
      </c>
      <c r="BU110" s="37">
        <v>0</v>
      </c>
      <c r="BV110" s="37">
        <v>0</v>
      </c>
      <c r="BW110" s="37">
        <v>0</v>
      </c>
      <c r="BX110" s="37">
        <v>0</v>
      </c>
      <c r="BY110" s="37">
        <v>0</v>
      </c>
      <c r="BZ110" s="37">
        <v>0</v>
      </c>
      <c r="CA110" s="37">
        <v>0</v>
      </c>
      <c r="CB110" s="37">
        <v>0</v>
      </c>
      <c r="CC110" s="37">
        <v>0</v>
      </c>
      <c r="CD110" s="37">
        <v>0</v>
      </c>
      <c r="CE110" s="37">
        <v>0</v>
      </c>
      <c r="CF110" s="37">
        <v>0</v>
      </c>
      <c r="CG110" s="37">
        <v>0</v>
      </c>
      <c r="CH110" s="37">
        <v>0</v>
      </c>
      <c r="CI110" s="37">
        <v>0</v>
      </c>
      <c r="CJ110" s="37">
        <v>0</v>
      </c>
      <c r="CK110" s="37">
        <v>0</v>
      </c>
      <c r="CL110" s="37">
        <v>0</v>
      </c>
      <c r="CM110" s="37">
        <v>0</v>
      </c>
      <c r="CN110" s="37">
        <v>0</v>
      </c>
      <c r="CO110" s="37">
        <v>0</v>
      </c>
      <c r="CP110" s="37">
        <v>0</v>
      </c>
      <c r="CQ110" s="37">
        <v>0</v>
      </c>
      <c r="CR110" s="37">
        <v>0</v>
      </c>
      <c r="CS110" s="37">
        <v>0</v>
      </c>
      <c r="CT110" s="37">
        <v>0</v>
      </c>
      <c r="CU110" s="37">
        <v>0</v>
      </c>
      <c r="CV110" s="37">
        <v>0</v>
      </c>
      <c r="CW110" s="37">
        <v>0</v>
      </c>
      <c r="CX110" s="37">
        <v>0</v>
      </c>
      <c r="CY110" s="37">
        <v>0</v>
      </c>
      <c r="CZ110" s="37">
        <v>0</v>
      </c>
      <c r="DA110" s="37">
        <v>0</v>
      </c>
      <c r="DB110" s="37">
        <v>0</v>
      </c>
      <c r="DC110" s="37">
        <v>0</v>
      </c>
      <c r="DE110" s="45">
        <f t="shared" si="47"/>
        <v>0</v>
      </c>
      <c r="DF110" s="45">
        <f t="shared" si="40"/>
        <v>0</v>
      </c>
      <c r="DG110">
        <f t="shared" si="48"/>
        <v>0</v>
      </c>
    </row>
    <row r="111" spans="1:113" ht="14.4">
      <c r="A111" s="123">
        <v>99</v>
      </c>
      <c r="B111" s="5" t="s">
        <v>148</v>
      </c>
      <c r="C111" s="15" t="s">
        <v>254</v>
      </c>
      <c r="D111" s="3"/>
      <c r="E111" s="3"/>
      <c r="F111" s="34">
        <f>H111+NPV(FD,I111:INDEX(I111:DC111,PAL))</f>
        <v>0</v>
      </c>
      <c r="G111" s="34">
        <f>SUMIF($H$5:$DC$5,"&lt;="&amp;PAL,$H111:$DC111)</f>
        <v>0</v>
      </c>
      <c r="H111" s="37">
        <v>0</v>
      </c>
      <c r="I111" s="37">
        <v>0</v>
      </c>
      <c r="J111" s="37">
        <v>0</v>
      </c>
      <c r="K111" s="37">
        <v>0</v>
      </c>
      <c r="L111" s="37">
        <v>0</v>
      </c>
      <c r="M111" s="37">
        <v>0</v>
      </c>
      <c r="N111" s="37">
        <v>0</v>
      </c>
      <c r="O111" s="37">
        <v>0</v>
      </c>
      <c r="P111" s="37">
        <v>0</v>
      </c>
      <c r="Q111" s="37">
        <v>0</v>
      </c>
      <c r="R111" s="37">
        <v>0</v>
      </c>
      <c r="S111" s="37">
        <v>0</v>
      </c>
      <c r="T111" s="37">
        <v>0</v>
      </c>
      <c r="U111" s="37">
        <v>0</v>
      </c>
      <c r="V111" s="37">
        <v>0</v>
      </c>
      <c r="W111" s="37">
        <v>0</v>
      </c>
      <c r="X111" s="37">
        <v>0</v>
      </c>
      <c r="Y111" s="37">
        <v>0</v>
      </c>
      <c r="Z111" s="37">
        <v>0</v>
      </c>
      <c r="AA111" s="37">
        <v>0</v>
      </c>
      <c r="AB111" s="37">
        <v>0</v>
      </c>
      <c r="AC111" s="37">
        <v>0</v>
      </c>
      <c r="AD111" s="37">
        <v>0</v>
      </c>
      <c r="AE111" s="37">
        <v>0</v>
      </c>
      <c r="AF111" s="37">
        <v>0</v>
      </c>
      <c r="AG111" s="37">
        <v>0</v>
      </c>
      <c r="AH111" s="37">
        <v>0</v>
      </c>
      <c r="AI111" s="37">
        <v>0</v>
      </c>
      <c r="AJ111" s="37">
        <v>0</v>
      </c>
      <c r="AK111" s="37">
        <v>0</v>
      </c>
      <c r="AL111" s="37">
        <v>0</v>
      </c>
      <c r="AM111" s="37">
        <v>0</v>
      </c>
      <c r="AN111" s="37">
        <v>0</v>
      </c>
      <c r="AO111" s="37">
        <v>0</v>
      </c>
      <c r="AP111" s="37">
        <v>0</v>
      </c>
      <c r="AQ111" s="37">
        <v>0</v>
      </c>
      <c r="AR111" s="37">
        <v>0</v>
      </c>
      <c r="AS111" s="37">
        <v>0</v>
      </c>
      <c r="AT111" s="37">
        <v>0</v>
      </c>
      <c r="AU111" s="37">
        <v>0</v>
      </c>
      <c r="AV111" s="37">
        <v>0</v>
      </c>
      <c r="AW111" s="37">
        <v>0</v>
      </c>
      <c r="AX111" s="37">
        <v>0</v>
      </c>
      <c r="AY111" s="37">
        <v>0</v>
      </c>
      <c r="AZ111" s="37">
        <v>0</v>
      </c>
      <c r="BA111" s="37">
        <v>0</v>
      </c>
      <c r="BB111" s="37">
        <v>0</v>
      </c>
      <c r="BC111" s="37">
        <v>0</v>
      </c>
      <c r="BD111" s="37">
        <v>0</v>
      </c>
      <c r="BE111" s="37">
        <v>0</v>
      </c>
      <c r="BF111" s="37">
        <v>0</v>
      </c>
      <c r="BG111" s="37">
        <v>0</v>
      </c>
      <c r="BH111" s="37">
        <v>0</v>
      </c>
      <c r="BI111" s="37">
        <v>0</v>
      </c>
      <c r="BJ111" s="37">
        <v>0</v>
      </c>
      <c r="BK111" s="37">
        <v>0</v>
      </c>
      <c r="BL111" s="37">
        <v>0</v>
      </c>
      <c r="BM111" s="37">
        <v>0</v>
      </c>
      <c r="BN111" s="37">
        <v>0</v>
      </c>
      <c r="BO111" s="37">
        <v>0</v>
      </c>
      <c r="BP111" s="37">
        <v>0</v>
      </c>
      <c r="BQ111" s="37">
        <v>0</v>
      </c>
      <c r="BR111" s="37">
        <v>0</v>
      </c>
      <c r="BS111" s="37">
        <v>0</v>
      </c>
      <c r="BT111" s="37">
        <v>0</v>
      </c>
      <c r="BU111" s="37">
        <v>0</v>
      </c>
      <c r="BV111" s="37">
        <v>0</v>
      </c>
      <c r="BW111" s="37">
        <v>0</v>
      </c>
      <c r="BX111" s="37">
        <v>0</v>
      </c>
      <c r="BY111" s="37">
        <v>0</v>
      </c>
      <c r="BZ111" s="37">
        <v>0</v>
      </c>
      <c r="CA111" s="37">
        <v>0</v>
      </c>
      <c r="CB111" s="37">
        <v>0</v>
      </c>
      <c r="CC111" s="37">
        <v>0</v>
      </c>
      <c r="CD111" s="37">
        <v>0</v>
      </c>
      <c r="CE111" s="37">
        <v>0</v>
      </c>
      <c r="CF111" s="37">
        <v>0</v>
      </c>
      <c r="CG111" s="37">
        <v>0</v>
      </c>
      <c r="CH111" s="37">
        <v>0</v>
      </c>
      <c r="CI111" s="37">
        <v>0</v>
      </c>
      <c r="CJ111" s="37">
        <v>0</v>
      </c>
      <c r="CK111" s="37">
        <v>0</v>
      </c>
      <c r="CL111" s="37">
        <v>0</v>
      </c>
      <c r="CM111" s="37">
        <v>0</v>
      </c>
      <c r="CN111" s="37">
        <v>0</v>
      </c>
      <c r="CO111" s="37">
        <v>0</v>
      </c>
      <c r="CP111" s="37">
        <v>0</v>
      </c>
      <c r="CQ111" s="37">
        <v>0</v>
      </c>
      <c r="CR111" s="37">
        <v>0</v>
      </c>
      <c r="CS111" s="37">
        <v>0</v>
      </c>
      <c r="CT111" s="37">
        <v>0</v>
      </c>
      <c r="CU111" s="37">
        <v>0</v>
      </c>
      <c r="CV111" s="37">
        <v>0</v>
      </c>
      <c r="CW111" s="37">
        <v>0</v>
      </c>
      <c r="CX111" s="37">
        <v>0</v>
      </c>
      <c r="CY111" s="37">
        <v>0</v>
      </c>
      <c r="CZ111" s="37">
        <v>0</v>
      </c>
      <c r="DA111" s="37">
        <v>0</v>
      </c>
      <c r="DB111" s="37">
        <v>0</v>
      </c>
      <c r="DC111" s="37">
        <v>0</v>
      </c>
      <c r="DE111" s="45">
        <f>COUNTBLANK(H111:DC111)</f>
        <v>0</v>
      </c>
      <c r="DF111" s="45">
        <f t="shared" si="40"/>
        <v>0</v>
      </c>
    </row>
    <row r="112" spans="1:113" ht="27.75" customHeight="1">
      <c r="A112" s="123">
        <v>102</v>
      </c>
      <c r="B112" s="5" t="s">
        <v>149</v>
      </c>
      <c r="C112" s="15" t="s">
        <v>161</v>
      </c>
      <c r="D112" s="15"/>
      <c r="E112" s="3"/>
      <c r="F112" s="11">
        <f>F113+F114-F115</f>
        <v>0</v>
      </c>
      <c r="G112" s="34">
        <f>SUMIF($H$5:$DC$5,"&lt;="&amp;PAL,$H112:$DC112)</f>
        <v>0</v>
      </c>
      <c r="H112" s="11">
        <f>H113+H114-H115</f>
        <v>0</v>
      </c>
      <c r="I112" s="11">
        <f t="shared" ref="I112:BR112" si="52">I113+I114-I115</f>
        <v>0</v>
      </c>
      <c r="J112" s="11">
        <f t="shared" si="52"/>
        <v>0</v>
      </c>
      <c r="K112" s="11">
        <f t="shared" si="52"/>
        <v>0</v>
      </c>
      <c r="L112" s="11">
        <f t="shared" si="52"/>
        <v>0</v>
      </c>
      <c r="M112" s="11">
        <f t="shared" si="52"/>
        <v>0</v>
      </c>
      <c r="N112" s="11">
        <f t="shared" si="52"/>
        <v>0</v>
      </c>
      <c r="O112" s="11">
        <f t="shared" si="52"/>
        <v>0</v>
      </c>
      <c r="P112" s="11">
        <f t="shared" si="52"/>
        <v>0</v>
      </c>
      <c r="Q112" s="11">
        <f t="shared" si="52"/>
        <v>0</v>
      </c>
      <c r="R112" s="11">
        <f t="shared" si="52"/>
        <v>0</v>
      </c>
      <c r="S112" s="11">
        <f t="shared" si="52"/>
        <v>0</v>
      </c>
      <c r="T112" s="11">
        <f t="shared" si="52"/>
        <v>0</v>
      </c>
      <c r="U112" s="11">
        <f t="shared" si="52"/>
        <v>0</v>
      </c>
      <c r="V112" s="11">
        <f t="shared" si="52"/>
        <v>0</v>
      </c>
      <c r="W112" s="11">
        <f t="shared" si="52"/>
        <v>0</v>
      </c>
      <c r="X112" s="11">
        <f t="shared" si="52"/>
        <v>0</v>
      </c>
      <c r="Y112" s="11">
        <f t="shared" si="52"/>
        <v>0</v>
      </c>
      <c r="Z112" s="11">
        <f t="shared" si="52"/>
        <v>0</v>
      </c>
      <c r="AA112" s="11">
        <f t="shared" si="52"/>
        <v>0</v>
      </c>
      <c r="AB112" s="11">
        <f t="shared" si="52"/>
        <v>0</v>
      </c>
      <c r="AC112" s="11">
        <f t="shared" si="52"/>
        <v>0</v>
      </c>
      <c r="AD112" s="11">
        <f t="shared" si="52"/>
        <v>0</v>
      </c>
      <c r="AE112" s="11">
        <f t="shared" si="52"/>
        <v>0</v>
      </c>
      <c r="AF112" s="11">
        <f t="shared" si="52"/>
        <v>0</v>
      </c>
      <c r="AG112" s="11">
        <f t="shared" si="52"/>
        <v>0</v>
      </c>
      <c r="AH112" s="11">
        <f t="shared" si="52"/>
        <v>0</v>
      </c>
      <c r="AI112" s="11">
        <f t="shared" si="52"/>
        <v>0</v>
      </c>
      <c r="AJ112" s="11">
        <f t="shared" si="52"/>
        <v>0</v>
      </c>
      <c r="AK112" s="11">
        <f t="shared" si="52"/>
        <v>0</v>
      </c>
      <c r="AL112" s="11">
        <f t="shared" si="52"/>
        <v>0</v>
      </c>
      <c r="AM112" s="11">
        <f t="shared" si="52"/>
        <v>0</v>
      </c>
      <c r="AN112" s="11">
        <f t="shared" si="52"/>
        <v>0</v>
      </c>
      <c r="AO112" s="11">
        <f t="shared" si="52"/>
        <v>0</v>
      </c>
      <c r="AP112" s="11">
        <f t="shared" si="52"/>
        <v>0</v>
      </c>
      <c r="AQ112" s="11">
        <f t="shared" si="52"/>
        <v>0</v>
      </c>
      <c r="AR112" s="11">
        <f t="shared" si="52"/>
        <v>0</v>
      </c>
      <c r="AS112" s="11">
        <f t="shared" si="52"/>
        <v>0</v>
      </c>
      <c r="AT112" s="11">
        <f t="shared" si="52"/>
        <v>0</v>
      </c>
      <c r="AU112" s="11">
        <f t="shared" si="52"/>
        <v>0</v>
      </c>
      <c r="AV112" s="11">
        <f t="shared" si="52"/>
        <v>0</v>
      </c>
      <c r="AW112" s="11">
        <f t="shared" si="52"/>
        <v>0</v>
      </c>
      <c r="AX112" s="11">
        <f t="shared" si="52"/>
        <v>0</v>
      </c>
      <c r="AY112" s="11">
        <f t="shared" si="52"/>
        <v>0</v>
      </c>
      <c r="AZ112" s="11">
        <f t="shared" si="52"/>
        <v>0</v>
      </c>
      <c r="BA112" s="11">
        <f t="shared" si="52"/>
        <v>0</v>
      </c>
      <c r="BB112" s="11">
        <f t="shared" si="52"/>
        <v>0</v>
      </c>
      <c r="BC112" s="11">
        <f t="shared" si="52"/>
        <v>0</v>
      </c>
      <c r="BD112" s="11">
        <f t="shared" si="52"/>
        <v>0</v>
      </c>
      <c r="BE112" s="11">
        <f t="shared" si="52"/>
        <v>0</v>
      </c>
      <c r="BF112" s="11">
        <f t="shared" si="52"/>
        <v>0</v>
      </c>
      <c r="BG112" s="11">
        <f t="shared" si="52"/>
        <v>0</v>
      </c>
      <c r="BH112" s="11">
        <f t="shared" si="52"/>
        <v>0</v>
      </c>
      <c r="BI112" s="11">
        <f t="shared" si="52"/>
        <v>0</v>
      </c>
      <c r="BJ112" s="11">
        <f t="shared" si="52"/>
        <v>0</v>
      </c>
      <c r="BK112" s="11">
        <f t="shared" si="52"/>
        <v>0</v>
      </c>
      <c r="BL112" s="11">
        <f t="shared" si="52"/>
        <v>0</v>
      </c>
      <c r="BM112" s="11">
        <f t="shared" si="52"/>
        <v>0</v>
      </c>
      <c r="BN112" s="11">
        <f t="shared" si="52"/>
        <v>0</v>
      </c>
      <c r="BO112" s="11">
        <f t="shared" si="52"/>
        <v>0</v>
      </c>
      <c r="BP112" s="11">
        <f t="shared" si="52"/>
        <v>0</v>
      </c>
      <c r="BQ112" s="11">
        <f t="shared" si="52"/>
        <v>0</v>
      </c>
      <c r="BR112" s="11">
        <f t="shared" si="52"/>
        <v>0</v>
      </c>
      <c r="BS112" s="11">
        <f t="shared" ref="BS112:DC112" si="53">BS113+BS114-BS115</f>
        <v>0</v>
      </c>
      <c r="BT112" s="11">
        <f t="shared" si="53"/>
        <v>0</v>
      </c>
      <c r="BU112" s="11">
        <f t="shared" si="53"/>
        <v>0</v>
      </c>
      <c r="BV112" s="11">
        <f t="shared" si="53"/>
        <v>0</v>
      </c>
      <c r="BW112" s="11">
        <f t="shared" si="53"/>
        <v>0</v>
      </c>
      <c r="BX112" s="11">
        <f t="shared" si="53"/>
        <v>0</v>
      </c>
      <c r="BY112" s="11">
        <f t="shared" si="53"/>
        <v>0</v>
      </c>
      <c r="BZ112" s="11">
        <f t="shared" si="53"/>
        <v>0</v>
      </c>
      <c r="CA112" s="11">
        <f t="shared" si="53"/>
        <v>0</v>
      </c>
      <c r="CB112" s="11">
        <f t="shared" si="53"/>
        <v>0</v>
      </c>
      <c r="CC112" s="11">
        <f t="shared" si="53"/>
        <v>0</v>
      </c>
      <c r="CD112" s="11">
        <f t="shared" si="53"/>
        <v>0</v>
      </c>
      <c r="CE112" s="11">
        <f t="shared" si="53"/>
        <v>0</v>
      </c>
      <c r="CF112" s="11">
        <f t="shared" si="53"/>
        <v>0</v>
      </c>
      <c r="CG112" s="11">
        <f t="shared" si="53"/>
        <v>0</v>
      </c>
      <c r="CH112" s="11">
        <f t="shared" si="53"/>
        <v>0</v>
      </c>
      <c r="CI112" s="11">
        <f t="shared" si="53"/>
        <v>0</v>
      </c>
      <c r="CJ112" s="11">
        <f t="shared" si="53"/>
        <v>0</v>
      </c>
      <c r="CK112" s="11">
        <f t="shared" si="53"/>
        <v>0</v>
      </c>
      <c r="CL112" s="11">
        <f t="shared" si="53"/>
        <v>0</v>
      </c>
      <c r="CM112" s="11">
        <f t="shared" si="53"/>
        <v>0</v>
      </c>
      <c r="CN112" s="11">
        <f t="shared" si="53"/>
        <v>0</v>
      </c>
      <c r="CO112" s="11">
        <f t="shared" si="53"/>
        <v>0</v>
      </c>
      <c r="CP112" s="11">
        <f t="shared" si="53"/>
        <v>0</v>
      </c>
      <c r="CQ112" s="11">
        <f t="shared" si="53"/>
        <v>0</v>
      </c>
      <c r="CR112" s="11">
        <f t="shared" si="53"/>
        <v>0</v>
      </c>
      <c r="CS112" s="11">
        <f t="shared" si="53"/>
        <v>0</v>
      </c>
      <c r="CT112" s="11">
        <f t="shared" si="53"/>
        <v>0</v>
      </c>
      <c r="CU112" s="11">
        <f t="shared" si="53"/>
        <v>0</v>
      </c>
      <c r="CV112" s="11">
        <f t="shared" si="53"/>
        <v>0</v>
      </c>
      <c r="CW112" s="11">
        <f t="shared" si="53"/>
        <v>0</v>
      </c>
      <c r="CX112" s="11">
        <f t="shared" si="53"/>
        <v>0</v>
      </c>
      <c r="CY112" s="11">
        <f t="shared" si="53"/>
        <v>0</v>
      </c>
      <c r="CZ112" s="11">
        <f t="shared" si="53"/>
        <v>0</v>
      </c>
      <c r="DA112" s="11">
        <f t="shared" si="53"/>
        <v>0</v>
      </c>
      <c r="DB112" s="11">
        <f t="shared" si="53"/>
        <v>0</v>
      </c>
      <c r="DC112" s="11">
        <f t="shared" si="53"/>
        <v>0</v>
      </c>
      <c r="DF112" s="45">
        <f t="shared" si="40"/>
        <v>0</v>
      </c>
    </row>
    <row r="113" spans="1:110" ht="15" customHeight="1">
      <c r="A113" s="123">
        <v>103</v>
      </c>
      <c r="B113" s="5" t="s">
        <v>150</v>
      </c>
      <c r="C113" s="24" t="s">
        <v>199</v>
      </c>
      <c r="D113" s="5"/>
      <c r="E113" s="5"/>
      <c r="F113" s="34">
        <f>H113+NPV(FD,I113:INDEX(I113:DC113,PAL))</f>
        <v>0</v>
      </c>
      <c r="G113" s="34">
        <f>SUMIF($H$5:$DC$5,"&lt;="&amp;PAL,$H113:$DC113)</f>
        <v>0</v>
      </c>
      <c r="H113" s="65">
        <f t="shared" ref="H113:AM113" si="54">SUMPRODUCT($DG12:$DG20,H12:H20,1/($DG12:$DG20+100))+SUMPRODUCT($DG23:$DG31,H23:H31,1/($DG23:$DG31+100))+SUMPRODUCT($DG34:$DG42,H34:H42,1/($DG34:$DG42+100))+SUMPRODUCT($DG46:$DG54,H46:H54,1/($DG46:$DG54+100))+SUMPRODUCT($DG57:$DG65,H57:H65,1/($DG57:$DG65+100))+SUMPRODUCT($DG68:$DG76,H68:H76,1/($DG68:$DG76+100))+SUMPRODUCT($DG79:$DG87,H79:H87,1/($DG79:$DG87+100))</f>
        <v>0</v>
      </c>
      <c r="I113" s="65">
        <f t="shared" si="54"/>
        <v>0</v>
      </c>
      <c r="J113" s="65">
        <f t="shared" si="54"/>
        <v>0</v>
      </c>
      <c r="K113" s="65">
        <f t="shared" si="54"/>
        <v>0</v>
      </c>
      <c r="L113" s="65">
        <f t="shared" si="54"/>
        <v>0</v>
      </c>
      <c r="M113" s="65">
        <f t="shared" si="54"/>
        <v>0</v>
      </c>
      <c r="N113" s="65">
        <f t="shared" si="54"/>
        <v>0</v>
      </c>
      <c r="O113" s="65">
        <f t="shared" si="54"/>
        <v>0</v>
      </c>
      <c r="P113" s="65">
        <f t="shared" si="54"/>
        <v>0</v>
      </c>
      <c r="Q113" s="65">
        <f t="shared" si="54"/>
        <v>0</v>
      </c>
      <c r="R113" s="65">
        <f t="shared" si="54"/>
        <v>0</v>
      </c>
      <c r="S113" s="65">
        <f t="shared" si="54"/>
        <v>0</v>
      </c>
      <c r="T113" s="65">
        <f t="shared" si="54"/>
        <v>0</v>
      </c>
      <c r="U113" s="65">
        <f t="shared" si="54"/>
        <v>0</v>
      </c>
      <c r="V113" s="65">
        <f t="shared" si="54"/>
        <v>0</v>
      </c>
      <c r="W113" s="65">
        <f t="shared" si="54"/>
        <v>0</v>
      </c>
      <c r="X113" s="65">
        <f t="shared" si="54"/>
        <v>0</v>
      </c>
      <c r="Y113" s="65">
        <f t="shared" si="54"/>
        <v>0</v>
      </c>
      <c r="Z113" s="65">
        <f t="shared" si="54"/>
        <v>0</v>
      </c>
      <c r="AA113" s="65">
        <f t="shared" si="54"/>
        <v>0</v>
      </c>
      <c r="AB113" s="65">
        <f t="shared" si="54"/>
        <v>0</v>
      </c>
      <c r="AC113" s="65">
        <f t="shared" si="54"/>
        <v>0</v>
      </c>
      <c r="AD113" s="65">
        <f t="shared" si="54"/>
        <v>0</v>
      </c>
      <c r="AE113" s="65">
        <f t="shared" si="54"/>
        <v>0</v>
      </c>
      <c r="AF113" s="65">
        <f t="shared" si="54"/>
        <v>0</v>
      </c>
      <c r="AG113" s="65">
        <f t="shared" si="54"/>
        <v>0</v>
      </c>
      <c r="AH113" s="65">
        <f t="shared" si="54"/>
        <v>0</v>
      </c>
      <c r="AI113" s="65">
        <f t="shared" si="54"/>
        <v>0</v>
      </c>
      <c r="AJ113" s="65">
        <f t="shared" si="54"/>
        <v>0</v>
      </c>
      <c r="AK113" s="65">
        <f t="shared" si="54"/>
        <v>0</v>
      </c>
      <c r="AL113" s="65">
        <f t="shared" si="54"/>
        <v>0</v>
      </c>
      <c r="AM113" s="65">
        <f t="shared" si="54"/>
        <v>0</v>
      </c>
      <c r="AN113" s="65">
        <f t="shared" ref="AN113:BS113" si="55">SUMPRODUCT($DG12:$DG20,AN12:AN20,1/($DG12:$DG20+100))+SUMPRODUCT($DG23:$DG31,AN23:AN31,1/($DG23:$DG31+100))+SUMPRODUCT($DG34:$DG42,AN34:AN42,1/($DG34:$DG42+100))+SUMPRODUCT($DG46:$DG54,AN46:AN54,1/($DG46:$DG54+100))+SUMPRODUCT($DG57:$DG65,AN57:AN65,1/($DG57:$DG65+100))+SUMPRODUCT($DG68:$DG76,AN68:AN76,1/($DG68:$DG76+100))+SUMPRODUCT($DG79:$DG87,AN79:AN87,1/($DG79:$DG87+100))</f>
        <v>0</v>
      </c>
      <c r="AO113" s="65">
        <f t="shared" si="55"/>
        <v>0</v>
      </c>
      <c r="AP113" s="65">
        <f t="shared" si="55"/>
        <v>0</v>
      </c>
      <c r="AQ113" s="65">
        <f t="shared" si="55"/>
        <v>0</v>
      </c>
      <c r="AR113" s="65">
        <f t="shared" si="55"/>
        <v>0</v>
      </c>
      <c r="AS113" s="65">
        <f t="shared" si="55"/>
        <v>0</v>
      </c>
      <c r="AT113" s="65">
        <f t="shared" si="55"/>
        <v>0</v>
      </c>
      <c r="AU113" s="65">
        <f t="shared" si="55"/>
        <v>0</v>
      </c>
      <c r="AV113" s="65">
        <f t="shared" si="55"/>
        <v>0</v>
      </c>
      <c r="AW113" s="65">
        <f t="shared" si="55"/>
        <v>0</v>
      </c>
      <c r="AX113" s="65">
        <f t="shared" si="55"/>
        <v>0</v>
      </c>
      <c r="AY113" s="65">
        <f t="shared" si="55"/>
        <v>0</v>
      </c>
      <c r="AZ113" s="65">
        <f t="shared" si="55"/>
        <v>0</v>
      </c>
      <c r="BA113" s="65">
        <f t="shared" si="55"/>
        <v>0</v>
      </c>
      <c r="BB113" s="65">
        <f t="shared" si="55"/>
        <v>0</v>
      </c>
      <c r="BC113" s="65">
        <f t="shared" si="55"/>
        <v>0</v>
      </c>
      <c r="BD113" s="65">
        <f t="shared" si="55"/>
        <v>0</v>
      </c>
      <c r="BE113" s="65">
        <f t="shared" si="55"/>
        <v>0</v>
      </c>
      <c r="BF113" s="65">
        <f t="shared" si="55"/>
        <v>0</v>
      </c>
      <c r="BG113" s="65">
        <f t="shared" si="55"/>
        <v>0</v>
      </c>
      <c r="BH113" s="65">
        <f t="shared" si="55"/>
        <v>0</v>
      </c>
      <c r="BI113" s="65">
        <f t="shared" si="55"/>
        <v>0</v>
      </c>
      <c r="BJ113" s="65">
        <f t="shared" si="55"/>
        <v>0</v>
      </c>
      <c r="BK113" s="65">
        <f t="shared" si="55"/>
        <v>0</v>
      </c>
      <c r="BL113" s="65">
        <f t="shared" si="55"/>
        <v>0</v>
      </c>
      <c r="BM113" s="65">
        <f t="shared" si="55"/>
        <v>0</v>
      </c>
      <c r="BN113" s="65">
        <f t="shared" si="55"/>
        <v>0</v>
      </c>
      <c r="BO113" s="65">
        <f t="shared" si="55"/>
        <v>0</v>
      </c>
      <c r="BP113" s="65">
        <f t="shared" si="55"/>
        <v>0</v>
      </c>
      <c r="BQ113" s="65">
        <f t="shared" si="55"/>
        <v>0</v>
      </c>
      <c r="BR113" s="65">
        <f t="shared" si="55"/>
        <v>0</v>
      </c>
      <c r="BS113" s="65">
        <f t="shared" si="55"/>
        <v>0</v>
      </c>
      <c r="BT113" s="65">
        <f t="shared" ref="BT113:DC113" si="56">SUMPRODUCT($DG12:$DG20,BT12:BT20,1/($DG12:$DG20+100))+SUMPRODUCT($DG23:$DG31,BT23:BT31,1/($DG23:$DG31+100))+SUMPRODUCT($DG34:$DG42,BT34:BT42,1/($DG34:$DG42+100))+SUMPRODUCT($DG46:$DG54,BT46:BT54,1/($DG46:$DG54+100))+SUMPRODUCT($DG57:$DG65,BT57:BT65,1/($DG57:$DG65+100))+SUMPRODUCT($DG68:$DG76,BT68:BT76,1/($DG68:$DG76+100))+SUMPRODUCT($DG79:$DG87,BT79:BT87,1/($DG79:$DG87+100))</f>
        <v>0</v>
      </c>
      <c r="BU113" s="65">
        <f t="shared" si="56"/>
        <v>0</v>
      </c>
      <c r="BV113" s="65">
        <f t="shared" si="56"/>
        <v>0</v>
      </c>
      <c r="BW113" s="65">
        <f t="shared" si="56"/>
        <v>0</v>
      </c>
      <c r="BX113" s="65">
        <f t="shared" si="56"/>
        <v>0</v>
      </c>
      <c r="BY113" s="65">
        <f t="shared" si="56"/>
        <v>0</v>
      </c>
      <c r="BZ113" s="65">
        <f t="shared" si="56"/>
        <v>0</v>
      </c>
      <c r="CA113" s="65">
        <f t="shared" si="56"/>
        <v>0</v>
      </c>
      <c r="CB113" s="65">
        <f t="shared" si="56"/>
        <v>0</v>
      </c>
      <c r="CC113" s="65">
        <f t="shared" si="56"/>
        <v>0</v>
      </c>
      <c r="CD113" s="65">
        <f t="shared" si="56"/>
        <v>0</v>
      </c>
      <c r="CE113" s="65">
        <f t="shared" si="56"/>
        <v>0</v>
      </c>
      <c r="CF113" s="65">
        <f t="shared" si="56"/>
        <v>0</v>
      </c>
      <c r="CG113" s="65">
        <f t="shared" si="56"/>
        <v>0</v>
      </c>
      <c r="CH113" s="65">
        <f t="shared" si="56"/>
        <v>0</v>
      </c>
      <c r="CI113" s="65">
        <f t="shared" si="56"/>
        <v>0</v>
      </c>
      <c r="CJ113" s="65">
        <f t="shared" si="56"/>
        <v>0</v>
      </c>
      <c r="CK113" s="65">
        <f t="shared" si="56"/>
        <v>0</v>
      </c>
      <c r="CL113" s="65">
        <f t="shared" si="56"/>
        <v>0</v>
      </c>
      <c r="CM113" s="65">
        <f t="shared" si="56"/>
        <v>0</v>
      </c>
      <c r="CN113" s="65">
        <f t="shared" si="56"/>
        <v>0</v>
      </c>
      <c r="CO113" s="65">
        <f t="shared" si="56"/>
        <v>0</v>
      </c>
      <c r="CP113" s="65">
        <f t="shared" si="56"/>
        <v>0</v>
      </c>
      <c r="CQ113" s="65">
        <f t="shared" si="56"/>
        <v>0</v>
      </c>
      <c r="CR113" s="65">
        <f t="shared" si="56"/>
        <v>0</v>
      </c>
      <c r="CS113" s="65">
        <f t="shared" si="56"/>
        <v>0</v>
      </c>
      <c r="CT113" s="65">
        <f t="shared" si="56"/>
        <v>0</v>
      </c>
      <c r="CU113" s="65">
        <f t="shared" si="56"/>
        <v>0</v>
      </c>
      <c r="CV113" s="65">
        <f t="shared" si="56"/>
        <v>0</v>
      </c>
      <c r="CW113" s="65">
        <f t="shared" si="56"/>
        <v>0</v>
      </c>
      <c r="CX113" s="65">
        <f t="shared" si="56"/>
        <v>0</v>
      </c>
      <c r="CY113" s="65">
        <f t="shared" si="56"/>
        <v>0</v>
      </c>
      <c r="CZ113" s="65">
        <f t="shared" si="56"/>
        <v>0</v>
      </c>
      <c r="DA113" s="65">
        <f t="shared" si="56"/>
        <v>0</v>
      </c>
      <c r="DB113" s="65">
        <f t="shared" si="56"/>
        <v>0</v>
      </c>
      <c r="DC113" s="65">
        <f t="shared" si="56"/>
        <v>0</v>
      </c>
      <c r="DF113" s="45">
        <f t="shared" si="40"/>
        <v>0</v>
      </c>
    </row>
    <row r="114" spans="1:110" ht="15" customHeight="1">
      <c r="A114" s="123">
        <v>104</v>
      </c>
      <c r="B114" s="5" t="s">
        <v>151</v>
      </c>
      <c r="C114" s="24" t="s">
        <v>200</v>
      </c>
      <c r="D114" s="5"/>
      <c r="E114" s="5"/>
      <c r="F114" s="34">
        <f>H114+NPV(FD,I114:INDEX(I114:DC114,PAL))</f>
        <v>0</v>
      </c>
      <c r="G114" s="34">
        <f>SUMIF($H$5:$DC$5,"&lt;="&amp;PAL,$H114:$DC114)</f>
        <v>0</v>
      </c>
      <c r="H114" s="65">
        <f t="shared" ref="H114:AM114" si="57">SUMPRODUCT($DG90:$DG99,H90:H99,1/($DG90:$DG99+100))</f>
        <v>0</v>
      </c>
      <c r="I114" s="65">
        <f t="shared" si="57"/>
        <v>0</v>
      </c>
      <c r="J114" s="65">
        <f t="shared" si="57"/>
        <v>0</v>
      </c>
      <c r="K114" s="65">
        <f t="shared" si="57"/>
        <v>0</v>
      </c>
      <c r="L114" s="65">
        <f t="shared" si="57"/>
        <v>0</v>
      </c>
      <c r="M114" s="65">
        <f t="shared" si="57"/>
        <v>0</v>
      </c>
      <c r="N114" s="65">
        <f t="shared" si="57"/>
        <v>0</v>
      </c>
      <c r="O114" s="65">
        <f t="shared" si="57"/>
        <v>0</v>
      </c>
      <c r="P114" s="65">
        <f t="shared" si="57"/>
        <v>0</v>
      </c>
      <c r="Q114" s="65">
        <f t="shared" si="57"/>
        <v>0</v>
      </c>
      <c r="R114" s="65">
        <f t="shared" si="57"/>
        <v>0</v>
      </c>
      <c r="S114" s="65">
        <f t="shared" si="57"/>
        <v>0</v>
      </c>
      <c r="T114" s="65">
        <f t="shared" si="57"/>
        <v>0</v>
      </c>
      <c r="U114" s="65">
        <f t="shared" si="57"/>
        <v>0</v>
      </c>
      <c r="V114" s="65">
        <f t="shared" si="57"/>
        <v>0</v>
      </c>
      <c r="W114" s="65">
        <f t="shared" si="57"/>
        <v>0</v>
      </c>
      <c r="X114" s="65">
        <f t="shared" si="57"/>
        <v>0</v>
      </c>
      <c r="Y114" s="65">
        <f t="shared" si="57"/>
        <v>0</v>
      </c>
      <c r="Z114" s="65">
        <f t="shared" si="57"/>
        <v>0</v>
      </c>
      <c r="AA114" s="65">
        <f t="shared" si="57"/>
        <v>0</v>
      </c>
      <c r="AB114" s="65">
        <f t="shared" si="57"/>
        <v>0</v>
      </c>
      <c r="AC114" s="65">
        <f t="shared" si="57"/>
        <v>0</v>
      </c>
      <c r="AD114" s="65">
        <f t="shared" si="57"/>
        <v>0</v>
      </c>
      <c r="AE114" s="65">
        <f t="shared" si="57"/>
        <v>0</v>
      </c>
      <c r="AF114" s="65">
        <f t="shared" si="57"/>
        <v>0</v>
      </c>
      <c r="AG114" s="65">
        <f t="shared" si="57"/>
        <v>0</v>
      </c>
      <c r="AH114" s="65">
        <f t="shared" si="57"/>
        <v>0</v>
      </c>
      <c r="AI114" s="65">
        <f t="shared" si="57"/>
        <v>0</v>
      </c>
      <c r="AJ114" s="65">
        <f t="shared" si="57"/>
        <v>0</v>
      </c>
      <c r="AK114" s="65">
        <f t="shared" si="57"/>
        <v>0</v>
      </c>
      <c r="AL114" s="65">
        <f t="shared" si="57"/>
        <v>0</v>
      </c>
      <c r="AM114" s="65">
        <f t="shared" si="57"/>
        <v>0</v>
      </c>
      <c r="AN114" s="65">
        <f t="shared" ref="AN114:BS114" si="58">SUMPRODUCT($DG90:$DG99,AN90:AN99,1/($DG90:$DG99+100))</f>
        <v>0</v>
      </c>
      <c r="AO114" s="65">
        <f t="shared" si="58"/>
        <v>0</v>
      </c>
      <c r="AP114" s="65">
        <f t="shared" si="58"/>
        <v>0</v>
      </c>
      <c r="AQ114" s="65">
        <f t="shared" si="58"/>
        <v>0</v>
      </c>
      <c r="AR114" s="65">
        <f t="shared" si="58"/>
        <v>0</v>
      </c>
      <c r="AS114" s="65">
        <f t="shared" si="58"/>
        <v>0</v>
      </c>
      <c r="AT114" s="65">
        <f t="shared" si="58"/>
        <v>0</v>
      </c>
      <c r="AU114" s="65">
        <f t="shared" si="58"/>
        <v>0</v>
      </c>
      <c r="AV114" s="65">
        <f t="shared" si="58"/>
        <v>0</v>
      </c>
      <c r="AW114" s="65">
        <f t="shared" si="58"/>
        <v>0</v>
      </c>
      <c r="AX114" s="65">
        <f t="shared" si="58"/>
        <v>0</v>
      </c>
      <c r="AY114" s="65">
        <f t="shared" si="58"/>
        <v>0</v>
      </c>
      <c r="AZ114" s="65">
        <f t="shared" si="58"/>
        <v>0</v>
      </c>
      <c r="BA114" s="65">
        <f t="shared" si="58"/>
        <v>0</v>
      </c>
      <c r="BB114" s="65">
        <f t="shared" si="58"/>
        <v>0</v>
      </c>
      <c r="BC114" s="65">
        <f t="shared" si="58"/>
        <v>0</v>
      </c>
      <c r="BD114" s="65">
        <f t="shared" si="58"/>
        <v>0</v>
      </c>
      <c r="BE114" s="65">
        <f t="shared" si="58"/>
        <v>0</v>
      </c>
      <c r="BF114" s="65">
        <f t="shared" si="58"/>
        <v>0</v>
      </c>
      <c r="BG114" s="65">
        <f t="shared" si="58"/>
        <v>0</v>
      </c>
      <c r="BH114" s="65">
        <f t="shared" si="58"/>
        <v>0</v>
      </c>
      <c r="BI114" s="65">
        <f t="shared" si="58"/>
        <v>0</v>
      </c>
      <c r="BJ114" s="65">
        <f t="shared" si="58"/>
        <v>0</v>
      </c>
      <c r="BK114" s="65">
        <f t="shared" si="58"/>
        <v>0</v>
      </c>
      <c r="BL114" s="65">
        <f t="shared" si="58"/>
        <v>0</v>
      </c>
      <c r="BM114" s="65">
        <f t="shared" si="58"/>
        <v>0</v>
      </c>
      <c r="BN114" s="65">
        <f t="shared" si="58"/>
        <v>0</v>
      </c>
      <c r="BO114" s="65">
        <f t="shared" si="58"/>
        <v>0</v>
      </c>
      <c r="BP114" s="65">
        <f t="shared" si="58"/>
        <v>0</v>
      </c>
      <c r="BQ114" s="65">
        <f t="shared" si="58"/>
        <v>0</v>
      </c>
      <c r="BR114" s="65">
        <f t="shared" si="58"/>
        <v>0</v>
      </c>
      <c r="BS114" s="65">
        <f t="shared" si="58"/>
        <v>0</v>
      </c>
      <c r="BT114" s="65">
        <f t="shared" ref="BT114:DC114" si="59">SUMPRODUCT($DG90:$DG99,BT90:BT99,1/($DG90:$DG99+100))</f>
        <v>0</v>
      </c>
      <c r="BU114" s="65">
        <f t="shared" si="59"/>
        <v>0</v>
      </c>
      <c r="BV114" s="65">
        <f t="shared" si="59"/>
        <v>0</v>
      </c>
      <c r="BW114" s="65">
        <f t="shared" si="59"/>
        <v>0</v>
      </c>
      <c r="BX114" s="65">
        <f t="shared" si="59"/>
        <v>0</v>
      </c>
      <c r="BY114" s="65">
        <f t="shared" si="59"/>
        <v>0</v>
      </c>
      <c r="BZ114" s="65">
        <f t="shared" si="59"/>
        <v>0</v>
      </c>
      <c r="CA114" s="65">
        <f t="shared" si="59"/>
        <v>0</v>
      </c>
      <c r="CB114" s="65">
        <f t="shared" si="59"/>
        <v>0</v>
      </c>
      <c r="CC114" s="65">
        <f t="shared" si="59"/>
        <v>0</v>
      </c>
      <c r="CD114" s="65">
        <f t="shared" si="59"/>
        <v>0</v>
      </c>
      <c r="CE114" s="65">
        <f t="shared" si="59"/>
        <v>0</v>
      </c>
      <c r="CF114" s="65">
        <f t="shared" si="59"/>
        <v>0</v>
      </c>
      <c r="CG114" s="65">
        <f t="shared" si="59"/>
        <v>0</v>
      </c>
      <c r="CH114" s="65">
        <f t="shared" si="59"/>
        <v>0</v>
      </c>
      <c r="CI114" s="65">
        <f t="shared" si="59"/>
        <v>0</v>
      </c>
      <c r="CJ114" s="65">
        <f t="shared" si="59"/>
        <v>0</v>
      </c>
      <c r="CK114" s="65">
        <f t="shared" si="59"/>
        <v>0</v>
      </c>
      <c r="CL114" s="65">
        <f t="shared" si="59"/>
        <v>0</v>
      </c>
      <c r="CM114" s="65">
        <f t="shared" si="59"/>
        <v>0</v>
      </c>
      <c r="CN114" s="65">
        <f t="shared" si="59"/>
        <v>0</v>
      </c>
      <c r="CO114" s="65">
        <f t="shared" si="59"/>
        <v>0</v>
      </c>
      <c r="CP114" s="65">
        <f t="shared" si="59"/>
        <v>0</v>
      </c>
      <c r="CQ114" s="65">
        <f t="shared" si="59"/>
        <v>0</v>
      </c>
      <c r="CR114" s="65">
        <f t="shared" si="59"/>
        <v>0</v>
      </c>
      <c r="CS114" s="65">
        <f t="shared" si="59"/>
        <v>0</v>
      </c>
      <c r="CT114" s="65">
        <f t="shared" si="59"/>
        <v>0</v>
      </c>
      <c r="CU114" s="65">
        <f t="shared" si="59"/>
        <v>0</v>
      </c>
      <c r="CV114" s="65">
        <f t="shared" si="59"/>
        <v>0</v>
      </c>
      <c r="CW114" s="65">
        <f t="shared" si="59"/>
        <v>0</v>
      </c>
      <c r="CX114" s="65">
        <f t="shared" si="59"/>
        <v>0</v>
      </c>
      <c r="CY114" s="65">
        <f t="shared" si="59"/>
        <v>0</v>
      </c>
      <c r="CZ114" s="65">
        <f t="shared" si="59"/>
        <v>0</v>
      </c>
      <c r="DA114" s="65">
        <f t="shared" si="59"/>
        <v>0</v>
      </c>
      <c r="DB114" s="65">
        <f t="shared" si="59"/>
        <v>0</v>
      </c>
      <c r="DC114" s="65">
        <f t="shared" si="59"/>
        <v>0</v>
      </c>
      <c r="DD114" s="64"/>
      <c r="DF114" s="45">
        <f t="shared" si="40"/>
        <v>0</v>
      </c>
    </row>
    <row r="115" spans="1:110" ht="15" customHeight="1">
      <c r="A115" s="123">
        <v>105</v>
      </c>
      <c r="B115" s="5" t="s">
        <v>198</v>
      </c>
      <c r="C115" s="24" t="s">
        <v>11</v>
      </c>
      <c r="D115" s="24"/>
      <c r="E115" s="5"/>
      <c r="F115" s="34">
        <f>H115+NPV(FD,I115:INDEX(I115:DC115,PAL))</f>
        <v>0</v>
      </c>
      <c r="G115" s="34">
        <f>SUMIF($H$5:$DC$5,"&lt;="&amp;PAL,$H115:$DC115)</f>
        <v>0</v>
      </c>
      <c r="H115" s="65">
        <f>SUMPRODUCT($DG101:$DG110,H101:H110,1/($DG101:$DG110+100))</f>
        <v>0</v>
      </c>
      <c r="I115" s="65">
        <f t="shared" ref="I115:BT115" si="60">SUMPRODUCT($DG101:$DG110,I101:I110,1/($DG101:$DG110+100))</f>
        <v>0</v>
      </c>
      <c r="J115" s="65">
        <f t="shared" si="60"/>
        <v>0</v>
      </c>
      <c r="K115" s="65">
        <f t="shared" si="60"/>
        <v>0</v>
      </c>
      <c r="L115" s="65">
        <f t="shared" si="60"/>
        <v>0</v>
      </c>
      <c r="M115" s="65">
        <f t="shared" si="60"/>
        <v>0</v>
      </c>
      <c r="N115" s="65">
        <f t="shared" si="60"/>
        <v>0</v>
      </c>
      <c r="O115" s="65">
        <f t="shared" si="60"/>
        <v>0</v>
      </c>
      <c r="P115" s="65">
        <f t="shared" si="60"/>
        <v>0</v>
      </c>
      <c r="Q115" s="65">
        <f t="shared" si="60"/>
        <v>0</v>
      </c>
      <c r="R115" s="65">
        <f t="shared" si="60"/>
        <v>0</v>
      </c>
      <c r="S115" s="65">
        <f t="shared" si="60"/>
        <v>0</v>
      </c>
      <c r="T115" s="65">
        <f t="shared" si="60"/>
        <v>0</v>
      </c>
      <c r="U115" s="65">
        <f t="shared" si="60"/>
        <v>0</v>
      </c>
      <c r="V115" s="65">
        <f t="shared" si="60"/>
        <v>0</v>
      </c>
      <c r="W115" s="65">
        <f t="shared" si="60"/>
        <v>0</v>
      </c>
      <c r="X115" s="65">
        <f t="shared" si="60"/>
        <v>0</v>
      </c>
      <c r="Y115" s="65">
        <f t="shared" si="60"/>
        <v>0</v>
      </c>
      <c r="Z115" s="65">
        <f t="shared" si="60"/>
        <v>0</v>
      </c>
      <c r="AA115" s="65">
        <f t="shared" si="60"/>
        <v>0</v>
      </c>
      <c r="AB115" s="65">
        <f t="shared" si="60"/>
        <v>0</v>
      </c>
      <c r="AC115" s="65">
        <f t="shared" si="60"/>
        <v>0</v>
      </c>
      <c r="AD115" s="65">
        <f t="shared" si="60"/>
        <v>0</v>
      </c>
      <c r="AE115" s="65">
        <f t="shared" si="60"/>
        <v>0</v>
      </c>
      <c r="AF115" s="65">
        <f t="shared" si="60"/>
        <v>0</v>
      </c>
      <c r="AG115" s="65">
        <f t="shared" si="60"/>
        <v>0</v>
      </c>
      <c r="AH115" s="65">
        <f t="shared" si="60"/>
        <v>0</v>
      </c>
      <c r="AI115" s="65">
        <f t="shared" si="60"/>
        <v>0</v>
      </c>
      <c r="AJ115" s="65">
        <f t="shared" si="60"/>
        <v>0</v>
      </c>
      <c r="AK115" s="65">
        <f t="shared" si="60"/>
        <v>0</v>
      </c>
      <c r="AL115" s="65">
        <f t="shared" si="60"/>
        <v>0</v>
      </c>
      <c r="AM115" s="65">
        <f t="shared" si="60"/>
        <v>0</v>
      </c>
      <c r="AN115" s="65">
        <f t="shared" si="60"/>
        <v>0</v>
      </c>
      <c r="AO115" s="65">
        <f t="shared" si="60"/>
        <v>0</v>
      </c>
      <c r="AP115" s="65">
        <f t="shared" si="60"/>
        <v>0</v>
      </c>
      <c r="AQ115" s="65">
        <f t="shared" si="60"/>
        <v>0</v>
      </c>
      <c r="AR115" s="65">
        <f t="shared" si="60"/>
        <v>0</v>
      </c>
      <c r="AS115" s="65">
        <f t="shared" si="60"/>
        <v>0</v>
      </c>
      <c r="AT115" s="65">
        <f t="shared" si="60"/>
        <v>0</v>
      </c>
      <c r="AU115" s="65">
        <f t="shared" si="60"/>
        <v>0</v>
      </c>
      <c r="AV115" s="65">
        <f t="shared" si="60"/>
        <v>0</v>
      </c>
      <c r="AW115" s="65">
        <f t="shared" si="60"/>
        <v>0</v>
      </c>
      <c r="AX115" s="65">
        <f t="shared" si="60"/>
        <v>0</v>
      </c>
      <c r="AY115" s="65">
        <f t="shared" si="60"/>
        <v>0</v>
      </c>
      <c r="AZ115" s="65">
        <f t="shared" si="60"/>
        <v>0</v>
      </c>
      <c r="BA115" s="65">
        <f t="shared" si="60"/>
        <v>0</v>
      </c>
      <c r="BB115" s="65">
        <f t="shared" si="60"/>
        <v>0</v>
      </c>
      <c r="BC115" s="65">
        <f t="shared" si="60"/>
        <v>0</v>
      </c>
      <c r="BD115" s="65">
        <f t="shared" si="60"/>
        <v>0</v>
      </c>
      <c r="BE115" s="65">
        <f t="shared" si="60"/>
        <v>0</v>
      </c>
      <c r="BF115" s="65">
        <f t="shared" si="60"/>
        <v>0</v>
      </c>
      <c r="BG115" s="65">
        <f t="shared" si="60"/>
        <v>0</v>
      </c>
      <c r="BH115" s="65">
        <f t="shared" si="60"/>
        <v>0</v>
      </c>
      <c r="BI115" s="65">
        <f t="shared" si="60"/>
        <v>0</v>
      </c>
      <c r="BJ115" s="65">
        <f t="shared" si="60"/>
        <v>0</v>
      </c>
      <c r="BK115" s="65">
        <f t="shared" si="60"/>
        <v>0</v>
      </c>
      <c r="BL115" s="65">
        <f t="shared" si="60"/>
        <v>0</v>
      </c>
      <c r="BM115" s="65">
        <f t="shared" si="60"/>
        <v>0</v>
      </c>
      <c r="BN115" s="65">
        <f t="shared" si="60"/>
        <v>0</v>
      </c>
      <c r="BO115" s="65">
        <f t="shared" si="60"/>
        <v>0</v>
      </c>
      <c r="BP115" s="65">
        <f t="shared" si="60"/>
        <v>0</v>
      </c>
      <c r="BQ115" s="65">
        <f t="shared" si="60"/>
        <v>0</v>
      </c>
      <c r="BR115" s="65">
        <f t="shared" si="60"/>
        <v>0</v>
      </c>
      <c r="BS115" s="65">
        <f t="shared" si="60"/>
        <v>0</v>
      </c>
      <c r="BT115" s="65">
        <f t="shared" si="60"/>
        <v>0</v>
      </c>
      <c r="BU115" s="65">
        <f t="shared" ref="BU115:DC115" si="61">SUMPRODUCT($DG101:$DG110,BU101:BU110,1/($DG101:$DG110+100))</f>
        <v>0</v>
      </c>
      <c r="BV115" s="65">
        <f t="shared" si="61"/>
        <v>0</v>
      </c>
      <c r="BW115" s="65">
        <f t="shared" si="61"/>
        <v>0</v>
      </c>
      <c r="BX115" s="65">
        <f t="shared" si="61"/>
        <v>0</v>
      </c>
      <c r="BY115" s="65">
        <f t="shared" si="61"/>
        <v>0</v>
      </c>
      <c r="BZ115" s="65">
        <f t="shared" si="61"/>
        <v>0</v>
      </c>
      <c r="CA115" s="65">
        <f t="shared" si="61"/>
        <v>0</v>
      </c>
      <c r="CB115" s="65">
        <f t="shared" si="61"/>
        <v>0</v>
      </c>
      <c r="CC115" s="65">
        <f t="shared" si="61"/>
        <v>0</v>
      </c>
      <c r="CD115" s="65">
        <f t="shared" si="61"/>
        <v>0</v>
      </c>
      <c r="CE115" s="65">
        <f t="shared" si="61"/>
        <v>0</v>
      </c>
      <c r="CF115" s="65">
        <f t="shared" si="61"/>
        <v>0</v>
      </c>
      <c r="CG115" s="65">
        <f t="shared" si="61"/>
        <v>0</v>
      </c>
      <c r="CH115" s="65">
        <f t="shared" si="61"/>
        <v>0</v>
      </c>
      <c r="CI115" s="65">
        <f t="shared" si="61"/>
        <v>0</v>
      </c>
      <c r="CJ115" s="65">
        <f t="shared" si="61"/>
        <v>0</v>
      </c>
      <c r="CK115" s="65">
        <f t="shared" si="61"/>
        <v>0</v>
      </c>
      <c r="CL115" s="65">
        <f t="shared" si="61"/>
        <v>0</v>
      </c>
      <c r="CM115" s="65">
        <f t="shared" si="61"/>
        <v>0</v>
      </c>
      <c r="CN115" s="65">
        <f t="shared" si="61"/>
        <v>0</v>
      </c>
      <c r="CO115" s="65">
        <f t="shared" si="61"/>
        <v>0</v>
      </c>
      <c r="CP115" s="65">
        <f t="shared" si="61"/>
        <v>0</v>
      </c>
      <c r="CQ115" s="65">
        <f t="shared" si="61"/>
        <v>0</v>
      </c>
      <c r="CR115" s="65">
        <f t="shared" si="61"/>
        <v>0</v>
      </c>
      <c r="CS115" s="65">
        <f t="shared" si="61"/>
        <v>0</v>
      </c>
      <c r="CT115" s="65">
        <f t="shared" si="61"/>
        <v>0</v>
      </c>
      <c r="CU115" s="65">
        <f t="shared" si="61"/>
        <v>0</v>
      </c>
      <c r="CV115" s="65">
        <f t="shared" si="61"/>
        <v>0</v>
      </c>
      <c r="CW115" s="65">
        <f t="shared" si="61"/>
        <v>0</v>
      </c>
      <c r="CX115" s="65">
        <f t="shared" si="61"/>
        <v>0</v>
      </c>
      <c r="CY115" s="65">
        <f t="shared" si="61"/>
        <v>0</v>
      </c>
      <c r="CZ115" s="65">
        <f t="shared" si="61"/>
        <v>0</v>
      </c>
      <c r="DA115" s="65">
        <f>SUMPRODUCT($DG101:$DG110,DA101:DA110,1/($DG101:$DG110+100))</f>
        <v>0</v>
      </c>
      <c r="DB115" s="65">
        <f t="shared" si="61"/>
        <v>0</v>
      </c>
      <c r="DC115" s="65">
        <f t="shared" si="61"/>
        <v>0</v>
      </c>
      <c r="DE115" s="45">
        <f>COUNTBLANK(H115:DC115)</f>
        <v>0</v>
      </c>
      <c r="DF115" s="45">
        <f t="shared" si="40"/>
        <v>0</v>
      </c>
    </row>
    <row r="116" spans="1:110" ht="31.5" customHeight="1">
      <c r="A116" s="123">
        <v>106</v>
      </c>
      <c r="B116" s="5" t="s">
        <v>26</v>
      </c>
      <c r="C116" s="182" t="str">
        <f>CONCATENATE("SIEKIAMAS REZULTATAS: ",IF(Result=0,"",Result),", matavimo vienetas: ",IF(Result_mat=0,"",Result_mat))</f>
        <v>SIEKIAMAS REZULTATAS: Žuvusių ir (ar) sunkiai sužeistų pervažų naudotojų skaičius, matavimo vienetas: asmenys</v>
      </c>
      <c r="D116" s="24"/>
      <c r="E116" s="5"/>
      <c r="F116" s="34">
        <f>H116+NPV(FD,I116:INDEX(I116:DC116,PAL))</f>
        <v>0</v>
      </c>
      <c r="G116" s="34">
        <f>SUMIF($H$5:$DC$5,"&lt;="&amp;PAL,$H116:$DC116)</f>
        <v>0</v>
      </c>
      <c r="H116" s="37">
        <v>0</v>
      </c>
      <c r="I116" s="37">
        <v>0</v>
      </c>
      <c r="J116" s="37">
        <v>0</v>
      </c>
      <c r="K116" s="37">
        <v>0</v>
      </c>
      <c r="L116" s="37">
        <v>0</v>
      </c>
      <c r="M116" s="37">
        <v>0</v>
      </c>
      <c r="N116" s="37">
        <v>0</v>
      </c>
      <c r="O116" s="37">
        <v>0</v>
      </c>
      <c r="P116" s="37">
        <v>0</v>
      </c>
      <c r="Q116" s="37">
        <v>0</v>
      </c>
      <c r="R116" s="37">
        <v>0</v>
      </c>
      <c r="S116" s="37">
        <v>0</v>
      </c>
      <c r="T116" s="37">
        <v>0</v>
      </c>
      <c r="U116" s="37">
        <v>0</v>
      </c>
      <c r="V116" s="37">
        <v>0</v>
      </c>
      <c r="W116" s="37">
        <v>0</v>
      </c>
      <c r="X116" s="37">
        <v>0</v>
      </c>
      <c r="Y116" s="37">
        <v>0</v>
      </c>
      <c r="Z116" s="37">
        <v>0</v>
      </c>
      <c r="AA116" s="37">
        <v>0</v>
      </c>
      <c r="AB116" s="37">
        <v>0</v>
      </c>
      <c r="AC116" s="37">
        <v>0</v>
      </c>
      <c r="AD116" s="37">
        <v>0</v>
      </c>
      <c r="AE116" s="37">
        <v>0</v>
      </c>
      <c r="AF116" s="37">
        <v>0</v>
      </c>
      <c r="AG116" s="37">
        <v>0</v>
      </c>
      <c r="AH116" s="37">
        <v>0</v>
      </c>
      <c r="AI116" s="37">
        <v>0</v>
      </c>
      <c r="AJ116" s="37">
        <v>0</v>
      </c>
      <c r="AK116" s="37">
        <v>0</v>
      </c>
      <c r="AL116" s="37">
        <v>0</v>
      </c>
      <c r="AM116" s="37">
        <v>0</v>
      </c>
      <c r="AN116" s="37">
        <v>0</v>
      </c>
      <c r="AO116" s="37">
        <v>0</v>
      </c>
      <c r="AP116" s="37">
        <v>0</v>
      </c>
      <c r="AQ116" s="37">
        <v>0</v>
      </c>
      <c r="AR116" s="37">
        <v>0</v>
      </c>
      <c r="AS116" s="37">
        <v>0</v>
      </c>
      <c r="AT116" s="37">
        <v>0</v>
      </c>
      <c r="AU116" s="37">
        <v>0</v>
      </c>
      <c r="AV116" s="37">
        <v>0</v>
      </c>
      <c r="AW116" s="37">
        <v>0</v>
      </c>
      <c r="AX116" s="37">
        <v>0</v>
      </c>
      <c r="AY116" s="37">
        <v>0</v>
      </c>
      <c r="AZ116" s="37">
        <v>0</v>
      </c>
      <c r="BA116" s="37">
        <v>0</v>
      </c>
      <c r="BB116" s="37">
        <v>0</v>
      </c>
      <c r="BC116" s="37">
        <v>0</v>
      </c>
      <c r="BD116" s="37">
        <v>0</v>
      </c>
      <c r="BE116" s="37">
        <v>0</v>
      </c>
      <c r="BF116" s="37">
        <v>0</v>
      </c>
      <c r="BG116" s="37">
        <v>0</v>
      </c>
      <c r="BH116" s="37">
        <v>0</v>
      </c>
      <c r="BI116" s="37">
        <v>0</v>
      </c>
      <c r="BJ116" s="37">
        <v>0</v>
      </c>
      <c r="BK116" s="37">
        <v>0</v>
      </c>
      <c r="BL116" s="37">
        <v>0</v>
      </c>
      <c r="BM116" s="37">
        <v>0</v>
      </c>
      <c r="BN116" s="37">
        <v>0</v>
      </c>
      <c r="BO116" s="37">
        <v>0</v>
      </c>
      <c r="BP116" s="37">
        <v>0</v>
      </c>
      <c r="BQ116" s="37">
        <v>0</v>
      </c>
      <c r="BR116" s="37">
        <v>0</v>
      </c>
      <c r="BS116" s="37">
        <v>0</v>
      </c>
      <c r="BT116" s="37">
        <v>0</v>
      </c>
      <c r="BU116" s="37">
        <v>0</v>
      </c>
      <c r="BV116" s="37">
        <v>0</v>
      </c>
      <c r="BW116" s="37">
        <v>0</v>
      </c>
      <c r="BX116" s="37">
        <v>0</v>
      </c>
      <c r="BY116" s="37">
        <v>0</v>
      </c>
      <c r="BZ116" s="37">
        <v>0</v>
      </c>
      <c r="CA116" s="37">
        <v>0</v>
      </c>
      <c r="CB116" s="37">
        <v>0</v>
      </c>
      <c r="CC116" s="37">
        <v>0</v>
      </c>
      <c r="CD116" s="37">
        <v>0</v>
      </c>
      <c r="CE116" s="37">
        <v>0</v>
      </c>
      <c r="CF116" s="37">
        <v>0</v>
      </c>
      <c r="CG116" s="37">
        <v>0</v>
      </c>
      <c r="CH116" s="37">
        <v>0</v>
      </c>
      <c r="CI116" s="37">
        <v>0</v>
      </c>
      <c r="CJ116" s="37">
        <v>0</v>
      </c>
      <c r="CK116" s="37">
        <v>0</v>
      </c>
      <c r="CL116" s="37">
        <v>0</v>
      </c>
      <c r="CM116" s="37">
        <v>0</v>
      </c>
      <c r="CN116" s="37">
        <v>0</v>
      </c>
      <c r="CO116" s="37">
        <v>0</v>
      </c>
      <c r="CP116" s="37">
        <v>0</v>
      </c>
      <c r="CQ116" s="37">
        <v>0</v>
      </c>
      <c r="CR116" s="37">
        <v>0</v>
      </c>
      <c r="CS116" s="37">
        <v>0</v>
      </c>
      <c r="CT116" s="37">
        <v>0</v>
      </c>
      <c r="CU116" s="37">
        <v>0</v>
      </c>
      <c r="CV116" s="37">
        <v>0</v>
      </c>
      <c r="CW116" s="37">
        <v>0</v>
      </c>
      <c r="CX116" s="37">
        <v>0</v>
      </c>
      <c r="CY116" s="37">
        <v>0</v>
      </c>
      <c r="CZ116" s="37">
        <v>0</v>
      </c>
      <c r="DA116" s="37">
        <v>0</v>
      </c>
      <c r="DB116" s="37">
        <v>0</v>
      </c>
      <c r="DC116" s="37">
        <v>0</v>
      </c>
      <c r="DE116" s="45">
        <f t="shared" si="47"/>
        <v>0</v>
      </c>
      <c r="DF116" s="45">
        <f t="shared" si="40"/>
        <v>0</v>
      </c>
    </row>
    <row r="117" spans="1:110" ht="14.4">
      <c r="A117" s="123">
        <v>107</v>
      </c>
      <c r="B117" s="5" t="s">
        <v>17</v>
      </c>
      <c r="C117" s="15" t="s">
        <v>270</v>
      </c>
      <c r="D117" s="24"/>
      <c r="E117" s="5"/>
      <c r="F117" s="11">
        <f>SUM(F118-F126)</f>
        <v>0</v>
      </c>
      <c r="G117" s="34">
        <f>SUMIF($H$5:$DC$5,"&lt;="&amp;PAL,$H117:$DC117)</f>
        <v>0</v>
      </c>
      <c r="H117" s="11">
        <f>SUM(H118-H126)</f>
        <v>0</v>
      </c>
      <c r="I117" s="11">
        <f t="shared" ref="I117:BT117" si="62">SUM(I118-I126)</f>
        <v>0</v>
      </c>
      <c r="J117" s="11">
        <f t="shared" si="62"/>
        <v>0</v>
      </c>
      <c r="K117" s="11">
        <f t="shared" si="62"/>
        <v>0</v>
      </c>
      <c r="L117" s="11">
        <f t="shared" si="62"/>
        <v>0</v>
      </c>
      <c r="M117" s="11">
        <f t="shared" si="62"/>
        <v>0</v>
      </c>
      <c r="N117" s="11">
        <f t="shared" si="62"/>
        <v>0</v>
      </c>
      <c r="O117" s="11">
        <f t="shared" si="62"/>
        <v>0</v>
      </c>
      <c r="P117" s="11">
        <f t="shared" si="62"/>
        <v>0</v>
      </c>
      <c r="Q117" s="11">
        <f t="shared" si="62"/>
        <v>0</v>
      </c>
      <c r="R117" s="11">
        <f t="shared" si="62"/>
        <v>0</v>
      </c>
      <c r="S117" s="11">
        <f t="shared" si="62"/>
        <v>0</v>
      </c>
      <c r="T117" s="11">
        <f t="shared" si="62"/>
        <v>0</v>
      </c>
      <c r="U117" s="11">
        <f t="shared" si="62"/>
        <v>0</v>
      </c>
      <c r="V117" s="11">
        <f t="shared" si="62"/>
        <v>0</v>
      </c>
      <c r="W117" s="11">
        <f t="shared" si="62"/>
        <v>0</v>
      </c>
      <c r="X117" s="11">
        <f t="shared" si="62"/>
        <v>0</v>
      </c>
      <c r="Y117" s="11">
        <f t="shared" si="62"/>
        <v>0</v>
      </c>
      <c r="Z117" s="11">
        <f t="shared" si="62"/>
        <v>0</v>
      </c>
      <c r="AA117" s="11">
        <f t="shared" si="62"/>
        <v>0</v>
      </c>
      <c r="AB117" s="11">
        <f t="shared" si="62"/>
        <v>0</v>
      </c>
      <c r="AC117" s="11">
        <f t="shared" si="62"/>
        <v>0</v>
      </c>
      <c r="AD117" s="11">
        <f t="shared" si="62"/>
        <v>0</v>
      </c>
      <c r="AE117" s="11">
        <f t="shared" si="62"/>
        <v>0</v>
      </c>
      <c r="AF117" s="11">
        <f t="shared" si="62"/>
        <v>0</v>
      </c>
      <c r="AG117" s="11">
        <f t="shared" si="62"/>
        <v>0</v>
      </c>
      <c r="AH117" s="11">
        <f t="shared" si="62"/>
        <v>0</v>
      </c>
      <c r="AI117" s="11">
        <f t="shared" si="62"/>
        <v>0</v>
      </c>
      <c r="AJ117" s="11">
        <f t="shared" si="62"/>
        <v>0</v>
      </c>
      <c r="AK117" s="11">
        <f t="shared" si="62"/>
        <v>0</v>
      </c>
      <c r="AL117" s="11">
        <f t="shared" si="62"/>
        <v>0</v>
      </c>
      <c r="AM117" s="11">
        <f t="shared" si="62"/>
        <v>0</v>
      </c>
      <c r="AN117" s="11">
        <f t="shared" si="62"/>
        <v>0</v>
      </c>
      <c r="AO117" s="11">
        <f t="shared" si="62"/>
        <v>0</v>
      </c>
      <c r="AP117" s="11">
        <f t="shared" si="62"/>
        <v>0</v>
      </c>
      <c r="AQ117" s="11">
        <f t="shared" si="62"/>
        <v>0</v>
      </c>
      <c r="AR117" s="11">
        <f t="shared" si="62"/>
        <v>0</v>
      </c>
      <c r="AS117" s="11">
        <f t="shared" si="62"/>
        <v>0</v>
      </c>
      <c r="AT117" s="11">
        <f t="shared" si="62"/>
        <v>0</v>
      </c>
      <c r="AU117" s="11">
        <f t="shared" si="62"/>
        <v>0</v>
      </c>
      <c r="AV117" s="11">
        <f t="shared" si="62"/>
        <v>0</v>
      </c>
      <c r="AW117" s="11">
        <f t="shared" si="62"/>
        <v>0</v>
      </c>
      <c r="AX117" s="11">
        <f t="shared" si="62"/>
        <v>0</v>
      </c>
      <c r="AY117" s="11">
        <f t="shared" si="62"/>
        <v>0</v>
      </c>
      <c r="AZ117" s="11">
        <f t="shared" si="62"/>
        <v>0</v>
      </c>
      <c r="BA117" s="11">
        <f t="shared" si="62"/>
        <v>0</v>
      </c>
      <c r="BB117" s="11">
        <f t="shared" si="62"/>
        <v>0</v>
      </c>
      <c r="BC117" s="11">
        <f t="shared" si="62"/>
        <v>0</v>
      </c>
      <c r="BD117" s="11">
        <f t="shared" si="62"/>
        <v>0</v>
      </c>
      <c r="BE117" s="11">
        <f t="shared" si="62"/>
        <v>0</v>
      </c>
      <c r="BF117" s="11">
        <f t="shared" si="62"/>
        <v>0</v>
      </c>
      <c r="BG117" s="11">
        <f t="shared" si="62"/>
        <v>0</v>
      </c>
      <c r="BH117" s="11">
        <f t="shared" si="62"/>
        <v>0</v>
      </c>
      <c r="BI117" s="11">
        <f t="shared" si="62"/>
        <v>0</v>
      </c>
      <c r="BJ117" s="11">
        <f t="shared" si="62"/>
        <v>0</v>
      </c>
      <c r="BK117" s="11">
        <f t="shared" si="62"/>
        <v>0</v>
      </c>
      <c r="BL117" s="11">
        <f t="shared" si="62"/>
        <v>0</v>
      </c>
      <c r="BM117" s="11">
        <f t="shared" si="62"/>
        <v>0</v>
      </c>
      <c r="BN117" s="11">
        <f t="shared" si="62"/>
        <v>0</v>
      </c>
      <c r="BO117" s="11">
        <f t="shared" si="62"/>
        <v>0</v>
      </c>
      <c r="BP117" s="11">
        <f t="shared" si="62"/>
        <v>0</v>
      </c>
      <c r="BQ117" s="11">
        <f t="shared" si="62"/>
        <v>0</v>
      </c>
      <c r="BR117" s="11">
        <f t="shared" si="62"/>
        <v>0</v>
      </c>
      <c r="BS117" s="11">
        <f t="shared" si="62"/>
        <v>0</v>
      </c>
      <c r="BT117" s="11">
        <f t="shared" si="62"/>
        <v>0</v>
      </c>
      <c r="BU117" s="11">
        <f t="shared" ref="BU117:DC117" si="63">SUM(BU118-BU126)</f>
        <v>0</v>
      </c>
      <c r="BV117" s="11">
        <f t="shared" si="63"/>
        <v>0</v>
      </c>
      <c r="BW117" s="11">
        <f t="shared" si="63"/>
        <v>0</v>
      </c>
      <c r="BX117" s="11">
        <f t="shared" si="63"/>
        <v>0</v>
      </c>
      <c r="BY117" s="11">
        <f t="shared" si="63"/>
        <v>0</v>
      </c>
      <c r="BZ117" s="11">
        <f t="shared" si="63"/>
        <v>0</v>
      </c>
      <c r="CA117" s="11">
        <f t="shared" si="63"/>
        <v>0</v>
      </c>
      <c r="CB117" s="11">
        <f t="shared" si="63"/>
        <v>0</v>
      </c>
      <c r="CC117" s="11">
        <f t="shared" si="63"/>
        <v>0</v>
      </c>
      <c r="CD117" s="11">
        <f t="shared" si="63"/>
        <v>0</v>
      </c>
      <c r="CE117" s="11">
        <f t="shared" si="63"/>
        <v>0</v>
      </c>
      <c r="CF117" s="11">
        <f t="shared" si="63"/>
        <v>0</v>
      </c>
      <c r="CG117" s="11">
        <f t="shared" si="63"/>
        <v>0</v>
      </c>
      <c r="CH117" s="11">
        <f t="shared" si="63"/>
        <v>0</v>
      </c>
      <c r="CI117" s="11">
        <f t="shared" si="63"/>
        <v>0</v>
      </c>
      <c r="CJ117" s="11">
        <f t="shared" si="63"/>
        <v>0</v>
      </c>
      <c r="CK117" s="11">
        <f t="shared" si="63"/>
        <v>0</v>
      </c>
      <c r="CL117" s="11">
        <f t="shared" si="63"/>
        <v>0</v>
      </c>
      <c r="CM117" s="11">
        <f t="shared" si="63"/>
        <v>0</v>
      </c>
      <c r="CN117" s="11">
        <f t="shared" si="63"/>
        <v>0</v>
      </c>
      <c r="CO117" s="11">
        <f t="shared" si="63"/>
        <v>0</v>
      </c>
      <c r="CP117" s="11">
        <f t="shared" si="63"/>
        <v>0</v>
      </c>
      <c r="CQ117" s="11">
        <f t="shared" si="63"/>
        <v>0</v>
      </c>
      <c r="CR117" s="11">
        <f t="shared" si="63"/>
        <v>0</v>
      </c>
      <c r="CS117" s="11">
        <f t="shared" si="63"/>
        <v>0</v>
      </c>
      <c r="CT117" s="11">
        <f t="shared" si="63"/>
        <v>0</v>
      </c>
      <c r="CU117" s="11">
        <f t="shared" si="63"/>
        <v>0</v>
      </c>
      <c r="CV117" s="11">
        <f t="shared" si="63"/>
        <v>0</v>
      </c>
      <c r="CW117" s="11">
        <f t="shared" si="63"/>
        <v>0</v>
      </c>
      <c r="CX117" s="11">
        <f t="shared" si="63"/>
        <v>0</v>
      </c>
      <c r="CY117" s="11">
        <f t="shared" si="63"/>
        <v>0</v>
      </c>
      <c r="CZ117" s="11">
        <f t="shared" si="63"/>
        <v>0</v>
      </c>
      <c r="DA117" s="11">
        <f t="shared" si="63"/>
        <v>0</v>
      </c>
      <c r="DB117" s="11">
        <f t="shared" si="63"/>
        <v>0</v>
      </c>
      <c r="DC117" s="11">
        <f t="shared" si="63"/>
        <v>0</v>
      </c>
      <c r="DF117" s="45">
        <f t="shared" si="40"/>
        <v>0</v>
      </c>
    </row>
    <row r="118" spans="1:110" ht="14.4">
      <c r="A118" s="123">
        <v>108</v>
      </c>
      <c r="B118" s="5" t="s">
        <v>188</v>
      </c>
      <c r="C118" s="24" t="s">
        <v>271</v>
      </c>
      <c r="D118" s="24"/>
      <c r="E118" s="5"/>
      <c r="F118" s="11">
        <f>SUM(F119:F125)</f>
        <v>0</v>
      </c>
      <c r="G118" s="34">
        <f>SUMIF($H$5:$DC$5,"&lt;="&amp;PAL,$H118:$DC118)</f>
        <v>0</v>
      </c>
      <c r="H118" s="11">
        <f>SUM(H119:H125)</f>
        <v>0</v>
      </c>
      <c r="I118" s="11">
        <f t="shared" ref="I118:BT118" si="64">SUM(I119:I125)</f>
        <v>0</v>
      </c>
      <c r="J118" s="11">
        <f t="shared" si="64"/>
        <v>0</v>
      </c>
      <c r="K118" s="11">
        <f t="shared" si="64"/>
        <v>0</v>
      </c>
      <c r="L118" s="11">
        <f t="shared" si="64"/>
        <v>0</v>
      </c>
      <c r="M118" s="11">
        <f t="shared" si="64"/>
        <v>0</v>
      </c>
      <c r="N118" s="11">
        <f t="shared" si="64"/>
        <v>0</v>
      </c>
      <c r="O118" s="11">
        <f t="shared" si="64"/>
        <v>0</v>
      </c>
      <c r="P118" s="11">
        <f t="shared" si="64"/>
        <v>0</v>
      </c>
      <c r="Q118" s="11">
        <f t="shared" si="64"/>
        <v>0</v>
      </c>
      <c r="R118" s="11">
        <f t="shared" si="64"/>
        <v>0</v>
      </c>
      <c r="S118" s="11">
        <f t="shared" si="64"/>
        <v>0</v>
      </c>
      <c r="T118" s="11">
        <f t="shared" si="64"/>
        <v>0</v>
      </c>
      <c r="U118" s="11">
        <f t="shared" si="64"/>
        <v>0</v>
      </c>
      <c r="V118" s="11">
        <f t="shared" si="64"/>
        <v>0</v>
      </c>
      <c r="W118" s="11">
        <f t="shared" si="64"/>
        <v>0</v>
      </c>
      <c r="X118" s="11">
        <f t="shared" si="64"/>
        <v>0</v>
      </c>
      <c r="Y118" s="11">
        <f t="shared" si="64"/>
        <v>0</v>
      </c>
      <c r="Z118" s="11">
        <f t="shared" si="64"/>
        <v>0</v>
      </c>
      <c r="AA118" s="11">
        <f t="shared" si="64"/>
        <v>0</v>
      </c>
      <c r="AB118" s="11">
        <f t="shared" si="64"/>
        <v>0</v>
      </c>
      <c r="AC118" s="11">
        <f t="shared" si="64"/>
        <v>0</v>
      </c>
      <c r="AD118" s="11">
        <f t="shared" si="64"/>
        <v>0</v>
      </c>
      <c r="AE118" s="11">
        <f t="shared" si="64"/>
        <v>0</v>
      </c>
      <c r="AF118" s="11">
        <f t="shared" si="64"/>
        <v>0</v>
      </c>
      <c r="AG118" s="11">
        <f t="shared" si="64"/>
        <v>0</v>
      </c>
      <c r="AH118" s="11">
        <f t="shared" si="64"/>
        <v>0</v>
      </c>
      <c r="AI118" s="11">
        <f t="shared" si="64"/>
        <v>0</v>
      </c>
      <c r="AJ118" s="11">
        <f t="shared" si="64"/>
        <v>0</v>
      </c>
      <c r="AK118" s="11">
        <f t="shared" si="64"/>
        <v>0</v>
      </c>
      <c r="AL118" s="11">
        <f t="shared" si="64"/>
        <v>0</v>
      </c>
      <c r="AM118" s="11">
        <f t="shared" si="64"/>
        <v>0</v>
      </c>
      <c r="AN118" s="11">
        <f t="shared" si="64"/>
        <v>0</v>
      </c>
      <c r="AO118" s="11">
        <f t="shared" si="64"/>
        <v>0</v>
      </c>
      <c r="AP118" s="11">
        <f t="shared" si="64"/>
        <v>0</v>
      </c>
      <c r="AQ118" s="11">
        <f t="shared" si="64"/>
        <v>0</v>
      </c>
      <c r="AR118" s="11">
        <f t="shared" si="64"/>
        <v>0</v>
      </c>
      <c r="AS118" s="11">
        <f t="shared" si="64"/>
        <v>0</v>
      </c>
      <c r="AT118" s="11">
        <f t="shared" si="64"/>
        <v>0</v>
      </c>
      <c r="AU118" s="11">
        <f t="shared" si="64"/>
        <v>0</v>
      </c>
      <c r="AV118" s="11">
        <f t="shared" si="64"/>
        <v>0</v>
      </c>
      <c r="AW118" s="11">
        <f t="shared" si="64"/>
        <v>0</v>
      </c>
      <c r="AX118" s="11">
        <f t="shared" si="64"/>
        <v>0</v>
      </c>
      <c r="AY118" s="11">
        <f t="shared" si="64"/>
        <v>0</v>
      </c>
      <c r="AZ118" s="11">
        <f t="shared" si="64"/>
        <v>0</v>
      </c>
      <c r="BA118" s="11">
        <f t="shared" si="64"/>
        <v>0</v>
      </c>
      <c r="BB118" s="11">
        <f t="shared" si="64"/>
        <v>0</v>
      </c>
      <c r="BC118" s="11">
        <f t="shared" si="64"/>
        <v>0</v>
      </c>
      <c r="BD118" s="11">
        <f t="shared" si="64"/>
        <v>0</v>
      </c>
      <c r="BE118" s="11">
        <f t="shared" si="64"/>
        <v>0</v>
      </c>
      <c r="BF118" s="11">
        <f t="shared" si="64"/>
        <v>0</v>
      </c>
      <c r="BG118" s="11">
        <f t="shared" si="64"/>
        <v>0</v>
      </c>
      <c r="BH118" s="11">
        <f t="shared" si="64"/>
        <v>0</v>
      </c>
      <c r="BI118" s="11">
        <f t="shared" si="64"/>
        <v>0</v>
      </c>
      <c r="BJ118" s="11">
        <f t="shared" si="64"/>
        <v>0</v>
      </c>
      <c r="BK118" s="11">
        <f t="shared" si="64"/>
        <v>0</v>
      </c>
      <c r="BL118" s="11">
        <f t="shared" si="64"/>
        <v>0</v>
      </c>
      <c r="BM118" s="11">
        <f t="shared" si="64"/>
        <v>0</v>
      </c>
      <c r="BN118" s="11">
        <f t="shared" si="64"/>
        <v>0</v>
      </c>
      <c r="BO118" s="11">
        <f t="shared" si="64"/>
        <v>0</v>
      </c>
      <c r="BP118" s="11">
        <f t="shared" si="64"/>
        <v>0</v>
      </c>
      <c r="BQ118" s="11">
        <f t="shared" si="64"/>
        <v>0</v>
      </c>
      <c r="BR118" s="11">
        <f t="shared" si="64"/>
        <v>0</v>
      </c>
      <c r="BS118" s="11">
        <f t="shared" si="64"/>
        <v>0</v>
      </c>
      <c r="BT118" s="11">
        <f t="shared" si="64"/>
        <v>0</v>
      </c>
      <c r="BU118" s="11">
        <f t="shared" ref="BU118:DC118" si="65">SUM(BU119:BU125)</f>
        <v>0</v>
      </c>
      <c r="BV118" s="11">
        <f t="shared" si="65"/>
        <v>0</v>
      </c>
      <c r="BW118" s="11">
        <f t="shared" si="65"/>
        <v>0</v>
      </c>
      <c r="BX118" s="11">
        <f t="shared" si="65"/>
        <v>0</v>
      </c>
      <c r="BY118" s="11">
        <f t="shared" si="65"/>
        <v>0</v>
      </c>
      <c r="BZ118" s="11">
        <f t="shared" si="65"/>
        <v>0</v>
      </c>
      <c r="CA118" s="11">
        <f t="shared" si="65"/>
        <v>0</v>
      </c>
      <c r="CB118" s="11">
        <f t="shared" si="65"/>
        <v>0</v>
      </c>
      <c r="CC118" s="11">
        <f t="shared" si="65"/>
        <v>0</v>
      </c>
      <c r="CD118" s="11">
        <f t="shared" si="65"/>
        <v>0</v>
      </c>
      <c r="CE118" s="11">
        <f t="shared" si="65"/>
        <v>0</v>
      </c>
      <c r="CF118" s="11">
        <f t="shared" si="65"/>
        <v>0</v>
      </c>
      <c r="CG118" s="11">
        <f t="shared" si="65"/>
        <v>0</v>
      </c>
      <c r="CH118" s="11">
        <f t="shared" si="65"/>
        <v>0</v>
      </c>
      <c r="CI118" s="11">
        <f t="shared" si="65"/>
        <v>0</v>
      </c>
      <c r="CJ118" s="11">
        <f t="shared" si="65"/>
        <v>0</v>
      </c>
      <c r="CK118" s="11">
        <f t="shared" si="65"/>
        <v>0</v>
      </c>
      <c r="CL118" s="11">
        <f t="shared" si="65"/>
        <v>0</v>
      </c>
      <c r="CM118" s="11">
        <f t="shared" si="65"/>
        <v>0</v>
      </c>
      <c r="CN118" s="11">
        <f t="shared" si="65"/>
        <v>0</v>
      </c>
      <c r="CO118" s="11">
        <f t="shared" si="65"/>
        <v>0</v>
      </c>
      <c r="CP118" s="11">
        <f t="shared" si="65"/>
        <v>0</v>
      </c>
      <c r="CQ118" s="11">
        <f t="shared" si="65"/>
        <v>0</v>
      </c>
      <c r="CR118" s="11">
        <f t="shared" si="65"/>
        <v>0</v>
      </c>
      <c r="CS118" s="11">
        <f t="shared" si="65"/>
        <v>0</v>
      </c>
      <c r="CT118" s="11">
        <f t="shared" si="65"/>
        <v>0</v>
      </c>
      <c r="CU118" s="11">
        <f t="shared" si="65"/>
        <v>0</v>
      </c>
      <c r="CV118" s="11">
        <f t="shared" si="65"/>
        <v>0</v>
      </c>
      <c r="CW118" s="11">
        <f t="shared" si="65"/>
        <v>0</v>
      </c>
      <c r="CX118" s="11">
        <f t="shared" si="65"/>
        <v>0</v>
      </c>
      <c r="CY118" s="11">
        <f t="shared" si="65"/>
        <v>0</v>
      </c>
      <c r="CZ118" s="11">
        <f t="shared" si="65"/>
        <v>0</v>
      </c>
      <c r="DA118" s="11">
        <f t="shared" si="65"/>
        <v>0</v>
      </c>
      <c r="DB118" s="11">
        <f t="shared" si="65"/>
        <v>0</v>
      </c>
      <c r="DC118" s="11">
        <f t="shared" si="65"/>
        <v>0</v>
      </c>
      <c r="DF118" s="45">
        <f t="shared" si="40"/>
        <v>0</v>
      </c>
    </row>
    <row r="119" spans="1:110" ht="14.4">
      <c r="A119" s="123">
        <v>109</v>
      </c>
      <c r="B119" s="5" t="str">
        <f>$B$118&amp;"1."</f>
        <v>L.1.1.</v>
      </c>
      <c r="C119" s="169"/>
      <c r="D119" s="24"/>
      <c r="E119" s="5"/>
      <c r="F119" s="34">
        <f>H119+NPV(SD,I119:INDEX(I119:DC119,PAL))</f>
        <v>0</v>
      </c>
      <c r="G119" s="34">
        <f>SUMIF($H$5:$DC$5,"&lt;="&amp;PAL,$H119:$DC119)</f>
        <v>0</v>
      </c>
      <c r="H119" s="37">
        <v>0</v>
      </c>
      <c r="I119" s="37">
        <v>0</v>
      </c>
      <c r="J119" s="37">
        <v>0</v>
      </c>
      <c r="K119" s="37">
        <v>0</v>
      </c>
      <c r="L119" s="37">
        <v>0</v>
      </c>
      <c r="M119" s="37">
        <v>0</v>
      </c>
      <c r="N119" s="37">
        <v>0</v>
      </c>
      <c r="O119" s="37">
        <v>0</v>
      </c>
      <c r="P119" s="37">
        <v>0</v>
      </c>
      <c r="Q119" s="37">
        <v>0</v>
      </c>
      <c r="R119" s="37">
        <v>0</v>
      </c>
      <c r="S119" s="37">
        <v>0</v>
      </c>
      <c r="T119" s="37">
        <v>0</v>
      </c>
      <c r="U119" s="37">
        <v>0</v>
      </c>
      <c r="V119" s="37">
        <v>0</v>
      </c>
      <c r="W119" s="37">
        <v>0</v>
      </c>
      <c r="X119" s="37">
        <v>0</v>
      </c>
      <c r="Y119" s="37">
        <v>0</v>
      </c>
      <c r="Z119" s="37">
        <v>0</v>
      </c>
      <c r="AA119" s="37">
        <v>0</v>
      </c>
      <c r="AB119" s="37">
        <v>0</v>
      </c>
      <c r="AC119" s="37">
        <v>0</v>
      </c>
      <c r="AD119" s="37">
        <v>0</v>
      </c>
      <c r="AE119" s="37">
        <v>0</v>
      </c>
      <c r="AF119" s="37">
        <v>0</v>
      </c>
      <c r="AG119" s="37">
        <v>0</v>
      </c>
      <c r="AH119" s="37">
        <v>0</v>
      </c>
      <c r="AI119" s="37">
        <v>0</v>
      </c>
      <c r="AJ119" s="37">
        <v>0</v>
      </c>
      <c r="AK119" s="37">
        <v>0</v>
      </c>
      <c r="AL119" s="37">
        <v>0</v>
      </c>
      <c r="AM119" s="37">
        <v>0</v>
      </c>
      <c r="AN119" s="37">
        <v>0</v>
      </c>
      <c r="AO119" s="37">
        <v>0</v>
      </c>
      <c r="AP119" s="37">
        <v>0</v>
      </c>
      <c r="AQ119" s="37">
        <v>0</v>
      </c>
      <c r="AR119" s="37">
        <v>0</v>
      </c>
      <c r="AS119" s="37">
        <v>0</v>
      </c>
      <c r="AT119" s="37">
        <v>0</v>
      </c>
      <c r="AU119" s="37">
        <v>0</v>
      </c>
      <c r="AV119" s="37">
        <v>0</v>
      </c>
      <c r="AW119" s="37">
        <v>0</v>
      </c>
      <c r="AX119" s="37">
        <v>0</v>
      </c>
      <c r="AY119" s="37">
        <v>0</v>
      </c>
      <c r="AZ119" s="37">
        <v>0</v>
      </c>
      <c r="BA119" s="37">
        <v>0</v>
      </c>
      <c r="BB119" s="37">
        <v>0</v>
      </c>
      <c r="BC119" s="37">
        <v>0</v>
      </c>
      <c r="BD119" s="37">
        <v>0</v>
      </c>
      <c r="BE119" s="37">
        <v>0</v>
      </c>
      <c r="BF119" s="37">
        <v>0</v>
      </c>
      <c r="BG119" s="37">
        <v>0</v>
      </c>
      <c r="BH119" s="37">
        <v>0</v>
      </c>
      <c r="BI119" s="37">
        <v>0</v>
      </c>
      <c r="BJ119" s="37">
        <v>0</v>
      </c>
      <c r="BK119" s="37">
        <v>0</v>
      </c>
      <c r="BL119" s="37">
        <v>0</v>
      </c>
      <c r="BM119" s="37">
        <v>0</v>
      </c>
      <c r="BN119" s="37">
        <v>0</v>
      </c>
      <c r="BO119" s="37">
        <v>0</v>
      </c>
      <c r="BP119" s="37">
        <v>0</v>
      </c>
      <c r="BQ119" s="37">
        <v>0</v>
      </c>
      <c r="BR119" s="37">
        <v>0</v>
      </c>
      <c r="BS119" s="37">
        <v>0</v>
      </c>
      <c r="BT119" s="37">
        <v>0</v>
      </c>
      <c r="BU119" s="37">
        <v>0</v>
      </c>
      <c r="BV119" s="37">
        <v>0</v>
      </c>
      <c r="BW119" s="37">
        <v>0</v>
      </c>
      <c r="BX119" s="37">
        <v>0</v>
      </c>
      <c r="BY119" s="37">
        <v>0</v>
      </c>
      <c r="BZ119" s="37">
        <v>0</v>
      </c>
      <c r="CA119" s="37">
        <v>0</v>
      </c>
      <c r="CB119" s="37">
        <v>0</v>
      </c>
      <c r="CC119" s="37">
        <v>0</v>
      </c>
      <c r="CD119" s="37">
        <v>0</v>
      </c>
      <c r="CE119" s="37">
        <v>0</v>
      </c>
      <c r="CF119" s="37">
        <v>0</v>
      </c>
      <c r="CG119" s="37">
        <v>0</v>
      </c>
      <c r="CH119" s="37">
        <v>0</v>
      </c>
      <c r="CI119" s="37">
        <v>0</v>
      </c>
      <c r="CJ119" s="37">
        <v>0</v>
      </c>
      <c r="CK119" s="37">
        <v>0</v>
      </c>
      <c r="CL119" s="37">
        <v>0</v>
      </c>
      <c r="CM119" s="37">
        <v>0</v>
      </c>
      <c r="CN119" s="37">
        <v>0</v>
      </c>
      <c r="CO119" s="37">
        <v>0</v>
      </c>
      <c r="CP119" s="37">
        <v>0</v>
      </c>
      <c r="CQ119" s="37">
        <v>0</v>
      </c>
      <c r="CR119" s="37">
        <v>0</v>
      </c>
      <c r="CS119" s="37">
        <v>0</v>
      </c>
      <c r="CT119" s="37">
        <v>0</v>
      </c>
      <c r="CU119" s="37">
        <v>0</v>
      </c>
      <c r="CV119" s="37">
        <v>0</v>
      </c>
      <c r="CW119" s="37">
        <v>0</v>
      </c>
      <c r="CX119" s="37">
        <v>0</v>
      </c>
      <c r="CY119" s="37">
        <v>0</v>
      </c>
      <c r="CZ119" s="37">
        <v>0</v>
      </c>
      <c r="DA119" s="37">
        <v>0</v>
      </c>
      <c r="DB119" s="37">
        <v>0</v>
      </c>
      <c r="DC119" s="37">
        <v>0</v>
      </c>
      <c r="DE119" s="45">
        <f t="shared" ref="DE119:DE129" si="66">COUNTBLANK(H119:DC119)</f>
        <v>0</v>
      </c>
      <c r="DF119" s="45">
        <f t="shared" si="40"/>
        <v>0</v>
      </c>
    </row>
    <row r="120" spans="1:110" ht="15" customHeight="1">
      <c r="A120" s="123">
        <v>110</v>
      </c>
      <c r="B120" s="5" t="str">
        <f>$B$118&amp;"2."</f>
        <v>L.1.2.</v>
      </c>
      <c r="C120" s="169"/>
      <c r="D120" s="24"/>
      <c r="E120" s="5"/>
      <c r="F120" s="34">
        <f>H120+NPV(SD,I120:INDEX(I120:DC120,PAL))</f>
        <v>0</v>
      </c>
      <c r="G120" s="34">
        <f>SUMIF($H$5:$DC$5,"&lt;="&amp;PAL,$H120:$DC120)</f>
        <v>0</v>
      </c>
      <c r="H120" s="37">
        <v>0</v>
      </c>
      <c r="I120" s="37">
        <v>0</v>
      </c>
      <c r="J120" s="37">
        <v>0</v>
      </c>
      <c r="K120" s="37">
        <v>0</v>
      </c>
      <c r="L120" s="37">
        <v>0</v>
      </c>
      <c r="M120" s="37">
        <v>0</v>
      </c>
      <c r="N120" s="37">
        <v>0</v>
      </c>
      <c r="O120" s="37">
        <v>0</v>
      </c>
      <c r="P120" s="37">
        <v>0</v>
      </c>
      <c r="Q120" s="37">
        <v>0</v>
      </c>
      <c r="R120" s="37">
        <v>0</v>
      </c>
      <c r="S120" s="37">
        <v>0</v>
      </c>
      <c r="T120" s="37">
        <v>0</v>
      </c>
      <c r="U120" s="37">
        <v>0</v>
      </c>
      <c r="V120" s="37">
        <v>0</v>
      </c>
      <c r="W120" s="37">
        <v>0</v>
      </c>
      <c r="X120" s="37">
        <v>0</v>
      </c>
      <c r="Y120" s="37">
        <v>0</v>
      </c>
      <c r="Z120" s="37">
        <v>0</v>
      </c>
      <c r="AA120" s="37">
        <v>0</v>
      </c>
      <c r="AB120" s="37">
        <v>0</v>
      </c>
      <c r="AC120" s="37">
        <v>0</v>
      </c>
      <c r="AD120" s="37">
        <v>0</v>
      </c>
      <c r="AE120" s="37">
        <v>0</v>
      </c>
      <c r="AF120" s="37">
        <v>0</v>
      </c>
      <c r="AG120" s="37">
        <v>0</v>
      </c>
      <c r="AH120" s="37">
        <v>0</v>
      </c>
      <c r="AI120" s="37">
        <v>0</v>
      </c>
      <c r="AJ120" s="37">
        <v>0</v>
      </c>
      <c r="AK120" s="37">
        <v>0</v>
      </c>
      <c r="AL120" s="37">
        <v>0</v>
      </c>
      <c r="AM120" s="37">
        <v>0</v>
      </c>
      <c r="AN120" s="37">
        <v>0</v>
      </c>
      <c r="AO120" s="37">
        <v>0</v>
      </c>
      <c r="AP120" s="37">
        <v>0</v>
      </c>
      <c r="AQ120" s="37">
        <v>0</v>
      </c>
      <c r="AR120" s="37">
        <v>0</v>
      </c>
      <c r="AS120" s="37">
        <v>0</v>
      </c>
      <c r="AT120" s="37">
        <v>0</v>
      </c>
      <c r="AU120" s="37">
        <v>0</v>
      </c>
      <c r="AV120" s="37">
        <v>0</v>
      </c>
      <c r="AW120" s="37">
        <v>0</v>
      </c>
      <c r="AX120" s="37">
        <v>0</v>
      </c>
      <c r="AY120" s="37">
        <v>0</v>
      </c>
      <c r="AZ120" s="37">
        <v>0</v>
      </c>
      <c r="BA120" s="37">
        <v>0</v>
      </c>
      <c r="BB120" s="37">
        <v>0</v>
      </c>
      <c r="BC120" s="37">
        <v>0</v>
      </c>
      <c r="BD120" s="37">
        <v>0</v>
      </c>
      <c r="BE120" s="37">
        <v>0</v>
      </c>
      <c r="BF120" s="37">
        <v>0</v>
      </c>
      <c r="BG120" s="37">
        <v>0</v>
      </c>
      <c r="BH120" s="37">
        <v>0</v>
      </c>
      <c r="BI120" s="37">
        <v>0</v>
      </c>
      <c r="BJ120" s="37">
        <v>0</v>
      </c>
      <c r="BK120" s="37">
        <v>0</v>
      </c>
      <c r="BL120" s="37">
        <v>0</v>
      </c>
      <c r="BM120" s="37">
        <v>0</v>
      </c>
      <c r="BN120" s="37">
        <v>0</v>
      </c>
      <c r="BO120" s="37">
        <v>0</v>
      </c>
      <c r="BP120" s="37">
        <v>0</v>
      </c>
      <c r="BQ120" s="37">
        <v>0</v>
      </c>
      <c r="BR120" s="37">
        <v>0</v>
      </c>
      <c r="BS120" s="37">
        <v>0</v>
      </c>
      <c r="BT120" s="37">
        <v>0</v>
      </c>
      <c r="BU120" s="37">
        <v>0</v>
      </c>
      <c r="BV120" s="37">
        <v>0</v>
      </c>
      <c r="BW120" s="37">
        <v>0</v>
      </c>
      <c r="BX120" s="37">
        <v>0</v>
      </c>
      <c r="BY120" s="37">
        <v>0</v>
      </c>
      <c r="BZ120" s="37">
        <v>0</v>
      </c>
      <c r="CA120" s="37">
        <v>0</v>
      </c>
      <c r="CB120" s="37">
        <v>0</v>
      </c>
      <c r="CC120" s="37">
        <v>0</v>
      </c>
      <c r="CD120" s="37">
        <v>0</v>
      </c>
      <c r="CE120" s="37">
        <v>0</v>
      </c>
      <c r="CF120" s="37">
        <v>0</v>
      </c>
      <c r="CG120" s="37">
        <v>0</v>
      </c>
      <c r="CH120" s="37">
        <v>0</v>
      </c>
      <c r="CI120" s="37">
        <v>0</v>
      </c>
      <c r="CJ120" s="37">
        <v>0</v>
      </c>
      <c r="CK120" s="37">
        <v>0</v>
      </c>
      <c r="CL120" s="37">
        <v>0</v>
      </c>
      <c r="CM120" s="37">
        <v>0</v>
      </c>
      <c r="CN120" s="37">
        <v>0</v>
      </c>
      <c r="CO120" s="37">
        <v>0</v>
      </c>
      <c r="CP120" s="37">
        <v>0</v>
      </c>
      <c r="CQ120" s="37">
        <v>0</v>
      </c>
      <c r="CR120" s="37">
        <v>0</v>
      </c>
      <c r="CS120" s="37">
        <v>0</v>
      </c>
      <c r="CT120" s="37">
        <v>0</v>
      </c>
      <c r="CU120" s="37">
        <v>0</v>
      </c>
      <c r="CV120" s="37">
        <v>0</v>
      </c>
      <c r="CW120" s="37">
        <v>0</v>
      </c>
      <c r="CX120" s="37">
        <v>0</v>
      </c>
      <c r="CY120" s="37">
        <v>0</v>
      </c>
      <c r="CZ120" s="37">
        <v>0</v>
      </c>
      <c r="DA120" s="37">
        <v>0</v>
      </c>
      <c r="DB120" s="37">
        <v>0</v>
      </c>
      <c r="DC120" s="37">
        <v>0</v>
      </c>
      <c r="DE120" s="45">
        <f t="shared" si="66"/>
        <v>0</v>
      </c>
      <c r="DF120" s="45">
        <f t="shared" si="40"/>
        <v>0</v>
      </c>
    </row>
    <row r="121" spans="1:110" ht="15" customHeight="1">
      <c r="A121" s="123">
        <v>111</v>
      </c>
      <c r="B121" s="5" t="str">
        <f>$B$118&amp;"3."</f>
        <v>L.1.3.</v>
      </c>
      <c r="C121" s="169"/>
      <c r="D121" s="24"/>
      <c r="E121" s="5"/>
      <c r="F121" s="34">
        <f>H121+NPV(SD,I121:INDEX(I121:DC121,PAL))</f>
        <v>0</v>
      </c>
      <c r="G121" s="34">
        <f>SUMIF($H$5:$DC$5,"&lt;="&amp;PAL,$H121:$DC121)</f>
        <v>0</v>
      </c>
      <c r="H121" s="37">
        <v>0</v>
      </c>
      <c r="I121" s="37">
        <v>0</v>
      </c>
      <c r="J121" s="37">
        <v>0</v>
      </c>
      <c r="K121" s="37">
        <v>0</v>
      </c>
      <c r="L121" s="37">
        <v>0</v>
      </c>
      <c r="M121" s="37">
        <v>0</v>
      </c>
      <c r="N121" s="37">
        <v>0</v>
      </c>
      <c r="O121" s="37">
        <v>0</v>
      </c>
      <c r="P121" s="37">
        <v>0</v>
      </c>
      <c r="Q121" s="37">
        <v>0</v>
      </c>
      <c r="R121" s="37">
        <v>0</v>
      </c>
      <c r="S121" s="37">
        <v>0</v>
      </c>
      <c r="T121" s="37">
        <v>0</v>
      </c>
      <c r="U121" s="37">
        <v>0</v>
      </c>
      <c r="V121" s="37">
        <v>0</v>
      </c>
      <c r="W121" s="37">
        <v>0</v>
      </c>
      <c r="X121" s="37">
        <v>0</v>
      </c>
      <c r="Y121" s="37">
        <v>0</v>
      </c>
      <c r="Z121" s="37">
        <v>0</v>
      </c>
      <c r="AA121" s="37">
        <v>0</v>
      </c>
      <c r="AB121" s="37">
        <v>0</v>
      </c>
      <c r="AC121" s="37">
        <v>0</v>
      </c>
      <c r="AD121" s="37">
        <v>0</v>
      </c>
      <c r="AE121" s="37">
        <v>0</v>
      </c>
      <c r="AF121" s="37">
        <v>0</v>
      </c>
      <c r="AG121" s="37">
        <v>0</v>
      </c>
      <c r="AH121" s="37">
        <v>0</v>
      </c>
      <c r="AI121" s="37">
        <v>0</v>
      </c>
      <c r="AJ121" s="37">
        <v>0</v>
      </c>
      <c r="AK121" s="37">
        <v>0</v>
      </c>
      <c r="AL121" s="37">
        <v>0</v>
      </c>
      <c r="AM121" s="37">
        <v>0</v>
      </c>
      <c r="AN121" s="37">
        <v>0</v>
      </c>
      <c r="AO121" s="37">
        <v>0</v>
      </c>
      <c r="AP121" s="37">
        <v>0</v>
      </c>
      <c r="AQ121" s="37">
        <v>0</v>
      </c>
      <c r="AR121" s="37">
        <v>0</v>
      </c>
      <c r="AS121" s="37">
        <v>0</v>
      </c>
      <c r="AT121" s="37">
        <v>0</v>
      </c>
      <c r="AU121" s="37">
        <v>0</v>
      </c>
      <c r="AV121" s="37">
        <v>0</v>
      </c>
      <c r="AW121" s="37">
        <v>0</v>
      </c>
      <c r="AX121" s="37">
        <v>0</v>
      </c>
      <c r="AY121" s="37">
        <v>0</v>
      </c>
      <c r="AZ121" s="37">
        <v>0</v>
      </c>
      <c r="BA121" s="37">
        <v>0</v>
      </c>
      <c r="BB121" s="37">
        <v>0</v>
      </c>
      <c r="BC121" s="37">
        <v>0</v>
      </c>
      <c r="BD121" s="37">
        <v>0</v>
      </c>
      <c r="BE121" s="37">
        <v>0</v>
      </c>
      <c r="BF121" s="37">
        <v>0</v>
      </c>
      <c r="BG121" s="37">
        <v>0</v>
      </c>
      <c r="BH121" s="37">
        <v>0</v>
      </c>
      <c r="BI121" s="37">
        <v>0</v>
      </c>
      <c r="BJ121" s="37">
        <v>0</v>
      </c>
      <c r="BK121" s="37">
        <v>0</v>
      </c>
      <c r="BL121" s="37">
        <v>0</v>
      </c>
      <c r="BM121" s="37">
        <v>0</v>
      </c>
      <c r="BN121" s="37">
        <v>0</v>
      </c>
      <c r="BO121" s="37">
        <v>0</v>
      </c>
      <c r="BP121" s="37">
        <v>0</v>
      </c>
      <c r="BQ121" s="37">
        <v>0</v>
      </c>
      <c r="BR121" s="37">
        <v>0</v>
      </c>
      <c r="BS121" s="37">
        <v>0</v>
      </c>
      <c r="BT121" s="37">
        <v>0</v>
      </c>
      <c r="BU121" s="37">
        <v>0</v>
      </c>
      <c r="BV121" s="37">
        <v>0</v>
      </c>
      <c r="BW121" s="37">
        <v>0</v>
      </c>
      <c r="BX121" s="37">
        <v>0</v>
      </c>
      <c r="BY121" s="37">
        <v>0</v>
      </c>
      <c r="BZ121" s="37">
        <v>0</v>
      </c>
      <c r="CA121" s="37">
        <v>0</v>
      </c>
      <c r="CB121" s="37">
        <v>0</v>
      </c>
      <c r="CC121" s="37">
        <v>0</v>
      </c>
      <c r="CD121" s="37">
        <v>0</v>
      </c>
      <c r="CE121" s="37">
        <v>0</v>
      </c>
      <c r="CF121" s="37">
        <v>0</v>
      </c>
      <c r="CG121" s="37">
        <v>0</v>
      </c>
      <c r="CH121" s="37">
        <v>0</v>
      </c>
      <c r="CI121" s="37">
        <v>0</v>
      </c>
      <c r="CJ121" s="37">
        <v>0</v>
      </c>
      <c r="CK121" s="37">
        <v>0</v>
      </c>
      <c r="CL121" s="37">
        <v>0</v>
      </c>
      <c r="CM121" s="37">
        <v>0</v>
      </c>
      <c r="CN121" s="37">
        <v>0</v>
      </c>
      <c r="CO121" s="37">
        <v>0</v>
      </c>
      <c r="CP121" s="37">
        <v>0</v>
      </c>
      <c r="CQ121" s="37">
        <v>0</v>
      </c>
      <c r="CR121" s="37">
        <v>0</v>
      </c>
      <c r="CS121" s="37">
        <v>0</v>
      </c>
      <c r="CT121" s="37">
        <v>0</v>
      </c>
      <c r="CU121" s="37">
        <v>0</v>
      </c>
      <c r="CV121" s="37">
        <v>0</v>
      </c>
      <c r="CW121" s="37">
        <v>0</v>
      </c>
      <c r="CX121" s="37">
        <v>0</v>
      </c>
      <c r="CY121" s="37">
        <v>0</v>
      </c>
      <c r="CZ121" s="37">
        <v>0</v>
      </c>
      <c r="DA121" s="37">
        <v>0</v>
      </c>
      <c r="DB121" s="37">
        <v>0</v>
      </c>
      <c r="DC121" s="37">
        <v>0</v>
      </c>
      <c r="DE121" s="45">
        <f t="shared" si="66"/>
        <v>0</v>
      </c>
      <c r="DF121" s="45">
        <f t="shared" si="40"/>
        <v>0</v>
      </c>
    </row>
    <row r="122" spans="1:110" ht="15" customHeight="1">
      <c r="A122" s="123">
        <v>112</v>
      </c>
      <c r="B122" s="5" t="str">
        <f>$B$118&amp;"4."</f>
        <v>L.1.4.</v>
      </c>
      <c r="C122" s="169"/>
      <c r="D122" s="24"/>
      <c r="E122" s="5"/>
      <c r="F122" s="34">
        <f>H122+NPV(SD,I122:INDEX(I122:DC122,PAL))</f>
        <v>0</v>
      </c>
      <c r="G122" s="34">
        <f>SUMIF($H$5:$DC$5,"&lt;="&amp;PAL,$H122:$DC122)</f>
        <v>0</v>
      </c>
      <c r="H122" s="37">
        <v>0</v>
      </c>
      <c r="I122" s="37">
        <v>0</v>
      </c>
      <c r="J122" s="37">
        <v>0</v>
      </c>
      <c r="K122" s="37">
        <v>0</v>
      </c>
      <c r="L122" s="37">
        <v>0</v>
      </c>
      <c r="M122" s="37">
        <v>0</v>
      </c>
      <c r="N122" s="37">
        <v>0</v>
      </c>
      <c r="O122" s="37">
        <v>0</v>
      </c>
      <c r="P122" s="37">
        <v>0</v>
      </c>
      <c r="Q122" s="37">
        <v>0</v>
      </c>
      <c r="R122" s="37">
        <v>0</v>
      </c>
      <c r="S122" s="37">
        <v>0</v>
      </c>
      <c r="T122" s="37">
        <v>0</v>
      </c>
      <c r="U122" s="37">
        <v>0</v>
      </c>
      <c r="V122" s="37">
        <v>0</v>
      </c>
      <c r="W122" s="37">
        <v>0</v>
      </c>
      <c r="X122" s="37">
        <v>0</v>
      </c>
      <c r="Y122" s="37">
        <v>0</v>
      </c>
      <c r="Z122" s="37">
        <v>0</v>
      </c>
      <c r="AA122" s="37">
        <v>0</v>
      </c>
      <c r="AB122" s="37">
        <v>0</v>
      </c>
      <c r="AC122" s="37">
        <v>0</v>
      </c>
      <c r="AD122" s="37">
        <v>0</v>
      </c>
      <c r="AE122" s="37">
        <v>0</v>
      </c>
      <c r="AF122" s="37">
        <v>0</v>
      </c>
      <c r="AG122" s="37">
        <v>0</v>
      </c>
      <c r="AH122" s="37">
        <v>0</v>
      </c>
      <c r="AI122" s="37">
        <v>0</v>
      </c>
      <c r="AJ122" s="37">
        <v>0</v>
      </c>
      <c r="AK122" s="37">
        <v>0</v>
      </c>
      <c r="AL122" s="37">
        <v>0</v>
      </c>
      <c r="AM122" s="37">
        <v>0</v>
      </c>
      <c r="AN122" s="37">
        <v>0</v>
      </c>
      <c r="AO122" s="37">
        <v>0</v>
      </c>
      <c r="AP122" s="37">
        <v>0</v>
      </c>
      <c r="AQ122" s="37">
        <v>0</v>
      </c>
      <c r="AR122" s="37">
        <v>0</v>
      </c>
      <c r="AS122" s="37">
        <v>0</v>
      </c>
      <c r="AT122" s="37">
        <v>0</v>
      </c>
      <c r="AU122" s="37">
        <v>0</v>
      </c>
      <c r="AV122" s="37">
        <v>0</v>
      </c>
      <c r="AW122" s="37">
        <v>0</v>
      </c>
      <c r="AX122" s="37">
        <v>0</v>
      </c>
      <c r="AY122" s="37">
        <v>0</v>
      </c>
      <c r="AZ122" s="37">
        <v>0</v>
      </c>
      <c r="BA122" s="37">
        <v>0</v>
      </c>
      <c r="BB122" s="37">
        <v>0</v>
      </c>
      <c r="BC122" s="37">
        <v>0</v>
      </c>
      <c r="BD122" s="37">
        <v>0</v>
      </c>
      <c r="BE122" s="37">
        <v>0</v>
      </c>
      <c r="BF122" s="37">
        <v>0</v>
      </c>
      <c r="BG122" s="37">
        <v>0</v>
      </c>
      <c r="BH122" s="37">
        <v>0</v>
      </c>
      <c r="BI122" s="37">
        <v>0</v>
      </c>
      <c r="BJ122" s="37">
        <v>0</v>
      </c>
      <c r="BK122" s="37">
        <v>0</v>
      </c>
      <c r="BL122" s="37">
        <v>0</v>
      </c>
      <c r="BM122" s="37">
        <v>0</v>
      </c>
      <c r="BN122" s="37">
        <v>0</v>
      </c>
      <c r="BO122" s="37">
        <v>0</v>
      </c>
      <c r="BP122" s="37">
        <v>0</v>
      </c>
      <c r="BQ122" s="37">
        <v>0</v>
      </c>
      <c r="BR122" s="37">
        <v>0</v>
      </c>
      <c r="BS122" s="37">
        <v>0</v>
      </c>
      <c r="BT122" s="37">
        <v>0</v>
      </c>
      <c r="BU122" s="37">
        <v>0</v>
      </c>
      <c r="BV122" s="37">
        <v>0</v>
      </c>
      <c r="BW122" s="37">
        <v>0</v>
      </c>
      <c r="BX122" s="37">
        <v>0</v>
      </c>
      <c r="BY122" s="37">
        <v>0</v>
      </c>
      <c r="BZ122" s="37">
        <v>0</v>
      </c>
      <c r="CA122" s="37">
        <v>0</v>
      </c>
      <c r="CB122" s="37">
        <v>0</v>
      </c>
      <c r="CC122" s="37">
        <v>0</v>
      </c>
      <c r="CD122" s="37">
        <v>0</v>
      </c>
      <c r="CE122" s="37">
        <v>0</v>
      </c>
      <c r="CF122" s="37">
        <v>0</v>
      </c>
      <c r="CG122" s="37">
        <v>0</v>
      </c>
      <c r="CH122" s="37">
        <v>0</v>
      </c>
      <c r="CI122" s="37">
        <v>0</v>
      </c>
      <c r="CJ122" s="37">
        <v>0</v>
      </c>
      <c r="CK122" s="37">
        <v>0</v>
      </c>
      <c r="CL122" s="37">
        <v>0</v>
      </c>
      <c r="CM122" s="37">
        <v>0</v>
      </c>
      <c r="CN122" s="37">
        <v>0</v>
      </c>
      <c r="CO122" s="37">
        <v>0</v>
      </c>
      <c r="CP122" s="37">
        <v>0</v>
      </c>
      <c r="CQ122" s="37">
        <v>0</v>
      </c>
      <c r="CR122" s="37">
        <v>0</v>
      </c>
      <c r="CS122" s="37">
        <v>0</v>
      </c>
      <c r="CT122" s="37">
        <v>0</v>
      </c>
      <c r="CU122" s="37">
        <v>0</v>
      </c>
      <c r="CV122" s="37">
        <v>0</v>
      </c>
      <c r="CW122" s="37">
        <v>0</v>
      </c>
      <c r="CX122" s="37">
        <v>0</v>
      </c>
      <c r="CY122" s="37">
        <v>0</v>
      </c>
      <c r="CZ122" s="37">
        <v>0</v>
      </c>
      <c r="DA122" s="37">
        <v>0</v>
      </c>
      <c r="DB122" s="37">
        <v>0</v>
      </c>
      <c r="DC122" s="37">
        <v>0</v>
      </c>
      <c r="DE122" s="45">
        <f t="shared" si="66"/>
        <v>0</v>
      </c>
      <c r="DF122" s="45">
        <f t="shared" si="40"/>
        <v>0</v>
      </c>
    </row>
    <row r="123" spans="1:110" ht="15" customHeight="1">
      <c r="A123" s="123">
        <v>113</v>
      </c>
      <c r="B123" s="5" t="str">
        <f>$B$118&amp;"5."</f>
        <v>L.1.5.</v>
      </c>
      <c r="C123" s="169"/>
      <c r="D123" s="24"/>
      <c r="E123" s="5"/>
      <c r="F123" s="34">
        <f>H123+NPV(SD,I123:INDEX(I123:DC123,PAL))</f>
        <v>0</v>
      </c>
      <c r="G123" s="34">
        <f>SUMIF($H$5:$DC$5,"&lt;="&amp;PAL,$H123:$DC123)</f>
        <v>0</v>
      </c>
      <c r="H123" s="37">
        <v>0</v>
      </c>
      <c r="I123" s="37">
        <v>0</v>
      </c>
      <c r="J123" s="37">
        <v>0</v>
      </c>
      <c r="K123" s="37">
        <v>0</v>
      </c>
      <c r="L123" s="37">
        <v>0</v>
      </c>
      <c r="M123" s="37">
        <v>0</v>
      </c>
      <c r="N123" s="37">
        <v>0</v>
      </c>
      <c r="O123" s="37">
        <v>0</v>
      </c>
      <c r="P123" s="37">
        <v>0</v>
      </c>
      <c r="Q123" s="37">
        <v>0</v>
      </c>
      <c r="R123" s="37">
        <v>0</v>
      </c>
      <c r="S123" s="37">
        <v>0</v>
      </c>
      <c r="T123" s="37">
        <v>0</v>
      </c>
      <c r="U123" s="37">
        <v>0</v>
      </c>
      <c r="V123" s="37">
        <v>0</v>
      </c>
      <c r="W123" s="37">
        <v>0</v>
      </c>
      <c r="X123" s="37">
        <v>0</v>
      </c>
      <c r="Y123" s="37">
        <v>0</v>
      </c>
      <c r="Z123" s="37">
        <v>0</v>
      </c>
      <c r="AA123" s="37">
        <v>0</v>
      </c>
      <c r="AB123" s="37">
        <v>0</v>
      </c>
      <c r="AC123" s="37">
        <v>0</v>
      </c>
      <c r="AD123" s="37">
        <v>0</v>
      </c>
      <c r="AE123" s="37">
        <v>0</v>
      </c>
      <c r="AF123" s="37">
        <v>0</v>
      </c>
      <c r="AG123" s="37">
        <v>0</v>
      </c>
      <c r="AH123" s="37">
        <v>0</v>
      </c>
      <c r="AI123" s="37">
        <v>0</v>
      </c>
      <c r="AJ123" s="37">
        <v>0</v>
      </c>
      <c r="AK123" s="37">
        <v>0</v>
      </c>
      <c r="AL123" s="37">
        <v>0</v>
      </c>
      <c r="AM123" s="37">
        <v>0</v>
      </c>
      <c r="AN123" s="37">
        <v>0</v>
      </c>
      <c r="AO123" s="37">
        <v>0</v>
      </c>
      <c r="AP123" s="37">
        <v>0</v>
      </c>
      <c r="AQ123" s="37">
        <v>0</v>
      </c>
      <c r="AR123" s="37">
        <v>0</v>
      </c>
      <c r="AS123" s="37">
        <v>0</v>
      </c>
      <c r="AT123" s="37">
        <v>0</v>
      </c>
      <c r="AU123" s="37">
        <v>0</v>
      </c>
      <c r="AV123" s="37">
        <v>0</v>
      </c>
      <c r="AW123" s="37">
        <v>0</v>
      </c>
      <c r="AX123" s="37">
        <v>0</v>
      </c>
      <c r="AY123" s="37">
        <v>0</v>
      </c>
      <c r="AZ123" s="37">
        <v>0</v>
      </c>
      <c r="BA123" s="37">
        <v>0</v>
      </c>
      <c r="BB123" s="37">
        <v>0</v>
      </c>
      <c r="BC123" s="37">
        <v>0</v>
      </c>
      <c r="BD123" s="37">
        <v>0</v>
      </c>
      <c r="BE123" s="37">
        <v>0</v>
      </c>
      <c r="BF123" s="37">
        <v>0</v>
      </c>
      <c r="BG123" s="37">
        <v>0</v>
      </c>
      <c r="BH123" s="37">
        <v>0</v>
      </c>
      <c r="BI123" s="37">
        <v>0</v>
      </c>
      <c r="BJ123" s="37">
        <v>0</v>
      </c>
      <c r="BK123" s="37">
        <v>0</v>
      </c>
      <c r="BL123" s="37">
        <v>0</v>
      </c>
      <c r="BM123" s="37">
        <v>0</v>
      </c>
      <c r="BN123" s="37">
        <v>0</v>
      </c>
      <c r="BO123" s="37">
        <v>0</v>
      </c>
      <c r="BP123" s="37">
        <v>0</v>
      </c>
      <c r="BQ123" s="37">
        <v>0</v>
      </c>
      <c r="BR123" s="37">
        <v>0</v>
      </c>
      <c r="BS123" s="37">
        <v>0</v>
      </c>
      <c r="BT123" s="37">
        <v>0</v>
      </c>
      <c r="BU123" s="37">
        <v>0</v>
      </c>
      <c r="BV123" s="37">
        <v>0</v>
      </c>
      <c r="BW123" s="37">
        <v>0</v>
      </c>
      <c r="BX123" s="37">
        <v>0</v>
      </c>
      <c r="BY123" s="37">
        <v>0</v>
      </c>
      <c r="BZ123" s="37">
        <v>0</v>
      </c>
      <c r="CA123" s="37">
        <v>0</v>
      </c>
      <c r="CB123" s="37">
        <v>0</v>
      </c>
      <c r="CC123" s="37">
        <v>0</v>
      </c>
      <c r="CD123" s="37">
        <v>0</v>
      </c>
      <c r="CE123" s="37">
        <v>0</v>
      </c>
      <c r="CF123" s="37">
        <v>0</v>
      </c>
      <c r="CG123" s="37">
        <v>0</v>
      </c>
      <c r="CH123" s="37">
        <v>0</v>
      </c>
      <c r="CI123" s="37">
        <v>0</v>
      </c>
      <c r="CJ123" s="37">
        <v>0</v>
      </c>
      <c r="CK123" s="37">
        <v>0</v>
      </c>
      <c r="CL123" s="37">
        <v>0</v>
      </c>
      <c r="CM123" s="37">
        <v>0</v>
      </c>
      <c r="CN123" s="37">
        <v>0</v>
      </c>
      <c r="CO123" s="37">
        <v>0</v>
      </c>
      <c r="CP123" s="37">
        <v>0</v>
      </c>
      <c r="CQ123" s="37">
        <v>0</v>
      </c>
      <c r="CR123" s="37">
        <v>0</v>
      </c>
      <c r="CS123" s="37">
        <v>0</v>
      </c>
      <c r="CT123" s="37">
        <v>0</v>
      </c>
      <c r="CU123" s="37">
        <v>0</v>
      </c>
      <c r="CV123" s="37">
        <v>0</v>
      </c>
      <c r="CW123" s="37">
        <v>0</v>
      </c>
      <c r="CX123" s="37">
        <v>0</v>
      </c>
      <c r="CY123" s="37">
        <v>0</v>
      </c>
      <c r="CZ123" s="37">
        <v>0</v>
      </c>
      <c r="DA123" s="37">
        <v>0</v>
      </c>
      <c r="DB123" s="37">
        <v>0</v>
      </c>
      <c r="DC123" s="37">
        <v>0</v>
      </c>
      <c r="DE123" s="45">
        <f t="shared" si="66"/>
        <v>0</v>
      </c>
      <c r="DF123" s="45">
        <f t="shared" si="40"/>
        <v>0</v>
      </c>
    </row>
    <row r="124" spans="1:110" ht="15" customHeight="1">
      <c r="A124" s="123">
        <v>114</v>
      </c>
      <c r="B124" s="5" t="str">
        <f>$B$118&amp;"6."</f>
        <v>L.1.6.</v>
      </c>
      <c r="C124" s="169"/>
      <c r="D124" s="24"/>
      <c r="E124" s="5"/>
      <c r="F124" s="34">
        <f>H124+NPV(SD,I124:INDEX(I124:DC124,PAL))</f>
        <v>0</v>
      </c>
      <c r="G124" s="34">
        <f>SUMIF($H$5:$DC$5,"&lt;="&amp;PAL,$H124:$DC124)</f>
        <v>0</v>
      </c>
      <c r="H124" s="37">
        <v>0</v>
      </c>
      <c r="I124" s="37">
        <v>0</v>
      </c>
      <c r="J124" s="37">
        <v>0</v>
      </c>
      <c r="K124" s="37">
        <v>0</v>
      </c>
      <c r="L124" s="37">
        <v>0</v>
      </c>
      <c r="M124" s="37">
        <v>0</v>
      </c>
      <c r="N124" s="37">
        <v>0</v>
      </c>
      <c r="O124" s="37">
        <v>0</v>
      </c>
      <c r="P124" s="37">
        <v>0</v>
      </c>
      <c r="Q124" s="37">
        <v>0</v>
      </c>
      <c r="R124" s="37">
        <v>0</v>
      </c>
      <c r="S124" s="37">
        <v>0</v>
      </c>
      <c r="T124" s="37">
        <v>0</v>
      </c>
      <c r="U124" s="37">
        <v>0</v>
      </c>
      <c r="V124" s="37">
        <v>0</v>
      </c>
      <c r="W124" s="37">
        <v>0</v>
      </c>
      <c r="X124" s="37">
        <v>0</v>
      </c>
      <c r="Y124" s="37">
        <v>0</v>
      </c>
      <c r="Z124" s="37">
        <v>0</v>
      </c>
      <c r="AA124" s="37">
        <v>0</v>
      </c>
      <c r="AB124" s="37">
        <v>0</v>
      </c>
      <c r="AC124" s="37">
        <v>0</v>
      </c>
      <c r="AD124" s="37">
        <v>0</v>
      </c>
      <c r="AE124" s="37">
        <v>0</v>
      </c>
      <c r="AF124" s="37">
        <v>0</v>
      </c>
      <c r="AG124" s="37">
        <v>0</v>
      </c>
      <c r="AH124" s="37">
        <v>0</v>
      </c>
      <c r="AI124" s="37">
        <v>0</v>
      </c>
      <c r="AJ124" s="37">
        <v>0</v>
      </c>
      <c r="AK124" s="37">
        <v>0</v>
      </c>
      <c r="AL124" s="37">
        <v>0</v>
      </c>
      <c r="AM124" s="37">
        <v>0</v>
      </c>
      <c r="AN124" s="37">
        <v>0</v>
      </c>
      <c r="AO124" s="37">
        <v>0</v>
      </c>
      <c r="AP124" s="37">
        <v>0</v>
      </c>
      <c r="AQ124" s="37">
        <v>0</v>
      </c>
      <c r="AR124" s="37">
        <v>0</v>
      </c>
      <c r="AS124" s="37">
        <v>0</v>
      </c>
      <c r="AT124" s="37">
        <v>0</v>
      </c>
      <c r="AU124" s="37">
        <v>0</v>
      </c>
      <c r="AV124" s="37">
        <v>0</v>
      </c>
      <c r="AW124" s="37">
        <v>0</v>
      </c>
      <c r="AX124" s="37">
        <v>0</v>
      </c>
      <c r="AY124" s="37">
        <v>0</v>
      </c>
      <c r="AZ124" s="37">
        <v>0</v>
      </c>
      <c r="BA124" s="37">
        <v>0</v>
      </c>
      <c r="BB124" s="37">
        <v>0</v>
      </c>
      <c r="BC124" s="37">
        <v>0</v>
      </c>
      <c r="BD124" s="37">
        <v>0</v>
      </c>
      <c r="BE124" s="37">
        <v>0</v>
      </c>
      <c r="BF124" s="37">
        <v>0</v>
      </c>
      <c r="BG124" s="37">
        <v>0</v>
      </c>
      <c r="BH124" s="37">
        <v>0</v>
      </c>
      <c r="BI124" s="37">
        <v>0</v>
      </c>
      <c r="BJ124" s="37">
        <v>0</v>
      </c>
      <c r="BK124" s="37">
        <v>0</v>
      </c>
      <c r="BL124" s="37">
        <v>0</v>
      </c>
      <c r="BM124" s="37">
        <v>0</v>
      </c>
      <c r="BN124" s="37">
        <v>0</v>
      </c>
      <c r="BO124" s="37">
        <v>0</v>
      </c>
      <c r="BP124" s="37">
        <v>0</v>
      </c>
      <c r="BQ124" s="37">
        <v>0</v>
      </c>
      <c r="BR124" s="37">
        <v>0</v>
      </c>
      <c r="BS124" s="37">
        <v>0</v>
      </c>
      <c r="BT124" s="37">
        <v>0</v>
      </c>
      <c r="BU124" s="37">
        <v>0</v>
      </c>
      <c r="BV124" s="37">
        <v>0</v>
      </c>
      <c r="BW124" s="37">
        <v>0</v>
      </c>
      <c r="BX124" s="37">
        <v>0</v>
      </c>
      <c r="BY124" s="37">
        <v>0</v>
      </c>
      <c r="BZ124" s="37">
        <v>0</v>
      </c>
      <c r="CA124" s="37">
        <v>0</v>
      </c>
      <c r="CB124" s="37">
        <v>0</v>
      </c>
      <c r="CC124" s="37">
        <v>0</v>
      </c>
      <c r="CD124" s="37">
        <v>0</v>
      </c>
      <c r="CE124" s="37">
        <v>0</v>
      </c>
      <c r="CF124" s="37">
        <v>0</v>
      </c>
      <c r="CG124" s="37">
        <v>0</v>
      </c>
      <c r="CH124" s="37">
        <v>0</v>
      </c>
      <c r="CI124" s="37">
        <v>0</v>
      </c>
      <c r="CJ124" s="37">
        <v>0</v>
      </c>
      <c r="CK124" s="37">
        <v>0</v>
      </c>
      <c r="CL124" s="37">
        <v>0</v>
      </c>
      <c r="CM124" s="37">
        <v>0</v>
      </c>
      <c r="CN124" s="37">
        <v>0</v>
      </c>
      <c r="CO124" s="37">
        <v>0</v>
      </c>
      <c r="CP124" s="37">
        <v>0</v>
      </c>
      <c r="CQ124" s="37">
        <v>0</v>
      </c>
      <c r="CR124" s="37">
        <v>0</v>
      </c>
      <c r="CS124" s="37">
        <v>0</v>
      </c>
      <c r="CT124" s="37">
        <v>0</v>
      </c>
      <c r="CU124" s="37">
        <v>0</v>
      </c>
      <c r="CV124" s="37">
        <v>0</v>
      </c>
      <c r="CW124" s="37">
        <v>0</v>
      </c>
      <c r="CX124" s="37">
        <v>0</v>
      </c>
      <c r="CY124" s="37">
        <v>0</v>
      </c>
      <c r="CZ124" s="37">
        <v>0</v>
      </c>
      <c r="DA124" s="37">
        <v>0</v>
      </c>
      <c r="DB124" s="37">
        <v>0</v>
      </c>
      <c r="DC124" s="37">
        <v>0</v>
      </c>
      <c r="DE124" s="45">
        <f t="shared" si="66"/>
        <v>0</v>
      </c>
      <c r="DF124" s="45">
        <f t="shared" si="40"/>
        <v>0</v>
      </c>
    </row>
    <row r="125" spans="1:110" ht="15" customHeight="1">
      <c r="A125" s="123">
        <v>115</v>
      </c>
      <c r="B125" s="5" t="str">
        <f>$B$118&amp;"7."</f>
        <v>L.1.7.</v>
      </c>
      <c r="C125" s="169"/>
      <c r="D125" s="24"/>
      <c r="E125" s="5"/>
      <c r="F125" s="34">
        <f>H125+NPV(SD,I125:INDEX(I125:DC125,PAL))</f>
        <v>0</v>
      </c>
      <c r="G125" s="34">
        <f>SUMIF($H$5:$DC$5,"&lt;="&amp;PAL,$H125:$DC125)</f>
        <v>0</v>
      </c>
      <c r="H125" s="37">
        <v>0</v>
      </c>
      <c r="I125" s="37">
        <v>0</v>
      </c>
      <c r="J125" s="37">
        <v>0</v>
      </c>
      <c r="K125" s="37">
        <v>0</v>
      </c>
      <c r="L125" s="37">
        <v>0</v>
      </c>
      <c r="M125" s="37">
        <v>0</v>
      </c>
      <c r="N125" s="37">
        <v>0</v>
      </c>
      <c r="O125" s="37">
        <v>0</v>
      </c>
      <c r="P125" s="37">
        <v>0</v>
      </c>
      <c r="Q125" s="37">
        <v>0</v>
      </c>
      <c r="R125" s="37">
        <v>0</v>
      </c>
      <c r="S125" s="37">
        <v>0</v>
      </c>
      <c r="T125" s="37">
        <v>0</v>
      </c>
      <c r="U125" s="37">
        <v>0</v>
      </c>
      <c r="V125" s="37">
        <v>0</v>
      </c>
      <c r="W125" s="37">
        <v>0</v>
      </c>
      <c r="X125" s="37">
        <v>0</v>
      </c>
      <c r="Y125" s="37">
        <v>0</v>
      </c>
      <c r="Z125" s="37">
        <v>0</v>
      </c>
      <c r="AA125" s="37">
        <v>0</v>
      </c>
      <c r="AB125" s="37">
        <v>0</v>
      </c>
      <c r="AC125" s="37">
        <v>0</v>
      </c>
      <c r="AD125" s="37">
        <v>0</v>
      </c>
      <c r="AE125" s="37">
        <v>0</v>
      </c>
      <c r="AF125" s="37">
        <v>0</v>
      </c>
      <c r="AG125" s="37">
        <v>0</v>
      </c>
      <c r="AH125" s="37">
        <v>0</v>
      </c>
      <c r="AI125" s="37">
        <v>0</v>
      </c>
      <c r="AJ125" s="37">
        <v>0</v>
      </c>
      <c r="AK125" s="37">
        <v>0</v>
      </c>
      <c r="AL125" s="37">
        <v>0</v>
      </c>
      <c r="AM125" s="37">
        <v>0</v>
      </c>
      <c r="AN125" s="37">
        <v>0</v>
      </c>
      <c r="AO125" s="37">
        <v>0</v>
      </c>
      <c r="AP125" s="37">
        <v>0</v>
      </c>
      <c r="AQ125" s="37">
        <v>0</v>
      </c>
      <c r="AR125" s="37">
        <v>0</v>
      </c>
      <c r="AS125" s="37">
        <v>0</v>
      </c>
      <c r="AT125" s="37">
        <v>0</v>
      </c>
      <c r="AU125" s="37">
        <v>0</v>
      </c>
      <c r="AV125" s="37">
        <v>0</v>
      </c>
      <c r="AW125" s="37">
        <v>0</v>
      </c>
      <c r="AX125" s="37">
        <v>0</v>
      </c>
      <c r="AY125" s="37">
        <v>0</v>
      </c>
      <c r="AZ125" s="37">
        <v>0</v>
      </c>
      <c r="BA125" s="37">
        <v>0</v>
      </c>
      <c r="BB125" s="37">
        <v>0</v>
      </c>
      <c r="BC125" s="37">
        <v>0</v>
      </c>
      <c r="BD125" s="37">
        <v>0</v>
      </c>
      <c r="BE125" s="37">
        <v>0</v>
      </c>
      <c r="BF125" s="37">
        <v>0</v>
      </c>
      <c r="BG125" s="37">
        <v>0</v>
      </c>
      <c r="BH125" s="37">
        <v>0</v>
      </c>
      <c r="BI125" s="37">
        <v>0</v>
      </c>
      <c r="BJ125" s="37">
        <v>0</v>
      </c>
      <c r="BK125" s="37">
        <v>0</v>
      </c>
      <c r="BL125" s="37">
        <v>0</v>
      </c>
      <c r="BM125" s="37">
        <v>0</v>
      </c>
      <c r="BN125" s="37">
        <v>0</v>
      </c>
      <c r="BO125" s="37">
        <v>0</v>
      </c>
      <c r="BP125" s="37">
        <v>0</v>
      </c>
      <c r="BQ125" s="37">
        <v>0</v>
      </c>
      <c r="BR125" s="37">
        <v>0</v>
      </c>
      <c r="BS125" s="37">
        <v>0</v>
      </c>
      <c r="BT125" s="37">
        <v>0</v>
      </c>
      <c r="BU125" s="37">
        <v>0</v>
      </c>
      <c r="BV125" s="37">
        <v>0</v>
      </c>
      <c r="BW125" s="37">
        <v>0</v>
      </c>
      <c r="BX125" s="37">
        <v>0</v>
      </c>
      <c r="BY125" s="37">
        <v>0</v>
      </c>
      <c r="BZ125" s="37">
        <v>0</v>
      </c>
      <c r="CA125" s="37">
        <v>0</v>
      </c>
      <c r="CB125" s="37">
        <v>0</v>
      </c>
      <c r="CC125" s="37">
        <v>0</v>
      </c>
      <c r="CD125" s="37">
        <v>0</v>
      </c>
      <c r="CE125" s="37">
        <v>0</v>
      </c>
      <c r="CF125" s="37">
        <v>0</v>
      </c>
      <c r="CG125" s="37">
        <v>0</v>
      </c>
      <c r="CH125" s="37">
        <v>0</v>
      </c>
      <c r="CI125" s="37">
        <v>0</v>
      </c>
      <c r="CJ125" s="37">
        <v>0</v>
      </c>
      <c r="CK125" s="37">
        <v>0</v>
      </c>
      <c r="CL125" s="37">
        <v>0</v>
      </c>
      <c r="CM125" s="37">
        <v>0</v>
      </c>
      <c r="CN125" s="37">
        <v>0</v>
      </c>
      <c r="CO125" s="37">
        <v>0</v>
      </c>
      <c r="CP125" s="37">
        <v>0</v>
      </c>
      <c r="CQ125" s="37">
        <v>0</v>
      </c>
      <c r="CR125" s="37">
        <v>0</v>
      </c>
      <c r="CS125" s="37">
        <v>0</v>
      </c>
      <c r="CT125" s="37">
        <v>0</v>
      </c>
      <c r="CU125" s="37">
        <v>0</v>
      </c>
      <c r="CV125" s="37">
        <v>0</v>
      </c>
      <c r="CW125" s="37">
        <v>0</v>
      </c>
      <c r="CX125" s="37">
        <v>0</v>
      </c>
      <c r="CY125" s="37">
        <v>0</v>
      </c>
      <c r="CZ125" s="37">
        <v>0</v>
      </c>
      <c r="DA125" s="37">
        <v>0</v>
      </c>
      <c r="DB125" s="37">
        <v>0</v>
      </c>
      <c r="DC125" s="37">
        <v>0</v>
      </c>
      <c r="DE125" s="45">
        <f t="shared" si="66"/>
        <v>0</v>
      </c>
      <c r="DF125" s="45">
        <f t="shared" si="40"/>
        <v>0</v>
      </c>
    </row>
    <row r="126" spans="1:110" ht="14.4">
      <c r="A126" s="123">
        <v>116</v>
      </c>
      <c r="B126" s="5" t="s">
        <v>189</v>
      </c>
      <c r="C126" s="24" t="s">
        <v>272</v>
      </c>
      <c r="D126" s="24"/>
      <c r="E126" s="5"/>
      <c r="F126" s="11">
        <f>SUM(F127:F129)</f>
        <v>0</v>
      </c>
      <c r="G126" s="34">
        <f>SUMIF($H$5:$DC$5,"&lt;="&amp;PAL,$H126:$DC126)</f>
        <v>0</v>
      </c>
      <c r="H126" s="11">
        <f>SUM(H127:H129)</f>
        <v>0</v>
      </c>
      <c r="I126" s="11">
        <f t="shared" ref="I126:BT126" si="67">SUM(I127:I129)</f>
        <v>0</v>
      </c>
      <c r="J126" s="11">
        <f t="shared" si="67"/>
        <v>0</v>
      </c>
      <c r="K126" s="11">
        <f t="shared" si="67"/>
        <v>0</v>
      </c>
      <c r="L126" s="11">
        <f t="shared" si="67"/>
        <v>0</v>
      </c>
      <c r="M126" s="11">
        <f t="shared" si="67"/>
        <v>0</v>
      </c>
      <c r="N126" s="11">
        <f t="shared" si="67"/>
        <v>0</v>
      </c>
      <c r="O126" s="11">
        <f t="shared" si="67"/>
        <v>0</v>
      </c>
      <c r="P126" s="11">
        <f t="shared" si="67"/>
        <v>0</v>
      </c>
      <c r="Q126" s="11">
        <f t="shared" si="67"/>
        <v>0</v>
      </c>
      <c r="R126" s="11">
        <f t="shared" si="67"/>
        <v>0</v>
      </c>
      <c r="S126" s="11">
        <f t="shared" si="67"/>
        <v>0</v>
      </c>
      <c r="T126" s="11">
        <f t="shared" si="67"/>
        <v>0</v>
      </c>
      <c r="U126" s="11">
        <f t="shared" si="67"/>
        <v>0</v>
      </c>
      <c r="V126" s="11">
        <f t="shared" si="67"/>
        <v>0</v>
      </c>
      <c r="W126" s="11">
        <f t="shared" si="67"/>
        <v>0</v>
      </c>
      <c r="X126" s="11">
        <f t="shared" si="67"/>
        <v>0</v>
      </c>
      <c r="Y126" s="11">
        <f t="shared" si="67"/>
        <v>0</v>
      </c>
      <c r="Z126" s="11">
        <f t="shared" si="67"/>
        <v>0</v>
      </c>
      <c r="AA126" s="11">
        <f t="shared" si="67"/>
        <v>0</v>
      </c>
      <c r="AB126" s="11">
        <f t="shared" si="67"/>
        <v>0</v>
      </c>
      <c r="AC126" s="11">
        <f t="shared" si="67"/>
        <v>0</v>
      </c>
      <c r="AD126" s="11">
        <f t="shared" si="67"/>
        <v>0</v>
      </c>
      <c r="AE126" s="11">
        <f t="shared" si="67"/>
        <v>0</v>
      </c>
      <c r="AF126" s="11">
        <f t="shared" si="67"/>
        <v>0</v>
      </c>
      <c r="AG126" s="11">
        <f t="shared" si="67"/>
        <v>0</v>
      </c>
      <c r="AH126" s="11">
        <f t="shared" si="67"/>
        <v>0</v>
      </c>
      <c r="AI126" s="11">
        <f t="shared" si="67"/>
        <v>0</v>
      </c>
      <c r="AJ126" s="11">
        <f t="shared" si="67"/>
        <v>0</v>
      </c>
      <c r="AK126" s="11">
        <f t="shared" si="67"/>
        <v>0</v>
      </c>
      <c r="AL126" s="11">
        <f t="shared" si="67"/>
        <v>0</v>
      </c>
      <c r="AM126" s="11">
        <f t="shared" si="67"/>
        <v>0</v>
      </c>
      <c r="AN126" s="11">
        <f t="shared" si="67"/>
        <v>0</v>
      </c>
      <c r="AO126" s="11">
        <f t="shared" si="67"/>
        <v>0</v>
      </c>
      <c r="AP126" s="11">
        <f t="shared" si="67"/>
        <v>0</v>
      </c>
      <c r="AQ126" s="11">
        <f t="shared" si="67"/>
        <v>0</v>
      </c>
      <c r="AR126" s="11">
        <f t="shared" si="67"/>
        <v>0</v>
      </c>
      <c r="AS126" s="11">
        <f t="shared" si="67"/>
        <v>0</v>
      </c>
      <c r="AT126" s="11">
        <f t="shared" si="67"/>
        <v>0</v>
      </c>
      <c r="AU126" s="11">
        <f t="shared" si="67"/>
        <v>0</v>
      </c>
      <c r="AV126" s="11">
        <f t="shared" si="67"/>
        <v>0</v>
      </c>
      <c r="AW126" s="11">
        <f t="shared" si="67"/>
        <v>0</v>
      </c>
      <c r="AX126" s="11">
        <f t="shared" si="67"/>
        <v>0</v>
      </c>
      <c r="AY126" s="11">
        <f t="shared" si="67"/>
        <v>0</v>
      </c>
      <c r="AZ126" s="11">
        <f t="shared" si="67"/>
        <v>0</v>
      </c>
      <c r="BA126" s="11">
        <f t="shared" si="67"/>
        <v>0</v>
      </c>
      <c r="BB126" s="11">
        <f t="shared" si="67"/>
        <v>0</v>
      </c>
      <c r="BC126" s="11">
        <f t="shared" si="67"/>
        <v>0</v>
      </c>
      <c r="BD126" s="11">
        <f t="shared" si="67"/>
        <v>0</v>
      </c>
      <c r="BE126" s="11">
        <f t="shared" si="67"/>
        <v>0</v>
      </c>
      <c r="BF126" s="11">
        <f t="shared" si="67"/>
        <v>0</v>
      </c>
      <c r="BG126" s="11">
        <f t="shared" si="67"/>
        <v>0</v>
      </c>
      <c r="BH126" s="11">
        <f t="shared" si="67"/>
        <v>0</v>
      </c>
      <c r="BI126" s="11">
        <f t="shared" si="67"/>
        <v>0</v>
      </c>
      <c r="BJ126" s="11">
        <f t="shared" si="67"/>
        <v>0</v>
      </c>
      <c r="BK126" s="11">
        <f t="shared" si="67"/>
        <v>0</v>
      </c>
      <c r="BL126" s="11">
        <f t="shared" si="67"/>
        <v>0</v>
      </c>
      <c r="BM126" s="11">
        <f t="shared" si="67"/>
        <v>0</v>
      </c>
      <c r="BN126" s="11">
        <f t="shared" si="67"/>
        <v>0</v>
      </c>
      <c r="BO126" s="11">
        <f t="shared" si="67"/>
        <v>0</v>
      </c>
      <c r="BP126" s="11">
        <f t="shared" si="67"/>
        <v>0</v>
      </c>
      <c r="BQ126" s="11">
        <f t="shared" si="67"/>
        <v>0</v>
      </c>
      <c r="BR126" s="11">
        <f t="shared" si="67"/>
        <v>0</v>
      </c>
      <c r="BS126" s="11">
        <f t="shared" si="67"/>
        <v>0</v>
      </c>
      <c r="BT126" s="11">
        <f t="shared" si="67"/>
        <v>0</v>
      </c>
      <c r="BU126" s="11">
        <f t="shared" ref="BU126:DC126" si="68">SUM(BU127:BU129)</f>
        <v>0</v>
      </c>
      <c r="BV126" s="11">
        <f t="shared" si="68"/>
        <v>0</v>
      </c>
      <c r="BW126" s="11">
        <f t="shared" si="68"/>
        <v>0</v>
      </c>
      <c r="BX126" s="11">
        <f t="shared" si="68"/>
        <v>0</v>
      </c>
      <c r="BY126" s="11">
        <f t="shared" si="68"/>
        <v>0</v>
      </c>
      <c r="BZ126" s="11">
        <f t="shared" si="68"/>
        <v>0</v>
      </c>
      <c r="CA126" s="11">
        <f t="shared" si="68"/>
        <v>0</v>
      </c>
      <c r="CB126" s="11">
        <f t="shared" si="68"/>
        <v>0</v>
      </c>
      <c r="CC126" s="11">
        <f t="shared" si="68"/>
        <v>0</v>
      </c>
      <c r="CD126" s="11">
        <f t="shared" si="68"/>
        <v>0</v>
      </c>
      <c r="CE126" s="11">
        <f t="shared" si="68"/>
        <v>0</v>
      </c>
      <c r="CF126" s="11">
        <f t="shared" si="68"/>
        <v>0</v>
      </c>
      <c r="CG126" s="11">
        <f t="shared" si="68"/>
        <v>0</v>
      </c>
      <c r="CH126" s="11">
        <f t="shared" si="68"/>
        <v>0</v>
      </c>
      <c r="CI126" s="11">
        <f t="shared" si="68"/>
        <v>0</v>
      </c>
      <c r="CJ126" s="11">
        <f t="shared" si="68"/>
        <v>0</v>
      </c>
      <c r="CK126" s="11">
        <f t="shared" si="68"/>
        <v>0</v>
      </c>
      <c r="CL126" s="11">
        <f t="shared" si="68"/>
        <v>0</v>
      </c>
      <c r="CM126" s="11">
        <f t="shared" si="68"/>
        <v>0</v>
      </c>
      <c r="CN126" s="11">
        <f t="shared" si="68"/>
        <v>0</v>
      </c>
      <c r="CO126" s="11">
        <f t="shared" si="68"/>
        <v>0</v>
      </c>
      <c r="CP126" s="11">
        <f t="shared" si="68"/>
        <v>0</v>
      </c>
      <c r="CQ126" s="11">
        <f t="shared" si="68"/>
        <v>0</v>
      </c>
      <c r="CR126" s="11">
        <f t="shared" si="68"/>
        <v>0</v>
      </c>
      <c r="CS126" s="11">
        <f t="shared" si="68"/>
        <v>0</v>
      </c>
      <c r="CT126" s="11">
        <f t="shared" si="68"/>
        <v>0</v>
      </c>
      <c r="CU126" s="11">
        <f t="shared" si="68"/>
        <v>0</v>
      </c>
      <c r="CV126" s="11">
        <f t="shared" si="68"/>
        <v>0</v>
      </c>
      <c r="CW126" s="11">
        <f t="shared" si="68"/>
        <v>0</v>
      </c>
      <c r="CX126" s="11">
        <f t="shared" si="68"/>
        <v>0</v>
      </c>
      <c r="CY126" s="11">
        <f t="shared" si="68"/>
        <v>0</v>
      </c>
      <c r="CZ126" s="11">
        <f t="shared" si="68"/>
        <v>0</v>
      </c>
      <c r="DA126" s="11">
        <f t="shared" si="68"/>
        <v>0</v>
      </c>
      <c r="DB126" s="11">
        <f t="shared" si="68"/>
        <v>0</v>
      </c>
      <c r="DC126" s="11">
        <f t="shared" si="68"/>
        <v>0</v>
      </c>
      <c r="DF126" s="45">
        <f t="shared" si="40"/>
        <v>0</v>
      </c>
    </row>
    <row r="127" spans="1:110" ht="15" customHeight="1">
      <c r="A127" s="123">
        <v>117</v>
      </c>
      <c r="B127" s="5" t="str">
        <f>$B$126&amp;"1."</f>
        <v>L.2.1.</v>
      </c>
      <c r="C127" s="169"/>
      <c r="D127" s="24"/>
      <c r="E127" s="5"/>
      <c r="F127" s="34">
        <f>H127+NPV(SD,I127:INDEX(I127:DC127,PAL))</f>
        <v>0</v>
      </c>
      <c r="G127" s="34">
        <f>SUMIF($H$5:$DC$5,"&lt;="&amp;PAL,$H127:$DC127)</f>
        <v>0</v>
      </c>
      <c r="H127" s="37">
        <v>0</v>
      </c>
      <c r="I127" s="37">
        <v>0</v>
      </c>
      <c r="J127" s="37">
        <v>0</v>
      </c>
      <c r="K127" s="37">
        <v>0</v>
      </c>
      <c r="L127" s="37">
        <v>0</v>
      </c>
      <c r="M127" s="37">
        <v>0</v>
      </c>
      <c r="N127" s="37">
        <v>0</v>
      </c>
      <c r="O127" s="37">
        <v>0</v>
      </c>
      <c r="P127" s="37">
        <v>0</v>
      </c>
      <c r="Q127" s="37">
        <v>0</v>
      </c>
      <c r="R127" s="37">
        <v>0</v>
      </c>
      <c r="S127" s="37">
        <v>0</v>
      </c>
      <c r="T127" s="37">
        <v>0</v>
      </c>
      <c r="U127" s="37">
        <v>0</v>
      </c>
      <c r="V127" s="37">
        <v>0</v>
      </c>
      <c r="W127" s="37">
        <v>0</v>
      </c>
      <c r="X127" s="37">
        <v>0</v>
      </c>
      <c r="Y127" s="37">
        <v>0</v>
      </c>
      <c r="Z127" s="37">
        <v>0</v>
      </c>
      <c r="AA127" s="37">
        <v>0</v>
      </c>
      <c r="AB127" s="37">
        <v>0</v>
      </c>
      <c r="AC127" s="37">
        <v>0</v>
      </c>
      <c r="AD127" s="37">
        <v>0</v>
      </c>
      <c r="AE127" s="37">
        <v>0</v>
      </c>
      <c r="AF127" s="37">
        <v>0</v>
      </c>
      <c r="AG127" s="37">
        <v>0</v>
      </c>
      <c r="AH127" s="37">
        <v>0</v>
      </c>
      <c r="AI127" s="37">
        <v>0</v>
      </c>
      <c r="AJ127" s="37">
        <v>0</v>
      </c>
      <c r="AK127" s="37">
        <v>0</v>
      </c>
      <c r="AL127" s="37">
        <v>0</v>
      </c>
      <c r="AM127" s="37">
        <v>0</v>
      </c>
      <c r="AN127" s="37">
        <v>0</v>
      </c>
      <c r="AO127" s="37">
        <v>0</v>
      </c>
      <c r="AP127" s="37">
        <v>0</v>
      </c>
      <c r="AQ127" s="37">
        <v>0</v>
      </c>
      <c r="AR127" s="37">
        <v>0</v>
      </c>
      <c r="AS127" s="37">
        <v>0</v>
      </c>
      <c r="AT127" s="37">
        <v>0</v>
      </c>
      <c r="AU127" s="37">
        <v>0</v>
      </c>
      <c r="AV127" s="37">
        <v>0</v>
      </c>
      <c r="AW127" s="37">
        <v>0</v>
      </c>
      <c r="AX127" s="37">
        <v>0</v>
      </c>
      <c r="AY127" s="37">
        <v>0</v>
      </c>
      <c r="AZ127" s="37">
        <v>0</v>
      </c>
      <c r="BA127" s="37">
        <v>0</v>
      </c>
      <c r="BB127" s="37">
        <v>0</v>
      </c>
      <c r="BC127" s="37">
        <v>0</v>
      </c>
      <c r="BD127" s="37">
        <v>0</v>
      </c>
      <c r="BE127" s="37">
        <v>0</v>
      </c>
      <c r="BF127" s="37">
        <v>0</v>
      </c>
      <c r="BG127" s="37">
        <v>0</v>
      </c>
      <c r="BH127" s="37">
        <v>0</v>
      </c>
      <c r="BI127" s="37">
        <v>0</v>
      </c>
      <c r="BJ127" s="37">
        <v>0</v>
      </c>
      <c r="BK127" s="37">
        <v>0</v>
      </c>
      <c r="BL127" s="37">
        <v>0</v>
      </c>
      <c r="BM127" s="37">
        <v>0</v>
      </c>
      <c r="BN127" s="37">
        <v>0</v>
      </c>
      <c r="BO127" s="37">
        <v>0</v>
      </c>
      <c r="BP127" s="37">
        <v>0</v>
      </c>
      <c r="BQ127" s="37">
        <v>0</v>
      </c>
      <c r="BR127" s="37">
        <v>0</v>
      </c>
      <c r="BS127" s="37">
        <v>0</v>
      </c>
      <c r="BT127" s="37">
        <v>0</v>
      </c>
      <c r="BU127" s="37">
        <v>0</v>
      </c>
      <c r="BV127" s="37">
        <v>0</v>
      </c>
      <c r="BW127" s="37">
        <v>0</v>
      </c>
      <c r="BX127" s="37">
        <v>0</v>
      </c>
      <c r="BY127" s="37">
        <v>0</v>
      </c>
      <c r="BZ127" s="37">
        <v>0</v>
      </c>
      <c r="CA127" s="37">
        <v>0</v>
      </c>
      <c r="CB127" s="37">
        <v>0</v>
      </c>
      <c r="CC127" s="37">
        <v>0</v>
      </c>
      <c r="CD127" s="37">
        <v>0</v>
      </c>
      <c r="CE127" s="37">
        <v>0</v>
      </c>
      <c r="CF127" s="37">
        <v>0</v>
      </c>
      <c r="CG127" s="37">
        <v>0</v>
      </c>
      <c r="CH127" s="37">
        <v>0</v>
      </c>
      <c r="CI127" s="37">
        <v>0</v>
      </c>
      <c r="CJ127" s="37">
        <v>0</v>
      </c>
      <c r="CK127" s="37">
        <v>0</v>
      </c>
      <c r="CL127" s="37">
        <v>0</v>
      </c>
      <c r="CM127" s="37">
        <v>0</v>
      </c>
      <c r="CN127" s="37">
        <v>0</v>
      </c>
      <c r="CO127" s="37">
        <v>0</v>
      </c>
      <c r="CP127" s="37">
        <v>0</v>
      </c>
      <c r="CQ127" s="37">
        <v>0</v>
      </c>
      <c r="CR127" s="37">
        <v>0</v>
      </c>
      <c r="CS127" s="37">
        <v>0</v>
      </c>
      <c r="CT127" s="37">
        <v>0</v>
      </c>
      <c r="CU127" s="37">
        <v>0</v>
      </c>
      <c r="CV127" s="37">
        <v>0</v>
      </c>
      <c r="CW127" s="37">
        <v>0</v>
      </c>
      <c r="CX127" s="37">
        <v>0</v>
      </c>
      <c r="CY127" s="37">
        <v>0</v>
      </c>
      <c r="CZ127" s="37">
        <v>0</v>
      </c>
      <c r="DA127" s="37">
        <v>0</v>
      </c>
      <c r="DB127" s="37">
        <v>0</v>
      </c>
      <c r="DC127" s="37">
        <v>0</v>
      </c>
      <c r="DE127" s="45">
        <f t="shared" si="66"/>
        <v>0</v>
      </c>
      <c r="DF127" s="45">
        <f t="shared" si="40"/>
        <v>0</v>
      </c>
    </row>
    <row r="128" spans="1:110" ht="15" customHeight="1">
      <c r="A128" s="123">
        <v>118</v>
      </c>
      <c r="B128" s="5" t="str">
        <f>$B$126&amp;"2."</f>
        <v>L.2.2.</v>
      </c>
      <c r="C128" s="169"/>
      <c r="D128" s="24"/>
      <c r="E128" s="5"/>
      <c r="F128" s="34">
        <f>H128+NPV(SD,I128:INDEX(I128:DC128,PAL))</f>
        <v>0</v>
      </c>
      <c r="G128" s="34">
        <f>SUMIF($H$5:$DC$5,"&lt;="&amp;PAL,$H128:$DC128)</f>
        <v>0</v>
      </c>
      <c r="H128" s="37">
        <v>0</v>
      </c>
      <c r="I128" s="37">
        <v>0</v>
      </c>
      <c r="J128" s="37">
        <v>0</v>
      </c>
      <c r="K128" s="37">
        <v>0</v>
      </c>
      <c r="L128" s="37">
        <v>0</v>
      </c>
      <c r="M128" s="37">
        <v>0</v>
      </c>
      <c r="N128" s="37">
        <v>0</v>
      </c>
      <c r="O128" s="37">
        <v>0</v>
      </c>
      <c r="P128" s="37">
        <v>0</v>
      </c>
      <c r="Q128" s="37">
        <v>0</v>
      </c>
      <c r="R128" s="37">
        <v>0</v>
      </c>
      <c r="S128" s="37">
        <v>0</v>
      </c>
      <c r="T128" s="37">
        <v>0</v>
      </c>
      <c r="U128" s="37">
        <v>0</v>
      </c>
      <c r="V128" s="37">
        <v>0</v>
      </c>
      <c r="W128" s="37">
        <v>0</v>
      </c>
      <c r="X128" s="37">
        <v>0</v>
      </c>
      <c r="Y128" s="37">
        <v>0</v>
      </c>
      <c r="Z128" s="37">
        <v>0</v>
      </c>
      <c r="AA128" s="37">
        <v>0</v>
      </c>
      <c r="AB128" s="37">
        <v>0</v>
      </c>
      <c r="AC128" s="37">
        <v>0</v>
      </c>
      <c r="AD128" s="37">
        <v>0</v>
      </c>
      <c r="AE128" s="37">
        <v>0</v>
      </c>
      <c r="AF128" s="37">
        <v>0</v>
      </c>
      <c r="AG128" s="37">
        <v>0</v>
      </c>
      <c r="AH128" s="37">
        <v>0</v>
      </c>
      <c r="AI128" s="37">
        <v>0</v>
      </c>
      <c r="AJ128" s="37">
        <v>0</v>
      </c>
      <c r="AK128" s="37">
        <v>0</v>
      </c>
      <c r="AL128" s="37">
        <v>0</v>
      </c>
      <c r="AM128" s="37">
        <v>0</v>
      </c>
      <c r="AN128" s="37">
        <v>0</v>
      </c>
      <c r="AO128" s="37">
        <v>0</v>
      </c>
      <c r="AP128" s="37">
        <v>0</v>
      </c>
      <c r="AQ128" s="37">
        <v>0</v>
      </c>
      <c r="AR128" s="37">
        <v>0</v>
      </c>
      <c r="AS128" s="37">
        <v>0</v>
      </c>
      <c r="AT128" s="37">
        <v>0</v>
      </c>
      <c r="AU128" s="37">
        <v>0</v>
      </c>
      <c r="AV128" s="37">
        <v>0</v>
      </c>
      <c r="AW128" s="37">
        <v>0</v>
      </c>
      <c r="AX128" s="37">
        <v>0</v>
      </c>
      <c r="AY128" s="37">
        <v>0</v>
      </c>
      <c r="AZ128" s="37">
        <v>0</v>
      </c>
      <c r="BA128" s="37">
        <v>0</v>
      </c>
      <c r="BB128" s="37">
        <v>0</v>
      </c>
      <c r="BC128" s="37">
        <v>0</v>
      </c>
      <c r="BD128" s="37">
        <v>0</v>
      </c>
      <c r="BE128" s="37">
        <v>0</v>
      </c>
      <c r="BF128" s="37">
        <v>0</v>
      </c>
      <c r="BG128" s="37">
        <v>0</v>
      </c>
      <c r="BH128" s="37">
        <v>0</v>
      </c>
      <c r="BI128" s="37">
        <v>0</v>
      </c>
      <c r="BJ128" s="37">
        <v>0</v>
      </c>
      <c r="BK128" s="37">
        <v>0</v>
      </c>
      <c r="BL128" s="37">
        <v>0</v>
      </c>
      <c r="BM128" s="37">
        <v>0</v>
      </c>
      <c r="BN128" s="37">
        <v>0</v>
      </c>
      <c r="BO128" s="37">
        <v>0</v>
      </c>
      <c r="BP128" s="37">
        <v>0</v>
      </c>
      <c r="BQ128" s="37">
        <v>0</v>
      </c>
      <c r="BR128" s="37">
        <v>0</v>
      </c>
      <c r="BS128" s="37">
        <v>0</v>
      </c>
      <c r="BT128" s="37">
        <v>0</v>
      </c>
      <c r="BU128" s="37">
        <v>0</v>
      </c>
      <c r="BV128" s="37">
        <v>0</v>
      </c>
      <c r="BW128" s="37">
        <v>0</v>
      </c>
      <c r="BX128" s="37">
        <v>0</v>
      </c>
      <c r="BY128" s="37">
        <v>0</v>
      </c>
      <c r="BZ128" s="37">
        <v>0</v>
      </c>
      <c r="CA128" s="37">
        <v>0</v>
      </c>
      <c r="CB128" s="37">
        <v>0</v>
      </c>
      <c r="CC128" s="37">
        <v>0</v>
      </c>
      <c r="CD128" s="37">
        <v>0</v>
      </c>
      <c r="CE128" s="37">
        <v>0</v>
      </c>
      <c r="CF128" s="37">
        <v>0</v>
      </c>
      <c r="CG128" s="37">
        <v>0</v>
      </c>
      <c r="CH128" s="37">
        <v>0</v>
      </c>
      <c r="CI128" s="37">
        <v>0</v>
      </c>
      <c r="CJ128" s="37">
        <v>0</v>
      </c>
      <c r="CK128" s="37">
        <v>0</v>
      </c>
      <c r="CL128" s="37">
        <v>0</v>
      </c>
      <c r="CM128" s="37">
        <v>0</v>
      </c>
      <c r="CN128" s="37">
        <v>0</v>
      </c>
      <c r="CO128" s="37">
        <v>0</v>
      </c>
      <c r="CP128" s="37">
        <v>0</v>
      </c>
      <c r="CQ128" s="37">
        <v>0</v>
      </c>
      <c r="CR128" s="37">
        <v>0</v>
      </c>
      <c r="CS128" s="37">
        <v>0</v>
      </c>
      <c r="CT128" s="37">
        <v>0</v>
      </c>
      <c r="CU128" s="37">
        <v>0</v>
      </c>
      <c r="CV128" s="37">
        <v>0</v>
      </c>
      <c r="CW128" s="37">
        <v>0</v>
      </c>
      <c r="CX128" s="37">
        <v>0</v>
      </c>
      <c r="CY128" s="37">
        <v>0</v>
      </c>
      <c r="CZ128" s="37">
        <v>0</v>
      </c>
      <c r="DA128" s="37">
        <v>0</v>
      </c>
      <c r="DB128" s="37">
        <v>0</v>
      </c>
      <c r="DC128" s="37">
        <v>0</v>
      </c>
      <c r="DE128" s="45">
        <f t="shared" si="66"/>
        <v>0</v>
      </c>
      <c r="DF128" s="45">
        <f t="shared" si="40"/>
        <v>0</v>
      </c>
    </row>
    <row r="129" spans="1:110" ht="15" customHeight="1">
      <c r="A129" s="123">
        <v>119</v>
      </c>
      <c r="B129" s="5" t="str">
        <f>$B$126&amp;"3."</f>
        <v>L.2.3.</v>
      </c>
      <c r="C129" s="169"/>
      <c r="D129" s="24"/>
      <c r="E129" s="5"/>
      <c r="F129" s="34">
        <f>H129+NPV(SD,I129:INDEX(I129:DC129,PAL))</f>
        <v>0</v>
      </c>
      <c r="G129" s="34">
        <f>SUMIF($H$5:$DC$5,"&lt;="&amp;PAL,$H129:$DC129)</f>
        <v>0</v>
      </c>
      <c r="H129" s="37">
        <v>0</v>
      </c>
      <c r="I129" s="37">
        <v>0</v>
      </c>
      <c r="J129" s="37">
        <v>0</v>
      </c>
      <c r="K129" s="37">
        <v>0</v>
      </c>
      <c r="L129" s="37">
        <v>0</v>
      </c>
      <c r="M129" s="37">
        <v>0</v>
      </c>
      <c r="N129" s="37">
        <v>0</v>
      </c>
      <c r="O129" s="37">
        <v>0</v>
      </c>
      <c r="P129" s="37">
        <v>0</v>
      </c>
      <c r="Q129" s="37">
        <v>0</v>
      </c>
      <c r="R129" s="37">
        <v>0</v>
      </c>
      <c r="S129" s="37">
        <v>0</v>
      </c>
      <c r="T129" s="37">
        <v>0</v>
      </c>
      <c r="U129" s="37">
        <v>0</v>
      </c>
      <c r="V129" s="37">
        <v>0</v>
      </c>
      <c r="W129" s="37">
        <v>0</v>
      </c>
      <c r="X129" s="37">
        <v>0</v>
      </c>
      <c r="Y129" s="37">
        <v>0</v>
      </c>
      <c r="Z129" s="37">
        <v>0</v>
      </c>
      <c r="AA129" s="37">
        <v>0</v>
      </c>
      <c r="AB129" s="37">
        <v>0</v>
      </c>
      <c r="AC129" s="37">
        <v>0</v>
      </c>
      <c r="AD129" s="37">
        <v>0</v>
      </c>
      <c r="AE129" s="37">
        <v>0</v>
      </c>
      <c r="AF129" s="37">
        <v>0</v>
      </c>
      <c r="AG129" s="37">
        <v>0</v>
      </c>
      <c r="AH129" s="37">
        <v>0</v>
      </c>
      <c r="AI129" s="37">
        <v>0</v>
      </c>
      <c r="AJ129" s="37">
        <v>0</v>
      </c>
      <c r="AK129" s="37">
        <v>0</v>
      </c>
      <c r="AL129" s="37">
        <v>0</v>
      </c>
      <c r="AM129" s="37">
        <v>0</v>
      </c>
      <c r="AN129" s="37">
        <v>0</v>
      </c>
      <c r="AO129" s="37">
        <v>0</v>
      </c>
      <c r="AP129" s="37">
        <v>0</v>
      </c>
      <c r="AQ129" s="37">
        <v>0</v>
      </c>
      <c r="AR129" s="37">
        <v>0</v>
      </c>
      <c r="AS129" s="37">
        <v>0</v>
      </c>
      <c r="AT129" s="37">
        <v>0</v>
      </c>
      <c r="AU129" s="37">
        <v>0</v>
      </c>
      <c r="AV129" s="37">
        <v>0</v>
      </c>
      <c r="AW129" s="37">
        <v>0</v>
      </c>
      <c r="AX129" s="37">
        <v>0</v>
      </c>
      <c r="AY129" s="37">
        <v>0</v>
      </c>
      <c r="AZ129" s="37">
        <v>0</v>
      </c>
      <c r="BA129" s="37">
        <v>0</v>
      </c>
      <c r="BB129" s="37">
        <v>0</v>
      </c>
      <c r="BC129" s="37">
        <v>0</v>
      </c>
      <c r="BD129" s="37">
        <v>0</v>
      </c>
      <c r="BE129" s="37">
        <v>0</v>
      </c>
      <c r="BF129" s="37">
        <v>0</v>
      </c>
      <c r="BG129" s="37">
        <v>0</v>
      </c>
      <c r="BH129" s="37">
        <v>0</v>
      </c>
      <c r="BI129" s="37">
        <v>0</v>
      </c>
      <c r="BJ129" s="37">
        <v>0</v>
      </c>
      <c r="BK129" s="37">
        <v>0</v>
      </c>
      <c r="BL129" s="37">
        <v>0</v>
      </c>
      <c r="BM129" s="37">
        <v>0</v>
      </c>
      <c r="BN129" s="37">
        <v>0</v>
      </c>
      <c r="BO129" s="37">
        <v>0</v>
      </c>
      <c r="BP129" s="37">
        <v>0</v>
      </c>
      <c r="BQ129" s="37">
        <v>0</v>
      </c>
      <c r="BR129" s="37">
        <v>0</v>
      </c>
      <c r="BS129" s="37">
        <v>0</v>
      </c>
      <c r="BT129" s="37">
        <v>0</v>
      </c>
      <c r="BU129" s="37">
        <v>0</v>
      </c>
      <c r="BV129" s="37">
        <v>0</v>
      </c>
      <c r="BW129" s="37">
        <v>0</v>
      </c>
      <c r="BX129" s="37">
        <v>0</v>
      </c>
      <c r="BY129" s="37">
        <v>0</v>
      </c>
      <c r="BZ129" s="37">
        <v>0</v>
      </c>
      <c r="CA129" s="37">
        <v>0</v>
      </c>
      <c r="CB129" s="37">
        <v>0</v>
      </c>
      <c r="CC129" s="37">
        <v>0</v>
      </c>
      <c r="CD129" s="37">
        <v>0</v>
      </c>
      <c r="CE129" s="37">
        <v>0</v>
      </c>
      <c r="CF129" s="37">
        <v>0</v>
      </c>
      <c r="CG129" s="37">
        <v>0</v>
      </c>
      <c r="CH129" s="37">
        <v>0</v>
      </c>
      <c r="CI129" s="37">
        <v>0</v>
      </c>
      <c r="CJ129" s="37">
        <v>0</v>
      </c>
      <c r="CK129" s="37">
        <v>0</v>
      </c>
      <c r="CL129" s="37">
        <v>0</v>
      </c>
      <c r="CM129" s="37">
        <v>0</v>
      </c>
      <c r="CN129" s="37">
        <v>0</v>
      </c>
      <c r="CO129" s="37">
        <v>0</v>
      </c>
      <c r="CP129" s="37">
        <v>0</v>
      </c>
      <c r="CQ129" s="37">
        <v>0</v>
      </c>
      <c r="CR129" s="37">
        <v>0</v>
      </c>
      <c r="CS129" s="37">
        <v>0</v>
      </c>
      <c r="CT129" s="37">
        <v>0</v>
      </c>
      <c r="CU129" s="37">
        <v>0</v>
      </c>
      <c r="CV129" s="37">
        <v>0</v>
      </c>
      <c r="CW129" s="37">
        <v>0</v>
      </c>
      <c r="CX129" s="37">
        <v>0</v>
      </c>
      <c r="CY129" s="37">
        <v>0</v>
      </c>
      <c r="CZ129" s="37">
        <v>0</v>
      </c>
      <c r="DA129" s="37">
        <v>0</v>
      </c>
      <c r="DB129" s="37">
        <v>0</v>
      </c>
      <c r="DC129" s="37">
        <v>0</v>
      </c>
      <c r="DE129" s="45">
        <f t="shared" si="66"/>
        <v>0</v>
      </c>
      <c r="DF129" s="45">
        <f t="shared" si="40"/>
        <v>0</v>
      </c>
    </row>
    <row r="130" spans="1:110" ht="20.25" customHeight="1">
      <c r="D130" s="2"/>
      <c r="F130" s="39"/>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0"/>
      <c r="AL130" s="10"/>
      <c r="AM130" s="10"/>
      <c r="AN130" s="10"/>
      <c r="AO130" s="10"/>
      <c r="AP130" s="10"/>
      <c r="AQ130" s="10"/>
      <c r="AR130" s="10"/>
      <c r="AS130" s="10"/>
      <c r="AT130" s="10"/>
      <c r="AU130" s="10"/>
      <c r="AV130" s="10"/>
    </row>
    <row r="131" spans="1:110" ht="20.25" hidden="1" customHeight="1">
      <c r="D131" s="2"/>
      <c r="F131" s="39"/>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c r="AE131" s="10"/>
      <c r="AF131" s="10"/>
      <c r="AG131" s="10"/>
      <c r="AH131" s="10"/>
      <c r="AI131" s="10"/>
      <c r="AJ131" s="10"/>
      <c r="AK131" s="10"/>
      <c r="AL131" s="10"/>
      <c r="AM131" s="10"/>
      <c r="AN131" s="10"/>
      <c r="AO131" s="10"/>
      <c r="AP131" s="10"/>
      <c r="AQ131" s="10"/>
      <c r="AR131" s="10"/>
      <c r="AS131" s="10"/>
      <c r="AT131" s="10"/>
      <c r="AU131" s="10"/>
      <c r="AV131" s="10"/>
    </row>
  </sheetData>
  <sheetProtection algorithmName="SHA-512" hashValue="lBIiPNzHGUkQkqdU8q7No+YM20eG+66ExEFg3u4J8jh6iFe5eRPrnJEmxB1g7mw67O/jtqWv3CG3OL3TTr5hhA==" saltValue="nDTz3oDSqU5jL5Rny/ecHg==" spinCount="100000" sheet="1" objects="1" scenarios="1"/>
  <customSheetViews>
    <customSheetView guid="{B7831A28-C714-4DC9-BB36-A1304866CBB0}" scale="90" showPageBreaks="1" fitToPage="1" hiddenColumns="1">
      <pane xSplit="6" ySplit="8" topLeftCell="G66" activePane="bottomRight" state="frozenSplit"/>
      <selection pane="bottomRight" activeCell="C69" sqref="C69"/>
      <pageMargins left="0.7" right="0.7" top="0.75" bottom="0.75" header="0.3" footer="0.3"/>
      <pageSetup paperSize="9" scale="14" fitToWidth="2" orientation="landscape" horizontalDpi="300" verticalDpi="300" r:id="rId1"/>
    </customSheetView>
  </customSheetViews>
  <mergeCells count="1">
    <mergeCell ref="F5:G5"/>
  </mergeCells>
  <conditionalFormatting sqref="D106:E110">
    <cfRule type="expression" dxfId="21" priority="10">
      <formula>AND($F106&lt;&gt;0,$E106="")</formula>
    </cfRule>
  </conditionalFormatting>
  <conditionalFormatting sqref="F7:F8">
    <cfRule type="containsBlanks" dxfId="20" priority="13">
      <formula>LEN(TRIM(F7))=0</formula>
    </cfRule>
  </conditionalFormatting>
  <conditionalFormatting sqref="H7:DC129">
    <cfRule type="containsBlanks" dxfId="19" priority="5">
      <formula>LEN(TRIM(H7))=0</formula>
    </cfRule>
  </conditionalFormatting>
  <conditionalFormatting sqref="I22:DC22 AB34:DC36 R46:DC53 L106:DB108 L109:DC110">
    <cfRule type="containsBlanks" dxfId="18" priority="22">
      <formula>LEN(TRIM(I22))=0</formula>
    </cfRule>
  </conditionalFormatting>
  <conditionalFormatting sqref="I115:DC116">
    <cfRule type="containsBlanks" dxfId="17" priority="4">
      <formula>LEN(TRIM(I115))=0</formula>
    </cfRule>
  </conditionalFormatting>
  <conditionalFormatting sqref="K79">
    <cfRule type="containsBlanks" dxfId="16" priority="17">
      <formula>LEN(TRIM(K79))=0</formula>
    </cfRule>
  </conditionalFormatting>
  <dataValidations count="6">
    <dataValidation allowBlank="1" promptTitle="Finansiniai veiklos srautai" prompt="Nurodomi finansiniai srautai realia verte, t.y. laikant, kad nėra infliacijos. Nominalus alternatyvos biudžetas, t.y. su infliacija, automatiškai apskaičiuojamas sekančioje lentelėje." sqref="C7" xr:uid="{00000000-0002-0000-0700-000000000000}"/>
    <dataValidation allowBlank="1" showErrorMessage="1" promptTitle="Finansiniai transferai" prompt="&quot;Finansiniai transferai, pvz, pašalpos, nedarbo draudimo išmokos ir pan. nėra veiklos sąnados. Mokesčių pajamos nėra veiklos pajamos. Finansiniai transferai ir mokesčių pajamos nurodomos I dalyje&quot; patikrinti pagal galutinį kodavimą" sqref="C89" xr:uid="{00000000-0002-0000-0700-000001000000}"/>
    <dataValidation allowBlank="1" promptTitle="Finansiniai srautai" prompt="Nurodomi finansiniai srautai realia verte, t.y. laikant, kad nėra infliacijos. Nominalus alternatyvos biudžetas, t.y. su infliacija, automatiškai apskaičiuojamas sekančioje lentelėje." sqref="D7:E7" xr:uid="{00000000-0002-0000-0700-000002000000}"/>
    <dataValidation type="list" allowBlank="1" showInputMessage="1" showErrorMessage="1" sqref="C127:C129" xr:uid="{00000000-0002-0000-0700-000003000000}">
      <formula1>Zalos</formula1>
    </dataValidation>
    <dataValidation type="list" allowBlank="1" showInputMessage="1" showErrorMessage="1" sqref="C119:C125" xr:uid="{00000000-0002-0000-0700-000004000000}">
      <formula1>Naudos</formula1>
    </dataValidation>
    <dataValidation allowBlank="1" sqref="C12:C19" xr:uid="{00000000-0002-0000-0700-000005000000}"/>
  </dataValidations>
  <pageMargins left="0.7" right="0.7" top="0.75" bottom="0.75" header="0.3" footer="0.3"/>
  <pageSetup paperSize="9" scale="13" fitToWidth="2" orientation="landscape" horizontalDpi="300" verticalDpi="300" r:id="rId2"/>
  <drawing r:id="rId3"/>
  <legacyDrawing r:id="rId4"/>
  <mc:AlternateContent xmlns:mc="http://schemas.openxmlformats.org/markup-compatibility/2006">
    <mc:Choice Requires="x14">
      <controls>
        <mc:AlternateContent xmlns:mc="http://schemas.openxmlformats.org/markup-compatibility/2006">
          <mc:Choice Requires="x14">
            <control shapeId="39937" r:id="rId5" name="Button 1">
              <controlPr defaultSize="0" print="0" autoFill="0" autoPict="0" macro="[0]!Button12_Click">
                <anchor moveWithCells="1" sizeWithCells="1">
                  <from>
                    <xdr:col>3</xdr:col>
                    <xdr:colOff>22860</xdr:colOff>
                    <xdr:row>10</xdr:row>
                    <xdr:rowOff>0</xdr:rowOff>
                  </from>
                  <to>
                    <xdr:col>3</xdr:col>
                    <xdr:colOff>304800</xdr:colOff>
                    <xdr:row>10</xdr:row>
                    <xdr:rowOff>182880</xdr:rowOff>
                  </to>
                </anchor>
              </controlPr>
            </control>
          </mc:Choice>
        </mc:AlternateContent>
        <mc:AlternateContent xmlns:mc="http://schemas.openxmlformats.org/markup-compatibility/2006">
          <mc:Choice Requires="x14">
            <control shapeId="39938" r:id="rId6" name="Button 2">
              <controlPr defaultSize="0" print="0" autoFill="0" autoPict="0" macro="[0]!Button11_Click">
                <anchor moveWithCells="1" sizeWithCells="1">
                  <from>
                    <xdr:col>3</xdr:col>
                    <xdr:colOff>22860</xdr:colOff>
                    <xdr:row>6</xdr:row>
                    <xdr:rowOff>22860</xdr:rowOff>
                  </from>
                  <to>
                    <xdr:col>3</xdr:col>
                    <xdr:colOff>297180</xdr:colOff>
                    <xdr:row>6</xdr:row>
                    <xdr:rowOff>190500</xdr:rowOff>
                  </to>
                </anchor>
              </controlPr>
            </control>
          </mc:Choice>
        </mc:AlternateContent>
        <mc:AlternateContent xmlns:mc="http://schemas.openxmlformats.org/markup-compatibility/2006">
          <mc:Choice Requires="x14">
            <control shapeId="39939" r:id="rId7" name="Button 12">
              <controlPr defaultSize="0" print="0" autoFill="0" autoPict="0" macro="[0]!Button13_Click">
                <anchor moveWithCells="1" sizeWithCells="1">
                  <from>
                    <xdr:col>3</xdr:col>
                    <xdr:colOff>22860</xdr:colOff>
                    <xdr:row>88</xdr:row>
                    <xdr:rowOff>0</xdr:rowOff>
                  </from>
                  <to>
                    <xdr:col>3</xdr:col>
                    <xdr:colOff>297180</xdr:colOff>
                    <xdr:row>89</xdr:row>
                    <xdr:rowOff>22860</xdr:rowOff>
                  </to>
                </anchor>
              </controlPr>
            </control>
          </mc:Choice>
        </mc:AlternateContent>
        <mc:AlternateContent xmlns:mc="http://schemas.openxmlformats.org/markup-compatibility/2006">
          <mc:Choice Requires="x14">
            <control shapeId="39940" r:id="rId8" name="Button 13">
              <controlPr defaultSize="0" print="0" autoFill="0" autoPict="0" macro="[0]!Button16_Click">
                <anchor moveWithCells="1" sizeWithCells="1">
                  <from>
                    <xdr:col>3</xdr:col>
                    <xdr:colOff>22860</xdr:colOff>
                    <xdr:row>99</xdr:row>
                    <xdr:rowOff>30480</xdr:rowOff>
                  </from>
                  <to>
                    <xdr:col>3</xdr:col>
                    <xdr:colOff>297180</xdr:colOff>
                    <xdr:row>99</xdr:row>
                    <xdr:rowOff>213360</xdr:rowOff>
                  </to>
                </anchor>
              </controlPr>
            </control>
          </mc:Choice>
        </mc:AlternateContent>
        <mc:AlternateContent xmlns:mc="http://schemas.openxmlformats.org/markup-compatibility/2006">
          <mc:Choice Requires="x14">
            <control shapeId="39941" r:id="rId9" name="Button 15">
              <controlPr defaultSize="0" print="0" autoFill="0" autoPict="0" macro="[0]!Button18_Click">
                <anchor moveWithCells="1" sizeWithCells="1">
                  <from>
                    <xdr:col>3</xdr:col>
                    <xdr:colOff>22860</xdr:colOff>
                    <xdr:row>116</xdr:row>
                    <xdr:rowOff>22860</xdr:rowOff>
                  </from>
                  <to>
                    <xdr:col>3</xdr:col>
                    <xdr:colOff>297180</xdr:colOff>
                    <xdr:row>117</xdr:row>
                    <xdr:rowOff>0</xdr:rowOff>
                  </to>
                </anchor>
              </controlPr>
            </control>
          </mc:Choice>
        </mc:AlternateContent>
        <mc:AlternateContent xmlns:mc="http://schemas.openxmlformats.org/markup-compatibility/2006">
          <mc:Choice Requires="x14">
            <control shapeId="39942" r:id="rId10" name="Button 10">
              <controlPr defaultSize="0" print="0" autoFill="0" autoPict="0" macro="[0]!Button10_Click">
                <anchor moveWithCells="1" sizeWithCells="1">
                  <from>
                    <xdr:col>4</xdr:col>
                    <xdr:colOff>106680</xdr:colOff>
                    <xdr:row>4</xdr:row>
                    <xdr:rowOff>22860</xdr:rowOff>
                  </from>
                  <to>
                    <xdr:col>4</xdr:col>
                    <xdr:colOff>373380</xdr:colOff>
                    <xdr:row>5</xdr:row>
                    <xdr:rowOff>0</xdr:rowOff>
                  </to>
                </anchor>
              </controlPr>
            </control>
          </mc:Choice>
        </mc:AlternateContent>
        <mc:AlternateContent xmlns:mc="http://schemas.openxmlformats.org/markup-compatibility/2006">
          <mc:Choice Requires="x14">
            <control shapeId="39943" r:id="rId11" name="Button 11">
              <controlPr defaultSize="0" print="0" autoFill="0" autoPict="0" macro="[0]!tuscios_veiklos">
                <anchor moveWithCells="1" sizeWithCells="1">
                  <from>
                    <xdr:col>5</xdr:col>
                    <xdr:colOff>38100</xdr:colOff>
                    <xdr:row>1</xdr:row>
                    <xdr:rowOff>137160</xdr:rowOff>
                  </from>
                  <to>
                    <xdr:col>6</xdr:col>
                    <xdr:colOff>723900</xdr:colOff>
                    <xdr:row>2</xdr:row>
                    <xdr:rowOff>182880</xdr:rowOff>
                  </to>
                </anchor>
              </controlPr>
            </control>
          </mc:Choice>
        </mc:AlternateContent>
        <mc:AlternateContent xmlns:mc="http://schemas.openxmlformats.org/markup-compatibility/2006">
          <mc:Choice Requires="x14">
            <control shapeId="39944" r:id="rId12" name="Button 8">
              <controlPr defaultSize="0" print="0" autoFill="0" autoPict="0" macro="[0]!Button97_Click">
                <anchor moveWithCells="1">
                  <from>
                    <xdr:col>0</xdr:col>
                    <xdr:colOff>99060</xdr:colOff>
                    <xdr:row>10</xdr:row>
                    <xdr:rowOff>30480</xdr:rowOff>
                  </from>
                  <to>
                    <xdr:col>0</xdr:col>
                    <xdr:colOff>220980</xdr:colOff>
                    <xdr:row>10</xdr:row>
                    <xdr:rowOff>175260</xdr:rowOff>
                  </to>
                </anchor>
              </controlPr>
            </control>
          </mc:Choice>
        </mc:AlternateContent>
        <mc:AlternateContent xmlns:mc="http://schemas.openxmlformats.org/markup-compatibility/2006">
          <mc:Choice Requires="x14">
            <control shapeId="39945" r:id="rId13" name="Button 9">
              <controlPr defaultSize="0" print="0" autoFill="0" autoPict="0" macro="[0]!Button97_Click">
                <anchor moveWithCells="1">
                  <from>
                    <xdr:col>0</xdr:col>
                    <xdr:colOff>99060</xdr:colOff>
                    <xdr:row>21</xdr:row>
                    <xdr:rowOff>22860</xdr:rowOff>
                  </from>
                  <to>
                    <xdr:col>0</xdr:col>
                    <xdr:colOff>213360</xdr:colOff>
                    <xdr:row>21</xdr:row>
                    <xdr:rowOff>152400</xdr:rowOff>
                  </to>
                </anchor>
              </controlPr>
            </control>
          </mc:Choice>
        </mc:AlternateContent>
        <mc:AlternateContent xmlns:mc="http://schemas.openxmlformats.org/markup-compatibility/2006">
          <mc:Choice Requires="x14">
            <control shapeId="39947" r:id="rId14" name="Button 106">
              <controlPr defaultSize="0" print="0" autoFill="0" autoPict="0" macro="[0]!Button97_Click">
                <anchor moveWithCells="1" sizeWithCells="1">
                  <from>
                    <xdr:col>0</xdr:col>
                    <xdr:colOff>76200</xdr:colOff>
                    <xdr:row>44</xdr:row>
                    <xdr:rowOff>30480</xdr:rowOff>
                  </from>
                  <to>
                    <xdr:col>0</xdr:col>
                    <xdr:colOff>213360</xdr:colOff>
                    <xdr:row>44</xdr:row>
                    <xdr:rowOff>175260</xdr:rowOff>
                  </to>
                </anchor>
              </controlPr>
            </control>
          </mc:Choice>
        </mc:AlternateContent>
        <mc:AlternateContent xmlns:mc="http://schemas.openxmlformats.org/markup-compatibility/2006">
          <mc:Choice Requires="x14">
            <control shapeId="39948" r:id="rId15" name="Button 107">
              <controlPr defaultSize="0" print="0" autoFill="0" autoPict="0" macro="[0]!Button97_Click">
                <anchor moveWithCells="1" sizeWithCells="1">
                  <from>
                    <xdr:col>0</xdr:col>
                    <xdr:colOff>76200</xdr:colOff>
                    <xdr:row>55</xdr:row>
                    <xdr:rowOff>30480</xdr:rowOff>
                  </from>
                  <to>
                    <xdr:col>0</xdr:col>
                    <xdr:colOff>213360</xdr:colOff>
                    <xdr:row>55</xdr:row>
                    <xdr:rowOff>175260</xdr:rowOff>
                  </to>
                </anchor>
              </controlPr>
            </control>
          </mc:Choice>
        </mc:AlternateContent>
        <mc:AlternateContent xmlns:mc="http://schemas.openxmlformats.org/markup-compatibility/2006">
          <mc:Choice Requires="x14">
            <control shapeId="39949" r:id="rId16" name="Button 108">
              <controlPr defaultSize="0" print="0" autoFill="0" autoPict="0" macro="[0]!Button97_Click">
                <anchor moveWithCells="1" sizeWithCells="1">
                  <from>
                    <xdr:col>0</xdr:col>
                    <xdr:colOff>76200</xdr:colOff>
                    <xdr:row>66</xdr:row>
                    <xdr:rowOff>22860</xdr:rowOff>
                  </from>
                  <to>
                    <xdr:col>0</xdr:col>
                    <xdr:colOff>213360</xdr:colOff>
                    <xdr:row>66</xdr:row>
                    <xdr:rowOff>152400</xdr:rowOff>
                  </to>
                </anchor>
              </controlPr>
            </control>
          </mc:Choice>
        </mc:AlternateContent>
        <mc:AlternateContent xmlns:mc="http://schemas.openxmlformats.org/markup-compatibility/2006">
          <mc:Choice Requires="x14">
            <control shapeId="39950" r:id="rId17" name="Button 109">
              <controlPr defaultSize="0" print="0" autoFill="0" autoPict="0" macro="[0]!Button97_Click">
                <anchor moveWithCells="1" sizeWithCells="1">
                  <from>
                    <xdr:col>0</xdr:col>
                    <xdr:colOff>76200</xdr:colOff>
                    <xdr:row>77</xdr:row>
                    <xdr:rowOff>30480</xdr:rowOff>
                  </from>
                  <to>
                    <xdr:col>0</xdr:col>
                    <xdr:colOff>213360</xdr:colOff>
                    <xdr:row>77</xdr:row>
                    <xdr:rowOff>175260</xdr:rowOff>
                  </to>
                </anchor>
              </controlPr>
            </control>
          </mc:Choice>
        </mc:AlternateContent>
        <mc:AlternateContent xmlns:mc="http://schemas.openxmlformats.org/markup-compatibility/2006">
          <mc:Choice Requires="x14">
            <control shapeId="39953" r:id="rId18" name="Button 110">
              <controlPr defaultSize="0" print="0" autoFill="0" autoPict="0" macro="[0]!Button97_Click">
                <anchor moveWithCells="1" sizeWithCells="1">
                  <from>
                    <xdr:col>0</xdr:col>
                    <xdr:colOff>76200</xdr:colOff>
                    <xdr:row>88</xdr:row>
                    <xdr:rowOff>22860</xdr:rowOff>
                  </from>
                  <to>
                    <xdr:col>0</xdr:col>
                    <xdr:colOff>213360</xdr:colOff>
                    <xdr:row>88</xdr:row>
                    <xdr:rowOff>175260</xdr:rowOff>
                  </to>
                </anchor>
              </controlPr>
            </control>
          </mc:Choice>
        </mc:AlternateContent>
        <mc:AlternateContent xmlns:mc="http://schemas.openxmlformats.org/markup-compatibility/2006">
          <mc:Choice Requires="x14">
            <control shapeId="39954" r:id="rId19" name="Button 111">
              <controlPr defaultSize="0" print="0" autoFill="0" autoPict="0" macro="[0]!Button97_Click">
                <anchor moveWithCells="1" sizeWithCells="1">
                  <from>
                    <xdr:col>0</xdr:col>
                    <xdr:colOff>68580</xdr:colOff>
                    <xdr:row>99</xdr:row>
                    <xdr:rowOff>38100</xdr:rowOff>
                  </from>
                  <to>
                    <xdr:col>0</xdr:col>
                    <xdr:colOff>190500</xdr:colOff>
                    <xdr:row>99</xdr:row>
                    <xdr:rowOff>175260</xdr:rowOff>
                  </to>
                </anchor>
              </controlPr>
            </control>
          </mc:Choice>
        </mc:AlternateContent>
        <mc:AlternateContent xmlns:mc="http://schemas.openxmlformats.org/markup-compatibility/2006">
          <mc:Choice Requires="x14">
            <control shapeId="39955" r:id="rId20" name="Button 14">
              <controlPr defaultSize="0" print="0" autoFill="0" autoPict="0" macro="[0]!Button14_Click">
                <anchor moveWithCells="1" sizeWithCells="1">
                  <from>
                    <xdr:col>3</xdr:col>
                    <xdr:colOff>22860</xdr:colOff>
                    <xdr:row>110</xdr:row>
                    <xdr:rowOff>22860</xdr:rowOff>
                  </from>
                  <to>
                    <xdr:col>3</xdr:col>
                    <xdr:colOff>297180</xdr:colOff>
                    <xdr:row>111</xdr:row>
                    <xdr:rowOff>0</xdr:rowOff>
                  </to>
                </anchor>
              </controlPr>
            </control>
          </mc:Choice>
        </mc:AlternateContent>
        <mc:AlternateContent xmlns:mc="http://schemas.openxmlformats.org/markup-compatibility/2006">
          <mc:Choice Requires="x14">
            <control shapeId="39956" r:id="rId21" name="Button 20">
              <controlPr defaultSize="0" print="0" autoFill="0" autoPict="0" macro="[0]!Button98_Click">
                <anchor moveWithCells="1">
                  <from>
                    <xdr:col>0</xdr:col>
                    <xdr:colOff>22860</xdr:colOff>
                    <xdr:row>9</xdr:row>
                    <xdr:rowOff>22860</xdr:rowOff>
                  </from>
                  <to>
                    <xdr:col>1</xdr:col>
                    <xdr:colOff>0</xdr:colOff>
                    <xdr:row>9</xdr:row>
                    <xdr:rowOff>152400</xdr:rowOff>
                  </to>
                </anchor>
              </controlPr>
            </control>
          </mc:Choice>
        </mc:AlternateContent>
        <mc:AlternateContent xmlns:mc="http://schemas.openxmlformats.org/markup-compatibility/2006">
          <mc:Choice Requires="x14">
            <control shapeId="39957" r:id="rId22" name="Button 21">
              <controlPr defaultSize="0" print="0" autoFill="0" autoPict="0" macro="[0]!Button97_Click">
                <anchor moveWithCells="1">
                  <from>
                    <xdr:col>0</xdr:col>
                    <xdr:colOff>99060</xdr:colOff>
                    <xdr:row>32</xdr:row>
                    <xdr:rowOff>30480</xdr:rowOff>
                  </from>
                  <to>
                    <xdr:col>0</xdr:col>
                    <xdr:colOff>220980</xdr:colOff>
                    <xdr:row>32</xdr:row>
                    <xdr:rowOff>175260</xdr:rowOff>
                  </to>
                </anchor>
              </controlPr>
            </control>
          </mc:Choice>
        </mc:AlternateContent>
        <mc:AlternateContent xmlns:mc="http://schemas.openxmlformats.org/markup-compatibility/2006">
          <mc:Choice Requires="x14">
            <control shapeId="39958" r:id="rId23" name="Button 22">
              <controlPr defaultSize="0" print="0" autoFill="0" autoPict="0" macro="[0]!Button98_Click">
                <anchor moveWithCells="1">
                  <from>
                    <xdr:col>0</xdr:col>
                    <xdr:colOff>0</xdr:colOff>
                    <xdr:row>43</xdr:row>
                    <xdr:rowOff>38100</xdr:rowOff>
                  </from>
                  <to>
                    <xdr:col>1</xdr:col>
                    <xdr:colOff>0</xdr:colOff>
                    <xdr:row>43</xdr:row>
                    <xdr:rowOff>175260</xdr:rowOff>
                  </to>
                </anchor>
              </controlPr>
            </control>
          </mc:Choice>
        </mc:AlternateContent>
        <mc:AlternateContent xmlns:mc="http://schemas.openxmlformats.org/markup-compatibility/2006">
          <mc:Choice Requires="x14">
            <control shapeId="39959" r:id="rId24" name="Button 23">
              <controlPr defaultSize="0" print="0" autoFill="0" autoPict="0" macro="[0]!Button148_Click">
                <anchor moveWithCells="1" sizeWithCells="1">
                  <from>
                    <xdr:col>3</xdr:col>
                    <xdr:colOff>22860</xdr:colOff>
                    <xdr:row>8</xdr:row>
                    <xdr:rowOff>22860</xdr:rowOff>
                  </from>
                  <to>
                    <xdr:col>3</xdr:col>
                    <xdr:colOff>297180</xdr:colOff>
                    <xdr:row>9</xdr:row>
                    <xdr:rowOff>0</xdr:rowOff>
                  </to>
                </anchor>
              </controlPr>
            </control>
          </mc:Choice>
        </mc:AlternateContent>
        <mc:AlternateContent xmlns:mc="http://schemas.openxmlformats.org/markup-compatibility/2006">
          <mc:Choice Requires="x14">
            <control shapeId="39963" r:id="rId25" name="Button 27">
              <controlPr defaultSize="0" print="0" autoFill="0" autoPict="0" macro="[0]!Button27_Click">
                <anchor moveWithCells="1" sizeWithCells="1">
                  <from>
                    <xdr:col>3</xdr:col>
                    <xdr:colOff>22860</xdr:colOff>
                    <xdr:row>21</xdr:row>
                    <xdr:rowOff>0</xdr:rowOff>
                  </from>
                  <to>
                    <xdr:col>4</xdr:col>
                    <xdr:colOff>0</xdr:colOff>
                    <xdr:row>21</xdr:row>
                    <xdr:rowOff>182880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700-000006000000}">
          <x14:formula1>
            <xm:f>Data1!$K$2:$K$6</xm:f>
          </x14:formula1>
          <xm:sqref>E79:E88 E90:E99 E12:E21 E34:E43 E46:E55 E57:E66 E68:E77 E23:E32</xm:sqref>
        </x14:dataValidation>
        <x14:dataValidation type="list" allowBlank="1" showInputMessage="1" showErrorMessage="1" xr:uid="{00000000-0002-0000-0700-000007000000}">
          <x14:formula1>
            <xm:f>Data1!$L$2:$L$6</xm:f>
          </x14:formula1>
          <xm:sqref>E101:E110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DA976-4541-47E1-9E1E-DB246A7B6878}">
  <dimension ref="A2:E14"/>
  <sheetViews>
    <sheetView zoomScale="80" zoomScaleNormal="80" workbookViewId="0">
      <selection activeCell="A2" sqref="A2"/>
    </sheetView>
  </sheetViews>
  <sheetFormatPr defaultColWidth="9.33203125" defaultRowHeight="14.4"/>
  <cols>
    <col min="1" max="1" width="47" customWidth="1"/>
    <col min="2" max="2" width="24.33203125" customWidth="1"/>
    <col min="3" max="3" width="17" customWidth="1"/>
    <col min="4" max="4" width="19.33203125" customWidth="1"/>
    <col min="5" max="5" width="20.5546875" customWidth="1"/>
  </cols>
  <sheetData>
    <row r="2" spans="1:5" ht="28.8">
      <c r="A2" s="674" t="s">
        <v>9</v>
      </c>
      <c r="B2" s="674" t="s">
        <v>1048</v>
      </c>
      <c r="C2" s="674" t="s">
        <v>1047</v>
      </c>
      <c r="D2" s="674" t="s">
        <v>1046</v>
      </c>
      <c r="E2" s="674" t="s">
        <v>1045</v>
      </c>
    </row>
    <row r="3" spans="1:5">
      <c r="A3" s="675" t="s">
        <v>1044</v>
      </c>
      <c r="B3" s="676" t="s">
        <v>1049</v>
      </c>
      <c r="C3" s="677" t="s">
        <v>1043</v>
      </c>
      <c r="D3" s="677" t="s">
        <v>411</v>
      </c>
      <c r="E3" s="676" t="s">
        <v>1042</v>
      </c>
    </row>
    <row r="4" spans="1:5" ht="72">
      <c r="A4" s="675" t="s">
        <v>1050</v>
      </c>
      <c r="B4" s="676" t="s">
        <v>1049</v>
      </c>
      <c r="C4" s="676" t="s">
        <v>1041</v>
      </c>
      <c r="D4" s="677" t="s">
        <v>411</v>
      </c>
      <c r="E4" s="676">
        <v>85</v>
      </c>
    </row>
    <row r="5" spans="1:5" ht="43.2">
      <c r="A5" s="675" t="s">
        <v>1051</v>
      </c>
      <c r="B5" s="676" t="s">
        <v>1049</v>
      </c>
      <c r="C5" s="676" t="s">
        <v>1040</v>
      </c>
      <c r="D5" s="677" t="s">
        <v>411</v>
      </c>
      <c r="E5" s="676">
        <v>95</v>
      </c>
    </row>
    <row r="6" spans="1:5">
      <c r="A6" s="675" t="s">
        <v>1052</v>
      </c>
      <c r="B6" s="676" t="s">
        <v>1053</v>
      </c>
      <c r="C6" s="677" t="s">
        <v>1036</v>
      </c>
      <c r="D6" s="677" t="s">
        <v>411</v>
      </c>
      <c r="E6" s="676" t="s">
        <v>1057</v>
      </c>
    </row>
    <row r="7" spans="1:5">
      <c r="A7" s="675" t="s">
        <v>1054</v>
      </c>
      <c r="B7" s="676" t="s">
        <v>1053</v>
      </c>
      <c r="C7" s="676" t="s">
        <v>1039</v>
      </c>
      <c r="D7" s="677" t="s">
        <v>411</v>
      </c>
      <c r="E7" s="676" t="s">
        <v>1038</v>
      </c>
    </row>
    <row r="8" spans="1:5" ht="43.2">
      <c r="A8" s="675" t="s">
        <v>1055</v>
      </c>
      <c r="B8" s="676" t="s">
        <v>1056</v>
      </c>
      <c r="C8" s="676" t="s">
        <v>1058</v>
      </c>
      <c r="D8" s="677" t="s">
        <v>411</v>
      </c>
      <c r="E8" s="676" t="s">
        <v>1059</v>
      </c>
    </row>
    <row r="9" spans="1:5">
      <c r="A9" s="524" t="s">
        <v>1060</v>
      </c>
      <c r="B9" s="676" t="s">
        <v>1034</v>
      </c>
      <c r="C9" s="677" t="s">
        <v>411</v>
      </c>
      <c r="D9" s="677" t="s">
        <v>411</v>
      </c>
      <c r="E9" s="681" t="s">
        <v>1063</v>
      </c>
    </row>
    <row r="10" spans="1:5">
      <c r="A10" s="524" t="s">
        <v>1065</v>
      </c>
      <c r="B10" s="676" t="s">
        <v>1034</v>
      </c>
      <c r="C10" s="677" t="s">
        <v>411</v>
      </c>
      <c r="D10" s="677" t="s">
        <v>411</v>
      </c>
      <c r="E10" s="678">
        <v>10</v>
      </c>
    </row>
    <row r="11" spans="1:5" ht="28.8">
      <c r="A11" s="679" t="s">
        <v>1037</v>
      </c>
      <c r="B11" s="678" t="s">
        <v>1064</v>
      </c>
      <c r="C11" s="680" t="s">
        <v>411</v>
      </c>
      <c r="D11" s="680" t="s">
        <v>411</v>
      </c>
      <c r="E11" s="681" t="s">
        <v>1063</v>
      </c>
    </row>
    <row r="12" spans="1:5">
      <c r="A12" s="524" t="s">
        <v>1035</v>
      </c>
      <c r="B12" s="676" t="s">
        <v>1034</v>
      </c>
      <c r="C12" s="676" t="s">
        <v>411</v>
      </c>
      <c r="D12" s="677" t="s">
        <v>411</v>
      </c>
      <c r="E12" s="678">
        <v>1</v>
      </c>
    </row>
    <row r="13" spans="1:5">
      <c r="A13" s="524" t="s">
        <v>1073</v>
      </c>
      <c r="B13" s="676" t="s">
        <v>1034</v>
      </c>
      <c r="C13" s="676" t="s">
        <v>411</v>
      </c>
      <c r="D13" s="677" t="s">
        <v>411</v>
      </c>
      <c r="E13" s="678">
        <v>2</v>
      </c>
    </row>
    <row r="14" spans="1:5" ht="28.8">
      <c r="A14" s="675" t="s">
        <v>1061</v>
      </c>
      <c r="B14" s="676" t="s">
        <v>1064</v>
      </c>
      <c r="C14" s="676" t="s">
        <v>411</v>
      </c>
      <c r="D14" s="677" t="s">
        <v>411</v>
      </c>
      <c r="E14" s="676" t="s">
        <v>1062</v>
      </c>
    </row>
  </sheetData>
  <phoneticPr fontId="76" type="noConversion"/>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0e2507f1-1fab-4f1f-8c5d-2dd5baf9006a">VWCZ4TY2TVRH-597788911-94859</_dlc_DocId>
    <_dlc_DocIdUrl xmlns="0e2507f1-1fab-4f1f-8c5d-2dd5baf9006a">
      <Url>https://lglt.sharepoint.com/sites/files/_layouts/15/DocIdRedir.aspx?ID=VWCZ4TY2TVRH-597788911-94859</Url>
      <Description>VWCZ4TY2TVRH-597788911-94859</Description>
    </_dlc_DocIdUrl>
    <TaxCatchAll xmlns="0e2507f1-1fab-4f1f-8c5d-2dd5baf9006a" xsi:nil="true"/>
    <Assigned xmlns="051acbbb-1265-4e65-a418-2ad7285fb5f6">
      <UserInfo>
        <DisplayName/>
        <AccountId xsi:nil="true"/>
        <AccountType/>
      </UserInfo>
    </Assigned>
    <IngridaBartkut_x0117_ xmlns="051acbbb-1265-4e65-a418-2ad7285fb5f6">
      <UserInfo>
        <DisplayName/>
        <AccountId xsi:nil="true"/>
        <AccountType/>
      </UserInfo>
    </IngridaBartkut_x0117_>
    <lcf76f155ced4ddcb4097134ff3c332f xmlns="051acbbb-1265-4e65-a418-2ad7285fb5f6">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E337A5864054D4EBBCCAC8BB5B30722" ma:contentTypeVersion="196" ma:contentTypeDescription="Create a new document." ma:contentTypeScope="" ma:versionID="5701fbe0b3873e547281b4158341000f">
  <xsd:schema xmlns:xsd="http://www.w3.org/2001/XMLSchema" xmlns:xs="http://www.w3.org/2001/XMLSchema" xmlns:p="http://schemas.microsoft.com/office/2006/metadata/properties" xmlns:ns2="0e2507f1-1fab-4f1f-8c5d-2dd5baf9006a" xmlns:ns3="051acbbb-1265-4e65-a418-2ad7285fb5f6" targetNamespace="http://schemas.microsoft.com/office/2006/metadata/properties" ma:root="true" ma:fieldsID="62fc2e3f2195256119391a25f5064666" ns2:_="" ns3:_="">
    <xsd:import namespace="0e2507f1-1fab-4f1f-8c5d-2dd5baf9006a"/>
    <xsd:import namespace="051acbbb-1265-4e65-a418-2ad7285fb5f6"/>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LengthInSeconds" minOccurs="0"/>
                <xsd:element ref="ns3:MediaServiceAutoKeyPoints" minOccurs="0"/>
                <xsd:element ref="ns3:MediaServiceKeyPoints" minOccurs="0"/>
                <xsd:element ref="ns2:SharedWithUsers" minOccurs="0"/>
                <xsd:element ref="ns2:SharedWithDetails" minOccurs="0"/>
                <xsd:element ref="ns3:lcf76f155ced4ddcb4097134ff3c332f" minOccurs="0"/>
                <xsd:element ref="ns2:TaxCatchAll" minOccurs="0"/>
                <xsd:element ref="ns3:MediaServiceLocation" minOccurs="0"/>
                <xsd:element ref="ns3:MediaServiceObjectDetectorVersions" minOccurs="0"/>
                <xsd:element ref="ns3:MediaServiceSearchProperties" minOccurs="0"/>
                <xsd:element ref="ns3:IngridaBartkut_x0117_" minOccurs="0"/>
                <xsd:element ref="ns3:Assign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2507f1-1fab-4f1f-8c5d-2dd5baf9006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e8310092-081a-494d-a88c-338f47569a95}" ma:internalName="TaxCatchAll" ma:showField="CatchAllData" ma:web="0e2507f1-1fab-4f1f-8c5d-2dd5baf900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51acbbb-1265-4e65-a418-2ad7285fb5f6"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Length (seconds)"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8133eaa-83fd-4405-874f-af0ffe8f43bb" ma:termSetId="09814cd3-568e-fe90-9814-8d621ff8fb84" ma:anchorId="fba54fb3-c3e1-fe81-a776-ca4b69148c4d" ma:open="true" ma:isKeyword="false">
      <xsd:complexType>
        <xsd:sequence>
          <xsd:element ref="pc:Terms" minOccurs="0" maxOccurs="1"/>
        </xsd:sequence>
      </xsd:complexType>
    </xsd:element>
    <xsd:element name="MediaServiceLocation" ma:index="26" nillable="true" ma:displayName="Location" ma:description="" ma:indexed="true" ma:internalName="MediaServiceLocation" ma:readOnly="true">
      <xsd:simpleType>
        <xsd:restriction base="dms:Text"/>
      </xsd:simple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IngridaBartkut_x0117_" ma:index="29" nillable="true" ma:displayName="Ingrida Bartkutė" ma:format="Dropdown" ma:list="UserInfo" ma:SharePointGroup="0" ma:internalName="IngridaBartkut_x0117_">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ssigned" ma:index="30" nillable="true" ma:displayName="Assigned To" ma:format="Dropdown" ma:list="UserInfo" ma:SharePointGroup="0" ma:internalName="Assigned">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5C2B097A-553B-4182-A0C8-5E3C2AAF3CBC}">
  <ds:schemaRefs>
    <ds:schemaRef ds:uri="http://schemas.microsoft.com/sharepoint/v3/contenttype/forms"/>
  </ds:schemaRefs>
</ds:datastoreItem>
</file>

<file path=customXml/itemProps2.xml><?xml version="1.0" encoding="utf-8"?>
<ds:datastoreItem xmlns:ds="http://schemas.openxmlformats.org/officeDocument/2006/customXml" ds:itemID="{E08593F0-96B4-4A36-9CBF-321979C8CD15}">
  <ds:schemaRefs>
    <ds:schemaRef ds:uri="http://schemas.microsoft.com/office/2006/metadata/properties"/>
    <ds:schemaRef ds:uri="http://schemas.microsoft.com/office/infopath/2007/PartnerControls"/>
    <ds:schemaRef ds:uri="0e2507f1-1fab-4f1f-8c5d-2dd5baf9006a"/>
    <ds:schemaRef ds:uri="051acbbb-1265-4e65-a418-2ad7285fb5f6"/>
  </ds:schemaRefs>
</ds:datastoreItem>
</file>

<file path=customXml/itemProps3.xml><?xml version="1.0" encoding="utf-8"?>
<ds:datastoreItem xmlns:ds="http://schemas.openxmlformats.org/officeDocument/2006/customXml" ds:itemID="{DCDFEA0F-7AFD-4952-962C-37B612FDFF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e2507f1-1fab-4f1f-8c5d-2dd5baf9006a"/>
    <ds:schemaRef ds:uri="051acbbb-1265-4e65-a418-2ad7285fb5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CE4FB016-5E57-49AB-AE14-9517D389B932}">
  <ds:schemaRefs>
    <ds:schemaRef ds:uri="http://schemas.microsoft.com/sharepoint/events"/>
  </ds:schemaRefs>
</ds:datastoreItem>
</file>

<file path=docMetadata/LabelInfo.xml><?xml version="1.0" encoding="utf-8"?>
<clbl:labelList xmlns:clbl="http://schemas.microsoft.com/office/2020/mipLabelMetadata">
  <clbl:label id="{cfcb905c-755b-4fd4-bd20-0d682d4f1d27}" enabled="1" method="Standard" siteId="{d91d5b65-9d38-4908-9bd1-ebc28a01cade}"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18</vt:i4>
      </vt:variant>
      <vt:variant>
        <vt:lpstr>Įvardytieji diapazonai</vt:lpstr>
      </vt:variant>
      <vt:variant>
        <vt:i4>72</vt:i4>
      </vt:variant>
    </vt:vector>
  </HeadingPairs>
  <TitlesOfParts>
    <vt:vector size="90" baseType="lpstr">
      <vt:lpstr>Pradžia</vt:lpstr>
      <vt:lpstr>Alternatyva 1</vt:lpstr>
      <vt:lpstr>Alternatyva 2</vt:lpstr>
      <vt:lpstr>Alternatyva 3</vt:lpstr>
      <vt:lpstr>Alternatyva 4</vt:lpstr>
      <vt:lpstr>Alternatyva 5</vt:lpstr>
      <vt:lpstr>Rodikliai </vt:lpstr>
      <vt:lpstr>Prielaidos AB „Via Lietuva"</vt:lpstr>
      <vt:lpstr>Prielaidos (LTGI)</vt:lpstr>
      <vt:lpstr>Prielaidos (LTGI) RAKS</vt:lpstr>
      <vt:lpstr>SNA</vt:lpstr>
      <vt:lpstr>SVA</vt:lpstr>
      <vt:lpstr>DA</vt:lpstr>
      <vt:lpstr>Poveikis VF</vt:lpstr>
      <vt:lpstr>Rezultatai</vt:lpstr>
      <vt:lpstr>Jautrumo analizė</vt:lpstr>
      <vt:lpstr>Scenarijų analizė</vt:lpstr>
      <vt:lpstr>Grafikas</vt:lpstr>
      <vt:lpstr>'Rodikliai '!_Hlk97553603</vt:lpstr>
      <vt:lpstr>A1_pav</vt:lpstr>
      <vt:lpstr>A1_trukme</vt:lpstr>
      <vt:lpstr>A2_pav</vt:lpstr>
      <vt:lpstr>A2_trukme</vt:lpstr>
      <vt:lpstr>A3_pav</vt:lpstr>
      <vt:lpstr>A3_trukme</vt:lpstr>
      <vt:lpstr>A4_pav</vt:lpstr>
      <vt:lpstr>A4_trukme</vt:lpstr>
      <vt:lpstr>A5_pav</vt:lpstr>
      <vt:lpstr>A5_trukme</vt:lpstr>
      <vt:lpstr>DA1_rodiklis</vt:lpstr>
      <vt:lpstr>DA2_rodiklis</vt:lpstr>
      <vt:lpstr>DA3_rodiklis</vt:lpstr>
      <vt:lpstr>DA4_rodiklis</vt:lpstr>
      <vt:lpstr>DA5_rodiklis</vt:lpstr>
      <vt:lpstr>ENIS1</vt:lpstr>
      <vt:lpstr>ENIS2</vt:lpstr>
      <vt:lpstr>ENIS3</vt:lpstr>
      <vt:lpstr>ENIS4</vt:lpstr>
      <vt:lpstr>ENIS5</vt:lpstr>
      <vt:lpstr>FA_1</vt:lpstr>
      <vt:lpstr>FA_2</vt:lpstr>
      <vt:lpstr>FA_3</vt:lpstr>
      <vt:lpstr>FA_4</vt:lpstr>
      <vt:lpstr>FA_5</vt:lpstr>
      <vt:lpstr>FD</vt:lpstr>
      <vt:lpstr>JA_GDV</vt:lpstr>
      <vt:lpstr>JA_kodai</vt:lpstr>
      <vt:lpstr>JA_proc</vt:lpstr>
      <vt:lpstr>Norminiai</vt:lpstr>
      <vt:lpstr>Opt_alt</vt:lpstr>
      <vt:lpstr>PAL</vt:lpstr>
      <vt:lpstr>Pivot_alt</vt:lpstr>
      <vt:lpstr>'Alternatyva 1'!Print_Titles</vt:lpstr>
      <vt:lpstr>'Alternatyva 2'!Print_Titles</vt:lpstr>
      <vt:lpstr>'Alternatyva 3'!Print_Titles</vt:lpstr>
      <vt:lpstr>'Alternatyva 4'!Print_Titles</vt:lpstr>
      <vt:lpstr>'Alternatyva 5'!Print_Titles</vt:lpstr>
      <vt:lpstr>DA!Print_Titles</vt:lpstr>
      <vt:lpstr>Data1!Print_Titles</vt:lpstr>
      <vt:lpstr>Data2!Print_Titles</vt:lpstr>
      <vt:lpstr>'Jautrumo analizė'!Print_Titles</vt:lpstr>
      <vt:lpstr>'Poveikis VF'!Print_Titles</vt:lpstr>
      <vt:lpstr>Pradžia!Print_Titles</vt:lpstr>
      <vt:lpstr>'Prielaidos (LTGI)'!Print_Titles</vt:lpstr>
      <vt:lpstr>'Prielaidos (LTGI) RAKS'!Print_Titles</vt:lpstr>
      <vt:lpstr>'Scenarijų analizė'!Print_Titles</vt:lpstr>
      <vt:lpstr>SNA!Print_Titles</vt:lpstr>
      <vt:lpstr>SVA!Print_Titles</vt:lpstr>
      <vt:lpstr>PVP</vt:lpstr>
      <vt:lpstr>Result</vt:lpstr>
      <vt:lpstr>Result_mat</vt:lpstr>
      <vt:lpstr>Rezult_alt</vt:lpstr>
      <vt:lpstr>Rodikliai</vt:lpstr>
      <vt:lpstr>'Scenarijų analizė'!SA_kodai</vt:lpstr>
      <vt:lpstr>SA_nr</vt:lpstr>
      <vt:lpstr>scenarijai</vt:lpstr>
      <vt:lpstr>SD</vt:lpstr>
      <vt:lpstr>SocN1</vt:lpstr>
      <vt:lpstr>SocN2</vt:lpstr>
      <vt:lpstr>SocN3</vt:lpstr>
      <vt:lpstr>SocN4</vt:lpstr>
      <vt:lpstr>SocN5</vt:lpstr>
      <vt:lpstr>SVA_rodiklis</vt:lpstr>
      <vt:lpstr>Svoris</vt:lpstr>
      <vt:lpstr>VF_1</vt:lpstr>
      <vt:lpstr>VF_2</vt:lpstr>
      <vt:lpstr>VF_3</vt:lpstr>
      <vt:lpstr>VF_4</vt:lpstr>
      <vt:lpstr>VF_5</vt:lpstr>
      <vt:lpstr>VMI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Edvinas Bulevičius</dc:creator>
  <cp:lastModifiedBy>Jūratė Pupinytė</cp:lastModifiedBy>
  <dcterms:created xsi:type="dcterms:W3CDTF">2019-07-15T08:17:38Z</dcterms:created>
  <dcterms:modified xsi:type="dcterms:W3CDTF">2026-07-24T12:10:52Z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fcb905c-755b-4fd4-bd20-0d682d4f1d27_Enabled">
    <vt:lpwstr>true</vt:lpwstr>
  </property>
  <property fmtid="{D5CDD505-2E9C-101B-9397-08002B2CF9AE}" pid="3" name="MSIP_Label_cfcb905c-755b-4fd4-bd20-0d682d4f1d27_SetDate">
    <vt:lpwstr>2022-04-21T11:38:58Z</vt:lpwstr>
  </property>
  <property fmtid="{D5CDD505-2E9C-101B-9397-08002B2CF9AE}" pid="4" name="MSIP_Label_cfcb905c-755b-4fd4-bd20-0d682d4f1d27_Method">
    <vt:lpwstr>Standard</vt:lpwstr>
  </property>
  <property fmtid="{D5CDD505-2E9C-101B-9397-08002B2CF9AE}" pid="5" name="MSIP_Label_cfcb905c-755b-4fd4-bd20-0d682d4f1d27_Name">
    <vt:lpwstr>Internal</vt:lpwstr>
  </property>
  <property fmtid="{D5CDD505-2E9C-101B-9397-08002B2CF9AE}" pid="6" name="MSIP_Label_cfcb905c-755b-4fd4-bd20-0d682d4f1d27_SiteId">
    <vt:lpwstr>d91d5b65-9d38-4908-9bd1-ebc28a01cade</vt:lpwstr>
  </property>
  <property fmtid="{D5CDD505-2E9C-101B-9397-08002B2CF9AE}" pid="7" name="MSIP_Label_cfcb905c-755b-4fd4-bd20-0d682d4f1d27_ActionId">
    <vt:lpwstr>a1333ca5-1b66-498e-a95e-eb1a4e878ed2</vt:lpwstr>
  </property>
  <property fmtid="{D5CDD505-2E9C-101B-9397-08002B2CF9AE}" pid="8" name="MSIP_Label_cfcb905c-755b-4fd4-bd20-0d682d4f1d27_ContentBits">
    <vt:lpwstr>0</vt:lpwstr>
  </property>
  <property fmtid="{D5CDD505-2E9C-101B-9397-08002B2CF9AE}" pid="9" name="ContentTypeId">
    <vt:lpwstr>0x010100CE337A5864054D4EBBCCAC8BB5B30722</vt:lpwstr>
  </property>
  <property fmtid="{D5CDD505-2E9C-101B-9397-08002B2CF9AE}" pid="10" name="_dlc_DocIdItemGuid">
    <vt:lpwstr>0244b48c-e583-4bed-9d79-d05c0b61bfa2</vt:lpwstr>
  </property>
</Properties>
</file>